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815"/>
  <workbookPr codeName="ThisWorkbook"/>
  <mc:AlternateContent xmlns:mc="http://schemas.openxmlformats.org/markup-compatibility/2006">
    <mc:Choice Requires="x15">
      <x15ac:absPath xmlns:x15ac="http://schemas.microsoft.com/office/spreadsheetml/2010/11/ac" url="/Users/cuong/Desktop/"/>
    </mc:Choice>
  </mc:AlternateContent>
  <bookViews>
    <workbookView xWindow="0" yWindow="460" windowWidth="28800" windowHeight="15840" tabRatio="603"/>
  </bookViews>
  <sheets>
    <sheet name="Sheet11" sheetId="1" r:id="rId1"/>
    <sheet name="Sheet4" sheetId="7" r:id="rId2"/>
    <sheet name="Sheet5" sheetId="8" r:id="rId3"/>
    <sheet name="セルの項目について" sheetId="2" r:id="rId4"/>
    <sheet name="使用例" sheetId="3" r:id="rId5"/>
    <sheet name="Sheet1" sheetId="4" r:id="rId6"/>
    <sheet name="Sheet2" sheetId="5" r:id="rId7"/>
    <sheet name="Sheet3" sheetId="6" r:id="rId8"/>
    <sheet name="Sheet6" sheetId="9" r:id="rId9"/>
  </sheets>
  <definedNames>
    <definedName name="_xlnm._FilterDatabase" localSheetId="0" hidden="1">Sheet11!$A$4:$BU$1606</definedName>
    <definedName name="_xlnm._FilterDatabase" localSheetId="7" hidden="1">Sheet3!$A$2:$G$38</definedName>
    <definedName name="_xlnm.Print_Area" localSheetId="0">Sheet11!$A$1:$BV$1607</definedName>
    <definedName name="_xlnm.Print_Titles" localSheetId="0">Sheet11!$1:$4</definedName>
    <definedName name="Z_05F8D251_0571_47CB_8FEB_AEFFA90D2E15_.wvu.FilterData" localSheetId="0" hidden="1">Sheet11!$B$4:$BR$1305</definedName>
    <definedName name="Z_35729C83_2861_43DA_B2BC_2B9BE2A652F2_.wvu.FilterData" localSheetId="0" hidden="1">Sheet11!$B$4:$BR$4</definedName>
    <definedName name="Z_437BBC98_0590_4566_B892_C6DA45AB0706_.wvu.FilterData" localSheetId="0" hidden="1">Sheet11!$B$4:$BR$4</definedName>
    <definedName name="Z_437BBC98_0590_4566_B892_C6DA45AB0706_.wvu.FilterData" localSheetId="7" hidden="1">Sheet3!$A$2:$G$38</definedName>
    <definedName name="Z_437BBC98_0590_4566_B892_C6DA45AB0706_.wvu.PrintArea" localSheetId="0" hidden="1">Sheet11!$A$1:$BU$1416</definedName>
    <definedName name="Z_437BBC98_0590_4566_B892_C6DA45AB0706_.wvu.PrintTitles" localSheetId="0" hidden="1">Sheet11!$1:$4</definedName>
    <definedName name="Z_437BBC98_0590_4566_B892_C6DA45AB0706_.wvu.Rows" localSheetId="0" hidden="1">Sheet11!$2:$2</definedName>
    <definedName name="Z_4BAFE9E3_739B_46A8_8F71_D4A6DC1736CB_.wvu.FilterData" localSheetId="0" hidden="1">Sheet11!$B$4:$BR$1305</definedName>
    <definedName name="Z_65C3204F_B8A0_4B2F_97B0_9D1D923C01F0_.wvu.FilterData" localSheetId="0" hidden="1">Sheet11!$B$4:$BR$4</definedName>
    <definedName name="Z_65C3204F_B8A0_4B2F_97B0_9D1D923C01F0_.wvu.FilterData" localSheetId="7" hidden="1">Sheet3!$A$2:$G$38</definedName>
    <definedName name="Z_65C3204F_B8A0_4B2F_97B0_9D1D923C01F0_.wvu.PrintArea" localSheetId="0" hidden="1">Sheet11!$A$1:$BU$1416</definedName>
    <definedName name="Z_65C3204F_B8A0_4B2F_97B0_9D1D923C01F0_.wvu.PrintTitles" localSheetId="0" hidden="1">Sheet11!$1:$4</definedName>
    <definedName name="Z_65C3204F_B8A0_4B2F_97B0_9D1D923C01F0_.wvu.Rows" localSheetId="0" hidden="1">Sheet11!$2:$2</definedName>
    <definedName name="Z_A1225764_4EE5_4778_88A4_7F774819ED6E_.wvu.FilterData" localSheetId="0" hidden="1">Sheet11!$B$4:$BR$4</definedName>
    <definedName name="Z_A1225764_4EE5_4778_88A4_7F774819ED6E_.wvu.FilterData" localSheetId="7" hidden="1">Sheet3!$A$2:$G$38</definedName>
    <definedName name="Z_A1225764_4EE5_4778_88A4_7F774819ED6E_.wvu.PrintArea" localSheetId="0" hidden="1">Sheet11!$A$1:$BU$1416</definedName>
    <definedName name="Z_A1225764_4EE5_4778_88A4_7F774819ED6E_.wvu.PrintTitles" localSheetId="0" hidden="1">Sheet11!$1:$4</definedName>
    <definedName name="Z_A1225764_4EE5_4778_88A4_7F774819ED6E_.wvu.Rows" localSheetId="0" hidden="1">Sheet11!$2:$2</definedName>
    <definedName name="Z_FDF11FA0_B3A1_4596_8B0D_C83C26B6C751_.wvu.Cols" localSheetId="0" hidden="1">Sheet11!$R:$R,Sheet11!#REF!</definedName>
    <definedName name="Z_FDF11FA0_B3A1_4596_8B0D_C83C26B6C751_.wvu.FilterData" localSheetId="0" hidden="1">Sheet11!$A$4:$AZ$740</definedName>
    <definedName name="Z_FDF11FA0_B3A1_4596_8B0D_C83C26B6C751_.wvu.PrintArea" localSheetId="0" hidden="1">Sheet11!$A$1:$AZ$1272</definedName>
    <definedName name="Z_FDF11FA0_B3A1_4596_8B0D_C83C26B6C751_.wvu.PrintTitles" localSheetId="0" hidden="1">Sheet11!$1:$4</definedName>
    <definedName name="Z_FDF11FA0_B3A1_4596_8B0D_C83C26B6C751_.wvu.Rows" localSheetId="0" hidden="1">Sheet11!$2:$2</definedName>
    <definedName name="有">Sheet11!$Z$1237</definedName>
  </definedNames>
  <calcPr calcId="150001" concurrentCalc="0"/>
  <customWorkbookViews>
    <customWorkbookView name="seko001 - 個人用ビュー" guid="{65C3204F-B8A0-4B2F-97B0-9D1D923C01F0}" mergeInterval="0" personalView="1" maximized="1" xWindow="-8" yWindow="-8" windowWidth="1936" windowHeight="1056" tabRatio="603" activeSheetId="1"/>
    <customWorkbookView name="負担金一覧" guid="{FDF11FA0-B3A1-4596-8B0D-C83C26B6C751}" maximized="1" xWindow="-8" yWindow="-8" windowWidth="1936" windowHeight="1056" tabRatio="603" activeSheetId="2"/>
    <customWorkbookView name="スマートグリッドホーム - 個人用ビュー" guid="{437BBC98-0590-4566-B892-C6DA45AB0706}" mergeInterval="0" personalView="1" maximized="1" xWindow="-4" yWindow="-4" windowWidth="1928" windowHeight="1044" tabRatio="603" activeSheetId="1"/>
    <customWorkbookView name="lenovo2017-1 - 個人用ビュー" guid="{A1225764-4EE5-4778-88A4-7F774819ED6E}" mergeInterval="0" personalView="1" xWindow="161" yWindow="125" windowWidth="1317" windowHeight="915" tabRatio="603" activeSheetId="1"/>
  </customWorkbookViews>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Z848" i="1" l="1"/>
  <c r="AO381" i="1"/>
  <c r="AY1606" i="1"/>
  <c r="AY1605" i="1"/>
  <c r="AY1604" i="1"/>
  <c r="AY1603" i="1"/>
  <c r="AY1602" i="1"/>
  <c r="AY1601" i="1"/>
  <c r="AY1600" i="1"/>
  <c r="AY1599" i="1"/>
  <c r="AY1598" i="1"/>
  <c r="AY1597" i="1"/>
  <c r="AY1596" i="1"/>
  <c r="AY1595" i="1"/>
  <c r="AY1594" i="1"/>
  <c r="AY1593" i="1"/>
  <c r="AY1592" i="1"/>
  <c r="AY1591" i="1"/>
  <c r="AY1590" i="1"/>
  <c r="AY1589" i="1"/>
  <c r="AY1588" i="1"/>
  <c r="AY1587" i="1"/>
  <c r="AY1586" i="1"/>
  <c r="AY1585" i="1"/>
  <c r="AY1584" i="1"/>
  <c r="AY1583" i="1"/>
  <c r="AY1582" i="1"/>
  <c r="AY1581" i="1"/>
  <c r="AY1580" i="1"/>
  <c r="AY1579" i="1"/>
  <c r="AY1578" i="1"/>
  <c r="AY1577" i="1"/>
  <c r="AY1576" i="1"/>
  <c r="AY1575" i="1"/>
  <c r="AY1574" i="1"/>
  <c r="AY1573" i="1"/>
  <c r="AY1572" i="1"/>
  <c r="AY1571" i="1"/>
  <c r="AY1570" i="1"/>
  <c r="AY1569" i="1"/>
  <c r="AY1568" i="1"/>
  <c r="AY1475" i="1"/>
  <c r="AY1474" i="1"/>
  <c r="AY1473" i="1"/>
  <c r="AY1472" i="1"/>
  <c r="AY1471" i="1"/>
  <c r="AY1470" i="1"/>
  <c r="AY1469" i="1"/>
  <c r="AY1468" i="1"/>
  <c r="AY1467" i="1"/>
  <c r="AY1466" i="1"/>
  <c r="AY1465" i="1"/>
  <c r="AY1464" i="1"/>
  <c r="AY1463" i="1"/>
  <c r="AY1462" i="1"/>
  <c r="AY1461" i="1"/>
  <c r="AY1460" i="1"/>
  <c r="AY1459" i="1"/>
  <c r="AY1458" i="1"/>
  <c r="AY1457" i="1"/>
  <c r="AY1456" i="1"/>
  <c r="AY1455" i="1"/>
  <c r="AY1454" i="1"/>
  <c r="AY1453" i="1"/>
  <c r="AY1452" i="1"/>
  <c r="AY1451" i="1"/>
  <c r="AY1450" i="1"/>
  <c r="AY1449" i="1"/>
  <c r="AY1448" i="1"/>
  <c r="AY1447" i="1"/>
  <c r="AY1446" i="1"/>
  <c r="AY1445" i="1"/>
  <c r="AY1444" i="1"/>
  <c r="AY1443" i="1"/>
  <c r="AY1442" i="1"/>
  <c r="AY1441" i="1"/>
  <c r="AY1440" i="1"/>
  <c r="AY1439" i="1"/>
  <c r="AY1438" i="1"/>
  <c r="AY1437" i="1"/>
  <c r="AY1436" i="1"/>
  <c r="AY1435" i="1"/>
  <c r="AY1434" i="1"/>
  <c r="AY1433" i="1"/>
  <c r="AY1432" i="1"/>
  <c r="AY1431" i="1"/>
  <c r="AY1430" i="1"/>
  <c r="AY1429" i="1"/>
  <c r="AY1428" i="1"/>
  <c r="AY1427" i="1"/>
  <c r="AY1426" i="1"/>
  <c r="AY1425" i="1"/>
  <c r="AY1424" i="1"/>
  <c r="AY1423" i="1"/>
  <c r="AY1422" i="1"/>
  <c r="AY1421" i="1"/>
  <c r="AY1420" i="1"/>
  <c r="AY1419" i="1"/>
  <c r="AY1418" i="1"/>
  <c r="AY1417" i="1"/>
  <c r="AY1416" i="1"/>
  <c r="AY1415" i="1"/>
  <c r="AY1414" i="1"/>
  <c r="AY1413" i="1"/>
  <c r="AY1412" i="1"/>
  <c r="AY1411" i="1"/>
  <c r="AY1410" i="1"/>
  <c r="AY1409" i="1"/>
  <c r="AY1408" i="1"/>
  <c r="AY1407" i="1"/>
  <c r="AY1406" i="1"/>
  <c r="AY1405" i="1"/>
  <c r="AY1404" i="1"/>
  <c r="AY1403" i="1"/>
  <c r="AY1402" i="1"/>
  <c r="AY1401" i="1"/>
  <c r="AY1400" i="1"/>
  <c r="AY1399" i="1"/>
  <c r="AY1398" i="1"/>
  <c r="AY1397" i="1"/>
  <c r="AY1396" i="1"/>
  <c r="AY1395" i="1"/>
  <c r="AY1394" i="1"/>
  <c r="AY1393" i="1"/>
  <c r="AY1392" i="1"/>
  <c r="AY1391" i="1"/>
  <c r="AY1390" i="1"/>
  <c r="AY1389" i="1"/>
  <c r="AY1388" i="1"/>
  <c r="AY1387" i="1"/>
  <c r="AY1386" i="1"/>
  <c r="AY1385" i="1"/>
  <c r="AY1384" i="1"/>
  <c r="AY1383" i="1"/>
  <c r="AY1382" i="1"/>
  <c r="AY1381" i="1"/>
  <c r="AY1380" i="1"/>
  <c r="AY1379" i="1"/>
  <c r="AY1378" i="1"/>
  <c r="AY1377" i="1"/>
  <c r="AY1376" i="1"/>
  <c r="AY1375" i="1"/>
  <c r="AY1374" i="1"/>
  <c r="AY1373" i="1"/>
  <c r="AY1372" i="1"/>
  <c r="AY1371" i="1"/>
  <c r="AY1370" i="1"/>
  <c r="AY1369" i="1"/>
  <c r="AY1368" i="1"/>
  <c r="AY1367" i="1"/>
  <c r="AY1366" i="1"/>
  <c r="AY1365" i="1"/>
  <c r="AY1364" i="1"/>
  <c r="AY1363" i="1"/>
  <c r="AY1362" i="1"/>
  <c r="AY1361" i="1"/>
  <c r="AY1360" i="1"/>
  <c r="AY1359" i="1"/>
  <c r="AY1358" i="1"/>
  <c r="AY1357" i="1"/>
  <c r="AY1356" i="1"/>
  <c r="AY1355" i="1"/>
  <c r="AY1354" i="1"/>
  <c r="AY1353" i="1"/>
  <c r="AY1352" i="1"/>
  <c r="AY1351" i="1"/>
  <c r="AY1350" i="1"/>
  <c r="AY1349" i="1"/>
  <c r="AY1348" i="1"/>
  <c r="AY1347" i="1"/>
  <c r="AY1346" i="1"/>
  <c r="AY1345" i="1"/>
  <c r="AY1344" i="1"/>
  <c r="AY1343" i="1"/>
  <c r="AY1342" i="1"/>
  <c r="AY1341" i="1"/>
  <c r="AY1340" i="1"/>
  <c r="AY1339" i="1"/>
  <c r="AY1338" i="1"/>
  <c r="AY1337" i="1"/>
  <c r="AY1336" i="1"/>
  <c r="AY1335" i="1"/>
  <c r="AY1334" i="1"/>
  <c r="AY1333" i="1"/>
  <c r="AY1332" i="1"/>
  <c r="AY1331" i="1"/>
  <c r="AY1330" i="1"/>
  <c r="AY1329" i="1"/>
  <c r="AY1328" i="1"/>
  <c r="AY1327" i="1"/>
  <c r="AY1326" i="1"/>
  <c r="AY1325" i="1"/>
  <c r="AY1324" i="1"/>
  <c r="AY1323" i="1"/>
  <c r="AY1322" i="1"/>
  <c r="AY1321" i="1"/>
  <c r="AY1320" i="1"/>
  <c r="W192" i="1"/>
  <c r="AC1590" i="1"/>
  <c r="AC1589" i="1"/>
  <c r="AC1588" i="1"/>
  <c r="AC1587" i="1"/>
  <c r="AC1586" i="1"/>
  <c r="AC1585" i="1"/>
  <c r="AC1584" i="1"/>
  <c r="AC1583" i="1"/>
  <c r="AC1582" i="1"/>
  <c r="AC1581" i="1"/>
  <c r="AC1580" i="1"/>
  <c r="AC1575" i="1"/>
  <c r="BB1568" i="1"/>
  <c r="BA1568" i="1"/>
  <c r="AO1568" i="1"/>
  <c r="P1568" i="1"/>
  <c r="AC1489" i="1"/>
  <c r="AC1025" i="1"/>
  <c r="AC805" i="1"/>
  <c r="BB1415" i="1"/>
  <c r="BB1414" i="1"/>
  <c r="BB1413" i="1"/>
  <c r="BB1412" i="1"/>
  <c r="BB1411" i="1"/>
  <c r="BB1410" i="1"/>
  <c r="BB1409" i="1"/>
  <c r="BB1408" i="1"/>
  <c r="BB1407" i="1"/>
  <c r="BB1406" i="1"/>
  <c r="BB1405" i="1"/>
  <c r="BB1404" i="1"/>
  <c r="BB1403" i="1"/>
  <c r="BB1402" i="1"/>
  <c r="BB1401" i="1"/>
  <c r="BC5" i="1"/>
  <c r="BC6" i="1"/>
  <c r="BC7" i="1"/>
  <c r="BC8" i="1"/>
  <c r="BC9" i="1"/>
  <c r="BC10" i="1"/>
  <c r="BC11" i="1"/>
  <c r="BC12" i="1"/>
  <c r="BC13" i="1"/>
  <c r="BC14" i="1"/>
  <c r="BC15" i="1"/>
  <c r="BC16" i="1"/>
  <c r="BC17" i="1"/>
  <c r="BC18" i="1"/>
  <c r="BC19" i="1"/>
  <c r="BC20" i="1"/>
  <c r="BC21" i="1"/>
  <c r="BC22" i="1"/>
  <c r="BC23" i="1"/>
  <c r="BC24" i="1"/>
  <c r="BC25" i="1"/>
  <c r="BC26" i="1"/>
  <c r="BC27" i="1"/>
  <c r="BC28" i="1"/>
  <c r="BC29" i="1"/>
  <c r="BC30" i="1"/>
  <c r="BC31" i="1"/>
  <c r="BC32" i="1"/>
  <c r="BC33" i="1"/>
  <c r="BC34" i="1"/>
  <c r="BC35" i="1"/>
  <c r="BC36" i="1"/>
  <c r="BC37" i="1"/>
  <c r="BC38" i="1"/>
  <c r="BC39" i="1"/>
  <c r="BC40" i="1"/>
  <c r="BC41" i="1"/>
  <c r="BC42" i="1"/>
  <c r="BC43" i="1"/>
  <c r="BC44" i="1"/>
  <c r="BC45" i="1"/>
  <c r="BC46" i="1"/>
  <c r="BC47" i="1"/>
  <c r="BC48" i="1"/>
  <c r="BC49" i="1"/>
  <c r="BC50" i="1"/>
  <c r="BC51" i="1"/>
  <c r="BC52" i="1"/>
  <c r="BC56" i="1"/>
  <c r="BC82" i="1"/>
  <c r="BC83" i="1"/>
  <c r="BC84" i="1"/>
  <c r="BC85" i="1"/>
  <c r="BC86" i="1"/>
  <c r="BC87" i="1"/>
  <c r="BC88" i="1"/>
  <c r="BC89" i="1"/>
  <c r="BC90" i="1"/>
  <c r="BC91" i="1"/>
  <c r="BC92"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BC126" i="1"/>
  <c r="BC127" i="1"/>
  <c r="BC128" i="1"/>
  <c r="BC129" i="1"/>
  <c r="BC130" i="1"/>
  <c r="BC131" i="1"/>
  <c r="BC132" i="1"/>
  <c r="BC133" i="1"/>
  <c r="BC134" i="1"/>
  <c r="BC135" i="1"/>
  <c r="BC136" i="1"/>
  <c r="BC137" i="1"/>
  <c r="BC138" i="1"/>
  <c r="BC139" i="1"/>
  <c r="BC140" i="1"/>
  <c r="BC141" i="1"/>
  <c r="BC142" i="1"/>
  <c r="BC143" i="1"/>
  <c r="BC144" i="1"/>
  <c r="BC145" i="1"/>
  <c r="BC146" i="1"/>
  <c r="BC147" i="1"/>
  <c r="BC148" i="1"/>
  <c r="BC149" i="1"/>
  <c r="BC150" i="1"/>
  <c r="BC151" i="1"/>
  <c r="BC152" i="1"/>
  <c r="BC153" i="1"/>
  <c r="BC154" i="1"/>
  <c r="BC155" i="1"/>
  <c r="BC156" i="1"/>
  <c r="BC157" i="1"/>
  <c r="BC158" i="1"/>
  <c r="BC159" i="1"/>
  <c r="BC160" i="1"/>
  <c r="BC161" i="1"/>
  <c r="BC162" i="1"/>
  <c r="BC163" i="1"/>
  <c r="BC175" i="1"/>
  <c r="BC176" i="1"/>
  <c r="BC177" i="1"/>
  <c r="BC178" i="1"/>
  <c r="BC179" i="1"/>
  <c r="BC180" i="1"/>
  <c r="BC181" i="1"/>
  <c r="BC182" i="1"/>
  <c r="BC183" i="1"/>
  <c r="BC184" i="1"/>
  <c r="BC185" i="1"/>
  <c r="BC186" i="1"/>
  <c r="BC187" i="1"/>
  <c r="BC188" i="1"/>
  <c r="BC189" i="1"/>
  <c r="BC190" i="1"/>
  <c r="BC191" i="1"/>
  <c r="BC193" i="1"/>
  <c r="BC194" i="1"/>
  <c r="BC195" i="1"/>
  <c r="BC196" i="1"/>
  <c r="BC197" i="1"/>
  <c r="BC198" i="1"/>
  <c r="BC199" i="1"/>
  <c r="BC200" i="1"/>
  <c r="BC201" i="1"/>
  <c r="BC202" i="1"/>
  <c r="BC203" i="1"/>
  <c r="BC204" i="1"/>
  <c r="BC205" i="1"/>
  <c r="BC206" i="1"/>
  <c r="BC207" i="1"/>
  <c r="BC208" i="1"/>
  <c r="BC209" i="1"/>
  <c r="BC210" i="1"/>
  <c r="BC211" i="1"/>
  <c r="BC212" i="1"/>
  <c r="BC213" i="1"/>
  <c r="BC214" i="1"/>
  <c r="BC215" i="1"/>
  <c r="BC216" i="1"/>
  <c r="BC217" i="1"/>
  <c r="BC218" i="1"/>
  <c r="BC219" i="1"/>
  <c r="BC220" i="1"/>
  <c r="BC221" i="1"/>
  <c r="BC222" i="1"/>
  <c r="BC223" i="1"/>
  <c r="BC224" i="1"/>
  <c r="BC225" i="1"/>
  <c r="BC226" i="1"/>
  <c r="BC227" i="1"/>
  <c r="BC228" i="1"/>
  <c r="BC229" i="1"/>
  <c r="BC230" i="1"/>
  <c r="BC231" i="1"/>
  <c r="BC232" i="1"/>
  <c r="BC233" i="1"/>
  <c r="BC234" i="1"/>
  <c r="BC235" i="1"/>
  <c r="BC236" i="1"/>
  <c r="BC237" i="1"/>
  <c r="BC238" i="1"/>
  <c r="BC239" i="1"/>
  <c r="BC240" i="1"/>
  <c r="BC241" i="1"/>
  <c r="BC242" i="1"/>
  <c r="BC243" i="1"/>
  <c r="BC244" i="1"/>
  <c r="BC245" i="1"/>
  <c r="BC246" i="1"/>
  <c r="BC247" i="1"/>
  <c r="BC248" i="1"/>
  <c r="BC249" i="1"/>
  <c r="BC250" i="1"/>
  <c r="BC251" i="1"/>
  <c r="BC252" i="1"/>
  <c r="BC253" i="1"/>
  <c r="BC254" i="1"/>
  <c r="BC255" i="1"/>
  <c r="BC256" i="1"/>
  <c r="BC257" i="1"/>
  <c r="BC258" i="1"/>
  <c r="BC259" i="1"/>
  <c r="BC260" i="1"/>
  <c r="BC261" i="1"/>
  <c r="BC262" i="1"/>
  <c r="BC263" i="1"/>
  <c r="BC264" i="1"/>
  <c r="BC265" i="1"/>
  <c r="BC266" i="1"/>
  <c r="BC267" i="1"/>
  <c r="BC268" i="1"/>
  <c r="BC269" i="1"/>
  <c r="BC270" i="1"/>
  <c r="BC271" i="1"/>
  <c r="BC272" i="1"/>
  <c r="BC273" i="1"/>
  <c r="BC275" i="1"/>
  <c r="BC276" i="1"/>
  <c r="BC277" i="1"/>
  <c r="BC278" i="1"/>
  <c r="BC279" i="1"/>
  <c r="BC280" i="1"/>
  <c r="BC281" i="1"/>
  <c r="BC287" i="1"/>
  <c r="BC288" i="1"/>
  <c r="BC291" i="1"/>
  <c r="BC292" i="1"/>
  <c r="BC293" i="1"/>
  <c r="BC294" i="1"/>
  <c r="BC295" i="1"/>
  <c r="BC296" i="1"/>
  <c r="BC297" i="1"/>
  <c r="BC298" i="1"/>
  <c r="BC299" i="1"/>
  <c r="BC300" i="1"/>
  <c r="BC301" i="1"/>
  <c r="BC302" i="1"/>
  <c r="BC303" i="1"/>
  <c r="BC304" i="1"/>
  <c r="BC305" i="1"/>
  <c r="BC306" i="1"/>
  <c r="BC307" i="1"/>
  <c r="BC308" i="1"/>
  <c r="BC309" i="1"/>
  <c r="BC310" i="1"/>
  <c r="BC311" i="1"/>
  <c r="BC312" i="1"/>
  <c r="BC313" i="1"/>
  <c r="BC314" i="1"/>
  <c r="BC315" i="1"/>
  <c r="BC316" i="1"/>
  <c r="BC317" i="1"/>
  <c r="BC318" i="1"/>
  <c r="BC319" i="1"/>
  <c r="BC320" i="1"/>
  <c r="BC321" i="1"/>
  <c r="BC322" i="1"/>
  <c r="BC323" i="1"/>
  <c r="BC324" i="1"/>
  <c r="BC325" i="1"/>
  <c r="BC326" i="1"/>
  <c r="BC327" i="1"/>
  <c r="BC328" i="1"/>
  <c r="BC329" i="1"/>
  <c r="BC330" i="1"/>
  <c r="BC331" i="1"/>
  <c r="BC336" i="1"/>
  <c r="BC337" i="1"/>
  <c r="BC338" i="1"/>
  <c r="BC339" i="1"/>
  <c r="BC340" i="1"/>
  <c r="BC341" i="1"/>
  <c r="BC342" i="1"/>
  <c r="BC343" i="1"/>
  <c r="BC344" i="1"/>
  <c r="BC345" i="1"/>
  <c r="BC346" i="1"/>
  <c r="BC347" i="1"/>
  <c r="BC348" i="1"/>
  <c r="BC349" i="1"/>
  <c r="BC350" i="1"/>
  <c r="BC351" i="1"/>
  <c r="BC352" i="1"/>
  <c r="BC353" i="1"/>
  <c r="BC354" i="1"/>
  <c r="BC355" i="1"/>
  <c r="BC356" i="1"/>
  <c r="BC357" i="1"/>
  <c r="BC358" i="1"/>
  <c r="BC359" i="1"/>
  <c r="BC360" i="1"/>
  <c r="BC361" i="1"/>
  <c r="BC362" i="1"/>
  <c r="BC363" i="1"/>
  <c r="BC364" i="1"/>
  <c r="BC365" i="1"/>
  <c r="BC366" i="1"/>
  <c r="BC367" i="1"/>
  <c r="BC368" i="1"/>
  <c r="BC369" i="1"/>
  <c r="BC370" i="1"/>
  <c r="BC371" i="1"/>
  <c r="BC372" i="1"/>
  <c r="BC373" i="1"/>
  <c r="BC374" i="1"/>
  <c r="BC375" i="1"/>
  <c r="BC376" i="1"/>
  <c r="BC377" i="1"/>
  <c r="BC378" i="1"/>
  <c r="BC379" i="1"/>
  <c r="BC380" i="1"/>
  <c r="BC381" i="1"/>
  <c r="BC382" i="1"/>
  <c r="BC383" i="1"/>
  <c r="BC384" i="1"/>
  <c r="BC385" i="1"/>
  <c r="BC386" i="1"/>
  <c r="BC387" i="1"/>
  <c r="BC388" i="1"/>
  <c r="BC389" i="1"/>
  <c r="BC390" i="1"/>
  <c r="BC391" i="1"/>
  <c r="BC392" i="1"/>
  <c r="BC393" i="1"/>
  <c r="BC394" i="1"/>
  <c r="BC395" i="1"/>
  <c r="BC396" i="1"/>
  <c r="BC397" i="1"/>
  <c r="BC398" i="1"/>
  <c r="BC399" i="1"/>
  <c r="BC402" i="1"/>
  <c r="BC403" i="1"/>
  <c r="BC405" i="1"/>
  <c r="BC406" i="1"/>
  <c r="BC407" i="1"/>
  <c r="BC408" i="1"/>
  <c r="BC409" i="1"/>
  <c r="BC410" i="1"/>
  <c r="BC411" i="1"/>
  <c r="BC412" i="1"/>
  <c r="BC413" i="1"/>
  <c r="BC414" i="1"/>
  <c r="BC415" i="1"/>
  <c r="BC416" i="1"/>
  <c r="BC417" i="1"/>
  <c r="BC418" i="1"/>
  <c r="BC419" i="1"/>
  <c r="BC420" i="1"/>
  <c r="BC421" i="1"/>
  <c r="BC422" i="1"/>
  <c r="BC423" i="1"/>
  <c r="BC424" i="1"/>
  <c r="BC425" i="1"/>
  <c r="BC426" i="1"/>
  <c r="BC427" i="1"/>
  <c r="BC428" i="1"/>
  <c r="BC429" i="1"/>
  <c r="BC430" i="1"/>
  <c r="BC431" i="1"/>
  <c r="BC432" i="1"/>
  <c r="BC433" i="1"/>
  <c r="BC434" i="1"/>
  <c r="BC435" i="1"/>
  <c r="BC436" i="1"/>
  <c r="BC437" i="1"/>
  <c r="BC438" i="1"/>
  <c r="BC439" i="1"/>
  <c r="BC440" i="1"/>
  <c r="BC441" i="1"/>
  <c r="BC442" i="1"/>
  <c r="BC443" i="1"/>
  <c r="BC444" i="1"/>
  <c r="BC445" i="1"/>
  <c r="BC446" i="1"/>
  <c r="BC447" i="1"/>
  <c r="BC448" i="1"/>
  <c r="BC449" i="1"/>
  <c r="BC450" i="1"/>
  <c r="BC451" i="1"/>
  <c r="BC452" i="1"/>
  <c r="BC453" i="1"/>
  <c r="BC454" i="1"/>
  <c r="BC455" i="1"/>
  <c r="BC456" i="1"/>
  <c r="BC457" i="1"/>
  <c r="BC458" i="1"/>
  <c r="BC459" i="1"/>
  <c r="BC460" i="1"/>
  <c r="BC461" i="1"/>
  <c r="BC462" i="1"/>
  <c r="BC463" i="1"/>
  <c r="BC464" i="1"/>
  <c r="BC465" i="1"/>
  <c r="BC466" i="1"/>
  <c r="BC467" i="1"/>
  <c r="BC468" i="1"/>
  <c r="BC469" i="1"/>
  <c r="BC470" i="1"/>
  <c r="BC471" i="1"/>
  <c r="BC472" i="1"/>
  <c r="BC473" i="1"/>
  <c r="BC474" i="1"/>
  <c r="BC475" i="1"/>
  <c r="BC476" i="1"/>
  <c r="BC479" i="1"/>
  <c r="BC480" i="1"/>
  <c r="BC481" i="1"/>
  <c r="BC482" i="1"/>
  <c r="BC483" i="1"/>
  <c r="BC484" i="1"/>
  <c r="BC485" i="1"/>
  <c r="BC486" i="1"/>
  <c r="BC487" i="1"/>
  <c r="BC488" i="1"/>
  <c r="BC489" i="1"/>
  <c r="BC490" i="1"/>
  <c r="BC491" i="1"/>
  <c r="BC497" i="1"/>
  <c r="BC498" i="1"/>
  <c r="BC499" i="1"/>
  <c r="BC500" i="1"/>
  <c r="BC501" i="1"/>
  <c r="BC502" i="1"/>
  <c r="BC503" i="1"/>
  <c r="BC504" i="1"/>
  <c r="BC505" i="1"/>
  <c r="BC506" i="1"/>
  <c r="BC507" i="1"/>
  <c r="BC508" i="1"/>
  <c r="BC509" i="1"/>
  <c r="BC510" i="1"/>
  <c r="BC511" i="1"/>
  <c r="BC512" i="1"/>
  <c r="BC513" i="1"/>
  <c r="BC514" i="1"/>
  <c r="BC515" i="1"/>
  <c r="BC516" i="1"/>
  <c r="BC517" i="1"/>
  <c r="BC518" i="1"/>
  <c r="BC519" i="1"/>
  <c r="BC520" i="1"/>
  <c r="BC521" i="1"/>
  <c r="BC522" i="1"/>
  <c r="BC523" i="1"/>
  <c r="BC524" i="1"/>
  <c r="BC525" i="1"/>
  <c r="BC526" i="1"/>
  <c r="BC527" i="1"/>
  <c r="BC528" i="1"/>
  <c r="BC529" i="1"/>
  <c r="BC530" i="1"/>
  <c r="BC531" i="1"/>
  <c r="BC532" i="1"/>
  <c r="BC533" i="1"/>
  <c r="BC534" i="1"/>
  <c r="BC535" i="1"/>
  <c r="BC536" i="1"/>
  <c r="BC537" i="1"/>
  <c r="BC538" i="1"/>
  <c r="BC539" i="1"/>
  <c r="BC540" i="1"/>
  <c r="BC541" i="1"/>
  <c r="BC542" i="1"/>
  <c r="BC543" i="1"/>
  <c r="BC544" i="1"/>
  <c r="BC545" i="1"/>
  <c r="BC546" i="1"/>
  <c r="BC547" i="1"/>
  <c r="BC548" i="1"/>
  <c r="BC549" i="1"/>
  <c r="BC550" i="1"/>
  <c r="BC551" i="1"/>
  <c r="BC552" i="1"/>
  <c r="BC553" i="1"/>
  <c r="BC554" i="1"/>
  <c r="BC555" i="1"/>
  <c r="BC556" i="1"/>
  <c r="BC557" i="1"/>
  <c r="BC558" i="1"/>
  <c r="BC559" i="1"/>
  <c r="BC560" i="1"/>
  <c r="BC561" i="1"/>
  <c r="BC562" i="1"/>
  <c r="BC563" i="1"/>
  <c r="BC564" i="1"/>
  <c r="BC565" i="1"/>
  <c r="BC566" i="1"/>
  <c r="BC567" i="1"/>
  <c r="BC568" i="1"/>
  <c r="BC569" i="1"/>
  <c r="BC570" i="1"/>
  <c r="BC571" i="1"/>
  <c r="BC572" i="1"/>
  <c r="BC573" i="1"/>
  <c r="BC574" i="1"/>
  <c r="BC575" i="1"/>
  <c r="BC576" i="1"/>
  <c r="BC577" i="1"/>
  <c r="BC578" i="1"/>
  <c r="BC579" i="1"/>
  <c r="BC580" i="1"/>
  <c r="BC581" i="1"/>
  <c r="BC582" i="1"/>
  <c r="BC583" i="1"/>
  <c r="BC584" i="1"/>
  <c r="BC585" i="1"/>
  <c r="BC586" i="1"/>
  <c r="BC587" i="1"/>
  <c r="BC588" i="1"/>
  <c r="BC589" i="1"/>
  <c r="BC590" i="1"/>
  <c r="BC591" i="1"/>
  <c r="BC592" i="1"/>
  <c r="BC593" i="1"/>
  <c r="BC594" i="1"/>
  <c r="BC595" i="1"/>
  <c r="BC596" i="1"/>
  <c r="BC597" i="1"/>
  <c r="BC598" i="1"/>
  <c r="BC599" i="1"/>
  <c r="BC600" i="1"/>
  <c r="BC601" i="1"/>
  <c r="BC602" i="1"/>
  <c r="BC603" i="1"/>
  <c r="BC604" i="1"/>
  <c r="BC605" i="1"/>
  <c r="BC606" i="1"/>
  <c r="BC607" i="1"/>
  <c r="BC608" i="1"/>
  <c r="BC609" i="1"/>
  <c r="BC610" i="1"/>
  <c r="BC611" i="1"/>
  <c r="BC612" i="1"/>
  <c r="BC613" i="1"/>
  <c r="BC614" i="1"/>
  <c r="BC615" i="1"/>
  <c r="BC616" i="1"/>
  <c r="BC617" i="1"/>
  <c r="BC618" i="1"/>
  <c r="BC619" i="1"/>
  <c r="BC620" i="1"/>
  <c r="BC621" i="1"/>
  <c r="BC622" i="1"/>
  <c r="BC623" i="1"/>
  <c r="BC624" i="1"/>
  <c r="BC625" i="1"/>
  <c r="BC626" i="1"/>
  <c r="BC627" i="1"/>
  <c r="BC628" i="1"/>
  <c r="BC629" i="1"/>
  <c r="BC630" i="1"/>
  <c r="BC631" i="1"/>
  <c r="BC632" i="1"/>
  <c r="BC633" i="1"/>
  <c r="BC634" i="1"/>
  <c r="BC635" i="1"/>
  <c r="BC636" i="1"/>
  <c r="BC637" i="1"/>
  <c r="BC638" i="1"/>
  <c r="BC639" i="1"/>
  <c r="BC640" i="1"/>
  <c r="BC641" i="1"/>
  <c r="BC642" i="1"/>
  <c r="BC643" i="1"/>
  <c r="BC644" i="1"/>
  <c r="BC645" i="1"/>
  <c r="BC646" i="1"/>
  <c r="BC647" i="1"/>
  <c r="BC648" i="1"/>
  <c r="BC649" i="1"/>
  <c r="BC650" i="1"/>
  <c r="BC651" i="1"/>
  <c r="BC652" i="1"/>
  <c r="BC653" i="1"/>
  <c r="BC654" i="1"/>
  <c r="BC655" i="1"/>
  <c r="BC656" i="1"/>
  <c r="BC657" i="1"/>
  <c r="BC658" i="1"/>
  <c r="BC659" i="1"/>
  <c r="BC660" i="1"/>
  <c r="BC661" i="1"/>
  <c r="BC662" i="1"/>
  <c r="BC663" i="1"/>
  <c r="BC664" i="1"/>
  <c r="BC665" i="1"/>
  <c r="BC666" i="1"/>
  <c r="BC667" i="1"/>
  <c r="BC668" i="1"/>
  <c r="BC669" i="1"/>
  <c r="BC670" i="1"/>
  <c r="BC671" i="1"/>
  <c r="BC672" i="1"/>
  <c r="BC673" i="1"/>
  <c r="BC674" i="1"/>
  <c r="BC675" i="1"/>
  <c r="BC676" i="1"/>
  <c r="BC677" i="1"/>
  <c r="BC678" i="1"/>
  <c r="BC679" i="1"/>
  <c r="BC680" i="1"/>
  <c r="BC681" i="1"/>
  <c r="BC682" i="1"/>
  <c r="BC683" i="1"/>
  <c r="BC684" i="1"/>
  <c r="BC685" i="1"/>
  <c r="BC686" i="1"/>
  <c r="BC687" i="1"/>
  <c r="BC688" i="1"/>
  <c r="BC689" i="1"/>
  <c r="BC690" i="1"/>
  <c r="BC691" i="1"/>
  <c r="BC692" i="1"/>
  <c r="BC693" i="1"/>
  <c r="BC694" i="1"/>
  <c r="BC695" i="1"/>
  <c r="BC696" i="1"/>
  <c r="BC697" i="1"/>
  <c r="BC698" i="1"/>
  <c r="BC699" i="1"/>
  <c r="BC700" i="1"/>
  <c r="BC701" i="1"/>
  <c r="BC702" i="1"/>
  <c r="BC703" i="1"/>
  <c r="BC704" i="1"/>
  <c r="BC705" i="1"/>
  <c r="BC706" i="1"/>
  <c r="BC707" i="1"/>
  <c r="BC708" i="1"/>
  <c r="BC709" i="1"/>
  <c r="BC710" i="1"/>
  <c r="BC711" i="1"/>
  <c r="BC712" i="1"/>
  <c r="BC713" i="1"/>
  <c r="BC714" i="1"/>
  <c r="BC715" i="1"/>
  <c r="BC716" i="1"/>
  <c r="BC717" i="1"/>
  <c r="BC718" i="1"/>
  <c r="BC719" i="1"/>
  <c r="BC720" i="1"/>
  <c r="BC721" i="1"/>
  <c r="BC722" i="1"/>
  <c r="BC723" i="1"/>
  <c r="BC724" i="1"/>
  <c r="BC725" i="1"/>
  <c r="BC726" i="1"/>
  <c r="BC727" i="1"/>
  <c r="BC728" i="1"/>
  <c r="BC729" i="1"/>
  <c r="BC730" i="1"/>
  <c r="BC731" i="1"/>
  <c r="BC732" i="1"/>
  <c r="BC733" i="1"/>
  <c r="BC734" i="1"/>
  <c r="BC735" i="1"/>
  <c r="BC736" i="1"/>
  <c r="BC737" i="1"/>
  <c r="BC738" i="1"/>
  <c r="BC739" i="1"/>
  <c r="BC740" i="1"/>
  <c r="BC741" i="1"/>
  <c r="BC742" i="1"/>
  <c r="BC743" i="1"/>
  <c r="BC744" i="1"/>
  <c r="BC745" i="1"/>
  <c r="BC746" i="1"/>
  <c r="BC747" i="1"/>
  <c r="BC748" i="1"/>
  <c r="BC749" i="1"/>
  <c r="BC750" i="1"/>
  <c r="BC751" i="1"/>
  <c r="BC752" i="1"/>
  <c r="BC753" i="1"/>
  <c r="BC754" i="1"/>
  <c r="BC755" i="1"/>
  <c r="BC756" i="1"/>
  <c r="BC757" i="1"/>
  <c r="BC758" i="1"/>
  <c r="BC759" i="1"/>
  <c r="BC760" i="1"/>
  <c r="BC761" i="1"/>
  <c r="BC762" i="1"/>
  <c r="BC763" i="1"/>
  <c r="BC764" i="1"/>
  <c r="BC765" i="1"/>
  <c r="BC766" i="1"/>
  <c r="BC767" i="1"/>
  <c r="BC768" i="1"/>
  <c r="BC769" i="1"/>
  <c r="BC770" i="1"/>
  <c r="BC771" i="1"/>
  <c r="BC772" i="1"/>
  <c r="BC773" i="1"/>
  <c r="BC774" i="1"/>
  <c r="BC775" i="1"/>
  <c r="BC776" i="1"/>
  <c r="BC777" i="1"/>
  <c r="BC778" i="1"/>
  <c r="BC779" i="1"/>
  <c r="BC780" i="1"/>
  <c r="BC781" i="1"/>
  <c r="BC782" i="1"/>
  <c r="BC783" i="1"/>
  <c r="BC784" i="1"/>
  <c r="BC785" i="1"/>
  <c r="BC786" i="1"/>
  <c r="BC787" i="1"/>
  <c r="BC788" i="1"/>
  <c r="BC789" i="1"/>
  <c r="BC790" i="1"/>
  <c r="BC791" i="1"/>
  <c r="BC792" i="1"/>
  <c r="BC793" i="1"/>
  <c r="BC794" i="1"/>
  <c r="BC795" i="1"/>
  <c r="BC796" i="1"/>
  <c r="BC797" i="1"/>
  <c r="BC798" i="1"/>
  <c r="BC799" i="1"/>
  <c r="BC800" i="1"/>
  <c r="BC801" i="1"/>
  <c r="BC802" i="1"/>
  <c r="BC803" i="1"/>
  <c r="BC805" i="1"/>
  <c r="BC806" i="1"/>
  <c r="BC807" i="1"/>
  <c r="BC808" i="1"/>
  <c r="BC809" i="1"/>
  <c r="BC810" i="1"/>
  <c r="BC811" i="1"/>
  <c r="BC812" i="1"/>
  <c r="BC813" i="1"/>
  <c r="BC814" i="1"/>
  <c r="BC815" i="1"/>
  <c r="BC816" i="1"/>
  <c r="BC817" i="1"/>
  <c r="BC818" i="1"/>
  <c r="BC819" i="1"/>
  <c r="BC820" i="1"/>
  <c r="BC821" i="1"/>
  <c r="BC822" i="1"/>
  <c r="BC823" i="1"/>
  <c r="BC824" i="1"/>
  <c r="BC825" i="1"/>
  <c r="BC826" i="1"/>
  <c r="BC827" i="1"/>
  <c r="BC828" i="1"/>
  <c r="BC829" i="1"/>
  <c r="BC830" i="1"/>
  <c r="BC831" i="1"/>
  <c r="BC832" i="1"/>
  <c r="BC833" i="1"/>
  <c r="BC834" i="1"/>
  <c r="BC835" i="1"/>
  <c r="BC836" i="1"/>
  <c r="BC837" i="1"/>
  <c r="BC838" i="1"/>
  <c r="BC839" i="1"/>
  <c r="BC840" i="1"/>
  <c r="BC841" i="1"/>
  <c r="BC842" i="1"/>
  <c r="BC843" i="1"/>
  <c r="BC844" i="1"/>
  <c r="BC845" i="1"/>
  <c r="BC846" i="1"/>
  <c r="BC847" i="1"/>
  <c r="BC848" i="1"/>
  <c r="BC849" i="1"/>
  <c r="BC850" i="1"/>
  <c r="BC851" i="1"/>
  <c r="BC852" i="1"/>
  <c r="BC853" i="1"/>
  <c r="BC854" i="1"/>
  <c r="BC855" i="1"/>
  <c r="BC856" i="1"/>
  <c r="BC857" i="1"/>
  <c r="BC858" i="1"/>
  <c r="BC859" i="1"/>
  <c r="BC860" i="1"/>
  <c r="BC861" i="1"/>
  <c r="BC862" i="1"/>
  <c r="BC863" i="1"/>
  <c r="BC864" i="1"/>
  <c r="BC865" i="1"/>
  <c r="BC866" i="1"/>
  <c r="BC867" i="1"/>
  <c r="BC868" i="1"/>
  <c r="BC869" i="1"/>
  <c r="BC870" i="1"/>
  <c r="BC871" i="1"/>
  <c r="BC872" i="1"/>
  <c r="BC873" i="1"/>
  <c r="BC874" i="1"/>
  <c r="BC875" i="1"/>
  <c r="BC876" i="1"/>
  <c r="BC877" i="1"/>
  <c r="BC878" i="1"/>
  <c r="BC879" i="1"/>
  <c r="BC880" i="1"/>
  <c r="BC881" i="1"/>
  <c r="BC882" i="1"/>
  <c r="BC883" i="1"/>
  <c r="BC884" i="1"/>
  <c r="BC885" i="1"/>
  <c r="BC886" i="1"/>
  <c r="BC887" i="1"/>
  <c r="BC888" i="1"/>
  <c r="BC889" i="1"/>
  <c r="BC890" i="1"/>
  <c r="BC891" i="1"/>
  <c r="BC892" i="1"/>
  <c r="BC893" i="1"/>
  <c r="BC894" i="1"/>
  <c r="BC895" i="1"/>
  <c r="BC896" i="1"/>
  <c r="BC897" i="1"/>
  <c r="BC898" i="1"/>
  <c r="BC899" i="1"/>
  <c r="BC900" i="1"/>
  <c r="BC901" i="1"/>
  <c r="BC902" i="1"/>
  <c r="BC903" i="1"/>
  <c r="BC904" i="1"/>
  <c r="BC905" i="1"/>
  <c r="BC906" i="1"/>
  <c r="BC907" i="1"/>
  <c r="BC908" i="1"/>
  <c r="BC909" i="1"/>
  <c r="BC910" i="1"/>
  <c r="BC911" i="1"/>
  <c r="BC912" i="1"/>
  <c r="BC913" i="1"/>
  <c r="BC914" i="1"/>
  <c r="BC915" i="1"/>
  <c r="BC916" i="1"/>
  <c r="BC917" i="1"/>
  <c r="BC918" i="1"/>
  <c r="BC919" i="1"/>
  <c r="BC920" i="1"/>
  <c r="BC921" i="1"/>
  <c r="BC922" i="1"/>
  <c r="BC923" i="1"/>
  <c r="BC924" i="1"/>
  <c r="BC925" i="1"/>
  <c r="BC926" i="1"/>
  <c r="BC927" i="1"/>
  <c r="BC928" i="1"/>
  <c r="BC929" i="1"/>
  <c r="BC930" i="1"/>
  <c r="BC931" i="1"/>
  <c r="BC932" i="1"/>
  <c r="BC933" i="1"/>
  <c r="BC934" i="1"/>
  <c r="BC935" i="1"/>
  <c r="BC936" i="1"/>
  <c r="BC937" i="1"/>
  <c r="BC938" i="1"/>
  <c r="BC939" i="1"/>
  <c r="BC940" i="1"/>
  <c r="BC941" i="1"/>
  <c r="BC942" i="1"/>
  <c r="BC943" i="1"/>
  <c r="BC944" i="1"/>
  <c r="BC945" i="1"/>
  <c r="BC946" i="1"/>
  <c r="BC947" i="1"/>
  <c r="BC948" i="1"/>
  <c r="BC949" i="1"/>
  <c r="BC950" i="1"/>
  <c r="BC951" i="1"/>
  <c r="BC952" i="1"/>
  <c r="BC953" i="1"/>
  <c r="BC954" i="1"/>
  <c r="BC955" i="1"/>
  <c r="BC956" i="1"/>
  <c r="BC957" i="1"/>
  <c r="BC958" i="1"/>
  <c r="BC959" i="1"/>
  <c r="BC960" i="1"/>
  <c r="BC961" i="1"/>
  <c r="BC962" i="1"/>
  <c r="BC963" i="1"/>
  <c r="BC964" i="1"/>
  <c r="BC965" i="1"/>
  <c r="BC966" i="1"/>
  <c r="BC967" i="1"/>
  <c r="BC968" i="1"/>
  <c r="BC969" i="1"/>
  <c r="BC970" i="1"/>
  <c r="BC971" i="1"/>
  <c r="BC972" i="1"/>
  <c r="BC973" i="1"/>
  <c r="BC974" i="1"/>
  <c r="BC975" i="1"/>
  <c r="BC976" i="1"/>
  <c r="BC977" i="1"/>
  <c r="BC978" i="1"/>
  <c r="BC979" i="1"/>
  <c r="BC980" i="1"/>
  <c r="BC981" i="1"/>
  <c r="BC982" i="1"/>
  <c r="BC983" i="1"/>
  <c r="BC984" i="1"/>
  <c r="BC985" i="1"/>
  <c r="BC986" i="1"/>
  <c r="BC987" i="1"/>
  <c r="BC988" i="1"/>
  <c r="BC989" i="1"/>
  <c r="BC990" i="1"/>
  <c r="BC991" i="1"/>
  <c r="BC992" i="1"/>
  <c r="BC993" i="1"/>
  <c r="BC994" i="1"/>
  <c r="BC995" i="1"/>
  <c r="BC996" i="1"/>
  <c r="BC997" i="1"/>
  <c r="BC998" i="1"/>
  <c r="BC999" i="1"/>
  <c r="BC1000" i="1"/>
  <c r="BC1001" i="1"/>
  <c r="BC1002" i="1"/>
  <c r="BC1003" i="1"/>
  <c r="BC1004" i="1"/>
  <c r="BC1005" i="1"/>
  <c r="BC1006" i="1"/>
  <c r="BC1007" i="1"/>
  <c r="BC1008" i="1"/>
  <c r="BC1009" i="1"/>
  <c r="BC1010" i="1"/>
  <c r="BC1011" i="1"/>
  <c r="BC1012" i="1"/>
  <c r="BC1013" i="1"/>
  <c r="BC1014" i="1"/>
  <c r="BC1015" i="1"/>
  <c r="BC1016" i="1"/>
  <c r="BC1017" i="1"/>
  <c r="BC1018" i="1"/>
  <c r="BC1019" i="1"/>
  <c r="BC1020" i="1"/>
  <c r="BC1021" i="1"/>
  <c r="BC1022" i="1"/>
  <c r="BC1023" i="1"/>
  <c r="BC1024" i="1"/>
  <c r="BC1026" i="1"/>
  <c r="BC1027" i="1"/>
  <c r="BC1028" i="1"/>
  <c r="BC1029" i="1"/>
  <c r="BC1030" i="1"/>
  <c r="BC1031" i="1"/>
  <c r="BC1032" i="1"/>
  <c r="BC1033" i="1"/>
  <c r="BC1034" i="1"/>
  <c r="BC1035" i="1"/>
  <c r="BC1036" i="1"/>
  <c r="BC1037" i="1"/>
  <c r="BC1038" i="1"/>
  <c r="BC1039" i="1"/>
  <c r="BC1040" i="1"/>
  <c r="BC1041" i="1"/>
  <c r="BC1042" i="1"/>
  <c r="BC1043" i="1"/>
  <c r="BC1044" i="1"/>
  <c r="BC1045" i="1"/>
  <c r="BC1046" i="1"/>
  <c r="BC1047" i="1"/>
  <c r="BC1048" i="1"/>
  <c r="BC1049" i="1"/>
  <c r="BC1050" i="1"/>
  <c r="BC1051" i="1"/>
  <c r="BC1052" i="1"/>
  <c r="BC1053" i="1"/>
  <c r="BC1054" i="1"/>
  <c r="BC1055" i="1"/>
  <c r="BC1056" i="1"/>
  <c r="BC1057" i="1"/>
  <c r="BC1058" i="1"/>
  <c r="BC1059" i="1"/>
  <c r="BC1060" i="1"/>
  <c r="BC1061" i="1"/>
  <c r="BC1062" i="1"/>
  <c r="BC1063" i="1"/>
  <c r="BC1064" i="1"/>
  <c r="BC1065" i="1"/>
  <c r="BC1066" i="1"/>
  <c r="BC1067" i="1"/>
  <c r="BC1068" i="1"/>
  <c r="BC1069" i="1"/>
  <c r="BC1070" i="1"/>
  <c r="BC1071" i="1"/>
  <c r="BC1072" i="1"/>
  <c r="BC1073" i="1"/>
  <c r="BC1074" i="1"/>
  <c r="BC1075" i="1"/>
  <c r="BC1076" i="1"/>
  <c r="BC1077" i="1"/>
  <c r="BC1078" i="1"/>
  <c r="BC1079" i="1"/>
  <c r="BC1080" i="1"/>
  <c r="BC1081" i="1"/>
  <c r="BC1082" i="1"/>
  <c r="BC1083" i="1"/>
  <c r="BC1084" i="1"/>
  <c r="BC1085" i="1"/>
  <c r="BC1086" i="1"/>
  <c r="BC1087" i="1"/>
  <c r="BC1089" i="1"/>
  <c r="BC1090" i="1"/>
  <c r="BC1091" i="1"/>
  <c r="BC1092" i="1"/>
  <c r="BC1093" i="1"/>
  <c r="BC1094" i="1"/>
  <c r="BC1095" i="1"/>
  <c r="BC1096" i="1"/>
  <c r="BC1097" i="1"/>
  <c r="BC1098" i="1"/>
  <c r="BC1099" i="1"/>
  <c r="BC1100" i="1"/>
  <c r="BC1101" i="1"/>
  <c r="BC1102" i="1"/>
  <c r="BC1103" i="1"/>
  <c r="BC1105" i="1"/>
  <c r="BC1106" i="1"/>
  <c r="BC1107" i="1"/>
  <c r="BC1108" i="1"/>
  <c r="BC1109" i="1"/>
  <c r="BC1110" i="1"/>
  <c r="BC1111" i="1"/>
  <c r="BC1112" i="1"/>
  <c r="BC1113" i="1"/>
  <c r="BC1114" i="1"/>
  <c r="BC1115" i="1"/>
  <c r="BC1116" i="1"/>
  <c r="BC1117" i="1"/>
  <c r="BC1118" i="1"/>
  <c r="BC1119" i="1"/>
  <c r="BC1120" i="1"/>
  <c r="BC1121" i="1"/>
  <c r="BC1122" i="1"/>
  <c r="BC1123" i="1"/>
  <c r="BC1124" i="1"/>
  <c r="BC1125" i="1"/>
  <c r="BC1129" i="1"/>
  <c r="BC1130" i="1"/>
  <c r="BC1131" i="1"/>
  <c r="BC1132" i="1"/>
  <c r="BC1136" i="1"/>
  <c r="BC1137" i="1"/>
  <c r="BC1138" i="1"/>
  <c r="BC1139" i="1"/>
  <c r="BC1140" i="1"/>
  <c r="BC1141" i="1"/>
  <c r="BC1142" i="1"/>
  <c r="BC1143" i="1"/>
  <c r="BC1144" i="1"/>
  <c r="BC1145" i="1"/>
  <c r="BC1146" i="1"/>
  <c r="BC1147" i="1"/>
  <c r="BC1148" i="1"/>
  <c r="BC1149" i="1"/>
  <c r="BC1150" i="1"/>
  <c r="BC1151" i="1"/>
  <c r="BC1152" i="1"/>
  <c r="BC1153" i="1"/>
  <c r="BC1154" i="1"/>
  <c r="BC1155" i="1"/>
  <c r="BC1156" i="1"/>
  <c r="BC1157" i="1"/>
  <c r="BC1158" i="1"/>
  <c r="BC1159" i="1"/>
  <c r="BC1160" i="1"/>
  <c r="BC1161" i="1"/>
  <c r="BC1162" i="1"/>
  <c r="BC1163" i="1"/>
  <c r="BC1164" i="1"/>
  <c r="BC1165" i="1"/>
  <c r="BC1166" i="1"/>
  <c r="BC1167" i="1"/>
  <c r="BC1168" i="1"/>
  <c r="BC1169" i="1"/>
  <c r="BC1170" i="1"/>
  <c r="BC1171" i="1"/>
  <c r="BC1172" i="1"/>
  <c r="BC1173" i="1"/>
  <c r="BC1174" i="1"/>
  <c r="BC1175" i="1"/>
  <c r="BC1176" i="1"/>
  <c r="BC1177" i="1"/>
  <c r="BC1178" i="1"/>
  <c r="BC1179" i="1"/>
  <c r="BC1180" i="1"/>
  <c r="BC1181" i="1"/>
  <c r="BC1182" i="1"/>
  <c r="BC1183" i="1"/>
  <c r="BC1184" i="1"/>
  <c r="BC1185" i="1"/>
  <c r="BC1186" i="1"/>
  <c r="BC1187" i="1"/>
  <c r="BC1188" i="1"/>
  <c r="BC1189" i="1"/>
  <c r="BC1190" i="1"/>
  <c r="BC1191" i="1"/>
  <c r="BC1192" i="1"/>
  <c r="BC1193" i="1"/>
  <c r="BC1194" i="1"/>
  <c r="BC1195" i="1"/>
  <c r="BC1196" i="1"/>
  <c r="BC1197" i="1"/>
  <c r="BC1198" i="1"/>
  <c r="BC1199" i="1"/>
  <c r="BC1200" i="1"/>
  <c r="BC1201" i="1"/>
  <c r="BC1202" i="1"/>
  <c r="BC1203" i="1"/>
  <c r="BC1204" i="1"/>
  <c r="BC1205" i="1"/>
  <c r="BC1206" i="1"/>
  <c r="BC1207" i="1"/>
  <c r="BC1208" i="1"/>
  <c r="BC1209" i="1"/>
  <c r="BC1210" i="1"/>
  <c r="BC1211" i="1"/>
  <c r="BC1212" i="1"/>
  <c r="BC1213" i="1"/>
  <c r="BC1214" i="1"/>
  <c r="BC1215" i="1"/>
  <c r="BC1216" i="1"/>
  <c r="BC1217" i="1"/>
  <c r="BC1218" i="1"/>
  <c r="BC1219" i="1"/>
  <c r="BC1220" i="1"/>
  <c r="BC1221" i="1"/>
  <c r="BC1222" i="1"/>
  <c r="BC1223" i="1"/>
  <c r="BC1224" i="1"/>
  <c r="BC1225" i="1"/>
  <c r="BC1226" i="1"/>
  <c r="BC1227" i="1"/>
  <c r="BC1228" i="1"/>
  <c r="BC1229" i="1"/>
  <c r="BC1230" i="1"/>
  <c r="BC1231" i="1"/>
  <c r="BC1232" i="1"/>
  <c r="BC1233" i="1"/>
  <c r="BC1234" i="1"/>
  <c r="BC1235" i="1"/>
  <c r="BC1236" i="1"/>
  <c r="BC1237" i="1"/>
  <c r="BC1238" i="1"/>
  <c r="BC1239" i="1"/>
  <c r="BC1240" i="1"/>
  <c r="BC1241" i="1"/>
  <c r="BC1242" i="1"/>
  <c r="BC1243" i="1"/>
  <c r="BC1244" i="1"/>
  <c r="BC1245" i="1"/>
  <c r="BC1246" i="1"/>
  <c r="BC1247" i="1"/>
  <c r="BC1250" i="1"/>
  <c r="BC1253" i="1"/>
  <c r="BC1254" i="1"/>
  <c r="BC1255" i="1"/>
  <c r="BC1256" i="1"/>
  <c r="BC1257" i="1"/>
  <c r="BC1258" i="1"/>
  <c r="BC1259" i="1"/>
  <c r="BC1260" i="1"/>
  <c r="BC1261" i="1"/>
  <c r="BC1262" i="1"/>
  <c r="BC1263" i="1"/>
  <c r="BC1264" i="1"/>
  <c r="BC1265" i="1"/>
  <c r="BC1266" i="1"/>
  <c r="BC1267" i="1"/>
  <c r="BC1268" i="1"/>
  <c r="BC1269" i="1"/>
  <c r="BC1270" i="1"/>
  <c r="BC1271" i="1"/>
  <c r="BC1272" i="1"/>
  <c r="BC1273" i="1"/>
  <c r="BC1274" i="1"/>
  <c r="BC1275" i="1"/>
  <c r="BC1276" i="1"/>
  <c r="BC1277" i="1"/>
  <c r="BC1278" i="1"/>
  <c r="BC1279" i="1"/>
  <c r="BC1280" i="1"/>
  <c r="BC1281" i="1"/>
  <c r="BC1282" i="1"/>
  <c r="BC1283" i="1"/>
  <c r="BC1284" i="1"/>
  <c r="BC1285" i="1"/>
  <c r="BC1286" i="1"/>
  <c r="BC1287" i="1"/>
  <c r="BC1288" i="1"/>
  <c r="BC1289" i="1"/>
  <c r="BC1290" i="1"/>
  <c r="BC1291" i="1"/>
  <c r="BC1292" i="1"/>
  <c r="BC1293" i="1"/>
  <c r="BC1294" i="1"/>
  <c r="BC1295" i="1"/>
  <c r="BC1296" i="1"/>
  <c r="BC1297" i="1"/>
  <c r="BC1298" i="1"/>
  <c r="BC1299" i="1"/>
  <c r="BC1300" i="1"/>
  <c r="BC1301" i="1"/>
  <c r="BC1302" i="1"/>
  <c r="BC1303" i="1"/>
  <c r="BC1304" i="1"/>
  <c r="BC1305" i="1"/>
  <c r="BC1306" i="1"/>
  <c r="BC1307" i="1"/>
  <c r="BC1308" i="1"/>
  <c r="BC1309" i="1"/>
  <c r="BC1310" i="1"/>
  <c r="BC1311" i="1"/>
  <c r="BC1312" i="1"/>
  <c r="BC1313" i="1"/>
  <c r="BC1314" i="1"/>
  <c r="BC1315" i="1"/>
  <c r="BC1316" i="1"/>
  <c r="BC1317" i="1"/>
  <c r="BC1318" i="1"/>
  <c r="BC1319" i="1"/>
  <c r="BC1381" i="1"/>
  <c r="BC1382" i="1"/>
  <c r="BC1383" i="1"/>
  <c r="BC1384" i="1"/>
  <c r="BC1385" i="1"/>
  <c r="BC1386" i="1"/>
  <c r="BC1387" i="1"/>
  <c r="BC1388" i="1"/>
  <c r="BC1389" i="1"/>
  <c r="BC1390" i="1"/>
  <c r="BC1391" i="1"/>
  <c r="BC1392" i="1"/>
  <c r="BC1393" i="1"/>
  <c r="BC1394" i="1"/>
  <c r="BC1395" i="1"/>
  <c r="BC1396" i="1"/>
  <c r="BC1397" i="1"/>
  <c r="BC1398" i="1"/>
  <c r="BC1399" i="1"/>
  <c r="BC1400" i="1"/>
  <c r="BC1460" i="1"/>
  <c r="BC1461" i="1"/>
  <c r="BC1462" i="1"/>
  <c r="BC1476" i="1"/>
  <c r="BC1477" i="1"/>
  <c r="BC1481" i="1"/>
  <c r="BC1482" i="1"/>
  <c r="BC1483" i="1"/>
  <c r="BC1484" i="1"/>
  <c r="BC1485" i="1"/>
  <c r="BC1486" i="1"/>
  <c r="BC1487" i="1"/>
  <c r="BC1488" i="1"/>
  <c r="BC1489" i="1"/>
  <c r="BC1491" i="1"/>
  <c r="BC1492" i="1"/>
  <c r="BC1493" i="1"/>
  <c r="BC1494" i="1"/>
  <c r="BC1495" i="1"/>
  <c r="BC1504" i="1"/>
  <c r="BC1505" i="1"/>
  <c r="BC1507" i="1"/>
  <c r="BC1508" i="1"/>
  <c r="BC1509" i="1"/>
  <c r="BC1510" i="1"/>
  <c r="BC1511" i="1"/>
  <c r="BC1512" i="1"/>
  <c r="BC1513" i="1"/>
  <c r="BC1514" i="1"/>
  <c r="BC1515" i="1"/>
  <c r="BC1516" i="1"/>
  <c r="BC1517" i="1"/>
  <c r="BC1518" i="1"/>
  <c r="BC1519" i="1"/>
  <c r="BC1520" i="1"/>
  <c r="BC1521" i="1"/>
  <c r="BC1522" i="1"/>
  <c r="BC1523" i="1"/>
  <c r="BC1524" i="1"/>
  <c r="BC1525" i="1"/>
  <c r="BC1526" i="1"/>
  <c r="BC1527" i="1"/>
  <c r="BC1528" i="1"/>
  <c r="BC1529" i="1"/>
  <c r="BC1530" i="1"/>
  <c r="BC1531" i="1"/>
  <c r="BC1532" i="1"/>
  <c r="BC1533" i="1"/>
  <c r="BC1534" i="1"/>
  <c r="BC1535" i="1"/>
  <c r="BC1536" i="1"/>
  <c r="BC1540" i="1"/>
  <c r="BC1541" i="1"/>
  <c r="BC1542" i="1"/>
  <c r="BC1543" i="1"/>
  <c r="BC1544" i="1"/>
  <c r="BC1545" i="1"/>
  <c r="BC1546" i="1"/>
  <c r="BC1547" i="1"/>
  <c r="BC1548" i="1"/>
  <c r="BC1549" i="1"/>
  <c r="BC1550" i="1"/>
  <c r="BC1551" i="1"/>
  <c r="BC1552" i="1"/>
  <c r="BC1553" i="1"/>
  <c r="BC1554" i="1"/>
  <c r="BC1555" i="1"/>
  <c r="BC1556" i="1"/>
  <c r="BC1557" i="1"/>
  <c r="BC1558" i="1"/>
  <c r="BC1559" i="1"/>
  <c r="BC1560" i="1"/>
  <c r="BC1561" i="1"/>
  <c r="BC1563" i="1"/>
  <c r="BC1564" i="1"/>
  <c r="BC1565" i="1"/>
  <c r="BC1566" i="1"/>
  <c r="BC1567" i="1"/>
  <c r="BE16" i="1"/>
  <c r="BE17" i="1"/>
  <c r="BE20" i="1"/>
  <c r="BE21" i="1"/>
  <c r="BE23" i="1"/>
  <c r="BE24" i="1"/>
  <c r="BE25" i="1"/>
  <c r="BE28" i="1"/>
  <c r="BE30" i="1"/>
  <c r="BE32" i="1"/>
  <c r="BE34" i="1"/>
  <c r="BE36" i="1"/>
  <c r="BE38" i="1"/>
  <c r="BE40" i="1"/>
  <c r="BE42" i="1"/>
  <c r="BE45" i="1"/>
  <c r="BE47" i="1"/>
  <c r="BE49" i="1"/>
  <c r="BE50" i="1"/>
  <c r="BE56" i="1"/>
  <c r="BE92" i="1"/>
  <c r="BE93" i="1"/>
  <c r="BE94" i="1"/>
  <c r="BE95" i="1"/>
  <c r="BE98" i="1"/>
  <c r="BE99" i="1"/>
  <c r="BE100" i="1"/>
  <c r="BE102" i="1"/>
  <c r="BE103" i="1"/>
  <c r="BE104" i="1"/>
  <c r="BE105" i="1"/>
  <c r="BE106" i="1"/>
  <c r="BE107" i="1"/>
  <c r="BE108" i="1"/>
  <c r="BE109" i="1"/>
  <c r="BE110" i="1"/>
  <c r="BE111" i="1"/>
  <c r="BE112" i="1"/>
  <c r="BE117" i="1"/>
  <c r="BE118" i="1"/>
  <c r="BE120" i="1"/>
  <c r="BE122" i="1"/>
  <c r="BE124" i="1"/>
  <c r="BE125" i="1"/>
  <c r="BE126" i="1"/>
  <c r="BE127" i="1"/>
  <c r="BE129" i="1"/>
  <c r="BE130" i="1"/>
  <c r="BE132" i="1"/>
  <c r="BE134" i="1"/>
  <c r="BE136" i="1"/>
  <c r="BE146" i="1"/>
  <c r="BE148" i="1"/>
  <c r="BE150" i="1"/>
  <c r="BE154" i="1"/>
  <c r="BE155" i="1"/>
  <c r="BE156" i="1"/>
  <c r="BE159" i="1"/>
  <c r="BE160" i="1"/>
  <c r="BE175" i="1"/>
  <c r="BE176" i="1"/>
  <c r="BE177" i="1"/>
  <c r="BE178" i="1"/>
  <c r="BE179" i="1"/>
  <c r="BE180" i="1"/>
  <c r="BE181" i="1"/>
  <c r="BE182" i="1"/>
  <c r="BE183" i="1"/>
  <c r="BE184" i="1"/>
  <c r="BE185" i="1"/>
  <c r="BE186" i="1"/>
  <c r="BE188" i="1"/>
  <c r="BE189" i="1"/>
  <c r="BE190" i="1"/>
  <c r="BE191" i="1"/>
  <c r="BE194" i="1"/>
  <c r="BE195" i="1"/>
  <c r="BE197" i="1"/>
  <c r="BE198" i="1"/>
  <c r="BE199" i="1"/>
  <c r="BE200" i="1"/>
  <c r="BE201" i="1"/>
  <c r="BE202" i="1"/>
  <c r="BE203" i="1"/>
  <c r="BE204" i="1"/>
  <c r="BE205" i="1"/>
  <c r="BE206" i="1"/>
  <c r="BE207" i="1"/>
  <c r="BE208" i="1"/>
  <c r="BE209" i="1"/>
  <c r="BE210" i="1"/>
  <c r="BE211" i="1"/>
  <c r="BE212" i="1"/>
  <c r="BE213" i="1"/>
  <c r="BE214" i="1"/>
  <c r="BE215"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4" i="1"/>
  <c r="BE247" i="1"/>
  <c r="BE248" i="1"/>
  <c r="BE250" i="1"/>
  <c r="BE252" i="1"/>
  <c r="BE254" i="1"/>
  <c r="BE255" i="1"/>
  <c r="BE256" i="1"/>
  <c r="BE257" i="1"/>
  <c r="BE258" i="1"/>
  <c r="BE259" i="1"/>
  <c r="BE260" i="1"/>
  <c r="BE261" i="1"/>
  <c r="BE262" i="1"/>
  <c r="BE269" i="1"/>
  <c r="BE273" i="1"/>
  <c r="BE278" i="1"/>
  <c r="BE281" i="1"/>
  <c r="BE282" i="1"/>
  <c r="BE283" i="1"/>
  <c r="BE284" i="1"/>
  <c r="BE285" i="1"/>
  <c r="BE286" i="1"/>
  <c r="BE287" i="1"/>
  <c r="BE291" i="1"/>
  <c r="BE292" i="1"/>
  <c r="BE294" i="1"/>
  <c r="BE297" i="1"/>
  <c r="BE300" i="1"/>
  <c r="BE301" i="1"/>
  <c r="BE302" i="1"/>
  <c r="BE305" i="1"/>
  <c r="BE306" i="1"/>
  <c r="BE307" i="1"/>
  <c r="BE310" i="1"/>
  <c r="BE311" i="1"/>
  <c r="BE312" i="1"/>
  <c r="BE317" i="1"/>
  <c r="BE318" i="1"/>
  <c r="BE320" i="1"/>
  <c r="BE321" i="1"/>
  <c r="BE322" i="1"/>
  <c r="BE323" i="1"/>
  <c r="BE324" i="1"/>
  <c r="BE325" i="1"/>
  <c r="BE326" i="1"/>
  <c r="BE327" i="1"/>
  <c r="BE328" i="1"/>
  <c r="BE329" i="1"/>
  <c r="BE330" i="1"/>
  <c r="BE331" i="1"/>
  <c r="BE342" i="1"/>
  <c r="BE345" i="1"/>
  <c r="BE347" i="1"/>
  <c r="BE349" i="1"/>
  <c r="BE351" i="1"/>
  <c r="BE352" i="1"/>
  <c r="BE353" i="1"/>
  <c r="BE354" i="1"/>
  <c r="BE356" i="1"/>
  <c r="BE357" i="1"/>
  <c r="BE358" i="1"/>
  <c r="BE359" i="1"/>
  <c r="BE361" i="1"/>
  <c r="BE362" i="1"/>
  <c r="BE363" i="1"/>
  <c r="BE364" i="1"/>
  <c r="BE365" i="1"/>
  <c r="BE366" i="1"/>
  <c r="BE368" i="1"/>
  <c r="BE369" i="1"/>
  <c r="BE372" i="1"/>
  <c r="BE373" i="1"/>
  <c r="BE375" i="1"/>
  <c r="BE376" i="1"/>
  <c r="BE377" i="1"/>
  <c r="BE379" i="1"/>
  <c r="BE381" i="1"/>
  <c r="BE382" i="1"/>
  <c r="BE383" i="1"/>
  <c r="BE384" i="1"/>
  <c r="BE385" i="1"/>
  <c r="BE386" i="1"/>
  <c r="BE388" i="1"/>
  <c r="BE389" i="1"/>
  <c r="BE391" i="1"/>
  <c r="BE392" i="1"/>
  <c r="BE393" i="1"/>
  <c r="BE394" i="1"/>
  <c r="BE395" i="1"/>
  <c r="BE397" i="1"/>
  <c r="BE398" i="1"/>
  <c r="BE399" i="1"/>
  <c r="BE403" i="1"/>
  <c r="BE409" i="1"/>
  <c r="BE410" i="1"/>
  <c r="BE412" i="1"/>
  <c r="BE413" i="1"/>
  <c r="BE414" i="1"/>
  <c r="BE415" i="1"/>
  <c r="BE416" i="1"/>
  <c r="BE417" i="1"/>
  <c r="BE418" i="1"/>
  <c r="BE419" i="1"/>
  <c r="BE421" i="1"/>
  <c r="BE422" i="1"/>
  <c r="BE423" i="1"/>
  <c r="BE424" i="1"/>
  <c r="BE426" i="1"/>
  <c r="BE436" i="1"/>
  <c r="BE437" i="1"/>
  <c r="BE445" i="1"/>
  <c r="BE446" i="1"/>
  <c r="BE447" i="1"/>
  <c r="BE448" i="1"/>
  <c r="BE450" i="1"/>
  <c r="BE451" i="1"/>
  <c r="BE452" i="1"/>
  <c r="BE453" i="1"/>
  <c r="BE454" i="1"/>
  <c r="BE455" i="1"/>
  <c r="BE456" i="1"/>
  <c r="BE457" i="1"/>
  <c r="BE458" i="1"/>
  <c r="BE460" i="1"/>
  <c r="BE461" i="1"/>
  <c r="BE462" i="1"/>
  <c r="BE463" i="1"/>
  <c r="BE464" i="1"/>
  <c r="BE465" i="1"/>
  <c r="BE466" i="1"/>
  <c r="BE467" i="1"/>
  <c r="BE468" i="1"/>
  <c r="BE470" i="1"/>
  <c r="BE471" i="1"/>
  <c r="BE473" i="1"/>
  <c r="BE474" i="1"/>
  <c r="BE475" i="1"/>
  <c r="BE476" i="1"/>
  <c r="BE479" i="1"/>
  <c r="BE480" i="1"/>
  <c r="BE481" i="1"/>
  <c r="BE482" i="1"/>
  <c r="BE484" i="1"/>
  <c r="BE485" i="1"/>
  <c r="BE486" i="1"/>
  <c r="BE487" i="1"/>
  <c r="BE488" i="1"/>
  <c r="BE489" i="1"/>
  <c r="BE490" i="1"/>
  <c r="BE497" i="1"/>
  <c r="BE498" i="1"/>
  <c r="BE499" i="1"/>
  <c r="BE505" i="1"/>
  <c r="BE506" i="1"/>
  <c r="BE509" i="1"/>
  <c r="BE510" i="1"/>
  <c r="BE511" i="1"/>
  <c r="BE512" i="1"/>
  <c r="BE513" i="1"/>
  <c r="BE514" i="1"/>
  <c r="BE515" i="1"/>
  <c r="BE516" i="1"/>
  <c r="BE517" i="1"/>
  <c r="BE518" i="1"/>
  <c r="BE519" i="1"/>
  <c r="BE520" i="1"/>
  <c r="BE521" i="1"/>
  <c r="BE522" i="1"/>
  <c r="BE523" i="1"/>
  <c r="BE524" i="1"/>
  <c r="BE525" i="1"/>
  <c r="BE527" i="1"/>
  <c r="BE528" i="1"/>
  <c r="BE529" i="1"/>
  <c r="BE530" i="1"/>
  <c r="BE531" i="1"/>
  <c r="BE532" i="1"/>
  <c r="BE533" i="1"/>
  <c r="BE534" i="1"/>
  <c r="BE535" i="1"/>
  <c r="BE536" i="1"/>
  <c r="BE537" i="1"/>
  <c r="BE540" i="1"/>
  <c r="BE541" i="1"/>
  <c r="BE542" i="1"/>
  <c r="BE543" i="1"/>
  <c r="BE544" i="1"/>
  <c r="BE545" i="1"/>
  <c r="BE546" i="1"/>
  <c r="BE547" i="1"/>
  <c r="BE548" i="1"/>
  <c r="BE549" i="1"/>
  <c r="BE550" i="1"/>
  <c r="BE551" i="1"/>
  <c r="BE552" i="1"/>
  <c r="BE553" i="1"/>
  <c r="BE554" i="1"/>
  <c r="BE555" i="1"/>
  <c r="BE557" i="1"/>
  <c r="BE558" i="1"/>
  <c r="BE559" i="1"/>
  <c r="BE560" i="1"/>
  <c r="BE561" i="1"/>
  <c r="BE562" i="1"/>
  <c r="BE563" i="1"/>
  <c r="BE564" i="1"/>
  <c r="BE565" i="1"/>
  <c r="BE566" i="1"/>
  <c r="BE567" i="1"/>
  <c r="BE568" i="1"/>
  <c r="BE569" i="1"/>
  <c r="BE570" i="1"/>
  <c r="BE571" i="1"/>
  <c r="BE574" i="1"/>
  <c r="BE575" i="1"/>
  <c r="BE576" i="1"/>
  <c r="BE577" i="1"/>
  <c r="BE578" i="1"/>
  <c r="BE579" i="1"/>
  <c r="BE580" i="1"/>
  <c r="BE581" i="1"/>
  <c r="BE582" i="1"/>
  <c r="BE583" i="1"/>
  <c r="BE584" i="1"/>
  <c r="BE585" i="1"/>
  <c r="BE586" i="1"/>
  <c r="BE587" i="1"/>
  <c r="BE588" i="1"/>
  <c r="BE589" i="1"/>
  <c r="BE590" i="1"/>
  <c r="BE591" i="1"/>
  <c r="BE592" i="1"/>
  <c r="BE594" i="1"/>
  <c r="BE595" i="1"/>
  <c r="BE596" i="1"/>
  <c r="BE598" i="1"/>
  <c r="BE600" i="1"/>
  <c r="BE601" i="1"/>
  <c r="BE602" i="1"/>
  <c r="BE603"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30" i="1"/>
  <c r="BE631" i="1"/>
  <c r="BE632" i="1"/>
  <c r="BE633" i="1"/>
  <c r="BE634" i="1"/>
  <c r="BE635" i="1"/>
  <c r="BE636" i="1"/>
  <c r="BE637" i="1"/>
  <c r="BE638" i="1"/>
  <c r="BE639" i="1"/>
  <c r="BE640" i="1"/>
  <c r="BE641" i="1"/>
  <c r="BE642" i="1"/>
  <c r="BE646" i="1"/>
  <c r="BE647" i="1"/>
  <c r="BE648" i="1"/>
  <c r="BE649" i="1"/>
  <c r="BE650" i="1"/>
  <c r="BE651" i="1"/>
  <c r="BE652" i="1"/>
  <c r="BE653" i="1"/>
  <c r="BE654" i="1"/>
  <c r="BE655" i="1"/>
  <c r="BE656" i="1"/>
  <c r="BE657" i="1"/>
  <c r="BE659" i="1"/>
  <c r="BE662" i="1"/>
  <c r="BE665" i="1"/>
  <c r="BE667" i="1"/>
  <c r="BE669" i="1"/>
  <c r="BE671" i="1"/>
  <c r="BE672" i="1"/>
  <c r="BE673" i="1"/>
  <c r="BE675" i="1"/>
  <c r="BE676" i="1"/>
  <c r="BE677" i="1"/>
  <c r="BE678" i="1"/>
  <c r="BE679" i="1"/>
  <c r="BE680" i="1"/>
  <c r="BE681" i="1"/>
  <c r="BE682" i="1"/>
  <c r="BE683" i="1"/>
  <c r="BE684" i="1"/>
  <c r="BE685" i="1"/>
  <c r="BE686" i="1"/>
  <c r="BE687" i="1"/>
  <c r="BE688" i="1"/>
  <c r="BE689" i="1"/>
  <c r="BE690" i="1"/>
  <c r="BE691" i="1"/>
  <c r="BE692" i="1"/>
  <c r="BE694" i="1"/>
  <c r="BE695" i="1"/>
  <c r="BE696" i="1"/>
  <c r="BE697" i="1"/>
  <c r="BE699" i="1"/>
  <c r="BE701" i="1"/>
  <c r="BE702" i="1"/>
  <c r="BE703" i="1"/>
  <c r="BE704" i="1"/>
  <c r="BE706" i="1"/>
  <c r="BE708" i="1"/>
  <c r="BE710" i="1"/>
  <c r="BE711" i="1"/>
  <c r="BE713" i="1"/>
  <c r="BE714" i="1"/>
  <c r="BE715" i="1"/>
  <c r="BE717" i="1"/>
  <c r="BE719" i="1"/>
  <c r="BE720" i="1"/>
  <c r="BE721" i="1"/>
  <c r="BE722" i="1"/>
  <c r="BE723" i="1"/>
  <c r="BE724" i="1"/>
  <c r="BE725" i="1"/>
  <c r="BE726" i="1"/>
  <c r="BE727" i="1"/>
  <c r="BE728" i="1"/>
  <c r="BE729" i="1"/>
  <c r="BE730" i="1"/>
  <c r="BE731" i="1"/>
  <c r="BE735" i="1"/>
  <c r="BE736" i="1"/>
  <c r="BE738" i="1"/>
  <c r="BE739" i="1"/>
  <c r="BE741" i="1"/>
  <c r="BE742" i="1"/>
  <c r="BE744" i="1"/>
  <c r="BE745" i="1"/>
  <c r="BE746" i="1"/>
  <c r="BE748" i="1"/>
  <c r="BE749" i="1"/>
  <c r="BE751" i="1"/>
  <c r="BE752" i="1"/>
  <c r="BE753" i="1"/>
  <c r="BE754" i="1"/>
  <c r="BE758" i="1"/>
  <c r="BE759" i="1"/>
  <c r="BE762"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8" i="1"/>
  <c r="BE800" i="1"/>
  <c r="BE802" i="1"/>
  <c r="BE807" i="1"/>
  <c r="BE808" i="1"/>
  <c r="BE809" i="1"/>
  <c r="BE811" i="1"/>
  <c r="BE813" i="1"/>
  <c r="BE815" i="1"/>
  <c r="BE816" i="1"/>
  <c r="BE818" i="1"/>
  <c r="BE819" i="1"/>
  <c r="BE820" i="1"/>
  <c r="BE821" i="1"/>
  <c r="BE822" i="1"/>
  <c r="BE823" i="1"/>
  <c r="BE825" i="1"/>
  <c r="BE828" i="1"/>
  <c r="BE829" i="1"/>
  <c r="BE831" i="1"/>
  <c r="BE834" i="1"/>
  <c r="BE835" i="1"/>
  <c r="BE836" i="1"/>
  <c r="BE837" i="1"/>
  <c r="BE838" i="1"/>
  <c r="BE839" i="1"/>
  <c r="BE840" i="1"/>
  <c r="BE841" i="1"/>
  <c r="BE844" i="1"/>
  <c r="BE847" i="1"/>
  <c r="BE848" i="1"/>
  <c r="BE850" i="1"/>
  <c r="BE851" i="1"/>
  <c r="BE853" i="1"/>
  <c r="BE854"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6" i="1"/>
  <c r="BE898" i="1"/>
  <c r="BE899" i="1"/>
  <c r="BE900" i="1"/>
  <c r="BE901" i="1"/>
  <c r="BE902" i="1"/>
  <c r="BE903" i="1"/>
  <c r="BE904" i="1"/>
  <c r="BE905" i="1"/>
  <c r="BE906" i="1"/>
  <c r="BE907" i="1"/>
  <c r="BE909" i="1"/>
  <c r="BE910" i="1"/>
  <c r="BE911" i="1"/>
  <c r="BE912" i="1"/>
  <c r="BE914" i="1"/>
  <c r="BE915" i="1"/>
  <c r="BE918" i="1"/>
  <c r="BE919" i="1"/>
  <c r="BE920" i="1"/>
  <c r="BE923" i="1"/>
  <c r="BE924" i="1"/>
  <c r="BE926" i="1"/>
  <c r="BE927" i="1"/>
  <c r="BE928" i="1"/>
  <c r="BE929" i="1"/>
  <c r="BE930" i="1"/>
  <c r="BE933" i="1"/>
  <c r="BE934" i="1"/>
  <c r="BE935" i="1"/>
  <c r="BE936" i="1"/>
  <c r="BE937" i="1"/>
  <c r="BE939" i="1"/>
  <c r="BE940" i="1"/>
  <c r="BE941" i="1"/>
  <c r="BE942" i="1"/>
  <c r="BE943" i="1"/>
  <c r="BE945" i="1"/>
  <c r="BE946" i="1"/>
  <c r="BE948" i="1"/>
  <c r="BE949" i="1"/>
  <c r="BE950" i="1"/>
  <c r="BE951" i="1"/>
  <c r="BE952" i="1"/>
  <c r="BE953" i="1"/>
  <c r="BE954" i="1"/>
  <c r="BE956" i="1"/>
  <c r="BE958" i="1"/>
  <c r="BE960" i="1"/>
  <c r="BE961" i="1"/>
  <c r="BE962" i="1"/>
  <c r="BE963" i="1"/>
  <c r="BE964" i="1"/>
  <c r="BE965" i="1"/>
  <c r="BE966" i="1"/>
  <c r="BE967" i="1"/>
  <c r="BE969" i="1"/>
  <c r="BE972" i="1"/>
  <c r="BE973" i="1"/>
  <c r="BE976" i="1"/>
  <c r="BE977" i="1"/>
  <c r="BE978" i="1"/>
  <c r="BE981" i="1"/>
  <c r="BE983" i="1"/>
  <c r="BE985" i="1"/>
  <c r="BE987" i="1"/>
  <c r="BE988" i="1"/>
  <c r="BE989" i="1"/>
  <c r="BE990" i="1"/>
  <c r="BE991" i="1"/>
  <c r="BE992" i="1"/>
  <c r="BE993" i="1"/>
  <c r="BE994" i="1"/>
  <c r="BE995" i="1"/>
  <c r="BE997" i="1"/>
  <c r="BE998" i="1"/>
  <c r="BE999" i="1"/>
  <c r="BE1000" i="1"/>
  <c r="BE1001" i="1"/>
  <c r="BE1002" i="1"/>
  <c r="BE1003" i="1"/>
  <c r="BE1004" i="1"/>
  <c r="BE1007" i="1"/>
  <c r="BE1008" i="1"/>
  <c r="BE1009" i="1"/>
  <c r="BE1011" i="1"/>
  <c r="BE1012" i="1"/>
  <c r="BE1013" i="1"/>
  <c r="BE1014" i="1"/>
  <c r="BE1015" i="1"/>
  <c r="BE1016" i="1"/>
  <c r="BE1018" i="1"/>
  <c r="BE1020" i="1"/>
  <c r="BE1021" i="1"/>
  <c r="BE1023" i="1"/>
  <c r="BE1024" i="1"/>
  <c r="BE1027" i="1"/>
  <c r="BE1028" i="1"/>
  <c r="BE1029" i="1"/>
  <c r="BE1030" i="1"/>
  <c r="BE1031" i="1"/>
  <c r="BE1033" i="1"/>
  <c r="BE1034" i="1"/>
  <c r="BE1035" i="1"/>
  <c r="BE1036" i="1"/>
  <c r="BE1037" i="1"/>
  <c r="BE1038" i="1"/>
  <c r="BE1040" i="1"/>
  <c r="BE1042" i="1"/>
  <c r="BE1043" i="1"/>
  <c r="BE1045" i="1"/>
  <c r="BE1109" i="1"/>
  <c r="BE1124" i="1"/>
  <c r="BE1125" i="1"/>
  <c r="BE1136" i="1"/>
  <c r="BE1137" i="1"/>
  <c r="BE1138" i="1"/>
  <c r="BE1139" i="1"/>
  <c r="BE1140" i="1"/>
  <c r="BE1141" i="1"/>
  <c r="BE1142" i="1"/>
  <c r="BE1143" i="1"/>
  <c r="BE1144" i="1"/>
  <c r="BE1145" i="1"/>
  <c r="BE1149" i="1"/>
  <c r="BE1153" i="1"/>
  <c r="BE1154" i="1"/>
  <c r="BE1155" i="1"/>
  <c r="BE1156" i="1"/>
  <c r="BE1157" i="1"/>
  <c r="BE1160" i="1"/>
  <c r="BE1161" i="1"/>
  <c r="BE1162" i="1"/>
  <c r="BE1164" i="1"/>
  <c r="BE1165" i="1"/>
  <c r="BE1166" i="1"/>
  <c r="BE1167" i="1"/>
  <c r="BE1168" i="1"/>
  <c r="BE1169" i="1"/>
  <c r="BE1170" i="1"/>
  <c r="BE1171" i="1"/>
  <c r="BE1172" i="1"/>
  <c r="BE1174" i="1"/>
  <c r="BE1176" i="1"/>
  <c r="BE1179" i="1"/>
  <c r="BE1180" i="1"/>
  <c r="BE1181" i="1"/>
  <c r="BE1183" i="1"/>
  <c r="BE1184" i="1"/>
  <c r="BE1185" i="1"/>
  <c r="BE1186" i="1"/>
  <c r="BE1187" i="1"/>
  <c r="BE1188" i="1"/>
  <c r="BE1189" i="1"/>
  <c r="BE1190" i="1"/>
  <c r="BE1191" i="1"/>
  <c r="BE1192" i="1"/>
  <c r="BE1193" i="1"/>
  <c r="BE1194" i="1"/>
  <c r="BE1195" i="1"/>
  <c r="BE1196" i="1"/>
  <c r="BE1197" i="1"/>
  <c r="BE1198" i="1"/>
  <c r="BE1199" i="1"/>
  <c r="BE1200" i="1"/>
  <c r="BE1203" i="1"/>
  <c r="BE1204" i="1"/>
  <c r="BE1205" i="1"/>
  <c r="BE1206" i="1"/>
  <c r="BE1207" i="1"/>
  <c r="BE1208" i="1"/>
  <c r="BE1211" i="1"/>
  <c r="BE1212" i="1"/>
  <c r="BE1214" i="1"/>
  <c r="BE1215" i="1"/>
  <c r="BE1216" i="1"/>
  <c r="BE1243" i="1"/>
  <c r="BE1245" i="1"/>
  <c r="BE1250" i="1"/>
  <c r="BE1253" i="1"/>
  <c r="BE1254" i="1"/>
  <c r="BE1255" i="1"/>
  <c r="BE1256" i="1"/>
  <c r="BE1258" i="1"/>
  <c r="BE1259" i="1"/>
  <c r="BE1260" i="1"/>
  <c r="BE1261" i="1"/>
  <c r="BE1262" i="1"/>
  <c r="BE1263" i="1"/>
  <c r="BE1264" i="1"/>
  <c r="BE1265" i="1"/>
  <c r="BE1266" i="1"/>
  <c r="BE1267" i="1"/>
  <c r="BE1268" i="1"/>
  <c r="BE1269" i="1"/>
  <c r="BE1270" i="1"/>
  <c r="BE1271" i="1"/>
  <c r="BE1272" i="1"/>
  <c r="BE1273" i="1"/>
  <c r="BE1274" i="1"/>
  <c r="BE1381" i="1"/>
  <c r="BE1382" i="1"/>
  <c r="BE1383" i="1"/>
  <c r="BE1384" i="1"/>
  <c r="BE1385" i="1"/>
  <c r="BE1386" i="1"/>
  <c r="BE1387" i="1"/>
  <c r="BE1388" i="1"/>
  <c r="BE1389" i="1"/>
  <c r="BE1390" i="1"/>
  <c r="BE1391" i="1"/>
  <c r="BE1392" i="1"/>
  <c r="BE1393" i="1"/>
  <c r="BE1394" i="1"/>
  <c r="BE1395" i="1"/>
  <c r="BE1396" i="1"/>
  <c r="BE1397" i="1"/>
  <c r="BE1398" i="1"/>
  <c r="BE1399" i="1"/>
  <c r="BE1400" i="1"/>
  <c r="BE1460" i="1"/>
  <c r="BE1461" i="1"/>
  <c r="BE1462" i="1"/>
  <c r="BE1476" i="1"/>
  <c r="BE1477" i="1"/>
  <c r="BE1481" i="1"/>
  <c r="BE1482" i="1"/>
  <c r="BE1493" i="1"/>
  <c r="BE1526" i="1"/>
  <c r="BE1530" i="1"/>
  <c r="BB1567" i="1"/>
  <c r="BA1567" i="1"/>
  <c r="AZ1567" i="1"/>
  <c r="AC1567" i="1"/>
  <c r="AY1567" i="1"/>
  <c r="AO1567" i="1"/>
  <c r="AG1567" i="1"/>
  <c r="AF1567" i="1"/>
  <c r="W1567" i="1"/>
  <c r="P1567" i="1"/>
  <c r="AZ1566" i="1"/>
  <c r="AC1566" i="1"/>
  <c r="BB1566" i="1"/>
  <c r="BA1566" i="1"/>
  <c r="AY1566" i="1"/>
  <c r="AO1566" i="1"/>
  <c r="AG1566" i="1"/>
  <c r="AF1566" i="1"/>
  <c r="W1566" i="1"/>
  <c r="P1566" i="1"/>
  <c r="BB1565" i="1"/>
  <c r="BA1565" i="1"/>
  <c r="AZ1565" i="1"/>
  <c r="AC1565" i="1"/>
  <c r="AY1565" i="1"/>
  <c r="AO1565" i="1"/>
  <c r="AG1565" i="1"/>
  <c r="AF1565" i="1"/>
  <c r="W1565" i="1"/>
  <c r="P1565" i="1"/>
  <c r="BB1564" i="1"/>
  <c r="BA1564" i="1"/>
  <c r="AZ1564" i="1"/>
  <c r="AC1564" i="1"/>
  <c r="AY1564" i="1"/>
  <c r="AO1564" i="1"/>
  <c r="AG1564" i="1"/>
  <c r="AF1564" i="1"/>
  <c r="W1564" i="1"/>
  <c r="P1564" i="1"/>
  <c r="BB1563" i="1"/>
  <c r="BA1563" i="1"/>
  <c r="AZ1563" i="1"/>
  <c r="AC1563" i="1"/>
  <c r="AY1563" i="1"/>
  <c r="AO1563" i="1"/>
  <c r="AG1563" i="1"/>
  <c r="AF1563" i="1"/>
  <c r="W1563" i="1"/>
  <c r="P1563" i="1"/>
  <c r="BE1567" i="1"/>
  <c r="BE1566" i="1"/>
  <c r="BE1565" i="1"/>
  <c r="BE1564" i="1"/>
  <c r="BE1563" i="1"/>
  <c r="AZ1562" i="1"/>
  <c r="AC1562" i="1"/>
  <c r="AY1562" i="1"/>
  <c r="AG1562" i="1"/>
  <c r="BB1562" i="1"/>
  <c r="P1562" i="1"/>
  <c r="AO1562" i="1"/>
  <c r="BA1562" i="1"/>
  <c r="BB1560" i="1"/>
  <c r="BA1560" i="1"/>
  <c r="AZ1560" i="1"/>
  <c r="AC1560" i="1"/>
  <c r="AY1560" i="1"/>
  <c r="AO1560" i="1"/>
  <c r="AG1560" i="1"/>
  <c r="AF1560" i="1"/>
  <c r="W1560" i="1"/>
  <c r="P1560" i="1"/>
  <c r="P1561" i="1"/>
  <c r="W1561" i="1"/>
  <c r="AF1561" i="1"/>
  <c r="AG1561" i="1"/>
  <c r="AO1561" i="1"/>
  <c r="AY1561" i="1"/>
  <c r="AZ1561" i="1"/>
  <c r="AC1561" i="1"/>
  <c r="BA1561" i="1"/>
  <c r="BB1561" i="1"/>
  <c r="BB1559" i="1"/>
  <c r="BA1559" i="1"/>
  <c r="AZ1559" i="1"/>
  <c r="AC1559" i="1"/>
  <c r="AY1559" i="1"/>
  <c r="AO1559" i="1"/>
  <c r="AG1559" i="1"/>
  <c r="AF1559" i="1"/>
  <c r="W1559" i="1"/>
  <c r="P1559" i="1"/>
  <c r="BB1558" i="1"/>
  <c r="BA1558" i="1"/>
  <c r="AZ1558" i="1"/>
  <c r="AC1558" i="1"/>
  <c r="AY1558" i="1"/>
  <c r="AO1558" i="1"/>
  <c r="AG1558" i="1"/>
  <c r="AF1558" i="1"/>
  <c r="W1558" i="1"/>
  <c r="P1558" i="1"/>
  <c r="BB1557" i="1"/>
  <c r="BA1557" i="1"/>
  <c r="AZ1557" i="1"/>
  <c r="AC1557" i="1"/>
  <c r="AY1557" i="1"/>
  <c r="AO1557" i="1"/>
  <c r="AG1557" i="1"/>
  <c r="AF1557" i="1"/>
  <c r="W1557" i="1"/>
  <c r="P1557" i="1"/>
  <c r="BB1556" i="1"/>
  <c r="BA1556" i="1"/>
  <c r="AZ1556" i="1"/>
  <c r="AC1556" i="1"/>
  <c r="AY1556" i="1"/>
  <c r="AO1556" i="1"/>
  <c r="AG1556" i="1"/>
  <c r="AF1556" i="1"/>
  <c r="W1556" i="1"/>
  <c r="P1556" i="1"/>
  <c r="BB1554" i="1"/>
  <c r="BA1554" i="1"/>
  <c r="AZ1554" i="1"/>
  <c r="AC1554" i="1"/>
  <c r="AY1554" i="1"/>
  <c r="AO1554" i="1"/>
  <c r="AG1554" i="1"/>
  <c r="AF1554" i="1"/>
  <c r="W1554" i="1"/>
  <c r="P1554" i="1"/>
  <c r="BB1555" i="1"/>
  <c r="BA1555" i="1"/>
  <c r="AZ1555" i="1"/>
  <c r="AC1555" i="1"/>
  <c r="AY1555" i="1"/>
  <c r="AO1555" i="1"/>
  <c r="AG1555" i="1"/>
  <c r="AF1555" i="1"/>
  <c r="W1555" i="1"/>
  <c r="P1555" i="1"/>
  <c r="BB1553" i="1"/>
  <c r="BA1553" i="1"/>
  <c r="AZ1553" i="1"/>
  <c r="AC1553" i="1"/>
  <c r="AY1553" i="1"/>
  <c r="AO1553" i="1"/>
  <c r="AG1553" i="1"/>
  <c r="AF1553" i="1"/>
  <c r="W1553" i="1"/>
  <c r="P1553" i="1"/>
  <c r="BD1561" i="1"/>
  <c r="BF1561" i="1"/>
  <c r="BE1561" i="1"/>
  <c r="BD1567" i="1"/>
  <c r="BD1566" i="1"/>
  <c r="BD1565" i="1"/>
  <c r="BD1564" i="1"/>
  <c r="BD1563" i="1"/>
  <c r="BE1560" i="1"/>
  <c r="BE1559" i="1"/>
  <c r="BE1557" i="1"/>
  <c r="BE1558" i="1"/>
  <c r="BE1556" i="1"/>
  <c r="BE1554" i="1"/>
  <c r="BE1555" i="1"/>
  <c r="BE1553" i="1"/>
  <c r="BB1552" i="1"/>
  <c r="BA1552" i="1"/>
  <c r="AZ1552" i="1"/>
  <c r="AC1552" i="1"/>
  <c r="AO1552" i="1"/>
  <c r="AG1552" i="1"/>
  <c r="AF1552" i="1"/>
  <c r="W1552" i="1"/>
  <c r="P1552" i="1"/>
  <c r="BB1551" i="1"/>
  <c r="BA1551" i="1"/>
  <c r="AZ1551" i="1"/>
  <c r="AC1551" i="1"/>
  <c r="AO1551" i="1"/>
  <c r="AG1551" i="1"/>
  <c r="AF1551" i="1"/>
  <c r="W1551" i="1"/>
  <c r="P1551" i="1"/>
  <c r="BB1550" i="1"/>
  <c r="BA1550" i="1"/>
  <c r="AZ1550" i="1"/>
  <c r="AC1550" i="1"/>
  <c r="AO1550" i="1"/>
  <c r="AG1550" i="1"/>
  <c r="AF1550" i="1"/>
  <c r="W1550" i="1"/>
  <c r="P1550" i="1"/>
  <c r="BB1549" i="1"/>
  <c r="BA1549" i="1"/>
  <c r="AY1549" i="1"/>
  <c r="AO1549" i="1"/>
  <c r="AG1549" i="1"/>
  <c r="AF1549" i="1"/>
  <c r="W1549" i="1"/>
  <c r="P1549" i="1"/>
  <c r="BB1548" i="1"/>
  <c r="BA1548" i="1"/>
  <c r="AZ1548" i="1"/>
  <c r="AC1548" i="1"/>
  <c r="AY1548" i="1"/>
  <c r="AO1548" i="1"/>
  <c r="AG1548" i="1"/>
  <c r="AF1548" i="1"/>
  <c r="W1548" i="1"/>
  <c r="P1548" i="1"/>
  <c r="BB1547" i="1"/>
  <c r="BA1547" i="1"/>
  <c r="AZ1547" i="1"/>
  <c r="AC1547" i="1"/>
  <c r="AY1547" i="1"/>
  <c r="AO1547" i="1"/>
  <c r="AG1547" i="1"/>
  <c r="AF1547" i="1"/>
  <c r="W1547" i="1"/>
  <c r="P1547" i="1"/>
  <c r="BB1546" i="1"/>
  <c r="BA1546" i="1"/>
  <c r="AZ1546" i="1"/>
  <c r="AY1546" i="1"/>
  <c r="AO1546" i="1"/>
  <c r="AG1546" i="1"/>
  <c r="AF1546" i="1"/>
  <c r="W1546" i="1"/>
  <c r="P1546" i="1"/>
  <c r="AM1545" i="1"/>
  <c r="AZ1545" i="1"/>
  <c r="AC1545" i="1"/>
  <c r="BB1545" i="1"/>
  <c r="BA1545" i="1"/>
  <c r="AY1545" i="1"/>
  <c r="AO1545" i="1"/>
  <c r="AG1545" i="1"/>
  <c r="AF1545" i="1"/>
  <c r="P1545" i="1"/>
  <c r="BB1544" i="1"/>
  <c r="BA1544" i="1"/>
  <c r="AZ1544" i="1"/>
  <c r="AC1544" i="1"/>
  <c r="AY1544" i="1"/>
  <c r="AO1544" i="1"/>
  <c r="AG1544" i="1"/>
  <c r="AF1544" i="1"/>
  <c r="W1544" i="1"/>
  <c r="P1544" i="1"/>
  <c r="BB1543" i="1"/>
  <c r="BA1543" i="1"/>
  <c r="AZ1543" i="1"/>
  <c r="AC1543" i="1"/>
  <c r="AY1543" i="1"/>
  <c r="AO1543" i="1"/>
  <c r="AG1543" i="1"/>
  <c r="AF1543" i="1"/>
  <c r="W1543" i="1"/>
  <c r="P1543" i="1"/>
  <c r="BM1561" i="1"/>
  <c r="BG1561" i="1"/>
  <c r="AC1546" i="1"/>
  <c r="BE1546" i="1"/>
  <c r="BN1561" i="1"/>
  <c r="BO1561" i="1"/>
  <c r="BK1561" i="1"/>
  <c r="BJ1561" i="1"/>
  <c r="BL1561" i="1"/>
  <c r="BQ1561" i="1"/>
  <c r="BR1561" i="1"/>
  <c r="BP1561" i="1"/>
  <c r="BI1561" i="1"/>
  <c r="BH1561" i="1"/>
  <c r="W1545" i="1"/>
  <c r="BK1567" i="1"/>
  <c r="BQ1567" i="1"/>
  <c r="BR1567" i="1"/>
  <c r="BJ1567" i="1"/>
  <c r="BI1567" i="1"/>
  <c r="BP1567" i="1"/>
  <c r="BH1567" i="1"/>
  <c r="BN1567" i="1"/>
  <c r="BF1567" i="1"/>
  <c r="BO1567" i="1"/>
  <c r="BG1567" i="1"/>
  <c r="BM1567" i="1"/>
  <c r="BL1567" i="1"/>
  <c r="BK1566" i="1"/>
  <c r="BQ1566" i="1"/>
  <c r="BP1566" i="1"/>
  <c r="BH1566" i="1"/>
  <c r="BL1566" i="1"/>
  <c r="BR1566" i="1"/>
  <c r="BJ1566" i="1"/>
  <c r="BI1566" i="1"/>
  <c r="BO1566" i="1"/>
  <c r="BG1566" i="1"/>
  <c r="BN1566" i="1"/>
  <c r="BF1566" i="1"/>
  <c r="BM1566" i="1"/>
  <c r="BK1565" i="1"/>
  <c r="BQ1565" i="1"/>
  <c r="BO1565" i="1"/>
  <c r="BG1565" i="1"/>
  <c r="BF1565" i="1"/>
  <c r="BM1565" i="1"/>
  <c r="BR1565" i="1"/>
  <c r="BJ1565" i="1"/>
  <c r="BI1565" i="1"/>
  <c r="BP1565" i="1"/>
  <c r="BH1565" i="1"/>
  <c r="BN1565" i="1"/>
  <c r="BL1565" i="1"/>
  <c r="BK1564" i="1"/>
  <c r="BP1564" i="1"/>
  <c r="BH1564" i="1"/>
  <c r="BR1564" i="1"/>
  <c r="BJ1564" i="1"/>
  <c r="BQ1564" i="1"/>
  <c r="BI1564" i="1"/>
  <c r="BO1564" i="1"/>
  <c r="BG1564" i="1"/>
  <c r="BN1564" i="1"/>
  <c r="BF1564" i="1"/>
  <c r="BM1564" i="1"/>
  <c r="BL1564" i="1"/>
  <c r="BK1563" i="1"/>
  <c r="BJ1563" i="1"/>
  <c r="BQ1563" i="1"/>
  <c r="BI1563" i="1"/>
  <c r="BP1563" i="1"/>
  <c r="BH1563" i="1"/>
  <c r="BL1563" i="1"/>
  <c r="BR1563" i="1"/>
  <c r="BO1563" i="1"/>
  <c r="BG1563" i="1"/>
  <c r="BN1563" i="1"/>
  <c r="BF1563" i="1"/>
  <c r="BM1563" i="1"/>
  <c r="BD1560" i="1"/>
  <c r="BD1559" i="1"/>
  <c r="BD1558" i="1"/>
  <c r="BD1557" i="1"/>
  <c r="BD1556" i="1"/>
  <c r="BD1554" i="1"/>
  <c r="BD1555" i="1"/>
  <c r="BD1553" i="1"/>
  <c r="AY1550" i="1"/>
  <c r="BE1552" i="1"/>
  <c r="AY1552" i="1"/>
  <c r="BE1551" i="1"/>
  <c r="AY1551" i="1"/>
  <c r="AZ1549" i="1"/>
  <c r="AC1549" i="1"/>
  <c r="BE1550" i="1"/>
  <c r="BE1548" i="1"/>
  <c r="BE1547" i="1"/>
  <c r="BE1545" i="1"/>
  <c r="BE1543" i="1"/>
  <c r="BE1544" i="1"/>
  <c r="BB1542" i="1"/>
  <c r="BA1542" i="1"/>
  <c r="AY1542" i="1"/>
  <c r="AO1542" i="1"/>
  <c r="AM1542" i="1"/>
  <c r="W1542" i="1"/>
  <c r="AG1542" i="1"/>
  <c r="AF1542" i="1"/>
  <c r="P1542" i="1"/>
  <c r="BD1546" i="1"/>
  <c r="BI1546" i="1"/>
  <c r="BS1561" i="1"/>
  <c r="BS1567" i="1"/>
  <c r="BS1566" i="1"/>
  <c r="BS1565" i="1"/>
  <c r="BS1564" i="1"/>
  <c r="BS1563" i="1"/>
  <c r="BK1560" i="1"/>
  <c r="BQ1560" i="1"/>
  <c r="BP1560" i="1"/>
  <c r="BH1560" i="1"/>
  <c r="BF1560" i="1"/>
  <c r="BR1560" i="1"/>
  <c r="BJ1560" i="1"/>
  <c r="BM1560" i="1"/>
  <c r="BL1560" i="1"/>
  <c r="BI1560" i="1"/>
  <c r="BO1560" i="1"/>
  <c r="BG1560" i="1"/>
  <c r="BN1560" i="1"/>
  <c r="BK1559" i="1"/>
  <c r="BP1559" i="1"/>
  <c r="BH1559" i="1"/>
  <c r="BO1559" i="1"/>
  <c r="BG1559" i="1"/>
  <c r="BN1559" i="1"/>
  <c r="BL1559" i="1"/>
  <c r="BR1559" i="1"/>
  <c r="BJ1559" i="1"/>
  <c r="BQ1559" i="1"/>
  <c r="BI1559" i="1"/>
  <c r="BF1559" i="1"/>
  <c r="BM1559" i="1"/>
  <c r="BN1557" i="1"/>
  <c r="BF1557" i="1"/>
  <c r="BM1557" i="1"/>
  <c r="BL1557" i="1"/>
  <c r="BK1557" i="1"/>
  <c r="BP1557" i="1"/>
  <c r="BH1557" i="1"/>
  <c r="BO1557" i="1"/>
  <c r="BG1557" i="1"/>
  <c r="BR1557" i="1"/>
  <c r="BJ1557" i="1"/>
  <c r="BQ1557" i="1"/>
  <c r="BI1557" i="1"/>
  <c r="BK1558" i="1"/>
  <c r="BI1558" i="1"/>
  <c r="BR1558" i="1"/>
  <c r="BJ1558" i="1"/>
  <c r="BQ1558" i="1"/>
  <c r="BP1558" i="1"/>
  <c r="BH1558" i="1"/>
  <c r="BO1558" i="1"/>
  <c r="BG1558" i="1"/>
  <c r="BN1558" i="1"/>
  <c r="BF1558" i="1"/>
  <c r="BM1558" i="1"/>
  <c r="BL1558" i="1"/>
  <c r="BK1556" i="1"/>
  <c r="BR1556" i="1"/>
  <c r="BJ1556" i="1"/>
  <c r="BQ1556" i="1"/>
  <c r="BI1556" i="1"/>
  <c r="BO1556" i="1"/>
  <c r="BG1556" i="1"/>
  <c r="BN1556" i="1"/>
  <c r="BF1556" i="1"/>
  <c r="BL1556" i="1"/>
  <c r="BP1556" i="1"/>
  <c r="BH1556" i="1"/>
  <c r="BM1556" i="1"/>
  <c r="BK1554" i="1"/>
  <c r="BQ1554" i="1"/>
  <c r="BI1554" i="1"/>
  <c r="BP1554" i="1"/>
  <c r="BH1554" i="1"/>
  <c r="BO1554" i="1"/>
  <c r="BG1554" i="1"/>
  <c r="BR1554" i="1"/>
  <c r="BJ1554" i="1"/>
  <c r="BN1554" i="1"/>
  <c r="BF1554" i="1"/>
  <c r="BL1554" i="1"/>
  <c r="BM1554" i="1"/>
  <c r="BK1555" i="1"/>
  <c r="BN1555" i="1"/>
  <c r="BF1555" i="1"/>
  <c r="BM1555" i="1"/>
  <c r="BL1555" i="1"/>
  <c r="BR1555" i="1"/>
  <c r="BJ1555" i="1"/>
  <c r="BP1555" i="1"/>
  <c r="BH1555" i="1"/>
  <c r="BO1555" i="1"/>
  <c r="BG1555" i="1"/>
  <c r="BQ1555" i="1"/>
  <c r="BI1555" i="1"/>
  <c r="BK1553" i="1"/>
  <c r="BR1553" i="1"/>
  <c r="BJ1553" i="1"/>
  <c r="BP1553" i="1"/>
  <c r="BH1553" i="1"/>
  <c r="BL1553" i="1"/>
  <c r="BQ1553" i="1"/>
  <c r="BI1553" i="1"/>
  <c r="BO1553" i="1"/>
  <c r="BG1553" i="1"/>
  <c r="BN1553" i="1"/>
  <c r="BF1553" i="1"/>
  <c r="BM1553" i="1"/>
  <c r="BD1552" i="1"/>
  <c r="BD1551" i="1"/>
  <c r="BD1550" i="1"/>
  <c r="BE1549" i="1"/>
  <c r="BD1548" i="1"/>
  <c r="BD1547" i="1"/>
  <c r="BD1545" i="1"/>
  <c r="BD1544" i="1"/>
  <c r="BD1543" i="1"/>
  <c r="AZ1542" i="1"/>
  <c r="AC1542" i="1"/>
  <c r="BB1541" i="1"/>
  <c r="BA1541" i="1"/>
  <c r="AY1541" i="1"/>
  <c r="AO1541" i="1"/>
  <c r="AM1541" i="1"/>
  <c r="W1541" i="1"/>
  <c r="AG1541" i="1"/>
  <c r="AF1541" i="1"/>
  <c r="P1541" i="1"/>
  <c r="BB1540" i="1"/>
  <c r="BA1540" i="1"/>
  <c r="AZ1540" i="1"/>
  <c r="AC1540" i="1"/>
  <c r="AY1540" i="1"/>
  <c r="AO1540" i="1"/>
  <c r="AG1540" i="1"/>
  <c r="AF1540" i="1"/>
  <c r="W1540" i="1"/>
  <c r="P1540" i="1"/>
  <c r="BP1546" i="1"/>
  <c r="BM1546" i="1"/>
  <c r="BQ1546" i="1"/>
  <c r="BF1546" i="1"/>
  <c r="BO1546" i="1"/>
  <c r="BN1546" i="1"/>
  <c r="BH1546" i="1"/>
  <c r="BJ1546" i="1"/>
  <c r="BR1546" i="1"/>
  <c r="BL1546" i="1"/>
  <c r="BK1546" i="1"/>
  <c r="BG1546" i="1"/>
  <c r="BS1554" i="1"/>
  <c r="BS1560" i="1"/>
  <c r="BS1559" i="1"/>
  <c r="BS1557" i="1"/>
  <c r="BS1558" i="1"/>
  <c r="BS1556" i="1"/>
  <c r="BS1555" i="1"/>
  <c r="BS1553" i="1"/>
  <c r="BK1552" i="1"/>
  <c r="BR1552" i="1"/>
  <c r="BJ1552" i="1"/>
  <c r="BP1552" i="1"/>
  <c r="BH1552" i="1"/>
  <c r="BO1552" i="1"/>
  <c r="BG1552" i="1"/>
  <c r="BN1552" i="1"/>
  <c r="BM1552" i="1"/>
  <c r="BQ1552" i="1"/>
  <c r="BI1552" i="1"/>
  <c r="BF1552" i="1"/>
  <c r="BL1552" i="1"/>
  <c r="BD1549" i="1"/>
  <c r="BO1550" i="1"/>
  <c r="BG1550" i="1"/>
  <c r="BN1550" i="1"/>
  <c r="BF1550" i="1"/>
  <c r="BM1550" i="1"/>
  <c r="BL1550" i="1"/>
  <c r="BR1550" i="1"/>
  <c r="BJ1550" i="1"/>
  <c r="BQ1550" i="1"/>
  <c r="BI1550" i="1"/>
  <c r="BK1550" i="1"/>
  <c r="BP1550" i="1"/>
  <c r="BH1550" i="1"/>
  <c r="BK1551" i="1"/>
  <c r="BR1551" i="1"/>
  <c r="BJ1551" i="1"/>
  <c r="BQ1551" i="1"/>
  <c r="BI1551" i="1"/>
  <c r="BG1551" i="1"/>
  <c r="BN1551" i="1"/>
  <c r="BF1551" i="1"/>
  <c r="BL1551" i="1"/>
  <c r="BP1551" i="1"/>
  <c r="BH1551" i="1"/>
  <c r="BO1551" i="1"/>
  <c r="BM1551" i="1"/>
  <c r="BK1548" i="1"/>
  <c r="BR1548" i="1"/>
  <c r="BJ1548" i="1"/>
  <c r="BQ1548" i="1"/>
  <c r="BI1548" i="1"/>
  <c r="BM1548" i="1"/>
  <c r="BL1548" i="1"/>
  <c r="BP1548" i="1"/>
  <c r="BH1548" i="1"/>
  <c r="BO1548" i="1"/>
  <c r="BG1548" i="1"/>
  <c r="BN1548" i="1"/>
  <c r="BF1548" i="1"/>
  <c r="BK1547" i="1"/>
  <c r="BR1547" i="1"/>
  <c r="BJ1547" i="1"/>
  <c r="BG1547" i="1"/>
  <c r="BF1547" i="1"/>
  <c r="BP1547" i="1"/>
  <c r="BH1547" i="1"/>
  <c r="BO1547" i="1"/>
  <c r="BN1547" i="1"/>
  <c r="BM1547" i="1"/>
  <c r="BL1547" i="1"/>
  <c r="BQ1547" i="1"/>
  <c r="BI1547" i="1"/>
  <c r="BK1545" i="1"/>
  <c r="BR1545" i="1"/>
  <c r="BJ1545" i="1"/>
  <c r="BP1545" i="1"/>
  <c r="BH1545" i="1"/>
  <c r="BO1545" i="1"/>
  <c r="BG1545" i="1"/>
  <c r="BN1545" i="1"/>
  <c r="BF1545" i="1"/>
  <c r="BL1545" i="1"/>
  <c r="BM1545" i="1"/>
  <c r="BQ1545" i="1"/>
  <c r="BI1545" i="1"/>
  <c r="BK1544" i="1"/>
  <c r="BR1544" i="1"/>
  <c r="BJ1544" i="1"/>
  <c r="BH1544" i="1"/>
  <c r="BG1544" i="1"/>
  <c r="BN1544" i="1"/>
  <c r="BP1544" i="1"/>
  <c r="BO1544" i="1"/>
  <c r="BF1544" i="1"/>
  <c r="BM1544" i="1"/>
  <c r="BL1544" i="1"/>
  <c r="BQ1544" i="1"/>
  <c r="BI1544" i="1"/>
  <c r="BN1543" i="1"/>
  <c r="BF1543" i="1"/>
  <c r="BR1543" i="1"/>
  <c r="BJ1543" i="1"/>
  <c r="BM1543" i="1"/>
  <c r="BL1543" i="1"/>
  <c r="BK1543" i="1"/>
  <c r="BQ1543" i="1"/>
  <c r="BI1543" i="1"/>
  <c r="BP1543" i="1"/>
  <c r="BH1543" i="1"/>
  <c r="BO1543" i="1"/>
  <c r="BG1543" i="1"/>
  <c r="BE1542" i="1"/>
  <c r="AZ1541" i="1"/>
  <c r="AC1541" i="1"/>
  <c r="BE1540" i="1"/>
  <c r="AG1539" i="1"/>
  <c r="AG1538" i="1"/>
  <c r="BB1539" i="1"/>
  <c r="BA1539" i="1"/>
  <c r="AZ1539" i="1"/>
  <c r="AY1539" i="1"/>
  <c r="BB1538" i="1"/>
  <c r="BA1538" i="1"/>
  <c r="AZ1538" i="1"/>
  <c r="AY1538" i="1"/>
  <c r="BB1537" i="1"/>
  <c r="BA1537" i="1"/>
  <c r="AZ1537" i="1"/>
  <c r="AY1537" i="1"/>
  <c r="AG1537" i="1"/>
  <c r="AO1539" i="1"/>
  <c r="AO1538" i="1"/>
  <c r="AO1537" i="1"/>
  <c r="BB1536" i="1"/>
  <c r="BA1536" i="1"/>
  <c r="AZ1536" i="1"/>
  <c r="AC1536" i="1"/>
  <c r="AY1536" i="1"/>
  <c r="AO1536" i="1"/>
  <c r="AG1536" i="1"/>
  <c r="AF1536" i="1"/>
  <c r="P1536" i="1"/>
  <c r="BB1535" i="1"/>
  <c r="BA1535" i="1"/>
  <c r="AZ1535" i="1"/>
  <c r="AY1535" i="1"/>
  <c r="AO1535" i="1"/>
  <c r="AG1535" i="1"/>
  <c r="AF1535" i="1"/>
  <c r="W1535" i="1"/>
  <c r="P1535" i="1"/>
  <c r="BB1534" i="1"/>
  <c r="BA1534" i="1"/>
  <c r="AZ1534" i="1"/>
  <c r="AC1534" i="1"/>
  <c r="AY1534" i="1"/>
  <c r="AO1534" i="1"/>
  <c r="AG1534" i="1"/>
  <c r="AF1534" i="1"/>
  <c r="P1534" i="1"/>
  <c r="BB1533" i="1"/>
  <c r="BA1533" i="1"/>
  <c r="AZ1533" i="1"/>
  <c r="AC1533" i="1"/>
  <c r="AY1533" i="1"/>
  <c r="AO1533" i="1"/>
  <c r="AG1533" i="1"/>
  <c r="AF1533" i="1"/>
  <c r="W1533" i="1"/>
  <c r="P1533" i="1"/>
  <c r="BB1532" i="1"/>
  <c r="BA1532" i="1"/>
  <c r="AZ1532" i="1"/>
  <c r="AY1532" i="1"/>
  <c r="AO1532" i="1"/>
  <c r="AG1532" i="1"/>
  <c r="AF1532" i="1"/>
  <c r="W1532" i="1"/>
  <c r="BB1531" i="1"/>
  <c r="BA1531" i="1"/>
  <c r="AZ1531" i="1"/>
  <c r="AY1531" i="1"/>
  <c r="AO1531" i="1"/>
  <c r="AG1531" i="1"/>
  <c r="AF1531" i="1"/>
  <c r="W1531" i="1"/>
  <c r="BD1530" i="1"/>
  <c r="BK1530" i="1"/>
  <c r="BB1530" i="1"/>
  <c r="BA1530" i="1"/>
  <c r="AZ1530" i="1"/>
  <c r="AY1530" i="1"/>
  <c r="AO1530" i="1"/>
  <c r="AG1530" i="1"/>
  <c r="AF1530" i="1"/>
  <c r="W1530" i="1"/>
  <c r="BB1529" i="1"/>
  <c r="BA1529" i="1"/>
  <c r="AZ1529" i="1"/>
  <c r="AC1529" i="1"/>
  <c r="AY1529" i="1"/>
  <c r="AO1529" i="1"/>
  <c r="AG1529" i="1"/>
  <c r="AF1529" i="1"/>
  <c r="W1529" i="1"/>
  <c r="BB1528" i="1"/>
  <c r="BA1528" i="1"/>
  <c r="AZ1528" i="1"/>
  <c r="AC1528" i="1"/>
  <c r="AY1528" i="1"/>
  <c r="AO1528" i="1"/>
  <c r="AG1528" i="1"/>
  <c r="AF1528" i="1"/>
  <c r="W1528" i="1"/>
  <c r="AF1109" i="1"/>
  <c r="BB1527" i="1"/>
  <c r="BA1527" i="1"/>
  <c r="AY1527" i="1"/>
  <c r="AO1527" i="1"/>
  <c r="W1527" i="1"/>
  <c r="AG1527" i="1"/>
  <c r="AF1527" i="1"/>
  <c r="P1527" i="1"/>
  <c r="BB1526" i="1"/>
  <c r="BA1526" i="1"/>
  <c r="AY1526" i="1"/>
  <c r="AZ1526" i="1"/>
  <c r="AF1526" i="1"/>
  <c r="AG1526" i="1"/>
  <c r="W1526" i="1"/>
  <c r="BK1526" i="1"/>
  <c r="BR1526" i="1"/>
  <c r="AO1526" i="1"/>
  <c r="BS1546" i="1"/>
  <c r="AC1538" i="1"/>
  <c r="BD1538" i="1"/>
  <c r="AC1531" i="1"/>
  <c r="BE1531" i="1"/>
  <c r="AC1532" i="1"/>
  <c r="BE1532" i="1"/>
  <c r="AC1535" i="1"/>
  <c r="BE1535" i="1"/>
  <c r="AC1537" i="1"/>
  <c r="BD1537" i="1"/>
  <c r="AC1539" i="1"/>
  <c r="BD1539" i="1"/>
  <c r="BD1536" i="1"/>
  <c r="BE1536" i="1"/>
  <c r="BS1544" i="1"/>
  <c r="BS1551" i="1"/>
  <c r="BS1547" i="1"/>
  <c r="BS1552" i="1"/>
  <c r="BS1548" i="1"/>
  <c r="BS1550" i="1"/>
  <c r="BK1549" i="1"/>
  <c r="BP1549" i="1"/>
  <c r="BH1549" i="1"/>
  <c r="BR1549" i="1"/>
  <c r="BJ1549" i="1"/>
  <c r="BQ1549" i="1"/>
  <c r="BI1549" i="1"/>
  <c r="BO1549" i="1"/>
  <c r="BG1549" i="1"/>
  <c r="BF1549" i="1"/>
  <c r="BN1549" i="1"/>
  <c r="BM1549" i="1"/>
  <c r="BL1549" i="1"/>
  <c r="BS1545" i="1"/>
  <c r="BS1543" i="1"/>
  <c r="BD1542" i="1"/>
  <c r="BE1541" i="1"/>
  <c r="BD1540" i="1"/>
  <c r="BE1534" i="1"/>
  <c r="BE1533" i="1"/>
  <c r="BL1530" i="1"/>
  <c r="BF1530" i="1"/>
  <c r="BN1530" i="1"/>
  <c r="BG1530" i="1"/>
  <c r="BO1530" i="1"/>
  <c r="BP1530" i="1"/>
  <c r="BI1530" i="1"/>
  <c r="BQ1530" i="1"/>
  <c r="BM1530" i="1"/>
  <c r="BH1530" i="1"/>
  <c r="BE1529" i="1"/>
  <c r="BJ1530" i="1"/>
  <c r="BR1530" i="1"/>
  <c r="BE1528" i="1"/>
  <c r="AZ1527" i="1"/>
  <c r="AC1527" i="1"/>
  <c r="BM1526" i="1"/>
  <c r="BF1526" i="1"/>
  <c r="BN1526" i="1"/>
  <c r="BL1526" i="1"/>
  <c r="BG1526" i="1"/>
  <c r="BO1526" i="1"/>
  <c r="BH1526" i="1"/>
  <c r="BP1526" i="1"/>
  <c r="BI1526" i="1"/>
  <c r="BQ1526" i="1"/>
  <c r="BJ1526" i="1"/>
  <c r="BB1525" i="1"/>
  <c r="BA1525" i="1"/>
  <c r="AZ1525" i="1"/>
  <c r="AC1525" i="1"/>
  <c r="AY1525" i="1"/>
  <c r="AO1525" i="1"/>
  <c r="AG1525" i="1"/>
  <c r="AF1525" i="1"/>
  <c r="W1525" i="1"/>
  <c r="P1525" i="1"/>
  <c r="BB1524" i="1"/>
  <c r="BA1524" i="1"/>
  <c r="AZ1524" i="1"/>
  <c r="AC1524" i="1"/>
  <c r="AY1524" i="1"/>
  <c r="AO1524" i="1"/>
  <c r="AG1524" i="1"/>
  <c r="AF1524" i="1"/>
  <c r="W1524" i="1"/>
  <c r="P1524" i="1"/>
  <c r="BB1523" i="1"/>
  <c r="BA1523" i="1"/>
  <c r="AZ1523" i="1"/>
  <c r="AC1523" i="1"/>
  <c r="AY1523" i="1"/>
  <c r="AO1523" i="1"/>
  <c r="AG1523" i="1"/>
  <c r="AF1523" i="1"/>
  <c r="W1523" i="1"/>
  <c r="P1523" i="1"/>
  <c r="BB1522" i="1"/>
  <c r="BA1522" i="1"/>
  <c r="AZ1522" i="1"/>
  <c r="AC1522" i="1"/>
  <c r="AY1522" i="1"/>
  <c r="AO1522" i="1"/>
  <c r="AG1522" i="1"/>
  <c r="AF1522" i="1"/>
  <c r="W1522" i="1"/>
  <c r="P1522" i="1"/>
  <c r="BD1532" i="1"/>
  <c r="BH1532" i="1"/>
  <c r="BD1531" i="1"/>
  <c r="BJ1531" i="1"/>
  <c r="BD1535" i="1"/>
  <c r="BF1535" i="1"/>
  <c r="BS1549" i="1"/>
  <c r="BK1542" i="1"/>
  <c r="BR1542" i="1"/>
  <c r="BJ1542" i="1"/>
  <c r="BI1542" i="1"/>
  <c r="BO1542" i="1"/>
  <c r="BG1542" i="1"/>
  <c r="BN1542" i="1"/>
  <c r="BF1542" i="1"/>
  <c r="BM1542" i="1"/>
  <c r="BL1542" i="1"/>
  <c r="BQ1542" i="1"/>
  <c r="BP1542" i="1"/>
  <c r="BH1542" i="1"/>
  <c r="BD1541" i="1"/>
  <c r="BK1540" i="1"/>
  <c r="BR1540" i="1"/>
  <c r="BJ1540" i="1"/>
  <c r="BQ1540" i="1"/>
  <c r="BI1540" i="1"/>
  <c r="BM1540" i="1"/>
  <c r="BP1540" i="1"/>
  <c r="BH1540" i="1"/>
  <c r="BO1540" i="1"/>
  <c r="BG1540" i="1"/>
  <c r="BN1540" i="1"/>
  <c r="BF1540" i="1"/>
  <c r="BL1540" i="1"/>
  <c r="BK1536" i="1"/>
  <c r="BR1536" i="1"/>
  <c r="BJ1536" i="1"/>
  <c r="BQ1536" i="1"/>
  <c r="BI1536" i="1"/>
  <c r="BP1536" i="1"/>
  <c r="BH1536" i="1"/>
  <c r="BO1536" i="1"/>
  <c r="BG1536" i="1"/>
  <c r="BN1536" i="1"/>
  <c r="BF1536" i="1"/>
  <c r="BM1536" i="1"/>
  <c r="BL1536" i="1"/>
  <c r="BD1534" i="1"/>
  <c r="BD1533" i="1"/>
  <c r="BS1530" i="1"/>
  <c r="BD1529" i="1"/>
  <c r="BD1528" i="1"/>
  <c r="BE1527" i="1"/>
  <c r="BS1526" i="1"/>
  <c r="BE1525" i="1"/>
  <c r="BE1524" i="1"/>
  <c r="BE1523" i="1"/>
  <c r="BE1522" i="1"/>
  <c r="BB1521" i="1"/>
  <c r="BA1521" i="1"/>
  <c r="AZ1521" i="1"/>
  <c r="AC1521" i="1"/>
  <c r="AY1521" i="1"/>
  <c r="AO1521" i="1"/>
  <c r="AG1521" i="1"/>
  <c r="AF1521" i="1"/>
  <c r="W1521" i="1"/>
  <c r="P1521" i="1"/>
  <c r="BB1520" i="1"/>
  <c r="BA1520" i="1"/>
  <c r="AZ1520" i="1"/>
  <c r="AC1520" i="1"/>
  <c r="AY1520" i="1"/>
  <c r="AO1520" i="1"/>
  <c r="AG1520" i="1"/>
  <c r="AF1520" i="1"/>
  <c r="W1520" i="1"/>
  <c r="P1520" i="1"/>
  <c r="BB1519" i="1"/>
  <c r="BA1519" i="1"/>
  <c r="AZ1519" i="1"/>
  <c r="AC1519" i="1"/>
  <c r="AY1519" i="1"/>
  <c r="AO1519" i="1"/>
  <c r="AG1519" i="1"/>
  <c r="AF1519" i="1"/>
  <c r="W1519" i="1"/>
  <c r="BB1518" i="1"/>
  <c r="BA1518" i="1"/>
  <c r="AZ1518" i="1"/>
  <c r="AC1518" i="1"/>
  <c r="AY1518" i="1"/>
  <c r="AO1518" i="1"/>
  <c r="AG1518" i="1"/>
  <c r="AF1518" i="1"/>
  <c r="P1518" i="1"/>
  <c r="BB1517" i="1"/>
  <c r="BA1517" i="1"/>
  <c r="AZ1517" i="1"/>
  <c r="AC1517" i="1"/>
  <c r="AY1517" i="1"/>
  <c r="AO1517" i="1"/>
  <c r="AG1517" i="1"/>
  <c r="AF1517" i="1"/>
  <c r="W1517" i="1"/>
  <c r="P1517" i="1"/>
  <c r="BB1516" i="1"/>
  <c r="BA1516" i="1"/>
  <c r="AZ1516" i="1"/>
  <c r="AC1516" i="1"/>
  <c r="AY1516" i="1"/>
  <c r="AO1516" i="1"/>
  <c r="AG1516" i="1"/>
  <c r="AF1516" i="1"/>
  <c r="W1516" i="1"/>
  <c r="BB1515" i="1"/>
  <c r="BA1515" i="1"/>
  <c r="AZ1515" i="1"/>
  <c r="AC1515" i="1"/>
  <c r="AY1515" i="1"/>
  <c r="AO1515" i="1"/>
  <c r="AG1515" i="1"/>
  <c r="AF1515" i="1"/>
  <c r="W1515" i="1"/>
  <c r="P1515" i="1"/>
  <c r="AO1400" i="1"/>
  <c r="AO1399" i="1"/>
  <c r="AO1398" i="1"/>
  <c r="AO1397" i="1"/>
  <c r="AO1396" i="1"/>
  <c r="AO1395" i="1"/>
  <c r="AO1394" i="1"/>
  <c r="AO1393" i="1"/>
  <c r="AO1392" i="1"/>
  <c r="AO1391" i="1"/>
  <c r="AO1390" i="1"/>
  <c r="AO1389" i="1"/>
  <c r="AO1388" i="1"/>
  <c r="AO1387" i="1"/>
  <c r="AO1386" i="1"/>
  <c r="AO1385" i="1"/>
  <c r="AO1384" i="1"/>
  <c r="AO1383" i="1"/>
  <c r="AO1382" i="1"/>
  <c r="AO1381" i="1"/>
  <c r="AO1380" i="1"/>
  <c r="AO1379" i="1"/>
  <c r="AO1378" i="1"/>
  <c r="AO1377" i="1"/>
  <c r="AO1376" i="1"/>
  <c r="AO1375" i="1"/>
  <c r="AO1374" i="1"/>
  <c r="AO1373" i="1"/>
  <c r="AO1372" i="1"/>
  <c r="AO1371" i="1"/>
  <c r="AO1370" i="1"/>
  <c r="AO1369" i="1"/>
  <c r="AO1368" i="1"/>
  <c r="AO1367" i="1"/>
  <c r="AO1366" i="1"/>
  <c r="AO1365" i="1"/>
  <c r="AO1364" i="1"/>
  <c r="AO1363" i="1"/>
  <c r="AO1362" i="1"/>
  <c r="AO1361" i="1"/>
  <c r="AO1360" i="1"/>
  <c r="AO1359" i="1"/>
  <c r="AO1358" i="1"/>
  <c r="AO1357" i="1"/>
  <c r="AO1356" i="1"/>
  <c r="AO1355" i="1"/>
  <c r="AO1354" i="1"/>
  <c r="AO1353" i="1"/>
  <c r="AO1352" i="1"/>
  <c r="AO1351" i="1"/>
  <c r="AO1350" i="1"/>
  <c r="AO1349" i="1"/>
  <c r="AO1348" i="1"/>
  <c r="AO1347" i="1"/>
  <c r="AO1346" i="1"/>
  <c r="AO1345" i="1"/>
  <c r="AO1344" i="1"/>
  <c r="AO1343" i="1"/>
  <c r="AO1342" i="1"/>
  <c r="AO1341" i="1"/>
  <c r="AO1340" i="1"/>
  <c r="AO1339" i="1"/>
  <c r="AO1338" i="1"/>
  <c r="AO1337" i="1"/>
  <c r="AO1336" i="1"/>
  <c r="AO1335" i="1"/>
  <c r="AO1334" i="1"/>
  <c r="AO1333" i="1"/>
  <c r="AO1332" i="1"/>
  <c r="AO1331" i="1"/>
  <c r="AO1330" i="1"/>
  <c r="AO1329" i="1"/>
  <c r="AO1328" i="1"/>
  <c r="AO1327" i="1"/>
  <c r="AO1326" i="1"/>
  <c r="AO1325" i="1"/>
  <c r="AO1324" i="1"/>
  <c r="AO1323" i="1"/>
  <c r="AO1322" i="1"/>
  <c r="AO1321" i="1"/>
  <c r="AO1320" i="1"/>
  <c r="BB1514" i="1"/>
  <c r="BA1514" i="1"/>
  <c r="AZ1514" i="1"/>
  <c r="AC1514" i="1"/>
  <c r="AO1514" i="1"/>
  <c r="AG1514" i="1"/>
  <c r="AF1514" i="1"/>
  <c r="W1514" i="1"/>
  <c r="P1514" i="1"/>
  <c r="BB1513" i="1"/>
  <c r="BA1513" i="1"/>
  <c r="AY1513" i="1"/>
  <c r="AO1513" i="1"/>
  <c r="AZ1513" i="1"/>
  <c r="AC1513" i="1"/>
  <c r="AG1513" i="1"/>
  <c r="AF1513" i="1"/>
  <c r="P1513" i="1"/>
  <c r="BB1512" i="1"/>
  <c r="BA1512" i="1"/>
  <c r="AZ1512" i="1"/>
  <c r="AC1512" i="1"/>
  <c r="AY1512" i="1"/>
  <c r="AO1512" i="1"/>
  <c r="AG1512" i="1"/>
  <c r="AF1512" i="1"/>
  <c r="W1512" i="1"/>
  <c r="P1512" i="1"/>
  <c r="BB1511" i="1"/>
  <c r="BA1511" i="1"/>
  <c r="AZ1511" i="1"/>
  <c r="AC1511" i="1"/>
  <c r="AY1511" i="1"/>
  <c r="AO1511" i="1"/>
  <c r="AG1511" i="1"/>
  <c r="AF1511" i="1"/>
  <c r="W1511" i="1"/>
  <c r="P1511" i="1"/>
  <c r="BB1510" i="1"/>
  <c r="BA1510" i="1"/>
  <c r="AY1510" i="1"/>
  <c r="AO1510" i="1"/>
  <c r="W1510" i="1"/>
  <c r="AG1510" i="1"/>
  <c r="AF1510" i="1"/>
  <c r="P1510" i="1"/>
  <c r="BB1509" i="1"/>
  <c r="BA1509" i="1"/>
  <c r="AZ1509" i="1"/>
  <c r="AC1509" i="1"/>
  <c r="AY1509" i="1"/>
  <c r="AO1509" i="1"/>
  <c r="AG1509" i="1"/>
  <c r="AF1509" i="1"/>
  <c r="W1509" i="1"/>
  <c r="P1509" i="1"/>
  <c r="BB1508" i="1"/>
  <c r="BA1508" i="1"/>
  <c r="AZ1508" i="1"/>
  <c r="AC1508" i="1"/>
  <c r="AY1508" i="1"/>
  <c r="AO1508" i="1"/>
  <c r="AG1508" i="1"/>
  <c r="AF1508" i="1"/>
  <c r="W1508" i="1"/>
  <c r="AO1475" i="1"/>
  <c r="AO1474" i="1"/>
  <c r="AO1473" i="1"/>
  <c r="AO1472" i="1"/>
  <c r="AO1471" i="1"/>
  <c r="AO1470" i="1"/>
  <c r="AO1469" i="1"/>
  <c r="AO1468" i="1"/>
  <c r="AO1467" i="1"/>
  <c r="AO1466" i="1"/>
  <c r="AO1465" i="1"/>
  <c r="AO1464" i="1"/>
  <c r="AO1463" i="1"/>
  <c r="AO1462" i="1"/>
  <c r="AO1461" i="1"/>
  <c r="AO1460" i="1"/>
  <c r="AO1459" i="1"/>
  <c r="AO1458" i="1"/>
  <c r="AO1457" i="1"/>
  <c r="AO1456" i="1"/>
  <c r="AO1455" i="1"/>
  <c r="AO1454" i="1"/>
  <c r="AO1453" i="1"/>
  <c r="AO1452" i="1"/>
  <c r="AO1451" i="1"/>
  <c r="AO1450" i="1"/>
  <c r="AO1449" i="1"/>
  <c r="AO1448" i="1"/>
  <c r="AO1447" i="1"/>
  <c r="AO1446" i="1"/>
  <c r="AO1445" i="1"/>
  <c r="AO1444" i="1"/>
  <c r="AO1443" i="1"/>
  <c r="AO1442" i="1"/>
  <c r="AO1441" i="1"/>
  <c r="AO1440" i="1"/>
  <c r="AO1439" i="1"/>
  <c r="AO1438" i="1"/>
  <c r="BB1507" i="1"/>
  <c r="BA1507" i="1"/>
  <c r="AZ1507" i="1"/>
  <c r="AY1507" i="1"/>
  <c r="AO1507" i="1"/>
  <c r="AG1507" i="1"/>
  <c r="AF1507" i="1"/>
  <c r="W1507" i="1"/>
  <c r="P1507" i="1"/>
  <c r="AZ1506" i="1"/>
  <c r="AY1506" i="1"/>
  <c r="W1506" i="1"/>
  <c r="AG1506" i="1"/>
  <c r="BA1506" i="1"/>
  <c r="BA1505" i="1"/>
  <c r="AZ1505" i="1"/>
  <c r="AC1505" i="1"/>
  <c r="AY1505" i="1"/>
  <c r="AO1505" i="1"/>
  <c r="AG1505" i="1"/>
  <c r="AF1505" i="1"/>
  <c r="W1505" i="1"/>
  <c r="AZ834" i="1"/>
  <c r="AZ833" i="1"/>
  <c r="AC833" i="1"/>
  <c r="BB1504" i="1"/>
  <c r="BA1504" i="1"/>
  <c r="AZ1504" i="1"/>
  <c r="AC1504" i="1"/>
  <c r="AY1504" i="1"/>
  <c r="AO1504" i="1"/>
  <c r="AG1504" i="1"/>
  <c r="AF1504" i="1"/>
  <c r="W1504" i="1"/>
  <c r="P1504" i="1"/>
  <c r="AZ1503" i="1"/>
  <c r="AY1503" i="1"/>
  <c r="W1503" i="1"/>
  <c r="AG1503" i="1"/>
  <c r="BB1503" i="1"/>
  <c r="BA1503" i="1"/>
  <c r="AG1502" i="1"/>
  <c r="W1502" i="1"/>
  <c r="BB1502" i="1"/>
  <c r="AY1502" i="1"/>
  <c r="AZ1502" i="1"/>
  <c r="BA1502" i="1"/>
  <c r="BO1532" i="1"/>
  <c r="BQ1532" i="1"/>
  <c r="BJ1532" i="1"/>
  <c r="BG1532" i="1"/>
  <c r="BN1532" i="1"/>
  <c r="BR1532" i="1"/>
  <c r="BL1532" i="1"/>
  <c r="BP1532" i="1"/>
  <c r="BI1532" i="1"/>
  <c r="BM1532" i="1"/>
  <c r="BF1532" i="1"/>
  <c r="BK1532" i="1"/>
  <c r="BN1531" i="1"/>
  <c r="BL1535" i="1"/>
  <c r="BH1535" i="1"/>
  <c r="BM1535" i="1"/>
  <c r="BI1535" i="1"/>
  <c r="BJ1535" i="1"/>
  <c r="BR1535" i="1"/>
  <c r="BM1531" i="1"/>
  <c r="BQ1531" i="1"/>
  <c r="BP1535" i="1"/>
  <c r="BG1535" i="1"/>
  <c r="BF1531" i="1"/>
  <c r="BI1531" i="1"/>
  <c r="BP1531" i="1"/>
  <c r="BH1531" i="1"/>
  <c r="BK1531" i="1"/>
  <c r="BL1531" i="1"/>
  <c r="BO1531" i="1"/>
  <c r="BG1531" i="1"/>
  <c r="BR1531" i="1"/>
  <c r="AC1507" i="1"/>
  <c r="BE1507" i="1"/>
  <c r="AC1506" i="1"/>
  <c r="BD1506" i="1"/>
  <c r="BK1535" i="1"/>
  <c r="BO1535" i="1"/>
  <c r="BQ1535" i="1"/>
  <c r="BN1535" i="1"/>
  <c r="BD1505" i="1"/>
  <c r="BK1505" i="1"/>
  <c r="BE1505" i="1"/>
  <c r="BS1542" i="1"/>
  <c r="BS1540" i="1"/>
  <c r="BK1541" i="1"/>
  <c r="BR1541" i="1"/>
  <c r="BJ1541" i="1"/>
  <c r="BQ1541" i="1"/>
  <c r="BI1541" i="1"/>
  <c r="BP1541" i="1"/>
  <c r="BH1541" i="1"/>
  <c r="BO1541" i="1"/>
  <c r="BG1541" i="1"/>
  <c r="BN1541" i="1"/>
  <c r="BF1541" i="1"/>
  <c r="BM1541" i="1"/>
  <c r="BL1541" i="1"/>
  <c r="BS1536" i="1"/>
  <c r="BK1534" i="1"/>
  <c r="BI1534" i="1"/>
  <c r="BR1534" i="1"/>
  <c r="BJ1534" i="1"/>
  <c r="BQ1534" i="1"/>
  <c r="BP1534" i="1"/>
  <c r="BH1534" i="1"/>
  <c r="BO1534" i="1"/>
  <c r="BG1534" i="1"/>
  <c r="BN1534" i="1"/>
  <c r="BF1534" i="1"/>
  <c r="BM1534" i="1"/>
  <c r="BL1534" i="1"/>
  <c r="BK1533" i="1"/>
  <c r="BI1533" i="1"/>
  <c r="BR1533" i="1"/>
  <c r="BJ1533" i="1"/>
  <c r="BQ1533" i="1"/>
  <c r="BM1533" i="1"/>
  <c r="BP1533" i="1"/>
  <c r="BH1533" i="1"/>
  <c r="BO1533" i="1"/>
  <c r="BG1533" i="1"/>
  <c r="BN1533" i="1"/>
  <c r="BF1533" i="1"/>
  <c r="BL1533" i="1"/>
  <c r="BL1529" i="1"/>
  <c r="BK1529" i="1"/>
  <c r="BO1529" i="1"/>
  <c r="BG1529" i="1"/>
  <c r="BM1529" i="1"/>
  <c r="BR1529" i="1"/>
  <c r="BJ1529" i="1"/>
  <c r="BQ1529" i="1"/>
  <c r="BI1529" i="1"/>
  <c r="BP1529" i="1"/>
  <c r="BH1529" i="1"/>
  <c r="BN1529" i="1"/>
  <c r="BF1529" i="1"/>
  <c r="BK1528" i="1"/>
  <c r="BP1528" i="1"/>
  <c r="BH1528" i="1"/>
  <c r="BR1528" i="1"/>
  <c r="BJ1528" i="1"/>
  <c r="BQ1528" i="1"/>
  <c r="BI1528" i="1"/>
  <c r="BM1528" i="1"/>
  <c r="BO1528" i="1"/>
  <c r="BG1528" i="1"/>
  <c r="BN1528" i="1"/>
  <c r="BF1528" i="1"/>
  <c r="BL1528" i="1"/>
  <c r="BD1527" i="1"/>
  <c r="BD1525" i="1"/>
  <c r="BD1524" i="1"/>
  <c r="BD1523" i="1"/>
  <c r="BD1522" i="1"/>
  <c r="BE1521" i="1"/>
  <c r="BE1520" i="1"/>
  <c r="BE1519" i="1"/>
  <c r="BE1518" i="1"/>
  <c r="BE1517" i="1"/>
  <c r="BE1516" i="1"/>
  <c r="BE1515" i="1"/>
  <c r="BE1513" i="1"/>
  <c r="BE1514" i="1"/>
  <c r="BE1512" i="1"/>
  <c r="AY1514" i="1"/>
  <c r="W1513" i="1"/>
  <c r="BE1511" i="1"/>
  <c r="AZ1510" i="1"/>
  <c r="AC1510" i="1"/>
  <c r="BE1509" i="1"/>
  <c r="BE1508" i="1"/>
  <c r="BE1504" i="1"/>
  <c r="AZ1501" i="1"/>
  <c r="BB1501" i="1"/>
  <c r="BA1501" i="1"/>
  <c r="AY1501" i="1"/>
  <c r="AG1501" i="1"/>
  <c r="W1501" i="1"/>
  <c r="BB1500" i="1"/>
  <c r="BA1500" i="1"/>
  <c r="AY1500" i="1"/>
  <c r="AG1500" i="1"/>
  <c r="AF1500" i="1"/>
  <c r="W1500" i="1"/>
  <c r="BB1499" i="1"/>
  <c r="BA1499" i="1"/>
  <c r="AY1499" i="1"/>
  <c r="AO1499" i="1"/>
  <c r="AG1499" i="1"/>
  <c r="AF1499" i="1"/>
  <c r="W1499" i="1"/>
  <c r="P1499" i="1"/>
  <c r="BA1498" i="1"/>
  <c r="AY1498" i="1"/>
  <c r="AG1498" i="1"/>
  <c r="W1498" i="1"/>
  <c r="W1497" i="1"/>
  <c r="W1496" i="1"/>
  <c r="BB1498" i="1"/>
  <c r="AF1497" i="1"/>
  <c r="AG1497" i="1"/>
  <c r="AF1496" i="1"/>
  <c r="AG1496" i="1"/>
  <c r="BA1497" i="1"/>
  <c r="AY1497" i="1"/>
  <c r="AZ1497" i="1"/>
  <c r="AC1497" i="1"/>
  <c r="AY1496" i="1"/>
  <c r="AZ1496" i="1"/>
  <c r="AC1496" i="1"/>
  <c r="BB1497" i="1"/>
  <c r="BB1496" i="1"/>
  <c r="P1496" i="1"/>
  <c r="AO1496" i="1"/>
  <c r="BA1496" i="1"/>
  <c r="BS1532" i="1"/>
  <c r="BD1507" i="1"/>
  <c r="BO1507" i="1"/>
  <c r="BP1505" i="1"/>
  <c r="BI1505" i="1"/>
  <c r="BQ1505" i="1"/>
  <c r="BG1505" i="1"/>
  <c r="BR1505" i="1"/>
  <c r="BS1531" i="1"/>
  <c r="BF1505" i="1"/>
  <c r="BN1505" i="1"/>
  <c r="BL1505" i="1"/>
  <c r="BO1505" i="1"/>
  <c r="BM1505" i="1"/>
  <c r="BH1505" i="1"/>
  <c r="BS1535" i="1"/>
  <c r="BJ1505" i="1"/>
  <c r="BS1541" i="1"/>
  <c r="BS1534" i="1"/>
  <c r="BS1533" i="1"/>
  <c r="BS1529" i="1"/>
  <c r="BS1528" i="1"/>
  <c r="BK1527" i="1"/>
  <c r="BR1527" i="1"/>
  <c r="BJ1527" i="1"/>
  <c r="BO1527" i="1"/>
  <c r="BG1527" i="1"/>
  <c r="BN1527" i="1"/>
  <c r="BF1527" i="1"/>
  <c r="BM1527" i="1"/>
  <c r="BL1527" i="1"/>
  <c r="BQ1527" i="1"/>
  <c r="BI1527" i="1"/>
  <c r="BP1527" i="1"/>
  <c r="BH1527" i="1"/>
  <c r="BK1525" i="1"/>
  <c r="BI1525" i="1"/>
  <c r="BO1525" i="1"/>
  <c r="BG1525" i="1"/>
  <c r="BN1525" i="1"/>
  <c r="BF1525" i="1"/>
  <c r="BL1525" i="1"/>
  <c r="BR1525" i="1"/>
  <c r="BJ1525" i="1"/>
  <c r="BQ1525" i="1"/>
  <c r="BP1525" i="1"/>
  <c r="BH1525" i="1"/>
  <c r="BM1525" i="1"/>
  <c r="BK1524" i="1"/>
  <c r="BL1524" i="1"/>
  <c r="BR1524" i="1"/>
  <c r="BJ1524" i="1"/>
  <c r="BI1524" i="1"/>
  <c r="BP1524" i="1"/>
  <c r="BH1524" i="1"/>
  <c r="BQ1524" i="1"/>
  <c r="BO1524" i="1"/>
  <c r="BG1524" i="1"/>
  <c r="BN1524" i="1"/>
  <c r="BF1524" i="1"/>
  <c r="BM1524" i="1"/>
  <c r="BK1523" i="1"/>
  <c r="BR1523" i="1"/>
  <c r="BJ1523" i="1"/>
  <c r="BQ1523" i="1"/>
  <c r="BI1523" i="1"/>
  <c r="BP1523" i="1"/>
  <c r="BH1523" i="1"/>
  <c r="BL1523" i="1"/>
  <c r="BO1523" i="1"/>
  <c r="BG1523" i="1"/>
  <c r="BN1523" i="1"/>
  <c r="BF1523" i="1"/>
  <c r="BM1523" i="1"/>
  <c r="BK1522" i="1"/>
  <c r="BR1522" i="1"/>
  <c r="BJ1522" i="1"/>
  <c r="BM1522" i="1"/>
  <c r="BQ1522" i="1"/>
  <c r="BI1522" i="1"/>
  <c r="BP1522" i="1"/>
  <c r="BH1522" i="1"/>
  <c r="BO1522" i="1"/>
  <c r="BG1522" i="1"/>
  <c r="BN1522" i="1"/>
  <c r="BF1522" i="1"/>
  <c r="BL1522" i="1"/>
  <c r="BD1521" i="1"/>
  <c r="BD1520" i="1"/>
  <c r="BD1519" i="1"/>
  <c r="BD1518" i="1"/>
  <c r="BD1517" i="1"/>
  <c r="BD1516" i="1"/>
  <c r="BD1515" i="1"/>
  <c r="BD1512" i="1"/>
  <c r="BD1514" i="1"/>
  <c r="BD1513" i="1"/>
  <c r="BD1511" i="1"/>
  <c r="BD1509" i="1"/>
  <c r="BE1510" i="1"/>
  <c r="BD1508" i="1"/>
  <c r="BD1504" i="1"/>
  <c r="BB1495" i="1"/>
  <c r="BA1495" i="1"/>
  <c r="AZ1495" i="1"/>
  <c r="AY1495" i="1"/>
  <c r="AO1495" i="1"/>
  <c r="AG1495" i="1"/>
  <c r="AF1495" i="1"/>
  <c r="W1495" i="1"/>
  <c r="P1495" i="1"/>
  <c r="BB1494" i="1"/>
  <c r="BA1494" i="1"/>
  <c r="AZ1494" i="1"/>
  <c r="AC1494" i="1"/>
  <c r="AY1494" i="1"/>
  <c r="AO1494" i="1"/>
  <c r="AG1494" i="1"/>
  <c r="AF1494" i="1"/>
  <c r="W1494" i="1"/>
  <c r="P1494" i="1"/>
  <c r="BB1493" i="1"/>
  <c r="BA1493" i="1"/>
  <c r="AY1493" i="1"/>
  <c r="AO1493" i="1"/>
  <c r="AG1493" i="1"/>
  <c r="AF1493" i="1"/>
  <c r="W1493" i="1"/>
  <c r="P1493" i="1"/>
  <c r="BB1492" i="1"/>
  <c r="BA1492" i="1"/>
  <c r="AZ1492" i="1"/>
  <c r="AY1492" i="1"/>
  <c r="AO1492" i="1"/>
  <c r="AG1492" i="1"/>
  <c r="AF1492" i="1"/>
  <c r="W1492" i="1"/>
  <c r="P1492" i="1"/>
  <c r="BB1491" i="1"/>
  <c r="BA1491" i="1"/>
  <c r="AZ1491" i="1"/>
  <c r="AC1491" i="1"/>
  <c r="AY1491" i="1"/>
  <c r="AO1491" i="1"/>
  <c r="AG1491" i="1"/>
  <c r="AF1491" i="1"/>
  <c r="W1491" i="1"/>
  <c r="P1491" i="1"/>
  <c r="AO1109" i="1"/>
  <c r="AO1128" i="1"/>
  <c r="AO1134" i="1"/>
  <c r="AO1133" i="1"/>
  <c r="AF1490" i="1"/>
  <c r="AG1490" i="1"/>
  <c r="BB1490" i="1"/>
  <c r="BA1490" i="1"/>
  <c r="AO348" i="1"/>
  <c r="BB1489" i="1"/>
  <c r="BA1489" i="1"/>
  <c r="AY1489" i="1"/>
  <c r="AO1489" i="1"/>
  <c r="AG1489" i="1"/>
  <c r="AF1489" i="1"/>
  <c r="W1489" i="1"/>
  <c r="BB1488" i="1"/>
  <c r="BA1488" i="1"/>
  <c r="AZ1488" i="1"/>
  <c r="AC1488" i="1"/>
  <c r="AY1488" i="1"/>
  <c r="AO1488" i="1"/>
  <c r="AG1488" i="1"/>
  <c r="AF1488" i="1"/>
  <c r="P1488" i="1"/>
  <c r="BB1487" i="1"/>
  <c r="BA1487" i="1"/>
  <c r="AY1487" i="1"/>
  <c r="AO1487" i="1"/>
  <c r="AG1487" i="1"/>
  <c r="AF1487" i="1"/>
  <c r="P1487" i="1"/>
  <c r="BB1486" i="1"/>
  <c r="BA1486" i="1"/>
  <c r="AY1486" i="1"/>
  <c r="AO1486" i="1"/>
  <c r="AG1486" i="1"/>
  <c r="AF1486" i="1"/>
  <c r="P1486" i="1"/>
  <c r="BB1485" i="1"/>
  <c r="BA1485" i="1"/>
  <c r="AY1485" i="1"/>
  <c r="AO1485" i="1"/>
  <c r="AG1485" i="1"/>
  <c r="AF1485" i="1"/>
  <c r="P1485" i="1"/>
  <c r="AZ1484" i="1"/>
  <c r="AC1484" i="1"/>
  <c r="AZ1483" i="1"/>
  <c r="AC1483" i="1"/>
  <c r="BB1484" i="1"/>
  <c r="BA1484" i="1"/>
  <c r="AY1484" i="1"/>
  <c r="AO1484" i="1"/>
  <c r="AG1484" i="1"/>
  <c r="AF1484" i="1"/>
  <c r="P1484" i="1"/>
  <c r="BB1483" i="1"/>
  <c r="BA1483" i="1"/>
  <c r="AY1483" i="1"/>
  <c r="AO1483" i="1"/>
  <c r="AG1483" i="1"/>
  <c r="AF1483" i="1"/>
  <c r="P1483" i="1"/>
  <c r="BD1482" i="1"/>
  <c r="BK1482" i="1"/>
  <c r="BB1482" i="1"/>
  <c r="BA1482" i="1"/>
  <c r="AY1482" i="1"/>
  <c r="AO1482" i="1"/>
  <c r="AG1482" i="1"/>
  <c r="AF1482" i="1"/>
  <c r="P1482" i="1"/>
  <c r="BD1481" i="1"/>
  <c r="BN1481" i="1"/>
  <c r="BB1481" i="1"/>
  <c r="BA1481" i="1"/>
  <c r="AY1481" i="1"/>
  <c r="AO1481" i="1"/>
  <c r="AG1481" i="1"/>
  <c r="AF1481" i="1"/>
  <c r="BH1507" i="1"/>
  <c r="BL1507" i="1"/>
  <c r="BI1507" i="1"/>
  <c r="BM1507" i="1"/>
  <c r="BQ1507" i="1"/>
  <c r="BF1507" i="1"/>
  <c r="BJ1507" i="1"/>
  <c r="BR1507" i="1"/>
  <c r="BK1507" i="1"/>
  <c r="BP1507" i="1"/>
  <c r="BN1507" i="1"/>
  <c r="BG1507" i="1"/>
  <c r="BS1505" i="1"/>
  <c r="AC1492" i="1"/>
  <c r="BE1492" i="1"/>
  <c r="AC1495" i="1"/>
  <c r="BE1495" i="1"/>
  <c r="BD1491" i="1"/>
  <c r="BG1491" i="1"/>
  <c r="BE1491" i="1"/>
  <c r="BG1481" i="1"/>
  <c r="BJ1481" i="1"/>
  <c r="BO1481" i="1"/>
  <c r="BR1481" i="1"/>
  <c r="BI1481" i="1"/>
  <c r="BK1481" i="1"/>
  <c r="BQ1481" i="1"/>
  <c r="BH1481" i="1"/>
  <c r="BS1522" i="1"/>
  <c r="BP1481" i="1"/>
  <c r="BS1524" i="1"/>
  <c r="BS1525" i="1"/>
  <c r="BS1527" i="1"/>
  <c r="BS1523" i="1"/>
  <c r="BK1521" i="1"/>
  <c r="BH1521" i="1"/>
  <c r="BO1521" i="1"/>
  <c r="BG1521" i="1"/>
  <c r="BF1521" i="1"/>
  <c r="BM1521" i="1"/>
  <c r="BR1521" i="1"/>
  <c r="BJ1521" i="1"/>
  <c r="BP1521" i="1"/>
  <c r="BN1521" i="1"/>
  <c r="BL1521" i="1"/>
  <c r="BQ1521" i="1"/>
  <c r="BI1521" i="1"/>
  <c r="BK1520" i="1"/>
  <c r="BI1520" i="1"/>
  <c r="BP1520" i="1"/>
  <c r="BH1520" i="1"/>
  <c r="BG1520" i="1"/>
  <c r="BN1520" i="1"/>
  <c r="BR1520" i="1"/>
  <c r="BJ1520" i="1"/>
  <c r="BO1520" i="1"/>
  <c r="BF1520" i="1"/>
  <c r="BM1520" i="1"/>
  <c r="BL1520" i="1"/>
  <c r="BQ1520" i="1"/>
  <c r="BK1519" i="1"/>
  <c r="BR1519" i="1"/>
  <c r="BJ1519" i="1"/>
  <c r="BQ1519" i="1"/>
  <c r="BI1519" i="1"/>
  <c r="BP1519" i="1"/>
  <c r="BH1519" i="1"/>
  <c r="BO1519" i="1"/>
  <c r="BG1519" i="1"/>
  <c r="BN1519" i="1"/>
  <c r="BF1519" i="1"/>
  <c r="BM1519" i="1"/>
  <c r="BL1519" i="1"/>
  <c r="BK1518" i="1"/>
  <c r="BI1518" i="1"/>
  <c r="BP1518" i="1"/>
  <c r="BF1518" i="1"/>
  <c r="BM1518" i="1"/>
  <c r="BR1518" i="1"/>
  <c r="BJ1518" i="1"/>
  <c r="BQ1518" i="1"/>
  <c r="BL1518" i="1"/>
  <c r="BH1518" i="1"/>
  <c r="BO1518" i="1"/>
  <c r="BG1518" i="1"/>
  <c r="BN1518" i="1"/>
  <c r="BK1517" i="1"/>
  <c r="BQ1517" i="1"/>
  <c r="BP1517" i="1"/>
  <c r="BH1517" i="1"/>
  <c r="BR1517" i="1"/>
  <c r="BJ1517" i="1"/>
  <c r="BI1517" i="1"/>
  <c r="BO1517" i="1"/>
  <c r="BG1517" i="1"/>
  <c r="BN1517" i="1"/>
  <c r="BF1517" i="1"/>
  <c r="BM1517" i="1"/>
  <c r="BL1517" i="1"/>
  <c r="BK1516" i="1"/>
  <c r="BR1516" i="1"/>
  <c r="BJ1516" i="1"/>
  <c r="BP1516" i="1"/>
  <c r="BF1516" i="1"/>
  <c r="BQ1516" i="1"/>
  <c r="BI1516" i="1"/>
  <c r="BH1516" i="1"/>
  <c r="BG1516" i="1"/>
  <c r="BM1516" i="1"/>
  <c r="BL1516" i="1"/>
  <c r="BO1516" i="1"/>
  <c r="BN1516" i="1"/>
  <c r="BK1515" i="1"/>
  <c r="BQ1515" i="1"/>
  <c r="BI1515" i="1"/>
  <c r="BR1515" i="1"/>
  <c r="BJ1515" i="1"/>
  <c r="BL1515" i="1"/>
  <c r="BP1515" i="1"/>
  <c r="BH1515" i="1"/>
  <c r="BO1515" i="1"/>
  <c r="BG1515" i="1"/>
  <c r="BN1515" i="1"/>
  <c r="BF1515" i="1"/>
  <c r="BM1515" i="1"/>
  <c r="BK1514" i="1"/>
  <c r="BQ1514" i="1"/>
  <c r="BP1514" i="1"/>
  <c r="BH1514" i="1"/>
  <c r="BO1514" i="1"/>
  <c r="BG1514" i="1"/>
  <c r="BN1514" i="1"/>
  <c r="BF1514" i="1"/>
  <c r="BM1514" i="1"/>
  <c r="BR1514" i="1"/>
  <c r="BJ1514" i="1"/>
  <c r="BL1514" i="1"/>
  <c r="BI1514" i="1"/>
  <c r="BP1513" i="1"/>
  <c r="BH1513" i="1"/>
  <c r="BF1513" i="1"/>
  <c r="BM1513" i="1"/>
  <c r="BL1513" i="1"/>
  <c r="BK1513" i="1"/>
  <c r="BO1513" i="1"/>
  <c r="BG1513" i="1"/>
  <c r="BR1513" i="1"/>
  <c r="BJ1513" i="1"/>
  <c r="BQ1513" i="1"/>
  <c r="BI1513" i="1"/>
  <c r="BN1513" i="1"/>
  <c r="BM1512" i="1"/>
  <c r="BQ1512" i="1"/>
  <c r="BI1512" i="1"/>
  <c r="BP1512" i="1"/>
  <c r="BH1512" i="1"/>
  <c r="BO1512" i="1"/>
  <c r="BG1512" i="1"/>
  <c r="BN1512" i="1"/>
  <c r="BF1512" i="1"/>
  <c r="BL1512" i="1"/>
  <c r="BK1512" i="1"/>
  <c r="BR1512" i="1"/>
  <c r="BJ1512" i="1"/>
  <c r="BK1511" i="1"/>
  <c r="BI1511" i="1"/>
  <c r="BR1511" i="1"/>
  <c r="BJ1511" i="1"/>
  <c r="BQ1511" i="1"/>
  <c r="BP1511" i="1"/>
  <c r="BH1511" i="1"/>
  <c r="BO1511" i="1"/>
  <c r="BG1511" i="1"/>
  <c r="BN1511" i="1"/>
  <c r="BF1511" i="1"/>
  <c r="BM1511" i="1"/>
  <c r="BL1511" i="1"/>
  <c r="BD1510" i="1"/>
  <c r="BO1509" i="1"/>
  <c r="BG1509" i="1"/>
  <c r="BL1509" i="1"/>
  <c r="BK1509" i="1"/>
  <c r="BP1509" i="1"/>
  <c r="BH1509" i="1"/>
  <c r="BN1509" i="1"/>
  <c r="BF1509" i="1"/>
  <c r="BM1509" i="1"/>
  <c r="BR1509" i="1"/>
  <c r="BJ1509" i="1"/>
  <c r="BQ1509" i="1"/>
  <c r="BI1509" i="1"/>
  <c r="BK1508" i="1"/>
  <c r="BP1508" i="1"/>
  <c r="BR1508" i="1"/>
  <c r="BJ1508" i="1"/>
  <c r="BQ1508" i="1"/>
  <c r="BI1508" i="1"/>
  <c r="BO1508" i="1"/>
  <c r="BG1508" i="1"/>
  <c r="BN1508" i="1"/>
  <c r="BF1508" i="1"/>
  <c r="BM1508" i="1"/>
  <c r="BL1508" i="1"/>
  <c r="BH1508" i="1"/>
  <c r="BK1504" i="1"/>
  <c r="BR1504" i="1"/>
  <c r="BJ1504" i="1"/>
  <c r="BP1504" i="1"/>
  <c r="BH1504" i="1"/>
  <c r="BO1504" i="1"/>
  <c r="BG1504" i="1"/>
  <c r="BN1504" i="1"/>
  <c r="BM1504" i="1"/>
  <c r="BF1504" i="1"/>
  <c r="BL1504" i="1"/>
  <c r="BQ1504" i="1"/>
  <c r="BI1504" i="1"/>
  <c r="BE1494" i="1"/>
  <c r="BE1489" i="1"/>
  <c r="BE1487" i="1"/>
  <c r="BE1488" i="1"/>
  <c r="BE1484" i="1"/>
  <c r="W1484" i="1"/>
  <c r="BE1483" i="1"/>
  <c r="W1483" i="1"/>
  <c r="BI1482" i="1"/>
  <c r="BQ1482" i="1"/>
  <c r="BL1482" i="1"/>
  <c r="BM1482" i="1"/>
  <c r="BF1482" i="1"/>
  <c r="BP1482" i="1"/>
  <c r="BL1481" i="1"/>
  <c r="BM1481" i="1"/>
  <c r="BJ1482" i="1"/>
  <c r="BR1482" i="1"/>
  <c r="BN1482" i="1"/>
  <c r="BG1482" i="1"/>
  <c r="BO1482" i="1"/>
  <c r="BH1482" i="1"/>
  <c r="BF1481" i="1"/>
  <c r="BA1479" i="1"/>
  <c r="AZ1479" i="1"/>
  <c r="AY1479" i="1"/>
  <c r="AY1480" i="1"/>
  <c r="AO1480" i="1"/>
  <c r="AO1490" i="1"/>
  <c r="AO1479" i="1"/>
  <c r="BA1478" i="1"/>
  <c r="AZ1478" i="1"/>
  <c r="AY1478" i="1"/>
  <c r="AO1478" i="1"/>
  <c r="BA1480" i="1"/>
  <c r="AZ1480" i="1"/>
  <c r="BB1477" i="1"/>
  <c r="BA1477" i="1"/>
  <c r="AY1477" i="1"/>
  <c r="AO1477" i="1"/>
  <c r="AG1477" i="1"/>
  <c r="AF1477" i="1"/>
  <c r="W1477" i="1"/>
  <c r="P1477" i="1"/>
  <c r="BB1476" i="1"/>
  <c r="BA1476" i="1"/>
  <c r="AY1476" i="1"/>
  <c r="AO1476" i="1"/>
  <c r="AG1476" i="1"/>
  <c r="AF1476" i="1"/>
  <c r="BS1507" i="1"/>
  <c r="BD1495" i="1"/>
  <c r="BF1495" i="1"/>
  <c r="BO1491" i="1"/>
  <c r="BH1491" i="1"/>
  <c r="BP1491" i="1"/>
  <c r="BJ1491" i="1"/>
  <c r="BM1491" i="1"/>
  <c r="BR1491" i="1"/>
  <c r="BK1491" i="1"/>
  <c r="BL1491" i="1"/>
  <c r="BF1491" i="1"/>
  <c r="BN1491" i="1"/>
  <c r="BI1491" i="1"/>
  <c r="BQ1491" i="1"/>
  <c r="BD1492" i="1"/>
  <c r="BJ1492" i="1"/>
  <c r="BS1481" i="1"/>
  <c r="BS1519" i="1"/>
  <c r="BS1517" i="1"/>
  <c r="BS1504" i="1"/>
  <c r="BS1508" i="1"/>
  <c r="BS1512" i="1"/>
  <c r="BS1521" i="1"/>
  <c r="BS1518" i="1"/>
  <c r="BS1515" i="1"/>
  <c r="BS1511" i="1"/>
  <c r="BS1516" i="1"/>
  <c r="BS1520" i="1"/>
  <c r="BS1513" i="1"/>
  <c r="BS1514" i="1"/>
  <c r="BS1509" i="1"/>
  <c r="BK1510" i="1"/>
  <c r="BI1510" i="1"/>
  <c r="BO1510" i="1"/>
  <c r="BG1510" i="1"/>
  <c r="BF1510" i="1"/>
  <c r="BM1510" i="1"/>
  <c r="BL1510" i="1"/>
  <c r="BR1510" i="1"/>
  <c r="BJ1510" i="1"/>
  <c r="BQ1510" i="1"/>
  <c r="BN1510" i="1"/>
  <c r="BP1510" i="1"/>
  <c r="BH1510" i="1"/>
  <c r="BD1494" i="1"/>
  <c r="BD1493" i="1"/>
  <c r="BD1489" i="1"/>
  <c r="BD1488" i="1"/>
  <c r="BD1487" i="1"/>
  <c r="BE1486" i="1"/>
  <c r="BE1485" i="1"/>
  <c r="BD1484" i="1"/>
  <c r="BD1483" i="1"/>
  <c r="BS1482" i="1"/>
  <c r="BD1462" i="1"/>
  <c r="BO1462" i="1"/>
  <c r="P1462" i="1"/>
  <c r="BD1461" i="1"/>
  <c r="BO1461" i="1"/>
  <c r="P1461" i="1"/>
  <c r="BD1460" i="1"/>
  <c r="BO1460" i="1"/>
  <c r="BH1495" i="1"/>
  <c r="BL1495" i="1"/>
  <c r="BO1495" i="1"/>
  <c r="BR1495" i="1"/>
  <c r="BI1495" i="1"/>
  <c r="BQ1495" i="1"/>
  <c r="BP1495" i="1"/>
  <c r="BJ1495" i="1"/>
  <c r="BM1495" i="1"/>
  <c r="BK1495" i="1"/>
  <c r="BG1495" i="1"/>
  <c r="BN1495" i="1"/>
  <c r="BM1492" i="1"/>
  <c r="BS1491" i="1"/>
  <c r="BG1492" i="1"/>
  <c r="BF1492" i="1"/>
  <c r="BH1492" i="1"/>
  <c r="BI1492" i="1"/>
  <c r="BK1492" i="1"/>
  <c r="BN1492" i="1"/>
  <c r="BO1492" i="1"/>
  <c r="BQ1492" i="1"/>
  <c r="BR1492" i="1"/>
  <c r="BL1492" i="1"/>
  <c r="BP1492" i="1"/>
  <c r="BS1510" i="1"/>
  <c r="BK1494" i="1"/>
  <c r="BR1494" i="1"/>
  <c r="BJ1494" i="1"/>
  <c r="BQ1494" i="1"/>
  <c r="BI1494" i="1"/>
  <c r="BP1494" i="1"/>
  <c r="BH1494" i="1"/>
  <c r="BO1494" i="1"/>
  <c r="BG1494" i="1"/>
  <c r="BN1494" i="1"/>
  <c r="BF1494" i="1"/>
  <c r="BM1494" i="1"/>
  <c r="BL1494" i="1"/>
  <c r="BK1493" i="1"/>
  <c r="BR1493" i="1"/>
  <c r="BJ1493" i="1"/>
  <c r="BQ1493" i="1"/>
  <c r="BI1493" i="1"/>
  <c r="BP1493" i="1"/>
  <c r="BH1493" i="1"/>
  <c r="BN1493" i="1"/>
  <c r="BL1493" i="1"/>
  <c r="BO1493" i="1"/>
  <c r="BG1493" i="1"/>
  <c r="BF1493" i="1"/>
  <c r="BM1493" i="1"/>
  <c r="BK1489" i="1"/>
  <c r="BR1489" i="1"/>
  <c r="BJ1489" i="1"/>
  <c r="BQ1489" i="1"/>
  <c r="BI1489" i="1"/>
  <c r="BF1489" i="1"/>
  <c r="BM1489" i="1"/>
  <c r="BL1489" i="1"/>
  <c r="BP1489" i="1"/>
  <c r="BH1489" i="1"/>
  <c r="BO1489" i="1"/>
  <c r="BG1489" i="1"/>
  <c r="BN1489" i="1"/>
  <c r="BM1487" i="1"/>
  <c r="BL1487" i="1"/>
  <c r="BR1487" i="1"/>
  <c r="BJ1487" i="1"/>
  <c r="BK1487" i="1"/>
  <c r="BQ1487" i="1"/>
  <c r="BI1487" i="1"/>
  <c r="BP1487" i="1"/>
  <c r="BH1487" i="1"/>
  <c r="BO1487" i="1"/>
  <c r="BG1487" i="1"/>
  <c r="BN1487" i="1"/>
  <c r="BF1487" i="1"/>
  <c r="BK1488" i="1"/>
  <c r="BR1488" i="1"/>
  <c r="BJ1488" i="1"/>
  <c r="BQ1488" i="1"/>
  <c r="BI1488" i="1"/>
  <c r="BP1488" i="1"/>
  <c r="BH1488" i="1"/>
  <c r="BO1488" i="1"/>
  <c r="BG1488" i="1"/>
  <c r="BN1488" i="1"/>
  <c r="BF1488" i="1"/>
  <c r="BM1488" i="1"/>
  <c r="BL1488" i="1"/>
  <c r="BD1486" i="1"/>
  <c r="BD1485" i="1"/>
  <c r="BK1484" i="1"/>
  <c r="BH1484" i="1"/>
  <c r="BF1484" i="1"/>
  <c r="BM1484" i="1"/>
  <c r="BR1484" i="1"/>
  <c r="BJ1484" i="1"/>
  <c r="BP1484" i="1"/>
  <c r="BO1484" i="1"/>
  <c r="BQ1484" i="1"/>
  <c r="BI1484" i="1"/>
  <c r="BG1484" i="1"/>
  <c r="BN1484" i="1"/>
  <c r="BL1484" i="1"/>
  <c r="BK1483" i="1"/>
  <c r="BM1483" i="1"/>
  <c r="BL1483" i="1"/>
  <c r="BR1483" i="1"/>
  <c r="BJ1483" i="1"/>
  <c r="BQ1483" i="1"/>
  <c r="BI1483" i="1"/>
  <c r="BN1483" i="1"/>
  <c r="BF1483" i="1"/>
  <c r="BP1483" i="1"/>
  <c r="BH1483" i="1"/>
  <c r="BO1483" i="1"/>
  <c r="BG1483" i="1"/>
  <c r="BD1477" i="1"/>
  <c r="BD1476" i="1"/>
  <c r="BI1462" i="1"/>
  <c r="BM1462" i="1"/>
  <c r="BQ1462" i="1"/>
  <c r="BH1462" i="1"/>
  <c r="BL1462" i="1"/>
  <c r="BP1462" i="1"/>
  <c r="BF1462" i="1"/>
  <c r="BJ1462" i="1"/>
  <c r="BN1462" i="1"/>
  <c r="BR1462" i="1"/>
  <c r="BG1462" i="1"/>
  <c r="BK1462" i="1"/>
  <c r="BH1461" i="1"/>
  <c r="BL1461" i="1"/>
  <c r="BP1461" i="1"/>
  <c r="BI1461" i="1"/>
  <c r="BM1461" i="1"/>
  <c r="BQ1461" i="1"/>
  <c r="BF1461" i="1"/>
  <c r="BJ1461" i="1"/>
  <c r="BN1461" i="1"/>
  <c r="BR1461" i="1"/>
  <c r="BG1461" i="1"/>
  <c r="BK1461" i="1"/>
  <c r="BI1460" i="1"/>
  <c r="BM1460" i="1"/>
  <c r="BQ1460" i="1"/>
  <c r="BF1460" i="1"/>
  <c r="BJ1460" i="1"/>
  <c r="BN1460" i="1"/>
  <c r="BR1460" i="1"/>
  <c r="BH1460" i="1"/>
  <c r="BL1460" i="1"/>
  <c r="BP1460" i="1"/>
  <c r="BG1460" i="1"/>
  <c r="BK1460" i="1"/>
  <c r="BD1400" i="1"/>
  <c r="BK1400" i="1"/>
  <c r="BB1400" i="1"/>
  <c r="AZ1400" i="1"/>
  <c r="BD1399" i="1"/>
  <c r="BO1399" i="1"/>
  <c r="BB1399" i="1"/>
  <c r="AZ1399" i="1"/>
  <c r="BD1398" i="1"/>
  <c r="BK1398" i="1"/>
  <c r="BB1398" i="1"/>
  <c r="AZ1398" i="1"/>
  <c r="BD1397" i="1"/>
  <c r="BO1397" i="1"/>
  <c r="BB1397" i="1"/>
  <c r="AZ1397" i="1"/>
  <c r="BD1396" i="1"/>
  <c r="BK1396" i="1"/>
  <c r="BB1396" i="1"/>
  <c r="AZ1396" i="1"/>
  <c r="BD1395" i="1"/>
  <c r="BO1395" i="1"/>
  <c r="BB1395" i="1"/>
  <c r="AZ1395" i="1"/>
  <c r="BD1394" i="1"/>
  <c r="BK1394" i="1"/>
  <c r="BB1394" i="1"/>
  <c r="AZ1394" i="1"/>
  <c r="BD1393" i="1"/>
  <c r="BO1393" i="1"/>
  <c r="BB1393" i="1"/>
  <c r="AZ1393" i="1"/>
  <c r="BD1392" i="1"/>
  <c r="BK1392" i="1"/>
  <c r="BB1392" i="1"/>
  <c r="AZ1392" i="1"/>
  <c r="BD1391" i="1"/>
  <c r="BO1391" i="1"/>
  <c r="BB1391" i="1"/>
  <c r="AZ1391" i="1"/>
  <c r="BD1390" i="1"/>
  <c r="BK1390" i="1"/>
  <c r="BB1390" i="1"/>
  <c r="AZ1390" i="1"/>
  <c r="BD1389" i="1"/>
  <c r="BO1389" i="1"/>
  <c r="BB1389" i="1"/>
  <c r="AZ1389" i="1"/>
  <c r="BD1388" i="1"/>
  <c r="BK1388" i="1"/>
  <c r="BB1388" i="1"/>
  <c r="AZ1388" i="1"/>
  <c r="BD1387" i="1"/>
  <c r="BO1387" i="1"/>
  <c r="BB1387" i="1"/>
  <c r="AZ1387" i="1"/>
  <c r="BD1386" i="1"/>
  <c r="BK1386" i="1"/>
  <c r="BB1386" i="1"/>
  <c r="AZ1386" i="1"/>
  <c r="BD1385" i="1"/>
  <c r="BO1385" i="1"/>
  <c r="BB1385" i="1"/>
  <c r="AZ1385" i="1"/>
  <c r="BD1384" i="1"/>
  <c r="BK1384" i="1"/>
  <c r="BB1384" i="1"/>
  <c r="AZ1384" i="1"/>
  <c r="BD1383" i="1"/>
  <c r="BO1383" i="1"/>
  <c r="BB1383" i="1"/>
  <c r="AZ1383" i="1"/>
  <c r="BD1382" i="1"/>
  <c r="BK1382" i="1"/>
  <c r="BB1382" i="1"/>
  <c r="AZ1382" i="1"/>
  <c r="BD1381" i="1"/>
  <c r="BO1381" i="1"/>
  <c r="BB1381" i="1"/>
  <c r="AZ1381" i="1"/>
  <c r="BS1495" i="1"/>
  <c r="BS1492" i="1"/>
  <c r="BS1489" i="1"/>
  <c r="BS1494" i="1"/>
  <c r="BS1493" i="1"/>
  <c r="BS1488" i="1"/>
  <c r="BS1487" i="1"/>
  <c r="BK1486" i="1"/>
  <c r="BP1486" i="1"/>
  <c r="BH1486" i="1"/>
  <c r="BL1486" i="1"/>
  <c r="BR1486" i="1"/>
  <c r="BJ1486" i="1"/>
  <c r="BQ1486" i="1"/>
  <c r="BI1486" i="1"/>
  <c r="BO1486" i="1"/>
  <c r="BG1486" i="1"/>
  <c r="BN1486" i="1"/>
  <c r="BF1486" i="1"/>
  <c r="BM1486" i="1"/>
  <c r="BK1485" i="1"/>
  <c r="BG1485" i="1"/>
  <c r="BN1485" i="1"/>
  <c r="BF1485" i="1"/>
  <c r="BR1485" i="1"/>
  <c r="BJ1485" i="1"/>
  <c r="BQ1485" i="1"/>
  <c r="BI1485" i="1"/>
  <c r="BO1485" i="1"/>
  <c r="BM1485" i="1"/>
  <c r="BL1485" i="1"/>
  <c r="BP1485" i="1"/>
  <c r="BH1485" i="1"/>
  <c r="BS1484" i="1"/>
  <c r="BS1483" i="1"/>
  <c r="BK1477" i="1"/>
  <c r="BR1477" i="1"/>
  <c r="BJ1477" i="1"/>
  <c r="BP1477" i="1"/>
  <c r="BH1477" i="1"/>
  <c r="BO1477" i="1"/>
  <c r="BG1477" i="1"/>
  <c r="BL1477" i="1"/>
  <c r="BQ1477" i="1"/>
  <c r="BI1477" i="1"/>
  <c r="BN1477" i="1"/>
  <c r="BF1477" i="1"/>
  <c r="BM1477" i="1"/>
  <c r="BK1476" i="1"/>
  <c r="BR1476" i="1"/>
  <c r="BJ1476" i="1"/>
  <c r="BP1476" i="1"/>
  <c r="BH1476" i="1"/>
  <c r="BO1476" i="1"/>
  <c r="BL1476" i="1"/>
  <c r="BQ1476" i="1"/>
  <c r="BI1476" i="1"/>
  <c r="BG1476" i="1"/>
  <c r="BN1476" i="1"/>
  <c r="BF1476" i="1"/>
  <c r="BM1476" i="1"/>
  <c r="BJ1387" i="1"/>
  <c r="BQ1395" i="1"/>
  <c r="BK1381" i="1"/>
  <c r="BP1381" i="1"/>
  <c r="BQ1385" i="1"/>
  <c r="BK1391" i="1"/>
  <c r="BP1387" i="1"/>
  <c r="BH1387" i="1"/>
  <c r="BH1395" i="1"/>
  <c r="BL1398" i="1"/>
  <c r="BQ1397" i="1"/>
  <c r="BH1383" i="1"/>
  <c r="BH1393" i="1"/>
  <c r="BH1397" i="1"/>
  <c r="BK1397" i="1"/>
  <c r="BI1383" i="1"/>
  <c r="BK1387" i="1"/>
  <c r="BK1393" i="1"/>
  <c r="BJ1397" i="1"/>
  <c r="BI1381" i="1"/>
  <c r="BP1389" i="1"/>
  <c r="BI1391" i="1"/>
  <c r="BK1395" i="1"/>
  <c r="BJ1381" i="1"/>
  <c r="BP1385" i="1"/>
  <c r="BI1387" i="1"/>
  <c r="BQ1389" i="1"/>
  <c r="BJ1391" i="1"/>
  <c r="BP1395" i="1"/>
  <c r="BI1397" i="1"/>
  <c r="BQ1399" i="1"/>
  <c r="BR1385" i="1"/>
  <c r="BP1391" i="1"/>
  <c r="BI1393" i="1"/>
  <c r="BR1395" i="1"/>
  <c r="BQ1381" i="1"/>
  <c r="BJ1383" i="1"/>
  <c r="BL1387" i="1"/>
  <c r="BH1389" i="1"/>
  <c r="BQ1391" i="1"/>
  <c r="BJ1393" i="1"/>
  <c r="BP1397" i="1"/>
  <c r="BH1399" i="1"/>
  <c r="BI1399" i="1"/>
  <c r="BR1389" i="1"/>
  <c r="BR1399" i="1"/>
  <c r="BH1385" i="1"/>
  <c r="BP1383" i="1"/>
  <c r="BP1393" i="1"/>
  <c r="BI1395" i="1"/>
  <c r="BR1397" i="1"/>
  <c r="BJ1399" i="1"/>
  <c r="BR1381" i="1"/>
  <c r="BK1383" i="1"/>
  <c r="BI1389" i="1"/>
  <c r="BR1391" i="1"/>
  <c r="BI1385" i="1"/>
  <c r="BQ1387" i="1"/>
  <c r="BJ1389" i="1"/>
  <c r="BH1381" i="1"/>
  <c r="BQ1383" i="1"/>
  <c r="BJ1385" i="1"/>
  <c r="BR1387" i="1"/>
  <c r="BK1389" i="1"/>
  <c r="BH1391" i="1"/>
  <c r="BQ1393" i="1"/>
  <c r="BJ1395" i="1"/>
  <c r="BK1399" i="1"/>
  <c r="BR1383" i="1"/>
  <c r="BK1385" i="1"/>
  <c r="BR1393" i="1"/>
  <c r="BP1399" i="1"/>
  <c r="BL1382" i="1"/>
  <c r="BL1386" i="1"/>
  <c r="BM1394" i="1"/>
  <c r="BM1396" i="1"/>
  <c r="BM1398" i="1"/>
  <c r="BM1400" i="1"/>
  <c r="BM1388" i="1"/>
  <c r="BN1382" i="1"/>
  <c r="BL1394" i="1"/>
  <c r="BF1384" i="1"/>
  <c r="BL1384" i="1"/>
  <c r="BL1392" i="1"/>
  <c r="BM1384" i="1"/>
  <c r="BM1386" i="1"/>
  <c r="BN1386" i="1"/>
  <c r="BF1388" i="1"/>
  <c r="BF1394" i="1"/>
  <c r="BN1394" i="1"/>
  <c r="BF1396" i="1"/>
  <c r="BN1396" i="1"/>
  <c r="BN1398" i="1"/>
  <c r="BO1384" i="1"/>
  <c r="BG1386" i="1"/>
  <c r="BO1386" i="1"/>
  <c r="BG1390" i="1"/>
  <c r="BO1390" i="1"/>
  <c r="BG1394" i="1"/>
  <c r="BO1400" i="1"/>
  <c r="BL1381" i="1"/>
  <c r="BP1382" i="1"/>
  <c r="BL1383" i="1"/>
  <c r="BH1384" i="1"/>
  <c r="BP1384" i="1"/>
  <c r="BH1386" i="1"/>
  <c r="BP1386" i="1"/>
  <c r="BH1388" i="1"/>
  <c r="BP1388" i="1"/>
  <c r="BL1389" i="1"/>
  <c r="BH1394" i="1"/>
  <c r="BL1395" i="1"/>
  <c r="BH1396" i="1"/>
  <c r="BP1396" i="1"/>
  <c r="BL1397" i="1"/>
  <c r="BH1398" i="1"/>
  <c r="BP1398" i="1"/>
  <c r="BH1400" i="1"/>
  <c r="BQ1382" i="1"/>
  <c r="BM1383" i="1"/>
  <c r="BI1384" i="1"/>
  <c r="BQ1384" i="1"/>
  <c r="BQ1386" i="1"/>
  <c r="BM1387" i="1"/>
  <c r="BI1388" i="1"/>
  <c r="BQ1388" i="1"/>
  <c r="BM1389" i="1"/>
  <c r="BI1390" i="1"/>
  <c r="BQ1390" i="1"/>
  <c r="BM1391" i="1"/>
  <c r="BI1392" i="1"/>
  <c r="BQ1392" i="1"/>
  <c r="BM1393" i="1"/>
  <c r="BI1394" i="1"/>
  <c r="BQ1394" i="1"/>
  <c r="BM1395" i="1"/>
  <c r="BI1396" i="1"/>
  <c r="BQ1396" i="1"/>
  <c r="BM1397" i="1"/>
  <c r="BI1398" i="1"/>
  <c r="BQ1398" i="1"/>
  <c r="BM1399" i="1"/>
  <c r="BI1400" i="1"/>
  <c r="BQ1400" i="1"/>
  <c r="BL1388" i="1"/>
  <c r="BL1390" i="1"/>
  <c r="BL1396" i="1"/>
  <c r="BL1400" i="1"/>
  <c r="BM1382" i="1"/>
  <c r="BF1382" i="1"/>
  <c r="BN1390" i="1"/>
  <c r="BN1392" i="1"/>
  <c r="BF1398" i="1"/>
  <c r="BF1400" i="1"/>
  <c r="BG1382" i="1"/>
  <c r="BO1382" i="1"/>
  <c r="BG1384" i="1"/>
  <c r="BG1388" i="1"/>
  <c r="BG1392" i="1"/>
  <c r="BO1392" i="1"/>
  <c r="BO1394" i="1"/>
  <c r="BG1398" i="1"/>
  <c r="BO1398" i="1"/>
  <c r="BG1400" i="1"/>
  <c r="BH1382" i="1"/>
  <c r="BP1392" i="1"/>
  <c r="BI1382" i="1"/>
  <c r="BM1385" i="1"/>
  <c r="BI1386" i="1"/>
  <c r="BF1383" i="1"/>
  <c r="BR1384" i="1"/>
  <c r="BF1385" i="1"/>
  <c r="BJ1386" i="1"/>
  <c r="BR1386" i="1"/>
  <c r="BF1387" i="1"/>
  <c r="BR1388" i="1"/>
  <c r="BF1389" i="1"/>
  <c r="BJ1390" i="1"/>
  <c r="BR1390" i="1"/>
  <c r="BN1391" i="1"/>
  <c r="BJ1392" i="1"/>
  <c r="BR1392" i="1"/>
  <c r="BF1393" i="1"/>
  <c r="BN1393" i="1"/>
  <c r="BJ1394" i="1"/>
  <c r="BR1394" i="1"/>
  <c r="BF1395" i="1"/>
  <c r="BN1395" i="1"/>
  <c r="BJ1396" i="1"/>
  <c r="BR1396" i="1"/>
  <c r="BF1397" i="1"/>
  <c r="BN1397" i="1"/>
  <c r="BJ1398" i="1"/>
  <c r="BR1398" i="1"/>
  <c r="BF1399" i="1"/>
  <c r="BN1399" i="1"/>
  <c r="BJ1400" i="1"/>
  <c r="BR1400" i="1"/>
  <c r="BM1390" i="1"/>
  <c r="BM1392" i="1"/>
  <c r="BN1384" i="1"/>
  <c r="BF1386" i="1"/>
  <c r="BN1388" i="1"/>
  <c r="BF1390" i="1"/>
  <c r="BF1392" i="1"/>
  <c r="BN1400" i="1"/>
  <c r="BO1388" i="1"/>
  <c r="BG1396" i="1"/>
  <c r="BO1396" i="1"/>
  <c r="BL1385" i="1"/>
  <c r="BH1390" i="1"/>
  <c r="BP1390" i="1"/>
  <c r="BL1391" i="1"/>
  <c r="BH1392" i="1"/>
  <c r="BL1393" i="1"/>
  <c r="BP1394" i="1"/>
  <c r="BL1399" i="1"/>
  <c r="BP1400" i="1"/>
  <c r="BM1381" i="1"/>
  <c r="BF1381" i="1"/>
  <c r="BN1381" i="1"/>
  <c r="BJ1382" i="1"/>
  <c r="BR1382" i="1"/>
  <c r="BN1383" i="1"/>
  <c r="BJ1384" i="1"/>
  <c r="BN1385" i="1"/>
  <c r="BN1387" i="1"/>
  <c r="BJ1388" i="1"/>
  <c r="BN1389" i="1"/>
  <c r="BF1391" i="1"/>
  <c r="BG1381" i="1"/>
  <c r="BG1383" i="1"/>
  <c r="BG1385" i="1"/>
  <c r="BG1387" i="1"/>
  <c r="BG1389" i="1"/>
  <c r="BG1391" i="1"/>
  <c r="BG1393" i="1"/>
  <c r="BG1395" i="1"/>
  <c r="BG1397" i="1"/>
  <c r="BG1399" i="1"/>
  <c r="BS1477" i="1"/>
  <c r="BS1486" i="1"/>
  <c r="BS1485" i="1"/>
  <c r="BS1476" i="1"/>
  <c r="BS1383" i="1"/>
  <c r="BS1392" i="1"/>
  <c r="BS1386" i="1"/>
  <c r="BS1395" i="1"/>
  <c r="BS1397" i="1"/>
  <c r="BS1389" i="1"/>
  <c r="BS1393" i="1"/>
  <c r="BS1388" i="1"/>
  <c r="BS1387" i="1"/>
  <c r="BS1391" i="1"/>
  <c r="BS1382" i="1"/>
  <c r="BS1390" i="1"/>
  <c r="BS1385" i="1"/>
  <c r="BS1381" i="1"/>
  <c r="BS1399" i="1"/>
  <c r="BS1400" i="1"/>
  <c r="BS1398" i="1"/>
  <c r="BS1384" i="1"/>
  <c r="BS1396" i="1"/>
  <c r="BS1394" i="1"/>
  <c r="AO1437" i="1"/>
  <c r="AO1436" i="1"/>
  <c r="AO1435" i="1"/>
  <c r="AO1434" i="1"/>
  <c r="AO1433" i="1"/>
  <c r="AO1432" i="1"/>
  <c r="AO1431" i="1"/>
  <c r="AO1430" i="1"/>
  <c r="AO1429" i="1"/>
  <c r="AO1428" i="1"/>
  <c r="AO1427" i="1"/>
  <c r="AO1426" i="1"/>
  <c r="AO1425" i="1"/>
  <c r="AO1424" i="1"/>
  <c r="AO1423" i="1"/>
  <c r="AO1422" i="1"/>
  <c r="AO1421" i="1"/>
  <c r="AO1420" i="1"/>
  <c r="AO1419" i="1"/>
  <c r="AO1418" i="1"/>
  <c r="AO1417" i="1"/>
  <c r="AO1416" i="1"/>
  <c r="AO1415" i="1"/>
  <c r="AO1414" i="1"/>
  <c r="AO1413" i="1"/>
  <c r="AO1412" i="1"/>
  <c r="AO1411" i="1"/>
  <c r="AO1410" i="1"/>
  <c r="AO1409" i="1"/>
  <c r="AO1408" i="1"/>
  <c r="AO1407" i="1"/>
  <c r="AO1406" i="1"/>
  <c r="AO1405" i="1"/>
  <c r="AO1404" i="1"/>
  <c r="AO1403" i="1"/>
  <c r="AO1402" i="1"/>
  <c r="AO1401" i="1"/>
  <c r="BA1401" i="1"/>
  <c r="W1018" i="1"/>
  <c r="AF1018" i="1"/>
  <c r="AG1018" i="1"/>
  <c r="AO1018" i="1"/>
  <c r="AY1018" i="1"/>
  <c r="BA1018" i="1"/>
  <c r="BB1018" i="1"/>
  <c r="BD1018" i="1"/>
  <c r="BM1018" i="1"/>
  <c r="AO495" i="1"/>
  <c r="BA495" i="1"/>
  <c r="BO1018" i="1"/>
  <c r="BN1018" i="1"/>
  <c r="BK1018" i="1"/>
  <c r="BF1018" i="1"/>
  <c r="BJ1018" i="1"/>
  <c r="BI1018" i="1"/>
  <c r="BR1018" i="1"/>
  <c r="BQ1018" i="1"/>
  <c r="BH1018" i="1"/>
  <c r="BP1018" i="1"/>
  <c r="BG1018" i="1"/>
  <c r="BL1018" i="1"/>
  <c r="P1027" i="1"/>
  <c r="P1028" i="1"/>
  <c r="P1029" i="1"/>
  <c r="P1030" i="1"/>
  <c r="P1032" i="1"/>
  <c r="P1031" i="1"/>
  <c r="P287" i="1"/>
  <c r="P288" i="1"/>
  <c r="P289" i="1"/>
  <c r="P290" i="1"/>
  <c r="P291" i="1"/>
  <c r="P292" i="1"/>
  <c r="P293" i="1"/>
  <c r="P294" i="1"/>
  <c r="P297" i="1"/>
  <c r="P300" i="1"/>
  <c r="P301" i="1"/>
  <c r="P1122"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46" i="1"/>
  <c r="P247" i="1"/>
  <c r="P248" i="1"/>
  <c r="P250" i="1"/>
  <c r="P252" i="1"/>
  <c r="P254" i="1"/>
  <c r="P255" i="1"/>
  <c r="P256" i="1"/>
  <c r="P1252" i="1"/>
  <c r="P1109" i="1"/>
  <c r="P1104" i="1"/>
  <c r="P1088" i="1"/>
  <c r="P1248" i="1"/>
  <c r="P1249" i="1"/>
  <c r="BS1018" i="1"/>
  <c r="AZ54" i="1"/>
  <c r="AY54" i="1"/>
  <c r="AZ53" i="1"/>
  <c r="AY53" i="1"/>
  <c r="BB26" i="1"/>
  <c r="BA26" i="1"/>
  <c r="AZ26" i="1"/>
  <c r="AC26" i="1"/>
  <c r="AY26" i="1"/>
  <c r="AO26" i="1"/>
  <c r="AG26" i="1"/>
  <c r="AF26" i="1"/>
  <c r="W26" i="1"/>
  <c r="BB1112" i="1"/>
  <c r="BA1112" i="1"/>
  <c r="AZ1112" i="1"/>
  <c r="AC1112" i="1"/>
  <c r="AY1112" i="1"/>
  <c r="AO1112" i="1"/>
  <c r="AG1112" i="1"/>
  <c r="AF1112" i="1"/>
  <c r="W1112" i="1"/>
  <c r="P1112" i="1"/>
  <c r="BB1106" i="1"/>
  <c r="BA1106" i="1"/>
  <c r="AZ1106" i="1"/>
  <c r="AC1106" i="1"/>
  <c r="AY1106" i="1"/>
  <c r="AO1106" i="1"/>
  <c r="AG1106" i="1"/>
  <c r="AF1106" i="1"/>
  <c r="W1106" i="1"/>
  <c r="P1106" i="1"/>
  <c r="BB1090" i="1"/>
  <c r="BA1090" i="1"/>
  <c r="AZ1090" i="1"/>
  <c r="AC1090" i="1"/>
  <c r="AY1090" i="1"/>
  <c r="AO1090" i="1"/>
  <c r="AG1090" i="1"/>
  <c r="AF1090" i="1"/>
  <c r="W1090" i="1"/>
  <c r="P1090" i="1"/>
  <c r="BB1086" i="1"/>
  <c r="BA1086" i="1"/>
  <c r="AZ1086" i="1"/>
  <c r="AC1086" i="1"/>
  <c r="AY1086" i="1"/>
  <c r="AO1086" i="1"/>
  <c r="AG1086" i="1"/>
  <c r="AF1086" i="1"/>
  <c r="W1086" i="1"/>
  <c r="P1086" i="1"/>
  <c r="BB158" i="1"/>
  <c r="BA158" i="1"/>
  <c r="AY158" i="1"/>
  <c r="AO158" i="1"/>
  <c r="AM158" i="1"/>
  <c r="AZ158" i="1"/>
  <c r="AG158" i="1"/>
  <c r="AF158" i="1"/>
  <c r="BB151" i="1"/>
  <c r="BA151" i="1"/>
  <c r="AZ151" i="1"/>
  <c r="AC151" i="1"/>
  <c r="AY151" i="1"/>
  <c r="AO151" i="1"/>
  <c r="AG151" i="1"/>
  <c r="AF151" i="1"/>
  <c r="W151" i="1"/>
  <c r="BB152" i="1"/>
  <c r="BA152" i="1"/>
  <c r="AZ152" i="1"/>
  <c r="AY152" i="1"/>
  <c r="AO152" i="1"/>
  <c r="AG152" i="1"/>
  <c r="AF152" i="1"/>
  <c r="W152" i="1"/>
  <c r="BB153" i="1"/>
  <c r="BA153" i="1"/>
  <c r="AZ153" i="1"/>
  <c r="AY153" i="1"/>
  <c r="AO153" i="1"/>
  <c r="AG153" i="1"/>
  <c r="AF153" i="1"/>
  <c r="W153" i="1"/>
  <c r="BB149" i="1"/>
  <c r="BA149" i="1"/>
  <c r="AZ149" i="1"/>
  <c r="AC149" i="1"/>
  <c r="AY149" i="1"/>
  <c r="AO149" i="1"/>
  <c r="AG149" i="1"/>
  <c r="AF149" i="1"/>
  <c r="W149" i="1"/>
  <c r="BB147" i="1"/>
  <c r="BA147" i="1"/>
  <c r="AZ147" i="1"/>
  <c r="AC147" i="1"/>
  <c r="AY147" i="1"/>
  <c r="AO147" i="1"/>
  <c r="AG147" i="1"/>
  <c r="AF147" i="1"/>
  <c r="W147" i="1"/>
  <c r="BB141" i="1"/>
  <c r="BA141" i="1"/>
  <c r="AZ141" i="1"/>
  <c r="AC141" i="1"/>
  <c r="AY141" i="1"/>
  <c r="AO141" i="1"/>
  <c r="AG141" i="1"/>
  <c r="AF141" i="1"/>
  <c r="W141" i="1"/>
  <c r="BB138" i="1"/>
  <c r="BA138" i="1"/>
  <c r="AZ138" i="1"/>
  <c r="AC138" i="1"/>
  <c r="AY138" i="1"/>
  <c r="AO138" i="1"/>
  <c r="AG138" i="1"/>
  <c r="AF138" i="1"/>
  <c r="W138" i="1"/>
  <c r="BB135" i="1"/>
  <c r="BA135" i="1"/>
  <c r="AZ135" i="1"/>
  <c r="AC135" i="1"/>
  <c r="AY135" i="1"/>
  <c r="AO135" i="1"/>
  <c r="AG135" i="1"/>
  <c r="AF135" i="1"/>
  <c r="W135" i="1"/>
  <c r="BB131" i="1"/>
  <c r="BA131" i="1"/>
  <c r="AZ131" i="1"/>
  <c r="AY131" i="1"/>
  <c r="AO131" i="1"/>
  <c r="AG131" i="1"/>
  <c r="AF131" i="1"/>
  <c r="W131" i="1"/>
  <c r="BB128" i="1"/>
  <c r="BA128" i="1"/>
  <c r="AZ128" i="1"/>
  <c r="AY128" i="1"/>
  <c r="AO128" i="1"/>
  <c r="AG128" i="1"/>
  <c r="AF128" i="1"/>
  <c r="W128" i="1"/>
  <c r="BB121" i="1"/>
  <c r="BA121" i="1"/>
  <c r="AZ121" i="1"/>
  <c r="AC121" i="1"/>
  <c r="AY121" i="1"/>
  <c r="AO121" i="1"/>
  <c r="AG121" i="1"/>
  <c r="AF121" i="1"/>
  <c r="W121" i="1"/>
  <c r="BB796" i="1"/>
  <c r="BA796" i="1"/>
  <c r="AZ796" i="1"/>
  <c r="AC796" i="1"/>
  <c r="AY796" i="1"/>
  <c r="AO796" i="1"/>
  <c r="AG796" i="1"/>
  <c r="AF796" i="1"/>
  <c r="W796" i="1"/>
  <c r="P796" i="1"/>
  <c r="BB791" i="1"/>
  <c r="BA791" i="1"/>
  <c r="AZ791" i="1"/>
  <c r="AC791" i="1"/>
  <c r="AY791" i="1"/>
  <c r="AO791" i="1"/>
  <c r="AG791" i="1"/>
  <c r="AF791" i="1"/>
  <c r="W791" i="1"/>
  <c r="P791" i="1"/>
  <c r="BB792" i="1"/>
  <c r="BA792" i="1"/>
  <c r="AZ792" i="1"/>
  <c r="AC792" i="1"/>
  <c r="AY792" i="1"/>
  <c r="AO792" i="1"/>
  <c r="AG792" i="1"/>
  <c r="AF792" i="1"/>
  <c r="W792" i="1"/>
  <c r="P792" i="1"/>
  <c r="BB459" i="1"/>
  <c r="BA459" i="1"/>
  <c r="AZ459" i="1"/>
  <c r="AC459" i="1"/>
  <c r="AY459" i="1"/>
  <c r="AO459" i="1"/>
  <c r="AG459" i="1"/>
  <c r="AF459" i="1"/>
  <c r="W459" i="1"/>
  <c r="P459" i="1"/>
  <c r="BB449" i="1"/>
  <c r="BA449" i="1"/>
  <c r="AZ449" i="1"/>
  <c r="AC449" i="1"/>
  <c r="AY449" i="1"/>
  <c r="AO449" i="1"/>
  <c r="AG449" i="1"/>
  <c r="AF449" i="1"/>
  <c r="W449" i="1"/>
  <c r="P449" i="1"/>
  <c r="BB430" i="1"/>
  <c r="BA430" i="1"/>
  <c r="AY430" i="1"/>
  <c r="AO430" i="1"/>
  <c r="AM430" i="1"/>
  <c r="AZ430" i="1"/>
  <c r="AC430" i="1"/>
  <c r="AG430" i="1"/>
  <c r="AF430" i="1"/>
  <c r="P430" i="1"/>
  <c r="BB427" i="1"/>
  <c r="BA427" i="1"/>
  <c r="AY427" i="1"/>
  <c r="AO427" i="1"/>
  <c r="AM427" i="1"/>
  <c r="AZ427" i="1"/>
  <c r="AG427" i="1"/>
  <c r="AF427" i="1"/>
  <c r="P427" i="1"/>
  <c r="BB425" i="1"/>
  <c r="BA425" i="1"/>
  <c r="AZ425" i="1"/>
  <c r="AC425" i="1"/>
  <c r="AY425" i="1"/>
  <c r="AO425" i="1"/>
  <c r="AG425" i="1"/>
  <c r="AF425" i="1"/>
  <c r="W425" i="1"/>
  <c r="P425" i="1"/>
  <c r="P380" i="1"/>
  <c r="W380" i="1"/>
  <c r="AF380" i="1"/>
  <c r="AG380" i="1"/>
  <c r="AO380" i="1"/>
  <c r="AY380" i="1"/>
  <c r="AZ380" i="1"/>
  <c r="BA380" i="1"/>
  <c r="BB380" i="1"/>
  <c r="BB378" i="1"/>
  <c r="BA378" i="1"/>
  <c r="AZ378" i="1"/>
  <c r="AY378" i="1"/>
  <c r="AO378" i="1"/>
  <c r="AG378" i="1"/>
  <c r="AF378" i="1"/>
  <c r="W378" i="1"/>
  <c r="P378" i="1"/>
  <c r="BB348" i="1"/>
  <c r="BA348" i="1"/>
  <c r="AZ348" i="1"/>
  <c r="AY348" i="1"/>
  <c r="AG348" i="1"/>
  <c r="W348" i="1"/>
  <c r="BB970" i="1"/>
  <c r="BA970" i="1"/>
  <c r="AZ970" i="1"/>
  <c r="AY970" i="1"/>
  <c r="AO970" i="1"/>
  <c r="AG970" i="1"/>
  <c r="AF970" i="1"/>
  <c r="W970" i="1"/>
  <c r="AC348" i="1"/>
  <c r="BE348" i="1"/>
  <c r="AC378" i="1"/>
  <c r="BE378" i="1"/>
  <c r="AC427" i="1"/>
  <c r="BE427" i="1"/>
  <c r="AC970" i="1"/>
  <c r="BD970" i="1"/>
  <c r="AC380" i="1"/>
  <c r="BE380" i="1"/>
  <c r="AC128" i="1"/>
  <c r="BE128" i="1"/>
  <c r="AC131" i="1"/>
  <c r="BE131" i="1"/>
  <c r="AC153" i="1"/>
  <c r="BE153" i="1"/>
  <c r="AC152" i="1"/>
  <c r="BE152" i="1"/>
  <c r="AC158" i="1"/>
  <c r="BE158" i="1"/>
  <c r="W427" i="1"/>
  <c r="W158" i="1"/>
  <c r="W430" i="1"/>
  <c r="BE26" i="1"/>
  <c r="BE1112" i="1"/>
  <c r="BE1106" i="1"/>
  <c r="BE1090" i="1"/>
  <c r="BE1086" i="1"/>
  <c r="BE151" i="1"/>
  <c r="BE149" i="1"/>
  <c r="BE147" i="1"/>
  <c r="BE141" i="1"/>
  <c r="BE138" i="1"/>
  <c r="BE135" i="1"/>
  <c r="BE121" i="1"/>
  <c r="BE796" i="1"/>
  <c r="BE791" i="1"/>
  <c r="BE792" i="1"/>
  <c r="BE459" i="1"/>
  <c r="BE449" i="1"/>
  <c r="BE430" i="1"/>
  <c r="BE425" i="1"/>
  <c r="BD378" i="1"/>
  <c r="BD427" i="1"/>
  <c r="BD348" i="1"/>
  <c r="BD153" i="1"/>
  <c r="BD380" i="1"/>
  <c r="BE970" i="1"/>
  <c r="BD131" i="1"/>
  <c r="BD128" i="1"/>
  <c r="BD152" i="1"/>
  <c r="BD158" i="1"/>
  <c r="BD26" i="1"/>
  <c r="BD1112" i="1"/>
  <c r="BD1106" i="1"/>
  <c r="BD1090" i="1"/>
  <c r="BD1086" i="1"/>
  <c r="BD151" i="1"/>
  <c r="BD149" i="1"/>
  <c r="BD147" i="1"/>
  <c r="BD141" i="1"/>
  <c r="BD138" i="1"/>
  <c r="BD135" i="1"/>
  <c r="BD121" i="1"/>
  <c r="BD796" i="1"/>
  <c r="BD791" i="1"/>
  <c r="BD792" i="1"/>
  <c r="BD459" i="1"/>
  <c r="BD449" i="1"/>
  <c r="BD430" i="1"/>
  <c r="BD425" i="1"/>
  <c r="BQ26" i="1"/>
  <c r="BO26" i="1"/>
  <c r="BM26" i="1"/>
  <c r="BK26" i="1"/>
  <c r="BI26" i="1"/>
  <c r="BG26" i="1"/>
  <c r="BR26" i="1"/>
  <c r="BP26" i="1"/>
  <c r="BN26" i="1"/>
  <c r="BL26" i="1"/>
  <c r="BJ26" i="1"/>
  <c r="BH26" i="1"/>
  <c r="BF26" i="1"/>
  <c r="BB1010" i="1"/>
  <c r="BA1010" i="1"/>
  <c r="AY1010" i="1"/>
  <c r="AO1010" i="1"/>
  <c r="AM1010" i="1"/>
  <c r="AZ1010" i="1"/>
  <c r="AC1010" i="1"/>
  <c r="AG1010" i="1"/>
  <c r="AF1010" i="1"/>
  <c r="P1010" i="1"/>
  <c r="BB1006" i="1"/>
  <c r="BA1006" i="1"/>
  <c r="AY1006" i="1"/>
  <c r="AO1006" i="1"/>
  <c r="AM1006" i="1"/>
  <c r="W1006" i="1"/>
  <c r="AG1006" i="1"/>
  <c r="AF1006" i="1"/>
  <c r="P1006" i="1"/>
  <c r="BB996" i="1"/>
  <c r="BA996" i="1"/>
  <c r="AY996" i="1"/>
  <c r="AO996" i="1"/>
  <c r="AM996" i="1"/>
  <c r="AZ996" i="1"/>
  <c r="AG996" i="1"/>
  <c r="AF996" i="1"/>
  <c r="P996" i="1"/>
  <c r="BB986" i="1"/>
  <c r="BA986" i="1"/>
  <c r="AZ986" i="1"/>
  <c r="AY986" i="1"/>
  <c r="AO986" i="1"/>
  <c r="AG986" i="1"/>
  <c r="AF986" i="1"/>
  <c r="W986" i="1"/>
  <c r="BB971" i="1"/>
  <c r="BA971" i="1"/>
  <c r="AZ971" i="1"/>
  <c r="AY971" i="1"/>
  <c r="AO971" i="1"/>
  <c r="AG971" i="1"/>
  <c r="AF971" i="1"/>
  <c r="W971" i="1"/>
  <c r="AC996" i="1"/>
  <c r="BE996" i="1"/>
  <c r="AC971" i="1"/>
  <c r="BE971" i="1"/>
  <c r="AC986" i="1"/>
  <c r="BD986" i="1"/>
  <c r="AZ1006" i="1"/>
  <c r="W996" i="1"/>
  <c r="W1010" i="1"/>
  <c r="BE1010" i="1"/>
  <c r="BD996" i="1"/>
  <c r="BD971" i="1"/>
  <c r="AC1006" i="1"/>
  <c r="BD1006" i="1"/>
  <c r="BE986" i="1"/>
  <c r="BO791" i="1"/>
  <c r="BK791" i="1"/>
  <c r="BG791" i="1"/>
  <c r="BQ791" i="1"/>
  <c r="BM791" i="1"/>
  <c r="BI791" i="1"/>
  <c r="BR791" i="1"/>
  <c r="BN791" i="1"/>
  <c r="BJ791" i="1"/>
  <c r="BF791" i="1"/>
  <c r="BP791" i="1"/>
  <c r="BL791" i="1"/>
  <c r="BH791" i="1"/>
  <c r="BD1010" i="1"/>
  <c r="BE1006" i="1"/>
  <c r="BS791" i="1"/>
  <c r="BQ796" i="1"/>
  <c r="BM796" i="1"/>
  <c r="BI796" i="1"/>
  <c r="BR796" i="1"/>
  <c r="BN796" i="1"/>
  <c r="BJ796" i="1"/>
  <c r="BF796" i="1"/>
  <c r="BO796" i="1"/>
  <c r="BK796" i="1"/>
  <c r="BG796" i="1"/>
  <c r="BP796" i="1"/>
  <c r="BL796" i="1"/>
  <c r="BH796" i="1"/>
  <c r="BS796" i="1"/>
  <c r="BB957" i="1"/>
  <c r="BA957" i="1"/>
  <c r="AZ957" i="1"/>
  <c r="AC957" i="1"/>
  <c r="AY957" i="1"/>
  <c r="AO957" i="1"/>
  <c r="AG957" i="1"/>
  <c r="AF957" i="1"/>
  <c r="W957" i="1"/>
  <c r="P957" i="1"/>
  <c r="BB944" i="1"/>
  <c r="BA944" i="1"/>
  <c r="AZ944" i="1"/>
  <c r="AC944" i="1"/>
  <c r="AY944" i="1"/>
  <c r="AO944" i="1"/>
  <c r="AG944" i="1"/>
  <c r="AF944" i="1"/>
  <c r="W944" i="1"/>
  <c r="P944" i="1"/>
  <c r="BB922" i="1"/>
  <c r="BA922" i="1"/>
  <c r="AZ922" i="1"/>
  <c r="AY922" i="1"/>
  <c r="AO922" i="1"/>
  <c r="AG922" i="1"/>
  <c r="AF922" i="1"/>
  <c r="W922" i="1"/>
  <c r="P922" i="1"/>
  <c r="BB917" i="1"/>
  <c r="BA917" i="1"/>
  <c r="AZ917" i="1"/>
  <c r="AY917" i="1"/>
  <c r="AO917" i="1"/>
  <c r="AG917" i="1"/>
  <c r="AF917" i="1"/>
  <c r="W917" i="1"/>
  <c r="P917" i="1"/>
  <c r="BB1241" i="1"/>
  <c r="BA1241" i="1"/>
  <c r="AZ1241" i="1"/>
  <c r="AY1241" i="1"/>
  <c r="AO1241" i="1"/>
  <c r="AG1241" i="1"/>
  <c r="AF1241" i="1"/>
  <c r="W1241" i="1"/>
  <c r="P1241" i="1"/>
  <c r="BB316" i="1"/>
  <c r="BA316" i="1"/>
  <c r="AZ316" i="1"/>
  <c r="AC316" i="1"/>
  <c r="AY316" i="1"/>
  <c r="AO316" i="1"/>
  <c r="AG316" i="1"/>
  <c r="AF316" i="1"/>
  <c r="W316" i="1"/>
  <c r="BB314" i="1"/>
  <c r="BA314" i="1"/>
  <c r="AZ314" i="1"/>
  <c r="AC314" i="1"/>
  <c r="AY314" i="1"/>
  <c r="AO314" i="1"/>
  <c r="AG314" i="1"/>
  <c r="AF314" i="1"/>
  <c r="W314" i="1"/>
  <c r="BB309" i="1"/>
  <c r="BA309" i="1"/>
  <c r="AZ309" i="1"/>
  <c r="AC309" i="1"/>
  <c r="AY309" i="1"/>
  <c r="AO309" i="1"/>
  <c r="AG309" i="1"/>
  <c r="AF309" i="1"/>
  <c r="W309" i="1"/>
  <c r="BB304" i="1"/>
  <c r="BA304" i="1"/>
  <c r="AZ304" i="1"/>
  <c r="AY304" i="1"/>
  <c r="AO304" i="1"/>
  <c r="AG304" i="1"/>
  <c r="AF304" i="1"/>
  <c r="W304" i="1"/>
  <c r="BB299" i="1"/>
  <c r="BA299" i="1"/>
  <c r="AZ299" i="1"/>
  <c r="AY299" i="1"/>
  <c r="AO299" i="1"/>
  <c r="AG299" i="1"/>
  <c r="AF299" i="1"/>
  <c r="W299" i="1"/>
  <c r="BB296" i="1"/>
  <c r="BA296" i="1"/>
  <c r="AZ296" i="1"/>
  <c r="AY296" i="1"/>
  <c r="AO296" i="1"/>
  <c r="AG296" i="1"/>
  <c r="AF296" i="1"/>
  <c r="W296" i="1"/>
  <c r="BB253" i="1"/>
  <c r="BA253" i="1"/>
  <c r="AZ253" i="1"/>
  <c r="AC253" i="1"/>
  <c r="AY253" i="1"/>
  <c r="AO253" i="1"/>
  <c r="AG253" i="1"/>
  <c r="AF253" i="1"/>
  <c r="W253" i="1"/>
  <c r="BB251" i="1"/>
  <c r="BA251" i="1"/>
  <c r="AZ251" i="1"/>
  <c r="AC251" i="1"/>
  <c r="AY251" i="1"/>
  <c r="AO251" i="1"/>
  <c r="AG251" i="1"/>
  <c r="AF251" i="1"/>
  <c r="W251" i="1"/>
  <c r="BB249" i="1"/>
  <c r="BA249" i="1"/>
  <c r="AZ249" i="1"/>
  <c r="AC249" i="1"/>
  <c r="AY249" i="1"/>
  <c r="AO249" i="1"/>
  <c r="AG249" i="1"/>
  <c r="AF249" i="1"/>
  <c r="W249" i="1"/>
  <c r="BB245" i="1"/>
  <c r="BA245" i="1"/>
  <c r="AY245" i="1"/>
  <c r="AO245" i="1"/>
  <c r="AM245" i="1"/>
  <c r="AZ245" i="1"/>
  <c r="AG245" i="1"/>
  <c r="AF245" i="1"/>
  <c r="BB216" i="1"/>
  <c r="BA216" i="1"/>
  <c r="AZ216" i="1"/>
  <c r="AC216" i="1"/>
  <c r="AY216" i="1"/>
  <c r="AO216" i="1"/>
  <c r="AG216" i="1"/>
  <c r="AF216" i="1"/>
  <c r="W216" i="1"/>
  <c r="BB187" i="1"/>
  <c r="BA187" i="1"/>
  <c r="AZ187" i="1"/>
  <c r="AY187" i="1"/>
  <c r="AO187" i="1"/>
  <c r="AG187" i="1"/>
  <c r="AF187" i="1"/>
  <c r="W187" i="1"/>
  <c r="BB817" i="1"/>
  <c r="BA817" i="1"/>
  <c r="AZ817" i="1"/>
  <c r="AC817" i="1"/>
  <c r="AY817" i="1"/>
  <c r="AO817" i="1"/>
  <c r="AG817" i="1"/>
  <c r="AF817" i="1"/>
  <c r="W817" i="1"/>
  <c r="P817" i="1"/>
  <c r="BB1319" i="1"/>
  <c r="BA1319" i="1"/>
  <c r="AR1319" i="1"/>
  <c r="AY1319" i="1"/>
  <c r="AO1319" i="1"/>
  <c r="AM1319" i="1"/>
  <c r="AG1319" i="1"/>
  <c r="AF1319" i="1"/>
  <c r="BB1316" i="1"/>
  <c r="BA1316" i="1"/>
  <c r="AZ1316" i="1"/>
  <c r="AC1316" i="1"/>
  <c r="AY1316" i="1"/>
  <c r="AO1316" i="1"/>
  <c r="AG1316" i="1"/>
  <c r="AF1316" i="1"/>
  <c r="W1316" i="1"/>
  <c r="BB1310" i="1"/>
  <c r="BA1310" i="1"/>
  <c r="AR1310" i="1"/>
  <c r="AY1310" i="1"/>
  <c r="AO1310" i="1"/>
  <c r="AM1310" i="1"/>
  <c r="AG1310" i="1"/>
  <c r="AF1310" i="1"/>
  <c r="BB1302" i="1"/>
  <c r="BA1302" i="1"/>
  <c r="AZ1302" i="1"/>
  <c r="AY1302" i="1"/>
  <c r="AO1302" i="1"/>
  <c r="AG1302" i="1"/>
  <c r="AF1302" i="1"/>
  <c r="W1302" i="1"/>
  <c r="BB1295" i="1"/>
  <c r="BA1295" i="1"/>
  <c r="AZ1295" i="1"/>
  <c r="AC1295" i="1"/>
  <c r="AY1295" i="1"/>
  <c r="AO1295" i="1"/>
  <c r="AG1295" i="1"/>
  <c r="AF1295" i="1"/>
  <c r="W1295" i="1"/>
  <c r="BB1291" i="1"/>
  <c r="BA1291" i="1"/>
  <c r="AY1291" i="1"/>
  <c r="AO1291" i="1"/>
  <c r="AM1291" i="1"/>
  <c r="AZ1291" i="1"/>
  <c r="AC1291" i="1"/>
  <c r="AG1291" i="1"/>
  <c r="AF1291" i="1"/>
  <c r="BB1288" i="1"/>
  <c r="BA1288" i="1"/>
  <c r="AZ1288" i="1"/>
  <c r="AY1288" i="1"/>
  <c r="AO1288" i="1"/>
  <c r="AG1288" i="1"/>
  <c r="AF1288" i="1"/>
  <c r="W1288" i="1"/>
  <c r="BB1280" i="1"/>
  <c r="BA1280" i="1"/>
  <c r="AR1280" i="1"/>
  <c r="AZ1280" i="1"/>
  <c r="AC1280" i="1"/>
  <c r="AO1280" i="1"/>
  <c r="AG1280" i="1"/>
  <c r="AF1280" i="1"/>
  <c r="W1280" i="1"/>
  <c r="BB1019" i="1"/>
  <c r="BA1019" i="1"/>
  <c r="AY1019" i="1"/>
  <c r="AO1019" i="1"/>
  <c r="AM1019" i="1"/>
  <c r="AZ1019" i="1"/>
  <c r="AC1019" i="1"/>
  <c r="AG1019" i="1"/>
  <c r="AF1019" i="1"/>
  <c r="P1019" i="1"/>
  <c r="AZ57" i="1"/>
  <c r="AC57" i="1"/>
  <c r="AY57" i="1"/>
  <c r="AZ1128" i="1"/>
  <c r="AC1128" i="1"/>
  <c r="AY1128" i="1"/>
  <c r="W1128" i="1"/>
  <c r="AZ1134" i="1"/>
  <c r="AC1134" i="1"/>
  <c r="AY1134" i="1"/>
  <c r="W1134" i="1"/>
  <c r="AZ1133" i="1"/>
  <c r="AC1133" i="1"/>
  <c r="AY1133" i="1"/>
  <c r="W1133" i="1"/>
  <c r="AZ171" i="1"/>
  <c r="AC171" i="1"/>
  <c r="AY171" i="1"/>
  <c r="AO171" i="1"/>
  <c r="AG171" i="1"/>
  <c r="W171" i="1"/>
  <c r="AZ169" i="1"/>
  <c r="AC169" i="1"/>
  <c r="AY169" i="1"/>
  <c r="AO169" i="1"/>
  <c r="AG169" i="1"/>
  <c r="W169" i="1"/>
  <c r="AZ166" i="1"/>
  <c r="AC166" i="1"/>
  <c r="AY166" i="1"/>
  <c r="AO166" i="1"/>
  <c r="AG166" i="1"/>
  <c r="W166" i="1"/>
  <c r="AZ167" i="1"/>
  <c r="AC167" i="1"/>
  <c r="AY167" i="1"/>
  <c r="AO167" i="1"/>
  <c r="AG167" i="1"/>
  <c r="W167" i="1"/>
  <c r="BA496" i="1"/>
  <c r="AO496" i="1"/>
  <c r="BB508" i="1"/>
  <c r="BA508" i="1"/>
  <c r="AZ508" i="1"/>
  <c r="AY508" i="1"/>
  <c r="AO508" i="1"/>
  <c r="AG508" i="1"/>
  <c r="AF508" i="1"/>
  <c r="W508" i="1"/>
  <c r="P508" i="1"/>
  <c r="BB1252" i="1"/>
  <c r="BA1252" i="1"/>
  <c r="AO1252" i="1"/>
  <c r="W1252" i="1"/>
  <c r="AC1302" i="1"/>
  <c r="BE1302" i="1"/>
  <c r="AC922" i="1"/>
  <c r="BE922" i="1"/>
  <c r="AC245" i="1"/>
  <c r="BE245" i="1"/>
  <c r="AC1241" i="1"/>
  <c r="BD1241" i="1"/>
  <c r="AC917" i="1"/>
  <c r="BE917" i="1"/>
  <c r="AC508" i="1"/>
  <c r="BE508" i="1"/>
  <c r="AC1288" i="1"/>
  <c r="BE1288" i="1"/>
  <c r="AC296" i="1"/>
  <c r="BE296" i="1"/>
  <c r="AC299" i="1"/>
  <c r="BE299" i="1"/>
  <c r="AC304" i="1"/>
  <c r="BE304" i="1"/>
  <c r="AC187" i="1"/>
  <c r="BE187" i="1"/>
  <c r="AZ1310" i="1"/>
  <c r="AZ1319" i="1"/>
  <c r="W1319" i="1"/>
  <c r="W245" i="1"/>
  <c r="W1019" i="1"/>
  <c r="AY1280" i="1"/>
  <c r="W1291" i="1"/>
  <c r="W1310" i="1"/>
  <c r="BE957" i="1"/>
  <c r="BE944" i="1"/>
  <c r="BE316" i="1"/>
  <c r="BE314" i="1"/>
  <c r="BE309" i="1"/>
  <c r="BD299" i="1"/>
  <c r="BE253" i="1"/>
  <c r="BE251" i="1"/>
  <c r="BE249" i="1"/>
  <c r="BE216" i="1"/>
  <c r="BE817" i="1"/>
  <c r="BE1316" i="1"/>
  <c r="BE1295" i="1"/>
  <c r="BE1291" i="1"/>
  <c r="BE1280" i="1"/>
  <c r="BE1019" i="1"/>
  <c r="BD1302" i="1"/>
  <c r="BD296" i="1"/>
  <c r="BD245" i="1"/>
  <c r="BD1288" i="1"/>
  <c r="BD922" i="1"/>
  <c r="AC1319" i="1"/>
  <c r="BE1319" i="1"/>
  <c r="BE1241" i="1"/>
  <c r="BD508" i="1"/>
  <c r="BD304" i="1"/>
  <c r="AC1310" i="1"/>
  <c r="BE1310" i="1"/>
  <c r="BD917" i="1"/>
  <c r="BD187" i="1"/>
  <c r="BD957" i="1"/>
  <c r="BD944" i="1"/>
  <c r="BD316" i="1"/>
  <c r="BD314" i="1"/>
  <c r="BD309" i="1"/>
  <c r="BD253" i="1"/>
  <c r="BD251" i="1"/>
  <c r="BQ299" i="1"/>
  <c r="BD249" i="1"/>
  <c r="BD216" i="1"/>
  <c r="BD817" i="1"/>
  <c r="BD1316" i="1"/>
  <c r="BD1295" i="1"/>
  <c r="BD1291" i="1"/>
  <c r="BD1280" i="1"/>
  <c r="BD1019" i="1"/>
  <c r="BD1310" i="1"/>
  <c r="BD1319" i="1"/>
  <c r="BH299" i="1"/>
  <c r="BL299" i="1"/>
  <c r="BP299" i="1"/>
  <c r="BG299" i="1"/>
  <c r="BK299" i="1"/>
  <c r="BO299" i="1"/>
  <c r="BF299" i="1"/>
  <c r="BJ299" i="1"/>
  <c r="BN299" i="1"/>
  <c r="BR299" i="1"/>
  <c r="BI299" i="1"/>
  <c r="BM299" i="1"/>
  <c r="BQ249" i="1"/>
  <c r="BO249" i="1"/>
  <c r="BM249" i="1"/>
  <c r="BK249" i="1"/>
  <c r="BI249" i="1"/>
  <c r="BG249" i="1"/>
  <c r="BR249" i="1"/>
  <c r="BP249" i="1"/>
  <c r="BN249" i="1"/>
  <c r="BL249" i="1"/>
  <c r="BJ249" i="1"/>
  <c r="BH249" i="1"/>
  <c r="BF249" i="1"/>
  <c r="BS299" i="1"/>
  <c r="AW1109" i="1"/>
  <c r="BI1109" i="1"/>
  <c r="W1109" i="1"/>
  <c r="M1109" i="1"/>
  <c r="AW1104" i="1"/>
  <c r="AV1104" i="1"/>
  <c r="BC1104" i="1"/>
  <c r="AU1104" i="1"/>
  <c r="AT1104" i="1"/>
  <c r="AS1104" i="1"/>
  <c r="AR1104" i="1"/>
  <c r="AH1104" i="1"/>
  <c r="W1104" i="1"/>
  <c r="M1104" i="1"/>
  <c r="AW1088" i="1"/>
  <c r="AV1088" i="1"/>
  <c r="BC1088" i="1"/>
  <c r="AU1088" i="1"/>
  <c r="AT1088" i="1"/>
  <c r="AS1088" i="1"/>
  <c r="AR1088" i="1"/>
  <c r="AH1088" i="1"/>
  <c r="W1088" i="1"/>
  <c r="M1088" i="1"/>
  <c r="AU1248" i="1"/>
  <c r="AT1248" i="1"/>
  <c r="AS1248" i="1"/>
  <c r="AH1248" i="1"/>
  <c r="AF1248" i="1"/>
  <c r="AR1248" i="1"/>
  <c r="M1248" i="1"/>
  <c r="AU1249" i="1"/>
  <c r="AT1249" i="1"/>
  <c r="AS1249" i="1"/>
  <c r="AH1249" i="1"/>
  <c r="AF1249" i="1"/>
  <c r="AR1249" i="1"/>
  <c r="M1249" i="1"/>
  <c r="BB1062" i="1"/>
  <c r="BA1062" i="1"/>
  <c r="AZ1062" i="1"/>
  <c r="AY1062" i="1"/>
  <c r="AO1062" i="1"/>
  <c r="AG1062" i="1"/>
  <c r="AF1062" i="1"/>
  <c r="W1062" i="1"/>
  <c r="P1062" i="1"/>
  <c r="BB1064" i="1"/>
  <c r="BA1064" i="1"/>
  <c r="AZ1064" i="1"/>
  <c r="AC1064" i="1"/>
  <c r="AY1064" i="1"/>
  <c r="AO1064" i="1"/>
  <c r="AG1064" i="1"/>
  <c r="AF1064" i="1"/>
  <c r="W1064" i="1"/>
  <c r="P1064" i="1"/>
  <c r="BB1063" i="1"/>
  <c r="BA1063" i="1"/>
  <c r="AZ1063" i="1"/>
  <c r="AC1063" i="1"/>
  <c r="AY1063" i="1"/>
  <c r="AO1063" i="1"/>
  <c r="AG1063" i="1"/>
  <c r="AF1063" i="1"/>
  <c r="W1063" i="1"/>
  <c r="P1063" i="1"/>
  <c r="BB1069" i="1"/>
  <c r="BA1069" i="1"/>
  <c r="AZ1069" i="1"/>
  <c r="AC1069" i="1"/>
  <c r="AY1069" i="1"/>
  <c r="AO1069" i="1"/>
  <c r="AG1069" i="1"/>
  <c r="AF1069" i="1"/>
  <c r="W1069" i="1"/>
  <c r="P1069" i="1"/>
  <c r="BB1068" i="1"/>
  <c r="BA1068" i="1"/>
  <c r="AZ1068" i="1"/>
  <c r="AC1068" i="1"/>
  <c r="AY1068" i="1"/>
  <c r="AO1068" i="1"/>
  <c r="AG1068" i="1"/>
  <c r="AF1068" i="1"/>
  <c r="W1068" i="1"/>
  <c r="P1068" i="1"/>
  <c r="BB1067" i="1"/>
  <c r="BA1067" i="1"/>
  <c r="AZ1067" i="1"/>
  <c r="AC1067" i="1"/>
  <c r="AY1067" i="1"/>
  <c r="AO1067" i="1"/>
  <c r="AG1067" i="1"/>
  <c r="AF1067" i="1"/>
  <c r="W1067" i="1"/>
  <c r="P1067" i="1"/>
  <c r="BB1066" i="1"/>
  <c r="BA1066" i="1"/>
  <c r="AZ1066" i="1"/>
  <c r="AC1066" i="1"/>
  <c r="AY1066" i="1"/>
  <c r="AO1066" i="1"/>
  <c r="AG1066" i="1"/>
  <c r="AF1066" i="1"/>
  <c r="W1066" i="1"/>
  <c r="P1066" i="1"/>
  <c r="BB1065" i="1"/>
  <c r="BA1065" i="1"/>
  <c r="AZ1065" i="1"/>
  <c r="AC1065" i="1"/>
  <c r="AY1065" i="1"/>
  <c r="AO1065" i="1"/>
  <c r="AG1065" i="1"/>
  <c r="AF1065" i="1"/>
  <c r="W1065" i="1"/>
  <c r="P1065" i="1"/>
  <c r="BB157" i="1"/>
  <c r="BA157" i="1"/>
  <c r="AY157" i="1"/>
  <c r="AO157" i="1"/>
  <c r="AM157" i="1"/>
  <c r="AZ157" i="1"/>
  <c r="AG157" i="1"/>
  <c r="AF157" i="1"/>
  <c r="BB84" i="1"/>
  <c r="BA84" i="1"/>
  <c r="AZ84" i="1"/>
  <c r="AC84" i="1"/>
  <c r="AY84" i="1"/>
  <c r="AO84" i="1"/>
  <c r="AG84" i="1"/>
  <c r="AF84" i="1"/>
  <c r="W84" i="1"/>
  <c r="BB83" i="1"/>
  <c r="BA83" i="1"/>
  <c r="AZ83" i="1"/>
  <c r="AC83" i="1"/>
  <c r="AY83" i="1"/>
  <c r="AO83" i="1"/>
  <c r="AG83" i="1"/>
  <c r="AF83" i="1"/>
  <c r="W83" i="1"/>
  <c r="BB82" i="1"/>
  <c r="BA82" i="1"/>
  <c r="AZ82" i="1"/>
  <c r="AC82" i="1"/>
  <c r="AY82" i="1"/>
  <c r="AO82" i="1"/>
  <c r="AG82" i="1"/>
  <c r="AF82" i="1"/>
  <c r="W82" i="1"/>
  <c r="BB85" i="1"/>
  <c r="BA85" i="1"/>
  <c r="AZ85" i="1"/>
  <c r="AC85" i="1"/>
  <c r="AY85" i="1"/>
  <c r="AO85" i="1"/>
  <c r="AG85" i="1"/>
  <c r="AF85" i="1"/>
  <c r="W85" i="1"/>
  <c r="BB86" i="1"/>
  <c r="BA86" i="1"/>
  <c r="AZ86" i="1"/>
  <c r="AY86" i="1"/>
  <c r="AO86" i="1"/>
  <c r="AG86" i="1"/>
  <c r="AF86" i="1"/>
  <c r="W86" i="1"/>
  <c r="BB87" i="1"/>
  <c r="BA87" i="1"/>
  <c r="AZ87" i="1"/>
  <c r="AY87" i="1"/>
  <c r="AO87" i="1"/>
  <c r="AG87" i="1"/>
  <c r="AF87" i="1"/>
  <c r="W87" i="1"/>
  <c r="BB88" i="1"/>
  <c r="BA88" i="1"/>
  <c r="AZ88" i="1"/>
  <c r="AY88" i="1"/>
  <c r="AO88" i="1"/>
  <c r="AG88" i="1"/>
  <c r="AF88" i="1"/>
  <c r="W88" i="1"/>
  <c r="BB89" i="1"/>
  <c r="BA89" i="1"/>
  <c r="AZ89" i="1"/>
  <c r="AY89" i="1"/>
  <c r="AO89" i="1"/>
  <c r="AG89" i="1"/>
  <c r="AF89" i="1"/>
  <c r="W89" i="1"/>
  <c r="BB90" i="1"/>
  <c r="BA90" i="1"/>
  <c r="AZ90" i="1"/>
  <c r="AY90" i="1"/>
  <c r="AO90" i="1"/>
  <c r="AG90" i="1"/>
  <c r="AF90" i="1"/>
  <c r="W90" i="1"/>
  <c r="BB336" i="1"/>
  <c r="BA336" i="1"/>
  <c r="AZ336" i="1"/>
  <c r="AC336" i="1"/>
  <c r="AY336" i="1"/>
  <c r="AO336" i="1"/>
  <c r="AG336" i="1"/>
  <c r="AF336" i="1"/>
  <c r="W336" i="1"/>
  <c r="P336" i="1"/>
  <c r="BB337" i="1"/>
  <c r="BA337" i="1"/>
  <c r="AZ337" i="1"/>
  <c r="AC337" i="1"/>
  <c r="AY337" i="1"/>
  <c r="AO337" i="1"/>
  <c r="AG337" i="1"/>
  <c r="AF337" i="1"/>
  <c r="W337" i="1"/>
  <c r="P337" i="1"/>
  <c r="BB338" i="1"/>
  <c r="BA338" i="1"/>
  <c r="AZ338" i="1"/>
  <c r="AY338" i="1"/>
  <c r="AO338" i="1"/>
  <c r="AG338" i="1"/>
  <c r="AF338" i="1"/>
  <c r="W338" i="1"/>
  <c r="P338" i="1"/>
  <c r="BB339" i="1"/>
  <c r="BA339" i="1"/>
  <c r="AZ339" i="1"/>
  <c r="AY339" i="1"/>
  <c r="AO339" i="1"/>
  <c r="AG339" i="1"/>
  <c r="AF339" i="1"/>
  <c r="W339" i="1"/>
  <c r="P339" i="1"/>
  <c r="BB340" i="1"/>
  <c r="BA340" i="1"/>
  <c r="AZ340" i="1"/>
  <c r="AY340" i="1"/>
  <c r="AO340" i="1"/>
  <c r="AG340" i="1"/>
  <c r="AF340" i="1"/>
  <c r="W340" i="1"/>
  <c r="P340" i="1"/>
  <c r="BB341" i="1"/>
  <c r="BA341" i="1"/>
  <c r="AZ341" i="1"/>
  <c r="AC341" i="1"/>
  <c r="AY341" i="1"/>
  <c r="AO341" i="1"/>
  <c r="AG341" i="1"/>
  <c r="AF341" i="1"/>
  <c r="W341" i="1"/>
  <c r="BB855" i="1"/>
  <c r="BA855" i="1"/>
  <c r="AY855" i="1"/>
  <c r="AO855" i="1"/>
  <c r="AM855" i="1"/>
  <c r="AZ855" i="1"/>
  <c r="AG855" i="1"/>
  <c r="AF855" i="1"/>
  <c r="P855" i="1"/>
  <c r="BB1005" i="1"/>
  <c r="BA1005" i="1"/>
  <c r="AY1005" i="1"/>
  <c r="AO1005" i="1"/>
  <c r="AM1005" i="1"/>
  <c r="AZ1005" i="1"/>
  <c r="AC1005" i="1"/>
  <c r="AG1005" i="1"/>
  <c r="AF1005" i="1"/>
  <c r="P1005" i="1"/>
  <c r="BB856" i="1"/>
  <c r="BA856" i="1"/>
  <c r="AY856" i="1"/>
  <c r="AO856" i="1"/>
  <c r="AM856" i="1"/>
  <c r="AZ856" i="1"/>
  <c r="AG856" i="1"/>
  <c r="AF856" i="1"/>
  <c r="P856" i="1"/>
  <c r="BB857" i="1"/>
  <c r="BA857" i="1"/>
  <c r="AZ857" i="1"/>
  <c r="AC857" i="1"/>
  <c r="AY857" i="1"/>
  <c r="AO857" i="1"/>
  <c r="AG857" i="1"/>
  <c r="AF857" i="1"/>
  <c r="W857" i="1"/>
  <c r="BB858" i="1"/>
  <c r="BA858" i="1"/>
  <c r="AZ858" i="1"/>
  <c r="AY858" i="1"/>
  <c r="AO858" i="1"/>
  <c r="AG858" i="1"/>
  <c r="AF858" i="1"/>
  <c r="W858" i="1"/>
  <c r="BB859" i="1"/>
  <c r="BA859" i="1"/>
  <c r="AZ859" i="1"/>
  <c r="AC859" i="1"/>
  <c r="AY859" i="1"/>
  <c r="AO859" i="1"/>
  <c r="AG859" i="1"/>
  <c r="AF859" i="1"/>
  <c r="W859" i="1"/>
  <c r="P859" i="1"/>
  <c r="BB860" i="1"/>
  <c r="BA860" i="1"/>
  <c r="AZ860" i="1"/>
  <c r="AC860" i="1"/>
  <c r="AY860" i="1"/>
  <c r="AO860" i="1"/>
  <c r="AG860" i="1"/>
  <c r="AF860" i="1"/>
  <c r="W860" i="1"/>
  <c r="P860" i="1"/>
  <c r="BB861" i="1"/>
  <c r="BA861" i="1"/>
  <c r="AZ861" i="1"/>
  <c r="AC861" i="1"/>
  <c r="AY861" i="1"/>
  <c r="AO861" i="1"/>
  <c r="AG861" i="1"/>
  <c r="AF861" i="1"/>
  <c r="W861" i="1"/>
  <c r="P861" i="1"/>
  <c r="BB921" i="1"/>
  <c r="BA921" i="1"/>
  <c r="AZ921" i="1"/>
  <c r="AY921" i="1"/>
  <c r="AO921" i="1"/>
  <c r="AG921" i="1"/>
  <c r="AF921" i="1"/>
  <c r="W921" i="1"/>
  <c r="P921" i="1"/>
  <c r="BB916" i="1"/>
  <c r="BA916" i="1"/>
  <c r="AZ916" i="1"/>
  <c r="AC916" i="1"/>
  <c r="AY916" i="1"/>
  <c r="AO916" i="1"/>
  <c r="AG916" i="1"/>
  <c r="AF916" i="1"/>
  <c r="W916" i="1"/>
  <c r="P916" i="1"/>
  <c r="BB1240" i="1"/>
  <c r="BA1240" i="1"/>
  <c r="AZ1240" i="1"/>
  <c r="AC1240" i="1"/>
  <c r="AY1240" i="1"/>
  <c r="AO1240" i="1"/>
  <c r="AG1240" i="1"/>
  <c r="AF1240" i="1"/>
  <c r="W1240" i="1"/>
  <c r="P1240" i="1"/>
  <c r="BB295" i="1"/>
  <c r="BA295" i="1"/>
  <c r="AZ295" i="1"/>
  <c r="AC295" i="1"/>
  <c r="AY295" i="1"/>
  <c r="AO295" i="1"/>
  <c r="AG295" i="1"/>
  <c r="AF295" i="1"/>
  <c r="W295" i="1"/>
  <c r="BB298" i="1"/>
  <c r="BA298" i="1"/>
  <c r="AZ298" i="1"/>
  <c r="AC298" i="1"/>
  <c r="AY298" i="1"/>
  <c r="AO298" i="1"/>
  <c r="AG298" i="1"/>
  <c r="AF298" i="1"/>
  <c r="W298" i="1"/>
  <c r="BB303" i="1"/>
  <c r="BA303" i="1"/>
  <c r="AZ303" i="1"/>
  <c r="AC303" i="1"/>
  <c r="AY303" i="1"/>
  <c r="AO303" i="1"/>
  <c r="AG303" i="1"/>
  <c r="AF303" i="1"/>
  <c r="W303" i="1"/>
  <c r="BB308" i="1"/>
  <c r="BA308" i="1"/>
  <c r="AZ308" i="1"/>
  <c r="AY308" i="1"/>
  <c r="AO308" i="1"/>
  <c r="AG308" i="1"/>
  <c r="AF308" i="1"/>
  <c r="W308" i="1"/>
  <c r="BB313" i="1"/>
  <c r="BA313" i="1"/>
  <c r="AZ313" i="1"/>
  <c r="AC313" i="1"/>
  <c r="AY313" i="1"/>
  <c r="AO313" i="1"/>
  <c r="AG313" i="1"/>
  <c r="AF313" i="1"/>
  <c r="W313" i="1"/>
  <c r="BB315" i="1"/>
  <c r="BA315" i="1"/>
  <c r="AZ315" i="1"/>
  <c r="AC315" i="1"/>
  <c r="AY315" i="1"/>
  <c r="AO315" i="1"/>
  <c r="AG315" i="1"/>
  <c r="AF315" i="1"/>
  <c r="W315" i="1"/>
  <c r="BB814" i="1"/>
  <c r="BA814" i="1"/>
  <c r="AZ814" i="1"/>
  <c r="AO814" i="1"/>
  <c r="AG814" i="1"/>
  <c r="AF814" i="1"/>
  <c r="W814" i="1"/>
  <c r="P814" i="1"/>
  <c r="BB1317" i="1"/>
  <c r="BA1317" i="1"/>
  <c r="AR1317" i="1"/>
  <c r="AY1317" i="1"/>
  <c r="AO1317" i="1"/>
  <c r="AM1317" i="1"/>
  <c r="AG1317" i="1"/>
  <c r="AF1317" i="1"/>
  <c r="BB1314" i="1"/>
  <c r="BA1314" i="1"/>
  <c r="AZ1314" i="1"/>
  <c r="AC1314" i="1"/>
  <c r="AY1314" i="1"/>
  <c r="AO1314" i="1"/>
  <c r="AG1314" i="1"/>
  <c r="AF1314" i="1"/>
  <c r="W1314" i="1"/>
  <c r="BB1308" i="1"/>
  <c r="BA1308" i="1"/>
  <c r="AR1308" i="1"/>
  <c r="AY1308" i="1"/>
  <c r="AO1308" i="1"/>
  <c r="AM1308" i="1"/>
  <c r="AG1308" i="1"/>
  <c r="AF1308" i="1"/>
  <c r="BB1300" i="1"/>
  <c r="BA1300" i="1"/>
  <c r="AZ1300" i="1"/>
  <c r="AY1300" i="1"/>
  <c r="AO1300" i="1"/>
  <c r="AG1300" i="1"/>
  <c r="AF1300" i="1"/>
  <c r="W1300" i="1"/>
  <c r="BB1293" i="1"/>
  <c r="BA1293" i="1"/>
  <c r="AZ1293" i="1"/>
  <c r="AY1293" i="1"/>
  <c r="AO1293" i="1"/>
  <c r="AG1293" i="1"/>
  <c r="AF1293" i="1"/>
  <c r="W1293" i="1"/>
  <c r="BB1289" i="1"/>
  <c r="BA1289" i="1"/>
  <c r="AY1289" i="1"/>
  <c r="AO1289" i="1"/>
  <c r="AM1289" i="1"/>
  <c r="AZ1289" i="1"/>
  <c r="AG1289" i="1"/>
  <c r="AF1289" i="1"/>
  <c r="BB1286" i="1"/>
  <c r="BA1286" i="1"/>
  <c r="AZ1286" i="1"/>
  <c r="AY1286" i="1"/>
  <c r="AO1286" i="1"/>
  <c r="AG1286" i="1"/>
  <c r="AF1286" i="1"/>
  <c r="W1286" i="1"/>
  <c r="BB1279" i="1"/>
  <c r="BA1279" i="1"/>
  <c r="AR1279" i="1"/>
  <c r="AY1279" i="1"/>
  <c r="AO1279" i="1"/>
  <c r="AG1279" i="1"/>
  <c r="AF1279" i="1"/>
  <c r="W1279" i="1"/>
  <c r="AZ170" i="1"/>
  <c r="AC170" i="1"/>
  <c r="AY170" i="1"/>
  <c r="AO170" i="1"/>
  <c r="AG170" i="1"/>
  <c r="W170" i="1"/>
  <c r="AZ168" i="1"/>
  <c r="AC168" i="1"/>
  <c r="AY168" i="1"/>
  <c r="AO168" i="1"/>
  <c r="AG168" i="1"/>
  <c r="W168" i="1"/>
  <c r="AZ165" i="1"/>
  <c r="AC165" i="1"/>
  <c r="AY165" i="1"/>
  <c r="AO165" i="1"/>
  <c r="AG165" i="1"/>
  <c r="W165" i="1"/>
  <c r="AZ164" i="1"/>
  <c r="AC164" i="1"/>
  <c r="AY164" i="1"/>
  <c r="AO164" i="1"/>
  <c r="AG164" i="1"/>
  <c r="W164" i="1"/>
  <c r="BB507" i="1"/>
  <c r="BA507" i="1"/>
  <c r="AZ507" i="1"/>
  <c r="AC507" i="1"/>
  <c r="AY507" i="1"/>
  <c r="AO507" i="1"/>
  <c r="AG507" i="1"/>
  <c r="AF507" i="1"/>
  <c r="W507" i="1"/>
  <c r="P507" i="1"/>
  <c r="BB1251" i="1"/>
  <c r="BA1251" i="1"/>
  <c r="AO1251" i="1"/>
  <c r="W1251" i="1"/>
  <c r="AC1293" i="1"/>
  <c r="BE1293" i="1"/>
  <c r="AC338" i="1"/>
  <c r="BE338" i="1"/>
  <c r="AC921" i="1"/>
  <c r="BE921" i="1"/>
  <c r="AC856" i="1"/>
  <c r="BE856" i="1"/>
  <c r="AC855" i="1"/>
  <c r="BE855" i="1"/>
  <c r="AC814" i="1"/>
  <c r="BD814" i="1"/>
  <c r="AC308" i="1"/>
  <c r="BD308" i="1"/>
  <c r="AC1300" i="1"/>
  <c r="BE1300" i="1"/>
  <c r="AC1286" i="1"/>
  <c r="BE1286" i="1"/>
  <c r="AC1062" i="1"/>
  <c r="BE1062" i="1"/>
  <c r="AC858" i="1"/>
  <c r="BD858" i="1"/>
  <c r="AC339" i="1"/>
  <c r="BD339" i="1"/>
  <c r="AC1289" i="1"/>
  <c r="BE1289" i="1"/>
  <c r="AC340" i="1"/>
  <c r="BD340" i="1"/>
  <c r="AC157" i="1"/>
  <c r="BE157" i="1"/>
  <c r="AC90" i="1"/>
  <c r="BE90" i="1"/>
  <c r="AC89" i="1"/>
  <c r="BE89" i="1"/>
  <c r="AC88" i="1"/>
  <c r="BE88" i="1"/>
  <c r="AC87" i="1"/>
  <c r="BE87" i="1"/>
  <c r="AC86" i="1"/>
  <c r="BE86" i="1"/>
  <c r="BD1066" i="1"/>
  <c r="BE1066" i="1"/>
  <c r="BD1068" i="1"/>
  <c r="BE1068" i="1"/>
  <c r="BD1063" i="1"/>
  <c r="BE1063" i="1"/>
  <c r="BI1088" i="1"/>
  <c r="BE1088" i="1"/>
  <c r="BD82" i="1"/>
  <c r="BE82" i="1"/>
  <c r="BD83" i="1"/>
  <c r="BE83" i="1"/>
  <c r="BD84" i="1"/>
  <c r="BE84" i="1"/>
  <c r="BI1104" i="1"/>
  <c r="BE1104" i="1"/>
  <c r="BE337" i="1"/>
  <c r="W1289" i="1"/>
  <c r="AZ1317" i="1"/>
  <c r="W1248" i="1"/>
  <c r="AZ1308" i="1"/>
  <c r="W157" i="1"/>
  <c r="W1308" i="1"/>
  <c r="W1317" i="1"/>
  <c r="W856" i="1"/>
  <c r="W1005" i="1"/>
  <c r="W855" i="1"/>
  <c r="W1249" i="1"/>
  <c r="AX1109" i="1"/>
  <c r="AZ1109" i="1"/>
  <c r="BB1109" i="1"/>
  <c r="BD1109" i="1"/>
  <c r="BF1109" i="1"/>
  <c r="BH1109" i="1"/>
  <c r="BJ1109" i="1"/>
  <c r="AY1109" i="1"/>
  <c r="BA1109" i="1"/>
  <c r="BG1109" i="1"/>
  <c r="AX1104" i="1"/>
  <c r="AZ1104" i="1"/>
  <c r="BB1104" i="1"/>
  <c r="BD1104" i="1"/>
  <c r="BF1104" i="1"/>
  <c r="BH1104" i="1"/>
  <c r="BJ1104" i="1"/>
  <c r="AY1104" i="1"/>
  <c r="BA1104" i="1"/>
  <c r="BG1104" i="1"/>
  <c r="AX1088" i="1"/>
  <c r="AZ1088" i="1"/>
  <c r="BB1088" i="1"/>
  <c r="BD1088" i="1"/>
  <c r="BF1088" i="1"/>
  <c r="BH1088" i="1"/>
  <c r="BJ1088" i="1"/>
  <c r="AY1088" i="1"/>
  <c r="BA1088" i="1"/>
  <c r="BG1088" i="1"/>
  <c r="AC1248" i="1"/>
  <c r="AC1249" i="1"/>
  <c r="BE1064" i="1"/>
  <c r="BE1065" i="1"/>
  <c r="BE1067" i="1"/>
  <c r="BE1069" i="1"/>
  <c r="BE85" i="1"/>
  <c r="BE336" i="1"/>
  <c r="BE341" i="1"/>
  <c r="BE1005" i="1"/>
  <c r="BE857" i="1"/>
  <c r="BE859" i="1"/>
  <c r="BE860" i="1"/>
  <c r="BE861" i="1"/>
  <c r="BE916" i="1"/>
  <c r="BE1240" i="1"/>
  <c r="BE295" i="1"/>
  <c r="BE298" i="1"/>
  <c r="BE303" i="1"/>
  <c r="BE313" i="1"/>
  <c r="BE315" i="1"/>
  <c r="BE1314" i="1"/>
  <c r="AZ1279" i="1"/>
  <c r="AC1279" i="1"/>
  <c r="BE507" i="1"/>
  <c r="BD1286" i="1"/>
  <c r="BD1293" i="1"/>
  <c r="BQ1293" i="1"/>
  <c r="BD1062" i="1"/>
  <c r="BD1300" i="1"/>
  <c r="BD855" i="1"/>
  <c r="BD338" i="1"/>
  <c r="BE340" i="1"/>
  <c r="BD90" i="1"/>
  <c r="BP90" i="1"/>
  <c r="BE814" i="1"/>
  <c r="BD86" i="1"/>
  <c r="BD1289" i="1"/>
  <c r="BE339" i="1"/>
  <c r="BD921" i="1"/>
  <c r="AC1317" i="1"/>
  <c r="BD1317" i="1"/>
  <c r="BE858" i="1"/>
  <c r="BE308" i="1"/>
  <c r="BD157" i="1"/>
  <c r="BD856" i="1"/>
  <c r="AC1308" i="1"/>
  <c r="BE1308" i="1"/>
  <c r="BD88" i="1"/>
  <c r="BD89" i="1"/>
  <c r="BD87" i="1"/>
  <c r="BD337" i="1"/>
  <c r="BQ922" i="1"/>
  <c r="BM922" i="1"/>
  <c r="BI922" i="1"/>
  <c r="BR922" i="1"/>
  <c r="BN922" i="1"/>
  <c r="BJ922" i="1"/>
  <c r="BF922" i="1"/>
  <c r="BO922" i="1"/>
  <c r="BK922" i="1"/>
  <c r="BG922" i="1"/>
  <c r="BP922" i="1"/>
  <c r="BL922" i="1"/>
  <c r="BH922" i="1"/>
  <c r="AW1248" i="1"/>
  <c r="AV1248" i="1"/>
  <c r="AW1249" i="1"/>
  <c r="AV1249" i="1"/>
  <c r="BD1064" i="1"/>
  <c r="BD1069" i="1"/>
  <c r="BD1065" i="1"/>
  <c r="BD1067" i="1"/>
  <c r="BD85" i="1"/>
  <c r="BD336" i="1"/>
  <c r="BD341" i="1"/>
  <c r="BD1005" i="1"/>
  <c r="BD857" i="1"/>
  <c r="BD859" i="1"/>
  <c r="BD860" i="1"/>
  <c r="BD861" i="1"/>
  <c r="BD916" i="1"/>
  <c r="BD1240" i="1"/>
  <c r="BD295" i="1"/>
  <c r="BD298" i="1"/>
  <c r="BD303" i="1"/>
  <c r="BD313" i="1"/>
  <c r="BD315" i="1"/>
  <c r="BD1314" i="1"/>
  <c r="BE1279" i="1"/>
  <c r="BD507" i="1"/>
  <c r="BR1293" i="1"/>
  <c r="BL1293" i="1"/>
  <c r="BI1293" i="1"/>
  <c r="BJ1293" i="1"/>
  <c r="BF1293" i="1"/>
  <c r="BN1293" i="1"/>
  <c r="BK1293" i="1"/>
  <c r="BH1293" i="1"/>
  <c r="BP1293" i="1"/>
  <c r="BM1293" i="1"/>
  <c r="BG1293" i="1"/>
  <c r="BO1293" i="1"/>
  <c r="BD1308" i="1"/>
  <c r="BQ89" i="1"/>
  <c r="BR90" i="1"/>
  <c r="BG90" i="1"/>
  <c r="BF90" i="1"/>
  <c r="BI90" i="1"/>
  <c r="BH90" i="1"/>
  <c r="BK90" i="1"/>
  <c r="BJ90" i="1"/>
  <c r="BM90" i="1"/>
  <c r="BL90" i="1"/>
  <c r="BO90" i="1"/>
  <c r="BN90" i="1"/>
  <c r="BQ90" i="1"/>
  <c r="BE1317" i="1"/>
  <c r="BQ87" i="1"/>
  <c r="BE1249" i="1"/>
  <c r="BC1249" i="1"/>
  <c r="BE1248" i="1"/>
  <c r="BC1248" i="1"/>
  <c r="BS922" i="1"/>
  <c r="BM348" i="1"/>
  <c r="BJ348" i="1"/>
  <c r="BO348" i="1"/>
  <c r="BK348" i="1"/>
  <c r="BG348" i="1"/>
  <c r="BP348" i="1"/>
  <c r="BL348" i="1"/>
  <c r="BH348" i="1"/>
  <c r="BQ348" i="1"/>
  <c r="BI348" i="1"/>
  <c r="BR348" i="1"/>
  <c r="BN348" i="1"/>
  <c r="BF348" i="1"/>
  <c r="BH89" i="1"/>
  <c r="BL89" i="1"/>
  <c r="BP89" i="1"/>
  <c r="BG89" i="1"/>
  <c r="BK89" i="1"/>
  <c r="BO89" i="1"/>
  <c r="BH87" i="1"/>
  <c r="BL87" i="1"/>
  <c r="BP87" i="1"/>
  <c r="BG87" i="1"/>
  <c r="BK87" i="1"/>
  <c r="BO87" i="1"/>
  <c r="BF89" i="1"/>
  <c r="BJ89" i="1"/>
  <c r="BN89" i="1"/>
  <c r="BR89" i="1"/>
  <c r="BI89" i="1"/>
  <c r="BM89" i="1"/>
  <c r="BF87" i="1"/>
  <c r="BJ87" i="1"/>
  <c r="BN87" i="1"/>
  <c r="BR87" i="1"/>
  <c r="BI87" i="1"/>
  <c r="BM87" i="1"/>
  <c r="BI1248" i="1"/>
  <c r="BG1248" i="1"/>
  <c r="BA1248" i="1"/>
  <c r="AY1248" i="1"/>
  <c r="BJ1248" i="1"/>
  <c r="BH1248" i="1"/>
  <c r="BF1248" i="1"/>
  <c r="BD1248" i="1"/>
  <c r="BB1248" i="1"/>
  <c r="AZ1248" i="1"/>
  <c r="AX1248" i="1"/>
  <c r="BI1249" i="1"/>
  <c r="BG1249" i="1"/>
  <c r="BA1249" i="1"/>
  <c r="AY1249" i="1"/>
  <c r="BJ1249" i="1"/>
  <c r="BH1249" i="1"/>
  <c r="BF1249" i="1"/>
  <c r="BD1249" i="1"/>
  <c r="BB1249" i="1"/>
  <c r="AZ1249" i="1"/>
  <c r="AX1249" i="1"/>
  <c r="BD1279" i="1"/>
  <c r="BS1293" i="1"/>
  <c r="BS90" i="1"/>
  <c r="BS89" i="1"/>
  <c r="BS348" i="1"/>
  <c r="BS87" i="1"/>
  <c r="BK1248" i="1"/>
  <c r="BK1249" i="1"/>
  <c r="P532" i="1"/>
  <c r="W532" i="1"/>
  <c r="AF532" i="1"/>
  <c r="AG532" i="1"/>
  <c r="AO532" i="1"/>
  <c r="AY532" i="1"/>
  <c r="BA532" i="1"/>
  <c r="BB532" i="1"/>
  <c r="AY1012" i="1"/>
  <c r="BD494" i="1"/>
  <c r="BE805" i="1"/>
  <c r="BE833" i="1"/>
  <c r="AZ904" i="1"/>
  <c r="AZ799" i="1"/>
  <c r="BE799" i="1"/>
  <c r="AZ779" i="1"/>
  <c r="AZ770" i="1"/>
  <c r="AZ1158" i="1"/>
  <c r="AZ1315" i="1"/>
  <c r="BE1315" i="1"/>
  <c r="AZ1301" i="1"/>
  <c r="BE1301" i="1"/>
  <c r="AZ1287" i="1"/>
  <c r="BE1287" i="1"/>
  <c r="AZ405" i="1"/>
  <c r="AZ406" i="1"/>
  <c r="AZ407" i="1"/>
  <c r="AZ408" i="1"/>
  <c r="AC406" i="1"/>
  <c r="BE406" i="1"/>
  <c r="AC408" i="1"/>
  <c r="BE408" i="1"/>
  <c r="AC407" i="1"/>
  <c r="BE407" i="1"/>
  <c r="AC405" i="1"/>
  <c r="BE405" i="1"/>
  <c r="BB108" i="1"/>
  <c r="W108" i="1"/>
  <c r="BD108" i="1"/>
  <c r="BA108" i="1"/>
  <c r="AY108" i="1"/>
  <c r="AO108" i="1"/>
  <c r="AG108" i="1"/>
  <c r="AF108" i="1"/>
  <c r="AZ108" i="1"/>
  <c r="AZ17" i="1"/>
  <c r="BD282" i="1"/>
  <c r="BB282" i="1"/>
  <c r="BA282" i="1"/>
  <c r="AZ282" i="1"/>
  <c r="AY282" i="1"/>
  <c r="AO282" i="1"/>
  <c r="AG282" i="1"/>
  <c r="AF282" i="1"/>
  <c r="W282" i="1"/>
  <c r="BD285" i="1"/>
  <c r="BB285" i="1"/>
  <c r="BA285" i="1"/>
  <c r="AZ285" i="1"/>
  <c r="AY285" i="1"/>
  <c r="AO285" i="1"/>
  <c r="AG285" i="1"/>
  <c r="AF285" i="1"/>
  <c r="W285" i="1"/>
  <c r="BD284" i="1"/>
  <c r="BB284" i="1"/>
  <c r="BA284" i="1"/>
  <c r="AZ284" i="1"/>
  <c r="AY284" i="1"/>
  <c r="AO284" i="1"/>
  <c r="AG284" i="1"/>
  <c r="AF284" i="1"/>
  <c r="W284" i="1"/>
  <c r="BD283" i="1"/>
  <c r="BR283" i="1"/>
  <c r="BB283" i="1"/>
  <c r="BA283" i="1"/>
  <c r="AZ283" i="1"/>
  <c r="AY283" i="1"/>
  <c r="AO283" i="1"/>
  <c r="AG283" i="1"/>
  <c r="AF283" i="1"/>
  <c r="W283" i="1"/>
  <c r="BB288" i="1"/>
  <c r="BA288" i="1"/>
  <c r="AZ288" i="1"/>
  <c r="AY288" i="1"/>
  <c r="AO288" i="1"/>
  <c r="AG288" i="1"/>
  <c r="AF288" i="1"/>
  <c r="W288" i="1"/>
  <c r="AC288" i="1"/>
  <c r="BE288" i="1"/>
  <c r="BK283" i="1"/>
  <c r="BM283" i="1"/>
  <c r="BL283" i="1"/>
  <c r="BF283" i="1"/>
  <c r="BN283" i="1"/>
  <c r="BG283" i="1"/>
  <c r="BH283" i="1"/>
  <c r="BP283" i="1"/>
  <c r="BO283" i="1"/>
  <c r="BI283" i="1"/>
  <c r="BQ283" i="1"/>
  <c r="BJ283" i="1"/>
  <c r="BD389" i="1"/>
  <c r="BK389" i="1"/>
  <c r="BB389" i="1"/>
  <c r="BA389" i="1"/>
  <c r="AY389" i="1"/>
  <c r="AO389" i="1"/>
  <c r="AM389" i="1"/>
  <c r="AZ389" i="1"/>
  <c r="AG389" i="1"/>
  <c r="AF389" i="1"/>
  <c r="P389" i="1"/>
  <c r="AM391" i="1"/>
  <c r="BD390" i="1"/>
  <c r="BB390" i="1"/>
  <c r="BA390" i="1"/>
  <c r="AY390" i="1"/>
  <c r="AO390" i="1"/>
  <c r="AM390" i="1"/>
  <c r="W390" i="1"/>
  <c r="AG390" i="1"/>
  <c r="AF390" i="1"/>
  <c r="P390" i="1"/>
  <c r="AM413" i="1"/>
  <c r="W413" i="1"/>
  <c r="BD413" i="1"/>
  <c r="BB413" i="1"/>
  <c r="BA413" i="1"/>
  <c r="AY413" i="1"/>
  <c r="AO413" i="1"/>
  <c r="AG413" i="1"/>
  <c r="AF413" i="1"/>
  <c r="P413" i="1"/>
  <c r="BD411" i="1"/>
  <c r="BB411" i="1"/>
  <c r="BA411" i="1"/>
  <c r="AZ411" i="1"/>
  <c r="BE411" i="1"/>
  <c r="AY411" i="1"/>
  <c r="AO411" i="1"/>
  <c r="AG411" i="1"/>
  <c r="AF411" i="1"/>
  <c r="W411" i="1"/>
  <c r="P411" i="1"/>
  <c r="AM410" i="1"/>
  <c r="BD412" i="1"/>
  <c r="BB412" i="1"/>
  <c r="BA412" i="1"/>
  <c r="AZ412" i="1"/>
  <c r="AY412" i="1"/>
  <c r="AO412" i="1"/>
  <c r="AG412" i="1"/>
  <c r="AF412" i="1"/>
  <c r="W412" i="1"/>
  <c r="P412" i="1"/>
  <c r="BD402" i="1"/>
  <c r="BB402" i="1"/>
  <c r="BA402" i="1"/>
  <c r="AY402" i="1"/>
  <c r="AO402" i="1"/>
  <c r="AM402" i="1"/>
  <c r="W402" i="1"/>
  <c r="AG402" i="1"/>
  <c r="AF402" i="1"/>
  <c r="P402" i="1"/>
  <c r="BB422" i="1"/>
  <c r="BA422" i="1"/>
  <c r="AY422" i="1"/>
  <c r="AO422" i="1"/>
  <c r="W422" i="1"/>
  <c r="AG422" i="1"/>
  <c r="AF422" i="1"/>
  <c r="P422" i="1"/>
  <c r="BB421" i="1"/>
  <c r="BA421" i="1"/>
  <c r="AZ421" i="1"/>
  <c r="AY421" i="1"/>
  <c r="AO421" i="1"/>
  <c r="AG421" i="1"/>
  <c r="AF421" i="1"/>
  <c r="W421" i="1"/>
  <c r="P421" i="1"/>
  <c r="AM417" i="1"/>
  <c r="W417" i="1"/>
  <c r="AM418" i="1"/>
  <c r="W418" i="1"/>
  <c r="BD417" i="1"/>
  <c r="BB417" i="1"/>
  <c r="BA417" i="1"/>
  <c r="AY417" i="1"/>
  <c r="AO417" i="1"/>
  <c r="AG417" i="1"/>
  <c r="AF417" i="1"/>
  <c r="P417" i="1"/>
  <c r="BD418" i="1"/>
  <c r="BB418" i="1"/>
  <c r="BA418" i="1"/>
  <c r="AY418" i="1"/>
  <c r="AO418" i="1"/>
  <c r="AG418" i="1"/>
  <c r="AF418" i="1"/>
  <c r="P418" i="1"/>
  <c r="AM386" i="1"/>
  <c r="W386" i="1"/>
  <c r="BD386" i="1"/>
  <c r="BB386" i="1"/>
  <c r="BA386" i="1"/>
  <c r="AY386" i="1"/>
  <c r="AO386" i="1"/>
  <c r="AG386" i="1"/>
  <c r="AF386" i="1"/>
  <c r="P386" i="1"/>
  <c r="BD376" i="1"/>
  <c r="BB376" i="1"/>
  <c r="BA376" i="1"/>
  <c r="AZ376" i="1"/>
  <c r="AY376" i="1"/>
  <c r="AO376" i="1"/>
  <c r="AG376" i="1"/>
  <c r="AF376" i="1"/>
  <c r="W376" i="1"/>
  <c r="P376" i="1"/>
  <c r="BD458" i="1"/>
  <c r="BB458" i="1"/>
  <c r="BA458" i="1"/>
  <c r="AZ458" i="1"/>
  <c r="AY458" i="1"/>
  <c r="AO458" i="1"/>
  <c r="AG458" i="1"/>
  <c r="AF458" i="1"/>
  <c r="W458" i="1"/>
  <c r="BD456" i="1"/>
  <c r="BB456" i="1"/>
  <c r="BA456" i="1"/>
  <c r="AZ456" i="1"/>
  <c r="AY456" i="1"/>
  <c r="AO456" i="1"/>
  <c r="AG456" i="1"/>
  <c r="AF456" i="1"/>
  <c r="W456" i="1"/>
  <c r="P456" i="1"/>
  <c r="BD424" i="1"/>
  <c r="BB424" i="1"/>
  <c r="BA424" i="1"/>
  <c r="AZ424" i="1"/>
  <c r="AY424" i="1"/>
  <c r="AO424" i="1"/>
  <c r="AG424" i="1"/>
  <c r="AF424" i="1"/>
  <c r="W424" i="1"/>
  <c r="P424" i="1"/>
  <c r="BD394" i="1"/>
  <c r="BB394" i="1"/>
  <c r="BA394" i="1"/>
  <c r="AZ394" i="1"/>
  <c r="AY394" i="1"/>
  <c r="AO394" i="1"/>
  <c r="AG394" i="1"/>
  <c r="AF394" i="1"/>
  <c r="W394" i="1"/>
  <c r="P394" i="1"/>
  <c r="BD395" i="1"/>
  <c r="BB395" i="1"/>
  <c r="BA395" i="1"/>
  <c r="AZ395" i="1"/>
  <c r="AY395" i="1"/>
  <c r="AO395" i="1"/>
  <c r="AG395" i="1"/>
  <c r="AF395" i="1"/>
  <c r="W395" i="1"/>
  <c r="P395" i="1"/>
  <c r="BD368" i="1"/>
  <c r="BB368" i="1"/>
  <c r="BA368" i="1"/>
  <c r="AZ368" i="1"/>
  <c r="AY368" i="1"/>
  <c r="AO368" i="1"/>
  <c r="AG368" i="1"/>
  <c r="AF368" i="1"/>
  <c r="W368" i="1"/>
  <c r="P368" i="1"/>
  <c r="BD365" i="1"/>
  <c r="BB365" i="1"/>
  <c r="BA365" i="1"/>
  <c r="AZ365" i="1"/>
  <c r="AY365" i="1"/>
  <c r="AO365" i="1"/>
  <c r="AG365" i="1"/>
  <c r="AF365" i="1"/>
  <c r="W365" i="1"/>
  <c r="P365" i="1"/>
  <c r="BB432" i="1"/>
  <c r="BA432" i="1"/>
  <c r="AY432" i="1"/>
  <c r="AO432" i="1"/>
  <c r="AM432" i="1"/>
  <c r="W432" i="1"/>
  <c r="AG432" i="1"/>
  <c r="AF432" i="1"/>
  <c r="P432" i="1"/>
  <c r="BD428" i="1"/>
  <c r="BB428" i="1"/>
  <c r="BA428" i="1"/>
  <c r="AY428" i="1"/>
  <c r="AO428" i="1"/>
  <c r="AM428" i="1"/>
  <c r="W428" i="1"/>
  <c r="AG428" i="1"/>
  <c r="AF428" i="1"/>
  <c r="P428" i="1"/>
  <c r="BB431" i="1"/>
  <c r="BA431" i="1"/>
  <c r="AY431" i="1"/>
  <c r="AO431" i="1"/>
  <c r="AM431" i="1"/>
  <c r="W431" i="1"/>
  <c r="AG431" i="1"/>
  <c r="AF431" i="1"/>
  <c r="P431" i="1"/>
  <c r="BA493" i="1"/>
  <c r="AZ493" i="1"/>
  <c r="AY493" i="1"/>
  <c r="AO493" i="1"/>
  <c r="AH493" i="1"/>
  <c r="AG493" i="1"/>
  <c r="AF493" i="1"/>
  <c r="W493" i="1"/>
  <c r="BD288" i="1"/>
  <c r="AZ413" i="1"/>
  <c r="W389" i="1"/>
  <c r="BI389" i="1"/>
  <c r="BQ389" i="1"/>
  <c r="BL389" i="1"/>
  <c r="BM389" i="1"/>
  <c r="BF389" i="1"/>
  <c r="BN389" i="1"/>
  <c r="BG389" i="1"/>
  <c r="BO389" i="1"/>
  <c r="BH389" i="1"/>
  <c r="BP389" i="1"/>
  <c r="BJ389" i="1"/>
  <c r="BR389" i="1"/>
  <c r="AZ390" i="1"/>
  <c r="BE390" i="1"/>
  <c r="AZ422" i="1"/>
  <c r="AZ402" i="1"/>
  <c r="BE402" i="1"/>
  <c r="AZ417" i="1"/>
  <c r="AZ418" i="1"/>
  <c r="AZ386" i="1"/>
  <c r="AZ432" i="1"/>
  <c r="AZ428" i="1"/>
  <c r="BE428" i="1"/>
  <c r="AZ431" i="1"/>
  <c r="BD646" i="1"/>
  <c r="BB646" i="1"/>
  <c r="BA646" i="1"/>
  <c r="AZ646" i="1"/>
  <c r="AY646" i="1"/>
  <c r="AO646" i="1"/>
  <c r="AG646" i="1"/>
  <c r="AF646" i="1"/>
  <c r="W646" i="1"/>
  <c r="P646" i="1"/>
  <c r="BD100" i="1"/>
  <c r="BR100" i="1"/>
  <c r="BB100" i="1"/>
  <c r="BA100" i="1"/>
  <c r="AY100" i="1"/>
  <c r="AO100" i="1"/>
  <c r="AM100" i="1"/>
  <c r="W100" i="1"/>
  <c r="AG100" i="1"/>
  <c r="AF100" i="1"/>
  <c r="AY479" i="1"/>
  <c r="AZ479" i="1"/>
  <c r="BA479" i="1"/>
  <c r="BB479" i="1"/>
  <c r="BD479" i="1"/>
  <c r="AO479" i="1"/>
  <c r="AG479" i="1"/>
  <c r="W479" i="1"/>
  <c r="BD853" i="1"/>
  <c r="BB853" i="1"/>
  <c r="BA853" i="1"/>
  <c r="AY853" i="1"/>
  <c r="AO853" i="1"/>
  <c r="AG853" i="1"/>
  <c r="AF853" i="1"/>
  <c r="W853" i="1"/>
  <c r="P853" i="1"/>
  <c r="BD319" i="1"/>
  <c r="BB319" i="1"/>
  <c r="BA319" i="1"/>
  <c r="AY319" i="1"/>
  <c r="AO319" i="1"/>
  <c r="AM319" i="1"/>
  <c r="W319" i="1"/>
  <c r="AG319" i="1"/>
  <c r="AF319" i="1"/>
  <c r="BB280" i="1"/>
  <c r="BA280" i="1"/>
  <c r="AZ280" i="1"/>
  <c r="AY280" i="1"/>
  <c r="AO280" i="1"/>
  <c r="AG280" i="1"/>
  <c r="AF280" i="1"/>
  <c r="W280" i="1"/>
  <c r="BD247" i="1"/>
  <c r="BB247" i="1"/>
  <c r="BA247" i="1"/>
  <c r="AZ247" i="1"/>
  <c r="AY247" i="1"/>
  <c r="AO247" i="1"/>
  <c r="AG247" i="1"/>
  <c r="AF247" i="1"/>
  <c r="W247" i="1"/>
  <c r="BD248" i="1"/>
  <c r="BB248" i="1"/>
  <c r="BA248" i="1"/>
  <c r="AZ248" i="1"/>
  <c r="AY248" i="1"/>
  <c r="AO248" i="1"/>
  <c r="AG248" i="1"/>
  <c r="AF248" i="1"/>
  <c r="W248" i="1"/>
  <c r="BD344" i="1"/>
  <c r="BK344" i="1"/>
  <c r="BB344" i="1"/>
  <c r="BA344" i="1"/>
  <c r="AZ344" i="1"/>
  <c r="BE344" i="1"/>
  <c r="AY344" i="1"/>
  <c r="AO344" i="1"/>
  <c r="AG344" i="1"/>
  <c r="AF344" i="1"/>
  <c r="W344" i="1"/>
  <c r="P344" i="1"/>
  <c r="BD356" i="1"/>
  <c r="BB356" i="1"/>
  <c r="BA356" i="1"/>
  <c r="AZ356" i="1"/>
  <c r="AY356" i="1"/>
  <c r="AO356" i="1"/>
  <c r="AG356" i="1"/>
  <c r="AF356" i="1"/>
  <c r="W356" i="1"/>
  <c r="BD359" i="1"/>
  <c r="BK359" i="1"/>
  <c r="BB359" i="1"/>
  <c r="BA359" i="1"/>
  <c r="AZ359" i="1"/>
  <c r="AY359" i="1"/>
  <c r="AO359" i="1"/>
  <c r="AG359" i="1"/>
  <c r="AF359" i="1"/>
  <c r="W359" i="1"/>
  <c r="BD434" i="1"/>
  <c r="BB434" i="1"/>
  <c r="BA434" i="1"/>
  <c r="AZ434" i="1"/>
  <c r="BE434" i="1"/>
  <c r="AY434" i="1"/>
  <c r="AO434" i="1"/>
  <c r="AG434" i="1"/>
  <c r="AF434" i="1"/>
  <c r="W434" i="1"/>
  <c r="BD358" i="1"/>
  <c r="BB358" i="1"/>
  <c r="BA358" i="1"/>
  <c r="AY358" i="1"/>
  <c r="AO358" i="1"/>
  <c r="AM358" i="1"/>
  <c r="W358" i="1"/>
  <c r="AG358" i="1"/>
  <c r="AF358" i="1"/>
  <c r="AM467" i="1"/>
  <c r="BD331" i="1"/>
  <c r="BK331" i="1"/>
  <c r="BB331" i="1"/>
  <c r="BA331" i="1"/>
  <c r="AZ331" i="1"/>
  <c r="AY331" i="1"/>
  <c r="AO331" i="1"/>
  <c r="AG331" i="1"/>
  <c r="AF331" i="1"/>
  <c r="W331" i="1"/>
  <c r="BD559" i="1"/>
  <c r="BB559" i="1"/>
  <c r="BA559" i="1"/>
  <c r="AZ559" i="1"/>
  <c r="AY559" i="1"/>
  <c r="AO559" i="1"/>
  <c r="AG559" i="1"/>
  <c r="AF559" i="1"/>
  <c r="W559" i="1"/>
  <c r="P559" i="1"/>
  <c r="AM373" i="1"/>
  <c r="AM381" i="1"/>
  <c r="BD451" i="1"/>
  <c r="BB451" i="1"/>
  <c r="BA451" i="1"/>
  <c r="AY451" i="1"/>
  <c r="AO451" i="1"/>
  <c r="AG451" i="1"/>
  <c r="AF451" i="1"/>
  <c r="W451" i="1"/>
  <c r="P451" i="1"/>
  <c r="BD450" i="1"/>
  <c r="BB450" i="1"/>
  <c r="BA450" i="1"/>
  <c r="AZ450" i="1"/>
  <c r="AY450" i="1"/>
  <c r="AO450" i="1"/>
  <c r="AG450" i="1"/>
  <c r="AF450" i="1"/>
  <c r="W450" i="1"/>
  <c r="P450" i="1"/>
  <c r="BD351" i="1"/>
  <c r="BK351" i="1"/>
  <c r="BB351" i="1"/>
  <c r="BA351" i="1"/>
  <c r="AZ351" i="1"/>
  <c r="AY351" i="1"/>
  <c r="AO351" i="1"/>
  <c r="AG351" i="1"/>
  <c r="AF351" i="1"/>
  <c r="W351" i="1"/>
  <c r="BD363" i="1"/>
  <c r="BB363" i="1"/>
  <c r="BA363" i="1"/>
  <c r="AZ363" i="1"/>
  <c r="AO363" i="1"/>
  <c r="AG363" i="1"/>
  <c r="AF363" i="1"/>
  <c r="W363" i="1"/>
  <c r="P363" i="1"/>
  <c r="BD109" i="1"/>
  <c r="BB109" i="1"/>
  <c r="BA109" i="1"/>
  <c r="AY109" i="1"/>
  <c r="AO109" i="1"/>
  <c r="AM109" i="1"/>
  <c r="W109" i="1"/>
  <c r="AG109" i="1"/>
  <c r="AF109" i="1"/>
  <c r="BD161" i="1"/>
  <c r="BB161" i="1"/>
  <c r="BA161" i="1"/>
  <c r="AZ161" i="1"/>
  <c r="BE161" i="1"/>
  <c r="AY161" i="1"/>
  <c r="AO161" i="1"/>
  <c r="AG161" i="1"/>
  <c r="AF161" i="1"/>
  <c r="BB142" i="1"/>
  <c r="BA142" i="1"/>
  <c r="AZ142" i="1"/>
  <c r="AY142" i="1"/>
  <c r="AO142" i="1"/>
  <c r="AG142" i="1"/>
  <c r="AF142" i="1"/>
  <c r="W142" i="1"/>
  <c r="BD355" i="1"/>
  <c r="BB355" i="1"/>
  <c r="BA355" i="1"/>
  <c r="AZ355" i="1"/>
  <c r="BE355" i="1"/>
  <c r="AY355" i="1"/>
  <c r="AO355" i="1"/>
  <c r="AG355" i="1"/>
  <c r="AF355" i="1"/>
  <c r="W355" i="1"/>
  <c r="BD598" i="1"/>
  <c r="BB598" i="1"/>
  <c r="BA598" i="1"/>
  <c r="AZ598" i="1"/>
  <c r="AY598" i="1"/>
  <c r="AO598" i="1"/>
  <c r="AG598" i="1"/>
  <c r="AF598" i="1"/>
  <c r="W598" i="1"/>
  <c r="P598" i="1"/>
  <c r="BD600" i="1"/>
  <c r="BB600" i="1"/>
  <c r="BA600" i="1"/>
  <c r="AZ600" i="1"/>
  <c r="AY600" i="1"/>
  <c r="AO600" i="1"/>
  <c r="AG600" i="1"/>
  <c r="AF600" i="1"/>
  <c r="W600" i="1"/>
  <c r="P600" i="1"/>
  <c r="BD565" i="1"/>
  <c r="BB565" i="1"/>
  <c r="BA565" i="1"/>
  <c r="AZ565" i="1"/>
  <c r="AY565" i="1"/>
  <c r="AO565" i="1"/>
  <c r="AG565" i="1"/>
  <c r="AF565" i="1"/>
  <c r="W565" i="1"/>
  <c r="P565" i="1"/>
  <c r="BD476" i="1"/>
  <c r="BB476" i="1"/>
  <c r="BA476" i="1"/>
  <c r="AZ476" i="1"/>
  <c r="AY476" i="1"/>
  <c r="AO476" i="1"/>
  <c r="AG476" i="1"/>
  <c r="AF476" i="1"/>
  <c r="W476" i="1"/>
  <c r="BD475" i="1"/>
  <c r="BB475" i="1"/>
  <c r="BA475" i="1"/>
  <c r="AZ475" i="1"/>
  <c r="AY475" i="1"/>
  <c r="AO475" i="1"/>
  <c r="AG475" i="1"/>
  <c r="AF475" i="1"/>
  <c r="W475" i="1"/>
  <c r="BD474" i="1"/>
  <c r="BB474" i="1"/>
  <c r="BA474" i="1"/>
  <c r="AZ474" i="1"/>
  <c r="AY474" i="1"/>
  <c r="AO474" i="1"/>
  <c r="AG474" i="1"/>
  <c r="AF474" i="1"/>
  <c r="W474" i="1"/>
  <c r="BD473" i="1"/>
  <c r="BB473" i="1"/>
  <c r="BA473" i="1"/>
  <c r="AZ473" i="1"/>
  <c r="AY473" i="1"/>
  <c r="AO473" i="1"/>
  <c r="AG473" i="1"/>
  <c r="AF473" i="1"/>
  <c r="W473" i="1"/>
  <c r="BD486" i="1"/>
  <c r="BB486" i="1"/>
  <c r="BA486" i="1"/>
  <c r="AZ486" i="1"/>
  <c r="AY486" i="1"/>
  <c r="AO486" i="1"/>
  <c r="AG486" i="1"/>
  <c r="AF486" i="1"/>
  <c r="W486" i="1"/>
  <c r="BD485" i="1"/>
  <c r="BB485" i="1"/>
  <c r="BA485" i="1"/>
  <c r="AZ485" i="1"/>
  <c r="AY485" i="1"/>
  <c r="AO485" i="1"/>
  <c r="AG485" i="1"/>
  <c r="AF485" i="1"/>
  <c r="W485" i="1"/>
  <c r="W484" i="1"/>
  <c r="BD484" i="1"/>
  <c r="BB484" i="1"/>
  <c r="BA484" i="1"/>
  <c r="AZ484" i="1"/>
  <c r="AY484" i="1"/>
  <c r="AO484" i="1"/>
  <c r="AG484" i="1"/>
  <c r="AF484" i="1"/>
  <c r="BD527" i="1"/>
  <c r="BB527" i="1"/>
  <c r="BA527" i="1"/>
  <c r="AY527" i="1"/>
  <c r="AO527" i="1"/>
  <c r="AM527" i="1"/>
  <c r="AZ527" i="1"/>
  <c r="AG527" i="1"/>
  <c r="AF527" i="1"/>
  <c r="P527" i="1"/>
  <c r="BD502" i="1"/>
  <c r="BB502" i="1"/>
  <c r="BA502" i="1"/>
  <c r="AZ502" i="1"/>
  <c r="BE502" i="1"/>
  <c r="AY502" i="1"/>
  <c r="AO502" i="1"/>
  <c r="AG502" i="1"/>
  <c r="AF502" i="1"/>
  <c r="W502" i="1"/>
  <c r="P502" i="1"/>
  <c r="BD503" i="1"/>
  <c r="BB503" i="1"/>
  <c r="BA503" i="1"/>
  <c r="AZ503" i="1"/>
  <c r="BE503" i="1"/>
  <c r="AY503" i="1"/>
  <c r="AO503" i="1"/>
  <c r="AG503" i="1"/>
  <c r="AF503" i="1"/>
  <c r="W503" i="1"/>
  <c r="P503" i="1"/>
  <c r="W501" i="1"/>
  <c r="W500" i="1"/>
  <c r="BD501" i="1"/>
  <c r="BB501" i="1"/>
  <c r="BA501" i="1"/>
  <c r="AY501" i="1"/>
  <c r="AO501" i="1"/>
  <c r="AG501" i="1"/>
  <c r="AF501" i="1"/>
  <c r="P501" i="1"/>
  <c r="BD504" i="1"/>
  <c r="BB504" i="1"/>
  <c r="BA504" i="1"/>
  <c r="AZ504" i="1"/>
  <c r="BE504" i="1"/>
  <c r="AY504" i="1"/>
  <c r="AO504" i="1"/>
  <c r="AG504" i="1"/>
  <c r="AF504" i="1"/>
  <c r="W504" i="1"/>
  <c r="P504" i="1"/>
  <c r="BB497" i="1"/>
  <c r="BA497" i="1"/>
  <c r="AY497" i="1"/>
  <c r="AO497" i="1"/>
  <c r="AG497" i="1"/>
  <c r="AF497" i="1"/>
  <c r="W497" i="1"/>
  <c r="P497" i="1"/>
  <c r="BD499" i="1"/>
  <c r="BB499" i="1"/>
  <c r="BA499" i="1"/>
  <c r="AZ499" i="1"/>
  <c r="AY499" i="1"/>
  <c r="AO499" i="1"/>
  <c r="AG499" i="1"/>
  <c r="AF499" i="1"/>
  <c r="W499" i="1"/>
  <c r="P499" i="1"/>
  <c r="BD643" i="1"/>
  <c r="BB643" i="1"/>
  <c r="BA643" i="1"/>
  <c r="AZ643" i="1"/>
  <c r="BE643" i="1"/>
  <c r="AY643" i="1"/>
  <c r="AO643" i="1"/>
  <c r="AG643" i="1"/>
  <c r="AF643" i="1"/>
  <c r="W643" i="1"/>
  <c r="P643" i="1"/>
  <c r="BD962" i="1"/>
  <c r="BB962" i="1"/>
  <c r="BA962" i="1"/>
  <c r="AZ962" i="1"/>
  <c r="AY962" i="1"/>
  <c r="AO962" i="1"/>
  <c r="AG962" i="1"/>
  <c r="AF962" i="1"/>
  <c r="W962" i="1"/>
  <c r="P962" i="1"/>
  <c r="BD965" i="1"/>
  <c r="BB965" i="1"/>
  <c r="BA965" i="1"/>
  <c r="AZ965" i="1"/>
  <c r="AY965" i="1"/>
  <c r="AO965" i="1"/>
  <c r="AG965" i="1"/>
  <c r="AF965" i="1"/>
  <c r="W965" i="1"/>
  <c r="P965" i="1"/>
  <c r="BD885" i="1"/>
  <c r="BB885" i="1"/>
  <c r="BA885" i="1"/>
  <c r="AZ885" i="1"/>
  <c r="AY885" i="1"/>
  <c r="AO885" i="1"/>
  <c r="AG885" i="1"/>
  <c r="AF885" i="1"/>
  <c r="W885" i="1"/>
  <c r="P885" i="1"/>
  <c r="BD876" i="1"/>
  <c r="BK876" i="1"/>
  <c r="BB876" i="1"/>
  <c r="BA876" i="1"/>
  <c r="AZ876" i="1"/>
  <c r="AY876" i="1"/>
  <c r="AO876" i="1"/>
  <c r="AG876" i="1"/>
  <c r="AF876" i="1"/>
  <c r="W876" i="1"/>
  <c r="P876" i="1"/>
  <c r="BD908" i="1"/>
  <c r="BB908" i="1"/>
  <c r="BA908" i="1"/>
  <c r="AZ908" i="1"/>
  <c r="BE908" i="1"/>
  <c r="AY908" i="1"/>
  <c r="AO908" i="1"/>
  <c r="AG908" i="1"/>
  <c r="AF908" i="1"/>
  <c r="W908" i="1"/>
  <c r="P908" i="1"/>
  <c r="BD929" i="1"/>
  <c r="BB929" i="1"/>
  <c r="BA929" i="1"/>
  <c r="AY929" i="1"/>
  <c r="AO929" i="1"/>
  <c r="AM929" i="1"/>
  <c r="W929" i="1"/>
  <c r="AG929" i="1"/>
  <c r="AF929" i="1"/>
  <c r="P929" i="1"/>
  <c r="AM930" i="1"/>
  <c r="BD948" i="1"/>
  <c r="BB948" i="1"/>
  <c r="BA948" i="1"/>
  <c r="AZ948" i="1"/>
  <c r="AY948" i="1"/>
  <c r="AO948" i="1"/>
  <c r="AG948" i="1"/>
  <c r="AF948" i="1"/>
  <c r="W948" i="1"/>
  <c r="P948" i="1"/>
  <c r="AM950" i="1"/>
  <c r="W950" i="1"/>
  <c r="BD950" i="1"/>
  <c r="BB950" i="1"/>
  <c r="BA950" i="1"/>
  <c r="AY950" i="1"/>
  <c r="AO950" i="1"/>
  <c r="AG950" i="1"/>
  <c r="AF950" i="1"/>
  <c r="P950" i="1"/>
  <c r="AM951" i="1"/>
  <c r="BD863" i="1"/>
  <c r="BB863" i="1"/>
  <c r="BA863" i="1"/>
  <c r="AZ863" i="1"/>
  <c r="AY863" i="1"/>
  <c r="AO863" i="1"/>
  <c r="AG863" i="1"/>
  <c r="AF863" i="1"/>
  <c r="W863" i="1"/>
  <c r="P863" i="1"/>
  <c r="BD946" i="1"/>
  <c r="BB946" i="1"/>
  <c r="BA946" i="1"/>
  <c r="AZ946" i="1"/>
  <c r="AY946" i="1"/>
  <c r="AO946" i="1"/>
  <c r="AG946" i="1"/>
  <c r="AF946" i="1"/>
  <c r="W946" i="1"/>
  <c r="P946" i="1"/>
  <c r="BD94" i="1"/>
  <c r="BB94" i="1"/>
  <c r="BA94" i="1"/>
  <c r="AZ94" i="1"/>
  <c r="AY94" i="1"/>
  <c r="AO94" i="1"/>
  <c r="AG94" i="1"/>
  <c r="AF94" i="1"/>
  <c r="W94" i="1"/>
  <c r="BA192" i="1"/>
  <c r="AO192" i="1"/>
  <c r="AG192" i="1"/>
  <c r="BD266" i="1"/>
  <c r="BB266" i="1"/>
  <c r="BA266" i="1"/>
  <c r="AZ266" i="1"/>
  <c r="BE266" i="1"/>
  <c r="AY266" i="1"/>
  <c r="AO266" i="1"/>
  <c r="AG266" i="1"/>
  <c r="AF266" i="1"/>
  <c r="W266" i="1"/>
  <c r="BD263" i="1"/>
  <c r="BB263" i="1"/>
  <c r="BA263" i="1"/>
  <c r="AZ263" i="1"/>
  <c r="BE263" i="1"/>
  <c r="AY263" i="1"/>
  <c r="AO263" i="1"/>
  <c r="AG263" i="1"/>
  <c r="AF263" i="1"/>
  <c r="W263" i="1"/>
  <c r="BB271" i="1"/>
  <c r="BA271" i="1"/>
  <c r="AZ271" i="1"/>
  <c r="AY271" i="1"/>
  <c r="AO271" i="1"/>
  <c r="AG271" i="1"/>
  <c r="AF271" i="1"/>
  <c r="W271" i="1"/>
  <c r="BD890" i="1"/>
  <c r="BK890" i="1"/>
  <c r="BB890" i="1"/>
  <c r="BA890" i="1"/>
  <c r="AZ890" i="1"/>
  <c r="AY890" i="1"/>
  <c r="AO890" i="1"/>
  <c r="AG890" i="1"/>
  <c r="AF890" i="1"/>
  <c r="W890" i="1"/>
  <c r="P890" i="1"/>
  <c r="P891" i="1"/>
  <c r="W891" i="1"/>
  <c r="AF891" i="1"/>
  <c r="AG891" i="1"/>
  <c r="AO891" i="1"/>
  <c r="AY891" i="1"/>
  <c r="AZ891" i="1"/>
  <c r="BA891" i="1"/>
  <c r="BB891" i="1"/>
  <c r="BD891" i="1"/>
  <c r="BD892" i="1"/>
  <c r="BB892" i="1"/>
  <c r="BA892" i="1"/>
  <c r="AZ892" i="1"/>
  <c r="AY892" i="1"/>
  <c r="AO892" i="1"/>
  <c r="AG892" i="1"/>
  <c r="AF892" i="1"/>
  <c r="W892" i="1"/>
  <c r="P892" i="1"/>
  <c r="BD887" i="1"/>
  <c r="BB887" i="1"/>
  <c r="BA887" i="1"/>
  <c r="AZ887" i="1"/>
  <c r="AY887" i="1"/>
  <c r="AO887" i="1"/>
  <c r="AG887" i="1"/>
  <c r="AF887" i="1"/>
  <c r="W887" i="1"/>
  <c r="P887" i="1"/>
  <c r="BD881" i="1"/>
  <c r="BB881" i="1"/>
  <c r="BA881" i="1"/>
  <c r="AZ881" i="1"/>
  <c r="AY881" i="1"/>
  <c r="AO881" i="1"/>
  <c r="AG881" i="1"/>
  <c r="AF881" i="1"/>
  <c r="W881" i="1"/>
  <c r="P881" i="1"/>
  <c r="BD880" i="1"/>
  <c r="BB880" i="1"/>
  <c r="BA880" i="1"/>
  <c r="AZ880" i="1"/>
  <c r="AY880" i="1"/>
  <c r="AO880" i="1"/>
  <c r="AG880" i="1"/>
  <c r="AF880" i="1"/>
  <c r="W880" i="1"/>
  <c r="P880" i="1"/>
  <c r="BD878" i="1"/>
  <c r="BB878" i="1"/>
  <c r="BA878" i="1"/>
  <c r="AZ878" i="1"/>
  <c r="AY878" i="1"/>
  <c r="AO878" i="1"/>
  <c r="AG878" i="1"/>
  <c r="AF878" i="1"/>
  <c r="W878" i="1"/>
  <c r="P878" i="1"/>
  <c r="BD883" i="1"/>
  <c r="BK883" i="1"/>
  <c r="BB883" i="1"/>
  <c r="BA883" i="1"/>
  <c r="AZ883" i="1"/>
  <c r="AY883" i="1"/>
  <c r="AO883" i="1"/>
  <c r="AG883" i="1"/>
  <c r="AF883" i="1"/>
  <c r="W883" i="1"/>
  <c r="P883" i="1"/>
  <c r="AY914" i="1"/>
  <c r="BD914" i="1"/>
  <c r="BB914" i="1"/>
  <c r="BA914" i="1"/>
  <c r="AZ914" i="1"/>
  <c r="AO914" i="1"/>
  <c r="AG914" i="1"/>
  <c r="AF914" i="1"/>
  <c r="W914" i="1"/>
  <c r="P914" i="1"/>
  <c r="BD919" i="1"/>
  <c r="BB919" i="1"/>
  <c r="BA919" i="1"/>
  <c r="AZ919" i="1"/>
  <c r="AY919" i="1"/>
  <c r="AO919" i="1"/>
  <c r="AG919" i="1"/>
  <c r="AF919" i="1"/>
  <c r="W919" i="1"/>
  <c r="P919" i="1"/>
  <c r="BD920" i="1"/>
  <c r="BB920" i="1"/>
  <c r="BA920" i="1"/>
  <c r="AZ920" i="1"/>
  <c r="AY920" i="1"/>
  <c r="AO920" i="1"/>
  <c r="AG920" i="1"/>
  <c r="AF920" i="1"/>
  <c r="W920" i="1"/>
  <c r="P920" i="1"/>
  <c r="BD918" i="1"/>
  <c r="BB918" i="1"/>
  <c r="BA918" i="1"/>
  <c r="AZ918" i="1"/>
  <c r="AY918" i="1"/>
  <c r="AO918" i="1"/>
  <c r="AG918" i="1"/>
  <c r="AF918" i="1"/>
  <c r="W918" i="1"/>
  <c r="P918" i="1"/>
  <c r="BD307" i="1"/>
  <c r="BB307" i="1"/>
  <c r="BA307" i="1"/>
  <c r="AZ307" i="1"/>
  <c r="AY307" i="1"/>
  <c r="AO307" i="1"/>
  <c r="AG307" i="1"/>
  <c r="AF307" i="1"/>
  <c r="W307" i="1"/>
  <c r="BS249" i="1"/>
  <c r="BB201" i="1"/>
  <c r="BA201" i="1"/>
  <c r="AO201" i="1"/>
  <c r="AG201" i="1"/>
  <c r="AF201" i="1"/>
  <c r="W201" i="1"/>
  <c r="BB200" i="1"/>
  <c r="BA200" i="1"/>
  <c r="AO200" i="1"/>
  <c r="AG200" i="1"/>
  <c r="AF200" i="1"/>
  <c r="W200" i="1"/>
  <c r="BD214" i="1"/>
  <c r="BB214" i="1"/>
  <c r="BA214" i="1"/>
  <c r="AZ214" i="1"/>
  <c r="AY214" i="1"/>
  <c r="AO214" i="1"/>
  <c r="AG214" i="1"/>
  <c r="AF214" i="1"/>
  <c r="W214" i="1"/>
  <c r="BD437" i="1"/>
  <c r="BB437" i="1"/>
  <c r="BA437" i="1"/>
  <c r="AZ437" i="1"/>
  <c r="AY437" i="1"/>
  <c r="AO437" i="1"/>
  <c r="AG437" i="1"/>
  <c r="AF437" i="1"/>
  <c r="W437" i="1"/>
  <c r="BB438" i="1"/>
  <c r="BA438" i="1"/>
  <c r="AZ438" i="1"/>
  <c r="AC438" i="1"/>
  <c r="AY438" i="1"/>
  <c r="AO438" i="1"/>
  <c r="AG438" i="1"/>
  <c r="AF438" i="1"/>
  <c r="W438" i="1"/>
  <c r="BD443" i="1"/>
  <c r="BB443" i="1"/>
  <c r="BA443" i="1"/>
  <c r="AZ443" i="1"/>
  <c r="BE443" i="1"/>
  <c r="AY443" i="1"/>
  <c r="AO443" i="1"/>
  <c r="AG443" i="1"/>
  <c r="AF443" i="1"/>
  <c r="W443" i="1"/>
  <c r="BD441" i="1"/>
  <c r="BB441" i="1"/>
  <c r="BA441" i="1"/>
  <c r="AZ441" i="1"/>
  <c r="BE441" i="1"/>
  <c r="AY441" i="1"/>
  <c r="AO441" i="1"/>
  <c r="AG441" i="1"/>
  <c r="AF441" i="1"/>
  <c r="W441" i="1"/>
  <c r="BD444" i="1"/>
  <c r="BB444" i="1"/>
  <c r="BA444" i="1"/>
  <c r="AZ444" i="1"/>
  <c r="BE444" i="1"/>
  <c r="AY444" i="1"/>
  <c r="AO444" i="1"/>
  <c r="AG444" i="1"/>
  <c r="AF444" i="1"/>
  <c r="W444" i="1"/>
  <c r="BD464" i="1"/>
  <c r="BB464" i="1"/>
  <c r="BA464" i="1"/>
  <c r="AY464" i="1"/>
  <c r="AO464" i="1"/>
  <c r="AM464" i="1"/>
  <c r="W464" i="1"/>
  <c r="AG464" i="1"/>
  <c r="AF464" i="1"/>
  <c r="P464" i="1"/>
  <c r="BD466" i="1"/>
  <c r="BB466" i="1"/>
  <c r="BA466" i="1"/>
  <c r="AY466" i="1"/>
  <c r="AO466" i="1"/>
  <c r="AM466" i="1"/>
  <c r="W466" i="1"/>
  <c r="AG466" i="1"/>
  <c r="AF466" i="1"/>
  <c r="P466" i="1"/>
  <c r="AM465" i="1"/>
  <c r="W465" i="1"/>
  <c r="BD465" i="1"/>
  <c r="BB465" i="1"/>
  <c r="BA465" i="1"/>
  <c r="AY465" i="1"/>
  <c r="AO465" i="1"/>
  <c r="AG465" i="1"/>
  <c r="AF465" i="1"/>
  <c r="P465" i="1"/>
  <c r="BD538" i="1"/>
  <c r="BB538" i="1"/>
  <c r="BA538" i="1"/>
  <c r="AZ538" i="1"/>
  <c r="BE538" i="1"/>
  <c r="AY538" i="1"/>
  <c r="AO538" i="1"/>
  <c r="AG538" i="1"/>
  <c r="AF538" i="1"/>
  <c r="W538" i="1"/>
  <c r="P538" i="1"/>
  <c r="B1" i="1"/>
  <c r="BD460" i="1"/>
  <c r="BB460" i="1"/>
  <c r="BA460" i="1"/>
  <c r="AZ460" i="1"/>
  <c r="AY460" i="1"/>
  <c r="AO460" i="1"/>
  <c r="AG460" i="1"/>
  <c r="AF460" i="1"/>
  <c r="W460" i="1"/>
  <c r="P460" i="1"/>
  <c r="AC280" i="1"/>
  <c r="BE280" i="1"/>
  <c r="AC431" i="1"/>
  <c r="BE431" i="1"/>
  <c r="AC271" i="1"/>
  <c r="BE271" i="1"/>
  <c r="AC432" i="1"/>
  <c r="BE432" i="1"/>
  <c r="AC142" i="1"/>
  <c r="BE142" i="1"/>
  <c r="BD438" i="1"/>
  <c r="BE438" i="1"/>
  <c r="BO917" i="1"/>
  <c r="BK917" i="1"/>
  <c r="BG917" i="1"/>
  <c r="BP917" i="1"/>
  <c r="BL917" i="1"/>
  <c r="BH917" i="1"/>
  <c r="BQ917" i="1"/>
  <c r="BM917" i="1"/>
  <c r="BI917" i="1"/>
  <c r="BR917" i="1"/>
  <c r="BN917" i="1"/>
  <c r="BJ917" i="1"/>
  <c r="BF917" i="1"/>
  <c r="BO916" i="1"/>
  <c r="BK916" i="1"/>
  <c r="BG916" i="1"/>
  <c r="BP916" i="1"/>
  <c r="BL916" i="1"/>
  <c r="BH916" i="1"/>
  <c r="BQ916" i="1"/>
  <c r="BM916" i="1"/>
  <c r="BI916" i="1"/>
  <c r="BR916" i="1"/>
  <c r="BN916" i="1"/>
  <c r="BJ916" i="1"/>
  <c r="BF916" i="1"/>
  <c r="BK914" i="1"/>
  <c r="BO295" i="1"/>
  <c r="BK295" i="1"/>
  <c r="BG295" i="1"/>
  <c r="BP295" i="1"/>
  <c r="BL295" i="1"/>
  <c r="BH295" i="1"/>
  <c r="BQ295" i="1"/>
  <c r="BM295" i="1"/>
  <c r="BI295" i="1"/>
  <c r="BR295" i="1"/>
  <c r="BN295" i="1"/>
  <c r="BJ295" i="1"/>
  <c r="BF295" i="1"/>
  <c r="BP365" i="1"/>
  <c r="BO365" i="1"/>
  <c r="BN365" i="1"/>
  <c r="BL365" i="1"/>
  <c r="BR365" i="1"/>
  <c r="BJ365" i="1"/>
  <c r="BJ413" i="1"/>
  <c r="BI413" i="1"/>
  <c r="BH413" i="1"/>
  <c r="BG413" i="1"/>
  <c r="BN413" i="1"/>
  <c r="BM413" i="1"/>
  <c r="BO314" i="1"/>
  <c r="BK314" i="1"/>
  <c r="BG314" i="1"/>
  <c r="BP314" i="1"/>
  <c r="BL314" i="1"/>
  <c r="BH314" i="1"/>
  <c r="BQ314" i="1"/>
  <c r="BM314" i="1"/>
  <c r="BI314" i="1"/>
  <c r="BR314" i="1"/>
  <c r="BN314" i="1"/>
  <c r="BJ314" i="1"/>
  <c r="BF314" i="1"/>
  <c r="BO817" i="1"/>
  <c r="BK817" i="1"/>
  <c r="BG817" i="1"/>
  <c r="BP817" i="1"/>
  <c r="BL817" i="1"/>
  <c r="BH817" i="1"/>
  <c r="BQ817" i="1"/>
  <c r="BM817" i="1"/>
  <c r="BI817" i="1"/>
  <c r="BR817" i="1"/>
  <c r="BN817" i="1"/>
  <c r="BJ817" i="1"/>
  <c r="BF817" i="1"/>
  <c r="BK248" i="1"/>
  <c r="BO296" i="1"/>
  <c r="BK296" i="1"/>
  <c r="BG296" i="1"/>
  <c r="BP296" i="1"/>
  <c r="BL296" i="1"/>
  <c r="BH296" i="1"/>
  <c r="BQ296" i="1"/>
  <c r="BM296" i="1"/>
  <c r="BI296" i="1"/>
  <c r="BR296" i="1"/>
  <c r="BN296" i="1"/>
  <c r="BJ296" i="1"/>
  <c r="BF296" i="1"/>
  <c r="BI365" i="1"/>
  <c r="BH365" i="1"/>
  <c r="BG365" i="1"/>
  <c r="BF365" i="1"/>
  <c r="BM365" i="1"/>
  <c r="BK365" i="1"/>
  <c r="BR413" i="1"/>
  <c r="BQ413" i="1"/>
  <c r="BP413" i="1"/>
  <c r="BO413" i="1"/>
  <c r="BL413" i="1"/>
  <c r="BF413" i="1"/>
  <c r="BK413" i="1"/>
  <c r="BQ365" i="1"/>
  <c r="W527" i="1"/>
  <c r="BS389" i="1"/>
  <c r="BK100" i="1"/>
  <c r="BM100" i="1"/>
  <c r="BF100" i="1"/>
  <c r="BN100" i="1"/>
  <c r="BG100" i="1"/>
  <c r="BO100" i="1"/>
  <c r="BL100" i="1"/>
  <c r="AZ100" i="1"/>
  <c r="BH100" i="1"/>
  <c r="BP100" i="1"/>
  <c r="BI100" i="1"/>
  <c r="BQ100" i="1"/>
  <c r="BJ100" i="1"/>
  <c r="BF319" i="1"/>
  <c r="BN319" i="1"/>
  <c r="BL319" i="1"/>
  <c r="BM319" i="1"/>
  <c r="BG319" i="1"/>
  <c r="BO319" i="1"/>
  <c r="AZ319" i="1"/>
  <c r="BE319" i="1"/>
  <c r="BH319" i="1"/>
  <c r="BP319" i="1"/>
  <c r="BI319" i="1"/>
  <c r="BQ319" i="1"/>
  <c r="BJ319" i="1"/>
  <c r="BR319" i="1"/>
  <c r="BF248" i="1"/>
  <c r="BG248" i="1"/>
  <c r="BN248" i="1"/>
  <c r="BO248" i="1"/>
  <c r="BL248" i="1"/>
  <c r="BM248" i="1"/>
  <c r="BH248" i="1"/>
  <c r="BP248" i="1"/>
  <c r="BI248" i="1"/>
  <c r="BQ248" i="1"/>
  <c r="BJ248" i="1"/>
  <c r="BR248" i="1"/>
  <c r="BN344" i="1"/>
  <c r="BG344" i="1"/>
  <c r="BO344" i="1"/>
  <c r="BF344" i="1"/>
  <c r="BH344" i="1"/>
  <c r="BP344" i="1"/>
  <c r="BM344" i="1"/>
  <c r="BI344" i="1"/>
  <c r="BQ344" i="1"/>
  <c r="BL344" i="1"/>
  <c r="BJ344" i="1"/>
  <c r="BR344" i="1"/>
  <c r="BL359" i="1"/>
  <c r="BM359" i="1"/>
  <c r="BF359" i="1"/>
  <c r="BN359" i="1"/>
  <c r="BG359" i="1"/>
  <c r="BO359" i="1"/>
  <c r="BH359" i="1"/>
  <c r="BP359" i="1"/>
  <c r="BI359" i="1"/>
  <c r="BQ359" i="1"/>
  <c r="BJ359" i="1"/>
  <c r="BR359" i="1"/>
  <c r="AZ358" i="1"/>
  <c r="BF331" i="1"/>
  <c r="BN331" i="1"/>
  <c r="BL331" i="1"/>
  <c r="BM331" i="1"/>
  <c r="BG331" i="1"/>
  <c r="BO331" i="1"/>
  <c r="BH331" i="1"/>
  <c r="BP331" i="1"/>
  <c r="BI331" i="1"/>
  <c r="BQ331" i="1"/>
  <c r="BJ331" i="1"/>
  <c r="BR331" i="1"/>
  <c r="BM351" i="1"/>
  <c r="BF351" i="1"/>
  <c r="BN351" i="1"/>
  <c r="BG351" i="1"/>
  <c r="BO351" i="1"/>
  <c r="BH351" i="1"/>
  <c r="BP351" i="1"/>
  <c r="BI351" i="1"/>
  <c r="BQ351" i="1"/>
  <c r="BJ351" i="1"/>
  <c r="BR351" i="1"/>
  <c r="BL351" i="1"/>
  <c r="BL109" i="1"/>
  <c r="BM109" i="1"/>
  <c r="BF109" i="1"/>
  <c r="BN109" i="1"/>
  <c r="BG109" i="1"/>
  <c r="BO109" i="1"/>
  <c r="AZ109" i="1"/>
  <c r="BH109" i="1"/>
  <c r="BP109" i="1"/>
  <c r="BI109" i="1"/>
  <c r="BQ109" i="1"/>
  <c r="BJ109" i="1"/>
  <c r="BR109" i="1"/>
  <c r="AZ501" i="1"/>
  <c r="BE501" i="1"/>
  <c r="BK885" i="1"/>
  <c r="BM885" i="1"/>
  <c r="BF885" i="1"/>
  <c r="BN885" i="1"/>
  <c r="BG885" i="1"/>
  <c r="BO885" i="1"/>
  <c r="BH885" i="1"/>
  <c r="BP885" i="1"/>
  <c r="BI885" i="1"/>
  <c r="BQ885" i="1"/>
  <c r="BJ885" i="1"/>
  <c r="BR885" i="1"/>
  <c r="BL885" i="1"/>
  <c r="BL876" i="1"/>
  <c r="BM876" i="1"/>
  <c r="BF876" i="1"/>
  <c r="BN876" i="1"/>
  <c r="BG876" i="1"/>
  <c r="BO876" i="1"/>
  <c r="BH876" i="1"/>
  <c r="BP876" i="1"/>
  <c r="BI876" i="1"/>
  <c r="BQ876" i="1"/>
  <c r="BJ876" i="1"/>
  <c r="BR876" i="1"/>
  <c r="AZ929" i="1"/>
  <c r="AZ950" i="1"/>
  <c r="BK94" i="1"/>
  <c r="BL94" i="1"/>
  <c r="BO94" i="1"/>
  <c r="BH94" i="1"/>
  <c r="BP94" i="1"/>
  <c r="BF94" i="1"/>
  <c r="BG94" i="1"/>
  <c r="BI94" i="1"/>
  <c r="BQ94" i="1"/>
  <c r="BJ94" i="1"/>
  <c r="BR94" i="1"/>
  <c r="BM94" i="1"/>
  <c r="BN94" i="1"/>
  <c r="BF890" i="1"/>
  <c r="BN890" i="1"/>
  <c r="BL890" i="1"/>
  <c r="BM890" i="1"/>
  <c r="BO890" i="1"/>
  <c r="BH890" i="1"/>
  <c r="BP890" i="1"/>
  <c r="BG890" i="1"/>
  <c r="BI890" i="1"/>
  <c r="BQ890" i="1"/>
  <c r="BJ890" i="1"/>
  <c r="BR890" i="1"/>
  <c r="BF883" i="1"/>
  <c r="BN883" i="1"/>
  <c r="BL883" i="1"/>
  <c r="BM883" i="1"/>
  <c r="BG883" i="1"/>
  <c r="BO883" i="1"/>
  <c r="BH883" i="1"/>
  <c r="BP883" i="1"/>
  <c r="BI883" i="1"/>
  <c r="BQ883" i="1"/>
  <c r="BJ883" i="1"/>
  <c r="BR883" i="1"/>
  <c r="BN914" i="1"/>
  <c r="BG914" i="1"/>
  <c r="BO914" i="1"/>
  <c r="BH914" i="1"/>
  <c r="BP914" i="1"/>
  <c r="BF914" i="1"/>
  <c r="BI914" i="1"/>
  <c r="BQ914" i="1"/>
  <c r="BJ914" i="1"/>
  <c r="BR914" i="1"/>
  <c r="BL914" i="1"/>
  <c r="BM914" i="1"/>
  <c r="AZ464" i="1"/>
  <c r="AZ466" i="1"/>
  <c r="AZ465" i="1"/>
  <c r="BD163" i="1"/>
  <c r="BB163" i="1"/>
  <c r="BA163" i="1"/>
  <c r="AZ163" i="1"/>
  <c r="BE163" i="1"/>
  <c r="AY163" i="1"/>
  <c r="AO163" i="1"/>
  <c r="AG163" i="1"/>
  <c r="AF163" i="1"/>
  <c r="W163" i="1"/>
  <c r="BD901" i="1"/>
  <c r="BP901" i="1"/>
  <c r="BB901" i="1"/>
  <c r="BA901" i="1"/>
  <c r="AZ901" i="1"/>
  <c r="AY901" i="1"/>
  <c r="AO901" i="1"/>
  <c r="AG901" i="1"/>
  <c r="AF901" i="1"/>
  <c r="W901" i="1"/>
  <c r="P901" i="1"/>
  <c r="BD377" i="1"/>
  <c r="BR377" i="1"/>
  <c r="BB377" i="1"/>
  <c r="BA377" i="1"/>
  <c r="AZ377" i="1"/>
  <c r="AY377" i="1"/>
  <c r="AO377" i="1"/>
  <c r="AG377" i="1"/>
  <c r="AF377" i="1"/>
  <c r="W377" i="1"/>
  <c r="P377" i="1"/>
  <c r="BD252" i="1"/>
  <c r="BB252" i="1"/>
  <c r="BA252" i="1"/>
  <c r="AZ252" i="1"/>
  <c r="AO252" i="1"/>
  <c r="AG252" i="1"/>
  <c r="AF252" i="1"/>
  <c r="W252" i="1"/>
  <c r="BD923" i="1"/>
  <c r="BQ923" i="1"/>
  <c r="BB923" i="1"/>
  <c r="BA923" i="1"/>
  <c r="AZ923" i="1"/>
  <c r="AY923" i="1"/>
  <c r="AO923" i="1"/>
  <c r="AG923" i="1"/>
  <c r="AF923" i="1"/>
  <c r="W923" i="1"/>
  <c r="P923" i="1"/>
  <c r="BD509" i="1"/>
  <c r="BB509" i="1"/>
  <c r="BA509" i="1"/>
  <c r="AZ509" i="1"/>
  <c r="AY509" i="1"/>
  <c r="AO509" i="1"/>
  <c r="AG509" i="1"/>
  <c r="AF509" i="1"/>
  <c r="W509" i="1"/>
  <c r="P509" i="1"/>
  <c r="BD548" i="1"/>
  <c r="BB548" i="1"/>
  <c r="BA548" i="1"/>
  <c r="AZ548" i="1"/>
  <c r="AY548" i="1"/>
  <c r="AO548" i="1"/>
  <c r="AG548" i="1"/>
  <c r="AF548" i="1"/>
  <c r="W548" i="1"/>
  <c r="P548" i="1"/>
  <c r="BB1012" i="1"/>
  <c r="BA1012" i="1"/>
  <c r="AO1012" i="1"/>
  <c r="AG1012" i="1"/>
  <c r="AF1012" i="1"/>
  <c r="W1012" i="1"/>
  <c r="BD98" i="1"/>
  <c r="BR98" i="1"/>
  <c r="BB98" i="1"/>
  <c r="BA98" i="1"/>
  <c r="AZ98" i="1"/>
  <c r="AY98" i="1"/>
  <c r="AO98" i="1"/>
  <c r="AG98" i="1"/>
  <c r="AF98" i="1"/>
  <c r="W98" i="1"/>
  <c r="BD816" i="1"/>
  <c r="BB816" i="1"/>
  <c r="BA816" i="1"/>
  <c r="AZ816" i="1"/>
  <c r="AO816" i="1"/>
  <c r="AG816" i="1"/>
  <c r="AF816" i="1"/>
  <c r="W816" i="1"/>
  <c r="P816" i="1"/>
  <c r="AO1025" i="1"/>
  <c r="W1025" i="1"/>
  <c r="BD115" i="1"/>
  <c r="BB115" i="1"/>
  <c r="BA115" i="1"/>
  <c r="AZ115" i="1"/>
  <c r="BE115" i="1"/>
  <c r="AY115" i="1"/>
  <c r="AO115" i="1"/>
  <c r="AG115" i="1"/>
  <c r="AF115" i="1"/>
  <c r="W115" i="1"/>
  <c r="BD280" i="1"/>
  <c r="BD271" i="1"/>
  <c r="BS296" i="1"/>
  <c r="BS413" i="1"/>
  <c r="BS817" i="1"/>
  <c r="BS365" i="1"/>
  <c r="BS295" i="1"/>
  <c r="BS314" i="1"/>
  <c r="BS916" i="1"/>
  <c r="BS917" i="1"/>
  <c r="BO816" i="1"/>
  <c r="BO147" i="1"/>
  <c r="BK147" i="1"/>
  <c r="BG147" i="1"/>
  <c r="BP147" i="1"/>
  <c r="BL147" i="1"/>
  <c r="BH147" i="1"/>
  <c r="BQ147" i="1"/>
  <c r="BM147" i="1"/>
  <c r="BI147" i="1"/>
  <c r="BR147" i="1"/>
  <c r="BN147" i="1"/>
  <c r="BJ147" i="1"/>
  <c r="BF147" i="1"/>
  <c r="BK319" i="1"/>
  <c r="BD432" i="1"/>
  <c r="BD431" i="1"/>
  <c r="BS248" i="1"/>
  <c r="BS359" i="1"/>
  <c r="BS331" i="1"/>
  <c r="BS351" i="1"/>
  <c r="BK109" i="1"/>
  <c r="BS109" i="1"/>
  <c r="BD142" i="1"/>
  <c r="BS885" i="1"/>
  <c r="BS94" i="1"/>
  <c r="BS890" i="1"/>
  <c r="BS883" i="1"/>
  <c r="BS914" i="1"/>
  <c r="BK377" i="1"/>
  <c r="BO377" i="1"/>
  <c r="BF923" i="1"/>
  <c r="BM901" i="1"/>
  <c r="BG923" i="1"/>
  <c r="BJ901" i="1"/>
  <c r="BK901" i="1"/>
  <c r="BO901" i="1"/>
  <c r="BJ923" i="1"/>
  <c r="BQ901" i="1"/>
  <c r="BK923" i="1"/>
  <c r="BF901" i="1"/>
  <c r="BR901" i="1"/>
  <c r="BN923" i="1"/>
  <c r="BG901" i="1"/>
  <c r="BO923" i="1"/>
  <c r="BI901" i="1"/>
  <c r="BG98" i="1"/>
  <c r="BN901" i="1"/>
  <c r="BK98" i="1"/>
  <c r="BR923" i="1"/>
  <c r="BG377" i="1"/>
  <c r="BO98" i="1"/>
  <c r="BL98" i="1"/>
  <c r="BP98" i="1"/>
  <c r="BH377" i="1"/>
  <c r="BL377" i="1"/>
  <c r="BP377" i="1"/>
  <c r="BP923" i="1"/>
  <c r="BH98" i="1"/>
  <c r="BI98" i="1"/>
  <c r="BM98" i="1"/>
  <c r="BQ98" i="1"/>
  <c r="BH923" i="1"/>
  <c r="BL923" i="1"/>
  <c r="BI377" i="1"/>
  <c r="BM377" i="1"/>
  <c r="BQ377" i="1"/>
  <c r="BF98" i="1"/>
  <c r="BJ98" i="1"/>
  <c r="BN98" i="1"/>
  <c r="BI923" i="1"/>
  <c r="BM923" i="1"/>
  <c r="BF377" i="1"/>
  <c r="BJ377" i="1"/>
  <c r="BN377" i="1"/>
  <c r="BH901" i="1"/>
  <c r="BL901" i="1"/>
  <c r="BI816" i="1"/>
  <c r="BM816" i="1"/>
  <c r="BQ816" i="1"/>
  <c r="BH816" i="1"/>
  <c r="BL816" i="1"/>
  <c r="BP816" i="1"/>
  <c r="BF816" i="1"/>
  <c r="BJ816" i="1"/>
  <c r="BN816" i="1"/>
  <c r="BR816" i="1"/>
  <c r="BG816" i="1"/>
  <c r="BK816" i="1"/>
  <c r="BD215" i="1"/>
  <c r="BB215" i="1"/>
  <c r="BA215" i="1"/>
  <c r="AZ215" i="1"/>
  <c r="AY215" i="1"/>
  <c r="AO215" i="1"/>
  <c r="AG215" i="1"/>
  <c r="AF215" i="1"/>
  <c r="W215" i="1"/>
  <c r="BD190" i="1"/>
  <c r="BB190" i="1"/>
  <c r="BA190" i="1"/>
  <c r="AZ190" i="1"/>
  <c r="AY190" i="1"/>
  <c r="AO190" i="1"/>
  <c r="AG190" i="1"/>
  <c r="AF190" i="1"/>
  <c r="W190" i="1"/>
  <c r="BD191" i="1"/>
  <c r="BB191" i="1"/>
  <c r="BA191" i="1"/>
  <c r="AZ191" i="1"/>
  <c r="AY191" i="1"/>
  <c r="AO191" i="1"/>
  <c r="AG191" i="1"/>
  <c r="AF191" i="1"/>
  <c r="W191" i="1"/>
  <c r="BD186" i="1"/>
  <c r="BB186" i="1"/>
  <c r="BA186" i="1"/>
  <c r="AZ186" i="1"/>
  <c r="AY186" i="1"/>
  <c r="AO186" i="1"/>
  <c r="AG186" i="1"/>
  <c r="AF186" i="1"/>
  <c r="W186" i="1"/>
  <c r="BD146" i="1"/>
  <c r="BL146" i="1"/>
  <c r="BB146" i="1"/>
  <c r="BA146" i="1"/>
  <c r="AZ146" i="1"/>
  <c r="AY146" i="1"/>
  <c r="AO146" i="1"/>
  <c r="AG146" i="1"/>
  <c r="AF146" i="1"/>
  <c r="W146" i="1"/>
  <c r="BD305" i="1"/>
  <c r="BB305" i="1"/>
  <c r="BA305" i="1"/>
  <c r="AZ305" i="1"/>
  <c r="AY305" i="1"/>
  <c r="AO305" i="1"/>
  <c r="AG305" i="1"/>
  <c r="AF305" i="1"/>
  <c r="W305" i="1"/>
  <c r="BD286" i="1"/>
  <c r="BB286" i="1"/>
  <c r="BA286" i="1"/>
  <c r="AZ286" i="1"/>
  <c r="AY286" i="1"/>
  <c r="AO286" i="1"/>
  <c r="AG286" i="1"/>
  <c r="AF286" i="1"/>
  <c r="W286" i="1"/>
  <c r="BB290" i="1"/>
  <c r="BA290" i="1"/>
  <c r="AZ290" i="1"/>
  <c r="AC290" i="1"/>
  <c r="AY290" i="1"/>
  <c r="AO290" i="1"/>
  <c r="AH290" i="1"/>
  <c r="AG290" i="1"/>
  <c r="AF290" i="1"/>
  <c r="W290" i="1"/>
  <c r="BD269" i="1"/>
  <c r="BB269" i="1"/>
  <c r="BA269" i="1"/>
  <c r="AZ269" i="1"/>
  <c r="AY269" i="1"/>
  <c r="AO269" i="1"/>
  <c r="AG269" i="1"/>
  <c r="AF269" i="1"/>
  <c r="W269" i="1"/>
  <c r="BB265" i="1"/>
  <c r="BA265" i="1"/>
  <c r="AZ265" i="1"/>
  <c r="AC265" i="1"/>
  <c r="AY265" i="1"/>
  <c r="AO265" i="1"/>
  <c r="AG265" i="1"/>
  <c r="AF265" i="1"/>
  <c r="W265" i="1"/>
  <c r="BB268" i="1"/>
  <c r="BA268" i="1"/>
  <c r="AZ268" i="1"/>
  <c r="AC268" i="1"/>
  <c r="AY268" i="1"/>
  <c r="AO268" i="1"/>
  <c r="AG268" i="1"/>
  <c r="AF268" i="1"/>
  <c r="W268" i="1"/>
  <c r="BS147" i="1"/>
  <c r="BS319" i="1"/>
  <c r="BF363" i="1"/>
  <c r="BL363" i="1"/>
  <c r="BG363" i="1"/>
  <c r="BH363" i="1"/>
  <c r="BI363" i="1"/>
  <c r="BJ363" i="1"/>
  <c r="BK363" i="1"/>
  <c r="BN363" i="1"/>
  <c r="BM363" i="1"/>
  <c r="BO363" i="1"/>
  <c r="BP363" i="1"/>
  <c r="BQ363" i="1"/>
  <c r="BR363" i="1"/>
  <c r="BS344" i="1"/>
  <c r="BR263" i="1"/>
  <c r="BM263" i="1"/>
  <c r="BG263" i="1"/>
  <c r="BF263" i="1"/>
  <c r="BP263" i="1"/>
  <c r="BI263" i="1"/>
  <c r="BJ263" i="1"/>
  <c r="BK263" i="1"/>
  <c r="BN263" i="1"/>
  <c r="BO263" i="1"/>
  <c r="BH263" i="1"/>
  <c r="BL263" i="1"/>
  <c r="BQ263" i="1"/>
  <c r="BS923" i="1"/>
  <c r="BS901" i="1"/>
  <c r="BS377" i="1"/>
  <c r="BS816" i="1"/>
  <c r="BF146" i="1"/>
  <c r="BN146" i="1"/>
  <c r="BH146" i="1"/>
  <c r="BP146" i="1"/>
  <c r="BK146" i="1"/>
  <c r="BM146" i="1"/>
  <c r="BG146" i="1"/>
  <c r="BO146" i="1"/>
  <c r="BI146" i="1"/>
  <c r="BQ146" i="1"/>
  <c r="BJ146" i="1"/>
  <c r="BR146" i="1"/>
  <c r="BD268" i="1"/>
  <c r="BE268" i="1"/>
  <c r="BD265" i="1"/>
  <c r="BE265" i="1"/>
  <c r="BS263" i="1"/>
  <c r="BS363" i="1"/>
  <c r="BQ316" i="1"/>
  <c r="BM316" i="1"/>
  <c r="BI316" i="1"/>
  <c r="BR316" i="1"/>
  <c r="BN316" i="1"/>
  <c r="BJ316" i="1"/>
  <c r="BF316" i="1"/>
  <c r="BO316" i="1"/>
  <c r="BK316" i="1"/>
  <c r="BG316" i="1"/>
  <c r="BP316" i="1"/>
  <c r="BL316" i="1"/>
  <c r="BH316" i="1"/>
  <c r="BO313" i="1"/>
  <c r="BK313" i="1"/>
  <c r="BG313" i="1"/>
  <c r="BP313" i="1"/>
  <c r="BL313" i="1"/>
  <c r="BH313" i="1"/>
  <c r="BQ313" i="1"/>
  <c r="BM313" i="1"/>
  <c r="BI313" i="1"/>
  <c r="BR313" i="1"/>
  <c r="BN313" i="1"/>
  <c r="BJ313" i="1"/>
  <c r="BF313" i="1"/>
  <c r="BS146" i="1"/>
  <c r="BS313" i="1"/>
  <c r="BS316" i="1"/>
  <c r="BD407" i="1"/>
  <c r="BB407" i="1"/>
  <c r="BA407" i="1"/>
  <c r="AY407" i="1"/>
  <c r="AO407" i="1"/>
  <c r="AG407" i="1"/>
  <c r="AF407" i="1"/>
  <c r="W407" i="1"/>
  <c r="P407" i="1"/>
  <c r="BD405" i="1"/>
  <c r="BB405" i="1"/>
  <c r="BA405" i="1"/>
  <c r="AY405" i="1"/>
  <c r="AO405" i="1"/>
  <c r="AG405" i="1"/>
  <c r="AF405" i="1"/>
  <c r="W405" i="1"/>
  <c r="P405" i="1"/>
  <c r="AZ404" i="1"/>
  <c r="BS876" i="1"/>
  <c r="AY404" i="1"/>
  <c r="AH404" i="1"/>
  <c r="AG404" i="1"/>
  <c r="AF404" i="1"/>
  <c r="W404" i="1"/>
  <c r="BD367" i="1"/>
  <c r="BK367" i="1"/>
  <c r="BB367" i="1"/>
  <c r="BA367" i="1"/>
  <c r="AZ367" i="1"/>
  <c r="BE367" i="1"/>
  <c r="AY367" i="1"/>
  <c r="AO367" i="1"/>
  <c r="AG367" i="1"/>
  <c r="AF367" i="1"/>
  <c r="W367" i="1"/>
  <c r="P367" i="1"/>
  <c r="BD162" i="1"/>
  <c r="BB162" i="1"/>
  <c r="BA162" i="1"/>
  <c r="AZ162" i="1"/>
  <c r="BE162" i="1"/>
  <c r="AY162" i="1"/>
  <c r="AO162" i="1"/>
  <c r="AG162" i="1"/>
  <c r="AF162" i="1"/>
  <c r="W162" i="1"/>
  <c r="BD381" i="1"/>
  <c r="BB381" i="1"/>
  <c r="BA381" i="1"/>
  <c r="AY381" i="1"/>
  <c r="AG381" i="1"/>
  <c r="AF381" i="1"/>
  <c r="W381" i="1"/>
  <c r="P381" i="1"/>
  <c r="W1127" i="1"/>
  <c r="W1126" i="1"/>
  <c r="W1135" i="1"/>
  <c r="BD399" i="1"/>
  <c r="BB399" i="1"/>
  <c r="BA399" i="1"/>
  <c r="AZ399" i="1"/>
  <c r="AY399" i="1"/>
  <c r="AO399" i="1"/>
  <c r="W399" i="1"/>
  <c r="AG399" i="1"/>
  <c r="AF399" i="1"/>
  <c r="AZ414" i="1"/>
  <c r="BM367" i="1"/>
  <c r="BN367" i="1"/>
  <c r="BG367" i="1"/>
  <c r="BO367" i="1"/>
  <c r="BF367" i="1"/>
  <c r="BH367" i="1"/>
  <c r="BP367" i="1"/>
  <c r="BI367" i="1"/>
  <c r="BQ367" i="1"/>
  <c r="BJ367" i="1"/>
  <c r="BR367" i="1"/>
  <c r="BL367" i="1"/>
  <c r="BD278" i="1"/>
  <c r="BB278" i="1"/>
  <c r="BA278" i="1"/>
  <c r="AZ278" i="1"/>
  <c r="AY278" i="1"/>
  <c r="AO278" i="1"/>
  <c r="AG278" i="1"/>
  <c r="AF278" i="1"/>
  <c r="W278" i="1"/>
  <c r="BD416" i="1"/>
  <c r="BB416" i="1"/>
  <c r="BA416" i="1"/>
  <c r="AZ416" i="1"/>
  <c r="AY416" i="1"/>
  <c r="AO416" i="1"/>
  <c r="AG416" i="1"/>
  <c r="AF416" i="1"/>
  <c r="W416" i="1"/>
  <c r="P416" i="1"/>
  <c r="BD436" i="1"/>
  <c r="BB436" i="1"/>
  <c r="BA436" i="1"/>
  <c r="AZ436" i="1"/>
  <c r="AY436" i="1"/>
  <c r="AO436" i="1"/>
  <c r="AG436" i="1"/>
  <c r="AF436" i="1"/>
  <c r="W436" i="1"/>
  <c r="BD195" i="1"/>
  <c r="BB195" i="1"/>
  <c r="BA195" i="1"/>
  <c r="AZ195" i="1"/>
  <c r="AY195" i="1"/>
  <c r="AO195" i="1"/>
  <c r="AG195" i="1"/>
  <c r="AF195" i="1"/>
  <c r="W195" i="1"/>
  <c r="BD198" i="1"/>
  <c r="BB198" i="1"/>
  <c r="BA198" i="1"/>
  <c r="AZ198" i="1"/>
  <c r="AY198" i="1"/>
  <c r="AO198" i="1"/>
  <c r="AG198" i="1"/>
  <c r="AF198" i="1"/>
  <c r="W198" i="1"/>
  <c r="BD197" i="1"/>
  <c r="BB197" i="1"/>
  <c r="BA197" i="1"/>
  <c r="AZ197" i="1"/>
  <c r="AY197" i="1"/>
  <c r="AO197" i="1"/>
  <c r="AG197" i="1"/>
  <c r="AF197" i="1"/>
  <c r="W197" i="1"/>
  <c r="BD943" i="1"/>
  <c r="BB943" i="1"/>
  <c r="BA943" i="1"/>
  <c r="AZ943" i="1"/>
  <c r="AY943" i="1"/>
  <c r="AO943" i="1"/>
  <c r="AG943" i="1"/>
  <c r="AF943" i="1"/>
  <c r="W943" i="1"/>
  <c r="P943" i="1"/>
  <c r="AZ335" i="1"/>
  <c r="BS26" i="1"/>
  <c r="AY335" i="1"/>
  <c r="AO335" i="1"/>
  <c r="AG335" i="1"/>
  <c r="AF335" i="1"/>
  <c r="W335" i="1"/>
  <c r="AZ401" i="1"/>
  <c r="AY401" i="1"/>
  <c r="AO401" i="1"/>
  <c r="AG401" i="1"/>
  <c r="AF401" i="1"/>
  <c r="W401" i="1"/>
  <c r="BD349" i="1"/>
  <c r="BL349" i="1"/>
  <c r="BB349" i="1"/>
  <c r="BA349" i="1"/>
  <c r="AZ349" i="1"/>
  <c r="AY349" i="1"/>
  <c r="AO349" i="1"/>
  <c r="AG349" i="1"/>
  <c r="AF349" i="1"/>
  <c r="W349" i="1"/>
  <c r="BB343" i="1"/>
  <c r="BA343" i="1"/>
  <c r="AZ343" i="1"/>
  <c r="AC343" i="1"/>
  <c r="AY343" i="1"/>
  <c r="AO343" i="1"/>
  <c r="AG343" i="1"/>
  <c r="AF343" i="1"/>
  <c r="W343" i="1"/>
  <c r="BD489" i="1"/>
  <c r="BB489" i="1"/>
  <c r="BA489" i="1"/>
  <c r="AZ489" i="1"/>
  <c r="AY489" i="1"/>
  <c r="AO489" i="1"/>
  <c r="AG489" i="1"/>
  <c r="AF489" i="1"/>
  <c r="W489" i="1"/>
  <c r="P489" i="1"/>
  <c r="BB482" i="1"/>
  <c r="BA482" i="1"/>
  <c r="AZ482" i="1"/>
  <c r="AY482" i="1"/>
  <c r="AO482" i="1"/>
  <c r="AG482" i="1"/>
  <c r="AF482" i="1"/>
  <c r="W482" i="1"/>
  <c r="P482" i="1"/>
  <c r="BB573" i="1"/>
  <c r="BA573" i="1"/>
  <c r="AZ573" i="1"/>
  <c r="AC573" i="1"/>
  <c r="AY573" i="1"/>
  <c r="AO573" i="1"/>
  <c r="AG573" i="1"/>
  <c r="AF573" i="1"/>
  <c r="W573" i="1"/>
  <c r="P573" i="1"/>
  <c r="BA478" i="1"/>
  <c r="AZ478" i="1"/>
  <c r="AY478" i="1"/>
  <c r="AO478" i="1"/>
  <c r="AH478" i="1"/>
  <c r="AG478" i="1"/>
  <c r="AF478" i="1"/>
  <c r="W478" i="1"/>
  <c r="BD408" i="1"/>
  <c r="BB408" i="1"/>
  <c r="BA408" i="1"/>
  <c r="AY408" i="1"/>
  <c r="AO408" i="1"/>
  <c r="AG408" i="1"/>
  <c r="AF408" i="1"/>
  <c r="W408" i="1"/>
  <c r="P408" i="1"/>
  <c r="BD406" i="1"/>
  <c r="BB406" i="1"/>
  <c r="BA406" i="1"/>
  <c r="AY406" i="1"/>
  <c r="AO406" i="1"/>
  <c r="AG406" i="1"/>
  <c r="AF406" i="1"/>
  <c r="W406" i="1"/>
  <c r="P406" i="1"/>
  <c r="BD573" i="1"/>
  <c r="BE573" i="1"/>
  <c r="BM880" i="1"/>
  <c r="BF880" i="1"/>
  <c r="BG880" i="1"/>
  <c r="BH880" i="1"/>
  <c r="BI880" i="1"/>
  <c r="BO880" i="1"/>
  <c r="BP880" i="1"/>
  <c r="BQ880" i="1"/>
  <c r="BJ880" i="1"/>
  <c r="BK880" i="1"/>
  <c r="BN880" i="1"/>
  <c r="BR880" i="1"/>
  <c r="BL880" i="1"/>
  <c r="BK878" i="1"/>
  <c r="BM878" i="1"/>
  <c r="BH878" i="1"/>
  <c r="BL878" i="1"/>
  <c r="BO878" i="1"/>
  <c r="BQ878" i="1"/>
  <c r="BR878" i="1"/>
  <c r="BN878" i="1"/>
  <c r="BP878" i="1"/>
  <c r="BG878" i="1"/>
  <c r="BI878" i="1"/>
  <c r="BJ878" i="1"/>
  <c r="BF878" i="1"/>
  <c r="BE343" i="1"/>
  <c r="BQ245" i="1"/>
  <c r="BM245" i="1"/>
  <c r="BI245" i="1"/>
  <c r="BR245" i="1"/>
  <c r="BN245" i="1"/>
  <c r="BJ245" i="1"/>
  <c r="BF245" i="1"/>
  <c r="BO245" i="1"/>
  <c r="BK245" i="1"/>
  <c r="BG245" i="1"/>
  <c r="BP245" i="1"/>
  <c r="BL245" i="1"/>
  <c r="BH245" i="1"/>
  <c r="BS367" i="1"/>
  <c r="BH349" i="1"/>
  <c r="BO349" i="1"/>
  <c r="BK349" i="1"/>
  <c r="BG349" i="1"/>
  <c r="BR349" i="1"/>
  <c r="BN349" i="1"/>
  <c r="BJ349" i="1"/>
  <c r="BF349" i="1"/>
  <c r="BQ349" i="1"/>
  <c r="BM349" i="1"/>
  <c r="BI349" i="1"/>
  <c r="BP349" i="1"/>
  <c r="AG64" i="1"/>
  <c r="AG63" i="1"/>
  <c r="AO64" i="1"/>
  <c r="AO63" i="1"/>
  <c r="W64" i="1"/>
  <c r="W63" i="1"/>
  <c r="BS880" i="1"/>
  <c r="BD343" i="1"/>
  <c r="BM343" i="1"/>
  <c r="BS878" i="1"/>
  <c r="BS245" i="1"/>
  <c r="BM853" i="1"/>
  <c r="BN853" i="1"/>
  <c r="BO853" i="1"/>
  <c r="BH853" i="1"/>
  <c r="BI853" i="1"/>
  <c r="BJ853" i="1"/>
  <c r="BK853" i="1"/>
  <c r="BF853" i="1"/>
  <c r="BG853" i="1"/>
  <c r="BL853" i="1"/>
  <c r="BP853" i="1"/>
  <c r="BQ853" i="1"/>
  <c r="BR853" i="1"/>
  <c r="BS349" i="1"/>
  <c r="BD854" i="1"/>
  <c r="BB854" i="1"/>
  <c r="BA854" i="1"/>
  <c r="AZ854" i="1"/>
  <c r="AY854" i="1"/>
  <c r="AO854" i="1"/>
  <c r="AG854" i="1"/>
  <c r="AF854" i="1"/>
  <c r="W854" i="1"/>
  <c r="P854" i="1"/>
  <c r="BO343" i="1"/>
  <c r="BN343" i="1"/>
  <c r="BQ343" i="1"/>
  <c r="BL343" i="1"/>
  <c r="BI343" i="1"/>
  <c r="BR343" i="1"/>
  <c r="BJ343" i="1"/>
  <c r="BK343" i="1"/>
  <c r="BH343" i="1"/>
  <c r="BF343" i="1"/>
  <c r="BP343" i="1"/>
  <c r="BG343" i="1"/>
  <c r="BS853" i="1"/>
  <c r="BK854" i="1"/>
  <c r="BH854" i="1"/>
  <c r="BP854" i="1"/>
  <c r="BM854" i="1"/>
  <c r="BL854" i="1"/>
  <c r="BF854" i="1"/>
  <c r="BN854" i="1"/>
  <c r="BG854" i="1"/>
  <c r="BO854" i="1"/>
  <c r="BJ854" i="1"/>
  <c r="BR854" i="1"/>
  <c r="BI854" i="1"/>
  <c r="BQ854" i="1"/>
  <c r="BD935" i="1"/>
  <c r="BK935" i="1"/>
  <c r="BB935" i="1"/>
  <c r="BA935" i="1"/>
  <c r="AZ935" i="1"/>
  <c r="AY935" i="1"/>
  <c r="AO935" i="1"/>
  <c r="AG935" i="1"/>
  <c r="AF935" i="1"/>
  <c r="W935" i="1"/>
  <c r="P935" i="1"/>
  <c r="BS854" i="1"/>
  <c r="BL935" i="1"/>
  <c r="BM935" i="1"/>
  <c r="BF935" i="1"/>
  <c r="BN935" i="1"/>
  <c r="BG935" i="1"/>
  <c r="BO935" i="1"/>
  <c r="BH935" i="1"/>
  <c r="BP935" i="1"/>
  <c r="BI935" i="1"/>
  <c r="BQ935" i="1"/>
  <c r="BJ935" i="1"/>
  <c r="BR935" i="1"/>
  <c r="AM992" i="1"/>
  <c r="AZ992" i="1"/>
  <c r="BS935" i="1"/>
  <c r="BD993" i="1"/>
  <c r="BB993" i="1"/>
  <c r="BA993" i="1"/>
  <c r="AY993" i="1"/>
  <c r="AO993" i="1"/>
  <c r="W993" i="1"/>
  <c r="AG993" i="1"/>
  <c r="AF993" i="1"/>
  <c r="P993" i="1"/>
  <c r="W587" i="1"/>
  <c r="BD587" i="1"/>
  <c r="BB587" i="1"/>
  <c r="BA587" i="1"/>
  <c r="AZ587" i="1"/>
  <c r="AY587" i="1"/>
  <c r="AO587" i="1"/>
  <c r="AG587" i="1"/>
  <c r="AF587" i="1"/>
  <c r="P587" i="1"/>
  <c r="BD585" i="1"/>
  <c r="BB585" i="1"/>
  <c r="BA585" i="1"/>
  <c r="AZ585" i="1"/>
  <c r="AY585" i="1"/>
  <c r="AO585" i="1"/>
  <c r="AG585" i="1"/>
  <c r="AF585" i="1"/>
  <c r="W585" i="1"/>
  <c r="P585" i="1"/>
  <c r="BD586" i="1"/>
  <c r="BB586" i="1"/>
  <c r="BA586" i="1"/>
  <c r="AZ586" i="1"/>
  <c r="AY586" i="1"/>
  <c r="AO586" i="1"/>
  <c r="AG586" i="1"/>
  <c r="AF586" i="1"/>
  <c r="W586" i="1"/>
  <c r="P586" i="1"/>
  <c r="BD588" i="1"/>
  <c r="BB588" i="1"/>
  <c r="BA588" i="1"/>
  <c r="AZ588" i="1"/>
  <c r="AY588" i="1"/>
  <c r="AO588" i="1"/>
  <c r="AG588" i="1"/>
  <c r="AF588" i="1"/>
  <c r="W588" i="1"/>
  <c r="P588" i="1"/>
  <c r="BD589" i="1"/>
  <c r="BB589" i="1"/>
  <c r="BA589" i="1"/>
  <c r="AZ589" i="1"/>
  <c r="AY589" i="1"/>
  <c r="AO589" i="1"/>
  <c r="AG589" i="1"/>
  <c r="AF589" i="1"/>
  <c r="W589" i="1"/>
  <c r="P589" i="1"/>
  <c r="W591" i="1"/>
  <c r="BD591" i="1"/>
  <c r="BB591" i="1"/>
  <c r="BA591" i="1"/>
  <c r="AZ591" i="1"/>
  <c r="AY591" i="1"/>
  <c r="AO591" i="1"/>
  <c r="AG591" i="1"/>
  <c r="AF591" i="1"/>
  <c r="P591" i="1"/>
  <c r="BD583" i="1"/>
  <c r="BB583" i="1"/>
  <c r="BA583" i="1"/>
  <c r="AZ583" i="1"/>
  <c r="AY583" i="1"/>
  <c r="AO583" i="1"/>
  <c r="AG583" i="1"/>
  <c r="AF583" i="1"/>
  <c r="W583" i="1"/>
  <c r="P583" i="1"/>
  <c r="W592" i="1"/>
  <c r="BD590" i="1"/>
  <c r="BB590" i="1"/>
  <c r="BA590" i="1"/>
  <c r="AZ590" i="1"/>
  <c r="AY590" i="1"/>
  <c r="AO590" i="1"/>
  <c r="AG590" i="1"/>
  <c r="AF590" i="1"/>
  <c r="W590" i="1"/>
  <c r="P590" i="1"/>
  <c r="BD592" i="1"/>
  <c r="BB592" i="1"/>
  <c r="BA592" i="1"/>
  <c r="AZ592" i="1"/>
  <c r="AY592" i="1"/>
  <c r="AO592" i="1"/>
  <c r="AG592" i="1"/>
  <c r="AF592" i="1"/>
  <c r="P592" i="1"/>
  <c r="BK583" i="1"/>
  <c r="BK456" i="1"/>
  <c r="BM456" i="1"/>
  <c r="BN456" i="1"/>
  <c r="BG456" i="1"/>
  <c r="BH456" i="1"/>
  <c r="BJ456" i="1"/>
  <c r="BR456" i="1"/>
  <c r="BI456" i="1"/>
  <c r="BQ456" i="1"/>
  <c r="BF456" i="1"/>
  <c r="BL456" i="1"/>
  <c r="BO456" i="1"/>
  <c r="BP456" i="1"/>
  <c r="BQ336" i="1"/>
  <c r="BM336" i="1"/>
  <c r="BI336" i="1"/>
  <c r="BR336" i="1"/>
  <c r="BN336" i="1"/>
  <c r="BJ336" i="1"/>
  <c r="BF336" i="1"/>
  <c r="BO336" i="1"/>
  <c r="BK336" i="1"/>
  <c r="BG336" i="1"/>
  <c r="BP336" i="1"/>
  <c r="BL336" i="1"/>
  <c r="BH336" i="1"/>
  <c r="BK458" i="1"/>
  <c r="BF458" i="1"/>
  <c r="BL458" i="1"/>
  <c r="BO458" i="1"/>
  <c r="BP458" i="1"/>
  <c r="BQ458" i="1"/>
  <c r="BR458" i="1"/>
  <c r="BM458" i="1"/>
  <c r="BN458" i="1"/>
  <c r="BG458" i="1"/>
  <c r="BH458" i="1"/>
  <c r="BI458" i="1"/>
  <c r="BJ458" i="1"/>
  <c r="BK460" i="1"/>
  <c r="BL460" i="1"/>
  <c r="BG460" i="1"/>
  <c r="BH460" i="1"/>
  <c r="BI460" i="1"/>
  <c r="BJ460" i="1"/>
  <c r="BO460" i="1"/>
  <c r="BM460" i="1"/>
  <c r="BN460" i="1"/>
  <c r="BF460" i="1"/>
  <c r="BP460" i="1"/>
  <c r="BQ460" i="1"/>
  <c r="BR460" i="1"/>
  <c r="BK464" i="1"/>
  <c r="BL464" i="1"/>
  <c r="BN464" i="1"/>
  <c r="BG464" i="1"/>
  <c r="BH464" i="1"/>
  <c r="BM464" i="1"/>
  <c r="BQ464" i="1"/>
  <c r="BR464" i="1"/>
  <c r="BF464" i="1"/>
  <c r="BO464" i="1"/>
  <c r="BP464" i="1"/>
  <c r="BI464" i="1"/>
  <c r="BJ464" i="1"/>
  <c r="BQ459" i="1"/>
  <c r="BM459" i="1"/>
  <c r="BI459" i="1"/>
  <c r="BR459" i="1"/>
  <c r="BN459" i="1"/>
  <c r="BJ459" i="1"/>
  <c r="BF459" i="1"/>
  <c r="BO459" i="1"/>
  <c r="BK459" i="1"/>
  <c r="BG459" i="1"/>
  <c r="BP459" i="1"/>
  <c r="BL459" i="1"/>
  <c r="BH459" i="1"/>
  <c r="BL583" i="1"/>
  <c r="BM583" i="1"/>
  <c r="BN583" i="1"/>
  <c r="BG583" i="1"/>
  <c r="BO583" i="1"/>
  <c r="BF583" i="1"/>
  <c r="BH583" i="1"/>
  <c r="BP583" i="1"/>
  <c r="BI583" i="1"/>
  <c r="BQ583" i="1"/>
  <c r="BJ583" i="1"/>
  <c r="BR583" i="1"/>
  <c r="BD900" i="1"/>
  <c r="BQ900" i="1"/>
  <c r="BB900" i="1"/>
  <c r="BA900" i="1"/>
  <c r="AZ900" i="1"/>
  <c r="AY900" i="1"/>
  <c r="AO900" i="1"/>
  <c r="AG900" i="1"/>
  <c r="AF900" i="1"/>
  <c r="W900" i="1"/>
  <c r="P900" i="1"/>
  <c r="BS464" i="1"/>
  <c r="BS460" i="1"/>
  <c r="BS459" i="1"/>
  <c r="BS458" i="1"/>
  <c r="BS336" i="1"/>
  <c r="BS456" i="1"/>
  <c r="BS583" i="1"/>
  <c r="BK900" i="1"/>
  <c r="BJ900" i="1"/>
  <c r="BR900" i="1"/>
  <c r="BM900" i="1"/>
  <c r="BF900" i="1"/>
  <c r="BN900" i="1"/>
  <c r="BL900" i="1"/>
  <c r="BO900" i="1"/>
  <c r="BH900" i="1"/>
  <c r="BP900" i="1"/>
  <c r="BG900" i="1"/>
  <c r="BI900" i="1"/>
  <c r="BD939" i="1"/>
  <c r="BR939" i="1"/>
  <c r="BB939" i="1"/>
  <c r="BA939" i="1"/>
  <c r="AZ939" i="1"/>
  <c r="AY939" i="1"/>
  <c r="AO939" i="1"/>
  <c r="AG939" i="1"/>
  <c r="AF939" i="1"/>
  <c r="W939" i="1"/>
  <c r="P939" i="1"/>
  <c r="BD936" i="1"/>
  <c r="BB936" i="1"/>
  <c r="BA936" i="1"/>
  <c r="AZ936" i="1"/>
  <c r="AY936" i="1"/>
  <c r="AO936" i="1"/>
  <c r="AG936" i="1"/>
  <c r="AF936" i="1"/>
  <c r="W936" i="1"/>
  <c r="P936" i="1"/>
  <c r="BD934" i="1"/>
  <c r="BR934" i="1"/>
  <c r="BB934" i="1"/>
  <c r="BA934" i="1"/>
  <c r="AZ934" i="1"/>
  <c r="AY934" i="1"/>
  <c r="AO934" i="1"/>
  <c r="AG934" i="1"/>
  <c r="AF934" i="1"/>
  <c r="W934" i="1"/>
  <c r="P934" i="1"/>
  <c r="BD933" i="1"/>
  <c r="BK933" i="1"/>
  <c r="BB933" i="1"/>
  <c r="BA933" i="1"/>
  <c r="AZ933" i="1"/>
  <c r="AY933" i="1"/>
  <c r="AO933" i="1"/>
  <c r="AG933" i="1"/>
  <c r="AF933" i="1"/>
  <c r="W933" i="1"/>
  <c r="P933" i="1"/>
  <c r="BB671" i="1"/>
  <c r="BA671" i="1"/>
  <c r="AZ671" i="1"/>
  <c r="AY671" i="1"/>
  <c r="AO671" i="1"/>
  <c r="AG671" i="1"/>
  <c r="AF671" i="1"/>
  <c r="W671" i="1"/>
  <c r="P671" i="1"/>
  <c r="BB674" i="1"/>
  <c r="BA674" i="1"/>
  <c r="AZ674" i="1"/>
  <c r="AC674" i="1"/>
  <c r="AY674" i="1"/>
  <c r="AO674" i="1"/>
  <c r="AG674" i="1"/>
  <c r="AF674" i="1"/>
  <c r="W674" i="1"/>
  <c r="P674" i="1"/>
  <c r="BB745" i="1"/>
  <c r="BA745" i="1"/>
  <c r="AZ745" i="1"/>
  <c r="AY745" i="1"/>
  <c r="AO745" i="1"/>
  <c r="AG745" i="1"/>
  <c r="AF745" i="1"/>
  <c r="W745" i="1"/>
  <c r="P745" i="1"/>
  <c r="BS900" i="1"/>
  <c r="BK934" i="1"/>
  <c r="BK939" i="1"/>
  <c r="BM939" i="1"/>
  <c r="BL939" i="1"/>
  <c r="BF939" i="1"/>
  <c r="BN939" i="1"/>
  <c r="BG939" i="1"/>
  <c r="BO939" i="1"/>
  <c r="BH939" i="1"/>
  <c r="BP939" i="1"/>
  <c r="BI939" i="1"/>
  <c r="BQ939" i="1"/>
  <c r="BJ939" i="1"/>
  <c r="BM934" i="1"/>
  <c r="BL934" i="1"/>
  <c r="BF934" i="1"/>
  <c r="BN934" i="1"/>
  <c r="BG934" i="1"/>
  <c r="BO934" i="1"/>
  <c r="BH934" i="1"/>
  <c r="BP934" i="1"/>
  <c r="BI934" i="1"/>
  <c r="BQ934" i="1"/>
  <c r="BJ934" i="1"/>
  <c r="BL933" i="1"/>
  <c r="BH933" i="1"/>
  <c r="BP933" i="1"/>
  <c r="BI933" i="1"/>
  <c r="BQ933" i="1"/>
  <c r="BJ933" i="1"/>
  <c r="BR933" i="1"/>
  <c r="BM933" i="1"/>
  <c r="BF933" i="1"/>
  <c r="BN933" i="1"/>
  <c r="BG933" i="1"/>
  <c r="BO933" i="1"/>
  <c r="BD674" i="1"/>
  <c r="BE674" i="1"/>
  <c r="BS934" i="1"/>
  <c r="BS933" i="1"/>
  <c r="BS939" i="1"/>
  <c r="BD671" i="1"/>
  <c r="BD745" i="1"/>
  <c r="BD204" i="1"/>
  <c r="BB204" i="1"/>
  <c r="BA204" i="1"/>
  <c r="AZ204" i="1"/>
  <c r="AY204" i="1"/>
  <c r="AO204" i="1"/>
  <c r="AG204" i="1"/>
  <c r="AF204" i="1"/>
  <c r="W204" i="1"/>
  <c r="BD202" i="1"/>
  <c r="BB202" i="1"/>
  <c r="BA202" i="1"/>
  <c r="AZ202" i="1"/>
  <c r="AY202" i="1"/>
  <c r="AO202" i="1"/>
  <c r="AG202" i="1"/>
  <c r="AF202" i="1"/>
  <c r="W202" i="1"/>
  <c r="BD206" i="1"/>
  <c r="BB206" i="1"/>
  <c r="BA206" i="1"/>
  <c r="AZ206" i="1"/>
  <c r="AY206" i="1"/>
  <c r="AO206" i="1"/>
  <c r="AG206" i="1"/>
  <c r="AF206" i="1"/>
  <c r="W206" i="1"/>
  <c r="BD207" i="1"/>
  <c r="BB207" i="1"/>
  <c r="BA207" i="1"/>
  <c r="AZ207" i="1"/>
  <c r="AY207" i="1"/>
  <c r="AO207" i="1"/>
  <c r="AG207" i="1"/>
  <c r="AF207" i="1"/>
  <c r="W207" i="1"/>
  <c r="BO252" i="1"/>
  <c r="BQ252" i="1"/>
  <c r="BF252" i="1"/>
  <c r="BI252" i="1"/>
  <c r="BJ252" i="1"/>
  <c r="BP252" i="1"/>
  <c r="BH252" i="1"/>
  <c r="BK252" i="1"/>
  <c r="BR252" i="1"/>
  <c r="BG252" i="1"/>
  <c r="BM252" i="1"/>
  <c r="BN252" i="1"/>
  <c r="BL252" i="1"/>
  <c r="BR671" i="1"/>
  <c r="BJ671" i="1"/>
  <c r="BQ671" i="1"/>
  <c r="BI671" i="1"/>
  <c r="BP671" i="1"/>
  <c r="BH671" i="1"/>
  <c r="BO671" i="1"/>
  <c r="BG671" i="1"/>
  <c r="BN671" i="1"/>
  <c r="BF671" i="1"/>
  <c r="BK671" i="1"/>
  <c r="BM671" i="1"/>
  <c r="BL671" i="1"/>
  <c r="BS252" i="1"/>
  <c r="BS671" i="1"/>
  <c r="BD181" i="1"/>
  <c r="BB181" i="1"/>
  <c r="BA181" i="1"/>
  <c r="AZ181" i="1"/>
  <c r="AY181" i="1"/>
  <c r="AO181" i="1"/>
  <c r="AG181" i="1"/>
  <c r="AF181" i="1"/>
  <c r="W181" i="1"/>
  <c r="AO75" i="1"/>
  <c r="AG79" i="1"/>
  <c r="AG75" i="1"/>
  <c r="AG81" i="1"/>
  <c r="AG59" i="1"/>
  <c r="AG76" i="1"/>
  <c r="AG67" i="1"/>
  <c r="AG69" i="1"/>
  <c r="AG80" i="1"/>
  <c r="AG74" i="1"/>
  <c r="AG65" i="1"/>
  <c r="AG66" i="1"/>
  <c r="AG62" i="1"/>
  <c r="AG61" i="1"/>
  <c r="AG60" i="1"/>
  <c r="AG77" i="1"/>
  <c r="AG78" i="1"/>
  <c r="AG73" i="1"/>
  <c r="AG68" i="1"/>
  <c r="AG71" i="1"/>
  <c r="AG72" i="1"/>
  <c r="AG70" i="1"/>
  <c r="AO79" i="1"/>
  <c r="AO81" i="1"/>
  <c r="AO59" i="1"/>
  <c r="AO76" i="1"/>
  <c r="AO67" i="1"/>
  <c r="AO69" i="1"/>
  <c r="AO80" i="1"/>
  <c r="AO74" i="1"/>
  <c r="AO65" i="1"/>
  <c r="AO66" i="1"/>
  <c r="AO62" i="1"/>
  <c r="AO61" i="1"/>
  <c r="AO60" i="1"/>
  <c r="AO77" i="1"/>
  <c r="AO78" i="1"/>
  <c r="AO73" i="1"/>
  <c r="AO68" i="1"/>
  <c r="AO71" i="1"/>
  <c r="AO72" i="1"/>
  <c r="AO70" i="1"/>
  <c r="W79" i="1"/>
  <c r="W75" i="1"/>
  <c r="W81" i="1"/>
  <c r="W59" i="1"/>
  <c r="W76" i="1"/>
  <c r="W67" i="1"/>
  <c r="W69" i="1"/>
  <c r="W80" i="1"/>
  <c r="W74" i="1"/>
  <c r="W65" i="1"/>
  <c r="W66" i="1"/>
  <c r="W62" i="1"/>
  <c r="W61" i="1"/>
  <c r="W60" i="1"/>
  <c r="W77" i="1"/>
  <c r="W78" i="1"/>
  <c r="W73" i="1"/>
  <c r="W68" i="1"/>
  <c r="W71" i="1"/>
  <c r="W72" i="1"/>
  <c r="W70" i="1"/>
  <c r="BD213" i="1"/>
  <c r="BB213" i="1"/>
  <c r="BA213" i="1"/>
  <c r="AZ213" i="1"/>
  <c r="AY213" i="1"/>
  <c r="AO213" i="1"/>
  <c r="AG213" i="1"/>
  <c r="AF213" i="1"/>
  <c r="W213" i="1"/>
  <c r="BD154" i="1"/>
  <c r="BB154" i="1"/>
  <c r="BA154" i="1"/>
  <c r="AY154" i="1"/>
  <c r="AO154" i="1"/>
  <c r="W154" i="1"/>
  <c r="AG154" i="1"/>
  <c r="AF154" i="1"/>
  <c r="BD155" i="1"/>
  <c r="BB155" i="1"/>
  <c r="BA155" i="1"/>
  <c r="AZ155" i="1"/>
  <c r="AY155" i="1"/>
  <c r="AO155" i="1"/>
  <c r="W155" i="1"/>
  <c r="AG155" i="1"/>
  <c r="AF155" i="1"/>
  <c r="BD159" i="1"/>
  <c r="BB159" i="1"/>
  <c r="BA159" i="1"/>
  <c r="AY159" i="1"/>
  <c r="AO159" i="1"/>
  <c r="AM159" i="1"/>
  <c r="AZ159" i="1"/>
  <c r="AG159" i="1"/>
  <c r="AF159" i="1"/>
  <c r="BD136" i="1"/>
  <c r="BR136" i="1"/>
  <c r="BB136" i="1"/>
  <c r="BA136" i="1"/>
  <c r="AZ136" i="1"/>
  <c r="AY136" i="1"/>
  <c r="AO136" i="1"/>
  <c r="AG136" i="1"/>
  <c r="AF136" i="1"/>
  <c r="W136" i="1"/>
  <c r="BA492" i="1"/>
  <c r="AY492" i="1"/>
  <c r="AO492" i="1"/>
  <c r="AZ492" i="1"/>
  <c r="AH492" i="1"/>
  <c r="AG492" i="1"/>
  <c r="AF492" i="1"/>
  <c r="W492" i="1"/>
  <c r="AZ334" i="1"/>
  <c r="AY334" i="1"/>
  <c r="AG334" i="1"/>
  <c r="AF334" i="1"/>
  <c r="W334" i="1"/>
  <c r="BB531" i="1"/>
  <c r="BA531" i="1"/>
  <c r="AY531" i="1"/>
  <c r="AO531" i="1"/>
  <c r="W531" i="1"/>
  <c r="AG531" i="1"/>
  <c r="AF531" i="1"/>
  <c r="P531" i="1"/>
  <c r="BD533" i="1"/>
  <c r="BB533" i="1"/>
  <c r="BA533" i="1"/>
  <c r="AY533" i="1"/>
  <c r="AO533" i="1"/>
  <c r="AM533" i="1"/>
  <c r="W533" i="1"/>
  <c r="AG533" i="1"/>
  <c r="AF533" i="1"/>
  <c r="P533" i="1"/>
  <c r="BB289" i="1"/>
  <c r="W274" i="1"/>
  <c r="BD267" i="1"/>
  <c r="BB267" i="1"/>
  <c r="BA267" i="1"/>
  <c r="AZ267" i="1"/>
  <c r="BE267" i="1"/>
  <c r="AY267" i="1"/>
  <c r="AO267" i="1"/>
  <c r="W267" i="1"/>
  <c r="AG267" i="1"/>
  <c r="AF267" i="1"/>
  <c r="BD270" i="1"/>
  <c r="BB270" i="1"/>
  <c r="BA270" i="1"/>
  <c r="AY270" i="1"/>
  <c r="AO270" i="1"/>
  <c r="W270" i="1"/>
  <c r="AG270" i="1"/>
  <c r="AF270" i="1"/>
  <c r="BD264" i="1"/>
  <c r="BK264" i="1"/>
  <c r="BB264" i="1"/>
  <c r="BA264" i="1"/>
  <c r="AY264" i="1"/>
  <c r="AO264" i="1"/>
  <c r="W264" i="1"/>
  <c r="AG264" i="1"/>
  <c r="AF264" i="1"/>
  <c r="AO274" i="1"/>
  <c r="AZ274" i="1"/>
  <c r="AC274" i="1"/>
  <c r="AG274" i="1"/>
  <c r="BB276" i="1"/>
  <c r="BA276" i="1"/>
  <c r="AY276" i="1"/>
  <c r="AO276" i="1"/>
  <c r="W276" i="1"/>
  <c r="AG276" i="1"/>
  <c r="AF276" i="1"/>
  <c r="BB275" i="1"/>
  <c r="BA275" i="1"/>
  <c r="AY275" i="1"/>
  <c r="AO275" i="1"/>
  <c r="W275" i="1"/>
  <c r="AG275" i="1"/>
  <c r="AF275" i="1"/>
  <c r="BD678" i="1"/>
  <c r="BB678" i="1"/>
  <c r="BA678" i="1"/>
  <c r="AZ678" i="1"/>
  <c r="AY678" i="1"/>
  <c r="AO678" i="1"/>
  <c r="AG678" i="1"/>
  <c r="AF678" i="1"/>
  <c r="W678" i="1"/>
  <c r="P678" i="1"/>
  <c r="BB1026" i="1"/>
  <c r="BA1026" i="1"/>
  <c r="AZ1026" i="1"/>
  <c r="AC1026" i="1"/>
  <c r="AY1026" i="1"/>
  <c r="AO1026" i="1"/>
  <c r="AG1026" i="1"/>
  <c r="AF1026" i="1"/>
  <c r="W1026" i="1"/>
  <c r="P1026" i="1"/>
  <c r="BD1017" i="1"/>
  <c r="BB1017" i="1"/>
  <c r="BA1017" i="1"/>
  <c r="AZ1017" i="1"/>
  <c r="BE1017" i="1"/>
  <c r="AY1017" i="1"/>
  <c r="AO1017" i="1"/>
  <c r="AG1017" i="1"/>
  <c r="AF1017" i="1"/>
  <c r="W1017" i="1"/>
  <c r="P1017" i="1"/>
  <c r="BD838" i="1"/>
  <c r="BK838" i="1"/>
  <c r="BB838" i="1"/>
  <c r="BA838" i="1"/>
  <c r="AZ838" i="1"/>
  <c r="AY838" i="1"/>
  <c r="AO838" i="1"/>
  <c r="AG838" i="1"/>
  <c r="AF838" i="1"/>
  <c r="W838" i="1"/>
  <c r="P838" i="1"/>
  <c r="BD836" i="1"/>
  <c r="BB836" i="1"/>
  <c r="BA836" i="1"/>
  <c r="AZ836" i="1"/>
  <c r="AY836" i="1"/>
  <c r="AO836" i="1"/>
  <c r="AG836" i="1"/>
  <c r="AF836" i="1"/>
  <c r="W836" i="1"/>
  <c r="P836" i="1"/>
  <c r="BD741" i="1"/>
  <c r="BB741" i="1"/>
  <c r="BA741" i="1"/>
  <c r="AZ741" i="1"/>
  <c r="AY741" i="1"/>
  <c r="AO741" i="1"/>
  <c r="AG741" i="1"/>
  <c r="AF741" i="1"/>
  <c r="W741" i="1"/>
  <c r="P741" i="1"/>
  <c r="BD663" i="1"/>
  <c r="BB663" i="1"/>
  <c r="BA663" i="1"/>
  <c r="AZ663" i="1"/>
  <c r="BE663" i="1"/>
  <c r="AY663" i="1"/>
  <c r="AO663" i="1"/>
  <c r="AG663" i="1"/>
  <c r="AF663" i="1"/>
  <c r="W663" i="1"/>
  <c r="P663" i="1"/>
  <c r="BD736" i="1"/>
  <c r="BB736" i="1"/>
  <c r="BA736" i="1"/>
  <c r="AZ736" i="1"/>
  <c r="AY736" i="1"/>
  <c r="AO736" i="1"/>
  <c r="AG736" i="1"/>
  <c r="AF736" i="1"/>
  <c r="W736" i="1"/>
  <c r="P736" i="1"/>
  <c r="BD1034" i="1"/>
  <c r="BB1034" i="1"/>
  <c r="BA1034" i="1"/>
  <c r="AZ1034" i="1"/>
  <c r="AY1034" i="1"/>
  <c r="AO1034" i="1"/>
  <c r="AG1034" i="1"/>
  <c r="AF1034" i="1"/>
  <c r="W1034" i="1"/>
  <c r="P1034" i="1"/>
  <c r="BD581" i="1"/>
  <c r="BB581" i="1"/>
  <c r="BA581" i="1"/>
  <c r="AZ581" i="1"/>
  <c r="AY581" i="1"/>
  <c r="AO581" i="1"/>
  <c r="AG581" i="1"/>
  <c r="AF581" i="1"/>
  <c r="W581" i="1"/>
  <c r="P581" i="1"/>
  <c r="BE1026" i="1"/>
  <c r="BO1005" i="1"/>
  <c r="BK1005" i="1"/>
  <c r="BG1005" i="1"/>
  <c r="BP1005" i="1"/>
  <c r="BL1005" i="1"/>
  <c r="BH1005" i="1"/>
  <c r="BQ1005" i="1"/>
  <c r="BM1005" i="1"/>
  <c r="BI1005" i="1"/>
  <c r="BR1005" i="1"/>
  <c r="BN1005" i="1"/>
  <c r="BJ1005" i="1"/>
  <c r="BF1005" i="1"/>
  <c r="BQ315" i="1"/>
  <c r="BM315" i="1"/>
  <c r="BI315" i="1"/>
  <c r="BR315" i="1"/>
  <c r="BN315" i="1"/>
  <c r="BJ315" i="1"/>
  <c r="BF315" i="1"/>
  <c r="BO315" i="1"/>
  <c r="BK315" i="1"/>
  <c r="BG315" i="1"/>
  <c r="BP315" i="1"/>
  <c r="BL315" i="1"/>
  <c r="BH315" i="1"/>
  <c r="BO163" i="1"/>
  <c r="BH163" i="1"/>
  <c r="BJ163" i="1"/>
  <c r="BR163" i="1"/>
  <c r="BL163" i="1"/>
  <c r="BQ163" i="1"/>
  <c r="BK163" i="1"/>
  <c r="BP163" i="1"/>
  <c r="BI163" i="1"/>
  <c r="BF163" i="1"/>
  <c r="BN163" i="1"/>
  <c r="BM163" i="1"/>
  <c r="BG163" i="1"/>
  <c r="BE274" i="1"/>
  <c r="W159" i="1"/>
  <c r="BK136" i="1"/>
  <c r="BH136" i="1"/>
  <c r="BM136" i="1"/>
  <c r="BP136" i="1"/>
  <c r="AZ154" i="1"/>
  <c r="BL136" i="1"/>
  <c r="BF136" i="1"/>
  <c r="BN136" i="1"/>
  <c r="BG136" i="1"/>
  <c r="BO136" i="1"/>
  <c r="BI136" i="1"/>
  <c r="BQ136" i="1"/>
  <c r="BJ136" i="1"/>
  <c r="AZ533" i="1"/>
  <c r="AZ270" i="1"/>
  <c r="BE270" i="1"/>
  <c r="BM264" i="1"/>
  <c r="BF264" i="1"/>
  <c r="BN264" i="1"/>
  <c r="BG264" i="1"/>
  <c r="BO264" i="1"/>
  <c r="AZ264" i="1"/>
  <c r="BE264" i="1"/>
  <c r="BH264" i="1"/>
  <c r="BP264" i="1"/>
  <c r="BI264" i="1"/>
  <c r="BQ264" i="1"/>
  <c r="BJ264" i="1"/>
  <c r="BR264" i="1"/>
  <c r="BL264" i="1"/>
  <c r="AZ276" i="1"/>
  <c r="AC276" i="1"/>
  <c r="AZ275" i="1"/>
  <c r="AC275" i="1"/>
  <c r="BM838" i="1"/>
  <c r="BL838" i="1"/>
  <c r="BF838" i="1"/>
  <c r="BN838" i="1"/>
  <c r="BG838" i="1"/>
  <c r="BO838" i="1"/>
  <c r="BH838" i="1"/>
  <c r="BP838" i="1"/>
  <c r="BI838" i="1"/>
  <c r="BQ838" i="1"/>
  <c r="BJ838" i="1"/>
  <c r="BR838" i="1"/>
  <c r="AM333" i="1"/>
  <c r="AZ332" i="1"/>
  <c r="AY332" i="1"/>
  <c r="AG332" i="1"/>
  <c r="AF332" i="1"/>
  <c r="W332" i="1"/>
  <c r="BD275" i="1"/>
  <c r="BE275" i="1"/>
  <c r="BD276" i="1"/>
  <c r="BE276" i="1"/>
  <c r="BS163" i="1"/>
  <c r="BS1005" i="1"/>
  <c r="BS315" i="1"/>
  <c r="BS136" i="1"/>
  <c r="BS264" i="1"/>
  <c r="BD1026" i="1"/>
  <c r="BS838" i="1"/>
  <c r="BD440" i="1"/>
  <c r="BB440" i="1"/>
  <c r="BA440" i="1"/>
  <c r="AZ440" i="1"/>
  <c r="BE440" i="1"/>
  <c r="AY440" i="1"/>
  <c r="AO440" i="1"/>
  <c r="AG440" i="1"/>
  <c r="AF440" i="1"/>
  <c r="W440" i="1"/>
  <c r="BD419" i="1"/>
  <c r="BB419" i="1"/>
  <c r="BA419" i="1"/>
  <c r="AY419" i="1"/>
  <c r="AO419" i="1"/>
  <c r="AM419" i="1"/>
  <c r="AZ419" i="1"/>
  <c r="AG419" i="1"/>
  <c r="AF419" i="1"/>
  <c r="P419" i="1"/>
  <c r="BD844" i="1"/>
  <c r="BK844" i="1"/>
  <c r="BB844" i="1"/>
  <c r="BA844" i="1"/>
  <c r="AZ844" i="1"/>
  <c r="AY844" i="1"/>
  <c r="AO844" i="1"/>
  <c r="AG844" i="1"/>
  <c r="AF844" i="1"/>
  <c r="W844" i="1"/>
  <c r="P844" i="1"/>
  <c r="BD911" i="1"/>
  <c r="BR911" i="1"/>
  <c r="BB911" i="1"/>
  <c r="BA911" i="1"/>
  <c r="AZ911" i="1"/>
  <c r="AY911" i="1"/>
  <c r="AO911" i="1"/>
  <c r="AG911" i="1"/>
  <c r="AF911" i="1"/>
  <c r="W911" i="1"/>
  <c r="P911" i="1"/>
  <c r="BD940" i="1"/>
  <c r="BB940" i="1"/>
  <c r="BA940" i="1"/>
  <c r="AZ940" i="1"/>
  <c r="AY940" i="1"/>
  <c r="AO940" i="1"/>
  <c r="AG940" i="1"/>
  <c r="AF940" i="1"/>
  <c r="W940" i="1"/>
  <c r="P940" i="1"/>
  <c r="BD902" i="1"/>
  <c r="BB902" i="1"/>
  <c r="BA902" i="1"/>
  <c r="AZ902" i="1"/>
  <c r="AY902" i="1"/>
  <c r="AO902" i="1"/>
  <c r="AG902" i="1"/>
  <c r="AF902" i="1"/>
  <c r="W902" i="1"/>
  <c r="P902" i="1"/>
  <c r="BD1013" i="1"/>
  <c r="BB1013" i="1"/>
  <c r="BA1013" i="1"/>
  <c r="AZ1013" i="1"/>
  <c r="AY1013" i="1"/>
  <c r="AO1013" i="1"/>
  <c r="AG1013" i="1"/>
  <c r="AF1013" i="1"/>
  <c r="W1013" i="1"/>
  <c r="BD837" i="1"/>
  <c r="BK837" i="1"/>
  <c r="BB837" i="1"/>
  <c r="BA837" i="1"/>
  <c r="AY837" i="1"/>
  <c r="AO837" i="1"/>
  <c r="AM837" i="1"/>
  <c r="AZ837" i="1"/>
  <c r="AG837" i="1"/>
  <c r="AF837" i="1"/>
  <c r="P837" i="1"/>
  <c r="BB733" i="1"/>
  <c r="BA733" i="1"/>
  <c r="AZ733" i="1"/>
  <c r="AY733" i="1"/>
  <c r="AO733" i="1"/>
  <c r="AG733" i="1"/>
  <c r="AF733" i="1"/>
  <c r="W733" i="1"/>
  <c r="P733" i="1"/>
  <c r="BB793" i="1"/>
  <c r="BA793" i="1"/>
  <c r="AZ793" i="1"/>
  <c r="AY793" i="1"/>
  <c r="AO793" i="1"/>
  <c r="AG793" i="1"/>
  <c r="AF793" i="1"/>
  <c r="W793" i="1"/>
  <c r="P793" i="1"/>
  <c r="BB795" i="1"/>
  <c r="BA795" i="1"/>
  <c r="AZ795" i="1"/>
  <c r="AY795" i="1"/>
  <c r="AO795" i="1"/>
  <c r="AG795" i="1"/>
  <c r="AF795" i="1"/>
  <c r="W795" i="1"/>
  <c r="P795" i="1"/>
  <c r="BB756" i="1"/>
  <c r="BA756" i="1"/>
  <c r="AZ756" i="1"/>
  <c r="AY756" i="1"/>
  <c r="AO756" i="1"/>
  <c r="AG756" i="1"/>
  <c r="AF756" i="1"/>
  <c r="W756" i="1"/>
  <c r="P756" i="1"/>
  <c r="BB755" i="1"/>
  <c r="BA755" i="1"/>
  <c r="AZ755" i="1"/>
  <c r="AC755" i="1"/>
  <c r="AY755" i="1"/>
  <c r="AO755" i="1"/>
  <c r="AG755" i="1"/>
  <c r="AF755" i="1"/>
  <c r="W755" i="1"/>
  <c r="P755" i="1"/>
  <c r="BB760" i="1"/>
  <c r="BA760" i="1"/>
  <c r="AZ760" i="1"/>
  <c r="AC760" i="1"/>
  <c r="AY760" i="1"/>
  <c r="AO760" i="1"/>
  <c r="AG760" i="1"/>
  <c r="AF760" i="1"/>
  <c r="W760" i="1"/>
  <c r="P760" i="1"/>
  <c r="BB746" i="1"/>
  <c r="BA746" i="1"/>
  <c r="AZ746" i="1"/>
  <c r="AY746" i="1"/>
  <c r="AO746" i="1"/>
  <c r="AG746" i="1"/>
  <c r="AF746" i="1"/>
  <c r="W746" i="1"/>
  <c r="P746" i="1"/>
  <c r="BB764" i="1"/>
  <c r="BA764" i="1"/>
  <c r="AZ764" i="1"/>
  <c r="AY764" i="1"/>
  <c r="AO764" i="1"/>
  <c r="AG764" i="1"/>
  <c r="AF764" i="1"/>
  <c r="W764" i="1"/>
  <c r="P764" i="1"/>
  <c r="BD758" i="1"/>
  <c r="BB758" i="1"/>
  <c r="BA758" i="1"/>
  <c r="AZ758" i="1"/>
  <c r="AY758" i="1"/>
  <c r="AO758" i="1"/>
  <c r="AG758" i="1"/>
  <c r="AF758" i="1"/>
  <c r="W758" i="1"/>
  <c r="BB763" i="1"/>
  <c r="BA763" i="1"/>
  <c r="AZ763" i="1"/>
  <c r="AY763" i="1"/>
  <c r="AO763" i="1"/>
  <c r="AG763" i="1"/>
  <c r="AF763" i="1"/>
  <c r="W763" i="1"/>
  <c r="P763" i="1"/>
  <c r="BB732" i="1"/>
  <c r="BA732" i="1"/>
  <c r="AZ732" i="1"/>
  <c r="AY732" i="1"/>
  <c r="AO732" i="1"/>
  <c r="AG732" i="1"/>
  <c r="AF732" i="1"/>
  <c r="W732" i="1"/>
  <c r="P732" i="1"/>
  <c r="W735" i="1"/>
  <c r="AF735" i="1"/>
  <c r="AG735" i="1"/>
  <c r="AO735" i="1"/>
  <c r="AY735" i="1"/>
  <c r="AZ735" i="1"/>
  <c r="BA735" i="1"/>
  <c r="BB735" i="1"/>
  <c r="BD735" i="1"/>
  <c r="BD1146" i="1"/>
  <c r="BK1146" i="1"/>
  <c r="BB1146" i="1"/>
  <c r="BA1146" i="1"/>
  <c r="AZ1146" i="1"/>
  <c r="BE1146" i="1"/>
  <c r="AY1146" i="1"/>
  <c r="AO1146" i="1"/>
  <c r="AG1146" i="1"/>
  <c r="AF1146" i="1"/>
  <c r="W1146" i="1"/>
  <c r="P1146" i="1"/>
  <c r="E37" i="6"/>
  <c r="G51" i="6"/>
  <c r="D37" i="6"/>
  <c r="J51" i="6"/>
  <c r="AR1281" i="1"/>
  <c r="AZ1281" i="1"/>
  <c r="BE1281" i="1"/>
  <c r="AR1318" i="1"/>
  <c r="AR1309" i="1"/>
  <c r="AC756" i="1"/>
  <c r="BE756" i="1"/>
  <c r="AC732" i="1"/>
  <c r="BE732" i="1"/>
  <c r="AC795" i="1"/>
  <c r="BE795" i="1"/>
  <c r="AC793" i="1"/>
  <c r="BE793" i="1"/>
  <c r="AC733" i="1"/>
  <c r="BE733" i="1"/>
  <c r="AC763" i="1"/>
  <c r="BE763" i="1"/>
  <c r="AC764" i="1"/>
  <c r="BE764" i="1"/>
  <c r="BQ1069" i="1"/>
  <c r="BM1069" i="1"/>
  <c r="BI1069" i="1"/>
  <c r="BR1069" i="1"/>
  <c r="BN1069" i="1"/>
  <c r="BJ1069" i="1"/>
  <c r="BF1069" i="1"/>
  <c r="BO1069" i="1"/>
  <c r="BK1069" i="1"/>
  <c r="BG1069" i="1"/>
  <c r="BP1069" i="1"/>
  <c r="BL1069" i="1"/>
  <c r="BH1069" i="1"/>
  <c r="BQ891" i="1"/>
  <c r="BO891" i="1"/>
  <c r="BM891" i="1"/>
  <c r="BI891" i="1"/>
  <c r="BG891" i="1"/>
  <c r="BJ891" i="1"/>
  <c r="BK891" i="1"/>
  <c r="BP891" i="1"/>
  <c r="BN891" i="1"/>
  <c r="BL891" i="1"/>
  <c r="BR891" i="1"/>
  <c r="BH891" i="1"/>
  <c r="BF891" i="1"/>
  <c r="BK390" i="1"/>
  <c r="BN390" i="1"/>
  <c r="BM390" i="1"/>
  <c r="BO390" i="1"/>
  <c r="BH390" i="1"/>
  <c r="BI390" i="1"/>
  <c r="BJ390" i="1"/>
  <c r="BF390" i="1"/>
  <c r="BL390" i="1"/>
  <c r="BG390" i="1"/>
  <c r="BP390" i="1"/>
  <c r="BQ390" i="1"/>
  <c r="BR390" i="1"/>
  <c r="BE760" i="1"/>
  <c r="BE755" i="1"/>
  <c r="D38" i="6"/>
  <c r="BQ940" i="1"/>
  <c r="W419" i="1"/>
  <c r="BF844" i="1"/>
  <c r="BO844" i="1"/>
  <c r="BH844" i="1"/>
  <c r="BP844" i="1"/>
  <c r="BG844" i="1"/>
  <c r="BI844" i="1"/>
  <c r="BQ844" i="1"/>
  <c r="BJ844" i="1"/>
  <c r="BR844" i="1"/>
  <c r="BL844" i="1"/>
  <c r="BM844" i="1"/>
  <c r="BN844" i="1"/>
  <c r="BG911" i="1"/>
  <c r="BK911" i="1"/>
  <c r="BM911" i="1"/>
  <c r="BO911" i="1"/>
  <c r="BL911" i="1"/>
  <c r="BF911" i="1"/>
  <c r="BN911" i="1"/>
  <c r="BH911" i="1"/>
  <c r="BP911" i="1"/>
  <c r="BI911" i="1"/>
  <c r="BQ911" i="1"/>
  <c r="BJ911" i="1"/>
  <c r="BN940" i="1"/>
  <c r="BR940" i="1"/>
  <c r="BJ940" i="1"/>
  <c r="BF940" i="1"/>
  <c r="BK940" i="1"/>
  <c r="BL940" i="1"/>
  <c r="BM940" i="1"/>
  <c r="BG940" i="1"/>
  <c r="BH940" i="1"/>
  <c r="BP940" i="1"/>
  <c r="BO940" i="1"/>
  <c r="BI940" i="1"/>
  <c r="BM837" i="1"/>
  <c r="BF837" i="1"/>
  <c r="BN837" i="1"/>
  <c r="BQ837" i="1"/>
  <c r="W837" i="1"/>
  <c r="BJ837" i="1"/>
  <c r="BR837" i="1"/>
  <c r="BL837" i="1"/>
  <c r="BG837" i="1"/>
  <c r="BO837" i="1"/>
  <c r="BH837" i="1"/>
  <c r="BP837" i="1"/>
  <c r="BI837" i="1"/>
  <c r="BM1146" i="1"/>
  <c r="BF1146" i="1"/>
  <c r="BN1146" i="1"/>
  <c r="BO1146" i="1"/>
  <c r="BH1146" i="1"/>
  <c r="BP1146" i="1"/>
  <c r="BL1146" i="1"/>
  <c r="BG1146" i="1"/>
  <c r="BI1146" i="1"/>
  <c r="BQ1146" i="1"/>
  <c r="BJ1146" i="1"/>
  <c r="BR1146" i="1"/>
  <c r="AZ289" i="1"/>
  <c r="BS343" i="1"/>
  <c r="AZ400" i="1"/>
  <c r="AZ333" i="1"/>
  <c r="AZ477" i="1"/>
  <c r="AZ317" i="1"/>
  <c r="AZ312" i="1"/>
  <c r="AZ58" i="1"/>
  <c r="AZ70" i="1"/>
  <c r="AZ72" i="1"/>
  <c r="AZ71" i="1"/>
  <c r="AZ68" i="1"/>
  <c r="AZ73" i="1"/>
  <c r="AZ78" i="1"/>
  <c r="AZ77" i="1"/>
  <c r="AZ60" i="1"/>
  <c r="AZ61" i="1"/>
  <c r="AZ62" i="1"/>
  <c r="AZ66" i="1"/>
  <c r="AZ65" i="1"/>
  <c r="AZ74" i="1"/>
  <c r="AZ80" i="1"/>
  <c r="AZ69" i="1"/>
  <c r="AZ67" i="1"/>
  <c r="AZ76" i="1"/>
  <c r="AZ59" i="1"/>
  <c r="AZ81" i="1"/>
  <c r="AZ75" i="1"/>
  <c r="AZ79" i="1"/>
  <c r="AZ63" i="1"/>
  <c r="AZ64" i="1"/>
  <c r="AZ192" i="1"/>
  <c r="AZ172" i="1"/>
  <c r="AZ55" i="1"/>
  <c r="AZ804" i="1"/>
  <c r="AZ1127" i="1"/>
  <c r="BS98" i="1"/>
  <c r="AZ1126" i="1"/>
  <c r="AZ1135" i="1"/>
  <c r="BS100" i="1"/>
  <c r="AY400" i="1"/>
  <c r="AY333" i="1"/>
  <c r="AY494" i="1"/>
  <c r="AY477" i="1"/>
  <c r="AY317" i="1"/>
  <c r="AY312" i="1"/>
  <c r="AY58" i="1"/>
  <c r="AY70" i="1"/>
  <c r="AY72" i="1"/>
  <c r="AY71" i="1"/>
  <c r="AY68" i="1"/>
  <c r="AY73" i="1"/>
  <c r="AY78" i="1"/>
  <c r="AY77" i="1"/>
  <c r="AY60" i="1"/>
  <c r="AY61" i="1"/>
  <c r="AY62" i="1"/>
  <c r="AY66" i="1"/>
  <c r="AY65" i="1"/>
  <c r="AY74" i="1"/>
  <c r="AY80" i="1"/>
  <c r="AY69" i="1"/>
  <c r="AY67" i="1"/>
  <c r="AY76" i="1"/>
  <c r="AY59" i="1"/>
  <c r="AY81" i="1"/>
  <c r="AY75" i="1"/>
  <c r="AY79" i="1"/>
  <c r="AY63" i="1"/>
  <c r="AY64" i="1"/>
  <c r="AY192" i="1"/>
  <c r="AY172" i="1"/>
  <c r="AY173" i="1"/>
  <c r="AY174" i="1"/>
  <c r="AY55" i="1"/>
  <c r="AY804" i="1"/>
  <c r="AY1127" i="1"/>
  <c r="AY1126" i="1"/>
  <c r="AY1135" i="1"/>
  <c r="AY1305" i="1"/>
  <c r="AY1306" i="1"/>
  <c r="AY1307" i="1"/>
  <c r="AY1309" i="1"/>
  <c r="AY1311" i="1"/>
  <c r="AY1312" i="1"/>
  <c r="AY1313" i="1"/>
  <c r="AY289" i="1"/>
  <c r="BS891" i="1"/>
  <c r="BS390" i="1"/>
  <c r="BS1069" i="1"/>
  <c r="BS844" i="1"/>
  <c r="BS911" i="1"/>
  <c r="BS940" i="1"/>
  <c r="BS837" i="1"/>
  <c r="BD733" i="1"/>
  <c r="BD793" i="1"/>
  <c r="BD795" i="1"/>
  <c r="BD756" i="1"/>
  <c r="BD755" i="1"/>
  <c r="BD760" i="1"/>
  <c r="BD746" i="1"/>
  <c r="BD764" i="1"/>
  <c r="BD763" i="1"/>
  <c r="BD732" i="1"/>
  <c r="BS1146" i="1"/>
  <c r="BD312" i="1"/>
  <c r="BK312" i="1"/>
  <c r="BB312" i="1"/>
  <c r="BA312" i="1"/>
  <c r="AO312" i="1"/>
  <c r="AG312" i="1"/>
  <c r="AF312" i="1"/>
  <c r="W312" i="1"/>
  <c r="W6" i="1"/>
  <c r="W52" i="1"/>
  <c r="W144" i="1"/>
  <c r="W124" i="1"/>
  <c r="W9" i="1"/>
  <c r="W33" i="1"/>
  <c r="W32" i="1"/>
  <c r="W34" i="1"/>
  <c r="W36" i="1"/>
  <c r="W37" i="1"/>
  <c r="W392" i="1"/>
  <c r="W38" i="1"/>
  <c r="W143" i="1"/>
  <c r="W13" i="1"/>
  <c r="W14" i="1"/>
  <c r="W15" i="1"/>
  <c r="W931" i="1"/>
  <c r="W7" i="1"/>
  <c r="W8" i="1"/>
  <c r="W19" i="1"/>
  <c r="W20" i="1"/>
  <c r="W361" i="1"/>
  <c r="W22" i="1"/>
  <c r="W366" i="1"/>
  <c r="W24" i="1"/>
  <c r="W27" i="1"/>
  <c r="W25" i="1"/>
  <c r="W29" i="1"/>
  <c r="W28" i="1"/>
  <c r="W31" i="1"/>
  <c r="W30" i="1"/>
  <c r="W50" i="1"/>
  <c r="W49" i="1"/>
  <c r="W41" i="1"/>
  <c r="W40" i="1"/>
  <c r="W43" i="1"/>
  <c r="W42" i="1"/>
  <c r="W373" i="1"/>
  <c r="W46" i="1"/>
  <c r="W45" i="1"/>
  <c r="W383" i="1"/>
  <c r="W47" i="1"/>
  <c r="W56" i="1"/>
  <c r="W96" i="1"/>
  <c r="W99" i="1"/>
  <c r="W103" i="1"/>
  <c r="W102" i="1"/>
  <c r="W93" i="1"/>
  <c r="W92" i="1"/>
  <c r="W105" i="1"/>
  <c r="W104" i="1"/>
  <c r="W106" i="1"/>
  <c r="W455" i="1"/>
  <c r="W95" i="1"/>
  <c r="W112" i="1"/>
  <c r="W113" i="1"/>
  <c r="W114" i="1"/>
  <c r="W116" i="1"/>
  <c r="W120" i="1"/>
  <c r="W122" i="1"/>
  <c r="W123" i="1"/>
  <c r="W604" i="1"/>
  <c r="W126" i="1"/>
  <c r="W125" i="1"/>
  <c r="W127" i="1"/>
  <c r="W130" i="1"/>
  <c r="W129" i="1"/>
  <c r="W132" i="1"/>
  <c r="W133" i="1"/>
  <c r="W134" i="1"/>
  <c r="W238" i="1"/>
  <c r="W139" i="1"/>
  <c r="W140" i="1"/>
  <c r="W799" i="1"/>
  <c r="W17" i="1"/>
  <c r="W145" i="1"/>
  <c r="W148" i="1"/>
  <c r="W150" i="1"/>
  <c r="W107" i="1"/>
  <c r="W111" i="1"/>
  <c r="W117" i="1"/>
  <c r="W176" i="1"/>
  <c r="W178" i="1"/>
  <c r="W177" i="1"/>
  <c r="W179" i="1"/>
  <c r="W182" i="1"/>
  <c r="W183" i="1"/>
  <c r="W184" i="1"/>
  <c r="W199" i="1"/>
  <c r="W208" i="1"/>
  <c r="W210" i="1"/>
  <c r="W209" i="1"/>
  <c r="W211" i="1"/>
  <c r="W212" i="1"/>
  <c r="W217" i="1"/>
  <c r="W219" i="1"/>
  <c r="W218" i="1"/>
  <c r="W220" i="1"/>
  <c r="W221" i="1"/>
  <c r="W222" i="1"/>
  <c r="W223" i="1"/>
  <c r="W256" i="1"/>
  <c r="W257" i="1"/>
  <c r="W258" i="1"/>
  <c r="W259" i="1"/>
  <c r="W260" i="1"/>
  <c r="W261" i="1"/>
  <c r="W262" i="1"/>
  <c r="W370" i="1"/>
  <c r="W371" i="1"/>
  <c r="W279" i="1"/>
  <c r="W281" i="1"/>
  <c r="W342" i="1"/>
  <c r="W360" i="1"/>
  <c r="W293" i="1"/>
  <c r="W225" i="1"/>
  <c r="W226" i="1"/>
  <c r="W227" i="1"/>
  <c r="W232" i="1"/>
  <c r="W231" i="1"/>
  <c r="W230" i="1"/>
  <c r="W228" i="1"/>
  <c r="W229" i="1"/>
  <c r="W233" i="1"/>
  <c r="W234" i="1"/>
  <c r="W235" i="1"/>
  <c r="W236" i="1"/>
  <c r="W237" i="1"/>
  <c r="W239" i="1"/>
  <c r="W471" i="1"/>
  <c r="W250" i="1"/>
  <c r="W254" i="1"/>
  <c r="W255" i="1"/>
  <c r="W294" i="1"/>
  <c r="W297" i="1"/>
  <c r="W300" i="1"/>
  <c r="W301" i="1"/>
  <c r="W185" i="1"/>
  <c r="W188" i="1"/>
  <c r="W193" i="1"/>
  <c r="W240" i="1"/>
  <c r="W241" i="1"/>
  <c r="W242" i="1"/>
  <c r="W244" i="1"/>
  <c r="W328" i="1"/>
  <c r="W330" i="1"/>
  <c r="W572" i="1"/>
  <c r="W322" i="1"/>
  <c r="W323" i="1"/>
  <c r="W326" i="1"/>
  <c r="W325" i="1"/>
  <c r="W324" i="1"/>
  <c r="W327" i="1"/>
  <c r="W311" i="1"/>
  <c r="W318" i="1"/>
  <c r="W329" i="1"/>
  <c r="W310" i="1"/>
  <c r="W306" i="1"/>
  <c r="W302" i="1"/>
  <c r="W879" i="1"/>
  <c r="W882" i="1"/>
  <c r="W345" i="1"/>
  <c r="W347" i="1"/>
  <c r="W350" i="1"/>
  <c r="W888" i="1"/>
  <c r="W679" i="1"/>
  <c r="W677" i="1"/>
  <c r="W1307" i="1"/>
  <c r="W385" i="1"/>
  <c r="W1311" i="1"/>
  <c r="W435" i="1"/>
  <c r="W439" i="1"/>
  <c r="W442" i="1"/>
  <c r="W445" i="1"/>
  <c r="W462" i="1"/>
  <c r="W1281" i="1"/>
  <c r="W467" i="1"/>
  <c r="W468" i="1"/>
  <c r="W469" i="1"/>
  <c r="W137" i="1"/>
  <c r="W387" i="1"/>
  <c r="W410" i="1"/>
  <c r="W1275" i="1"/>
  <c r="W1287" i="1"/>
  <c r="W364" i="1"/>
  <c r="W369" i="1"/>
  <c r="W866" i="1"/>
  <c r="W372" i="1"/>
  <c r="W374" i="1"/>
  <c r="W375" i="1"/>
  <c r="W379" i="1"/>
  <c r="W382" i="1"/>
  <c r="W291" i="1"/>
  <c r="W384" i="1"/>
  <c r="W393" i="1"/>
  <c r="W396" i="1"/>
  <c r="W426" i="1"/>
  <c r="W423" i="1"/>
  <c r="W448" i="1"/>
  <c r="W452" i="1"/>
  <c r="W454" i="1"/>
  <c r="W273" i="1"/>
  <c r="W457" i="1"/>
  <c r="W461" i="1"/>
  <c r="W480" i="1"/>
  <c r="W481" i="1"/>
  <c r="W287" i="1"/>
  <c r="W487" i="1"/>
  <c r="W488" i="1"/>
  <c r="W491" i="1"/>
  <c r="W490" i="1"/>
  <c r="W515" i="1"/>
  <c r="W513" i="1"/>
  <c r="W825" i="1"/>
  <c r="W510" i="1"/>
  <c r="W520" i="1"/>
  <c r="W521" i="1"/>
  <c r="W523" i="1"/>
  <c r="W522" i="1"/>
  <c r="W525" i="1"/>
  <c r="W498" i="1"/>
  <c r="W514" i="1"/>
  <c r="W517" i="1"/>
  <c r="W516" i="1"/>
  <c r="W505" i="1"/>
  <c r="W506" i="1"/>
  <c r="W534" i="1"/>
  <c r="W989" i="1"/>
  <c r="W557" i="1"/>
  <c r="W558" i="1"/>
  <c r="W840" i="1"/>
  <c r="W568" i="1"/>
  <c r="W567" i="1"/>
  <c r="W569" i="1"/>
  <c r="W570" i="1"/>
  <c r="W571" i="1"/>
  <c r="W564" i="1"/>
  <c r="W1045" i="1"/>
  <c r="W576" i="1"/>
  <c r="W575" i="1"/>
  <c r="W577" i="1"/>
  <c r="W580" i="1"/>
  <c r="W579" i="1"/>
  <c r="W582" i="1"/>
  <c r="W584" i="1"/>
  <c r="W535" i="1"/>
  <c r="W536" i="1"/>
  <c r="W537" i="1"/>
  <c r="W539" i="1"/>
  <c r="W542" i="1"/>
  <c r="W541" i="1"/>
  <c r="W540" i="1"/>
  <c r="W544" i="1"/>
  <c r="W543" i="1"/>
  <c r="W828" i="1"/>
  <c r="W545" i="1"/>
  <c r="W547" i="1"/>
  <c r="W549" i="1"/>
  <c r="W550" i="1"/>
  <c r="W552" i="1"/>
  <c r="W551" i="1"/>
  <c r="W555" i="1"/>
  <c r="W553" i="1"/>
  <c r="W554" i="1"/>
  <c r="W560" i="1"/>
  <c r="W561" i="1"/>
  <c r="W562" i="1"/>
  <c r="W563" i="1"/>
  <c r="W566" i="1"/>
  <c r="W593" i="1"/>
  <c r="W594" i="1"/>
  <c r="W595" i="1"/>
  <c r="W596" i="1"/>
  <c r="W597" i="1"/>
  <c r="W599" i="1"/>
  <c r="W601" i="1"/>
  <c r="W602" i="1"/>
  <c r="W603" i="1"/>
  <c r="W362" i="1"/>
  <c r="W606" i="1"/>
  <c r="W605" i="1"/>
  <c r="W607" i="1"/>
  <c r="W608" i="1"/>
  <c r="W609" i="1"/>
  <c r="W610" i="1"/>
  <c r="W611" i="1"/>
  <c r="W118" i="1"/>
  <c r="W613" i="1"/>
  <c r="W615" i="1"/>
  <c r="W614" i="1"/>
  <c r="W616" i="1"/>
  <c r="W617" i="1"/>
  <c r="W618" i="1"/>
  <c r="W620" i="1"/>
  <c r="W621" i="1"/>
  <c r="W622" i="1"/>
  <c r="W623" i="1"/>
  <c r="W624" i="1"/>
  <c r="W628" i="1"/>
  <c r="W627" i="1"/>
  <c r="W626" i="1"/>
  <c r="W625" i="1"/>
  <c r="W629" i="1"/>
  <c r="W630" i="1"/>
  <c r="W632" i="1"/>
  <c r="W634" i="1"/>
  <c r="W633" i="1"/>
  <c r="W631" i="1"/>
  <c r="W636" i="1"/>
  <c r="W638" i="1"/>
  <c r="W639" i="1"/>
  <c r="W641" i="1"/>
  <c r="W640" i="1"/>
  <c r="W642" i="1"/>
  <c r="W637" i="1"/>
  <c r="W635" i="1"/>
  <c r="W644" i="1"/>
  <c r="W645" i="1"/>
  <c r="W647" i="1"/>
  <c r="W652" i="1"/>
  <c r="W650" i="1"/>
  <c r="W651" i="1"/>
  <c r="W649" i="1"/>
  <c r="W648" i="1"/>
  <c r="W653" i="1"/>
  <c r="W654" i="1"/>
  <c r="W655" i="1"/>
  <c r="W656" i="1"/>
  <c r="W862" i="1"/>
  <c r="W864" i="1"/>
  <c r="W865" i="1"/>
  <c r="W835" i="1"/>
  <c r="W1028" i="1"/>
  <c r="W868" i="1"/>
  <c r="W869" i="1"/>
  <c r="W870" i="1"/>
  <c r="W871" i="1"/>
  <c r="W872" i="1"/>
  <c r="W873" i="1"/>
  <c r="W874" i="1"/>
  <c r="W875" i="1"/>
  <c r="W877" i="1"/>
  <c r="W1029" i="1"/>
  <c r="W884" i="1"/>
  <c r="W886" i="1"/>
  <c r="W770" i="1"/>
  <c r="W889" i="1"/>
  <c r="W893" i="1"/>
  <c r="W894" i="1"/>
  <c r="W895" i="1"/>
  <c r="W896" i="1"/>
  <c r="W897" i="1"/>
  <c r="W960" i="1"/>
  <c r="W961" i="1"/>
  <c r="W963" i="1"/>
  <c r="W964" i="1"/>
  <c r="W966" i="1"/>
  <c r="W907" i="1"/>
  <c r="W909" i="1"/>
  <c r="W913" i="1"/>
  <c r="W924" i="1"/>
  <c r="W915" i="1"/>
  <c r="W925" i="1"/>
  <c r="W926" i="1"/>
  <c r="W927" i="1"/>
  <c r="W932" i="1"/>
  <c r="W941" i="1"/>
  <c r="W942" i="1"/>
  <c r="W945" i="1"/>
  <c r="W947" i="1"/>
  <c r="W949" i="1"/>
  <c r="W952" i="1"/>
  <c r="W953" i="1"/>
  <c r="W954" i="1"/>
  <c r="W955" i="1"/>
  <c r="W959" i="1"/>
  <c r="W988" i="1"/>
  <c r="W990" i="1"/>
  <c r="W48" i="1"/>
  <c r="W991" i="1"/>
  <c r="W994" i="1"/>
  <c r="W998" i="1"/>
  <c r="W999" i="1"/>
  <c r="W1001" i="1"/>
  <c r="W1003" i="1"/>
  <c r="W1002" i="1"/>
  <c r="W11" i="1"/>
  <c r="W1004" i="1"/>
  <c r="W1008" i="1"/>
  <c r="W1009" i="1"/>
  <c r="W661" i="1"/>
  <c r="W662" i="1"/>
  <c r="W740" i="1"/>
  <c r="W739" i="1"/>
  <c r="W743" i="1"/>
  <c r="W742" i="1"/>
  <c r="W664" i="1"/>
  <c r="W737" i="1"/>
  <c r="W738" i="1"/>
  <c r="W658" i="1"/>
  <c r="W657" i="1"/>
  <c r="W797" i="1"/>
  <c r="W798" i="1"/>
  <c r="W801" i="1"/>
  <c r="W800" i="1"/>
  <c r="W803" i="1"/>
  <c r="W802" i="1"/>
  <c r="W672" i="1"/>
  <c r="W673" i="1"/>
  <c r="W675" i="1"/>
  <c r="W676" i="1"/>
  <c r="W44" i="1"/>
  <c r="W779" i="1"/>
  <c r="W680" i="1"/>
  <c r="W681" i="1"/>
  <c r="W682" i="1"/>
  <c r="W683" i="1"/>
  <c r="W684" i="1"/>
  <c r="W685" i="1"/>
  <c r="W686" i="1"/>
  <c r="W687" i="1"/>
  <c r="W688" i="1"/>
  <c r="W689" i="1"/>
  <c r="W690" i="1"/>
  <c r="W691" i="1"/>
  <c r="W692" i="1"/>
  <c r="W353" i="1"/>
  <c r="W694" i="1"/>
  <c r="W695" i="1"/>
  <c r="W696" i="1"/>
  <c r="W720" i="1"/>
  <c r="W721" i="1"/>
  <c r="W722" i="1"/>
  <c r="W723" i="1"/>
  <c r="W724" i="1"/>
  <c r="W725" i="1"/>
  <c r="W726" i="1"/>
  <c r="W727" i="1"/>
  <c r="W728" i="1"/>
  <c r="W729" i="1"/>
  <c r="W730" i="1"/>
  <c r="W734" i="1"/>
  <c r="W731" i="1"/>
  <c r="W747" i="1"/>
  <c r="W744" i="1"/>
  <c r="W748" i="1"/>
  <c r="W750" i="1"/>
  <c r="W749" i="1"/>
  <c r="W751" i="1"/>
  <c r="W752" i="1"/>
  <c r="W753" i="1"/>
  <c r="W757" i="1"/>
  <c r="W754" i="1"/>
  <c r="W761" i="1"/>
  <c r="W759" i="1"/>
  <c r="W765" i="1"/>
  <c r="W762" i="1"/>
  <c r="W766" i="1"/>
  <c r="W767" i="1"/>
  <c r="W768" i="1"/>
  <c r="W769" i="1"/>
  <c r="W1101" i="1"/>
  <c r="W771" i="1"/>
  <c r="W772" i="1"/>
  <c r="W773" i="1"/>
  <c r="W774" i="1"/>
  <c r="W775" i="1"/>
  <c r="W776" i="1"/>
  <c r="W777" i="1"/>
  <c r="W778" i="1"/>
  <c r="W23" i="1"/>
  <c r="W780" i="1"/>
  <c r="W781" i="1"/>
  <c r="W782" i="1"/>
  <c r="W783" i="1"/>
  <c r="W784" i="1"/>
  <c r="W785" i="1"/>
  <c r="W786" i="1"/>
  <c r="W787" i="1"/>
  <c r="W788" i="1"/>
  <c r="W789" i="1"/>
  <c r="W794" i="1"/>
  <c r="W790" i="1"/>
  <c r="W716" i="1"/>
  <c r="W715" i="1"/>
  <c r="W718" i="1"/>
  <c r="W717" i="1"/>
  <c r="W660" i="1"/>
  <c r="W666" i="1"/>
  <c r="W665" i="1"/>
  <c r="W668" i="1"/>
  <c r="W667" i="1"/>
  <c r="W670" i="1"/>
  <c r="W669" i="1"/>
  <c r="W705" i="1"/>
  <c r="W704" i="1"/>
  <c r="W707" i="1"/>
  <c r="W706" i="1"/>
  <c r="W709" i="1"/>
  <c r="W708" i="1"/>
  <c r="W710" i="1"/>
  <c r="W712" i="1"/>
  <c r="W711" i="1"/>
  <c r="W701" i="1"/>
  <c r="W702" i="1"/>
  <c r="W703" i="1"/>
  <c r="W713" i="1"/>
  <c r="W714" i="1"/>
  <c r="W719" i="1"/>
  <c r="W698" i="1"/>
  <c r="W697" i="1"/>
  <c r="W700" i="1"/>
  <c r="W699" i="1"/>
  <c r="W823" i="1"/>
  <c r="W905" i="1"/>
  <c r="W808" i="1"/>
  <c r="W809" i="1"/>
  <c r="W811" i="1"/>
  <c r="W812" i="1"/>
  <c r="W813" i="1"/>
  <c r="W815" i="1"/>
  <c r="W821" i="1"/>
  <c r="W822" i="1"/>
  <c r="W850" i="1"/>
  <c r="W805" i="1"/>
  <c r="W806" i="1"/>
  <c r="W807" i="1"/>
  <c r="W1061" i="1"/>
  <c r="W693" i="1"/>
  <c r="W834" i="1"/>
  <c r="W833" i="1"/>
  <c r="W1242" i="1"/>
  <c r="W659" i="1"/>
  <c r="W830" i="1"/>
  <c r="W829" i="1"/>
  <c r="W832" i="1"/>
  <c r="W831" i="1"/>
  <c r="W842" i="1"/>
  <c r="W843" i="1"/>
  <c r="W845" i="1"/>
  <c r="W846" i="1"/>
  <c r="W847" i="1"/>
  <c r="W849" i="1"/>
  <c r="W848" i="1"/>
  <c r="W826" i="1"/>
  <c r="W827" i="1"/>
  <c r="W841" i="1"/>
  <c r="W967" i="1"/>
  <c r="W899" i="1"/>
  <c r="W898" i="1"/>
  <c r="W906" i="1"/>
  <c r="W912" i="1"/>
  <c r="W910" i="1"/>
  <c r="W938" i="1"/>
  <c r="W937" i="1"/>
  <c r="W1015" i="1"/>
  <c r="W1014" i="1"/>
  <c r="W1016" i="1"/>
  <c r="W958" i="1"/>
  <c r="W956" i="1"/>
  <c r="W978" i="1"/>
  <c r="W979" i="1"/>
  <c r="W903" i="1"/>
  <c r="W518" i="1"/>
  <c r="W904" i="1"/>
  <c r="W972" i="1"/>
  <c r="W969" i="1"/>
  <c r="W974" i="1"/>
  <c r="W973" i="1"/>
  <c r="W975" i="1"/>
  <c r="W977" i="1"/>
  <c r="W976" i="1"/>
  <c r="W980" i="1"/>
  <c r="W982" i="1"/>
  <c r="W981" i="1"/>
  <c r="W984" i="1"/>
  <c r="W983" i="1"/>
  <c r="W987" i="1"/>
  <c r="W985" i="1"/>
  <c r="W1022" i="1"/>
  <c r="W1021" i="1"/>
  <c r="W1020" i="1"/>
  <c r="W1023" i="1"/>
  <c r="W1024" i="1"/>
  <c r="W1027" i="1"/>
  <c r="W1032" i="1"/>
  <c r="W1031" i="1"/>
  <c r="W1098" i="1"/>
  <c r="W12" i="1"/>
  <c r="W1035" i="1"/>
  <c r="W1033" i="1"/>
  <c r="W1038" i="1"/>
  <c r="W1036" i="1"/>
  <c r="W1037" i="1"/>
  <c r="W1041" i="1"/>
  <c r="W1040" i="1"/>
  <c r="W1044" i="1"/>
  <c r="W1043" i="1"/>
  <c r="W1042" i="1"/>
  <c r="W1123" i="1"/>
  <c r="W1237" i="1"/>
  <c r="W1030" i="1"/>
  <c r="W1113" i="1"/>
  <c r="W1114" i="1"/>
  <c r="W1071" i="1"/>
  <c r="W1083" i="1"/>
  <c r="W1115" i="1"/>
  <c r="W1084" i="1"/>
  <c r="W1085" i="1"/>
  <c r="W1087" i="1"/>
  <c r="W1089" i="1"/>
  <c r="W1091" i="1"/>
  <c r="W1092" i="1"/>
  <c r="W1093" i="1"/>
  <c r="W1094" i="1"/>
  <c r="W1105" i="1"/>
  <c r="W1107" i="1"/>
  <c r="W1108" i="1"/>
  <c r="W1116" i="1"/>
  <c r="W1117" i="1"/>
  <c r="W1118" i="1"/>
  <c r="W1111" i="1"/>
  <c r="W1096" i="1"/>
  <c r="W1095" i="1"/>
  <c r="W292" i="1"/>
  <c r="W1103" i="1"/>
  <c r="W1120" i="1"/>
  <c r="W546" i="1"/>
  <c r="W1099" i="1"/>
  <c r="W1100" i="1"/>
  <c r="W16" i="1"/>
  <c r="W1102" i="1"/>
  <c r="W1077" i="1"/>
  <c r="W1072" i="1"/>
  <c r="W1073" i="1"/>
  <c r="W1074" i="1"/>
  <c r="W1078" i="1"/>
  <c r="W1075" i="1"/>
  <c r="W1079" i="1"/>
  <c r="W1076" i="1"/>
  <c r="W1080" i="1"/>
  <c r="W1081" i="1"/>
  <c r="W1121" i="1"/>
  <c r="W1125" i="1"/>
  <c r="W1124" i="1"/>
  <c r="W1122" i="1"/>
  <c r="W1246" i="1"/>
  <c r="W1130" i="1"/>
  <c r="W1131" i="1"/>
  <c r="W1129" i="1"/>
  <c r="W1132" i="1"/>
  <c r="W1157" i="1"/>
  <c r="W1156" i="1"/>
  <c r="W1155" i="1"/>
  <c r="W1154" i="1"/>
  <c r="W1153" i="1"/>
  <c r="W1148" i="1"/>
  <c r="W1149" i="1"/>
  <c r="W10" i="1"/>
  <c r="W1152" i="1"/>
  <c r="W39" i="1"/>
  <c r="W1147" i="1"/>
  <c r="W1150" i="1"/>
  <c r="W1145" i="1"/>
  <c r="W1144" i="1"/>
  <c r="W1143" i="1"/>
  <c r="W1142" i="1"/>
  <c r="W1141" i="1"/>
  <c r="W1140" i="1"/>
  <c r="W1139" i="1"/>
  <c r="W1138" i="1"/>
  <c r="W1137" i="1"/>
  <c r="W1136" i="1"/>
  <c r="W1175" i="1"/>
  <c r="W1174" i="1"/>
  <c r="W1159" i="1"/>
  <c r="W1178" i="1"/>
  <c r="W1168" i="1"/>
  <c r="W1167" i="1"/>
  <c r="W1166" i="1"/>
  <c r="W1165" i="1"/>
  <c r="W1164" i="1"/>
  <c r="W1181" i="1"/>
  <c r="W1180" i="1"/>
  <c r="W1179" i="1"/>
  <c r="W1163" i="1"/>
  <c r="W1162" i="1"/>
  <c r="W1161" i="1"/>
  <c r="W1160" i="1"/>
  <c r="W1173" i="1"/>
  <c r="W1170" i="1"/>
  <c r="W1171" i="1"/>
  <c r="W1172" i="1"/>
  <c r="W1169" i="1"/>
  <c r="W1177" i="1"/>
  <c r="W1176" i="1"/>
  <c r="W1182" i="1"/>
  <c r="W1187" i="1"/>
  <c r="W1186" i="1"/>
  <c r="W1185" i="1"/>
  <c r="W1184" i="1"/>
  <c r="W1183" i="1"/>
  <c r="W1192" i="1"/>
  <c r="W1191" i="1"/>
  <c r="W1190" i="1"/>
  <c r="W1189" i="1"/>
  <c r="W1188" i="1"/>
  <c r="W1195" i="1"/>
  <c r="W1196" i="1"/>
  <c r="W1194" i="1"/>
  <c r="W1193" i="1"/>
  <c r="W1207" i="1"/>
  <c r="W1206" i="1"/>
  <c r="W1205" i="1"/>
  <c r="W1204" i="1"/>
  <c r="W1203" i="1"/>
  <c r="W1200" i="1"/>
  <c r="W1199" i="1"/>
  <c r="W1198" i="1"/>
  <c r="W1197" i="1"/>
  <c r="W1202" i="1"/>
  <c r="W1209" i="1"/>
  <c r="W1208" i="1"/>
  <c r="W1201" i="1"/>
  <c r="W1221" i="1"/>
  <c r="W1222" i="1"/>
  <c r="W1223" i="1"/>
  <c r="W1224" i="1"/>
  <c r="W1225" i="1"/>
  <c r="W1226" i="1"/>
  <c r="W1227" i="1"/>
  <c r="W1228" i="1"/>
  <c r="W1230" i="1"/>
  <c r="W1231" i="1"/>
  <c r="W1232" i="1"/>
  <c r="W1054" i="1"/>
  <c r="W1245" i="1"/>
  <c r="W1233" i="1"/>
  <c r="W1234" i="1"/>
  <c r="W1235" i="1"/>
  <c r="W1236" i="1"/>
  <c r="W51" i="1"/>
  <c r="W1238" i="1"/>
  <c r="W1239" i="1"/>
  <c r="W1301" i="1"/>
  <c r="W1244" i="1"/>
  <c r="W1243" i="1"/>
  <c r="W1210" i="1"/>
  <c r="W1217" i="1"/>
  <c r="W1218" i="1"/>
  <c r="W1213" i="1"/>
  <c r="W1212" i="1"/>
  <c r="W1211" i="1"/>
  <c r="W1216" i="1"/>
  <c r="W1215" i="1"/>
  <c r="W1214" i="1"/>
  <c r="W18" i="1"/>
  <c r="W1250" i="1"/>
  <c r="W1257" i="1"/>
  <c r="W1256" i="1"/>
  <c r="W1255" i="1"/>
  <c r="W1254" i="1"/>
  <c r="W1253" i="1"/>
  <c r="W1261" i="1"/>
  <c r="W1260" i="1"/>
  <c r="W1259" i="1"/>
  <c r="W1258" i="1"/>
  <c r="W1265" i="1"/>
  <c r="W1264" i="1"/>
  <c r="W1263" i="1"/>
  <c r="W1262" i="1"/>
  <c r="W1269" i="1"/>
  <c r="W1268" i="1"/>
  <c r="W1267" i="1"/>
  <c r="W1266" i="1"/>
  <c r="W1274" i="1"/>
  <c r="W1273" i="1"/>
  <c r="W1272" i="1"/>
  <c r="W1271" i="1"/>
  <c r="W1270" i="1"/>
  <c r="W1219" i="1"/>
  <c r="W1220" i="1"/>
  <c r="W1229" i="1"/>
  <c r="W1046" i="1"/>
  <c r="W1047" i="1"/>
  <c r="W1049" i="1"/>
  <c r="W1051" i="1"/>
  <c r="W1050" i="1"/>
  <c r="W1052" i="1"/>
  <c r="W1053" i="1"/>
  <c r="W35" i="1"/>
  <c r="W1055" i="1"/>
  <c r="W1056" i="1"/>
  <c r="W1057" i="1"/>
  <c r="W1058" i="1"/>
  <c r="W21" i="1"/>
  <c r="W1276" i="1"/>
  <c r="W1278" i="1"/>
  <c r="W1151" i="1"/>
  <c r="W1284" i="1"/>
  <c r="W1285" i="1"/>
  <c r="W354" i="1"/>
  <c r="W224" i="1"/>
  <c r="W1292" i="1"/>
  <c r="W1294" i="1"/>
  <c r="W1296" i="1"/>
  <c r="W1297" i="1"/>
  <c r="W1298" i="1"/>
  <c r="W1299" i="1"/>
  <c r="W574" i="1"/>
  <c r="W1303" i="1"/>
  <c r="W1158" i="1"/>
  <c r="W1304" i="1"/>
  <c r="W1315" i="1"/>
  <c r="W1283" i="1"/>
  <c r="W1305" i="1"/>
  <c r="W1306" i="1"/>
  <c r="W119" i="1"/>
  <c r="W346" i="1"/>
  <c r="W1312" i="1"/>
  <c r="W1313" i="1"/>
  <c r="W289" i="1"/>
  <c r="W400" i="1"/>
  <c r="W333" i="1"/>
  <c r="W494" i="1"/>
  <c r="W477" i="1"/>
  <c r="W317" i="1"/>
  <c r="BP1068" i="1"/>
  <c r="BL1068" i="1"/>
  <c r="BH1068" i="1"/>
  <c r="BQ1068" i="1"/>
  <c r="BM1068" i="1"/>
  <c r="BI1068" i="1"/>
  <c r="BR1068" i="1"/>
  <c r="BN1068" i="1"/>
  <c r="BJ1068" i="1"/>
  <c r="BF1068" i="1"/>
  <c r="BO1068" i="1"/>
  <c r="BK1068" i="1"/>
  <c r="BG1068" i="1"/>
  <c r="BO1086" i="1"/>
  <c r="BK1086" i="1"/>
  <c r="BG1086" i="1"/>
  <c r="BP1086" i="1"/>
  <c r="BL1086" i="1"/>
  <c r="BH1086" i="1"/>
  <c r="BQ1086" i="1"/>
  <c r="BM1086" i="1"/>
  <c r="BI1086" i="1"/>
  <c r="BR1086" i="1"/>
  <c r="BN1086" i="1"/>
  <c r="BJ1086" i="1"/>
  <c r="BF1086" i="1"/>
  <c r="BK793" i="1"/>
  <c r="BR793" i="1"/>
  <c r="BJ793" i="1"/>
  <c r="BQ793" i="1"/>
  <c r="BI793" i="1"/>
  <c r="BP793" i="1"/>
  <c r="BH793" i="1"/>
  <c r="BO793" i="1"/>
  <c r="BG793" i="1"/>
  <c r="BN793" i="1"/>
  <c r="BF793" i="1"/>
  <c r="BM793" i="1"/>
  <c r="BL793" i="1"/>
  <c r="BK795" i="1"/>
  <c r="BR795" i="1"/>
  <c r="BJ795" i="1"/>
  <c r="BQ795" i="1"/>
  <c r="BI795" i="1"/>
  <c r="BP795" i="1"/>
  <c r="BH795" i="1"/>
  <c r="BO795" i="1"/>
  <c r="BG795" i="1"/>
  <c r="BN795" i="1"/>
  <c r="BF795" i="1"/>
  <c r="BM795" i="1"/>
  <c r="BL795" i="1"/>
  <c r="BG312" i="1"/>
  <c r="BO312" i="1"/>
  <c r="BL312" i="1"/>
  <c r="BM312" i="1"/>
  <c r="BF312" i="1"/>
  <c r="BN312" i="1"/>
  <c r="BH312" i="1"/>
  <c r="BP312" i="1"/>
  <c r="BI312" i="1"/>
  <c r="BQ312" i="1"/>
  <c r="BJ312" i="1"/>
  <c r="BR312" i="1"/>
  <c r="H74" i="5"/>
  <c r="E74" i="5"/>
  <c r="W1247" i="1"/>
  <c r="BS1068" i="1"/>
  <c r="BS1086" i="1"/>
  <c r="J74" i="5"/>
  <c r="BS795" i="1"/>
  <c r="BS312" i="1"/>
  <c r="O70" i="4"/>
  <c r="L70" i="4"/>
  <c r="H382" i="4"/>
  <c r="H381" i="4"/>
  <c r="H380" i="4"/>
  <c r="H379" i="4"/>
  <c r="H378" i="4"/>
  <c r="H377" i="4"/>
  <c r="H376" i="4"/>
  <c r="H375" i="4"/>
  <c r="H374" i="4"/>
  <c r="H373" i="4"/>
  <c r="H372" i="4"/>
  <c r="H371" i="4"/>
  <c r="H370" i="4"/>
  <c r="H369" i="4"/>
  <c r="H368" i="4"/>
  <c r="H367" i="4"/>
  <c r="H366" i="4"/>
  <c r="H365" i="4"/>
  <c r="H364" i="4"/>
  <c r="H363" i="4"/>
  <c r="H362" i="4"/>
  <c r="H361" i="4"/>
  <c r="H360" i="4"/>
  <c r="H359" i="4"/>
  <c r="H358" i="4"/>
  <c r="H357" i="4"/>
  <c r="H356" i="4"/>
  <c r="H355" i="4"/>
  <c r="H354" i="4"/>
  <c r="H353" i="4"/>
  <c r="H352" i="4"/>
  <c r="H351" i="4"/>
  <c r="H350" i="4"/>
  <c r="H349" i="4"/>
  <c r="H348" i="4"/>
  <c r="H347" i="4"/>
  <c r="H346" i="4"/>
  <c r="H345" i="4"/>
  <c r="H344" i="4"/>
  <c r="H343" i="4"/>
  <c r="H342" i="4"/>
  <c r="H341" i="4"/>
  <c r="H340" i="4"/>
  <c r="H339" i="4"/>
  <c r="H338" i="4"/>
  <c r="H337" i="4"/>
  <c r="H336" i="4"/>
  <c r="H335" i="4"/>
  <c r="H334" i="4"/>
  <c r="H333" i="4"/>
  <c r="H332" i="4"/>
  <c r="H331" i="4"/>
  <c r="H330" i="4"/>
  <c r="H329" i="4"/>
  <c r="H328" i="4"/>
  <c r="H327" i="4"/>
  <c r="H326" i="4"/>
  <c r="H325" i="4"/>
  <c r="H324" i="4"/>
  <c r="H323" i="4"/>
  <c r="H322" i="4"/>
  <c r="H321" i="4"/>
  <c r="H320" i="4"/>
  <c r="H319" i="4"/>
  <c r="H318" i="4"/>
  <c r="H317" i="4"/>
  <c r="H316" i="4"/>
  <c r="H315" i="4"/>
  <c r="H314" i="4"/>
  <c r="H313" i="4"/>
  <c r="H312" i="4"/>
  <c r="H311" i="4"/>
  <c r="H310" i="4"/>
  <c r="H309" i="4"/>
  <c r="H308" i="4"/>
  <c r="H307" i="4"/>
  <c r="H306" i="4"/>
  <c r="H305" i="4"/>
  <c r="H304" i="4"/>
  <c r="H303" i="4"/>
  <c r="H302" i="4"/>
  <c r="H301" i="4"/>
  <c r="H300" i="4"/>
  <c r="H299" i="4"/>
  <c r="H298" i="4"/>
  <c r="H297" i="4"/>
  <c r="H296" i="4"/>
  <c r="H295" i="4"/>
  <c r="H294" i="4"/>
  <c r="H293" i="4"/>
  <c r="H292" i="4"/>
  <c r="H291" i="4"/>
  <c r="H290" i="4"/>
  <c r="H289" i="4"/>
  <c r="H288" i="4"/>
  <c r="H287" i="4"/>
  <c r="H286" i="4"/>
  <c r="H285" i="4"/>
  <c r="H284" i="4"/>
  <c r="H283" i="4"/>
  <c r="H282" i="4"/>
  <c r="H281" i="4"/>
  <c r="H280" i="4"/>
  <c r="H279" i="4"/>
  <c r="H278" i="4"/>
  <c r="H277" i="4"/>
  <c r="H276" i="4"/>
  <c r="H275" i="4"/>
  <c r="H274" i="4"/>
  <c r="H273" i="4"/>
  <c r="H272" i="4"/>
  <c r="H271" i="4"/>
  <c r="H270" i="4"/>
  <c r="H269" i="4"/>
  <c r="H268" i="4"/>
  <c r="H267" i="4"/>
  <c r="H266" i="4"/>
  <c r="H265" i="4"/>
  <c r="H264" i="4"/>
  <c r="H263" i="4"/>
  <c r="H262" i="4"/>
  <c r="H261" i="4"/>
  <c r="H260" i="4"/>
  <c r="H259" i="4"/>
  <c r="H258" i="4"/>
  <c r="H257" i="4"/>
  <c r="H256" i="4"/>
  <c r="H255" i="4"/>
  <c r="H254" i="4"/>
  <c r="H253" i="4"/>
  <c r="H252" i="4"/>
  <c r="H251" i="4"/>
  <c r="H250" i="4"/>
  <c r="H249" i="4"/>
  <c r="H248" i="4"/>
  <c r="H247" i="4"/>
  <c r="H246" i="4"/>
  <c r="H245" i="4"/>
  <c r="H244" i="4"/>
  <c r="H243" i="4"/>
  <c r="H242" i="4"/>
  <c r="H241" i="4"/>
  <c r="H240" i="4"/>
  <c r="H239" i="4"/>
  <c r="H238" i="4"/>
  <c r="H237" i="4"/>
  <c r="H236" i="4"/>
  <c r="H235" i="4"/>
  <c r="H234" i="4"/>
  <c r="H233" i="4"/>
  <c r="H232" i="4"/>
  <c r="H231" i="4"/>
  <c r="H230" i="4"/>
  <c r="H229" i="4"/>
  <c r="H228" i="4"/>
  <c r="H227" i="4"/>
  <c r="H226" i="4"/>
  <c r="H225" i="4"/>
  <c r="H224" i="4"/>
  <c r="H223" i="4"/>
  <c r="H222" i="4"/>
  <c r="H221" i="4"/>
  <c r="H220" i="4"/>
  <c r="H219" i="4"/>
  <c r="H218" i="4"/>
  <c r="H217" i="4"/>
  <c r="H216" i="4"/>
  <c r="H215" i="4"/>
  <c r="H214" i="4"/>
  <c r="H213" i="4"/>
  <c r="H212" i="4"/>
  <c r="H211" i="4"/>
  <c r="H210" i="4"/>
  <c r="H209" i="4"/>
  <c r="H208" i="4"/>
  <c r="H207" i="4"/>
  <c r="H206" i="4"/>
  <c r="H205" i="4"/>
  <c r="H204" i="4"/>
  <c r="H203" i="4"/>
  <c r="H202" i="4"/>
  <c r="H201" i="4"/>
  <c r="H200" i="4"/>
  <c r="H199" i="4"/>
  <c r="H198" i="4"/>
  <c r="H197" i="4"/>
  <c r="H196" i="4"/>
  <c r="H195" i="4"/>
  <c r="H194" i="4"/>
  <c r="H193" i="4"/>
  <c r="H192" i="4"/>
  <c r="H191" i="4"/>
  <c r="H190" i="4"/>
  <c r="H189" i="4"/>
  <c r="H188" i="4"/>
  <c r="H187" i="4"/>
  <c r="H186" i="4"/>
  <c r="H185" i="4"/>
  <c r="H184" i="4"/>
  <c r="H183" i="4"/>
  <c r="H182" i="4"/>
  <c r="H181" i="4"/>
  <c r="H180" i="4"/>
  <c r="H179" i="4"/>
  <c r="H178" i="4"/>
  <c r="H177" i="4"/>
  <c r="H176" i="4"/>
  <c r="H175" i="4"/>
  <c r="H174" i="4"/>
  <c r="H173" i="4"/>
  <c r="H172" i="4"/>
  <c r="H171" i="4"/>
  <c r="H170" i="4"/>
  <c r="H169" i="4"/>
  <c r="H168" i="4"/>
  <c r="H167" i="4"/>
  <c r="H166" i="4"/>
  <c r="H165" i="4"/>
  <c r="H164" i="4"/>
  <c r="H163" i="4"/>
  <c r="H162" i="4"/>
  <c r="H161" i="4"/>
  <c r="H160" i="4"/>
  <c r="H159" i="4"/>
  <c r="H158" i="4"/>
  <c r="H157" i="4"/>
  <c r="H156" i="4"/>
  <c r="H155" i="4"/>
  <c r="H154" i="4"/>
  <c r="H153" i="4"/>
  <c r="H152" i="4"/>
  <c r="H151" i="4"/>
  <c r="H150" i="4"/>
  <c r="H149" i="4"/>
  <c r="H148" i="4"/>
  <c r="H147" i="4"/>
  <c r="H146" i="4"/>
  <c r="H145" i="4"/>
  <c r="H144" i="4"/>
  <c r="H143" i="4"/>
  <c r="H142" i="4"/>
  <c r="H141" i="4"/>
  <c r="H140" i="4"/>
  <c r="H139" i="4"/>
  <c r="H138" i="4"/>
  <c r="H137" i="4"/>
  <c r="H136" i="4"/>
  <c r="H135" i="4"/>
  <c r="H134" i="4"/>
  <c r="H133" i="4"/>
  <c r="H132" i="4"/>
  <c r="H131" i="4"/>
  <c r="H130" i="4"/>
  <c r="H129" i="4"/>
  <c r="H128" i="4"/>
  <c r="H127" i="4"/>
  <c r="H126" i="4"/>
  <c r="H125" i="4"/>
  <c r="H124" i="4"/>
  <c r="H123" i="4"/>
  <c r="H122" i="4"/>
  <c r="H121" i="4"/>
  <c r="H120" i="4"/>
  <c r="H119" i="4"/>
  <c r="H118" i="4"/>
  <c r="H117" i="4"/>
  <c r="H116" i="4"/>
  <c r="H115" i="4"/>
  <c r="H114" i="4"/>
  <c r="H113" i="4"/>
  <c r="H112" i="4"/>
  <c r="H111" i="4"/>
  <c r="H110" i="4"/>
  <c r="H109" i="4"/>
  <c r="H108" i="4"/>
  <c r="H107" i="4"/>
  <c r="H106" i="4"/>
  <c r="H105" i="4"/>
  <c r="H104" i="4"/>
  <c r="H103" i="4"/>
  <c r="H102" i="4"/>
  <c r="H101" i="4"/>
  <c r="H100" i="4"/>
  <c r="H99" i="4"/>
  <c r="H98" i="4"/>
  <c r="H97" i="4"/>
  <c r="H96" i="4"/>
  <c r="H95" i="4"/>
  <c r="H94" i="4"/>
  <c r="H93" i="4"/>
  <c r="H92" i="4"/>
  <c r="H91" i="4"/>
  <c r="H90" i="4"/>
  <c r="H89" i="4"/>
  <c r="H88" i="4"/>
  <c r="H87" i="4"/>
  <c r="H86" i="4"/>
  <c r="H85" i="4"/>
  <c r="H84" i="4"/>
  <c r="H83" i="4"/>
  <c r="H82" i="4"/>
  <c r="H81" i="4"/>
  <c r="H80" i="4"/>
  <c r="H79" i="4"/>
  <c r="H78" i="4"/>
  <c r="H77" i="4"/>
  <c r="H76" i="4"/>
  <c r="H75" i="4"/>
  <c r="H74" i="4"/>
  <c r="H73" i="4"/>
  <c r="H72" i="4"/>
  <c r="H71" i="4"/>
  <c r="H70" i="4"/>
  <c r="H69" i="4"/>
  <c r="H68" i="4"/>
  <c r="H67" i="4"/>
  <c r="H66" i="4"/>
  <c r="H65" i="4"/>
  <c r="H64" i="4"/>
  <c r="H63" i="4"/>
  <c r="H62" i="4"/>
  <c r="H61" i="4"/>
  <c r="H60" i="4"/>
  <c r="H59" i="4"/>
  <c r="H58" i="4"/>
  <c r="H57" i="4"/>
  <c r="H56" i="4"/>
  <c r="H55" i="4"/>
  <c r="H54" i="4"/>
  <c r="H53" i="4"/>
  <c r="H52" i="4"/>
  <c r="H51" i="4"/>
  <c r="H50" i="4"/>
  <c r="H49" i="4"/>
  <c r="H48" i="4"/>
  <c r="H47" i="4"/>
  <c r="H46" i="4"/>
  <c r="H45" i="4"/>
  <c r="H44" i="4"/>
  <c r="H43" i="4"/>
  <c r="H42" i="4"/>
  <c r="H41" i="4"/>
  <c r="H40" i="4"/>
  <c r="H39" i="4"/>
  <c r="H38" i="4"/>
  <c r="H37" i="4"/>
  <c r="H36" i="4"/>
  <c r="H35" i="4"/>
  <c r="H34" i="4"/>
  <c r="H33" i="4"/>
  <c r="H32" i="4"/>
  <c r="H31" i="4"/>
  <c r="H30" i="4"/>
  <c r="H29" i="4"/>
  <c r="H28" i="4"/>
  <c r="H27" i="4"/>
  <c r="H26" i="4"/>
  <c r="H25" i="4"/>
  <c r="H24" i="4"/>
  <c r="H23" i="4"/>
  <c r="H22" i="4"/>
  <c r="H21" i="4"/>
  <c r="H20" i="4"/>
  <c r="H19" i="4"/>
  <c r="H18" i="4"/>
  <c r="H17" i="4"/>
  <c r="H16" i="4"/>
  <c r="H15" i="4"/>
  <c r="H14" i="4"/>
  <c r="H13" i="4"/>
  <c r="H12" i="4"/>
  <c r="H11" i="4"/>
  <c r="H10" i="4"/>
  <c r="H9" i="4"/>
  <c r="H8" i="4"/>
  <c r="H7" i="4"/>
  <c r="H6" i="4"/>
  <c r="H5" i="4"/>
  <c r="H4" i="4"/>
  <c r="H3" i="4"/>
  <c r="F383" i="4"/>
  <c r="D382" i="4"/>
  <c r="D360" i="4"/>
  <c r="D290" i="4"/>
  <c r="D271" i="4"/>
  <c r="D267" i="4"/>
  <c r="D253" i="4"/>
  <c r="D251" i="4"/>
  <c r="D247" i="4"/>
  <c r="D245" i="4"/>
  <c r="D243" i="4"/>
  <c r="D237" i="4"/>
  <c r="D234" i="4"/>
  <c r="D225" i="4"/>
  <c r="D177" i="4"/>
  <c r="D176" i="4"/>
  <c r="D175" i="4"/>
  <c r="D173" i="4"/>
  <c r="D169" i="4"/>
  <c r="D167" i="4"/>
  <c r="D166" i="4"/>
  <c r="D161" i="4"/>
  <c r="D142" i="4"/>
  <c r="D136" i="4"/>
  <c r="D131" i="4"/>
  <c r="D130" i="4"/>
  <c r="D128" i="4"/>
  <c r="D127" i="4"/>
  <c r="D119" i="4"/>
  <c r="D112" i="4"/>
  <c r="D98" i="4"/>
  <c r="D51" i="4"/>
  <c r="D42" i="4"/>
  <c r="D41" i="4"/>
  <c r="D40" i="4"/>
  <c r="D39" i="4"/>
  <c r="D37" i="4"/>
  <c r="D35" i="4"/>
  <c r="D34" i="4"/>
  <c r="D33" i="4"/>
  <c r="D32" i="4"/>
  <c r="D31" i="4"/>
  <c r="D19" i="4"/>
  <c r="D12" i="4"/>
  <c r="D8" i="4"/>
  <c r="D5" i="4"/>
  <c r="D4" i="4"/>
  <c r="D3" i="4"/>
  <c r="L72" i="4"/>
  <c r="D383" i="4"/>
  <c r="H383" i="4"/>
  <c r="BA477" i="1"/>
  <c r="AO477" i="1"/>
  <c r="AH477" i="1"/>
  <c r="AG477" i="1"/>
  <c r="AF477" i="1"/>
  <c r="BA494" i="1"/>
  <c r="AO494" i="1"/>
  <c r="AH494" i="1"/>
  <c r="AG494" i="1"/>
  <c r="AF494" i="1"/>
  <c r="AH400" i="1"/>
  <c r="AG400" i="1"/>
  <c r="AF400" i="1"/>
  <c r="BA289" i="1"/>
  <c r="AO289" i="1"/>
  <c r="AH289" i="1"/>
  <c r="AG289" i="1"/>
  <c r="AF289" i="1"/>
  <c r="AG1313" i="1"/>
  <c r="AG1312" i="1"/>
  <c r="AG1311" i="1"/>
  <c r="AG1309" i="1"/>
  <c r="AG1307" i="1"/>
  <c r="AG1306" i="1"/>
  <c r="AG1305" i="1"/>
  <c r="AG1283" i="1"/>
  <c r="AG1282" i="1"/>
  <c r="AG1315" i="1"/>
  <c r="AG1304" i="1"/>
  <c r="AG1318" i="1"/>
  <c r="AG1303" i="1"/>
  <c r="AG1301" i="1"/>
  <c r="AG1299" i="1"/>
  <c r="AG1298" i="1"/>
  <c r="AG1297" i="1"/>
  <c r="AG1296" i="1"/>
  <c r="AG1294" i="1"/>
  <c r="AG1292" i="1"/>
  <c r="AG1290" i="1"/>
  <c r="AG1287" i="1"/>
  <c r="AG1285" i="1"/>
  <c r="AG1284" i="1"/>
  <c r="AG1281" i="1"/>
  <c r="AG1278" i="1"/>
  <c r="AG1277" i="1"/>
  <c r="AG1276" i="1"/>
  <c r="AG1275" i="1"/>
  <c r="AG1061" i="1"/>
  <c r="AG1060" i="1"/>
  <c r="AG1059" i="1"/>
  <c r="AG1058" i="1"/>
  <c r="AG1057" i="1"/>
  <c r="AG1056" i="1"/>
  <c r="AG1055" i="1"/>
  <c r="AG1054" i="1"/>
  <c r="AG1053" i="1"/>
  <c r="AG1052" i="1"/>
  <c r="AG1050" i="1"/>
  <c r="AG1051" i="1"/>
  <c r="AG1049" i="1"/>
  <c r="AG1048" i="1"/>
  <c r="AG1047" i="1"/>
  <c r="AG1046" i="1"/>
  <c r="AG1229" i="1"/>
  <c r="AG1220" i="1"/>
  <c r="AG1219" i="1"/>
  <c r="AG1270" i="1"/>
  <c r="AG1271" i="1"/>
  <c r="AG1272" i="1"/>
  <c r="AG1273" i="1"/>
  <c r="AG1274" i="1"/>
  <c r="AG1266" i="1"/>
  <c r="AG1267" i="1"/>
  <c r="AG1268" i="1"/>
  <c r="AG1269" i="1"/>
  <c r="AG1262" i="1"/>
  <c r="AG1263" i="1"/>
  <c r="AG1264" i="1"/>
  <c r="AG1265" i="1"/>
  <c r="AG1258" i="1"/>
  <c r="AG1259" i="1"/>
  <c r="AG1260" i="1"/>
  <c r="AG1261" i="1"/>
  <c r="AG1253" i="1"/>
  <c r="AG1254" i="1"/>
  <c r="AG1255" i="1"/>
  <c r="AG1256" i="1"/>
  <c r="AG1257" i="1"/>
  <c r="AG1250" i="1"/>
  <c r="AG1247" i="1"/>
  <c r="AG1214" i="1"/>
  <c r="AG1215" i="1"/>
  <c r="AG1216" i="1"/>
  <c r="AG1211" i="1"/>
  <c r="AG1212" i="1"/>
  <c r="AG1213" i="1"/>
  <c r="AG1218" i="1"/>
  <c r="AG1217" i="1"/>
  <c r="AG1210" i="1"/>
  <c r="AG1243" i="1"/>
  <c r="AG1244" i="1"/>
  <c r="AG1242" i="1"/>
  <c r="AG1239" i="1"/>
  <c r="AG1238" i="1"/>
  <c r="AG1237" i="1"/>
  <c r="AG1236" i="1"/>
  <c r="AG1235" i="1"/>
  <c r="AG1234" i="1"/>
  <c r="AG1233" i="1"/>
  <c r="AG1245" i="1"/>
  <c r="AG1246" i="1"/>
  <c r="AG1232" i="1"/>
  <c r="AG1231" i="1"/>
  <c r="AG1230" i="1"/>
  <c r="AG1228" i="1"/>
  <c r="AG1227" i="1"/>
  <c r="AG1226" i="1"/>
  <c r="AG1225" i="1"/>
  <c r="AG1224" i="1"/>
  <c r="AG1223" i="1"/>
  <c r="AG1222" i="1"/>
  <c r="AG1221" i="1"/>
  <c r="AG1201" i="1"/>
  <c r="AG1208" i="1"/>
  <c r="AG1209" i="1"/>
  <c r="AG1202" i="1"/>
  <c r="AG1197" i="1"/>
  <c r="AG1198" i="1"/>
  <c r="AG1199" i="1"/>
  <c r="AG1200" i="1"/>
  <c r="AG1203" i="1"/>
  <c r="AG1204" i="1"/>
  <c r="AG1205" i="1"/>
  <c r="AG1206" i="1"/>
  <c r="AG1207" i="1"/>
  <c r="AG1193" i="1"/>
  <c r="AG1194" i="1"/>
  <c r="AG1196" i="1"/>
  <c r="AG1195" i="1"/>
  <c r="AG1188" i="1"/>
  <c r="AG1189" i="1"/>
  <c r="AG1190" i="1"/>
  <c r="AG1191" i="1"/>
  <c r="AG1192" i="1"/>
  <c r="AG1183" i="1"/>
  <c r="AG1184" i="1"/>
  <c r="AG1185" i="1"/>
  <c r="AG1186" i="1"/>
  <c r="AG1187" i="1"/>
  <c r="AG1182" i="1"/>
  <c r="AG1176" i="1"/>
  <c r="AG1177" i="1"/>
  <c r="AG1169" i="1"/>
  <c r="AG1172" i="1"/>
  <c r="AG1171" i="1"/>
  <c r="AG1170" i="1"/>
  <c r="AG1173" i="1"/>
  <c r="AG1160" i="1"/>
  <c r="AG1161" i="1"/>
  <c r="AG1162" i="1"/>
  <c r="AG1163" i="1"/>
  <c r="AG1179" i="1"/>
  <c r="AG1180" i="1"/>
  <c r="AG1181" i="1"/>
  <c r="AG1164" i="1"/>
  <c r="AG1165" i="1"/>
  <c r="AG1166" i="1"/>
  <c r="AG1167" i="1"/>
  <c r="AG1168" i="1"/>
  <c r="AG1178" i="1"/>
  <c r="AG1159" i="1"/>
  <c r="AG1174" i="1"/>
  <c r="AG1175" i="1"/>
  <c r="AG1136" i="1"/>
  <c r="AG1137" i="1"/>
  <c r="AG1138" i="1"/>
  <c r="AG1139" i="1"/>
  <c r="AG1140" i="1"/>
  <c r="AG1141" i="1"/>
  <c r="AG1142" i="1"/>
  <c r="AG1143" i="1"/>
  <c r="AG1144" i="1"/>
  <c r="AG1145" i="1"/>
  <c r="AG1150" i="1"/>
  <c r="AG1147" i="1"/>
  <c r="AG1158" i="1"/>
  <c r="AG1152" i="1"/>
  <c r="AG1151" i="1"/>
  <c r="AG1149" i="1"/>
  <c r="AG1148" i="1"/>
  <c r="AG1153" i="1"/>
  <c r="AG1154" i="1"/>
  <c r="AG1155" i="1"/>
  <c r="AG1156" i="1"/>
  <c r="AG1157" i="1"/>
  <c r="AG1132" i="1"/>
  <c r="AG1129" i="1"/>
  <c r="AG1131" i="1"/>
  <c r="AG1130" i="1"/>
  <c r="AG1123" i="1"/>
  <c r="AG1122" i="1"/>
  <c r="AG1124" i="1"/>
  <c r="AG1125" i="1"/>
  <c r="AG1121" i="1"/>
  <c r="AG1082" i="1"/>
  <c r="AG1081" i="1"/>
  <c r="AG1080" i="1"/>
  <c r="AG1076" i="1"/>
  <c r="AG1079" i="1"/>
  <c r="AG1075" i="1"/>
  <c r="AG1078" i="1"/>
  <c r="AG1074" i="1"/>
  <c r="AG1073" i="1"/>
  <c r="AG1072" i="1"/>
  <c r="AG1077" i="1"/>
  <c r="AG1102" i="1"/>
  <c r="AG1101" i="1"/>
  <c r="AG1100" i="1"/>
  <c r="AG1099" i="1"/>
  <c r="AG1098" i="1"/>
  <c r="AG1120" i="1"/>
  <c r="AG1103" i="1"/>
  <c r="AG1119" i="1"/>
  <c r="AG1097" i="1"/>
  <c r="AG1095" i="1"/>
  <c r="AG1096" i="1"/>
  <c r="AG1111" i="1"/>
  <c r="AG1118" i="1"/>
  <c r="AG1117" i="1"/>
  <c r="AG1116" i="1"/>
  <c r="AG1070" i="1"/>
  <c r="AG1110" i="1"/>
  <c r="AG1108" i="1"/>
  <c r="AG1107" i="1"/>
  <c r="AG1105" i="1"/>
  <c r="AG1094" i="1"/>
  <c r="AG1093" i="1"/>
  <c r="AG1092" i="1"/>
  <c r="AG1091" i="1"/>
  <c r="AG1089" i="1"/>
  <c r="AG1087" i="1"/>
  <c r="AG1085" i="1"/>
  <c r="AG1084" i="1"/>
  <c r="AG1115" i="1"/>
  <c r="AG1083" i="1"/>
  <c r="AG1071" i="1"/>
  <c r="AG1114" i="1"/>
  <c r="AG1113" i="1"/>
  <c r="AG1030" i="1"/>
  <c r="AG1029" i="1"/>
  <c r="AG1028" i="1"/>
  <c r="AG1042" i="1"/>
  <c r="AG1043" i="1"/>
  <c r="AG1044" i="1"/>
  <c r="AG1040" i="1"/>
  <c r="AG1041" i="1"/>
  <c r="AG1037" i="1"/>
  <c r="AG1036" i="1"/>
  <c r="AG1038" i="1"/>
  <c r="AG1039" i="1"/>
  <c r="AG1045" i="1"/>
  <c r="AG1033" i="1"/>
  <c r="AG1035" i="1"/>
  <c r="AG1031" i="1"/>
  <c r="AG1032" i="1"/>
  <c r="AG1027" i="1"/>
  <c r="AG1024" i="1"/>
  <c r="AG1023" i="1"/>
  <c r="AG1020" i="1"/>
  <c r="AG1021" i="1"/>
  <c r="AG1022" i="1"/>
  <c r="AG985" i="1"/>
  <c r="AG987" i="1"/>
  <c r="AG983" i="1"/>
  <c r="AG984" i="1"/>
  <c r="AG981" i="1"/>
  <c r="AG982" i="1"/>
  <c r="AG980" i="1"/>
  <c r="AG976" i="1"/>
  <c r="AG977" i="1"/>
  <c r="AG975" i="1"/>
  <c r="AG973" i="1"/>
  <c r="AG974" i="1"/>
  <c r="AG969" i="1"/>
  <c r="AG972" i="1"/>
  <c r="AG904" i="1"/>
  <c r="AG905" i="1"/>
  <c r="AG903" i="1"/>
  <c r="AG979" i="1"/>
  <c r="AG978" i="1"/>
  <c r="AG956" i="1"/>
  <c r="AG958" i="1"/>
  <c r="AG1016" i="1"/>
  <c r="AG1014" i="1"/>
  <c r="AG1015" i="1"/>
  <c r="AG937" i="1"/>
  <c r="AG938" i="1"/>
  <c r="AG910" i="1"/>
  <c r="AG912" i="1"/>
  <c r="AG906" i="1"/>
  <c r="AG898" i="1"/>
  <c r="AG899" i="1"/>
  <c r="AG967" i="1"/>
  <c r="AG968" i="1"/>
  <c r="AG828" i="1"/>
  <c r="AG827" i="1"/>
  <c r="AG826" i="1"/>
  <c r="AG848" i="1"/>
  <c r="AG849" i="1"/>
  <c r="AG847" i="1"/>
  <c r="AG846" i="1"/>
  <c r="AG845" i="1"/>
  <c r="AG843" i="1"/>
  <c r="AG842" i="1"/>
  <c r="AG831" i="1"/>
  <c r="AG832" i="1"/>
  <c r="AG829" i="1"/>
  <c r="AG830" i="1"/>
  <c r="AG840" i="1"/>
  <c r="AG841" i="1"/>
  <c r="AG839" i="1"/>
  <c r="AG834" i="1"/>
  <c r="AG835" i="1"/>
  <c r="AG833" i="1"/>
  <c r="AG807" i="1"/>
  <c r="AG806" i="1"/>
  <c r="AG805" i="1"/>
  <c r="AG850" i="1"/>
  <c r="AG822" i="1"/>
  <c r="AG821" i="1"/>
  <c r="AG820" i="1"/>
  <c r="AG819" i="1"/>
  <c r="AG818" i="1"/>
  <c r="AG815" i="1"/>
  <c r="AG813" i="1"/>
  <c r="AG812" i="1"/>
  <c r="AG811" i="1"/>
  <c r="AG809" i="1"/>
  <c r="AG810" i="1"/>
  <c r="AG808" i="1"/>
  <c r="AG825" i="1"/>
  <c r="AG851" i="1"/>
  <c r="AG852" i="1"/>
  <c r="AG823" i="1"/>
  <c r="AG824" i="1"/>
  <c r="AG699" i="1"/>
  <c r="AG700" i="1"/>
  <c r="AG697" i="1"/>
  <c r="AG698" i="1"/>
  <c r="AG719" i="1"/>
  <c r="AG714" i="1"/>
  <c r="AG713" i="1"/>
  <c r="AG703" i="1"/>
  <c r="AG702" i="1"/>
  <c r="AG701" i="1"/>
  <c r="AG711" i="1"/>
  <c r="AG712" i="1"/>
  <c r="AG710" i="1"/>
  <c r="AG708" i="1"/>
  <c r="AG709" i="1"/>
  <c r="AG706" i="1"/>
  <c r="AG707" i="1"/>
  <c r="AG704" i="1"/>
  <c r="AG705" i="1"/>
  <c r="AG669" i="1"/>
  <c r="AG670" i="1"/>
  <c r="AG667" i="1"/>
  <c r="AG668" i="1"/>
  <c r="AG665" i="1"/>
  <c r="AG666" i="1"/>
  <c r="AG660" i="1"/>
  <c r="AG717" i="1"/>
  <c r="AG718" i="1"/>
  <c r="AG715" i="1"/>
  <c r="AG716" i="1"/>
  <c r="AG790" i="1"/>
  <c r="AG794" i="1"/>
  <c r="AG789" i="1"/>
  <c r="AG788" i="1"/>
  <c r="AG787" i="1"/>
  <c r="AG786" i="1"/>
  <c r="AG785" i="1"/>
  <c r="AG784" i="1"/>
  <c r="AG783" i="1"/>
  <c r="AG782" i="1"/>
  <c r="AG781" i="1"/>
  <c r="AG780" i="1"/>
  <c r="AG779" i="1"/>
  <c r="AG778" i="1"/>
  <c r="AG777" i="1"/>
  <c r="AG776" i="1"/>
  <c r="AG775" i="1"/>
  <c r="AG774" i="1"/>
  <c r="AG773" i="1"/>
  <c r="AG772" i="1"/>
  <c r="AG771" i="1"/>
  <c r="AG770" i="1"/>
  <c r="AG769" i="1"/>
  <c r="AG768" i="1"/>
  <c r="AG767" i="1"/>
  <c r="AG766" i="1"/>
  <c r="AG762" i="1"/>
  <c r="AG765" i="1"/>
  <c r="AG759" i="1"/>
  <c r="AG761" i="1"/>
  <c r="AG754" i="1"/>
  <c r="AG757" i="1"/>
  <c r="AG753" i="1"/>
  <c r="AG752" i="1"/>
  <c r="AG751" i="1"/>
  <c r="AG749" i="1"/>
  <c r="AG750" i="1"/>
  <c r="AG748" i="1"/>
  <c r="AG744" i="1"/>
  <c r="AG747" i="1"/>
  <c r="AG731" i="1"/>
  <c r="AG734" i="1"/>
  <c r="AG730" i="1"/>
  <c r="AG729" i="1"/>
  <c r="AG728" i="1"/>
  <c r="AG727" i="1"/>
  <c r="AG726" i="1"/>
  <c r="AG725" i="1"/>
  <c r="AG724" i="1"/>
  <c r="AG723" i="1"/>
  <c r="AG722" i="1"/>
  <c r="AG721" i="1"/>
  <c r="AG720" i="1"/>
  <c r="AG696" i="1"/>
  <c r="AG695" i="1"/>
  <c r="AG694" i="1"/>
  <c r="AG693" i="1"/>
  <c r="AG692" i="1"/>
  <c r="AG691" i="1"/>
  <c r="AG690" i="1"/>
  <c r="AG689" i="1"/>
  <c r="AG688" i="1"/>
  <c r="AG687" i="1"/>
  <c r="AG686" i="1"/>
  <c r="AG685" i="1"/>
  <c r="AG684" i="1"/>
  <c r="AG683" i="1"/>
  <c r="AG682" i="1"/>
  <c r="AG681" i="1"/>
  <c r="AG680" i="1"/>
  <c r="AG677" i="1"/>
  <c r="AG679" i="1"/>
  <c r="AG676" i="1"/>
  <c r="AG675" i="1"/>
  <c r="AG673" i="1"/>
  <c r="AG672" i="1"/>
  <c r="AG802" i="1"/>
  <c r="AG803" i="1"/>
  <c r="AG800" i="1"/>
  <c r="AG801" i="1"/>
  <c r="AG798" i="1"/>
  <c r="AG799" i="1"/>
  <c r="AG797" i="1"/>
  <c r="AG659" i="1"/>
  <c r="AG657" i="1"/>
  <c r="AG658" i="1"/>
  <c r="AG738" i="1"/>
  <c r="AG737" i="1"/>
  <c r="AG664" i="1"/>
  <c r="AG742" i="1"/>
  <c r="AG743" i="1"/>
  <c r="AG739" i="1"/>
  <c r="AG740" i="1"/>
  <c r="AG662" i="1"/>
  <c r="AG661" i="1"/>
  <c r="AG1009" i="1"/>
  <c r="AG1011" i="1"/>
  <c r="AG1008" i="1"/>
  <c r="AG1004" i="1"/>
  <c r="AG1007" i="1"/>
  <c r="AG1002" i="1"/>
  <c r="AG1003" i="1"/>
  <c r="AG1001" i="1"/>
  <c r="AG999" i="1"/>
  <c r="AG1000" i="1"/>
  <c r="AG998" i="1"/>
  <c r="AG997" i="1"/>
  <c r="AG995" i="1"/>
  <c r="AG994" i="1"/>
  <c r="AG992" i="1"/>
  <c r="AG991" i="1"/>
  <c r="AG989" i="1"/>
  <c r="AG990" i="1"/>
  <c r="AG988" i="1"/>
  <c r="AG959" i="1"/>
  <c r="AG955" i="1"/>
  <c r="AG954" i="1"/>
  <c r="AG953" i="1"/>
  <c r="AG952" i="1"/>
  <c r="AG949" i="1"/>
  <c r="AG951" i="1"/>
  <c r="AG947" i="1"/>
  <c r="AG945" i="1"/>
  <c r="AG942" i="1"/>
  <c r="AG941" i="1"/>
  <c r="AG932" i="1"/>
  <c r="AG931" i="1"/>
  <c r="AG930" i="1"/>
  <c r="AG927" i="1"/>
  <c r="AG928" i="1"/>
  <c r="AG926" i="1"/>
  <c r="AG925" i="1"/>
  <c r="AG915" i="1"/>
  <c r="AG924" i="1"/>
  <c r="AG913" i="1"/>
  <c r="AG909" i="1"/>
  <c r="AG907" i="1"/>
  <c r="AG966" i="1"/>
  <c r="AG964" i="1"/>
  <c r="AG963" i="1"/>
  <c r="AG961" i="1"/>
  <c r="AG960" i="1"/>
  <c r="AG897" i="1"/>
  <c r="AG896" i="1"/>
  <c r="AG895" i="1"/>
  <c r="AG894" i="1"/>
  <c r="AG893" i="1"/>
  <c r="AG889" i="1"/>
  <c r="AG888" i="1"/>
  <c r="AG886" i="1"/>
  <c r="AG884" i="1"/>
  <c r="AG882" i="1"/>
  <c r="AG879" i="1"/>
  <c r="AG877" i="1"/>
  <c r="AG875" i="1"/>
  <c r="AG874" i="1"/>
  <c r="AG873" i="1"/>
  <c r="AG872" i="1"/>
  <c r="AG871" i="1"/>
  <c r="AG870" i="1"/>
  <c r="AG869" i="1"/>
  <c r="AG868" i="1"/>
  <c r="AG867" i="1"/>
  <c r="AG866" i="1"/>
  <c r="AG865" i="1"/>
  <c r="AG864" i="1"/>
  <c r="AG862" i="1"/>
  <c r="AG656" i="1"/>
  <c r="AG655" i="1"/>
  <c r="AG654" i="1"/>
  <c r="AG653" i="1"/>
  <c r="AG648" i="1"/>
  <c r="AG649" i="1"/>
  <c r="AG651" i="1"/>
  <c r="AG650" i="1"/>
  <c r="AG652" i="1"/>
  <c r="AG647" i="1"/>
  <c r="AG645" i="1"/>
  <c r="AG644" i="1"/>
  <c r="AG635" i="1"/>
  <c r="AG637" i="1"/>
  <c r="AG642" i="1"/>
  <c r="AG640" i="1"/>
  <c r="AG641" i="1"/>
  <c r="AG639" i="1"/>
  <c r="AG638" i="1"/>
  <c r="AG636" i="1"/>
  <c r="AG631" i="1"/>
  <c r="AG633" i="1"/>
  <c r="AG634" i="1"/>
  <c r="AG632" i="1"/>
  <c r="AG630" i="1"/>
  <c r="AG629" i="1"/>
  <c r="AG625" i="1"/>
  <c r="AG626" i="1"/>
  <c r="AG627" i="1"/>
  <c r="AG628" i="1"/>
  <c r="AG624" i="1"/>
  <c r="AG623" i="1"/>
  <c r="AG622" i="1"/>
  <c r="AG621" i="1"/>
  <c r="AG619" i="1"/>
  <c r="AG620" i="1"/>
  <c r="AG618" i="1"/>
  <c r="AG617" i="1"/>
  <c r="AG616" i="1"/>
  <c r="AG614" i="1"/>
  <c r="AG615" i="1"/>
  <c r="AG613" i="1"/>
  <c r="AG612" i="1"/>
  <c r="AG611" i="1"/>
  <c r="AG610" i="1"/>
  <c r="AG609" i="1"/>
  <c r="AG608" i="1"/>
  <c r="AG607" i="1"/>
  <c r="AG605" i="1"/>
  <c r="AG606" i="1"/>
  <c r="AG604" i="1"/>
  <c r="AG603" i="1"/>
  <c r="AG602" i="1"/>
  <c r="AG601" i="1"/>
  <c r="AG599" i="1"/>
  <c r="AG597" i="1"/>
  <c r="AG596" i="1"/>
  <c r="AG595" i="1"/>
  <c r="AG594" i="1"/>
  <c r="AG593" i="1"/>
  <c r="AG566" i="1"/>
  <c r="AG563" i="1"/>
  <c r="AG562" i="1"/>
  <c r="AG561" i="1"/>
  <c r="AG560" i="1"/>
  <c r="AG556" i="1"/>
  <c r="AG554" i="1"/>
  <c r="AG553" i="1"/>
  <c r="AG555" i="1"/>
  <c r="AG551" i="1"/>
  <c r="AG552" i="1"/>
  <c r="AG550" i="1"/>
  <c r="AG549" i="1"/>
  <c r="AG547" i="1"/>
  <c r="AG545" i="1"/>
  <c r="AG546" i="1"/>
  <c r="AG543" i="1"/>
  <c r="AG544" i="1"/>
  <c r="AG540" i="1"/>
  <c r="AG541" i="1"/>
  <c r="AG542" i="1"/>
  <c r="AG539" i="1"/>
  <c r="AG537" i="1"/>
  <c r="AG536" i="1"/>
  <c r="AG535" i="1"/>
  <c r="AG584" i="1"/>
  <c r="AG582" i="1"/>
  <c r="AG579" i="1"/>
  <c r="AG580" i="1"/>
  <c r="AG577" i="1"/>
  <c r="AG578" i="1"/>
  <c r="AG575" i="1"/>
  <c r="AG576" i="1"/>
  <c r="AG574" i="1"/>
  <c r="AG572" i="1"/>
  <c r="AG571" i="1"/>
  <c r="AG570" i="1"/>
  <c r="AG569" i="1"/>
  <c r="AG567" i="1"/>
  <c r="AG568" i="1"/>
  <c r="AG564" i="1"/>
  <c r="AG558" i="1"/>
  <c r="AG557" i="1"/>
  <c r="AG498" i="1"/>
  <c r="AG510" i="1"/>
  <c r="AG534" i="1"/>
  <c r="AG530" i="1"/>
  <c r="AG506" i="1"/>
  <c r="AG505" i="1"/>
  <c r="AG500" i="1"/>
  <c r="AG516" i="1"/>
  <c r="AG517" i="1"/>
  <c r="AG514" i="1"/>
  <c r="AG528" i="1"/>
  <c r="AG529" i="1"/>
  <c r="AG526" i="1"/>
  <c r="AG525" i="1"/>
  <c r="AG524" i="1"/>
  <c r="AG522" i="1"/>
  <c r="AG523" i="1"/>
  <c r="AG521" i="1"/>
  <c r="AG520" i="1"/>
  <c r="AG519" i="1"/>
  <c r="AG518" i="1"/>
  <c r="AG513" i="1"/>
  <c r="AG511" i="1"/>
  <c r="AG512" i="1"/>
  <c r="AG515" i="1"/>
  <c r="AG490" i="1"/>
  <c r="AG491" i="1"/>
  <c r="AG488" i="1"/>
  <c r="AG487" i="1"/>
  <c r="AG483" i="1"/>
  <c r="AG481" i="1"/>
  <c r="AG480" i="1"/>
  <c r="AG461" i="1"/>
  <c r="AG455" i="1"/>
  <c r="AG453" i="1"/>
  <c r="AG454" i="1"/>
  <c r="AG452" i="1"/>
  <c r="AG448" i="1"/>
  <c r="AG429" i="1"/>
  <c r="AG423" i="1"/>
  <c r="AG426" i="1"/>
  <c r="AG396" i="1"/>
  <c r="AG393" i="1"/>
  <c r="AG384" i="1"/>
  <c r="AG383" i="1"/>
  <c r="AG382" i="1"/>
  <c r="AG379" i="1"/>
  <c r="AG375" i="1"/>
  <c r="AG374" i="1"/>
  <c r="AG373" i="1"/>
  <c r="AG372" i="1"/>
  <c r="AG371" i="1"/>
  <c r="AG370" i="1"/>
  <c r="AG369" i="1"/>
  <c r="AG366" i="1"/>
  <c r="AG364" i="1"/>
  <c r="AG362" i="1"/>
  <c r="AG361" i="1"/>
  <c r="AG420" i="1"/>
  <c r="AG414" i="1"/>
  <c r="AG415" i="1"/>
  <c r="AG333" i="1"/>
  <c r="AG410" i="1"/>
  <c r="AG409" i="1"/>
  <c r="AG403" i="1"/>
  <c r="AG398" i="1"/>
  <c r="AG397" i="1"/>
  <c r="AG391" i="1"/>
  <c r="AG388" i="1"/>
  <c r="AG387" i="1"/>
  <c r="AG472" i="1"/>
  <c r="AG471" i="1"/>
  <c r="AG470" i="1"/>
  <c r="AG469" i="1"/>
  <c r="AG468" i="1"/>
  <c r="AG467" i="1"/>
  <c r="AG463" i="1"/>
  <c r="AG462" i="1"/>
  <c r="AG447" i="1"/>
  <c r="AG446" i="1"/>
  <c r="AG445" i="1"/>
  <c r="AG442" i="1"/>
  <c r="AG439" i="1"/>
  <c r="AG435" i="1"/>
  <c r="AG433" i="1"/>
  <c r="AG392" i="1"/>
  <c r="AG385" i="1"/>
  <c r="AG360" i="1"/>
  <c r="AG357" i="1"/>
  <c r="AG354" i="1"/>
  <c r="AG353" i="1"/>
  <c r="AG352" i="1"/>
  <c r="AG350" i="1"/>
  <c r="AG347" i="1"/>
  <c r="AG345" i="1"/>
  <c r="AG346" i="1"/>
  <c r="AG342" i="1"/>
  <c r="AG317" i="1"/>
  <c r="AG302" i="1"/>
  <c r="AG306" i="1"/>
  <c r="AG310" i="1"/>
  <c r="AG329" i="1"/>
  <c r="AG318" i="1"/>
  <c r="AG311" i="1"/>
  <c r="AG327" i="1"/>
  <c r="AG324" i="1"/>
  <c r="AG325" i="1"/>
  <c r="AG326" i="1"/>
  <c r="AG323" i="1"/>
  <c r="AG322" i="1"/>
  <c r="AG320" i="1"/>
  <c r="AG330" i="1"/>
  <c r="AG321" i="1"/>
  <c r="AG328" i="1"/>
  <c r="AG244" i="1"/>
  <c r="AG242" i="1"/>
  <c r="AG243" i="1"/>
  <c r="AG241" i="1"/>
  <c r="AG240" i="1"/>
  <c r="AG196" i="1"/>
  <c r="AG194" i="1"/>
  <c r="AG193" i="1"/>
  <c r="AG188" i="1"/>
  <c r="AG189" i="1"/>
  <c r="AG185" i="1"/>
  <c r="AG301" i="1"/>
  <c r="AG300" i="1"/>
  <c r="AG297" i="1"/>
  <c r="AG294" i="1"/>
  <c r="AG255" i="1"/>
  <c r="AG254" i="1"/>
  <c r="AG250" i="1"/>
  <c r="AG246" i="1"/>
  <c r="AG239" i="1"/>
  <c r="AG238" i="1"/>
  <c r="AG237" i="1"/>
  <c r="AG236" i="1"/>
  <c r="AG235" i="1"/>
  <c r="AG234" i="1"/>
  <c r="AG233" i="1"/>
  <c r="AG229" i="1"/>
  <c r="AG228" i="1"/>
  <c r="AG230" i="1"/>
  <c r="AG231" i="1"/>
  <c r="AG232" i="1"/>
  <c r="AG227" i="1"/>
  <c r="AG226" i="1"/>
  <c r="AG225" i="1"/>
  <c r="AG293" i="1"/>
  <c r="AG292" i="1"/>
  <c r="AG291" i="1"/>
  <c r="AG287" i="1"/>
  <c r="AG281" i="1"/>
  <c r="AG279" i="1"/>
  <c r="AG277" i="1"/>
  <c r="AG273" i="1"/>
  <c r="AG272" i="1"/>
  <c r="AG262" i="1"/>
  <c r="AG261" i="1"/>
  <c r="AG260" i="1"/>
  <c r="AG259" i="1"/>
  <c r="AG258" i="1"/>
  <c r="AG257" i="1"/>
  <c r="AG256" i="1"/>
  <c r="AG224" i="1"/>
  <c r="AG223" i="1"/>
  <c r="AG222" i="1"/>
  <c r="AG221" i="1"/>
  <c r="AG220" i="1"/>
  <c r="AG218" i="1"/>
  <c r="AG219" i="1"/>
  <c r="AG217" i="1"/>
  <c r="AG212" i="1"/>
  <c r="AG211" i="1"/>
  <c r="AG209" i="1"/>
  <c r="AG210" i="1"/>
  <c r="AG203" i="1"/>
  <c r="AG205" i="1"/>
  <c r="AG208" i="1"/>
  <c r="AG199" i="1"/>
  <c r="AG184" i="1"/>
  <c r="AG183" i="1"/>
  <c r="AG182" i="1"/>
  <c r="AG179" i="1"/>
  <c r="AG180" i="1"/>
  <c r="AG177" i="1"/>
  <c r="AG178" i="1"/>
  <c r="AG175" i="1"/>
  <c r="AG176" i="1"/>
  <c r="AG117" i="1"/>
  <c r="AG111" i="1"/>
  <c r="AG110" i="1"/>
  <c r="AG107" i="1"/>
  <c r="AG118" i="1"/>
  <c r="AG119" i="1"/>
  <c r="AG160" i="1"/>
  <c r="AG156" i="1"/>
  <c r="AG150" i="1"/>
  <c r="AG148" i="1"/>
  <c r="AG145" i="1"/>
  <c r="AG144" i="1"/>
  <c r="AG143" i="1"/>
  <c r="AG140" i="1"/>
  <c r="AG139" i="1"/>
  <c r="AG137" i="1"/>
  <c r="AG134" i="1"/>
  <c r="AG133" i="1"/>
  <c r="AG132" i="1"/>
  <c r="AG129" i="1"/>
  <c r="AG130" i="1"/>
  <c r="AG127" i="1"/>
  <c r="AG125" i="1"/>
  <c r="AG126" i="1"/>
  <c r="AG124" i="1"/>
  <c r="AG123" i="1"/>
  <c r="AG122" i="1"/>
  <c r="AG120" i="1"/>
  <c r="AG116" i="1"/>
  <c r="AG114" i="1"/>
  <c r="AG113" i="1"/>
  <c r="AG112" i="1"/>
  <c r="AG97" i="1"/>
  <c r="AG95" i="1"/>
  <c r="AG91" i="1"/>
  <c r="AG106" i="1"/>
  <c r="AG104" i="1"/>
  <c r="AG105" i="1"/>
  <c r="AG92" i="1"/>
  <c r="AG93" i="1"/>
  <c r="AG102" i="1"/>
  <c r="AG103" i="1"/>
  <c r="AG101" i="1"/>
  <c r="AG99" i="1"/>
  <c r="AG96" i="1"/>
  <c r="AG56" i="1"/>
  <c r="AG47" i="1"/>
  <c r="AG48" i="1"/>
  <c r="AG45" i="1"/>
  <c r="AG46" i="1"/>
  <c r="AG44" i="1"/>
  <c r="AG42" i="1"/>
  <c r="AG43" i="1"/>
  <c r="AG40" i="1"/>
  <c r="AG41" i="1"/>
  <c r="AG49" i="1"/>
  <c r="AG50" i="1"/>
  <c r="AG30" i="1"/>
  <c r="AG31" i="1"/>
  <c r="AG28" i="1"/>
  <c r="AG29" i="1"/>
  <c r="AG25" i="1"/>
  <c r="AG27" i="1"/>
  <c r="AG24" i="1"/>
  <c r="AG23" i="1"/>
  <c r="AG22" i="1"/>
  <c r="AG21" i="1"/>
  <c r="AG20" i="1"/>
  <c r="AG19" i="1"/>
  <c r="AG8" i="1"/>
  <c r="AG7" i="1"/>
  <c r="AG17" i="1"/>
  <c r="AG16" i="1"/>
  <c r="AG15" i="1"/>
  <c r="AG14" i="1"/>
  <c r="AG13" i="1"/>
  <c r="AG12" i="1"/>
  <c r="AG38" i="1"/>
  <c r="AG39" i="1"/>
  <c r="AG37" i="1"/>
  <c r="AG36" i="1"/>
  <c r="AG34" i="1"/>
  <c r="AG35" i="1"/>
  <c r="AG32" i="1"/>
  <c r="AG33" i="1"/>
  <c r="AG9" i="1"/>
  <c r="AG10" i="1"/>
  <c r="AG11" i="1"/>
  <c r="AG18" i="1"/>
  <c r="AG52" i="1"/>
  <c r="AG51" i="1"/>
  <c r="AG6" i="1"/>
  <c r="AG5" i="1"/>
  <c r="AF1313" i="1"/>
  <c r="AF1312" i="1"/>
  <c r="AF1311" i="1"/>
  <c r="AF1309" i="1"/>
  <c r="AF1307" i="1"/>
  <c r="AF1306" i="1"/>
  <c r="AF1305" i="1"/>
  <c r="AF1283" i="1"/>
  <c r="AF1282" i="1"/>
  <c r="AF1315" i="1"/>
  <c r="AF1304" i="1"/>
  <c r="AF1318" i="1"/>
  <c r="AF1303" i="1"/>
  <c r="AF1301" i="1"/>
  <c r="AF1299" i="1"/>
  <c r="AF1298" i="1"/>
  <c r="AF1297" i="1"/>
  <c r="AF1296" i="1"/>
  <c r="AF1294" i="1"/>
  <c r="AF1292" i="1"/>
  <c r="AF1290" i="1"/>
  <c r="AF1287" i="1"/>
  <c r="AF1285" i="1"/>
  <c r="AF1284" i="1"/>
  <c r="AF1281" i="1"/>
  <c r="AF1278" i="1"/>
  <c r="AF1277" i="1"/>
  <c r="AF1276" i="1"/>
  <c r="AF1275" i="1"/>
  <c r="AF1061" i="1"/>
  <c r="AF1060" i="1"/>
  <c r="AF1059" i="1"/>
  <c r="AF1058" i="1"/>
  <c r="AF1057" i="1"/>
  <c r="AF1056" i="1"/>
  <c r="AF1055" i="1"/>
  <c r="AF1054" i="1"/>
  <c r="AF1053" i="1"/>
  <c r="AF1052" i="1"/>
  <c r="AF1050" i="1"/>
  <c r="AF1051" i="1"/>
  <c r="AF1049" i="1"/>
  <c r="AF1048" i="1"/>
  <c r="AF1047" i="1"/>
  <c r="AF1046" i="1"/>
  <c r="AF1229" i="1"/>
  <c r="AF1220" i="1"/>
  <c r="AF1219" i="1"/>
  <c r="AF1270" i="1"/>
  <c r="AF1271" i="1"/>
  <c r="AF1272" i="1"/>
  <c r="AF1273" i="1"/>
  <c r="AF1274" i="1"/>
  <c r="AF1266" i="1"/>
  <c r="AF1267" i="1"/>
  <c r="AF1268" i="1"/>
  <c r="AF1269" i="1"/>
  <c r="AF1262" i="1"/>
  <c r="AF1263" i="1"/>
  <c r="AF1264" i="1"/>
  <c r="AF1265" i="1"/>
  <c r="AF1258" i="1"/>
  <c r="AF1259" i="1"/>
  <c r="AF1260" i="1"/>
  <c r="AF1261" i="1"/>
  <c r="AF1253" i="1"/>
  <c r="AF1254" i="1"/>
  <c r="AF1255" i="1"/>
  <c r="AF1256" i="1"/>
  <c r="AF1257" i="1"/>
  <c r="AF1250" i="1"/>
  <c r="AF1247" i="1"/>
  <c r="AF1214" i="1"/>
  <c r="AF1215" i="1"/>
  <c r="AF1216" i="1"/>
  <c r="AF1211" i="1"/>
  <c r="AF1212" i="1"/>
  <c r="AF1213" i="1"/>
  <c r="AF1218" i="1"/>
  <c r="AF1217" i="1"/>
  <c r="AF1210" i="1"/>
  <c r="AF1243" i="1"/>
  <c r="AF1244" i="1"/>
  <c r="AF1242" i="1"/>
  <c r="AF1239" i="1"/>
  <c r="AF1238" i="1"/>
  <c r="AF1237" i="1"/>
  <c r="AF1236" i="1"/>
  <c r="AF1235" i="1"/>
  <c r="AF1234" i="1"/>
  <c r="AF1233" i="1"/>
  <c r="AF1245" i="1"/>
  <c r="AF1246" i="1"/>
  <c r="AF1232" i="1"/>
  <c r="AF1231" i="1"/>
  <c r="AF1230" i="1"/>
  <c r="AF1228" i="1"/>
  <c r="AF1227" i="1"/>
  <c r="AF1226" i="1"/>
  <c r="AF1225" i="1"/>
  <c r="AF1224" i="1"/>
  <c r="AF1223" i="1"/>
  <c r="AF1222" i="1"/>
  <c r="AF1221" i="1"/>
  <c r="AF1201" i="1"/>
  <c r="AF1208" i="1"/>
  <c r="AF1209" i="1"/>
  <c r="AF1202" i="1"/>
  <c r="AF1197" i="1"/>
  <c r="AF1198" i="1"/>
  <c r="AF1199" i="1"/>
  <c r="AF1200" i="1"/>
  <c r="AF1203" i="1"/>
  <c r="AF1204" i="1"/>
  <c r="AF1205" i="1"/>
  <c r="AF1206" i="1"/>
  <c r="AF1207" i="1"/>
  <c r="AF1193" i="1"/>
  <c r="AF1194" i="1"/>
  <c r="AF1196" i="1"/>
  <c r="AF1195" i="1"/>
  <c r="AF1188" i="1"/>
  <c r="AF1189" i="1"/>
  <c r="AF1190" i="1"/>
  <c r="AF1191" i="1"/>
  <c r="AF1192" i="1"/>
  <c r="AF1183" i="1"/>
  <c r="AF1184" i="1"/>
  <c r="AF1185" i="1"/>
  <c r="AF1186" i="1"/>
  <c r="AF1187" i="1"/>
  <c r="AF1182" i="1"/>
  <c r="AF1176" i="1"/>
  <c r="AF1177" i="1"/>
  <c r="AF1169" i="1"/>
  <c r="AF1172" i="1"/>
  <c r="AF1171" i="1"/>
  <c r="AF1170" i="1"/>
  <c r="AF1173" i="1"/>
  <c r="AF1160" i="1"/>
  <c r="AF1161" i="1"/>
  <c r="AF1162" i="1"/>
  <c r="AF1163" i="1"/>
  <c r="AF1179" i="1"/>
  <c r="AF1180" i="1"/>
  <c r="AF1181" i="1"/>
  <c r="AF1164" i="1"/>
  <c r="AF1165" i="1"/>
  <c r="AF1166" i="1"/>
  <c r="AF1167" i="1"/>
  <c r="AF1168" i="1"/>
  <c r="AF1178" i="1"/>
  <c r="AF1159" i="1"/>
  <c r="AF1174" i="1"/>
  <c r="AF1175" i="1"/>
  <c r="AF1136" i="1"/>
  <c r="AF1137" i="1"/>
  <c r="AF1138" i="1"/>
  <c r="AF1139" i="1"/>
  <c r="AF1140" i="1"/>
  <c r="AF1141" i="1"/>
  <c r="AF1142" i="1"/>
  <c r="AF1143" i="1"/>
  <c r="AF1144" i="1"/>
  <c r="AF1145" i="1"/>
  <c r="AF1150" i="1"/>
  <c r="AF1147" i="1"/>
  <c r="AF1158" i="1"/>
  <c r="AF1152" i="1"/>
  <c r="AF1151" i="1"/>
  <c r="AF1149" i="1"/>
  <c r="AF1148" i="1"/>
  <c r="AF1153" i="1"/>
  <c r="AF1154" i="1"/>
  <c r="AF1155" i="1"/>
  <c r="AF1156" i="1"/>
  <c r="AF1157" i="1"/>
  <c r="AF1132" i="1"/>
  <c r="AF1129" i="1"/>
  <c r="AF1131" i="1"/>
  <c r="AF1130" i="1"/>
  <c r="AF1123" i="1"/>
  <c r="AF1122" i="1"/>
  <c r="AF1124" i="1"/>
  <c r="AF1125" i="1"/>
  <c r="AF1121" i="1"/>
  <c r="AF1082" i="1"/>
  <c r="AF1081" i="1"/>
  <c r="AF1080" i="1"/>
  <c r="AF1076" i="1"/>
  <c r="AF1079" i="1"/>
  <c r="AF1075" i="1"/>
  <c r="AF1078" i="1"/>
  <c r="AF1074" i="1"/>
  <c r="AF1073" i="1"/>
  <c r="AF1072" i="1"/>
  <c r="AF1077" i="1"/>
  <c r="AF1102" i="1"/>
  <c r="AF1101" i="1"/>
  <c r="AF1100" i="1"/>
  <c r="AF1099" i="1"/>
  <c r="AF1098" i="1"/>
  <c r="AF1120" i="1"/>
  <c r="AF1103" i="1"/>
  <c r="AF1119" i="1"/>
  <c r="AF1097" i="1"/>
  <c r="AF1095" i="1"/>
  <c r="AF1096" i="1"/>
  <c r="AF1111" i="1"/>
  <c r="AF1118" i="1"/>
  <c r="AF1117" i="1"/>
  <c r="AF1116" i="1"/>
  <c r="AF1070" i="1"/>
  <c r="AF1110" i="1"/>
  <c r="AF1108" i="1"/>
  <c r="AF1107" i="1"/>
  <c r="AF1105" i="1"/>
  <c r="AF1094" i="1"/>
  <c r="AF1093" i="1"/>
  <c r="AF1092" i="1"/>
  <c r="AF1091" i="1"/>
  <c r="AF1089" i="1"/>
  <c r="AF1087" i="1"/>
  <c r="AF1085" i="1"/>
  <c r="AF1084" i="1"/>
  <c r="AF1115" i="1"/>
  <c r="AF1083" i="1"/>
  <c r="AF1071" i="1"/>
  <c r="AF1114" i="1"/>
  <c r="AF1113" i="1"/>
  <c r="AF1030" i="1"/>
  <c r="AF1029" i="1"/>
  <c r="AF1028" i="1"/>
  <c r="AF1042" i="1"/>
  <c r="AF1043" i="1"/>
  <c r="AF1044" i="1"/>
  <c r="AF1040" i="1"/>
  <c r="AF1041" i="1"/>
  <c r="AF1037" i="1"/>
  <c r="AF1036" i="1"/>
  <c r="AF1038" i="1"/>
  <c r="AF1039" i="1"/>
  <c r="AF1045" i="1"/>
  <c r="AF1033" i="1"/>
  <c r="AF1035" i="1"/>
  <c r="AF1031" i="1"/>
  <c r="AF1032" i="1"/>
  <c r="AF1027" i="1"/>
  <c r="AF1024" i="1"/>
  <c r="AF1023" i="1"/>
  <c r="AF1020" i="1"/>
  <c r="AF1021" i="1"/>
  <c r="AF1022" i="1"/>
  <c r="AF985" i="1"/>
  <c r="AF987" i="1"/>
  <c r="AF983" i="1"/>
  <c r="AF984" i="1"/>
  <c r="AF981" i="1"/>
  <c r="AF982" i="1"/>
  <c r="AF980" i="1"/>
  <c r="AF976" i="1"/>
  <c r="AF977" i="1"/>
  <c r="AF975" i="1"/>
  <c r="AF973" i="1"/>
  <c r="AF974" i="1"/>
  <c r="AF969" i="1"/>
  <c r="AF972" i="1"/>
  <c r="AF904" i="1"/>
  <c r="AF905" i="1"/>
  <c r="AF903" i="1"/>
  <c r="AF979" i="1"/>
  <c r="AF978" i="1"/>
  <c r="AF956" i="1"/>
  <c r="AF958" i="1"/>
  <c r="AF1016" i="1"/>
  <c r="AF1014" i="1"/>
  <c r="AF1015" i="1"/>
  <c r="AF937" i="1"/>
  <c r="AF938" i="1"/>
  <c r="AF910" i="1"/>
  <c r="AF912" i="1"/>
  <c r="AF906" i="1"/>
  <c r="AF898" i="1"/>
  <c r="AF899" i="1"/>
  <c r="AF967" i="1"/>
  <c r="AF968" i="1"/>
  <c r="AF828" i="1"/>
  <c r="AF827" i="1"/>
  <c r="AF826" i="1"/>
  <c r="AF848" i="1"/>
  <c r="AF849" i="1"/>
  <c r="AF847" i="1"/>
  <c r="AF846" i="1"/>
  <c r="AF845" i="1"/>
  <c r="AF843" i="1"/>
  <c r="AF842" i="1"/>
  <c r="AF831" i="1"/>
  <c r="AF832" i="1"/>
  <c r="AF829" i="1"/>
  <c r="AF830" i="1"/>
  <c r="AF840" i="1"/>
  <c r="AF841" i="1"/>
  <c r="AF839" i="1"/>
  <c r="AF834" i="1"/>
  <c r="AF835" i="1"/>
  <c r="AF833" i="1"/>
  <c r="AF807" i="1"/>
  <c r="AF806" i="1"/>
  <c r="AF805" i="1"/>
  <c r="AF850" i="1"/>
  <c r="AF822" i="1"/>
  <c r="AF821" i="1"/>
  <c r="AF820" i="1"/>
  <c r="AF819" i="1"/>
  <c r="AF818" i="1"/>
  <c r="AF815" i="1"/>
  <c r="AF813" i="1"/>
  <c r="AF812" i="1"/>
  <c r="AF811" i="1"/>
  <c r="AF809" i="1"/>
  <c r="AF810" i="1"/>
  <c r="AF808" i="1"/>
  <c r="AF825" i="1"/>
  <c r="AF851" i="1"/>
  <c r="AF852" i="1"/>
  <c r="AF823" i="1"/>
  <c r="AF824" i="1"/>
  <c r="AF699" i="1"/>
  <c r="AF700" i="1"/>
  <c r="AF697" i="1"/>
  <c r="AF698" i="1"/>
  <c r="AF719" i="1"/>
  <c r="AF714" i="1"/>
  <c r="AF713" i="1"/>
  <c r="AF703" i="1"/>
  <c r="AF702" i="1"/>
  <c r="AF701" i="1"/>
  <c r="AF711" i="1"/>
  <c r="AF712" i="1"/>
  <c r="AF710" i="1"/>
  <c r="AF708" i="1"/>
  <c r="AF709" i="1"/>
  <c r="AF706" i="1"/>
  <c r="AF707" i="1"/>
  <c r="AF704" i="1"/>
  <c r="AF705" i="1"/>
  <c r="AF669" i="1"/>
  <c r="AF670" i="1"/>
  <c r="AF667" i="1"/>
  <c r="AF668" i="1"/>
  <c r="AF665" i="1"/>
  <c r="AF666" i="1"/>
  <c r="AF660" i="1"/>
  <c r="AF717" i="1"/>
  <c r="AF718" i="1"/>
  <c r="AF715" i="1"/>
  <c r="AF716" i="1"/>
  <c r="AF790" i="1"/>
  <c r="AF794" i="1"/>
  <c r="AF789" i="1"/>
  <c r="AF788" i="1"/>
  <c r="AF787" i="1"/>
  <c r="AF786" i="1"/>
  <c r="AF785" i="1"/>
  <c r="AF784" i="1"/>
  <c r="AF783" i="1"/>
  <c r="AF782" i="1"/>
  <c r="AF781" i="1"/>
  <c r="AF780" i="1"/>
  <c r="AF779" i="1"/>
  <c r="AF778" i="1"/>
  <c r="AF777" i="1"/>
  <c r="AF776" i="1"/>
  <c r="AF775" i="1"/>
  <c r="AF774" i="1"/>
  <c r="AF773" i="1"/>
  <c r="AF772" i="1"/>
  <c r="AF771" i="1"/>
  <c r="AF770" i="1"/>
  <c r="AF769" i="1"/>
  <c r="AF768" i="1"/>
  <c r="AF767" i="1"/>
  <c r="AF766" i="1"/>
  <c r="AF762" i="1"/>
  <c r="AF765" i="1"/>
  <c r="AF759" i="1"/>
  <c r="AF761" i="1"/>
  <c r="AF754" i="1"/>
  <c r="AF757" i="1"/>
  <c r="AF753" i="1"/>
  <c r="AF752" i="1"/>
  <c r="AF751" i="1"/>
  <c r="AF749" i="1"/>
  <c r="AF750" i="1"/>
  <c r="AF748" i="1"/>
  <c r="AF744" i="1"/>
  <c r="AF747" i="1"/>
  <c r="AF731" i="1"/>
  <c r="AF734" i="1"/>
  <c r="AF730" i="1"/>
  <c r="AF729" i="1"/>
  <c r="AF728" i="1"/>
  <c r="AF727" i="1"/>
  <c r="AF726" i="1"/>
  <c r="AF725" i="1"/>
  <c r="AF724" i="1"/>
  <c r="AF723" i="1"/>
  <c r="AF722" i="1"/>
  <c r="AF721" i="1"/>
  <c r="AF720" i="1"/>
  <c r="AF696" i="1"/>
  <c r="AF695" i="1"/>
  <c r="AF694" i="1"/>
  <c r="AF693" i="1"/>
  <c r="AF692" i="1"/>
  <c r="AF691" i="1"/>
  <c r="AF690" i="1"/>
  <c r="AF689" i="1"/>
  <c r="AF688" i="1"/>
  <c r="AF687" i="1"/>
  <c r="AF686" i="1"/>
  <c r="AF685" i="1"/>
  <c r="AF684" i="1"/>
  <c r="AF683" i="1"/>
  <c r="AF682" i="1"/>
  <c r="AF681" i="1"/>
  <c r="AF680" i="1"/>
  <c r="AF677" i="1"/>
  <c r="AF679" i="1"/>
  <c r="AF676" i="1"/>
  <c r="AF675" i="1"/>
  <c r="AF673" i="1"/>
  <c r="AF672" i="1"/>
  <c r="AF802" i="1"/>
  <c r="AF803" i="1"/>
  <c r="AF800" i="1"/>
  <c r="AF801" i="1"/>
  <c r="AF798" i="1"/>
  <c r="AF799" i="1"/>
  <c r="AF797" i="1"/>
  <c r="AF659" i="1"/>
  <c r="AF657" i="1"/>
  <c r="AF658" i="1"/>
  <c r="AF738" i="1"/>
  <c r="AF737" i="1"/>
  <c r="AF664" i="1"/>
  <c r="AF742" i="1"/>
  <c r="AF743" i="1"/>
  <c r="AF739" i="1"/>
  <c r="AF740" i="1"/>
  <c r="AF662" i="1"/>
  <c r="AF661" i="1"/>
  <c r="AF1009" i="1"/>
  <c r="AF1011" i="1"/>
  <c r="AF1008" i="1"/>
  <c r="AF1004" i="1"/>
  <c r="AF1007" i="1"/>
  <c r="AF1002" i="1"/>
  <c r="AF1003" i="1"/>
  <c r="AF1001" i="1"/>
  <c r="AF999" i="1"/>
  <c r="AF1000" i="1"/>
  <c r="AF998" i="1"/>
  <c r="AF997" i="1"/>
  <c r="AF995" i="1"/>
  <c r="AF994" i="1"/>
  <c r="AF992" i="1"/>
  <c r="AF991" i="1"/>
  <c r="AF989" i="1"/>
  <c r="AF990" i="1"/>
  <c r="AF988" i="1"/>
  <c r="AF959" i="1"/>
  <c r="AF955" i="1"/>
  <c r="AF954" i="1"/>
  <c r="AF953" i="1"/>
  <c r="AF952" i="1"/>
  <c r="AF949" i="1"/>
  <c r="AF951" i="1"/>
  <c r="AF947" i="1"/>
  <c r="AF945" i="1"/>
  <c r="AF942" i="1"/>
  <c r="AF941" i="1"/>
  <c r="AF932" i="1"/>
  <c r="AF931" i="1"/>
  <c r="AF930" i="1"/>
  <c r="AF927" i="1"/>
  <c r="AF928" i="1"/>
  <c r="AF926" i="1"/>
  <c r="AF925" i="1"/>
  <c r="AF915" i="1"/>
  <c r="AF924" i="1"/>
  <c r="AF913" i="1"/>
  <c r="AF909" i="1"/>
  <c r="AF907" i="1"/>
  <c r="AF966" i="1"/>
  <c r="AF964" i="1"/>
  <c r="AF963" i="1"/>
  <c r="AF961" i="1"/>
  <c r="AF960" i="1"/>
  <c r="AF897" i="1"/>
  <c r="AF896" i="1"/>
  <c r="AF895" i="1"/>
  <c r="AF894" i="1"/>
  <c r="AF893" i="1"/>
  <c r="AF889" i="1"/>
  <c r="AF888" i="1"/>
  <c r="AF886" i="1"/>
  <c r="AF884" i="1"/>
  <c r="AF882" i="1"/>
  <c r="AF879" i="1"/>
  <c r="AF877" i="1"/>
  <c r="AF875" i="1"/>
  <c r="AF874" i="1"/>
  <c r="AF873" i="1"/>
  <c r="AF872" i="1"/>
  <c r="AF871" i="1"/>
  <c r="AF870" i="1"/>
  <c r="AF869" i="1"/>
  <c r="AF868" i="1"/>
  <c r="AF867" i="1"/>
  <c r="AF866" i="1"/>
  <c r="AF865" i="1"/>
  <c r="AF864" i="1"/>
  <c r="AF862" i="1"/>
  <c r="AF656" i="1"/>
  <c r="AF655" i="1"/>
  <c r="AF654" i="1"/>
  <c r="AF653" i="1"/>
  <c r="AF648" i="1"/>
  <c r="AF649" i="1"/>
  <c r="AF651" i="1"/>
  <c r="AF650" i="1"/>
  <c r="AF652" i="1"/>
  <c r="AF647" i="1"/>
  <c r="AF645" i="1"/>
  <c r="AF644" i="1"/>
  <c r="AF635" i="1"/>
  <c r="AF637" i="1"/>
  <c r="AF642" i="1"/>
  <c r="AF640" i="1"/>
  <c r="AF641" i="1"/>
  <c r="AF639" i="1"/>
  <c r="AF638" i="1"/>
  <c r="AF636" i="1"/>
  <c r="AF631" i="1"/>
  <c r="AF633" i="1"/>
  <c r="AF634" i="1"/>
  <c r="AF632" i="1"/>
  <c r="AF630" i="1"/>
  <c r="AF629" i="1"/>
  <c r="AF625" i="1"/>
  <c r="AF626" i="1"/>
  <c r="AF627" i="1"/>
  <c r="AF628" i="1"/>
  <c r="AF624" i="1"/>
  <c r="AF623" i="1"/>
  <c r="AF622" i="1"/>
  <c r="AF621" i="1"/>
  <c r="AF619" i="1"/>
  <c r="AF620" i="1"/>
  <c r="AF618" i="1"/>
  <c r="AF617" i="1"/>
  <c r="AF616" i="1"/>
  <c r="AF614" i="1"/>
  <c r="AF615" i="1"/>
  <c r="AF613" i="1"/>
  <c r="AF612" i="1"/>
  <c r="AF611" i="1"/>
  <c r="AF610" i="1"/>
  <c r="AF609" i="1"/>
  <c r="AF608" i="1"/>
  <c r="AF607" i="1"/>
  <c r="AF605" i="1"/>
  <c r="AF606" i="1"/>
  <c r="AF604" i="1"/>
  <c r="AF603" i="1"/>
  <c r="AF602" i="1"/>
  <c r="AF601" i="1"/>
  <c r="AF599" i="1"/>
  <c r="AF597" i="1"/>
  <c r="AF596" i="1"/>
  <c r="AF595" i="1"/>
  <c r="AF594" i="1"/>
  <c r="AF593" i="1"/>
  <c r="AF566" i="1"/>
  <c r="AF563" i="1"/>
  <c r="AF562" i="1"/>
  <c r="AF561" i="1"/>
  <c r="AF560" i="1"/>
  <c r="AF556" i="1"/>
  <c r="AF554" i="1"/>
  <c r="AF553" i="1"/>
  <c r="AF555" i="1"/>
  <c r="AF551" i="1"/>
  <c r="AF552" i="1"/>
  <c r="AF550" i="1"/>
  <c r="AF549" i="1"/>
  <c r="AF547" i="1"/>
  <c r="AF545" i="1"/>
  <c r="AF546" i="1"/>
  <c r="AF543" i="1"/>
  <c r="AF544" i="1"/>
  <c r="AF540" i="1"/>
  <c r="AF541" i="1"/>
  <c r="AF542" i="1"/>
  <c r="AF539" i="1"/>
  <c r="AF537" i="1"/>
  <c r="AF536" i="1"/>
  <c r="AF535" i="1"/>
  <c r="AF584" i="1"/>
  <c r="AF582" i="1"/>
  <c r="AF579" i="1"/>
  <c r="AF580" i="1"/>
  <c r="AF577" i="1"/>
  <c r="AF578" i="1"/>
  <c r="AF575" i="1"/>
  <c r="AF576" i="1"/>
  <c r="AF574" i="1"/>
  <c r="AF572" i="1"/>
  <c r="AF571" i="1"/>
  <c r="AF570" i="1"/>
  <c r="AF569" i="1"/>
  <c r="AF567" i="1"/>
  <c r="AF568" i="1"/>
  <c r="AF564" i="1"/>
  <c r="AF558" i="1"/>
  <c r="AF557" i="1"/>
  <c r="AF498" i="1"/>
  <c r="AF510" i="1"/>
  <c r="AF534" i="1"/>
  <c r="AF530" i="1"/>
  <c r="AF506" i="1"/>
  <c r="AF505" i="1"/>
  <c r="AF500" i="1"/>
  <c r="AF516" i="1"/>
  <c r="AF517" i="1"/>
  <c r="AF514" i="1"/>
  <c r="AF528" i="1"/>
  <c r="AF529" i="1"/>
  <c r="AF526" i="1"/>
  <c r="AF525" i="1"/>
  <c r="AF524" i="1"/>
  <c r="AF522" i="1"/>
  <c r="AF523" i="1"/>
  <c r="AF521" i="1"/>
  <c r="AF520" i="1"/>
  <c r="AF519" i="1"/>
  <c r="AF518" i="1"/>
  <c r="AF513" i="1"/>
  <c r="AF511" i="1"/>
  <c r="AF512" i="1"/>
  <c r="AF515" i="1"/>
  <c r="AF490" i="1"/>
  <c r="AF491" i="1"/>
  <c r="AF488" i="1"/>
  <c r="AF487" i="1"/>
  <c r="AF483" i="1"/>
  <c r="AF481" i="1"/>
  <c r="AF480" i="1"/>
  <c r="AF461" i="1"/>
  <c r="AF455" i="1"/>
  <c r="AF453" i="1"/>
  <c r="AF454" i="1"/>
  <c r="AF452" i="1"/>
  <c r="AF448" i="1"/>
  <c r="AF429" i="1"/>
  <c r="AF423" i="1"/>
  <c r="AF426" i="1"/>
  <c r="AF396" i="1"/>
  <c r="AF393" i="1"/>
  <c r="AF384" i="1"/>
  <c r="AF383" i="1"/>
  <c r="AF382" i="1"/>
  <c r="AF379" i="1"/>
  <c r="AF375" i="1"/>
  <c r="AF374" i="1"/>
  <c r="AF373" i="1"/>
  <c r="AF372" i="1"/>
  <c r="AF371" i="1"/>
  <c r="AF370" i="1"/>
  <c r="AF369" i="1"/>
  <c r="AF366" i="1"/>
  <c r="AF364" i="1"/>
  <c r="AF362" i="1"/>
  <c r="AF361" i="1"/>
  <c r="AF420" i="1"/>
  <c r="AF414" i="1"/>
  <c r="AF415" i="1"/>
  <c r="AF333" i="1"/>
  <c r="AF410" i="1"/>
  <c r="AF409" i="1"/>
  <c r="AF403" i="1"/>
  <c r="AF398" i="1"/>
  <c r="AF397" i="1"/>
  <c r="AF391" i="1"/>
  <c r="AF388" i="1"/>
  <c r="AF387" i="1"/>
  <c r="AF472" i="1"/>
  <c r="AF471" i="1"/>
  <c r="AF470" i="1"/>
  <c r="AF469" i="1"/>
  <c r="AF468" i="1"/>
  <c r="AF467" i="1"/>
  <c r="AF463" i="1"/>
  <c r="AF462" i="1"/>
  <c r="AF447" i="1"/>
  <c r="AF446" i="1"/>
  <c r="AF445" i="1"/>
  <c r="AF442" i="1"/>
  <c r="AF439" i="1"/>
  <c r="AF435" i="1"/>
  <c r="AF433" i="1"/>
  <c r="AF392" i="1"/>
  <c r="AF385" i="1"/>
  <c r="AF360" i="1"/>
  <c r="AF357" i="1"/>
  <c r="AF354" i="1"/>
  <c r="AF353" i="1"/>
  <c r="AF352" i="1"/>
  <c r="AF350" i="1"/>
  <c r="AF347" i="1"/>
  <c r="AF345" i="1"/>
  <c r="AF346" i="1"/>
  <c r="AF342" i="1"/>
  <c r="AF317" i="1"/>
  <c r="AF302" i="1"/>
  <c r="AF306" i="1"/>
  <c r="AF310" i="1"/>
  <c r="AF329" i="1"/>
  <c r="AF318" i="1"/>
  <c r="AF311" i="1"/>
  <c r="AF327" i="1"/>
  <c r="AF324" i="1"/>
  <c r="AF325" i="1"/>
  <c r="AF326" i="1"/>
  <c r="AF323" i="1"/>
  <c r="AF322" i="1"/>
  <c r="AF320" i="1"/>
  <c r="AF330" i="1"/>
  <c r="AF321" i="1"/>
  <c r="AF328" i="1"/>
  <c r="AF244" i="1"/>
  <c r="AF242" i="1"/>
  <c r="AF243" i="1"/>
  <c r="AF241" i="1"/>
  <c r="AF240" i="1"/>
  <c r="AF196" i="1"/>
  <c r="AF194" i="1"/>
  <c r="AF193" i="1"/>
  <c r="AF188" i="1"/>
  <c r="AF189" i="1"/>
  <c r="AF185" i="1"/>
  <c r="AF301" i="1"/>
  <c r="AF300" i="1"/>
  <c r="AF297" i="1"/>
  <c r="AF294" i="1"/>
  <c r="AF255" i="1"/>
  <c r="AF254" i="1"/>
  <c r="AF250" i="1"/>
  <c r="AF246" i="1"/>
  <c r="AF239" i="1"/>
  <c r="AF238" i="1"/>
  <c r="AF237" i="1"/>
  <c r="AF236" i="1"/>
  <c r="AF235" i="1"/>
  <c r="AF234" i="1"/>
  <c r="AF233" i="1"/>
  <c r="AF229" i="1"/>
  <c r="AF228" i="1"/>
  <c r="AF230" i="1"/>
  <c r="AF231" i="1"/>
  <c r="AF232" i="1"/>
  <c r="AF227" i="1"/>
  <c r="AF226" i="1"/>
  <c r="AF225" i="1"/>
  <c r="AF293" i="1"/>
  <c r="AF292" i="1"/>
  <c r="AF291" i="1"/>
  <c r="AF287" i="1"/>
  <c r="AF281" i="1"/>
  <c r="AF279" i="1"/>
  <c r="AF277" i="1"/>
  <c r="AF273" i="1"/>
  <c r="AF272" i="1"/>
  <c r="AF262" i="1"/>
  <c r="AF261" i="1"/>
  <c r="AF260" i="1"/>
  <c r="AF259" i="1"/>
  <c r="AF258" i="1"/>
  <c r="AF257" i="1"/>
  <c r="AF256" i="1"/>
  <c r="AF224" i="1"/>
  <c r="AF223" i="1"/>
  <c r="AF222" i="1"/>
  <c r="AF221" i="1"/>
  <c r="AF220" i="1"/>
  <c r="AF218" i="1"/>
  <c r="AF219" i="1"/>
  <c r="AF217" i="1"/>
  <c r="AF212" i="1"/>
  <c r="AF211" i="1"/>
  <c r="AF209" i="1"/>
  <c r="AF210" i="1"/>
  <c r="AF203" i="1"/>
  <c r="AF205" i="1"/>
  <c r="AF208" i="1"/>
  <c r="AF199" i="1"/>
  <c r="AF184" i="1"/>
  <c r="AF183" i="1"/>
  <c r="AF182" i="1"/>
  <c r="AF179" i="1"/>
  <c r="AF180" i="1"/>
  <c r="AF177" i="1"/>
  <c r="AF178" i="1"/>
  <c r="AF175" i="1"/>
  <c r="AF176" i="1"/>
  <c r="AF117" i="1"/>
  <c r="AF111" i="1"/>
  <c r="AF110" i="1"/>
  <c r="AF107" i="1"/>
  <c r="AF118" i="1"/>
  <c r="AF119" i="1"/>
  <c r="AF160" i="1"/>
  <c r="AF156" i="1"/>
  <c r="AF150" i="1"/>
  <c r="AF148" i="1"/>
  <c r="AF145" i="1"/>
  <c r="AF144" i="1"/>
  <c r="AF143" i="1"/>
  <c r="AF140" i="1"/>
  <c r="AF139" i="1"/>
  <c r="AF137" i="1"/>
  <c r="AF134" i="1"/>
  <c r="AF133" i="1"/>
  <c r="AF132" i="1"/>
  <c r="AF129" i="1"/>
  <c r="AF130" i="1"/>
  <c r="AF127" i="1"/>
  <c r="AF125" i="1"/>
  <c r="AF126" i="1"/>
  <c r="AF124" i="1"/>
  <c r="AF123" i="1"/>
  <c r="AF122" i="1"/>
  <c r="AF120" i="1"/>
  <c r="AF116" i="1"/>
  <c r="AF114" i="1"/>
  <c r="AF113" i="1"/>
  <c r="AF112" i="1"/>
  <c r="AF97" i="1"/>
  <c r="AF95" i="1"/>
  <c r="AF91" i="1"/>
  <c r="AF106" i="1"/>
  <c r="AF104" i="1"/>
  <c r="AF105" i="1"/>
  <c r="AF92" i="1"/>
  <c r="AF93" i="1"/>
  <c r="AF102" i="1"/>
  <c r="AF103" i="1"/>
  <c r="AF101" i="1"/>
  <c r="AF99" i="1"/>
  <c r="AF96" i="1"/>
  <c r="AF56" i="1"/>
  <c r="AF47" i="1"/>
  <c r="AF48" i="1"/>
  <c r="AF45" i="1"/>
  <c r="AF46" i="1"/>
  <c r="AF44" i="1"/>
  <c r="AF42" i="1"/>
  <c r="AF43" i="1"/>
  <c r="AF40" i="1"/>
  <c r="AF41" i="1"/>
  <c r="AF49" i="1"/>
  <c r="AF50" i="1"/>
  <c r="AF30" i="1"/>
  <c r="AF31" i="1"/>
  <c r="AF28" i="1"/>
  <c r="AF29" i="1"/>
  <c r="AF25" i="1"/>
  <c r="AF27" i="1"/>
  <c r="AF24" i="1"/>
  <c r="AF23" i="1"/>
  <c r="AF22" i="1"/>
  <c r="AF21" i="1"/>
  <c r="AF20" i="1"/>
  <c r="AF19" i="1"/>
  <c r="AF8" i="1"/>
  <c r="AF7" i="1"/>
  <c r="AF17" i="1"/>
  <c r="AF16" i="1"/>
  <c r="AF15" i="1"/>
  <c r="AF14" i="1"/>
  <c r="AF13" i="1"/>
  <c r="AF12" i="1"/>
  <c r="AF38" i="1"/>
  <c r="AF39" i="1"/>
  <c r="AF37" i="1"/>
  <c r="AF36" i="1"/>
  <c r="AF34" i="1"/>
  <c r="AF35" i="1"/>
  <c r="AF32" i="1"/>
  <c r="AF33" i="1"/>
  <c r="AF9" i="1"/>
  <c r="AF10" i="1"/>
  <c r="AF11" i="1"/>
  <c r="AF18" i="1"/>
  <c r="AF52" i="1"/>
  <c r="AF51" i="1"/>
  <c r="AF6" i="1"/>
  <c r="AF5" i="1"/>
  <c r="F386" i="4"/>
  <c r="AZ1311" i="1"/>
  <c r="AC1311" i="1"/>
  <c r="AZ1312" i="1"/>
  <c r="AC1312" i="1"/>
  <c r="AZ1313" i="1"/>
  <c r="AC1313" i="1"/>
  <c r="AZ39" i="1"/>
  <c r="BE39" i="1"/>
  <c r="AY1283" i="1"/>
  <c r="AY1282" i="1"/>
  <c r="AY1315" i="1"/>
  <c r="AY1304" i="1"/>
  <c r="AY1318" i="1"/>
  <c r="AY1303" i="1"/>
  <c r="AY1301" i="1"/>
  <c r="AY1299" i="1"/>
  <c r="AY1298" i="1"/>
  <c r="AY1297" i="1"/>
  <c r="AY1296" i="1"/>
  <c r="AY1294" i="1"/>
  <c r="AY1292" i="1"/>
  <c r="AY1290" i="1"/>
  <c r="AY1287" i="1"/>
  <c r="AY1285" i="1"/>
  <c r="AY1284" i="1"/>
  <c r="AY1281" i="1"/>
  <c r="AY1278" i="1"/>
  <c r="AY1277" i="1"/>
  <c r="AY1276" i="1"/>
  <c r="AY1275" i="1"/>
  <c r="AY1061" i="1"/>
  <c r="AY1060" i="1"/>
  <c r="AY1059" i="1"/>
  <c r="AY1058" i="1"/>
  <c r="AY1057" i="1"/>
  <c r="AY1056" i="1"/>
  <c r="AY1055" i="1"/>
  <c r="AY1054" i="1"/>
  <c r="AY1053" i="1"/>
  <c r="AY1052" i="1"/>
  <c r="AY1050" i="1"/>
  <c r="AY1051" i="1"/>
  <c r="AY1049" i="1"/>
  <c r="AY1047" i="1"/>
  <c r="AY1046" i="1"/>
  <c r="AY1229" i="1"/>
  <c r="AY1220" i="1"/>
  <c r="AY1219" i="1"/>
  <c r="AY1270" i="1"/>
  <c r="AY1271" i="1"/>
  <c r="AY1272" i="1"/>
  <c r="AY1273" i="1"/>
  <c r="AY1274" i="1"/>
  <c r="AY1266" i="1"/>
  <c r="AY1267" i="1"/>
  <c r="AY1268" i="1"/>
  <c r="AY1269" i="1"/>
  <c r="AY1262" i="1"/>
  <c r="AY1263" i="1"/>
  <c r="AY1264" i="1"/>
  <c r="AY1265" i="1"/>
  <c r="AY1258" i="1"/>
  <c r="AY1259" i="1"/>
  <c r="AY1260" i="1"/>
  <c r="AY1261" i="1"/>
  <c r="AY1253" i="1"/>
  <c r="AY1254" i="1"/>
  <c r="AY1255" i="1"/>
  <c r="AY1256" i="1"/>
  <c r="AY1257" i="1"/>
  <c r="AY1250" i="1"/>
  <c r="AY1247" i="1"/>
  <c r="AY1214" i="1"/>
  <c r="AY1215" i="1"/>
  <c r="AY1216" i="1"/>
  <c r="AY1211" i="1"/>
  <c r="AY1212" i="1"/>
  <c r="AY1213" i="1"/>
  <c r="AY1218" i="1"/>
  <c r="AY1217" i="1"/>
  <c r="AY1210" i="1"/>
  <c r="AY1243" i="1"/>
  <c r="AY1244" i="1"/>
  <c r="AY1242" i="1"/>
  <c r="AY1239" i="1"/>
  <c r="AY1238" i="1"/>
  <c r="AY1237" i="1"/>
  <c r="AY1236" i="1"/>
  <c r="AY1235" i="1"/>
  <c r="AY1234" i="1"/>
  <c r="AY1233" i="1"/>
  <c r="AY1245" i="1"/>
  <c r="AY1246" i="1"/>
  <c r="AY1232" i="1"/>
  <c r="AY1231" i="1"/>
  <c r="AY1230" i="1"/>
  <c r="AY1228" i="1"/>
  <c r="AY1227" i="1"/>
  <c r="AY1226" i="1"/>
  <c r="AY1225" i="1"/>
  <c r="AY1224" i="1"/>
  <c r="AY1223" i="1"/>
  <c r="AY1222" i="1"/>
  <c r="AY1221" i="1"/>
  <c r="AY1201" i="1"/>
  <c r="AY1208" i="1"/>
  <c r="AY1209" i="1"/>
  <c r="AY1202" i="1"/>
  <c r="AY1197" i="1"/>
  <c r="AY1198" i="1"/>
  <c r="AY1199" i="1"/>
  <c r="AY1200" i="1"/>
  <c r="AY1203" i="1"/>
  <c r="AY1204" i="1"/>
  <c r="AY1205" i="1"/>
  <c r="AY1206" i="1"/>
  <c r="AY1207" i="1"/>
  <c r="AY1193" i="1"/>
  <c r="AY1194" i="1"/>
  <c r="AY1196" i="1"/>
  <c r="AY1195" i="1"/>
  <c r="AY1188" i="1"/>
  <c r="AY1189" i="1"/>
  <c r="AY1190" i="1"/>
  <c r="AY1191" i="1"/>
  <c r="AY1192" i="1"/>
  <c r="AY1183" i="1"/>
  <c r="AY1184" i="1"/>
  <c r="AY1185" i="1"/>
  <c r="AY1186" i="1"/>
  <c r="AY1187" i="1"/>
  <c r="AY1182" i="1"/>
  <c r="AY1176" i="1"/>
  <c r="AY1177" i="1"/>
  <c r="AY1169" i="1"/>
  <c r="AY1172" i="1"/>
  <c r="AY1171" i="1"/>
  <c r="AY1170" i="1"/>
  <c r="AY1173" i="1"/>
  <c r="AY1160" i="1"/>
  <c r="AY1161" i="1"/>
  <c r="AY1162" i="1"/>
  <c r="AY1163" i="1"/>
  <c r="AY1179" i="1"/>
  <c r="AY1180" i="1"/>
  <c r="AY1181" i="1"/>
  <c r="AY1164" i="1"/>
  <c r="AY1165" i="1"/>
  <c r="AY1166" i="1"/>
  <c r="AY1167" i="1"/>
  <c r="AY1168" i="1"/>
  <c r="AY1178" i="1"/>
  <c r="AY1159" i="1"/>
  <c r="AY1174" i="1"/>
  <c r="AY1175" i="1"/>
  <c r="AY1136" i="1"/>
  <c r="AY1137" i="1"/>
  <c r="AY1138" i="1"/>
  <c r="AY1139" i="1"/>
  <c r="AY1140" i="1"/>
  <c r="AY1141" i="1"/>
  <c r="AY1142" i="1"/>
  <c r="AY1143" i="1"/>
  <c r="AY1144" i="1"/>
  <c r="AY1145" i="1"/>
  <c r="AY1150" i="1"/>
  <c r="AY1147" i="1"/>
  <c r="AY1158" i="1"/>
  <c r="AY1152" i="1"/>
  <c r="AY1151" i="1"/>
  <c r="AY1148" i="1"/>
  <c r="AY1153" i="1"/>
  <c r="AY1154" i="1"/>
  <c r="AY1155" i="1"/>
  <c r="AY1156" i="1"/>
  <c r="AY1157" i="1"/>
  <c r="AY1132" i="1"/>
  <c r="AY1129" i="1"/>
  <c r="AY1131" i="1"/>
  <c r="AY1130" i="1"/>
  <c r="AY1123" i="1"/>
  <c r="AY1122" i="1"/>
  <c r="AY1124" i="1"/>
  <c r="AY1125" i="1"/>
  <c r="AY1121" i="1"/>
  <c r="AY1082" i="1"/>
  <c r="AY1081" i="1"/>
  <c r="AY1080" i="1"/>
  <c r="AY1076" i="1"/>
  <c r="AY1079" i="1"/>
  <c r="AY1075" i="1"/>
  <c r="AY1078" i="1"/>
  <c r="AY1074" i="1"/>
  <c r="AY1073" i="1"/>
  <c r="AY1072" i="1"/>
  <c r="AY1077" i="1"/>
  <c r="AY1102" i="1"/>
  <c r="AY1101" i="1"/>
  <c r="AY1100" i="1"/>
  <c r="AY1099" i="1"/>
  <c r="AY1098" i="1"/>
  <c r="AY1120" i="1"/>
  <c r="AY1103" i="1"/>
  <c r="AY1119" i="1"/>
  <c r="AY1097" i="1"/>
  <c r="AY1095" i="1"/>
  <c r="AY1096" i="1"/>
  <c r="AY1111" i="1"/>
  <c r="AY1118" i="1"/>
  <c r="AY1117" i="1"/>
  <c r="AY1116" i="1"/>
  <c r="AY1108" i="1"/>
  <c r="AY1107" i="1"/>
  <c r="AY1105" i="1"/>
  <c r="AY1094" i="1"/>
  <c r="AY1093" i="1"/>
  <c r="AY1092" i="1"/>
  <c r="AY1091" i="1"/>
  <c r="AY1089" i="1"/>
  <c r="AY1087" i="1"/>
  <c r="AY1085" i="1"/>
  <c r="AY1084" i="1"/>
  <c r="AY1115" i="1"/>
  <c r="AY1083" i="1"/>
  <c r="AY1071" i="1"/>
  <c r="AY1114" i="1"/>
  <c r="AY1113" i="1"/>
  <c r="AY1030" i="1"/>
  <c r="AY1029" i="1"/>
  <c r="AY1028" i="1"/>
  <c r="AY1042" i="1"/>
  <c r="AY1043" i="1"/>
  <c r="AY1044" i="1"/>
  <c r="AY1040" i="1"/>
  <c r="AY1041" i="1"/>
  <c r="AY1037" i="1"/>
  <c r="AY1036" i="1"/>
  <c r="AY1038" i="1"/>
  <c r="AY1045" i="1"/>
  <c r="AY1033" i="1"/>
  <c r="AY1035" i="1"/>
  <c r="AY1031" i="1"/>
  <c r="AY1032" i="1"/>
  <c r="AY1027" i="1"/>
  <c r="AY1024" i="1"/>
  <c r="AY1023" i="1"/>
  <c r="AY1020" i="1"/>
  <c r="AY1021" i="1"/>
  <c r="AY1022" i="1"/>
  <c r="AY985" i="1"/>
  <c r="AY987" i="1"/>
  <c r="AY983" i="1"/>
  <c r="AY984" i="1"/>
  <c r="AY981" i="1"/>
  <c r="AY982" i="1"/>
  <c r="AY980" i="1"/>
  <c r="AY976" i="1"/>
  <c r="AY977" i="1"/>
  <c r="AY975" i="1"/>
  <c r="AY973" i="1"/>
  <c r="AY974" i="1"/>
  <c r="AY969" i="1"/>
  <c r="AY972" i="1"/>
  <c r="AY904" i="1"/>
  <c r="AY905" i="1"/>
  <c r="AY903" i="1"/>
  <c r="AY979" i="1"/>
  <c r="AY978" i="1"/>
  <c r="AY956" i="1"/>
  <c r="AY958" i="1"/>
  <c r="AY1016" i="1"/>
  <c r="AY1014" i="1"/>
  <c r="AY1015" i="1"/>
  <c r="AY937" i="1"/>
  <c r="AY910" i="1"/>
  <c r="AY912" i="1"/>
  <c r="AY906" i="1"/>
  <c r="AY898" i="1"/>
  <c r="AY899" i="1"/>
  <c r="AY967" i="1"/>
  <c r="AY968" i="1"/>
  <c r="AY828" i="1"/>
  <c r="AY827" i="1"/>
  <c r="AY826" i="1"/>
  <c r="AY848" i="1"/>
  <c r="AY849" i="1"/>
  <c r="AY847" i="1"/>
  <c r="AY846" i="1"/>
  <c r="AY845" i="1"/>
  <c r="AY843" i="1"/>
  <c r="AY842" i="1"/>
  <c r="AY831" i="1"/>
  <c r="AY832" i="1"/>
  <c r="AY829" i="1"/>
  <c r="AY830" i="1"/>
  <c r="AY840" i="1"/>
  <c r="AY841" i="1"/>
  <c r="AY839" i="1"/>
  <c r="AY834" i="1"/>
  <c r="AY835" i="1"/>
  <c r="AY833" i="1"/>
  <c r="AY807" i="1"/>
  <c r="AY806" i="1"/>
  <c r="AY850" i="1"/>
  <c r="AY822" i="1"/>
  <c r="AY821" i="1"/>
  <c r="AY820" i="1"/>
  <c r="AY819" i="1"/>
  <c r="AY818" i="1"/>
  <c r="AY813" i="1"/>
  <c r="AY812" i="1"/>
  <c r="AY810" i="1"/>
  <c r="AY808" i="1"/>
  <c r="AY825" i="1"/>
  <c r="AY851" i="1"/>
  <c r="AY823" i="1"/>
  <c r="AY699" i="1"/>
  <c r="AY700" i="1"/>
  <c r="AY697" i="1"/>
  <c r="AY698" i="1"/>
  <c r="AY719" i="1"/>
  <c r="AY714" i="1"/>
  <c r="AY713" i="1"/>
  <c r="AY703" i="1"/>
  <c r="AY702" i="1"/>
  <c r="AY701" i="1"/>
  <c r="AY711" i="1"/>
  <c r="AY712" i="1"/>
  <c r="AY710" i="1"/>
  <c r="AY708" i="1"/>
  <c r="AY709" i="1"/>
  <c r="AY706" i="1"/>
  <c r="AY707" i="1"/>
  <c r="AY704" i="1"/>
  <c r="AY705" i="1"/>
  <c r="AY669" i="1"/>
  <c r="AY670" i="1"/>
  <c r="AY667" i="1"/>
  <c r="AY668" i="1"/>
  <c r="AY665" i="1"/>
  <c r="AY666" i="1"/>
  <c r="AY660" i="1"/>
  <c r="AY717" i="1"/>
  <c r="AY718" i="1"/>
  <c r="AY715" i="1"/>
  <c r="AY716" i="1"/>
  <c r="AY790" i="1"/>
  <c r="AY794" i="1"/>
  <c r="AY789" i="1"/>
  <c r="AY788" i="1"/>
  <c r="AY787" i="1"/>
  <c r="AY786" i="1"/>
  <c r="AY785" i="1"/>
  <c r="AY784" i="1"/>
  <c r="AY783" i="1"/>
  <c r="AY782" i="1"/>
  <c r="AY781" i="1"/>
  <c r="AY780" i="1"/>
  <c r="AY779" i="1"/>
  <c r="AY778" i="1"/>
  <c r="AY777" i="1"/>
  <c r="AY776" i="1"/>
  <c r="AY775" i="1"/>
  <c r="AY774" i="1"/>
  <c r="AY773" i="1"/>
  <c r="AY772" i="1"/>
  <c r="AY771" i="1"/>
  <c r="AY770" i="1"/>
  <c r="AY769" i="1"/>
  <c r="AY768" i="1"/>
  <c r="AY767" i="1"/>
  <c r="AY766" i="1"/>
  <c r="AY762" i="1"/>
  <c r="AY765" i="1"/>
  <c r="AY759" i="1"/>
  <c r="AY761" i="1"/>
  <c r="AY754" i="1"/>
  <c r="AY757" i="1"/>
  <c r="AY753" i="1"/>
  <c r="AY752" i="1"/>
  <c r="AY751" i="1"/>
  <c r="AY749" i="1"/>
  <c r="AY750" i="1"/>
  <c r="AY748" i="1"/>
  <c r="AY744" i="1"/>
  <c r="AY747" i="1"/>
  <c r="AY731" i="1"/>
  <c r="AY734" i="1"/>
  <c r="AY730" i="1"/>
  <c r="AY729" i="1"/>
  <c r="AY728" i="1"/>
  <c r="AY727" i="1"/>
  <c r="AY726" i="1"/>
  <c r="AY725" i="1"/>
  <c r="AY724" i="1"/>
  <c r="AY723" i="1"/>
  <c r="AY722" i="1"/>
  <c r="AY721" i="1"/>
  <c r="AY720" i="1"/>
  <c r="AY696" i="1"/>
  <c r="AY695" i="1"/>
  <c r="AY694" i="1"/>
  <c r="AY693" i="1"/>
  <c r="AY692" i="1"/>
  <c r="AY691" i="1"/>
  <c r="AY690" i="1"/>
  <c r="AY689" i="1"/>
  <c r="AY688" i="1"/>
  <c r="AY687" i="1"/>
  <c r="AY686" i="1"/>
  <c r="AY685" i="1"/>
  <c r="AY684" i="1"/>
  <c r="AY683" i="1"/>
  <c r="AY682" i="1"/>
  <c r="AY681" i="1"/>
  <c r="AY680" i="1"/>
  <c r="AY677" i="1"/>
  <c r="AY679" i="1"/>
  <c r="AY676" i="1"/>
  <c r="AY675" i="1"/>
  <c r="AY673" i="1"/>
  <c r="AY672" i="1"/>
  <c r="AY802" i="1"/>
  <c r="AY803" i="1"/>
  <c r="AY800" i="1"/>
  <c r="AY801" i="1"/>
  <c r="AY798" i="1"/>
  <c r="AY799" i="1"/>
  <c r="AY797" i="1"/>
  <c r="AY659" i="1"/>
  <c r="AY657" i="1"/>
  <c r="AY658" i="1"/>
  <c r="AY738" i="1"/>
  <c r="AY737" i="1"/>
  <c r="AY664" i="1"/>
  <c r="AY742" i="1"/>
  <c r="AY743" i="1"/>
  <c r="AY739" i="1"/>
  <c r="AY740" i="1"/>
  <c r="AY662" i="1"/>
  <c r="AY661" i="1"/>
  <c r="AY1009" i="1"/>
  <c r="AY1011" i="1"/>
  <c r="AY1008" i="1"/>
  <c r="AY1004" i="1"/>
  <c r="AY1007" i="1"/>
  <c r="AY1002" i="1"/>
  <c r="AY1003" i="1"/>
  <c r="AY1001" i="1"/>
  <c r="AY999" i="1"/>
  <c r="AY1000" i="1"/>
  <c r="AY998" i="1"/>
  <c r="AY997" i="1"/>
  <c r="AY995" i="1"/>
  <c r="AY994" i="1"/>
  <c r="AY992" i="1"/>
  <c r="AY991" i="1"/>
  <c r="AY989" i="1"/>
  <c r="AY990" i="1"/>
  <c r="AY988" i="1"/>
  <c r="AY959" i="1"/>
  <c r="AY955" i="1"/>
  <c r="AY954" i="1"/>
  <c r="AY953" i="1"/>
  <c r="AY952" i="1"/>
  <c r="AY949" i="1"/>
  <c r="AY951" i="1"/>
  <c r="AY947" i="1"/>
  <c r="AY945" i="1"/>
  <c r="AY942" i="1"/>
  <c r="AY941" i="1"/>
  <c r="AY932" i="1"/>
  <c r="AY931" i="1"/>
  <c r="AY930" i="1"/>
  <c r="AY927" i="1"/>
  <c r="AY928" i="1"/>
  <c r="AY926" i="1"/>
  <c r="AY925" i="1"/>
  <c r="AY915" i="1"/>
  <c r="AY924" i="1"/>
  <c r="AY913" i="1"/>
  <c r="AY909" i="1"/>
  <c r="AY907" i="1"/>
  <c r="AY966" i="1"/>
  <c r="AY964" i="1"/>
  <c r="AY963" i="1"/>
  <c r="AY961" i="1"/>
  <c r="AY960" i="1"/>
  <c r="AY897" i="1"/>
  <c r="AY896" i="1"/>
  <c r="AY895" i="1"/>
  <c r="AY894" i="1"/>
  <c r="AY893" i="1"/>
  <c r="AY889" i="1"/>
  <c r="AY888" i="1"/>
  <c r="AY886" i="1"/>
  <c r="AY884" i="1"/>
  <c r="AY882" i="1"/>
  <c r="AY879" i="1"/>
  <c r="AY877" i="1"/>
  <c r="AY875" i="1"/>
  <c r="AY874" i="1"/>
  <c r="AY873" i="1"/>
  <c r="AY872" i="1"/>
  <c r="AY871" i="1"/>
  <c r="AY870" i="1"/>
  <c r="AY869" i="1"/>
  <c r="AY868" i="1"/>
  <c r="AY867" i="1"/>
  <c r="AY866" i="1"/>
  <c r="AY865" i="1"/>
  <c r="AY864" i="1"/>
  <c r="AY862" i="1"/>
  <c r="AY656" i="1"/>
  <c r="AY655" i="1"/>
  <c r="AY654" i="1"/>
  <c r="AY653" i="1"/>
  <c r="AY648" i="1"/>
  <c r="AY649" i="1"/>
  <c r="AY651" i="1"/>
  <c r="AY650" i="1"/>
  <c r="AY652" i="1"/>
  <c r="AY647" i="1"/>
  <c r="AY645" i="1"/>
  <c r="AY644" i="1"/>
  <c r="AY635" i="1"/>
  <c r="AY637" i="1"/>
  <c r="AY642" i="1"/>
  <c r="AY640" i="1"/>
  <c r="AY641" i="1"/>
  <c r="AY639" i="1"/>
  <c r="AY638" i="1"/>
  <c r="AY636" i="1"/>
  <c r="AY631" i="1"/>
  <c r="AY633" i="1"/>
  <c r="AY634" i="1"/>
  <c r="AY632" i="1"/>
  <c r="AY630" i="1"/>
  <c r="AY629" i="1"/>
  <c r="AY625" i="1"/>
  <c r="AY626" i="1"/>
  <c r="AY627" i="1"/>
  <c r="AY628" i="1"/>
  <c r="AY624" i="1"/>
  <c r="AY623" i="1"/>
  <c r="AY622" i="1"/>
  <c r="AY621" i="1"/>
  <c r="AY619" i="1"/>
  <c r="AY620" i="1"/>
  <c r="AY618" i="1"/>
  <c r="AY617" i="1"/>
  <c r="AY616" i="1"/>
  <c r="AY614" i="1"/>
  <c r="AY615" i="1"/>
  <c r="AY613" i="1"/>
  <c r="AY612" i="1"/>
  <c r="AY611" i="1"/>
  <c r="AY610" i="1"/>
  <c r="AY609" i="1"/>
  <c r="AY608" i="1"/>
  <c r="AY607" i="1"/>
  <c r="AY605" i="1"/>
  <c r="AY606" i="1"/>
  <c r="AY604" i="1"/>
  <c r="AY603" i="1"/>
  <c r="AY602" i="1"/>
  <c r="AY601" i="1"/>
  <c r="AY599" i="1"/>
  <c r="AY597" i="1"/>
  <c r="AY596" i="1"/>
  <c r="AY595" i="1"/>
  <c r="AY594" i="1"/>
  <c r="AY593" i="1"/>
  <c r="AY566" i="1"/>
  <c r="AY563" i="1"/>
  <c r="AY562" i="1"/>
  <c r="AY561" i="1"/>
  <c r="AY560" i="1"/>
  <c r="AY556" i="1"/>
  <c r="AY554" i="1"/>
  <c r="AY553" i="1"/>
  <c r="AY555" i="1"/>
  <c r="AY551" i="1"/>
  <c r="AY552" i="1"/>
  <c r="AY550" i="1"/>
  <c r="AY549" i="1"/>
  <c r="AY547" i="1"/>
  <c r="AY545" i="1"/>
  <c r="AY546" i="1"/>
  <c r="AY543" i="1"/>
  <c r="AY544" i="1"/>
  <c r="AY540" i="1"/>
  <c r="AY541" i="1"/>
  <c r="AY542" i="1"/>
  <c r="AY539" i="1"/>
  <c r="AY537" i="1"/>
  <c r="AY536" i="1"/>
  <c r="AY535" i="1"/>
  <c r="AY584" i="1"/>
  <c r="AY582" i="1"/>
  <c r="AY579" i="1"/>
  <c r="AY580" i="1"/>
  <c r="AY577" i="1"/>
  <c r="AY578" i="1"/>
  <c r="AY575" i="1"/>
  <c r="AY576" i="1"/>
  <c r="AY574" i="1"/>
  <c r="AY572" i="1"/>
  <c r="AY571" i="1"/>
  <c r="AY570" i="1"/>
  <c r="AY569" i="1"/>
  <c r="AY567" i="1"/>
  <c r="AY568" i="1"/>
  <c r="AY564" i="1"/>
  <c r="AY558" i="1"/>
  <c r="AY557" i="1"/>
  <c r="AY498" i="1"/>
  <c r="AY510" i="1"/>
  <c r="AY534" i="1"/>
  <c r="AY530" i="1"/>
  <c r="AY506" i="1"/>
  <c r="AY505" i="1"/>
  <c r="AY500" i="1"/>
  <c r="AY516" i="1"/>
  <c r="AY517" i="1"/>
  <c r="AY514" i="1"/>
  <c r="AY528" i="1"/>
  <c r="AY529" i="1"/>
  <c r="AY526" i="1"/>
  <c r="AY525" i="1"/>
  <c r="AY524" i="1"/>
  <c r="AY522" i="1"/>
  <c r="AY523" i="1"/>
  <c r="AY521" i="1"/>
  <c r="AY520" i="1"/>
  <c r="AY519" i="1"/>
  <c r="AY518" i="1"/>
  <c r="AY513" i="1"/>
  <c r="AY511" i="1"/>
  <c r="AY512" i="1"/>
  <c r="AY515" i="1"/>
  <c r="AY490" i="1"/>
  <c r="AY491" i="1"/>
  <c r="AY488" i="1"/>
  <c r="AY487" i="1"/>
  <c r="AY483" i="1"/>
  <c r="AY481" i="1"/>
  <c r="AY480" i="1"/>
  <c r="AY461" i="1"/>
  <c r="AY457" i="1"/>
  <c r="AY455" i="1"/>
  <c r="AY453" i="1"/>
  <c r="AY454" i="1"/>
  <c r="AY452" i="1"/>
  <c r="AY448" i="1"/>
  <c r="AY429" i="1"/>
  <c r="AY423" i="1"/>
  <c r="AY426" i="1"/>
  <c r="AY396" i="1"/>
  <c r="AY393" i="1"/>
  <c r="AY384" i="1"/>
  <c r="AY383" i="1"/>
  <c r="AY382" i="1"/>
  <c r="AY375" i="1"/>
  <c r="AY374" i="1"/>
  <c r="AY373" i="1"/>
  <c r="AY372" i="1"/>
  <c r="AY371" i="1"/>
  <c r="AY369" i="1"/>
  <c r="AY366" i="1"/>
  <c r="AY364" i="1"/>
  <c r="AY362" i="1"/>
  <c r="AY420" i="1"/>
  <c r="AY414" i="1"/>
  <c r="AY415" i="1"/>
  <c r="AY410" i="1"/>
  <c r="AY409" i="1"/>
  <c r="AY403" i="1"/>
  <c r="AY398" i="1"/>
  <c r="AY397" i="1"/>
  <c r="AY391" i="1"/>
  <c r="AY388" i="1"/>
  <c r="AY387" i="1"/>
  <c r="AY472" i="1"/>
  <c r="AY471" i="1"/>
  <c r="AY470" i="1"/>
  <c r="AY468" i="1"/>
  <c r="AY467" i="1"/>
  <c r="AY463" i="1"/>
  <c r="AY462" i="1"/>
  <c r="AY447" i="1"/>
  <c r="AY446" i="1"/>
  <c r="AY445" i="1"/>
  <c r="AY442" i="1"/>
  <c r="AY439" i="1"/>
  <c r="AY435" i="1"/>
  <c r="AY392" i="1"/>
  <c r="AY385" i="1"/>
  <c r="AY357" i="1"/>
  <c r="AY354" i="1"/>
  <c r="AY353" i="1"/>
  <c r="AY352" i="1"/>
  <c r="AY350" i="1"/>
  <c r="AY347" i="1"/>
  <c r="AY345" i="1"/>
  <c r="AY346" i="1"/>
  <c r="AY342" i="1"/>
  <c r="AY302" i="1"/>
  <c r="AY306" i="1"/>
  <c r="AY310" i="1"/>
  <c r="AY329" i="1"/>
  <c r="AY318" i="1"/>
  <c r="AY311" i="1"/>
  <c r="AY327" i="1"/>
  <c r="AY324" i="1"/>
  <c r="AY325" i="1"/>
  <c r="AY326" i="1"/>
  <c r="AY323" i="1"/>
  <c r="AY322" i="1"/>
  <c r="AY320" i="1"/>
  <c r="AY330" i="1"/>
  <c r="AY321" i="1"/>
  <c r="AY328" i="1"/>
  <c r="AY244" i="1"/>
  <c r="AY242" i="1"/>
  <c r="AY243" i="1"/>
  <c r="AY241" i="1"/>
  <c r="AY240" i="1"/>
  <c r="AY196" i="1"/>
  <c r="AY194" i="1"/>
  <c r="AY193" i="1"/>
  <c r="AY188" i="1"/>
  <c r="AY189" i="1"/>
  <c r="AY185" i="1"/>
  <c r="AY301" i="1"/>
  <c r="AY300" i="1"/>
  <c r="AY297" i="1"/>
  <c r="AY294" i="1"/>
  <c r="AY255" i="1"/>
  <c r="AY254" i="1"/>
  <c r="AY250" i="1"/>
  <c r="AY246" i="1"/>
  <c r="AY239" i="1"/>
  <c r="AY238" i="1"/>
  <c r="AY237" i="1"/>
  <c r="AY236" i="1"/>
  <c r="AY234" i="1"/>
  <c r="AY233" i="1"/>
  <c r="AY229" i="1"/>
  <c r="AY228" i="1"/>
  <c r="AY230" i="1"/>
  <c r="AY231" i="1"/>
  <c r="AY232" i="1"/>
  <c r="AY227" i="1"/>
  <c r="AY226" i="1"/>
  <c r="AY225" i="1"/>
  <c r="AY293" i="1"/>
  <c r="AY292" i="1"/>
  <c r="AY291" i="1"/>
  <c r="AY287" i="1"/>
  <c r="AY281" i="1"/>
  <c r="AY279" i="1"/>
  <c r="AY277" i="1"/>
  <c r="AY273" i="1"/>
  <c r="AY272" i="1"/>
  <c r="AY262" i="1"/>
  <c r="AY261" i="1"/>
  <c r="AY260" i="1"/>
  <c r="AY259" i="1"/>
  <c r="AY258" i="1"/>
  <c r="AY257" i="1"/>
  <c r="AY256" i="1"/>
  <c r="AY224" i="1"/>
  <c r="AY223" i="1"/>
  <c r="AY222" i="1"/>
  <c r="AY221" i="1"/>
  <c r="AY220" i="1"/>
  <c r="AY218" i="1"/>
  <c r="AY219" i="1"/>
  <c r="AY217" i="1"/>
  <c r="AY212" i="1"/>
  <c r="AY211" i="1"/>
  <c r="AY209" i="1"/>
  <c r="AY210" i="1"/>
  <c r="AY203" i="1"/>
  <c r="AY205" i="1"/>
  <c r="AY208" i="1"/>
  <c r="AY199" i="1"/>
  <c r="AY184" i="1"/>
  <c r="AY183" i="1"/>
  <c r="AY182" i="1"/>
  <c r="AY179" i="1"/>
  <c r="AY180" i="1"/>
  <c r="AY177" i="1"/>
  <c r="AY178" i="1"/>
  <c r="AY175" i="1"/>
  <c r="AY176" i="1"/>
  <c r="AY117" i="1"/>
  <c r="AY111" i="1"/>
  <c r="AY110" i="1"/>
  <c r="AY107" i="1"/>
  <c r="AY118" i="1"/>
  <c r="AY119" i="1"/>
  <c r="AY160" i="1"/>
  <c r="AY156" i="1"/>
  <c r="AY150" i="1"/>
  <c r="AY148" i="1"/>
  <c r="AY145" i="1"/>
  <c r="AY144" i="1"/>
  <c r="AY143" i="1"/>
  <c r="AY140" i="1"/>
  <c r="AY139" i="1"/>
  <c r="AY137" i="1"/>
  <c r="AY134" i="1"/>
  <c r="AY133" i="1"/>
  <c r="AY132" i="1"/>
  <c r="AY129" i="1"/>
  <c r="AY130" i="1"/>
  <c r="AY127" i="1"/>
  <c r="AY125" i="1"/>
  <c r="AY126" i="1"/>
  <c r="AY124" i="1"/>
  <c r="AY123" i="1"/>
  <c r="AY122" i="1"/>
  <c r="AY120" i="1"/>
  <c r="AY116" i="1"/>
  <c r="AY114" i="1"/>
  <c r="AY113" i="1"/>
  <c r="AY112" i="1"/>
  <c r="AY95" i="1"/>
  <c r="AY91" i="1"/>
  <c r="AY106" i="1"/>
  <c r="AY104" i="1"/>
  <c r="AY105" i="1"/>
  <c r="AY92" i="1"/>
  <c r="AY93" i="1"/>
  <c r="AY102" i="1"/>
  <c r="AY103" i="1"/>
  <c r="AY101" i="1"/>
  <c r="AY99" i="1"/>
  <c r="AY56" i="1"/>
  <c r="AY47" i="1"/>
  <c r="AY48" i="1"/>
  <c r="AY45" i="1"/>
  <c r="AY46" i="1"/>
  <c r="AY44" i="1"/>
  <c r="AY42" i="1"/>
  <c r="AY43" i="1"/>
  <c r="AY40" i="1"/>
  <c r="AY49" i="1"/>
  <c r="AY50" i="1"/>
  <c r="AY30" i="1"/>
  <c r="AY31" i="1"/>
  <c r="AY28" i="1"/>
  <c r="AY29" i="1"/>
  <c r="AY25" i="1"/>
  <c r="AY27" i="1"/>
  <c r="AY24" i="1"/>
  <c r="AY23" i="1"/>
  <c r="AY22" i="1"/>
  <c r="AY21" i="1"/>
  <c r="AY20" i="1"/>
  <c r="AY19" i="1"/>
  <c r="AY8" i="1"/>
  <c r="AY7" i="1"/>
  <c r="AY17" i="1"/>
  <c r="AY16" i="1"/>
  <c r="AY15" i="1"/>
  <c r="AY14" i="1"/>
  <c r="AY13" i="1"/>
  <c r="AY12" i="1"/>
  <c r="AY38" i="1"/>
  <c r="AY39" i="1"/>
  <c r="AY37" i="1"/>
  <c r="AY36" i="1"/>
  <c r="AY34" i="1"/>
  <c r="AY35" i="1"/>
  <c r="AY32" i="1"/>
  <c r="AY33" i="1"/>
  <c r="AY9" i="1"/>
  <c r="AY10" i="1"/>
  <c r="AY11" i="1"/>
  <c r="AY18" i="1"/>
  <c r="AY52" i="1"/>
  <c r="AY51" i="1"/>
  <c r="AY5" i="1"/>
  <c r="AY6" i="1"/>
  <c r="BA317" i="1"/>
  <c r="AO317" i="1"/>
  <c r="BD317" i="1"/>
  <c r="BG317" i="1"/>
  <c r="BB317" i="1"/>
  <c r="BN317" i="1"/>
  <c r="BF317" i="1"/>
  <c r="BL317" i="1"/>
  <c r="BM317" i="1"/>
  <c r="BP317" i="1"/>
  <c r="BH317" i="1"/>
  <c r="BK317" i="1"/>
  <c r="BR317" i="1"/>
  <c r="BJ317" i="1"/>
  <c r="BQ317" i="1"/>
  <c r="BI317" i="1"/>
  <c r="BO317" i="1"/>
  <c r="BD653" i="1"/>
  <c r="BD510" i="1"/>
  <c r="BB510" i="1"/>
  <c r="BA510" i="1"/>
  <c r="AZ510" i="1"/>
  <c r="AO510" i="1"/>
  <c r="P510" i="1"/>
  <c r="BD924" i="1"/>
  <c r="BB924" i="1"/>
  <c r="BA924" i="1"/>
  <c r="AZ924" i="1"/>
  <c r="AO924" i="1"/>
  <c r="P924" i="1"/>
  <c r="BS317" i="1"/>
  <c r="BQ924" i="1"/>
  <c r="BP924" i="1"/>
  <c r="BR924" i="1"/>
  <c r="BI924" i="1"/>
  <c r="BJ924" i="1"/>
  <c r="BK924" i="1"/>
  <c r="BM924" i="1"/>
  <c r="BL924" i="1"/>
  <c r="BF924" i="1"/>
  <c r="BN924" i="1"/>
  <c r="BG924" i="1"/>
  <c r="BO924" i="1"/>
  <c r="BH924" i="1"/>
  <c r="AZ1157" i="1"/>
  <c r="BS793" i="1"/>
  <c r="BD24" i="1"/>
  <c r="BD229" i="1"/>
  <c r="BD1309" i="1"/>
  <c r="BD1305" i="1"/>
  <c r="BD1283" i="1"/>
  <c r="BD1282" i="1"/>
  <c r="BD1315" i="1"/>
  <c r="BD1304" i="1"/>
  <c r="BD1318" i="1"/>
  <c r="BD1303" i="1"/>
  <c r="BD1301" i="1"/>
  <c r="BD1299" i="1"/>
  <c r="BD1298" i="1"/>
  <c r="BD1297" i="1"/>
  <c r="BD1296" i="1"/>
  <c r="BD1294" i="1"/>
  <c r="BD1292" i="1"/>
  <c r="BD1290" i="1"/>
  <c r="BD1287" i="1"/>
  <c r="BD1285" i="1"/>
  <c r="BD1284" i="1"/>
  <c r="BD1281" i="1"/>
  <c r="BD1278" i="1"/>
  <c r="BD1229" i="1"/>
  <c r="BD1219" i="1"/>
  <c r="BD1270" i="1"/>
  <c r="BD1271" i="1"/>
  <c r="BD1272" i="1"/>
  <c r="BD1273" i="1"/>
  <c r="BD1274" i="1"/>
  <c r="BD1266" i="1"/>
  <c r="BD1267" i="1"/>
  <c r="BD1268" i="1"/>
  <c r="BD1269" i="1"/>
  <c r="BD1262" i="1"/>
  <c r="BD1263" i="1"/>
  <c r="BD1264" i="1"/>
  <c r="BD1265" i="1"/>
  <c r="BD1258" i="1"/>
  <c r="BD1259" i="1"/>
  <c r="BD1260" i="1"/>
  <c r="BD1261" i="1"/>
  <c r="BD1253" i="1"/>
  <c r="BD1254" i="1"/>
  <c r="BD1255" i="1"/>
  <c r="BD1256" i="1"/>
  <c r="BD1257" i="1"/>
  <c r="BD1250" i="1"/>
  <c r="BD1214" i="1"/>
  <c r="BD1215" i="1"/>
  <c r="BD1216" i="1"/>
  <c r="BD1211" i="1"/>
  <c r="BD1212" i="1"/>
  <c r="BD1213" i="1"/>
  <c r="BD1218" i="1"/>
  <c r="BD1217" i="1"/>
  <c r="BD1243" i="1"/>
  <c r="BD1242" i="1"/>
  <c r="BD1236" i="1"/>
  <c r="BD1235" i="1"/>
  <c r="BD1245" i="1"/>
  <c r="BD1224" i="1"/>
  <c r="BD1208" i="1"/>
  <c r="BD1209" i="1"/>
  <c r="BD1197" i="1"/>
  <c r="BD1198" i="1"/>
  <c r="BD1199" i="1"/>
  <c r="BD1200" i="1"/>
  <c r="BD1203" i="1"/>
  <c r="BD1204" i="1"/>
  <c r="BD1205" i="1"/>
  <c r="BD1206" i="1"/>
  <c r="BD1207" i="1"/>
  <c r="BD1193" i="1"/>
  <c r="BD1194" i="1"/>
  <c r="BD1196" i="1"/>
  <c r="BD1195" i="1"/>
  <c r="BD1188" i="1"/>
  <c r="BD1189" i="1"/>
  <c r="BD1190" i="1"/>
  <c r="BD1191" i="1"/>
  <c r="BD1192" i="1"/>
  <c r="BD1183" i="1"/>
  <c r="BD1184" i="1"/>
  <c r="BD1185" i="1"/>
  <c r="BD1186" i="1"/>
  <c r="BD1187" i="1"/>
  <c r="BD1176" i="1"/>
  <c r="BD1169" i="1"/>
  <c r="BD1172" i="1"/>
  <c r="BD1171" i="1"/>
  <c r="BD1170" i="1"/>
  <c r="BD1160" i="1"/>
  <c r="BD1161" i="1"/>
  <c r="BD1162" i="1"/>
  <c r="BD1179" i="1"/>
  <c r="BD1180" i="1"/>
  <c r="BD1181" i="1"/>
  <c r="BD1164" i="1"/>
  <c r="BD1165" i="1"/>
  <c r="BD1166" i="1"/>
  <c r="BD1167" i="1"/>
  <c r="BD1168" i="1"/>
  <c r="BD1174" i="1"/>
  <c r="BD1175" i="1"/>
  <c r="BD1136" i="1"/>
  <c r="BD1137" i="1"/>
  <c r="BD1138" i="1"/>
  <c r="BD1139" i="1"/>
  <c r="BD1140" i="1"/>
  <c r="BD1141" i="1"/>
  <c r="BD1142" i="1"/>
  <c r="BD1143" i="1"/>
  <c r="BD1144" i="1"/>
  <c r="BD1145" i="1"/>
  <c r="BD1147" i="1"/>
  <c r="BD1149" i="1"/>
  <c r="BD1148" i="1"/>
  <c r="BD1153" i="1"/>
  <c r="BD1154" i="1"/>
  <c r="BD1155" i="1"/>
  <c r="BD1156" i="1"/>
  <c r="BD1157" i="1"/>
  <c r="BD1124" i="1"/>
  <c r="BD1125" i="1"/>
  <c r="BD1117" i="1"/>
  <c r="BD1108" i="1"/>
  <c r="BD1107" i="1"/>
  <c r="BD1094" i="1"/>
  <c r="BD1093" i="1"/>
  <c r="BD1092" i="1"/>
  <c r="BD1091" i="1"/>
  <c r="BD1087" i="1"/>
  <c r="BD1115" i="1"/>
  <c r="BD1071" i="1"/>
  <c r="BD1113" i="1"/>
  <c r="BD1030" i="1"/>
  <c r="BD1029" i="1"/>
  <c r="BD1028" i="1"/>
  <c r="BD1042" i="1"/>
  <c r="BD1043" i="1"/>
  <c r="BD1040" i="1"/>
  <c r="BD1037" i="1"/>
  <c r="BD1036" i="1"/>
  <c r="BD1038" i="1"/>
  <c r="BD1045" i="1"/>
  <c r="BD1033" i="1"/>
  <c r="BD1035" i="1"/>
  <c r="BD1031" i="1"/>
  <c r="BD1027" i="1"/>
  <c r="BD1024" i="1"/>
  <c r="BD1023" i="1"/>
  <c r="BD1020" i="1"/>
  <c r="BD1021" i="1"/>
  <c r="BD985" i="1"/>
  <c r="BD987" i="1"/>
  <c r="BD983" i="1"/>
  <c r="BD981" i="1"/>
  <c r="BD976" i="1"/>
  <c r="BD977" i="1"/>
  <c r="BD973" i="1"/>
  <c r="BD969" i="1"/>
  <c r="BD972" i="1"/>
  <c r="BD904" i="1"/>
  <c r="BD905" i="1"/>
  <c r="BD903" i="1"/>
  <c r="BD978" i="1"/>
  <c r="BD956" i="1"/>
  <c r="BD958" i="1"/>
  <c r="BD1016" i="1"/>
  <c r="BD1014" i="1"/>
  <c r="BD1015" i="1"/>
  <c r="BD937" i="1"/>
  <c r="BD910" i="1"/>
  <c r="BD912" i="1"/>
  <c r="BD906" i="1"/>
  <c r="BD898" i="1"/>
  <c r="BD899" i="1"/>
  <c r="BD967" i="1"/>
  <c r="BD828" i="1"/>
  <c r="BD848" i="1"/>
  <c r="BD847" i="1"/>
  <c r="BD843" i="1"/>
  <c r="BD831" i="1"/>
  <c r="BD829" i="1"/>
  <c r="BD840" i="1"/>
  <c r="BD841" i="1"/>
  <c r="BD839" i="1"/>
  <c r="BD834" i="1"/>
  <c r="BD835" i="1"/>
  <c r="BD833" i="1"/>
  <c r="BD807" i="1"/>
  <c r="BD805" i="1"/>
  <c r="BD850" i="1"/>
  <c r="BD822" i="1"/>
  <c r="BD821" i="1"/>
  <c r="BD820" i="1"/>
  <c r="BD819" i="1"/>
  <c r="BD818" i="1"/>
  <c r="BD815" i="1"/>
  <c r="BD813" i="1"/>
  <c r="BD811" i="1"/>
  <c r="BD809" i="1"/>
  <c r="BD808" i="1"/>
  <c r="BD825" i="1"/>
  <c r="BD851" i="1"/>
  <c r="BD823" i="1"/>
  <c r="BD699" i="1"/>
  <c r="BD700" i="1"/>
  <c r="BD697" i="1"/>
  <c r="BD698" i="1"/>
  <c r="BD719" i="1"/>
  <c r="BD714" i="1"/>
  <c r="BD713" i="1"/>
  <c r="BD703" i="1"/>
  <c r="BD702" i="1"/>
  <c r="BD701" i="1"/>
  <c r="BD711" i="1"/>
  <c r="BD712" i="1"/>
  <c r="BD710" i="1"/>
  <c r="BD708" i="1"/>
  <c r="BD709" i="1"/>
  <c r="BD706" i="1"/>
  <c r="BD707" i="1"/>
  <c r="BD704" i="1"/>
  <c r="BD705" i="1"/>
  <c r="BD669" i="1"/>
  <c r="BD670" i="1"/>
  <c r="BD667" i="1"/>
  <c r="BD668" i="1"/>
  <c r="BD665" i="1"/>
  <c r="BD666" i="1"/>
  <c r="BD660" i="1"/>
  <c r="BD717" i="1"/>
  <c r="BD718" i="1"/>
  <c r="BD715" i="1"/>
  <c r="BD716" i="1"/>
  <c r="BD790" i="1"/>
  <c r="BD789" i="1"/>
  <c r="BD788" i="1"/>
  <c r="BD787" i="1"/>
  <c r="BD786" i="1"/>
  <c r="BD785" i="1"/>
  <c r="BD784" i="1"/>
  <c r="BD783" i="1"/>
  <c r="BD782" i="1"/>
  <c r="BD781" i="1"/>
  <c r="BD780" i="1"/>
  <c r="BD779" i="1"/>
  <c r="BD778" i="1"/>
  <c r="BD777" i="1"/>
  <c r="BD776" i="1"/>
  <c r="BD775" i="1"/>
  <c r="BD774" i="1"/>
  <c r="BD773" i="1"/>
  <c r="BD772" i="1"/>
  <c r="BD771" i="1"/>
  <c r="BD770" i="1"/>
  <c r="BD769" i="1"/>
  <c r="BD768" i="1"/>
  <c r="BD767" i="1"/>
  <c r="BD766" i="1"/>
  <c r="BD762" i="1"/>
  <c r="BD759" i="1"/>
  <c r="BD754" i="1"/>
  <c r="BD753" i="1"/>
  <c r="BD752" i="1"/>
  <c r="BD751" i="1"/>
  <c r="BD749" i="1"/>
  <c r="BD748" i="1"/>
  <c r="BD744" i="1"/>
  <c r="BD731" i="1"/>
  <c r="BD730" i="1"/>
  <c r="BD729" i="1"/>
  <c r="BD728" i="1"/>
  <c r="BD727" i="1"/>
  <c r="BD726" i="1"/>
  <c r="BD725" i="1"/>
  <c r="BD724" i="1"/>
  <c r="BD723" i="1"/>
  <c r="BD722" i="1"/>
  <c r="BD721" i="1"/>
  <c r="BD720" i="1"/>
  <c r="BD696" i="1"/>
  <c r="BD695" i="1"/>
  <c r="BD694" i="1"/>
  <c r="BD692" i="1"/>
  <c r="BD691" i="1"/>
  <c r="BD690" i="1"/>
  <c r="BD689" i="1"/>
  <c r="BD688" i="1"/>
  <c r="BD687" i="1"/>
  <c r="BD686" i="1"/>
  <c r="BD685" i="1"/>
  <c r="BD684" i="1"/>
  <c r="BD683" i="1"/>
  <c r="BD682" i="1"/>
  <c r="BD681" i="1"/>
  <c r="BD680" i="1"/>
  <c r="BD677" i="1"/>
  <c r="BD679" i="1"/>
  <c r="BD676" i="1"/>
  <c r="BD675" i="1"/>
  <c r="BD673" i="1"/>
  <c r="BD802" i="1"/>
  <c r="BD803" i="1"/>
  <c r="BD800" i="1"/>
  <c r="BD801" i="1"/>
  <c r="BD798" i="1"/>
  <c r="BD799" i="1"/>
  <c r="BD659" i="1"/>
  <c r="BD657" i="1"/>
  <c r="BD658" i="1"/>
  <c r="BD738" i="1"/>
  <c r="BD742" i="1"/>
  <c r="BD743" i="1"/>
  <c r="BD739" i="1"/>
  <c r="BD740" i="1"/>
  <c r="BD662" i="1"/>
  <c r="BD661" i="1"/>
  <c r="BD1009" i="1"/>
  <c r="BD1011" i="1"/>
  <c r="BD1004" i="1"/>
  <c r="BD1007" i="1"/>
  <c r="BD1002" i="1"/>
  <c r="BD1003" i="1"/>
  <c r="BD1001" i="1"/>
  <c r="BD999" i="1"/>
  <c r="BD1000" i="1"/>
  <c r="BD998" i="1"/>
  <c r="BD997" i="1"/>
  <c r="BD995" i="1"/>
  <c r="BD994" i="1"/>
  <c r="BD992" i="1"/>
  <c r="BD991" i="1"/>
  <c r="BD989" i="1"/>
  <c r="BD990" i="1"/>
  <c r="BD988" i="1"/>
  <c r="BD959" i="1"/>
  <c r="BD955" i="1"/>
  <c r="BD954" i="1"/>
  <c r="BD953" i="1"/>
  <c r="BD952" i="1"/>
  <c r="BD949" i="1"/>
  <c r="BD951" i="1"/>
  <c r="BD947" i="1"/>
  <c r="BD945" i="1"/>
  <c r="BD942" i="1"/>
  <c r="BD930" i="1"/>
  <c r="BD927" i="1"/>
  <c r="BD928" i="1"/>
  <c r="BD926" i="1"/>
  <c r="BD925" i="1"/>
  <c r="BD915" i="1"/>
  <c r="BD913" i="1"/>
  <c r="BD909" i="1"/>
  <c r="BD907" i="1"/>
  <c r="BD966" i="1"/>
  <c r="BD964" i="1"/>
  <c r="BD963" i="1"/>
  <c r="BD961" i="1"/>
  <c r="BD960" i="1"/>
  <c r="BD896" i="1"/>
  <c r="BD894" i="1"/>
  <c r="BD893" i="1"/>
  <c r="BD889" i="1"/>
  <c r="BD888" i="1"/>
  <c r="BD886" i="1"/>
  <c r="BD884" i="1"/>
  <c r="BD882" i="1"/>
  <c r="BD879" i="1"/>
  <c r="BD877" i="1"/>
  <c r="BD875" i="1"/>
  <c r="BD874" i="1"/>
  <c r="BR653" i="1"/>
  <c r="BD873" i="1"/>
  <c r="BD872" i="1"/>
  <c r="BD871" i="1"/>
  <c r="BD870" i="1"/>
  <c r="BD869" i="1"/>
  <c r="BD867" i="1"/>
  <c r="BD866" i="1"/>
  <c r="BD865" i="1"/>
  <c r="BD864" i="1"/>
  <c r="BD862" i="1"/>
  <c r="BD656" i="1"/>
  <c r="BD655" i="1"/>
  <c r="BD654" i="1"/>
  <c r="BD648" i="1"/>
  <c r="BD649" i="1"/>
  <c r="BD651" i="1"/>
  <c r="BD650" i="1"/>
  <c r="BD652" i="1"/>
  <c r="BD647" i="1"/>
  <c r="BD645" i="1"/>
  <c r="BD644" i="1"/>
  <c r="BD635" i="1"/>
  <c r="BD637" i="1"/>
  <c r="BD642" i="1"/>
  <c r="BD640" i="1"/>
  <c r="BD641" i="1"/>
  <c r="BD639" i="1"/>
  <c r="BD638" i="1"/>
  <c r="BI510" i="1"/>
  <c r="BD636" i="1"/>
  <c r="BD631" i="1"/>
  <c r="BD633" i="1"/>
  <c r="BD634" i="1"/>
  <c r="BD632" i="1"/>
  <c r="BD630" i="1"/>
  <c r="BD625" i="1"/>
  <c r="BD626" i="1"/>
  <c r="BD627" i="1"/>
  <c r="BD628" i="1"/>
  <c r="BD624" i="1"/>
  <c r="BD623" i="1"/>
  <c r="BD622" i="1"/>
  <c r="BD621" i="1"/>
  <c r="BD619" i="1"/>
  <c r="BD620" i="1"/>
  <c r="BD618" i="1"/>
  <c r="BD617" i="1"/>
  <c r="BD616" i="1"/>
  <c r="BD614" i="1"/>
  <c r="BD615" i="1"/>
  <c r="BD613" i="1"/>
  <c r="BD612" i="1"/>
  <c r="BD611" i="1"/>
  <c r="BD610" i="1"/>
  <c r="BD609" i="1"/>
  <c r="BD608" i="1"/>
  <c r="BD607" i="1"/>
  <c r="BD605" i="1"/>
  <c r="BD606" i="1"/>
  <c r="BD604" i="1"/>
  <c r="BD603" i="1"/>
  <c r="BD602" i="1"/>
  <c r="BD601" i="1"/>
  <c r="BD599" i="1"/>
  <c r="BD597" i="1"/>
  <c r="BD596" i="1"/>
  <c r="BD595" i="1"/>
  <c r="BD594" i="1"/>
  <c r="BD593" i="1"/>
  <c r="BD566" i="1"/>
  <c r="BD563" i="1"/>
  <c r="BD562" i="1"/>
  <c r="BD561" i="1"/>
  <c r="BD560" i="1"/>
  <c r="BD556" i="1"/>
  <c r="BD554" i="1"/>
  <c r="BD553" i="1"/>
  <c r="BD555" i="1"/>
  <c r="BD551" i="1"/>
  <c r="BD552" i="1"/>
  <c r="BD550" i="1"/>
  <c r="BD549" i="1"/>
  <c r="BD547" i="1"/>
  <c r="BD545" i="1"/>
  <c r="BD546" i="1"/>
  <c r="BD543" i="1"/>
  <c r="BD544" i="1"/>
  <c r="BD540" i="1"/>
  <c r="BD541" i="1"/>
  <c r="BD542" i="1"/>
  <c r="BD539" i="1"/>
  <c r="BD537" i="1"/>
  <c r="BD536" i="1"/>
  <c r="BD535" i="1"/>
  <c r="BD584" i="1"/>
  <c r="BD582" i="1"/>
  <c r="BD579" i="1"/>
  <c r="BD580" i="1"/>
  <c r="BD577" i="1"/>
  <c r="BD578" i="1"/>
  <c r="BD575" i="1"/>
  <c r="BD576" i="1"/>
  <c r="BD574" i="1"/>
  <c r="BD572" i="1"/>
  <c r="BD571" i="1"/>
  <c r="BD570" i="1"/>
  <c r="BD569" i="1"/>
  <c r="BD567" i="1"/>
  <c r="BD568" i="1"/>
  <c r="BD564" i="1"/>
  <c r="BD558" i="1"/>
  <c r="BD557" i="1"/>
  <c r="BD498" i="1"/>
  <c r="BD534" i="1"/>
  <c r="BD506" i="1"/>
  <c r="BD505" i="1"/>
  <c r="BD500" i="1"/>
  <c r="BD516" i="1"/>
  <c r="BD517" i="1"/>
  <c r="BD514" i="1"/>
  <c r="BD528" i="1"/>
  <c r="BD529" i="1"/>
  <c r="BD526" i="1"/>
  <c r="BD525" i="1"/>
  <c r="BD524" i="1"/>
  <c r="BD522" i="1"/>
  <c r="BD523" i="1"/>
  <c r="BD521" i="1"/>
  <c r="BD520" i="1"/>
  <c r="BD519" i="1"/>
  <c r="BD518" i="1"/>
  <c r="BD513" i="1"/>
  <c r="BD511" i="1"/>
  <c r="BD512" i="1"/>
  <c r="BD515" i="1"/>
  <c r="BD490" i="1"/>
  <c r="BD491" i="1"/>
  <c r="BD488" i="1"/>
  <c r="BD487" i="1"/>
  <c r="BD483" i="1"/>
  <c r="BD481" i="1"/>
  <c r="BD480" i="1"/>
  <c r="BD461" i="1"/>
  <c r="BD457" i="1"/>
  <c r="BD455" i="1"/>
  <c r="BD453" i="1"/>
  <c r="BD454" i="1"/>
  <c r="BD452" i="1"/>
  <c r="BD448" i="1"/>
  <c r="BD429" i="1"/>
  <c r="BD423" i="1"/>
  <c r="BD426" i="1"/>
  <c r="BD396" i="1"/>
  <c r="BD393" i="1"/>
  <c r="BD384" i="1"/>
  <c r="BD383" i="1"/>
  <c r="BD382" i="1"/>
  <c r="BD379" i="1"/>
  <c r="BD375" i="1"/>
  <c r="BD374" i="1"/>
  <c r="BD373" i="1"/>
  <c r="BD372" i="1"/>
  <c r="BD369" i="1"/>
  <c r="BD366" i="1"/>
  <c r="BD364" i="1"/>
  <c r="BD362" i="1"/>
  <c r="BD361" i="1"/>
  <c r="BD420" i="1"/>
  <c r="BD414" i="1"/>
  <c r="BD415" i="1"/>
  <c r="BD410" i="1"/>
  <c r="BD409" i="1"/>
  <c r="BD403" i="1"/>
  <c r="BD398" i="1"/>
  <c r="BD397" i="1"/>
  <c r="BD391" i="1"/>
  <c r="BD388" i="1"/>
  <c r="BD387" i="1"/>
  <c r="BD472" i="1"/>
  <c r="BD471" i="1"/>
  <c r="BD470" i="1"/>
  <c r="BD468" i="1"/>
  <c r="BD467" i="1"/>
  <c r="BD463" i="1"/>
  <c r="BD462" i="1"/>
  <c r="BD447" i="1"/>
  <c r="BD446" i="1"/>
  <c r="BD445" i="1"/>
  <c r="BD442" i="1"/>
  <c r="BD439" i="1"/>
  <c r="BD435" i="1"/>
  <c r="BD392" i="1"/>
  <c r="BD385" i="1"/>
  <c r="BD357" i="1"/>
  <c r="BD354" i="1"/>
  <c r="BD353" i="1"/>
  <c r="BD352" i="1"/>
  <c r="BD350" i="1"/>
  <c r="BD347" i="1"/>
  <c r="BD345" i="1"/>
  <c r="BD346" i="1"/>
  <c r="BD342" i="1"/>
  <c r="BD302" i="1"/>
  <c r="BD306" i="1"/>
  <c r="BD310" i="1"/>
  <c r="BD329" i="1"/>
  <c r="BD318" i="1"/>
  <c r="BD311" i="1"/>
  <c r="BD327" i="1"/>
  <c r="BD324" i="1"/>
  <c r="BD325" i="1"/>
  <c r="BD326" i="1"/>
  <c r="BD323" i="1"/>
  <c r="BD322" i="1"/>
  <c r="BD320" i="1"/>
  <c r="BD330" i="1"/>
  <c r="BD321" i="1"/>
  <c r="BD328" i="1"/>
  <c r="BD244" i="1"/>
  <c r="BD242" i="1"/>
  <c r="BD243" i="1"/>
  <c r="BD241" i="1"/>
  <c r="BD240" i="1"/>
  <c r="BD196" i="1"/>
  <c r="BD194" i="1"/>
  <c r="BD193" i="1"/>
  <c r="BD188" i="1"/>
  <c r="BD189" i="1"/>
  <c r="BD185" i="1"/>
  <c r="BD301" i="1"/>
  <c r="BD300" i="1"/>
  <c r="BD297" i="1"/>
  <c r="BD294" i="1"/>
  <c r="BD255" i="1"/>
  <c r="BD254" i="1"/>
  <c r="BD250" i="1"/>
  <c r="BD239" i="1"/>
  <c r="BD238" i="1"/>
  <c r="BD237" i="1"/>
  <c r="BD236" i="1"/>
  <c r="BD234" i="1"/>
  <c r="BD233" i="1"/>
  <c r="BD228" i="1"/>
  <c r="BD230" i="1"/>
  <c r="BD231" i="1"/>
  <c r="BD232" i="1"/>
  <c r="BD227" i="1"/>
  <c r="BD226" i="1"/>
  <c r="BD225" i="1"/>
  <c r="BD293" i="1"/>
  <c r="BD292" i="1"/>
  <c r="BD291" i="1"/>
  <c r="BD287" i="1"/>
  <c r="BD281" i="1"/>
  <c r="BD279" i="1"/>
  <c r="BD277" i="1"/>
  <c r="BD273" i="1"/>
  <c r="BD272" i="1"/>
  <c r="BD262" i="1"/>
  <c r="BD261" i="1"/>
  <c r="BD260" i="1"/>
  <c r="BD259" i="1"/>
  <c r="BD258" i="1"/>
  <c r="BD257" i="1"/>
  <c r="BD256" i="1"/>
  <c r="BD224" i="1"/>
  <c r="BD223" i="1"/>
  <c r="BD222" i="1"/>
  <c r="BD221" i="1"/>
  <c r="BD220" i="1"/>
  <c r="BD218" i="1"/>
  <c r="BD219" i="1"/>
  <c r="BD217" i="1"/>
  <c r="BD212" i="1"/>
  <c r="BD211" i="1"/>
  <c r="BD209" i="1"/>
  <c r="BD210" i="1"/>
  <c r="BD203" i="1"/>
  <c r="BD205" i="1"/>
  <c r="BD208" i="1"/>
  <c r="BD199" i="1"/>
  <c r="BD184" i="1"/>
  <c r="BD183" i="1"/>
  <c r="BD182" i="1"/>
  <c r="BD179" i="1"/>
  <c r="BD180" i="1"/>
  <c r="BD177" i="1"/>
  <c r="BD178" i="1"/>
  <c r="BD175" i="1"/>
  <c r="BD176" i="1"/>
  <c r="BD117" i="1"/>
  <c r="BD111" i="1"/>
  <c r="BD110" i="1"/>
  <c r="BD107" i="1"/>
  <c r="BD118" i="1"/>
  <c r="BD119" i="1"/>
  <c r="BD160" i="1"/>
  <c r="BD156" i="1"/>
  <c r="BD150" i="1"/>
  <c r="BD148" i="1"/>
  <c r="BD145" i="1"/>
  <c r="BD134" i="1"/>
  <c r="BD133" i="1"/>
  <c r="BD132" i="1"/>
  <c r="BD129" i="1"/>
  <c r="BD130" i="1"/>
  <c r="BD127" i="1"/>
  <c r="BD125" i="1"/>
  <c r="BD126" i="1"/>
  <c r="BD124" i="1"/>
  <c r="BD123" i="1"/>
  <c r="BD122" i="1"/>
  <c r="BD116" i="1"/>
  <c r="BD114" i="1"/>
  <c r="BD113" i="1"/>
  <c r="BD112" i="1"/>
  <c r="BD95" i="1"/>
  <c r="BD106" i="1"/>
  <c r="BD104" i="1"/>
  <c r="BD105" i="1"/>
  <c r="BD92" i="1"/>
  <c r="BD93" i="1"/>
  <c r="BD102" i="1"/>
  <c r="BD103" i="1"/>
  <c r="BD101" i="1"/>
  <c r="BD99" i="1"/>
  <c r="BD56" i="1"/>
  <c r="BD47" i="1"/>
  <c r="BD45" i="1"/>
  <c r="BD44" i="1"/>
  <c r="BD42" i="1"/>
  <c r="BD43" i="1"/>
  <c r="BD40" i="1"/>
  <c r="BD41" i="1"/>
  <c r="BD49" i="1"/>
  <c r="BD50" i="1"/>
  <c r="BD30" i="1"/>
  <c r="BD31" i="1"/>
  <c r="BD28" i="1"/>
  <c r="BD25" i="1"/>
  <c r="BD27" i="1"/>
  <c r="BD23" i="1"/>
  <c r="BD22" i="1"/>
  <c r="BD21" i="1"/>
  <c r="BD20" i="1"/>
  <c r="BD8" i="1"/>
  <c r="BD7" i="1"/>
  <c r="BD17" i="1"/>
  <c r="BD16" i="1"/>
  <c r="BD38" i="1"/>
  <c r="BD39" i="1"/>
  <c r="BD37" i="1"/>
  <c r="BD36" i="1"/>
  <c r="BD34" i="1"/>
  <c r="BD35" i="1"/>
  <c r="BD32" i="1"/>
  <c r="BD33" i="1"/>
  <c r="BD11" i="1"/>
  <c r="BD18" i="1"/>
  <c r="BD5" i="1"/>
  <c r="AC144" i="1"/>
  <c r="AC143" i="1"/>
  <c r="AC137" i="1"/>
  <c r="BB1313" i="1"/>
  <c r="BA1313" i="1"/>
  <c r="AO1313" i="1"/>
  <c r="BB1312" i="1"/>
  <c r="BA1312" i="1"/>
  <c r="AO1312" i="1"/>
  <c r="BB1311" i="1"/>
  <c r="BA1311" i="1"/>
  <c r="AO1311" i="1"/>
  <c r="BB1309" i="1"/>
  <c r="BA1309" i="1"/>
  <c r="AO1309" i="1"/>
  <c r="AM1309" i="1"/>
  <c r="BB1307" i="1"/>
  <c r="BA1307" i="1"/>
  <c r="AZ1307" i="1"/>
  <c r="AC1307" i="1"/>
  <c r="AO1307" i="1"/>
  <c r="BB1306" i="1"/>
  <c r="BA1306" i="1"/>
  <c r="AZ1306" i="1"/>
  <c r="AC1306" i="1"/>
  <c r="AO1306" i="1"/>
  <c r="BB1305" i="1"/>
  <c r="BA1305" i="1"/>
  <c r="AZ1305" i="1"/>
  <c r="BE1305" i="1"/>
  <c r="AO1305" i="1"/>
  <c r="BB1283" i="1"/>
  <c r="BA1283" i="1"/>
  <c r="AZ1283" i="1"/>
  <c r="BE1283" i="1"/>
  <c r="AO1283" i="1"/>
  <c r="BB1282" i="1"/>
  <c r="BA1282" i="1"/>
  <c r="AO1282" i="1"/>
  <c r="AM1282" i="1"/>
  <c r="BB1315" i="1"/>
  <c r="BA1315" i="1"/>
  <c r="AO1315" i="1"/>
  <c r="BB1304" i="1"/>
  <c r="BA1304" i="1"/>
  <c r="AZ1304" i="1"/>
  <c r="BE1304" i="1"/>
  <c r="AO1304" i="1"/>
  <c r="BB1318" i="1"/>
  <c r="BA1318" i="1"/>
  <c r="AO1318" i="1"/>
  <c r="AM1318" i="1"/>
  <c r="AZ1318" i="1"/>
  <c r="BE1318" i="1"/>
  <c r="BB1303" i="1"/>
  <c r="BA1303" i="1"/>
  <c r="AZ1303" i="1"/>
  <c r="BE1303" i="1"/>
  <c r="AO1303" i="1"/>
  <c r="BB1301" i="1"/>
  <c r="BA1301" i="1"/>
  <c r="AO1301" i="1"/>
  <c r="BB1299" i="1"/>
  <c r="BA1299" i="1"/>
  <c r="AZ1299" i="1"/>
  <c r="BE1299" i="1"/>
  <c r="AO1299" i="1"/>
  <c r="BB1298" i="1"/>
  <c r="BA1298" i="1"/>
  <c r="AZ1298" i="1"/>
  <c r="BE1298" i="1"/>
  <c r="AO1298" i="1"/>
  <c r="BB1297" i="1"/>
  <c r="BA1297" i="1"/>
  <c r="AZ1297" i="1"/>
  <c r="BE1297" i="1"/>
  <c r="AO1297" i="1"/>
  <c r="BB1296" i="1"/>
  <c r="BA1296" i="1"/>
  <c r="AZ1296" i="1"/>
  <c r="BE1296" i="1"/>
  <c r="AO1296" i="1"/>
  <c r="BB1294" i="1"/>
  <c r="BA1294" i="1"/>
  <c r="AZ1294" i="1"/>
  <c r="BE1294" i="1"/>
  <c r="AO1294" i="1"/>
  <c r="BB1292" i="1"/>
  <c r="BA1292" i="1"/>
  <c r="AZ1292" i="1"/>
  <c r="BE1292" i="1"/>
  <c r="AO1292" i="1"/>
  <c r="BB1290" i="1"/>
  <c r="BA1290" i="1"/>
  <c r="AO1290" i="1"/>
  <c r="AM1290" i="1"/>
  <c r="BB1287" i="1"/>
  <c r="BA1287" i="1"/>
  <c r="AO1287" i="1"/>
  <c r="BB1285" i="1"/>
  <c r="BA1285" i="1"/>
  <c r="AZ1285" i="1"/>
  <c r="BE1285" i="1"/>
  <c r="AO1285" i="1"/>
  <c r="BB1284" i="1"/>
  <c r="BA1284" i="1"/>
  <c r="AZ1284" i="1"/>
  <c r="BE1284" i="1"/>
  <c r="AO1284" i="1"/>
  <c r="BB1281" i="1"/>
  <c r="BA1281" i="1"/>
  <c r="AO1281" i="1"/>
  <c r="BB1278" i="1"/>
  <c r="BA1278" i="1"/>
  <c r="AZ1278" i="1"/>
  <c r="BE1278" i="1"/>
  <c r="AO1278" i="1"/>
  <c r="BB1277" i="1"/>
  <c r="BA1277" i="1"/>
  <c r="AO1277" i="1"/>
  <c r="AM1277" i="1"/>
  <c r="W1277" i="1"/>
  <c r="BB1276" i="1"/>
  <c r="BA1276" i="1"/>
  <c r="AZ1276" i="1"/>
  <c r="AC1276" i="1"/>
  <c r="AO1276" i="1"/>
  <c r="BB1275" i="1"/>
  <c r="BA1275" i="1"/>
  <c r="AZ1275" i="1"/>
  <c r="AC1275" i="1"/>
  <c r="AO1275" i="1"/>
  <c r="BB1061" i="1"/>
  <c r="BA1061" i="1"/>
  <c r="AZ1061" i="1"/>
  <c r="AO1061" i="1"/>
  <c r="BB1060" i="1"/>
  <c r="BA1060" i="1"/>
  <c r="AO1060" i="1"/>
  <c r="AM1060" i="1"/>
  <c r="W1060" i="1"/>
  <c r="BB1059" i="1"/>
  <c r="BA1059" i="1"/>
  <c r="AO1059" i="1"/>
  <c r="AM1059" i="1"/>
  <c r="BB1058" i="1"/>
  <c r="BA1058" i="1"/>
  <c r="AZ1058" i="1"/>
  <c r="AO1058" i="1"/>
  <c r="BB1057" i="1"/>
  <c r="BA1057" i="1"/>
  <c r="AZ1057" i="1"/>
  <c r="AO1057" i="1"/>
  <c r="BB1056" i="1"/>
  <c r="BA1056" i="1"/>
  <c r="AZ1056" i="1"/>
  <c r="AO1056" i="1"/>
  <c r="BB1055" i="1"/>
  <c r="BA1055" i="1"/>
  <c r="AZ1055" i="1"/>
  <c r="AC1055" i="1"/>
  <c r="AO1055" i="1"/>
  <c r="BB1054" i="1"/>
  <c r="BA1054" i="1"/>
  <c r="AZ1054" i="1"/>
  <c r="AO1054" i="1"/>
  <c r="BB1053" i="1"/>
  <c r="BA1053" i="1"/>
  <c r="AZ1053" i="1"/>
  <c r="AO1053" i="1"/>
  <c r="BB1052" i="1"/>
  <c r="BA1052" i="1"/>
  <c r="AZ1052" i="1"/>
  <c r="AO1052" i="1"/>
  <c r="BB1050" i="1"/>
  <c r="BA1050" i="1"/>
  <c r="AZ1050" i="1"/>
  <c r="AC1050" i="1"/>
  <c r="AO1050" i="1"/>
  <c r="BB1051" i="1"/>
  <c r="BA1051" i="1"/>
  <c r="AZ1051" i="1"/>
  <c r="AO1051" i="1"/>
  <c r="BB1049" i="1"/>
  <c r="BA1049" i="1"/>
  <c r="AZ1049" i="1"/>
  <c r="AC1049" i="1"/>
  <c r="AO1049" i="1"/>
  <c r="BB1048" i="1"/>
  <c r="BA1048" i="1"/>
  <c r="AX1048" i="1"/>
  <c r="AX2" i="1"/>
  <c r="AT1048" i="1"/>
  <c r="AO1048" i="1"/>
  <c r="AM1048" i="1"/>
  <c r="W1048" i="1"/>
  <c r="BB1047" i="1"/>
  <c r="BA1047" i="1"/>
  <c r="AZ1047" i="1"/>
  <c r="AO1047" i="1"/>
  <c r="BB1046" i="1"/>
  <c r="BA1046" i="1"/>
  <c r="AZ1046" i="1"/>
  <c r="AO1046" i="1"/>
  <c r="BB1229" i="1"/>
  <c r="BA1229" i="1"/>
  <c r="AZ1229" i="1"/>
  <c r="BE1229" i="1"/>
  <c r="AO1229" i="1"/>
  <c r="P1229" i="1"/>
  <c r="BB1220" i="1"/>
  <c r="BA1220" i="1"/>
  <c r="AZ1220" i="1"/>
  <c r="AO1220" i="1"/>
  <c r="P1220" i="1"/>
  <c r="BB1219" i="1"/>
  <c r="BA1219" i="1"/>
  <c r="AZ1219" i="1"/>
  <c r="BE1219" i="1"/>
  <c r="AO1219" i="1"/>
  <c r="P1219" i="1"/>
  <c r="BB1270" i="1"/>
  <c r="BA1270" i="1"/>
  <c r="AZ1270" i="1"/>
  <c r="AO1270" i="1"/>
  <c r="BB1271" i="1"/>
  <c r="BA1271" i="1"/>
  <c r="AZ1271" i="1"/>
  <c r="AO1271" i="1"/>
  <c r="BB1272" i="1"/>
  <c r="BA1272" i="1"/>
  <c r="AZ1272" i="1"/>
  <c r="AO1272" i="1"/>
  <c r="BB1273" i="1"/>
  <c r="BA1273" i="1"/>
  <c r="AZ1273" i="1"/>
  <c r="AO1273" i="1"/>
  <c r="BB1274" i="1"/>
  <c r="BA1274" i="1"/>
  <c r="AZ1274" i="1"/>
  <c r="AO1274" i="1"/>
  <c r="BB1266" i="1"/>
  <c r="BA1266" i="1"/>
  <c r="AZ1266" i="1"/>
  <c r="AO1266" i="1"/>
  <c r="BB1267" i="1"/>
  <c r="BA1267" i="1"/>
  <c r="AZ1267" i="1"/>
  <c r="AO1267" i="1"/>
  <c r="BB1268" i="1"/>
  <c r="BA1268" i="1"/>
  <c r="AZ1268" i="1"/>
  <c r="AO1268" i="1"/>
  <c r="BB1269" i="1"/>
  <c r="BA1269" i="1"/>
  <c r="AZ1269" i="1"/>
  <c r="AO1269" i="1"/>
  <c r="BB1262" i="1"/>
  <c r="BA1262" i="1"/>
  <c r="AZ1262" i="1"/>
  <c r="AO1262" i="1"/>
  <c r="BB1263" i="1"/>
  <c r="BA1263" i="1"/>
  <c r="AZ1263" i="1"/>
  <c r="AO1263" i="1"/>
  <c r="BB1264" i="1"/>
  <c r="BA1264" i="1"/>
  <c r="AZ1264" i="1"/>
  <c r="AO1264" i="1"/>
  <c r="BB1265" i="1"/>
  <c r="BA1265" i="1"/>
  <c r="AZ1265" i="1"/>
  <c r="AO1265" i="1"/>
  <c r="BB1258" i="1"/>
  <c r="BA1258" i="1"/>
  <c r="AZ1258" i="1"/>
  <c r="AO1258" i="1"/>
  <c r="BB1259" i="1"/>
  <c r="BA1259" i="1"/>
  <c r="AZ1259" i="1"/>
  <c r="AO1259" i="1"/>
  <c r="BB1260" i="1"/>
  <c r="BA1260" i="1"/>
  <c r="AZ1260" i="1"/>
  <c r="AO1260" i="1"/>
  <c r="BB1261" i="1"/>
  <c r="BA1261" i="1"/>
  <c r="AZ1261" i="1"/>
  <c r="AO1261" i="1"/>
  <c r="BB1253" i="1"/>
  <c r="BA1253" i="1"/>
  <c r="AZ1253" i="1"/>
  <c r="AO1253" i="1"/>
  <c r="BB1254" i="1"/>
  <c r="BA1254" i="1"/>
  <c r="AZ1254" i="1"/>
  <c r="AO1254" i="1"/>
  <c r="BB1255" i="1"/>
  <c r="BA1255" i="1"/>
  <c r="AZ1255" i="1"/>
  <c r="AO1255" i="1"/>
  <c r="BB1256" i="1"/>
  <c r="BA1256" i="1"/>
  <c r="AZ1256" i="1"/>
  <c r="AO1256" i="1"/>
  <c r="BB1257" i="1"/>
  <c r="BA1257" i="1"/>
  <c r="AZ1257" i="1"/>
  <c r="BE1257" i="1"/>
  <c r="AO1257" i="1"/>
  <c r="P1257" i="1"/>
  <c r="BB1250" i="1"/>
  <c r="BA1250" i="1"/>
  <c r="AZ1250" i="1"/>
  <c r="AO1250" i="1"/>
  <c r="BB1247" i="1"/>
  <c r="BA1247" i="1"/>
  <c r="AO1247" i="1"/>
  <c r="AZ1247" i="1"/>
  <c r="P1247" i="1"/>
  <c r="BB1214" i="1"/>
  <c r="BA1214" i="1"/>
  <c r="AO1214" i="1"/>
  <c r="BB1215" i="1"/>
  <c r="BA1215" i="1"/>
  <c r="AO1215" i="1"/>
  <c r="BB1216" i="1"/>
  <c r="BA1216" i="1"/>
  <c r="AO1216" i="1"/>
  <c r="BB1211" i="1"/>
  <c r="BA1211" i="1"/>
  <c r="AZ1211" i="1"/>
  <c r="AO1211" i="1"/>
  <c r="BB1212" i="1"/>
  <c r="BA1212" i="1"/>
  <c r="AZ1212" i="1"/>
  <c r="AO1212" i="1"/>
  <c r="BB1213" i="1"/>
  <c r="BA1213" i="1"/>
  <c r="AZ1213" i="1"/>
  <c r="BE1213" i="1"/>
  <c r="AO1213" i="1"/>
  <c r="P1213" i="1"/>
  <c r="BB1218" i="1"/>
  <c r="BA1218" i="1"/>
  <c r="AZ1218" i="1"/>
  <c r="BE1218" i="1"/>
  <c r="AO1218" i="1"/>
  <c r="P1218" i="1"/>
  <c r="BB1217" i="1"/>
  <c r="BA1217" i="1"/>
  <c r="AZ1217" i="1"/>
  <c r="BE1217" i="1"/>
  <c r="AO1217" i="1"/>
  <c r="P1217" i="1"/>
  <c r="BB1210" i="1"/>
  <c r="BA1210" i="1"/>
  <c r="AZ1210" i="1"/>
  <c r="AO1210" i="1"/>
  <c r="P1210" i="1"/>
  <c r="BB1243" i="1"/>
  <c r="BA1243" i="1"/>
  <c r="AZ1243" i="1"/>
  <c r="AO1243" i="1"/>
  <c r="BB1244" i="1"/>
  <c r="BA1244" i="1"/>
  <c r="AZ1244" i="1"/>
  <c r="AO1244" i="1"/>
  <c r="P1244" i="1"/>
  <c r="BB1242" i="1"/>
  <c r="BA1242" i="1"/>
  <c r="AZ1242" i="1"/>
  <c r="BE1242" i="1"/>
  <c r="AO1242" i="1"/>
  <c r="P1242" i="1"/>
  <c r="BB1239" i="1"/>
  <c r="BA1239" i="1"/>
  <c r="AZ1239" i="1"/>
  <c r="AO1239" i="1"/>
  <c r="P1239" i="1"/>
  <c r="BB1238" i="1"/>
  <c r="BA1238" i="1"/>
  <c r="AZ1238" i="1"/>
  <c r="AC1238" i="1"/>
  <c r="AO1238" i="1"/>
  <c r="P1238" i="1"/>
  <c r="BB1237" i="1"/>
  <c r="BA1237" i="1"/>
  <c r="AZ1237" i="1"/>
  <c r="AO1237" i="1"/>
  <c r="P1237" i="1"/>
  <c r="BB1236" i="1"/>
  <c r="BA1236" i="1"/>
  <c r="AZ1236" i="1"/>
  <c r="BE1236" i="1"/>
  <c r="AO1236" i="1"/>
  <c r="P1236" i="1"/>
  <c r="BB1235" i="1"/>
  <c r="BA1235" i="1"/>
  <c r="AZ1235" i="1"/>
  <c r="BE1235" i="1"/>
  <c r="AO1235" i="1"/>
  <c r="P1235" i="1"/>
  <c r="BB1234" i="1"/>
  <c r="BA1234" i="1"/>
  <c r="AZ1234" i="1"/>
  <c r="AO1234" i="1"/>
  <c r="P1234" i="1"/>
  <c r="BB1233" i="1"/>
  <c r="BA1233" i="1"/>
  <c r="AZ1233" i="1"/>
  <c r="AO1233" i="1"/>
  <c r="P1233" i="1"/>
  <c r="BB1245" i="1"/>
  <c r="BA1245" i="1"/>
  <c r="AZ1245" i="1"/>
  <c r="AO1245" i="1"/>
  <c r="BB1246" i="1"/>
  <c r="BA1246" i="1"/>
  <c r="AZ1246" i="1"/>
  <c r="AC1246" i="1"/>
  <c r="AO1246" i="1"/>
  <c r="P1246" i="1"/>
  <c r="BB1232" i="1"/>
  <c r="BA1232" i="1"/>
  <c r="AZ1232" i="1"/>
  <c r="AO1232" i="1"/>
  <c r="P1232" i="1"/>
  <c r="BB1231" i="1"/>
  <c r="BA1231" i="1"/>
  <c r="AZ1231" i="1"/>
  <c r="AO1231" i="1"/>
  <c r="P1231" i="1"/>
  <c r="BB1230" i="1"/>
  <c r="BA1230" i="1"/>
  <c r="AZ1230" i="1"/>
  <c r="AC1230" i="1"/>
  <c r="AO1230" i="1"/>
  <c r="P1230" i="1"/>
  <c r="BB1228" i="1"/>
  <c r="BA1228" i="1"/>
  <c r="AZ1228" i="1"/>
  <c r="AO1228" i="1"/>
  <c r="P1228" i="1"/>
  <c r="BB1227" i="1"/>
  <c r="BA1227" i="1"/>
  <c r="AZ1227" i="1"/>
  <c r="AO1227" i="1"/>
  <c r="P1227" i="1"/>
  <c r="BB1226" i="1"/>
  <c r="BA1226" i="1"/>
  <c r="AZ1226" i="1"/>
  <c r="AO1226" i="1"/>
  <c r="P1226" i="1"/>
  <c r="BB1225" i="1"/>
  <c r="BA1225" i="1"/>
  <c r="AZ1225" i="1"/>
  <c r="AO1225" i="1"/>
  <c r="P1225" i="1"/>
  <c r="BB1224" i="1"/>
  <c r="BA1224" i="1"/>
  <c r="AZ1224" i="1"/>
  <c r="BE1224" i="1"/>
  <c r="AO1224" i="1"/>
  <c r="P1224" i="1"/>
  <c r="BB1223" i="1"/>
  <c r="BA1223" i="1"/>
  <c r="AZ1223" i="1"/>
  <c r="AO1223" i="1"/>
  <c r="P1223" i="1"/>
  <c r="BB1222" i="1"/>
  <c r="BA1222" i="1"/>
  <c r="AZ1222" i="1"/>
  <c r="AO1222" i="1"/>
  <c r="P1222" i="1"/>
  <c r="BB1221" i="1"/>
  <c r="BA1221" i="1"/>
  <c r="AZ1221" i="1"/>
  <c r="AO1221" i="1"/>
  <c r="P1221" i="1"/>
  <c r="BB1201" i="1"/>
  <c r="BA1201" i="1"/>
  <c r="AZ1201" i="1"/>
  <c r="AC1201" i="1"/>
  <c r="AO1201" i="1"/>
  <c r="P1201" i="1"/>
  <c r="BB1208" i="1"/>
  <c r="BA1208" i="1"/>
  <c r="AZ1208" i="1"/>
  <c r="AO1208" i="1"/>
  <c r="BB1209" i="1"/>
  <c r="BA1209" i="1"/>
  <c r="AZ1209" i="1"/>
  <c r="BE1209" i="1"/>
  <c r="AO1209" i="1"/>
  <c r="P1209" i="1"/>
  <c r="BB1202" i="1"/>
  <c r="BA1202" i="1"/>
  <c r="AZ1202" i="1"/>
  <c r="AC1202" i="1"/>
  <c r="AO1202" i="1"/>
  <c r="P1202" i="1"/>
  <c r="BB1197" i="1"/>
  <c r="BA1197" i="1"/>
  <c r="AZ1197" i="1"/>
  <c r="AO1197" i="1"/>
  <c r="BB1198" i="1"/>
  <c r="BA1198" i="1"/>
  <c r="AZ1198" i="1"/>
  <c r="AO1198" i="1"/>
  <c r="BB1199" i="1"/>
  <c r="BA1199" i="1"/>
  <c r="AZ1199" i="1"/>
  <c r="AO1199" i="1"/>
  <c r="BB1200" i="1"/>
  <c r="BA1200" i="1"/>
  <c r="AZ1200" i="1"/>
  <c r="AO1200" i="1"/>
  <c r="BB1203" i="1"/>
  <c r="BA1203" i="1"/>
  <c r="AZ1203" i="1"/>
  <c r="AO1203" i="1"/>
  <c r="BB1204" i="1"/>
  <c r="BA1204" i="1"/>
  <c r="AZ1204" i="1"/>
  <c r="AO1204" i="1"/>
  <c r="BB1205" i="1"/>
  <c r="BA1205" i="1"/>
  <c r="AZ1205" i="1"/>
  <c r="AO1205" i="1"/>
  <c r="BB1206" i="1"/>
  <c r="BA1206" i="1"/>
  <c r="AZ1206" i="1"/>
  <c r="AO1206" i="1"/>
  <c r="BB1207" i="1"/>
  <c r="BA1207" i="1"/>
  <c r="AZ1207" i="1"/>
  <c r="AO1207" i="1"/>
  <c r="BB1193" i="1"/>
  <c r="BA1193" i="1"/>
  <c r="AZ1193" i="1"/>
  <c r="AO1193" i="1"/>
  <c r="BB1194" i="1"/>
  <c r="BA1194" i="1"/>
  <c r="AZ1194" i="1"/>
  <c r="AO1194" i="1"/>
  <c r="BB1196" i="1"/>
  <c r="BA1196" i="1"/>
  <c r="AZ1196" i="1"/>
  <c r="AO1196" i="1"/>
  <c r="BB1195" i="1"/>
  <c r="BA1195" i="1"/>
  <c r="AZ1195" i="1"/>
  <c r="AO1195" i="1"/>
  <c r="BB1188" i="1"/>
  <c r="BA1188" i="1"/>
  <c r="AZ1188" i="1"/>
  <c r="AO1188" i="1"/>
  <c r="BB1189" i="1"/>
  <c r="BA1189" i="1"/>
  <c r="AZ1189" i="1"/>
  <c r="AO1189" i="1"/>
  <c r="BB1190" i="1"/>
  <c r="BA1190" i="1"/>
  <c r="AZ1190" i="1"/>
  <c r="AO1190" i="1"/>
  <c r="BB1191" i="1"/>
  <c r="BA1191" i="1"/>
  <c r="AZ1191" i="1"/>
  <c r="AO1191" i="1"/>
  <c r="BB1192" i="1"/>
  <c r="BA1192" i="1"/>
  <c r="AZ1192" i="1"/>
  <c r="AO1192" i="1"/>
  <c r="BB1183" i="1"/>
  <c r="BA1183" i="1"/>
  <c r="AZ1183" i="1"/>
  <c r="AO1183" i="1"/>
  <c r="BB1184" i="1"/>
  <c r="BA1184" i="1"/>
  <c r="AZ1184" i="1"/>
  <c r="AO1184" i="1"/>
  <c r="BB1185" i="1"/>
  <c r="BA1185" i="1"/>
  <c r="AZ1185" i="1"/>
  <c r="AO1185" i="1"/>
  <c r="BB1186" i="1"/>
  <c r="BA1186" i="1"/>
  <c r="AZ1186" i="1"/>
  <c r="AO1186" i="1"/>
  <c r="BB1187" i="1"/>
  <c r="BA1187" i="1"/>
  <c r="AZ1187" i="1"/>
  <c r="AO1187" i="1"/>
  <c r="BB1182" i="1"/>
  <c r="BA1182" i="1"/>
  <c r="AZ1182" i="1"/>
  <c r="AO1182" i="1"/>
  <c r="P1182" i="1"/>
  <c r="BB1176" i="1"/>
  <c r="BA1176" i="1"/>
  <c r="AZ1176" i="1"/>
  <c r="AO1176" i="1"/>
  <c r="BB1177" i="1"/>
  <c r="BA1177" i="1"/>
  <c r="AZ1177" i="1"/>
  <c r="AO1177" i="1"/>
  <c r="P1177" i="1"/>
  <c r="BB1169" i="1"/>
  <c r="BA1169" i="1"/>
  <c r="AZ1169" i="1"/>
  <c r="AO1169" i="1"/>
  <c r="BB1172" i="1"/>
  <c r="BA1172" i="1"/>
  <c r="AZ1172" i="1"/>
  <c r="AO1172" i="1"/>
  <c r="BB1171" i="1"/>
  <c r="BA1171" i="1"/>
  <c r="AZ1171" i="1"/>
  <c r="AO1171" i="1"/>
  <c r="BB1170" i="1"/>
  <c r="BA1170" i="1"/>
  <c r="AZ1170" i="1"/>
  <c r="AO1170" i="1"/>
  <c r="BB1173" i="1"/>
  <c r="BA1173" i="1"/>
  <c r="AZ1173" i="1"/>
  <c r="AO1173" i="1"/>
  <c r="P1173" i="1"/>
  <c r="BB1160" i="1"/>
  <c r="BA1160" i="1"/>
  <c r="AZ1160" i="1"/>
  <c r="AO1160" i="1"/>
  <c r="BB1161" i="1"/>
  <c r="BA1161" i="1"/>
  <c r="AZ1161" i="1"/>
  <c r="AO1161" i="1"/>
  <c r="BB1162" i="1"/>
  <c r="BA1162" i="1"/>
  <c r="AZ1162" i="1"/>
  <c r="AO1162" i="1"/>
  <c r="BB1163" i="1"/>
  <c r="BA1163" i="1"/>
  <c r="AZ1163" i="1"/>
  <c r="AO1163" i="1"/>
  <c r="P1163" i="1"/>
  <c r="BB1179" i="1"/>
  <c r="BA1179" i="1"/>
  <c r="AZ1179" i="1"/>
  <c r="AO1179" i="1"/>
  <c r="BB1180" i="1"/>
  <c r="BA1180" i="1"/>
  <c r="AZ1180" i="1"/>
  <c r="AO1180" i="1"/>
  <c r="BB1181" i="1"/>
  <c r="BA1181" i="1"/>
  <c r="AZ1181" i="1"/>
  <c r="AO1181" i="1"/>
  <c r="BB1164" i="1"/>
  <c r="BA1164" i="1"/>
  <c r="AZ1164" i="1"/>
  <c r="AO1164" i="1"/>
  <c r="BB1165" i="1"/>
  <c r="BA1165" i="1"/>
  <c r="AZ1165" i="1"/>
  <c r="AO1165" i="1"/>
  <c r="BB1166" i="1"/>
  <c r="BA1166" i="1"/>
  <c r="AZ1166" i="1"/>
  <c r="AO1166" i="1"/>
  <c r="BB1167" i="1"/>
  <c r="BA1167" i="1"/>
  <c r="AZ1167" i="1"/>
  <c r="AO1167" i="1"/>
  <c r="BB1168" i="1"/>
  <c r="BA1168" i="1"/>
  <c r="AZ1168" i="1"/>
  <c r="AO1168" i="1"/>
  <c r="BB1178" i="1"/>
  <c r="BA1178" i="1"/>
  <c r="AZ1178" i="1"/>
  <c r="AO1178" i="1"/>
  <c r="P1178" i="1"/>
  <c r="BB1159" i="1"/>
  <c r="BA1159" i="1"/>
  <c r="AZ1159" i="1"/>
  <c r="AC1159" i="1"/>
  <c r="AO1159" i="1"/>
  <c r="P1159" i="1"/>
  <c r="BB1174" i="1"/>
  <c r="BA1174" i="1"/>
  <c r="AZ1174" i="1"/>
  <c r="AO1174" i="1"/>
  <c r="BB1175" i="1"/>
  <c r="BA1175" i="1"/>
  <c r="AZ1175" i="1"/>
  <c r="BE1175" i="1"/>
  <c r="AO1175" i="1"/>
  <c r="P1175" i="1"/>
  <c r="BB1136" i="1"/>
  <c r="BA1136" i="1"/>
  <c r="AZ1136" i="1"/>
  <c r="AO1136" i="1"/>
  <c r="BB1137" i="1"/>
  <c r="BA1137" i="1"/>
  <c r="AZ1137" i="1"/>
  <c r="AO1137" i="1"/>
  <c r="BB1138" i="1"/>
  <c r="BA1138" i="1"/>
  <c r="AZ1138" i="1"/>
  <c r="AO1138" i="1"/>
  <c r="BB1139" i="1"/>
  <c r="BA1139" i="1"/>
  <c r="AZ1139" i="1"/>
  <c r="AO1139" i="1"/>
  <c r="BB1140" i="1"/>
  <c r="BA1140" i="1"/>
  <c r="AZ1140" i="1"/>
  <c r="AO1140" i="1"/>
  <c r="BB1141" i="1"/>
  <c r="BA1141" i="1"/>
  <c r="AZ1141" i="1"/>
  <c r="AO1141" i="1"/>
  <c r="BB1142" i="1"/>
  <c r="BA1142" i="1"/>
  <c r="AZ1142" i="1"/>
  <c r="AO1142" i="1"/>
  <c r="BB1143" i="1"/>
  <c r="BA1143" i="1"/>
  <c r="AZ1143" i="1"/>
  <c r="AO1143" i="1"/>
  <c r="BB1144" i="1"/>
  <c r="BA1144" i="1"/>
  <c r="AZ1144" i="1"/>
  <c r="AO1144" i="1"/>
  <c r="BB1145" i="1"/>
  <c r="BA1145" i="1"/>
  <c r="AZ1145" i="1"/>
  <c r="AO1145" i="1"/>
  <c r="BB1150" i="1"/>
  <c r="BA1150" i="1"/>
  <c r="AZ1150" i="1"/>
  <c r="AC1150" i="1"/>
  <c r="AO1150" i="1"/>
  <c r="P1150" i="1"/>
  <c r="BB1147" i="1"/>
  <c r="BA1147" i="1"/>
  <c r="AZ1147" i="1"/>
  <c r="BE1147" i="1"/>
  <c r="AO1147" i="1"/>
  <c r="P1147" i="1"/>
  <c r="BB1158" i="1"/>
  <c r="BA1158" i="1"/>
  <c r="AO1158" i="1"/>
  <c r="BB1152" i="1"/>
  <c r="BA1152" i="1"/>
  <c r="AZ1152" i="1"/>
  <c r="AC1152" i="1"/>
  <c r="AO1152" i="1"/>
  <c r="P1152" i="1"/>
  <c r="BB1151" i="1"/>
  <c r="BA1151" i="1"/>
  <c r="AZ1151" i="1"/>
  <c r="AC1151" i="1"/>
  <c r="AO1151" i="1"/>
  <c r="P1151" i="1"/>
  <c r="BB1149" i="1"/>
  <c r="BA1149" i="1"/>
  <c r="AO1149" i="1"/>
  <c r="P1149" i="1"/>
  <c r="BB1148" i="1"/>
  <c r="BA1148" i="1"/>
  <c r="AZ1148" i="1"/>
  <c r="BE1148" i="1"/>
  <c r="AO1148" i="1"/>
  <c r="P1148" i="1"/>
  <c r="BB1153" i="1"/>
  <c r="BA1153" i="1"/>
  <c r="AZ1153" i="1"/>
  <c r="AO1153" i="1"/>
  <c r="BB1154" i="1"/>
  <c r="BA1154" i="1"/>
  <c r="AZ1154" i="1"/>
  <c r="AO1154" i="1"/>
  <c r="BB1155" i="1"/>
  <c r="BA1155" i="1"/>
  <c r="AZ1155" i="1"/>
  <c r="AO1155" i="1"/>
  <c r="BB1156" i="1"/>
  <c r="BA1156" i="1"/>
  <c r="AZ1156" i="1"/>
  <c r="AO1156" i="1"/>
  <c r="BB1157" i="1"/>
  <c r="BA1157" i="1"/>
  <c r="AO1157" i="1"/>
  <c r="P1157" i="1"/>
  <c r="BB1132" i="1"/>
  <c r="BA1132" i="1"/>
  <c r="AZ1132" i="1"/>
  <c r="AO1132" i="1"/>
  <c r="P1132" i="1"/>
  <c r="BB1129" i="1"/>
  <c r="BA1129" i="1"/>
  <c r="AZ1129" i="1"/>
  <c r="AO1129" i="1"/>
  <c r="P1129" i="1"/>
  <c r="BB1131" i="1"/>
  <c r="BA1131" i="1"/>
  <c r="AZ1131" i="1"/>
  <c r="AO1131" i="1"/>
  <c r="P1131" i="1"/>
  <c r="BB1130" i="1"/>
  <c r="BA1130" i="1"/>
  <c r="AZ1130" i="1"/>
  <c r="AO1130" i="1"/>
  <c r="P1130" i="1"/>
  <c r="BB1123" i="1"/>
  <c r="BA1123" i="1"/>
  <c r="AZ1123" i="1"/>
  <c r="AC1123" i="1"/>
  <c r="AO1123" i="1"/>
  <c r="P1123" i="1"/>
  <c r="BB1122" i="1"/>
  <c r="BA1122" i="1"/>
  <c r="AZ1122" i="1"/>
  <c r="AC1122" i="1"/>
  <c r="AO1122" i="1"/>
  <c r="BB1124" i="1"/>
  <c r="BA1124" i="1"/>
  <c r="AZ1124" i="1"/>
  <c r="AO1124" i="1"/>
  <c r="BB1125" i="1"/>
  <c r="BA1125" i="1"/>
  <c r="AZ1125" i="1"/>
  <c r="AO1125" i="1"/>
  <c r="P1125" i="1"/>
  <c r="BB1121" i="1"/>
  <c r="BA1121" i="1"/>
  <c r="AZ1121" i="1"/>
  <c r="AO1121" i="1"/>
  <c r="P1121" i="1"/>
  <c r="BB1082" i="1"/>
  <c r="BA1082" i="1"/>
  <c r="AO1082" i="1"/>
  <c r="AM1082" i="1"/>
  <c r="W1082" i="1"/>
  <c r="P1082" i="1"/>
  <c r="BB1081" i="1"/>
  <c r="BA1081" i="1"/>
  <c r="AZ1081" i="1"/>
  <c r="AO1081" i="1"/>
  <c r="P1081" i="1"/>
  <c r="BB1080" i="1"/>
  <c r="BA1080" i="1"/>
  <c r="AZ1080" i="1"/>
  <c r="AO1080" i="1"/>
  <c r="P1080" i="1"/>
  <c r="BB1076" i="1"/>
  <c r="BA1076" i="1"/>
  <c r="AZ1076" i="1"/>
  <c r="AO1076" i="1"/>
  <c r="P1076" i="1"/>
  <c r="BB1079" i="1"/>
  <c r="BA1079" i="1"/>
  <c r="AZ1079" i="1"/>
  <c r="AO1079" i="1"/>
  <c r="P1079" i="1"/>
  <c r="BB1075" i="1"/>
  <c r="BA1075" i="1"/>
  <c r="AZ1075" i="1"/>
  <c r="AO1075" i="1"/>
  <c r="P1075" i="1"/>
  <c r="BB1078" i="1"/>
  <c r="BA1078" i="1"/>
  <c r="AZ1078" i="1"/>
  <c r="AO1078" i="1"/>
  <c r="P1078" i="1"/>
  <c r="BB1074" i="1"/>
  <c r="BA1074" i="1"/>
  <c r="AZ1074" i="1"/>
  <c r="AO1074" i="1"/>
  <c r="P1074" i="1"/>
  <c r="BB1073" i="1"/>
  <c r="BA1073" i="1"/>
  <c r="AZ1073" i="1"/>
  <c r="AO1073" i="1"/>
  <c r="P1073" i="1"/>
  <c r="BB1072" i="1"/>
  <c r="BA1072" i="1"/>
  <c r="AZ1072" i="1"/>
  <c r="AO1072" i="1"/>
  <c r="P1072" i="1"/>
  <c r="BB1077" i="1"/>
  <c r="BA1077" i="1"/>
  <c r="AZ1077" i="1"/>
  <c r="AO1077" i="1"/>
  <c r="P1077" i="1"/>
  <c r="BB1102" i="1"/>
  <c r="BA1102" i="1"/>
  <c r="AZ1102" i="1"/>
  <c r="AO1102" i="1"/>
  <c r="P1102" i="1"/>
  <c r="BB1101" i="1"/>
  <c r="BA1101" i="1"/>
  <c r="AZ1101" i="1"/>
  <c r="AO1101" i="1"/>
  <c r="P1101" i="1"/>
  <c r="BB1100" i="1"/>
  <c r="BA1100" i="1"/>
  <c r="AZ1100" i="1"/>
  <c r="AO1100" i="1"/>
  <c r="P1100" i="1"/>
  <c r="BB1099" i="1"/>
  <c r="BA1099" i="1"/>
  <c r="AZ1099" i="1"/>
  <c r="AO1099" i="1"/>
  <c r="P1099" i="1"/>
  <c r="BB1098" i="1"/>
  <c r="BA1098" i="1"/>
  <c r="AZ1098" i="1"/>
  <c r="AO1098" i="1"/>
  <c r="P1098" i="1"/>
  <c r="BB1120" i="1"/>
  <c r="BA1120" i="1"/>
  <c r="AZ1120" i="1"/>
  <c r="AO1120" i="1"/>
  <c r="P1120" i="1"/>
  <c r="BB1103" i="1"/>
  <c r="BA1103" i="1"/>
  <c r="AZ1103" i="1"/>
  <c r="AO1103" i="1"/>
  <c r="P1103" i="1"/>
  <c r="BB1119" i="1"/>
  <c r="BA1119" i="1"/>
  <c r="AO1119" i="1"/>
  <c r="AM1119" i="1"/>
  <c r="W1119" i="1"/>
  <c r="P1119" i="1"/>
  <c r="BB1097" i="1"/>
  <c r="BA1097" i="1"/>
  <c r="AO1097" i="1"/>
  <c r="AM1097" i="1"/>
  <c r="W1097" i="1"/>
  <c r="P1097" i="1"/>
  <c r="BB1095" i="1"/>
  <c r="BA1095" i="1"/>
  <c r="AZ1095" i="1"/>
  <c r="AO1095" i="1"/>
  <c r="P1095" i="1"/>
  <c r="BB1096" i="1"/>
  <c r="BA1096" i="1"/>
  <c r="AZ1096" i="1"/>
  <c r="AC1096" i="1"/>
  <c r="AO1096" i="1"/>
  <c r="P1096" i="1"/>
  <c r="BB1111" i="1"/>
  <c r="BA1111" i="1"/>
  <c r="AZ1111" i="1"/>
  <c r="AO1111" i="1"/>
  <c r="P1111" i="1"/>
  <c r="BB1118" i="1"/>
  <c r="BA1118" i="1"/>
  <c r="AZ1118" i="1"/>
  <c r="AO1118" i="1"/>
  <c r="P1118" i="1"/>
  <c r="BB1117" i="1"/>
  <c r="BA1117" i="1"/>
  <c r="AZ1117" i="1"/>
  <c r="BE1117" i="1"/>
  <c r="AO1117" i="1"/>
  <c r="P1117" i="1"/>
  <c r="BB1116" i="1"/>
  <c r="BA1116" i="1"/>
  <c r="AZ1116" i="1"/>
  <c r="AO1116" i="1"/>
  <c r="P1116" i="1"/>
  <c r="BB1070" i="1"/>
  <c r="BA1070" i="1"/>
  <c r="AR1070" i="1"/>
  <c r="AY1070" i="1"/>
  <c r="AO1070" i="1"/>
  <c r="AM1070" i="1"/>
  <c r="W1070" i="1"/>
  <c r="P1070" i="1"/>
  <c r="BB1110" i="1"/>
  <c r="BA1110" i="1"/>
  <c r="AR1110" i="1"/>
  <c r="AY1110" i="1"/>
  <c r="AO1110" i="1"/>
  <c r="AM1110" i="1"/>
  <c r="W1110" i="1"/>
  <c r="P1110" i="1"/>
  <c r="BB1108" i="1"/>
  <c r="BA1108" i="1"/>
  <c r="AZ1108" i="1"/>
  <c r="BE1108" i="1"/>
  <c r="AO1108" i="1"/>
  <c r="P1108" i="1"/>
  <c r="BB1107" i="1"/>
  <c r="BA1107" i="1"/>
  <c r="AZ1107" i="1"/>
  <c r="BE1107" i="1"/>
  <c r="AO1107" i="1"/>
  <c r="P1107" i="1"/>
  <c r="BB1105" i="1"/>
  <c r="BA1105" i="1"/>
  <c r="AZ1105" i="1"/>
  <c r="AO1105" i="1"/>
  <c r="P1105" i="1"/>
  <c r="BB1094" i="1"/>
  <c r="BA1094" i="1"/>
  <c r="AZ1094" i="1"/>
  <c r="BE1094" i="1"/>
  <c r="AO1094" i="1"/>
  <c r="P1094" i="1"/>
  <c r="BB1093" i="1"/>
  <c r="BA1093" i="1"/>
  <c r="AZ1093" i="1"/>
  <c r="BE1093" i="1"/>
  <c r="AO1093" i="1"/>
  <c r="P1093" i="1"/>
  <c r="BB1092" i="1"/>
  <c r="BA1092" i="1"/>
  <c r="AZ1092" i="1"/>
  <c r="BE1092" i="1"/>
  <c r="AO1092" i="1"/>
  <c r="P1092" i="1"/>
  <c r="BB1091" i="1"/>
  <c r="BA1091" i="1"/>
  <c r="AZ1091" i="1"/>
  <c r="BE1091" i="1"/>
  <c r="AO1091" i="1"/>
  <c r="P1091" i="1"/>
  <c r="BB1089" i="1"/>
  <c r="BA1089" i="1"/>
  <c r="AZ1089" i="1"/>
  <c r="AO1089" i="1"/>
  <c r="P1089" i="1"/>
  <c r="BB1087" i="1"/>
  <c r="BA1087" i="1"/>
  <c r="AZ1087" i="1"/>
  <c r="BE1087" i="1"/>
  <c r="AO1087" i="1"/>
  <c r="P1087" i="1"/>
  <c r="BB1085" i="1"/>
  <c r="BA1085" i="1"/>
  <c r="AZ1085" i="1"/>
  <c r="AO1085" i="1"/>
  <c r="P1085" i="1"/>
  <c r="BB1084" i="1"/>
  <c r="BA1084" i="1"/>
  <c r="AZ1084" i="1"/>
  <c r="AO1084" i="1"/>
  <c r="P1084" i="1"/>
  <c r="BB1115" i="1"/>
  <c r="BA1115" i="1"/>
  <c r="AZ1115" i="1"/>
  <c r="BE1115" i="1"/>
  <c r="AO1115" i="1"/>
  <c r="P1115" i="1"/>
  <c r="BB1083" i="1"/>
  <c r="BA1083" i="1"/>
  <c r="AZ1083" i="1"/>
  <c r="AO1083" i="1"/>
  <c r="P1083" i="1"/>
  <c r="BB1071" i="1"/>
  <c r="BA1071" i="1"/>
  <c r="AZ1071" i="1"/>
  <c r="BE1071" i="1"/>
  <c r="AO1071" i="1"/>
  <c r="P1071" i="1"/>
  <c r="BB1114" i="1"/>
  <c r="BA1114" i="1"/>
  <c r="AZ1114" i="1"/>
  <c r="AO1114" i="1"/>
  <c r="P1114" i="1"/>
  <c r="BB1113" i="1"/>
  <c r="BA1113" i="1"/>
  <c r="AZ1113" i="1"/>
  <c r="BE1113" i="1"/>
  <c r="AO1113" i="1"/>
  <c r="P1113" i="1"/>
  <c r="BB1030" i="1"/>
  <c r="BA1030" i="1"/>
  <c r="AZ1030" i="1"/>
  <c r="AO1030" i="1"/>
  <c r="BB1029" i="1"/>
  <c r="BA1029" i="1"/>
  <c r="AZ1029" i="1"/>
  <c r="AO1029" i="1"/>
  <c r="BB1028" i="1"/>
  <c r="BA1028" i="1"/>
  <c r="AZ1028" i="1"/>
  <c r="AO1028" i="1"/>
  <c r="BB1042" i="1"/>
  <c r="BA1042" i="1"/>
  <c r="AZ1042" i="1"/>
  <c r="AO1042" i="1"/>
  <c r="BB1043" i="1"/>
  <c r="BA1043" i="1"/>
  <c r="AZ1043" i="1"/>
  <c r="AO1043" i="1"/>
  <c r="BB1044" i="1"/>
  <c r="BA1044" i="1"/>
  <c r="AZ1044" i="1"/>
  <c r="AC1044" i="1"/>
  <c r="AO1044" i="1"/>
  <c r="P1044" i="1"/>
  <c r="BB1040" i="1"/>
  <c r="BA1040" i="1"/>
  <c r="AZ1040" i="1"/>
  <c r="AO1040" i="1"/>
  <c r="BB1041" i="1"/>
  <c r="BA1041" i="1"/>
  <c r="AZ1041" i="1"/>
  <c r="AC1041" i="1"/>
  <c r="AO1041" i="1"/>
  <c r="P1041" i="1"/>
  <c r="BB1037" i="1"/>
  <c r="BA1037" i="1"/>
  <c r="AZ1037" i="1"/>
  <c r="AO1037" i="1"/>
  <c r="BB1036" i="1"/>
  <c r="BA1036" i="1"/>
  <c r="AZ1036" i="1"/>
  <c r="AO1036" i="1"/>
  <c r="BB1038" i="1"/>
  <c r="BA1038" i="1"/>
  <c r="AZ1038" i="1"/>
  <c r="AO1038" i="1"/>
  <c r="BB1039" i="1"/>
  <c r="BA1039" i="1"/>
  <c r="AR1039" i="1"/>
  <c r="AY1039" i="1"/>
  <c r="AO1039" i="1"/>
  <c r="AM1039" i="1"/>
  <c r="W1039" i="1"/>
  <c r="P1039" i="1"/>
  <c r="BB1045" i="1"/>
  <c r="BA1045" i="1"/>
  <c r="AZ1045" i="1"/>
  <c r="AO1045" i="1"/>
  <c r="BB1033" i="1"/>
  <c r="BA1033" i="1"/>
  <c r="AZ1033" i="1"/>
  <c r="AO1033" i="1"/>
  <c r="P1033" i="1"/>
  <c r="BB1035" i="1"/>
  <c r="BA1035" i="1"/>
  <c r="AZ1035" i="1"/>
  <c r="AO1035" i="1"/>
  <c r="P1035" i="1"/>
  <c r="BB1031" i="1"/>
  <c r="BA1031" i="1"/>
  <c r="AZ1031" i="1"/>
  <c r="AO1031" i="1"/>
  <c r="BB1032" i="1"/>
  <c r="BA1032" i="1"/>
  <c r="AZ1032" i="1"/>
  <c r="AO1032" i="1"/>
  <c r="BB1027" i="1"/>
  <c r="BA1027" i="1"/>
  <c r="AZ1027" i="1"/>
  <c r="AO1027" i="1"/>
  <c r="BB1024" i="1"/>
  <c r="BA1024" i="1"/>
  <c r="AZ1024" i="1"/>
  <c r="AO1024" i="1"/>
  <c r="BB1023" i="1"/>
  <c r="BA1023" i="1"/>
  <c r="AZ1023" i="1"/>
  <c r="AO1023" i="1"/>
  <c r="BB1020" i="1"/>
  <c r="BA1020" i="1"/>
  <c r="AZ1020" i="1"/>
  <c r="AO1020" i="1"/>
  <c r="BB1021" i="1"/>
  <c r="BA1021" i="1"/>
  <c r="AZ1021" i="1"/>
  <c r="AO1021" i="1"/>
  <c r="BB1022" i="1"/>
  <c r="BA1022" i="1"/>
  <c r="AZ1022" i="1"/>
  <c r="AC1022" i="1"/>
  <c r="AO1022" i="1"/>
  <c r="P1022" i="1"/>
  <c r="BB985" i="1"/>
  <c r="BA985" i="1"/>
  <c r="AZ985" i="1"/>
  <c r="AO985" i="1"/>
  <c r="BB987" i="1"/>
  <c r="BA987" i="1"/>
  <c r="AZ987" i="1"/>
  <c r="AO987" i="1"/>
  <c r="BB983" i="1"/>
  <c r="BA983" i="1"/>
  <c r="AZ983" i="1"/>
  <c r="AO983" i="1"/>
  <c r="BB984" i="1"/>
  <c r="BA984" i="1"/>
  <c r="AZ984" i="1"/>
  <c r="AO984" i="1"/>
  <c r="P984" i="1"/>
  <c r="BB981" i="1"/>
  <c r="BA981" i="1"/>
  <c r="AZ981" i="1"/>
  <c r="AO981" i="1"/>
  <c r="BB982" i="1"/>
  <c r="BA982" i="1"/>
  <c r="AZ982" i="1"/>
  <c r="AO982" i="1"/>
  <c r="P982" i="1"/>
  <c r="BB980" i="1"/>
  <c r="BA980" i="1"/>
  <c r="AZ980" i="1"/>
  <c r="AC980" i="1"/>
  <c r="AO980" i="1"/>
  <c r="P980" i="1"/>
  <c r="BB976" i="1"/>
  <c r="BA976" i="1"/>
  <c r="AZ976" i="1"/>
  <c r="AO976" i="1"/>
  <c r="BB977" i="1"/>
  <c r="BA977" i="1"/>
  <c r="AZ977" i="1"/>
  <c r="AO977" i="1"/>
  <c r="BB975" i="1"/>
  <c r="BA975" i="1"/>
  <c r="AZ975" i="1"/>
  <c r="AC975" i="1"/>
  <c r="AO975" i="1"/>
  <c r="P975" i="1"/>
  <c r="BB973" i="1"/>
  <c r="BA973" i="1"/>
  <c r="AZ973" i="1"/>
  <c r="AO973" i="1"/>
  <c r="BB974" i="1"/>
  <c r="BA974" i="1"/>
  <c r="AZ974" i="1"/>
  <c r="AO974" i="1"/>
  <c r="P974" i="1"/>
  <c r="BB969" i="1"/>
  <c r="BA969" i="1"/>
  <c r="AZ969" i="1"/>
  <c r="AO969" i="1"/>
  <c r="BB972" i="1"/>
  <c r="BA972" i="1"/>
  <c r="AZ972" i="1"/>
  <c r="AO972" i="1"/>
  <c r="BB904" i="1"/>
  <c r="BA904" i="1"/>
  <c r="AO904" i="1"/>
  <c r="BB905" i="1"/>
  <c r="BA905" i="1"/>
  <c r="AZ905" i="1"/>
  <c r="AO905" i="1"/>
  <c r="BB903" i="1"/>
  <c r="BA903" i="1"/>
  <c r="AZ903" i="1"/>
  <c r="AO903" i="1"/>
  <c r="BB979" i="1"/>
  <c r="BA979" i="1"/>
  <c r="AZ979" i="1"/>
  <c r="AO979" i="1"/>
  <c r="P979" i="1"/>
  <c r="BB978" i="1"/>
  <c r="BA978" i="1"/>
  <c r="AZ978" i="1"/>
  <c r="AO978" i="1"/>
  <c r="BB956" i="1"/>
  <c r="BA956" i="1"/>
  <c r="AZ956" i="1"/>
  <c r="AO956" i="1"/>
  <c r="P956" i="1"/>
  <c r="BB958" i="1"/>
  <c r="BA958" i="1"/>
  <c r="AZ958" i="1"/>
  <c r="AO958" i="1"/>
  <c r="P958" i="1"/>
  <c r="BB1016" i="1"/>
  <c r="BA1016" i="1"/>
  <c r="AZ1016" i="1"/>
  <c r="AO1016" i="1"/>
  <c r="P1016" i="1"/>
  <c r="BB1014" i="1"/>
  <c r="BA1014" i="1"/>
  <c r="AZ1014" i="1"/>
  <c r="AO1014" i="1"/>
  <c r="BB1015" i="1"/>
  <c r="BA1015" i="1"/>
  <c r="AZ1015" i="1"/>
  <c r="AO1015" i="1"/>
  <c r="P1015" i="1"/>
  <c r="BB937" i="1"/>
  <c r="BA937" i="1"/>
  <c r="AZ937" i="1"/>
  <c r="AO937" i="1"/>
  <c r="P937" i="1"/>
  <c r="BB938" i="1"/>
  <c r="BA938" i="1"/>
  <c r="AR938" i="1"/>
  <c r="AO938" i="1"/>
  <c r="P938" i="1"/>
  <c r="BB910" i="1"/>
  <c r="BA910" i="1"/>
  <c r="AZ910" i="1"/>
  <c r="AO910" i="1"/>
  <c r="BB912" i="1"/>
  <c r="BA912" i="1"/>
  <c r="AZ912" i="1"/>
  <c r="AO912" i="1"/>
  <c r="P912" i="1"/>
  <c r="BB906" i="1"/>
  <c r="BA906" i="1"/>
  <c r="AZ906" i="1"/>
  <c r="AO906" i="1"/>
  <c r="BB898" i="1"/>
  <c r="BA898" i="1"/>
  <c r="AZ898" i="1"/>
  <c r="AO898" i="1"/>
  <c r="BB899" i="1"/>
  <c r="BA899" i="1"/>
  <c r="AZ899" i="1"/>
  <c r="AO899" i="1"/>
  <c r="P899" i="1"/>
  <c r="BB967" i="1"/>
  <c r="BA967" i="1"/>
  <c r="AZ967" i="1"/>
  <c r="AO967" i="1"/>
  <c r="BB968" i="1"/>
  <c r="BA968" i="1"/>
  <c r="AO968" i="1"/>
  <c r="AM968" i="1"/>
  <c r="W968" i="1"/>
  <c r="P968" i="1"/>
  <c r="BB828" i="1"/>
  <c r="BA828" i="1"/>
  <c r="AZ828" i="1"/>
  <c r="AO828" i="1"/>
  <c r="BB827" i="1"/>
  <c r="BA827" i="1"/>
  <c r="AZ827" i="1"/>
  <c r="AC827" i="1"/>
  <c r="AO827" i="1"/>
  <c r="P827" i="1"/>
  <c r="BB826" i="1"/>
  <c r="BA826" i="1"/>
  <c r="AZ826" i="1"/>
  <c r="AC826" i="1"/>
  <c r="AO826" i="1"/>
  <c r="P826" i="1"/>
  <c r="BB848" i="1"/>
  <c r="BA848" i="1"/>
  <c r="AO848" i="1"/>
  <c r="BB849" i="1"/>
  <c r="BA849" i="1"/>
  <c r="AZ849" i="1"/>
  <c r="AO849" i="1"/>
  <c r="P849" i="1"/>
  <c r="BB847" i="1"/>
  <c r="BA847" i="1"/>
  <c r="AZ847" i="1"/>
  <c r="AO847" i="1"/>
  <c r="BB846" i="1"/>
  <c r="BA846" i="1"/>
  <c r="AZ846" i="1"/>
  <c r="AO846" i="1"/>
  <c r="P846" i="1"/>
  <c r="BB845" i="1"/>
  <c r="BA845" i="1"/>
  <c r="AZ845" i="1"/>
  <c r="AO845" i="1"/>
  <c r="P845" i="1"/>
  <c r="BB843" i="1"/>
  <c r="BA843" i="1"/>
  <c r="AZ843" i="1"/>
  <c r="BE843" i="1"/>
  <c r="AO843" i="1"/>
  <c r="P843" i="1"/>
  <c r="BB842" i="1"/>
  <c r="BA842" i="1"/>
  <c r="AZ842" i="1"/>
  <c r="AO842" i="1"/>
  <c r="P842" i="1"/>
  <c r="BB831" i="1"/>
  <c r="BA831" i="1"/>
  <c r="AZ831" i="1"/>
  <c r="AO831" i="1"/>
  <c r="BB832" i="1"/>
  <c r="BA832" i="1"/>
  <c r="AZ832" i="1"/>
  <c r="AC832" i="1"/>
  <c r="AO832" i="1"/>
  <c r="P832" i="1"/>
  <c r="BB829" i="1"/>
  <c r="BA829" i="1"/>
  <c r="AZ829" i="1"/>
  <c r="AO829" i="1"/>
  <c r="BB830" i="1"/>
  <c r="BA830" i="1"/>
  <c r="AZ830" i="1"/>
  <c r="AC830" i="1"/>
  <c r="AO830" i="1"/>
  <c r="P830" i="1"/>
  <c r="BB840" i="1"/>
  <c r="BA840" i="1"/>
  <c r="AZ840" i="1"/>
  <c r="AO840" i="1"/>
  <c r="BB841" i="1"/>
  <c r="BA841" i="1"/>
  <c r="AZ841" i="1"/>
  <c r="AO841" i="1"/>
  <c r="BB839" i="1"/>
  <c r="BA839" i="1"/>
  <c r="AO839" i="1"/>
  <c r="P839" i="1"/>
  <c r="BB834" i="1"/>
  <c r="BA834" i="1"/>
  <c r="AO834" i="1"/>
  <c r="BB835" i="1"/>
  <c r="BA835" i="1"/>
  <c r="AZ835" i="1"/>
  <c r="AO835" i="1"/>
  <c r="P835" i="1"/>
  <c r="BA833" i="1"/>
  <c r="AO833" i="1"/>
  <c r="BB807" i="1"/>
  <c r="BA807" i="1"/>
  <c r="AZ807" i="1"/>
  <c r="AO807" i="1"/>
  <c r="BB806" i="1"/>
  <c r="BA806" i="1"/>
  <c r="AZ806" i="1"/>
  <c r="AO806" i="1"/>
  <c r="BB805" i="1"/>
  <c r="BA805" i="1"/>
  <c r="AO805" i="1"/>
  <c r="BB850" i="1"/>
  <c r="BA850" i="1"/>
  <c r="AZ850" i="1"/>
  <c r="AO850" i="1"/>
  <c r="BB822" i="1"/>
  <c r="BA822" i="1"/>
  <c r="AZ822" i="1"/>
  <c r="AO822" i="1"/>
  <c r="BB821" i="1"/>
  <c r="BA821" i="1"/>
  <c r="AZ821" i="1"/>
  <c r="AO821" i="1"/>
  <c r="BB820" i="1"/>
  <c r="BA820" i="1"/>
  <c r="AZ820" i="1"/>
  <c r="AO820" i="1"/>
  <c r="AN820" i="1"/>
  <c r="W820" i="1"/>
  <c r="BB819" i="1"/>
  <c r="BA819" i="1"/>
  <c r="AZ819" i="1"/>
  <c r="AO819" i="1"/>
  <c r="AN819" i="1"/>
  <c r="W819" i="1"/>
  <c r="BB818" i="1"/>
  <c r="BA818" i="1"/>
  <c r="AZ818" i="1"/>
  <c r="AO818" i="1"/>
  <c r="AN818" i="1"/>
  <c r="W818" i="1"/>
  <c r="BB815" i="1"/>
  <c r="BA815" i="1"/>
  <c r="AZ815" i="1"/>
  <c r="AO815" i="1"/>
  <c r="P815" i="1"/>
  <c r="BB813" i="1"/>
  <c r="BA813" i="1"/>
  <c r="AZ813" i="1"/>
  <c r="AO813" i="1"/>
  <c r="BB812" i="1"/>
  <c r="BA812" i="1"/>
  <c r="AZ812" i="1"/>
  <c r="AC812" i="1"/>
  <c r="AO812" i="1"/>
  <c r="P812" i="1"/>
  <c r="BB811" i="1"/>
  <c r="BA811" i="1"/>
  <c r="AZ811" i="1"/>
  <c r="AO811" i="1"/>
  <c r="BB809" i="1"/>
  <c r="BA809" i="1"/>
  <c r="AZ809" i="1"/>
  <c r="AO809" i="1"/>
  <c r="BB810" i="1"/>
  <c r="BA810" i="1"/>
  <c r="AO810" i="1"/>
  <c r="AM810" i="1"/>
  <c r="P810" i="1"/>
  <c r="BB808" i="1"/>
  <c r="BA808" i="1"/>
  <c r="AZ808" i="1"/>
  <c r="AO808" i="1"/>
  <c r="BB825" i="1"/>
  <c r="BA825" i="1"/>
  <c r="AZ825" i="1"/>
  <c r="AO825" i="1"/>
  <c r="P825" i="1"/>
  <c r="BB851" i="1"/>
  <c r="BA851" i="1"/>
  <c r="AZ851" i="1"/>
  <c r="AO851" i="1"/>
  <c r="AN851" i="1"/>
  <c r="W851" i="1"/>
  <c r="BB852" i="1"/>
  <c r="BA852" i="1"/>
  <c r="AR852" i="1"/>
  <c r="AY852" i="1"/>
  <c r="AO852" i="1"/>
  <c r="AM852" i="1"/>
  <c r="W852" i="1"/>
  <c r="P852" i="1"/>
  <c r="BB823" i="1"/>
  <c r="BA823" i="1"/>
  <c r="AZ823" i="1"/>
  <c r="AO823" i="1"/>
  <c r="BB824" i="1"/>
  <c r="BA824" i="1"/>
  <c r="AR824" i="1"/>
  <c r="AY824" i="1"/>
  <c r="AO824" i="1"/>
  <c r="AM824" i="1"/>
  <c r="W824" i="1"/>
  <c r="P824" i="1"/>
  <c r="BB699" i="1"/>
  <c r="BA699" i="1"/>
  <c r="AZ699" i="1"/>
  <c r="AO699" i="1"/>
  <c r="P699" i="1"/>
  <c r="BB700" i="1"/>
  <c r="BA700" i="1"/>
  <c r="AZ700" i="1"/>
  <c r="BE700" i="1"/>
  <c r="AO700" i="1"/>
  <c r="P700" i="1"/>
  <c r="BB697" i="1"/>
  <c r="BA697" i="1"/>
  <c r="AZ697" i="1"/>
  <c r="AO697" i="1"/>
  <c r="P697" i="1"/>
  <c r="BB698" i="1"/>
  <c r="BA698" i="1"/>
  <c r="AZ698" i="1"/>
  <c r="BE698" i="1"/>
  <c r="AO698" i="1"/>
  <c r="P698" i="1"/>
  <c r="BB719" i="1"/>
  <c r="BA719" i="1"/>
  <c r="AZ719" i="1"/>
  <c r="AO719" i="1"/>
  <c r="BB714" i="1"/>
  <c r="BA714" i="1"/>
  <c r="AZ714" i="1"/>
  <c r="AO714" i="1"/>
  <c r="BB713" i="1"/>
  <c r="BA713" i="1"/>
  <c r="AZ713" i="1"/>
  <c r="AO713" i="1"/>
  <c r="BB703" i="1"/>
  <c r="BA703" i="1"/>
  <c r="AZ703" i="1"/>
  <c r="AO703" i="1"/>
  <c r="BB702" i="1"/>
  <c r="BA702" i="1"/>
  <c r="AZ702" i="1"/>
  <c r="AO702" i="1"/>
  <c r="BB701" i="1"/>
  <c r="BA701" i="1"/>
  <c r="AZ701" i="1"/>
  <c r="AO701" i="1"/>
  <c r="BB711" i="1"/>
  <c r="BA711" i="1"/>
  <c r="AZ711" i="1"/>
  <c r="AO711" i="1"/>
  <c r="P711" i="1"/>
  <c r="BB712" i="1"/>
  <c r="BA712" i="1"/>
  <c r="AZ712" i="1"/>
  <c r="BE712" i="1"/>
  <c r="AO712" i="1"/>
  <c r="P712" i="1"/>
  <c r="BB710" i="1"/>
  <c r="BA710" i="1"/>
  <c r="AZ710" i="1"/>
  <c r="AO710" i="1"/>
  <c r="BB708" i="1"/>
  <c r="BA708" i="1"/>
  <c r="AZ708" i="1"/>
  <c r="AO708" i="1"/>
  <c r="P708" i="1"/>
  <c r="BB709" i="1"/>
  <c r="BA709" i="1"/>
  <c r="AZ709" i="1"/>
  <c r="BE709" i="1"/>
  <c r="AO709" i="1"/>
  <c r="P709" i="1"/>
  <c r="BB706" i="1"/>
  <c r="BA706" i="1"/>
  <c r="AZ706" i="1"/>
  <c r="AO706" i="1"/>
  <c r="P706" i="1"/>
  <c r="BB707" i="1"/>
  <c r="BA707" i="1"/>
  <c r="AZ707" i="1"/>
  <c r="BE707" i="1"/>
  <c r="AO707" i="1"/>
  <c r="P707" i="1"/>
  <c r="BB704" i="1"/>
  <c r="BA704" i="1"/>
  <c r="AZ704" i="1"/>
  <c r="AO704" i="1"/>
  <c r="P704" i="1"/>
  <c r="BB705" i="1"/>
  <c r="BA705" i="1"/>
  <c r="AZ705" i="1"/>
  <c r="BE705" i="1"/>
  <c r="AO705" i="1"/>
  <c r="P705" i="1"/>
  <c r="BB669" i="1"/>
  <c r="BA669" i="1"/>
  <c r="AZ669" i="1"/>
  <c r="AO669" i="1"/>
  <c r="P669" i="1"/>
  <c r="BB670" i="1"/>
  <c r="BA670" i="1"/>
  <c r="AZ670" i="1"/>
  <c r="BE670" i="1"/>
  <c r="AO670" i="1"/>
  <c r="P670" i="1"/>
  <c r="BB667" i="1"/>
  <c r="BA667" i="1"/>
  <c r="AZ667" i="1"/>
  <c r="AO667" i="1"/>
  <c r="P667" i="1"/>
  <c r="BB668" i="1"/>
  <c r="BA668" i="1"/>
  <c r="AZ668" i="1"/>
  <c r="BE668" i="1"/>
  <c r="AO668" i="1"/>
  <c r="P668" i="1"/>
  <c r="BB665" i="1"/>
  <c r="BA665" i="1"/>
  <c r="AZ665" i="1"/>
  <c r="AO665" i="1"/>
  <c r="P665" i="1"/>
  <c r="BB666" i="1"/>
  <c r="BA666" i="1"/>
  <c r="AZ666" i="1"/>
  <c r="BE666" i="1"/>
  <c r="AO666" i="1"/>
  <c r="P666" i="1"/>
  <c r="BB660" i="1"/>
  <c r="BA660" i="1"/>
  <c r="AZ660" i="1"/>
  <c r="BE660" i="1"/>
  <c r="AO660" i="1"/>
  <c r="P660" i="1"/>
  <c r="BB717" i="1"/>
  <c r="BA717" i="1"/>
  <c r="AZ717" i="1"/>
  <c r="AO717" i="1"/>
  <c r="P717" i="1"/>
  <c r="BB718" i="1"/>
  <c r="BA718" i="1"/>
  <c r="AZ718" i="1"/>
  <c r="BE718" i="1"/>
  <c r="AO718" i="1"/>
  <c r="P718" i="1"/>
  <c r="BB715" i="1"/>
  <c r="BA715" i="1"/>
  <c r="AZ715" i="1"/>
  <c r="AO715" i="1"/>
  <c r="P715" i="1"/>
  <c r="BB716" i="1"/>
  <c r="BA716" i="1"/>
  <c r="AZ716" i="1"/>
  <c r="BE716" i="1"/>
  <c r="AO716" i="1"/>
  <c r="P716" i="1"/>
  <c r="BB790" i="1"/>
  <c r="BA790" i="1"/>
  <c r="AZ790" i="1"/>
  <c r="AO790" i="1"/>
  <c r="P790" i="1"/>
  <c r="BB794" i="1"/>
  <c r="BA794" i="1"/>
  <c r="AZ794" i="1"/>
  <c r="AO794" i="1"/>
  <c r="P794" i="1"/>
  <c r="BB789" i="1"/>
  <c r="BA789" i="1"/>
  <c r="AZ789" i="1"/>
  <c r="AO789" i="1"/>
  <c r="BB788" i="1"/>
  <c r="BA788" i="1"/>
  <c r="AZ788" i="1"/>
  <c r="AO788" i="1"/>
  <c r="BB787" i="1"/>
  <c r="BA787" i="1"/>
  <c r="AZ787" i="1"/>
  <c r="AO787" i="1"/>
  <c r="BB786" i="1"/>
  <c r="BA786" i="1"/>
  <c r="AZ786" i="1"/>
  <c r="AO786" i="1"/>
  <c r="BB785" i="1"/>
  <c r="BA785" i="1"/>
  <c r="AZ785" i="1"/>
  <c r="AO785" i="1"/>
  <c r="BB784" i="1"/>
  <c r="BA784" i="1"/>
  <c r="AZ784" i="1"/>
  <c r="AO784" i="1"/>
  <c r="BB783" i="1"/>
  <c r="BA783" i="1"/>
  <c r="AZ783" i="1"/>
  <c r="AO783" i="1"/>
  <c r="BB782" i="1"/>
  <c r="BA782" i="1"/>
  <c r="AZ782" i="1"/>
  <c r="BK1109" i="1"/>
  <c r="AO782" i="1"/>
  <c r="BB781" i="1"/>
  <c r="BA781" i="1"/>
  <c r="AZ781" i="1"/>
  <c r="AO781" i="1"/>
  <c r="BB780" i="1"/>
  <c r="BA780" i="1"/>
  <c r="AZ780" i="1"/>
  <c r="AO780" i="1"/>
  <c r="BB779" i="1"/>
  <c r="BA779" i="1"/>
  <c r="AO779" i="1"/>
  <c r="BB778" i="1"/>
  <c r="BA778" i="1"/>
  <c r="AZ778" i="1"/>
  <c r="AO778" i="1"/>
  <c r="BB777" i="1"/>
  <c r="BA777" i="1"/>
  <c r="AZ777" i="1"/>
  <c r="AO777" i="1"/>
  <c r="BB776" i="1"/>
  <c r="BA776" i="1"/>
  <c r="AZ776" i="1"/>
  <c r="AO776" i="1"/>
  <c r="BB775" i="1"/>
  <c r="BA775" i="1"/>
  <c r="AZ775" i="1"/>
  <c r="BK1104" i="1"/>
  <c r="AO775" i="1"/>
  <c r="BB774" i="1"/>
  <c r="BA774" i="1"/>
  <c r="AZ774" i="1"/>
  <c r="AO774" i="1"/>
  <c r="BB773" i="1"/>
  <c r="BA773" i="1"/>
  <c r="AZ773" i="1"/>
  <c r="AO773" i="1"/>
  <c r="BB772" i="1"/>
  <c r="BA772" i="1"/>
  <c r="AZ772" i="1"/>
  <c r="AO772" i="1"/>
  <c r="BB771" i="1"/>
  <c r="BA771" i="1"/>
  <c r="AZ771" i="1"/>
  <c r="AO771" i="1"/>
  <c r="BB770" i="1"/>
  <c r="BA770" i="1"/>
  <c r="AO770" i="1"/>
  <c r="BB769" i="1"/>
  <c r="BA769" i="1"/>
  <c r="AZ769" i="1"/>
  <c r="AO769" i="1"/>
  <c r="BB768" i="1"/>
  <c r="BA768" i="1"/>
  <c r="AZ768" i="1"/>
  <c r="AO768" i="1"/>
  <c r="BB767" i="1"/>
  <c r="BA767" i="1"/>
  <c r="AZ767" i="1"/>
  <c r="AO767" i="1"/>
  <c r="BB766" i="1"/>
  <c r="BA766" i="1"/>
  <c r="AZ766" i="1"/>
  <c r="AO766" i="1"/>
  <c r="BB762" i="1"/>
  <c r="BA762" i="1"/>
  <c r="AZ762" i="1"/>
  <c r="AO762" i="1"/>
  <c r="P762" i="1"/>
  <c r="BB765" i="1"/>
  <c r="BA765" i="1"/>
  <c r="AZ765" i="1"/>
  <c r="AO765" i="1"/>
  <c r="P765" i="1"/>
  <c r="BB759" i="1"/>
  <c r="BA759" i="1"/>
  <c r="AZ759" i="1"/>
  <c r="AO759" i="1"/>
  <c r="BB761" i="1"/>
  <c r="BA761" i="1"/>
  <c r="AZ761" i="1"/>
  <c r="AC761" i="1"/>
  <c r="AO761" i="1"/>
  <c r="P761" i="1"/>
  <c r="BB754" i="1"/>
  <c r="BA754" i="1"/>
  <c r="AZ754" i="1"/>
  <c r="AO754" i="1"/>
  <c r="P754" i="1"/>
  <c r="BB757" i="1"/>
  <c r="BA757" i="1"/>
  <c r="AZ757" i="1"/>
  <c r="AC757" i="1"/>
  <c r="AO757" i="1"/>
  <c r="P757" i="1"/>
  <c r="BB753" i="1"/>
  <c r="BA753" i="1"/>
  <c r="AZ753" i="1"/>
  <c r="AO753" i="1"/>
  <c r="BB752" i="1"/>
  <c r="BA752" i="1"/>
  <c r="AZ752" i="1"/>
  <c r="AO752" i="1"/>
  <c r="BB751" i="1"/>
  <c r="BA751" i="1"/>
  <c r="AZ751" i="1"/>
  <c r="AO751" i="1"/>
  <c r="BB749" i="1"/>
  <c r="BA749" i="1"/>
  <c r="AZ749" i="1"/>
  <c r="AO749" i="1"/>
  <c r="P749" i="1"/>
  <c r="BB750" i="1"/>
  <c r="BA750" i="1"/>
  <c r="AZ750" i="1"/>
  <c r="AC750" i="1"/>
  <c r="AO750" i="1"/>
  <c r="P750" i="1"/>
  <c r="BB748" i="1"/>
  <c r="BA748" i="1"/>
  <c r="AZ748" i="1"/>
  <c r="AO748" i="1"/>
  <c r="BB744" i="1"/>
  <c r="BA744" i="1"/>
  <c r="AZ744" i="1"/>
  <c r="AO744" i="1"/>
  <c r="P744" i="1"/>
  <c r="BB747" i="1"/>
  <c r="BA747" i="1"/>
  <c r="AZ747" i="1"/>
  <c r="AO747" i="1"/>
  <c r="P747" i="1"/>
  <c r="BB731" i="1"/>
  <c r="BA731" i="1"/>
  <c r="AZ731" i="1"/>
  <c r="AO731" i="1"/>
  <c r="P731" i="1"/>
  <c r="BB734" i="1"/>
  <c r="BA734" i="1"/>
  <c r="AZ734" i="1"/>
  <c r="AO734" i="1"/>
  <c r="P734" i="1"/>
  <c r="BB730" i="1"/>
  <c r="BA730" i="1"/>
  <c r="AZ730" i="1"/>
  <c r="AO730" i="1"/>
  <c r="BB729" i="1"/>
  <c r="BA729" i="1"/>
  <c r="AZ729" i="1"/>
  <c r="AO729" i="1"/>
  <c r="BB728" i="1"/>
  <c r="BA728" i="1"/>
  <c r="AZ728" i="1"/>
  <c r="AO728" i="1"/>
  <c r="BB727" i="1"/>
  <c r="BA727" i="1"/>
  <c r="AZ727" i="1"/>
  <c r="AO727" i="1"/>
  <c r="BB726" i="1"/>
  <c r="BA726" i="1"/>
  <c r="AZ726" i="1"/>
  <c r="AO726" i="1"/>
  <c r="BB725" i="1"/>
  <c r="BA725" i="1"/>
  <c r="AZ725" i="1"/>
  <c r="AO725" i="1"/>
  <c r="BB724" i="1"/>
  <c r="BA724" i="1"/>
  <c r="AZ724" i="1"/>
  <c r="AO724" i="1"/>
  <c r="BB723" i="1"/>
  <c r="BA723" i="1"/>
  <c r="AZ723" i="1"/>
  <c r="AO723" i="1"/>
  <c r="BB722" i="1"/>
  <c r="BA722" i="1"/>
  <c r="AZ722" i="1"/>
  <c r="AO722" i="1"/>
  <c r="BB721" i="1"/>
  <c r="BA721" i="1"/>
  <c r="AZ721" i="1"/>
  <c r="AO721" i="1"/>
  <c r="BB720" i="1"/>
  <c r="BA720" i="1"/>
  <c r="AZ720" i="1"/>
  <c r="AO720" i="1"/>
  <c r="BB696" i="1"/>
  <c r="BA696" i="1"/>
  <c r="AZ696" i="1"/>
  <c r="AO696" i="1"/>
  <c r="BB695" i="1"/>
  <c r="BA695" i="1"/>
  <c r="AZ695" i="1"/>
  <c r="AO695" i="1"/>
  <c r="BB694" i="1"/>
  <c r="BA694" i="1"/>
  <c r="AZ694" i="1"/>
  <c r="AO694" i="1"/>
  <c r="BB693" i="1"/>
  <c r="BA693" i="1"/>
  <c r="AZ693" i="1"/>
  <c r="AC693" i="1"/>
  <c r="AO693" i="1"/>
  <c r="P693" i="1"/>
  <c r="BB692" i="1"/>
  <c r="BA692" i="1"/>
  <c r="AZ692" i="1"/>
  <c r="AO692" i="1"/>
  <c r="BB691" i="1"/>
  <c r="BA691" i="1"/>
  <c r="AZ691" i="1"/>
  <c r="AO691" i="1"/>
  <c r="BB690" i="1"/>
  <c r="BA690" i="1"/>
  <c r="AZ690" i="1"/>
  <c r="AO690" i="1"/>
  <c r="BB689" i="1"/>
  <c r="BA689" i="1"/>
  <c r="AZ689" i="1"/>
  <c r="AO689" i="1"/>
  <c r="BB688" i="1"/>
  <c r="BA688" i="1"/>
  <c r="AZ688" i="1"/>
  <c r="AO688" i="1"/>
  <c r="BB687" i="1"/>
  <c r="BA687" i="1"/>
  <c r="AZ687" i="1"/>
  <c r="AO687" i="1"/>
  <c r="BB686" i="1"/>
  <c r="BA686" i="1"/>
  <c r="AZ686" i="1"/>
  <c r="AO686" i="1"/>
  <c r="BB685" i="1"/>
  <c r="BA685" i="1"/>
  <c r="AZ685" i="1"/>
  <c r="AO685" i="1"/>
  <c r="BB684" i="1"/>
  <c r="BA684" i="1"/>
  <c r="AZ684" i="1"/>
  <c r="AO684" i="1"/>
  <c r="BB683" i="1"/>
  <c r="BA683" i="1"/>
  <c r="AZ683" i="1"/>
  <c r="AO683" i="1"/>
  <c r="BB682" i="1"/>
  <c r="BA682" i="1"/>
  <c r="AZ682" i="1"/>
  <c r="AO682" i="1"/>
  <c r="BB681" i="1"/>
  <c r="BA681" i="1"/>
  <c r="AZ681" i="1"/>
  <c r="AO681" i="1"/>
  <c r="BB680" i="1"/>
  <c r="BA680" i="1"/>
  <c r="AZ680" i="1"/>
  <c r="AO680" i="1"/>
  <c r="BB677" i="1"/>
  <c r="BA677" i="1"/>
  <c r="AZ677" i="1"/>
  <c r="AO677" i="1"/>
  <c r="P677" i="1"/>
  <c r="BB679" i="1"/>
  <c r="BA679" i="1"/>
  <c r="AZ679" i="1"/>
  <c r="AO679" i="1"/>
  <c r="P679" i="1"/>
  <c r="BB676" i="1"/>
  <c r="BA676" i="1"/>
  <c r="AZ676" i="1"/>
  <c r="AO676" i="1"/>
  <c r="BB675" i="1"/>
  <c r="BA675" i="1"/>
  <c r="AZ675" i="1"/>
  <c r="AO675" i="1"/>
  <c r="BB673" i="1"/>
  <c r="BA673" i="1"/>
  <c r="AZ673" i="1"/>
  <c r="AO673" i="1"/>
  <c r="P673" i="1"/>
  <c r="BB672" i="1"/>
  <c r="BA672" i="1"/>
  <c r="AZ672" i="1"/>
  <c r="AO672" i="1"/>
  <c r="P672" i="1"/>
  <c r="BB802" i="1"/>
  <c r="BA802" i="1"/>
  <c r="AZ802" i="1"/>
  <c r="AO802" i="1"/>
  <c r="P802" i="1"/>
  <c r="BB803" i="1"/>
  <c r="BA803" i="1"/>
  <c r="AZ803" i="1"/>
  <c r="BE803" i="1"/>
  <c r="AO803" i="1"/>
  <c r="P803" i="1"/>
  <c r="BB800" i="1"/>
  <c r="BA800" i="1"/>
  <c r="AZ800" i="1"/>
  <c r="AO800" i="1"/>
  <c r="P800" i="1"/>
  <c r="BB801" i="1"/>
  <c r="BA801" i="1"/>
  <c r="AZ801" i="1"/>
  <c r="BE801" i="1"/>
  <c r="AO801" i="1"/>
  <c r="P801" i="1"/>
  <c r="BB798" i="1"/>
  <c r="BA798" i="1"/>
  <c r="AZ798" i="1"/>
  <c r="AO798" i="1"/>
  <c r="P798" i="1"/>
  <c r="BB799" i="1"/>
  <c r="BA799" i="1"/>
  <c r="AO799" i="1"/>
  <c r="P799" i="1"/>
  <c r="BB797" i="1"/>
  <c r="BA797" i="1"/>
  <c r="AZ797" i="1"/>
  <c r="AO797" i="1"/>
  <c r="P797" i="1"/>
  <c r="BB659" i="1"/>
  <c r="BA659" i="1"/>
  <c r="AZ659" i="1"/>
  <c r="AO659" i="1"/>
  <c r="P659" i="1"/>
  <c r="BB657" i="1"/>
  <c r="BA657" i="1"/>
  <c r="AZ657" i="1"/>
  <c r="AO657" i="1"/>
  <c r="P657" i="1"/>
  <c r="BB658" i="1"/>
  <c r="BA658" i="1"/>
  <c r="AZ658" i="1"/>
  <c r="BE658" i="1"/>
  <c r="AO658" i="1"/>
  <c r="P658" i="1"/>
  <c r="BB738" i="1"/>
  <c r="BA738" i="1"/>
  <c r="AZ738" i="1"/>
  <c r="AO738" i="1"/>
  <c r="P738" i="1"/>
  <c r="BB737" i="1"/>
  <c r="BA737" i="1"/>
  <c r="AZ737" i="1"/>
  <c r="AO737" i="1"/>
  <c r="P737" i="1"/>
  <c r="BB664" i="1"/>
  <c r="BA664" i="1"/>
  <c r="AZ664" i="1"/>
  <c r="AO664" i="1"/>
  <c r="P664" i="1"/>
  <c r="BB742" i="1"/>
  <c r="BA742" i="1"/>
  <c r="AZ742" i="1"/>
  <c r="AO742" i="1"/>
  <c r="P742" i="1"/>
  <c r="BB743" i="1"/>
  <c r="BA743" i="1"/>
  <c r="AZ743" i="1"/>
  <c r="BE743" i="1"/>
  <c r="AO743" i="1"/>
  <c r="P743" i="1"/>
  <c r="BB739" i="1"/>
  <c r="BA739" i="1"/>
  <c r="AZ739" i="1"/>
  <c r="AO739" i="1"/>
  <c r="P739" i="1"/>
  <c r="BB740" i="1"/>
  <c r="BA740" i="1"/>
  <c r="AZ740" i="1"/>
  <c r="BE740" i="1"/>
  <c r="AO740" i="1"/>
  <c r="P740" i="1"/>
  <c r="BB662" i="1"/>
  <c r="BA662" i="1"/>
  <c r="AZ662" i="1"/>
  <c r="AO662" i="1"/>
  <c r="P662" i="1"/>
  <c r="BB661" i="1"/>
  <c r="BA661" i="1"/>
  <c r="AZ661" i="1"/>
  <c r="BE661" i="1"/>
  <c r="AO661" i="1"/>
  <c r="P661" i="1"/>
  <c r="BB1009" i="1"/>
  <c r="BA1009" i="1"/>
  <c r="AZ1009" i="1"/>
  <c r="AO1009" i="1"/>
  <c r="BB1011" i="1"/>
  <c r="BA1011" i="1"/>
  <c r="AO1011" i="1"/>
  <c r="AM1011" i="1"/>
  <c r="P1011" i="1"/>
  <c r="BB1008" i="1"/>
  <c r="BA1008" i="1"/>
  <c r="AO1008" i="1"/>
  <c r="BB1004" i="1"/>
  <c r="BA1004" i="1"/>
  <c r="AZ1004" i="1"/>
  <c r="AO1004" i="1"/>
  <c r="P1004" i="1"/>
  <c r="BB1007" i="1"/>
  <c r="BA1007" i="1"/>
  <c r="AO1007" i="1"/>
  <c r="AM1007" i="1"/>
  <c r="W1007" i="1"/>
  <c r="P1007" i="1"/>
  <c r="BB1002" i="1"/>
  <c r="BA1002" i="1"/>
  <c r="AZ1002" i="1"/>
  <c r="AO1002" i="1"/>
  <c r="P1002" i="1"/>
  <c r="BB1003" i="1"/>
  <c r="BA1003" i="1"/>
  <c r="AZ1003" i="1"/>
  <c r="AO1003" i="1"/>
  <c r="P1003" i="1"/>
  <c r="BB1001" i="1"/>
  <c r="BA1001" i="1"/>
  <c r="AZ1001" i="1"/>
  <c r="AO1001" i="1"/>
  <c r="P1001" i="1"/>
  <c r="BB999" i="1"/>
  <c r="BA999" i="1"/>
  <c r="AZ999" i="1"/>
  <c r="AO999" i="1"/>
  <c r="BB1000" i="1"/>
  <c r="BA1000" i="1"/>
  <c r="AO1000" i="1"/>
  <c r="AM1000" i="1"/>
  <c r="P1000" i="1"/>
  <c r="BB998" i="1"/>
  <c r="BA998" i="1"/>
  <c r="AZ998" i="1"/>
  <c r="AO998" i="1"/>
  <c r="P998" i="1"/>
  <c r="BB997" i="1"/>
  <c r="BA997" i="1"/>
  <c r="AO997" i="1"/>
  <c r="AM997" i="1"/>
  <c r="W997" i="1"/>
  <c r="P997" i="1"/>
  <c r="BB995" i="1"/>
  <c r="BA995" i="1"/>
  <c r="AO995" i="1"/>
  <c r="AM995" i="1"/>
  <c r="W995" i="1"/>
  <c r="P995" i="1"/>
  <c r="BB994" i="1"/>
  <c r="BA994" i="1"/>
  <c r="AZ994" i="1"/>
  <c r="AO994" i="1"/>
  <c r="P994" i="1"/>
  <c r="BB992" i="1"/>
  <c r="BA992" i="1"/>
  <c r="AO992" i="1"/>
  <c r="P992" i="1"/>
  <c r="BB991" i="1"/>
  <c r="BA991" i="1"/>
  <c r="AZ991" i="1"/>
  <c r="AO991" i="1"/>
  <c r="P991" i="1"/>
  <c r="BB989" i="1"/>
  <c r="BA989" i="1"/>
  <c r="AZ989" i="1"/>
  <c r="AO989" i="1"/>
  <c r="BB990" i="1"/>
  <c r="BA990" i="1"/>
  <c r="AZ990" i="1"/>
  <c r="AO990" i="1"/>
  <c r="BB988" i="1"/>
  <c r="BA988" i="1"/>
  <c r="AZ988" i="1"/>
  <c r="AO988" i="1"/>
  <c r="BB959" i="1"/>
  <c r="BA959" i="1"/>
  <c r="AZ959" i="1"/>
  <c r="BE959" i="1"/>
  <c r="AO959" i="1"/>
  <c r="P959" i="1"/>
  <c r="BB955" i="1"/>
  <c r="BA955" i="1"/>
  <c r="AZ955" i="1"/>
  <c r="BE955" i="1"/>
  <c r="AO955" i="1"/>
  <c r="P955" i="1"/>
  <c r="BB954" i="1"/>
  <c r="BA954" i="1"/>
  <c r="AZ954" i="1"/>
  <c r="AO954" i="1"/>
  <c r="P954" i="1"/>
  <c r="BB953" i="1"/>
  <c r="BA953" i="1"/>
  <c r="AZ953" i="1"/>
  <c r="AO953" i="1"/>
  <c r="P953" i="1"/>
  <c r="BB952" i="1"/>
  <c r="BA952" i="1"/>
  <c r="AZ952" i="1"/>
  <c r="AO952" i="1"/>
  <c r="P952" i="1"/>
  <c r="BB949" i="1"/>
  <c r="BA949" i="1"/>
  <c r="AZ949" i="1"/>
  <c r="AO949" i="1"/>
  <c r="BB951" i="1"/>
  <c r="BA951" i="1"/>
  <c r="AO951" i="1"/>
  <c r="P951" i="1"/>
  <c r="BB947" i="1"/>
  <c r="BA947" i="1"/>
  <c r="AZ947" i="1"/>
  <c r="BE947" i="1"/>
  <c r="AO947" i="1"/>
  <c r="P947" i="1"/>
  <c r="BB945" i="1"/>
  <c r="BA945" i="1"/>
  <c r="AZ945" i="1"/>
  <c r="AO945" i="1"/>
  <c r="P945" i="1"/>
  <c r="BB942" i="1"/>
  <c r="BA942" i="1"/>
  <c r="AZ942" i="1"/>
  <c r="AO942" i="1"/>
  <c r="P942" i="1"/>
  <c r="BB941" i="1"/>
  <c r="BA941" i="1"/>
  <c r="AZ941" i="1"/>
  <c r="AO941" i="1"/>
  <c r="P941" i="1"/>
  <c r="BB932" i="1"/>
  <c r="BA932" i="1"/>
  <c r="AZ932" i="1"/>
  <c r="AO932" i="1"/>
  <c r="P932" i="1"/>
  <c r="BB931" i="1"/>
  <c r="BA931" i="1"/>
  <c r="AZ931" i="1"/>
  <c r="AO931" i="1"/>
  <c r="P931" i="1"/>
  <c r="BB930" i="1"/>
  <c r="BA930" i="1"/>
  <c r="AO930" i="1"/>
  <c r="P930" i="1"/>
  <c r="BB927" i="1"/>
  <c r="BA927" i="1"/>
  <c r="AZ927" i="1"/>
  <c r="AO927" i="1"/>
  <c r="BB928" i="1"/>
  <c r="BA928" i="1"/>
  <c r="AZ928" i="1"/>
  <c r="AO928" i="1"/>
  <c r="AN928" i="1"/>
  <c r="W928" i="1"/>
  <c r="BB926" i="1"/>
  <c r="BA926" i="1"/>
  <c r="AZ926" i="1"/>
  <c r="AO926" i="1"/>
  <c r="BB925" i="1"/>
  <c r="BA925" i="1"/>
  <c r="AZ925" i="1"/>
  <c r="BE925" i="1"/>
  <c r="AO925" i="1"/>
  <c r="P925" i="1"/>
  <c r="BB915" i="1"/>
  <c r="BA915" i="1"/>
  <c r="AO915" i="1"/>
  <c r="AZ915" i="1"/>
  <c r="P915" i="1"/>
  <c r="BB913" i="1"/>
  <c r="BA913" i="1"/>
  <c r="AZ913" i="1"/>
  <c r="BE913" i="1"/>
  <c r="AO913" i="1"/>
  <c r="P913" i="1"/>
  <c r="BB909" i="1"/>
  <c r="BA909" i="1"/>
  <c r="AZ909" i="1"/>
  <c r="AO909" i="1"/>
  <c r="P909" i="1"/>
  <c r="BB907" i="1"/>
  <c r="BA907" i="1"/>
  <c r="AZ907" i="1"/>
  <c r="AO907" i="1"/>
  <c r="BB966" i="1"/>
  <c r="BA966" i="1"/>
  <c r="AZ966" i="1"/>
  <c r="AO966" i="1"/>
  <c r="P966" i="1"/>
  <c r="BB964" i="1"/>
  <c r="BA964" i="1"/>
  <c r="AZ964" i="1"/>
  <c r="AO964" i="1"/>
  <c r="P964" i="1"/>
  <c r="BB963" i="1"/>
  <c r="BA963" i="1"/>
  <c r="AZ963" i="1"/>
  <c r="AO963" i="1"/>
  <c r="BB961" i="1"/>
  <c r="BA961" i="1"/>
  <c r="AZ961" i="1"/>
  <c r="AO961" i="1"/>
  <c r="P961" i="1"/>
  <c r="BB960" i="1"/>
  <c r="BA960" i="1"/>
  <c r="AZ960" i="1"/>
  <c r="AO960" i="1"/>
  <c r="P960" i="1"/>
  <c r="BB897" i="1"/>
  <c r="BA897" i="1"/>
  <c r="AZ897" i="1"/>
  <c r="AO897" i="1"/>
  <c r="P897" i="1"/>
  <c r="BB896" i="1"/>
  <c r="BA896" i="1"/>
  <c r="AZ896" i="1"/>
  <c r="AO896" i="1"/>
  <c r="P896" i="1"/>
  <c r="BB895" i="1"/>
  <c r="BA895" i="1"/>
  <c r="AZ895" i="1"/>
  <c r="AC895" i="1"/>
  <c r="AO895" i="1"/>
  <c r="P895" i="1"/>
  <c r="BB894" i="1"/>
  <c r="BA894" i="1"/>
  <c r="AZ894" i="1"/>
  <c r="AO894" i="1"/>
  <c r="P894" i="1"/>
  <c r="BB893" i="1"/>
  <c r="BA893" i="1"/>
  <c r="AZ893" i="1"/>
  <c r="AO893" i="1"/>
  <c r="P893" i="1"/>
  <c r="BB889" i="1"/>
  <c r="BA889" i="1"/>
  <c r="AZ889" i="1"/>
  <c r="AO889" i="1"/>
  <c r="P889" i="1"/>
  <c r="BB888" i="1"/>
  <c r="BA888" i="1"/>
  <c r="AZ888" i="1"/>
  <c r="AO888" i="1"/>
  <c r="P888" i="1"/>
  <c r="BB886" i="1"/>
  <c r="BA886" i="1"/>
  <c r="AZ886" i="1"/>
  <c r="AO886" i="1"/>
  <c r="P886" i="1"/>
  <c r="BB884" i="1"/>
  <c r="BA884" i="1"/>
  <c r="AZ884" i="1"/>
  <c r="AO884" i="1"/>
  <c r="P884" i="1"/>
  <c r="BB882" i="1"/>
  <c r="BA882" i="1"/>
  <c r="AZ882" i="1"/>
  <c r="AO882" i="1"/>
  <c r="P882" i="1"/>
  <c r="BB879" i="1"/>
  <c r="BA879" i="1"/>
  <c r="AZ879" i="1"/>
  <c r="AO879" i="1"/>
  <c r="P879" i="1"/>
  <c r="BB877" i="1"/>
  <c r="BA877" i="1"/>
  <c r="AZ877" i="1"/>
  <c r="AO877" i="1"/>
  <c r="P877" i="1"/>
  <c r="BB875" i="1"/>
  <c r="BA875" i="1"/>
  <c r="AZ875" i="1"/>
  <c r="AO875" i="1"/>
  <c r="P875" i="1"/>
  <c r="BB874" i="1"/>
  <c r="BA874" i="1"/>
  <c r="AZ874" i="1"/>
  <c r="AO874" i="1"/>
  <c r="P874" i="1"/>
  <c r="BB873" i="1"/>
  <c r="BA873" i="1"/>
  <c r="AZ873" i="1"/>
  <c r="AO873" i="1"/>
  <c r="BB872" i="1"/>
  <c r="BA872" i="1"/>
  <c r="AZ872" i="1"/>
  <c r="AO872" i="1"/>
  <c r="P872" i="1"/>
  <c r="BB871" i="1"/>
  <c r="BA871" i="1"/>
  <c r="AZ871" i="1"/>
  <c r="AO871" i="1"/>
  <c r="P871" i="1"/>
  <c r="BB870" i="1"/>
  <c r="BA870" i="1"/>
  <c r="AZ870" i="1"/>
  <c r="AO870" i="1"/>
  <c r="BB869" i="1"/>
  <c r="BA869" i="1"/>
  <c r="AZ869" i="1"/>
  <c r="AO869" i="1"/>
  <c r="P869" i="1"/>
  <c r="BB868" i="1"/>
  <c r="BA868" i="1"/>
  <c r="AO868" i="1"/>
  <c r="BB867" i="1"/>
  <c r="BA867" i="1"/>
  <c r="AO867" i="1"/>
  <c r="AM867" i="1"/>
  <c r="P867" i="1"/>
  <c r="BB866" i="1"/>
  <c r="BA866" i="1"/>
  <c r="AZ866" i="1"/>
  <c r="AO866" i="1"/>
  <c r="P866" i="1"/>
  <c r="BB865" i="1"/>
  <c r="BA865" i="1"/>
  <c r="AZ865" i="1"/>
  <c r="AO865" i="1"/>
  <c r="P865" i="1"/>
  <c r="BB864" i="1"/>
  <c r="BA864" i="1"/>
  <c r="AZ864" i="1"/>
  <c r="AO864" i="1"/>
  <c r="P864" i="1"/>
  <c r="BB862" i="1"/>
  <c r="BA862" i="1"/>
  <c r="AZ862" i="1"/>
  <c r="AO862" i="1"/>
  <c r="P862" i="1"/>
  <c r="BB656" i="1"/>
  <c r="BA656" i="1"/>
  <c r="AZ656" i="1"/>
  <c r="AO656" i="1"/>
  <c r="BB655" i="1"/>
  <c r="BA655" i="1"/>
  <c r="AZ655" i="1"/>
  <c r="AO655" i="1"/>
  <c r="P655" i="1"/>
  <c r="BB654" i="1"/>
  <c r="BA654" i="1"/>
  <c r="AZ654" i="1"/>
  <c r="AO654" i="1"/>
  <c r="BB653" i="1"/>
  <c r="BA653" i="1"/>
  <c r="AZ653" i="1"/>
  <c r="AO653" i="1"/>
  <c r="P653" i="1"/>
  <c r="BB648" i="1"/>
  <c r="BA648" i="1"/>
  <c r="AZ648" i="1"/>
  <c r="AO648" i="1"/>
  <c r="BB649" i="1"/>
  <c r="BA649" i="1"/>
  <c r="AZ649" i="1"/>
  <c r="AO649" i="1"/>
  <c r="BB651" i="1"/>
  <c r="BA651" i="1"/>
  <c r="AZ651" i="1"/>
  <c r="AO651" i="1"/>
  <c r="BB650" i="1"/>
  <c r="BA650" i="1"/>
  <c r="AZ650" i="1"/>
  <c r="AO650" i="1"/>
  <c r="BB652" i="1"/>
  <c r="BA652" i="1"/>
  <c r="AZ652" i="1"/>
  <c r="AO652" i="1"/>
  <c r="BB647" i="1"/>
  <c r="BA647" i="1"/>
  <c r="AZ647" i="1"/>
  <c r="AO647" i="1"/>
  <c r="P647" i="1"/>
  <c r="BB645" i="1"/>
  <c r="BA645" i="1"/>
  <c r="AZ645" i="1"/>
  <c r="BE645" i="1"/>
  <c r="AO645" i="1"/>
  <c r="P645" i="1"/>
  <c r="BB644" i="1"/>
  <c r="BA644" i="1"/>
  <c r="AZ644" i="1"/>
  <c r="BE644" i="1"/>
  <c r="AO644" i="1"/>
  <c r="P644" i="1"/>
  <c r="BB635" i="1"/>
  <c r="BA635" i="1"/>
  <c r="AZ635" i="1"/>
  <c r="AO635" i="1"/>
  <c r="BB637" i="1"/>
  <c r="BA637" i="1"/>
  <c r="AZ637" i="1"/>
  <c r="AO637" i="1"/>
  <c r="P637" i="1"/>
  <c r="BB642" i="1"/>
  <c r="BA642" i="1"/>
  <c r="AZ642" i="1"/>
  <c r="AO642" i="1"/>
  <c r="BB640" i="1"/>
  <c r="BA640" i="1"/>
  <c r="AZ640" i="1"/>
  <c r="AO640" i="1"/>
  <c r="BB641" i="1"/>
  <c r="BA641" i="1"/>
  <c r="AZ641" i="1"/>
  <c r="AO641" i="1"/>
  <c r="BB639" i="1"/>
  <c r="BA639" i="1"/>
  <c r="AZ639" i="1"/>
  <c r="AO639" i="1"/>
  <c r="BB638" i="1"/>
  <c r="BA638" i="1"/>
  <c r="AZ638" i="1"/>
  <c r="AO638" i="1"/>
  <c r="BB636" i="1"/>
  <c r="BA636" i="1"/>
  <c r="AZ636" i="1"/>
  <c r="AO636" i="1"/>
  <c r="P636" i="1"/>
  <c r="BB631" i="1"/>
  <c r="BA631" i="1"/>
  <c r="AZ631" i="1"/>
  <c r="AO631" i="1"/>
  <c r="BB633" i="1"/>
  <c r="BA633" i="1"/>
  <c r="AZ633" i="1"/>
  <c r="AO633" i="1"/>
  <c r="BB634" i="1"/>
  <c r="BA634" i="1"/>
  <c r="AZ634" i="1"/>
  <c r="AO634" i="1"/>
  <c r="BB632" i="1"/>
  <c r="BA632" i="1"/>
  <c r="AZ632" i="1"/>
  <c r="AO632" i="1"/>
  <c r="BB630" i="1"/>
  <c r="BA630" i="1"/>
  <c r="AZ630" i="1"/>
  <c r="AO630" i="1"/>
  <c r="P630" i="1"/>
  <c r="BB629" i="1"/>
  <c r="BA629" i="1"/>
  <c r="AZ629" i="1"/>
  <c r="AC629" i="1"/>
  <c r="AO629" i="1"/>
  <c r="P629" i="1"/>
  <c r="BB625" i="1"/>
  <c r="BA625" i="1"/>
  <c r="AZ625" i="1"/>
  <c r="AO625" i="1"/>
  <c r="BB626" i="1"/>
  <c r="BA626" i="1"/>
  <c r="AZ626" i="1"/>
  <c r="AO626" i="1"/>
  <c r="BB627" i="1"/>
  <c r="BA627" i="1"/>
  <c r="AZ627" i="1"/>
  <c r="AO627" i="1"/>
  <c r="BB628" i="1"/>
  <c r="BA628" i="1"/>
  <c r="AZ628" i="1"/>
  <c r="AO628" i="1"/>
  <c r="BB624" i="1"/>
  <c r="BA624" i="1"/>
  <c r="AZ624" i="1"/>
  <c r="AO624" i="1"/>
  <c r="P624" i="1"/>
  <c r="BB623" i="1"/>
  <c r="BA623" i="1"/>
  <c r="AZ623" i="1"/>
  <c r="AO623" i="1"/>
  <c r="BB622" i="1"/>
  <c r="BA622" i="1"/>
  <c r="AZ622" i="1"/>
  <c r="AO622" i="1"/>
  <c r="BB621" i="1"/>
  <c r="BA621" i="1"/>
  <c r="AZ621" i="1"/>
  <c r="AO621" i="1"/>
  <c r="BB619" i="1"/>
  <c r="BA619" i="1"/>
  <c r="AZ619" i="1"/>
  <c r="AO619" i="1"/>
  <c r="AN619" i="1"/>
  <c r="W619" i="1"/>
  <c r="BB620" i="1"/>
  <c r="BA620" i="1"/>
  <c r="AZ620" i="1"/>
  <c r="AO620" i="1"/>
  <c r="P620" i="1"/>
  <c r="BB618" i="1"/>
  <c r="BA618" i="1"/>
  <c r="AZ618" i="1"/>
  <c r="AO618" i="1"/>
  <c r="BB617" i="1"/>
  <c r="BA617" i="1"/>
  <c r="AZ617" i="1"/>
  <c r="AO617" i="1"/>
  <c r="BB616" i="1"/>
  <c r="BA616" i="1"/>
  <c r="AZ616" i="1"/>
  <c r="AO616" i="1"/>
  <c r="P616" i="1"/>
  <c r="BB614" i="1"/>
  <c r="BA614" i="1"/>
  <c r="AZ614" i="1"/>
  <c r="AO614" i="1"/>
  <c r="BB615" i="1"/>
  <c r="BA615" i="1"/>
  <c r="AZ615" i="1"/>
  <c r="AO615" i="1"/>
  <c r="P615" i="1"/>
  <c r="BB613" i="1"/>
  <c r="BA613" i="1"/>
  <c r="AZ613" i="1"/>
  <c r="AO613" i="1"/>
  <c r="BB612" i="1"/>
  <c r="BA612" i="1"/>
  <c r="AO612" i="1"/>
  <c r="AM612" i="1"/>
  <c r="P612" i="1"/>
  <c r="BB611" i="1"/>
  <c r="BA611" i="1"/>
  <c r="AZ611" i="1"/>
  <c r="AO611" i="1"/>
  <c r="BB610" i="1"/>
  <c r="BA610" i="1"/>
  <c r="AZ610" i="1"/>
  <c r="AO610" i="1"/>
  <c r="BB609" i="1"/>
  <c r="BA609" i="1"/>
  <c r="AZ609" i="1"/>
  <c r="AO609" i="1"/>
  <c r="BB608" i="1"/>
  <c r="BA608" i="1"/>
  <c r="AZ608" i="1"/>
  <c r="AO608" i="1"/>
  <c r="P608" i="1"/>
  <c r="BB607" i="1"/>
  <c r="BA607" i="1"/>
  <c r="AZ607" i="1"/>
  <c r="AO607" i="1"/>
  <c r="P607" i="1"/>
  <c r="BB605" i="1"/>
  <c r="BA605" i="1"/>
  <c r="AZ605" i="1"/>
  <c r="AO605" i="1"/>
  <c r="BB606" i="1"/>
  <c r="BA606" i="1"/>
  <c r="AZ606" i="1"/>
  <c r="AO606" i="1"/>
  <c r="P606" i="1"/>
  <c r="BB604" i="1"/>
  <c r="BA604" i="1"/>
  <c r="AZ604" i="1"/>
  <c r="BE604" i="1"/>
  <c r="AO604" i="1"/>
  <c r="P604" i="1"/>
  <c r="BB603" i="1"/>
  <c r="BA603" i="1"/>
  <c r="AZ603" i="1"/>
  <c r="AO603" i="1"/>
  <c r="BB602" i="1"/>
  <c r="BA602" i="1"/>
  <c r="AZ602" i="1"/>
  <c r="AO602" i="1"/>
  <c r="BB601" i="1"/>
  <c r="BA601" i="1"/>
  <c r="AZ601" i="1"/>
  <c r="AO601" i="1"/>
  <c r="P601" i="1"/>
  <c r="BB599" i="1"/>
  <c r="BA599" i="1"/>
  <c r="AZ599" i="1"/>
  <c r="BE599" i="1"/>
  <c r="AO599" i="1"/>
  <c r="P599" i="1"/>
  <c r="BB597" i="1"/>
  <c r="BA597" i="1"/>
  <c r="AZ597" i="1"/>
  <c r="BE597" i="1"/>
  <c r="AO597" i="1"/>
  <c r="P597" i="1"/>
  <c r="BB596" i="1"/>
  <c r="BA596" i="1"/>
  <c r="AZ596" i="1"/>
  <c r="AO596" i="1"/>
  <c r="P596" i="1"/>
  <c r="BB595" i="1"/>
  <c r="BA595" i="1"/>
  <c r="AZ595" i="1"/>
  <c r="AO595" i="1"/>
  <c r="BB594" i="1"/>
  <c r="BA594" i="1"/>
  <c r="AZ594" i="1"/>
  <c r="AO594" i="1"/>
  <c r="BB593" i="1"/>
  <c r="BA593" i="1"/>
  <c r="AZ593" i="1"/>
  <c r="BE593" i="1"/>
  <c r="AO593" i="1"/>
  <c r="P593" i="1"/>
  <c r="BB566" i="1"/>
  <c r="BA566" i="1"/>
  <c r="AZ566" i="1"/>
  <c r="AO566" i="1"/>
  <c r="P566" i="1"/>
  <c r="BB563" i="1"/>
  <c r="BA563" i="1"/>
  <c r="AZ563" i="1"/>
  <c r="AO563" i="1"/>
  <c r="BB562" i="1"/>
  <c r="BA562" i="1"/>
  <c r="AZ562" i="1"/>
  <c r="AO562" i="1"/>
  <c r="P562" i="1"/>
  <c r="BB561" i="1"/>
  <c r="BA561" i="1"/>
  <c r="AZ561" i="1"/>
  <c r="AO561" i="1"/>
  <c r="BB560" i="1"/>
  <c r="BA560" i="1"/>
  <c r="AZ560" i="1"/>
  <c r="AO560" i="1"/>
  <c r="P560" i="1"/>
  <c r="BB556" i="1"/>
  <c r="BA556" i="1"/>
  <c r="AO556" i="1"/>
  <c r="AM556" i="1"/>
  <c r="P556" i="1"/>
  <c r="BB554" i="1"/>
  <c r="BA554" i="1"/>
  <c r="AZ554" i="1"/>
  <c r="AO554" i="1"/>
  <c r="BB553" i="1"/>
  <c r="BA553" i="1"/>
  <c r="AZ553" i="1"/>
  <c r="AO553" i="1"/>
  <c r="BB555" i="1"/>
  <c r="BA555" i="1"/>
  <c r="AZ555" i="1"/>
  <c r="AO555" i="1"/>
  <c r="P555" i="1"/>
  <c r="BB551" i="1"/>
  <c r="BA551" i="1"/>
  <c r="AZ551" i="1"/>
  <c r="AO551" i="1"/>
  <c r="BB552" i="1"/>
  <c r="BA552" i="1"/>
  <c r="AZ552" i="1"/>
  <c r="AO552" i="1"/>
  <c r="BB550" i="1"/>
  <c r="BA550" i="1"/>
  <c r="AZ550" i="1"/>
  <c r="AO550" i="1"/>
  <c r="P550" i="1"/>
  <c r="BB549" i="1"/>
  <c r="BA549" i="1"/>
  <c r="AZ549" i="1"/>
  <c r="AO549" i="1"/>
  <c r="BB547" i="1"/>
  <c r="BA547" i="1"/>
  <c r="AZ547" i="1"/>
  <c r="AO547" i="1"/>
  <c r="P547" i="1"/>
  <c r="BB545" i="1"/>
  <c r="BA545" i="1"/>
  <c r="AZ545" i="1"/>
  <c r="AO545" i="1"/>
  <c r="P545" i="1"/>
  <c r="BB546" i="1"/>
  <c r="BA546" i="1"/>
  <c r="AZ546" i="1"/>
  <c r="AO546" i="1"/>
  <c r="P546" i="1"/>
  <c r="BB543" i="1"/>
  <c r="BA543" i="1"/>
  <c r="AZ543" i="1"/>
  <c r="AO543" i="1"/>
  <c r="BB544" i="1"/>
  <c r="BA544" i="1"/>
  <c r="AZ544" i="1"/>
  <c r="AO544" i="1"/>
  <c r="BB540" i="1"/>
  <c r="BA540" i="1"/>
  <c r="AZ540" i="1"/>
  <c r="AO540" i="1"/>
  <c r="BB541" i="1"/>
  <c r="BA541" i="1"/>
  <c r="AZ541" i="1"/>
  <c r="AO541" i="1"/>
  <c r="P541" i="1"/>
  <c r="BB542" i="1"/>
  <c r="BA542" i="1"/>
  <c r="AZ542" i="1"/>
  <c r="AO542" i="1"/>
  <c r="P542" i="1"/>
  <c r="BB539" i="1"/>
  <c r="BA539" i="1"/>
  <c r="AZ539" i="1"/>
  <c r="BE539" i="1"/>
  <c r="AO539" i="1"/>
  <c r="P539" i="1"/>
  <c r="BB537" i="1"/>
  <c r="BA537" i="1"/>
  <c r="AZ537" i="1"/>
  <c r="AO537" i="1"/>
  <c r="BB536" i="1"/>
  <c r="BA536" i="1"/>
  <c r="AZ536" i="1"/>
  <c r="AO536" i="1"/>
  <c r="BB535" i="1"/>
  <c r="BA535" i="1"/>
  <c r="AZ535" i="1"/>
  <c r="AO535" i="1"/>
  <c r="BB584" i="1"/>
  <c r="BA584" i="1"/>
  <c r="AZ584" i="1"/>
  <c r="AO584" i="1"/>
  <c r="P584" i="1"/>
  <c r="BB582" i="1"/>
  <c r="BA582" i="1"/>
  <c r="AZ582" i="1"/>
  <c r="AO582" i="1"/>
  <c r="P582" i="1"/>
  <c r="BB579" i="1"/>
  <c r="BA579" i="1"/>
  <c r="AZ579" i="1"/>
  <c r="AO579" i="1"/>
  <c r="P579" i="1"/>
  <c r="BB580" i="1"/>
  <c r="BA580" i="1"/>
  <c r="AZ580" i="1"/>
  <c r="AO580" i="1"/>
  <c r="P580" i="1"/>
  <c r="BB577" i="1"/>
  <c r="BA577" i="1"/>
  <c r="AZ577" i="1"/>
  <c r="AO577" i="1"/>
  <c r="P577" i="1"/>
  <c r="BB578" i="1"/>
  <c r="BA578" i="1"/>
  <c r="AO578" i="1"/>
  <c r="AM578" i="1"/>
  <c r="P578" i="1"/>
  <c r="BB575" i="1"/>
  <c r="BA575" i="1"/>
  <c r="AZ575" i="1"/>
  <c r="AO575" i="1"/>
  <c r="P575" i="1"/>
  <c r="BB576" i="1"/>
  <c r="BA576" i="1"/>
  <c r="AZ576" i="1"/>
  <c r="AO576" i="1"/>
  <c r="P576" i="1"/>
  <c r="BB574" i="1"/>
  <c r="BA574" i="1"/>
  <c r="AZ574" i="1"/>
  <c r="AO574" i="1"/>
  <c r="P574" i="1"/>
  <c r="BB572" i="1"/>
  <c r="BA572" i="1"/>
  <c r="AZ572" i="1"/>
  <c r="BE572" i="1"/>
  <c r="AO572" i="1"/>
  <c r="P572" i="1"/>
  <c r="BB571" i="1"/>
  <c r="BA571" i="1"/>
  <c r="AZ571" i="1"/>
  <c r="AO571" i="1"/>
  <c r="BB570" i="1"/>
  <c r="BA570" i="1"/>
  <c r="AZ570" i="1"/>
  <c r="AO570" i="1"/>
  <c r="BB569" i="1"/>
  <c r="BA569" i="1"/>
  <c r="AZ569" i="1"/>
  <c r="AO569" i="1"/>
  <c r="P569" i="1"/>
  <c r="BB567" i="1"/>
  <c r="BA567" i="1"/>
  <c r="AZ567" i="1"/>
  <c r="AO567" i="1"/>
  <c r="BB568" i="1"/>
  <c r="BA568" i="1"/>
  <c r="AZ568" i="1"/>
  <c r="AO568" i="1"/>
  <c r="P568" i="1"/>
  <c r="BB564" i="1"/>
  <c r="BA564" i="1"/>
  <c r="AZ564" i="1"/>
  <c r="AO564" i="1"/>
  <c r="P564" i="1"/>
  <c r="BB558" i="1"/>
  <c r="BA558" i="1"/>
  <c r="AZ558" i="1"/>
  <c r="AO558" i="1"/>
  <c r="BB557" i="1"/>
  <c r="BA557" i="1"/>
  <c r="AZ557" i="1"/>
  <c r="AO557" i="1"/>
  <c r="BB498" i="1"/>
  <c r="BA498" i="1"/>
  <c r="AZ498" i="1"/>
  <c r="AO498" i="1"/>
  <c r="P498" i="1"/>
  <c r="BB534" i="1"/>
  <c r="BA534" i="1"/>
  <c r="AZ534" i="1"/>
  <c r="AO534" i="1"/>
  <c r="P534" i="1"/>
  <c r="BB530" i="1"/>
  <c r="BA530" i="1"/>
  <c r="AO530" i="1"/>
  <c r="P530" i="1"/>
  <c r="BB506" i="1"/>
  <c r="BA506" i="1"/>
  <c r="AZ506" i="1"/>
  <c r="AO506" i="1"/>
  <c r="BB505" i="1"/>
  <c r="BA505" i="1"/>
  <c r="AZ505" i="1"/>
  <c r="AO505" i="1"/>
  <c r="P505" i="1"/>
  <c r="BB500" i="1"/>
  <c r="BA500" i="1"/>
  <c r="AZ500" i="1"/>
  <c r="BE500" i="1"/>
  <c r="AO500" i="1"/>
  <c r="P500" i="1"/>
  <c r="BB516" i="1"/>
  <c r="BA516" i="1"/>
  <c r="AZ516" i="1"/>
  <c r="AO516" i="1"/>
  <c r="P516" i="1"/>
  <c r="BB517" i="1"/>
  <c r="BA517" i="1"/>
  <c r="AZ517" i="1"/>
  <c r="AO517" i="1"/>
  <c r="P517" i="1"/>
  <c r="BB514" i="1"/>
  <c r="BA514" i="1"/>
  <c r="AZ514" i="1"/>
  <c r="AO514" i="1"/>
  <c r="BB528" i="1"/>
  <c r="BA528" i="1"/>
  <c r="AZ528" i="1"/>
  <c r="AO528" i="1"/>
  <c r="AN528" i="1"/>
  <c r="W528" i="1"/>
  <c r="BB529" i="1"/>
  <c r="BA529" i="1"/>
  <c r="AZ529" i="1"/>
  <c r="AO529" i="1"/>
  <c r="AN529" i="1"/>
  <c r="W529" i="1"/>
  <c r="BB526" i="1"/>
  <c r="BA526" i="1"/>
  <c r="AO526" i="1"/>
  <c r="AM526" i="1"/>
  <c r="P526" i="1"/>
  <c r="BB525" i="1"/>
  <c r="BA525" i="1"/>
  <c r="AZ525" i="1"/>
  <c r="AO525" i="1"/>
  <c r="BB524" i="1"/>
  <c r="BA524" i="1"/>
  <c r="AZ524" i="1"/>
  <c r="AO524" i="1"/>
  <c r="AN524" i="1"/>
  <c r="W524" i="1"/>
  <c r="BB522" i="1"/>
  <c r="BA522" i="1"/>
  <c r="AZ522" i="1"/>
  <c r="AO522" i="1"/>
  <c r="BB523" i="1"/>
  <c r="BA523" i="1"/>
  <c r="AZ523" i="1"/>
  <c r="AO523" i="1"/>
  <c r="BB521" i="1"/>
  <c r="BA521" i="1"/>
  <c r="AZ521" i="1"/>
  <c r="AO521" i="1"/>
  <c r="BB520" i="1"/>
  <c r="BA520" i="1"/>
  <c r="AZ520" i="1"/>
  <c r="AO520" i="1"/>
  <c r="BB519" i="1"/>
  <c r="BA519" i="1"/>
  <c r="AZ519" i="1"/>
  <c r="AO519" i="1"/>
  <c r="AN519" i="1"/>
  <c r="W519" i="1"/>
  <c r="BB518" i="1"/>
  <c r="BA518" i="1"/>
  <c r="AZ518" i="1"/>
  <c r="AO518" i="1"/>
  <c r="BB513" i="1"/>
  <c r="BA513" i="1"/>
  <c r="AZ513" i="1"/>
  <c r="AO513" i="1"/>
  <c r="BB511" i="1"/>
  <c r="BA511" i="1"/>
  <c r="AZ511" i="1"/>
  <c r="AO511" i="1"/>
  <c r="AN511" i="1"/>
  <c r="W511" i="1"/>
  <c r="BB512" i="1"/>
  <c r="BA512" i="1"/>
  <c r="AZ512" i="1"/>
  <c r="AO512" i="1"/>
  <c r="AN512" i="1"/>
  <c r="W512" i="1"/>
  <c r="BB515" i="1"/>
  <c r="BA515" i="1"/>
  <c r="AZ515" i="1"/>
  <c r="AO515" i="1"/>
  <c r="P515" i="1"/>
  <c r="BB490" i="1"/>
  <c r="BA490" i="1"/>
  <c r="AZ490" i="1"/>
  <c r="AO490" i="1"/>
  <c r="BB491" i="1"/>
  <c r="BA491" i="1"/>
  <c r="AZ491" i="1"/>
  <c r="BE491" i="1"/>
  <c r="AO491" i="1"/>
  <c r="P491" i="1"/>
  <c r="BB488" i="1"/>
  <c r="BA488" i="1"/>
  <c r="AZ488" i="1"/>
  <c r="AO488" i="1"/>
  <c r="BB487" i="1"/>
  <c r="BA487" i="1"/>
  <c r="AZ487" i="1"/>
  <c r="AO487" i="1"/>
  <c r="BB483" i="1"/>
  <c r="BA483" i="1"/>
  <c r="AO483" i="1"/>
  <c r="AM483" i="1"/>
  <c r="P483" i="1"/>
  <c r="BB481" i="1"/>
  <c r="BA481" i="1"/>
  <c r="AZ481" i="1"/>
  <c r="AO481" i="1"/>
  <c r="BB480" i="1"/>
  <c r="BA480" i="1"/>
  <c r="AZ480" i="1"/>
  <c r="AO480" i="1"/>
  <c r="BB461" i="1"/>
  <c r="BA461" i="1"/>
  <c r="AZ461" i="1"/>
  <c r="AO461" i="1"/>
  <c r="P461" i="1"/>
  <c r="BB457" i="1"/>
  <c r="BA457" i="1"/>
  <c r="AZ457" i="1"/>
  <c r="AO457" i="1"/>
  <c r="P457" i="1"/>
  <c r="BB455" i="1"/>
  <c r="BA455" i="1"/>
  <c r="AZ455" i="1"/>
  <c r="AO455" i="1"/>
  <c r="BB453" i="1"/>
  <c r="BA453" i="1"/>
  <c r="AZ453" i="1"/>
  <c r="AO453" i="1"/>
  <c r="AN453" i="1"/>
  <c r="W453" i="1"/>
  <c r="BB454" i="1"/>
  <c r="BA454" i="1"/>
  <c r="AZ454" i="1"/>
  <c r="AO454" i="1"/>
  <c r="BB452" i="1"/>
  <c r="BA452" i="1"/>
  <c r="AO452" i="1"/>
  <c r="P452" i="1"/>
  <c r="BB448" i="1"/>
  <c r="BA448" i="1"/>
  <c r="AZ448" i="1"/>
  <c r="AO448" i="1"/>
  <c r="P448" i="1"/>
  <c r="BB429" i="1"/>
  <c r="BA429" i="1"/>
  <c r="AO429" i="1"/>
  <c r="AM429" i="1"/>
  <c r="W429" i="1"/>
  <c r="P429" i="1"/>
  <c r="BB423" i="1"/>
  <c r="BA423" i="1"/>
  <c r="AZ423" i="1"/>
  <c r="AO423" i="1"/>
  <c r="BB426" i="1"/>
  <c r="BA426" i="1"/>
  <c r="AZ426" i="1"/>
  <c r="AO426" i="1"/>
  <c r="P426" i="1"/>
  <c r="BB396" i="1"/>
  <c r="BA396" i="1"/>
  <c r="AZ396" i="1"/>
  <c r="BE396" i="1"/>
  <c r="AO396" i="1"/>
  <c r="P396" i="1"/>
  <c r="BB393" i="1"/>
  <c r="BA393" i="1"/>
  <c r="AZ393" i="1"/>
  <c r="AO393" i="1"/>
  <c r="BB384" i="1"/>
  <c r="BA384" i="1"/>
  <c r="AZ384" i="1"/>
  <c r="AO384" i="1"/>
  <c r="P384" i="1"/>
  <c r="BB383" i="1"/>
  <c r="BA383" i="1"/>
  <c r="AZ383" i="1"/>
  <c r="AO383" i="1"/>
  <c r="P383" i="1"/>
  <c r="BB382" i="1"/>
  <c r="BA382" i="1"/>
  <c r="AZ382" i="1"/>
  <c r="AO382" i="1"/>
  <c r="P382" i="1"/>
  <c r="BB379" i="1"/>
  <c r="BA379" i="1"/>
  <c r="AO379" i="1"/>
  <c r="P379" i="1"/>
  <c r="BB375" i="1"/>
  <c r="BA375" i="1"/>
  <c r="AZ375" i="1"/>
  <c r="AO375" i="1"/>
  <c r="BB374" i="1"/>
  <c r="BA374" i="1"/>
  <c r="AZ374" i="1"/>
  <c r="BE374" i="1"/>
  <c r="AO374" i="1"/>
  <c r="P374" i="1"/>
  <c r="BB373" i="1"/>
  <c r="BA373" i="1"/>
  <c r="AZ373" i="1"/>
  <c r="AO373" i="1"/>
  <c r="P373" i="1"/>
  <c r="BB372" i="1"/>
  <c r="BA372" i="1"/>
  <c r="AZ372" i="1"/>
  <c r="AO372" i="1"/>
  <c r="P372" i="1"/>
  <c r="BB371" i="1"/>
  <c r="BA371" i="1"/>
  <c r="AZ371" i="1"/>
  <c r="AO371" i="1"/>
  <c r="P371" i="1"/>
  <c r="BB370" i="1"/>
  <c r="BA370" i="1"/>
  <c r="AR370" i="1"/>
  <c r="AO370" i="1"/>
  <c r="P370" i="1"/>
  <c r="BB369" i="1"/>
  <c r="BA369" i="1"/>
  <c r="AZ369" i="1"/>
  <c r="AO369" i="1"/>
  <c r="BB366" i="1"/>
  <c r="BA366" i="1"/>
  <c r="AZ366" i="1"/>
  <c r="AO366" i="1"/>
  <c r="P366" i="1"/>
  <c r="BB364" i="1"/>
  <c r="BA364" i="1"/>
  <c r="AZ364" i="1"/>
  <c r="AO364" i="1"/>
  <c r="P364" i="1"/>
  <c r="BB362" i="1"/>
  <c r="BA362" i="1"/>
  <c r="AZ362" i="1"/>
  <c r="AO362" i="1"/>
  <c r="P362" i="1"/>
  <c r="BB361" i="1"/>
  <c r="BA361" i="1"/>
  <c r="AR361" i="1"/>
  <c r="AO361" i="1"/>
  <c r="P361" i="1"/>
  <c r="BB420" i="1"/>
  <c r="BA420" i="1"/>
  <c r="AO420" i="1"/>
  <c r="AM420" i="1"/>
  <c r="P420" i="1"/>
  <c r="BB414" i="1"/>
  <c r="BA414" i="1"/>
  <c r="AO414" i="1"/>
  <c r="AN414" i="1"/>
  <c r="W414" i="1"/>
  <c r="BB415" i="1"/>
  <c r="BA415" i="1"/>
  <c r="AO415" i="1"/>
  <c r="AM415" i="1"/>
  <c r="W415" i="1"/>
  <c r="P415" i="1"/>
  <c r="BB410" i="1"/>
  <c r="BA410" i="1"/>
  <c r="AZ410" i="1"/>
  <c r="AO410" i="1"/>
  <c r="P410" i="1"/>
  <c r="BB409" i="1"/>
  <c r="BA409" i="1"/>
  <c r="AO409" i="1"/>
  <c r="AM409" i="1"/>
  <c r="P409" i="1"/>
  <c r="BB403" i="1"/>
  <c r="BA403" i="1"/>
  <c r="AO403" i="1"/>
  <c r="AM403" i="1"/>
  <c r="W403" i="1"/>
  <c r="P403" i="1"/>
  <c r="BB398" i="1"/>
  <c r="BA398" i="1"/>
  <c r="AZ398" i="1"/>
  <c r="AO398" i="1"/>
  <c r="W398" i="1"/>
  <c r="BB397" i="1"/>
  <c r="BA397" i="1"/>
  <c r="AO397" i="1"/>
  <c r="P397" i="1"/>
  <c r="BB391" i="1"/>
  <c r="BA391" i="1"/>
  <c r="AO391" i="1"/>
  <c r="W391" i="1"/>
  <c r="P391" i="1"/>
  <c r="BB388" i="1"/>
  <c r="BA388" i="1"/>
  <c r="AO388" i="1"/>
  <c r="AM388" i="1"/>
  <c r="P388" i="1"/>
  <c r="BB387" i="1"/>
  <c r="BA387" i="1"/>
  <c r="AZ387" i="1"/>
  <c r="BE387" i="1"/>
  <c r="AO387" i="1"/>
  <c r="P387" i="1"/>
  <c r="BB472" i="1"/>
  <c r="BA472" i="1"/>
  <c r="AO472" i="1"/>
  <c r="AM472" i="1"/>
  <c r="BB471" i="1"/>
  <c r="BA471" i="1"/>
  <c r="AZ471" i="1"/>
  <c r="AO471" i="1"/>
  <c r="P471" i="1"/>
  <c r="BB470" i="1"/>
  <c r="BA470" i="1"/>
  <c r="AO470" i="1"/>
  <c r="AM470" i="1"/>
  <c r="AZ470" i="1"/>
  <c r="BB469" i="1"/>
  <c r="BA469" i="1"/>
  <c r="AR469" i="1"/>
  <c r="AO469" i="1"/>
  <c r="P469" i="1"/>
  <c r="BB468" i="1"/>
  <c r="BA468" i="1"/>
  <c r="AZ468" i="1"/>
  <c r="AO468" i="1"/>
  <c r="BB467" i="1"/>
  <c r="BA467" i="1"/>
  <c r="AZ467" i="1"/>
  <c r="AO467" i="1"/>
  <c r="BB463" i="1"/>
  <c r="BA463" i="1"/>
  <c r="AO463" i="1"/>
  <c r="AM463" i="1"/>
  <c r="P463" i="1"/>
  <c r="BB462" i="1"/>
  <c r="BA462" i="1"/>
  <c r="AZ462" i="1"/>
  <c r="AO462" i="1"/>
  <c r="BB447" i="1"/>
  <c r="BA447" i="1"/>
  <c r="AO447" i="1"/>
  <c r="AM447" i="1"/>
  <c r="BB446" i="1"/>
  <c r="BA446" i="1"/>
  <c r="AO446" i="1"/>
  <c r="AM446" i="1"/>
  <c r="W446" i="1"/>
  <c r="BB445" i="1"/>
  <c r="BA445" i="1"/>
  <c r="AZ445" i="1"/>
  <c r="AO445" i="1"/>
  <c r="BB442" i="1"/>
  <c r="BA442" i="1"/>
  <c r="AZ442" i="1"/>
  <c r="BE442" i="1"/>
  <c r="AO442" i="1"/>
  <c r="BB439" i="1"/>
  <c r="BA439" i="1"/>
  <c r="AZ439" i="1"/>
  <c r="BE439" i="1"/>
  <c r="AO439" i="1"/>
  <c r="BB435" i="1"/>
  <c r="BA435" i="1"/>
  <c r="AZ435" i="1"/>
  <c r="BE435" i="1"/>
  <c r="AO435" i="1"/>
  <c r="BB433" i="1"/>
  <c r="BA433" i="1"/>
  <c r="AT433" i="1"/>
  <c r="AY433" i="1"/>
  <c r="AO433" i="1"/>
  <c r="AM433" i="1"/>
  <c r="W433" i="1"/>
  <c r="BB392" i="1"/>
  <c r="BA392" i="1"/>
  <c r="AZ392" i="1"/>
  <c r="AO392" i="1"/>
  <c r="BB385" i="1"/>
  <c r="BA385" i="1"/>
  <c r="AZ385" i="1"/>
  <c r="AO385" i="1"/>
  <c r="BB360" i="1"/>
  <c r="BA360" i="1"/>
  <c r="AR360" i="1"/>
  <c r="AO360" i="1"/>
  <c r="BB357" i="1"/>
  <c r="BA357" i="1"/>
  <c r="AO357" i="1"/>
  <c r="AM357" i="1"/>
  <c r="BB354" i="1"/>
  <c r="BA354" i="1"/>
  <c r="AZ354" i="1"/>
  <c r="AO354" i="1"/>
  <c r="BB353" i="1"/>
  <c r="BA353" i="1"/>
  <c r="AZ353" i="1"/>
  <c r="AO353" i="1"/>
  <c r="BB352" i="1"/>
  <c r="BA352" i="1"/>
  <c r="AZ352" i="1"/>
  <c r="AO352" i="1"/>
  <c r="AN352" i="1"/>
  <c r="W352" i="1"/>
  <c r="BB350" i="1"/>
  <c r="BA350" i="1"/>
  <c r="AZ350" i="1"/>
  <c r="BE350" i="1"/>
  <c r="AO350" i="1"/>
  <c r="BB347" i="1"/>
  <c r="BA347" i="1"/>
  <c r="AZ347" i="1"/>
  <c r="AO347" i="1"/>
  <c r="BB345" i="1"/>
  <c r="BA345" i="1"/>
  <c r="AZ345" i="1"/>
  <c r="AO345" i="1"/>
  <c r="BB346" i="1"/>
  <c r="BA346" i="1"/>
  <c r="AZ346" i="1"/>
  <c r="BE346" i="1"/>
  <c r="AO346" i="1"/>
  <c r="P346" i="1"/>
  <c r="BB342" i="1"/>
  <c r="BA342" i="1"/>
  <c r="AZ342" i="1"/>
  <c r="AO342" i="1"/>
  <c r="BB302" i="1"/>
  <c r="BA302" i="1"/>
  <c r="AZ302" i="1"/>
  <c r="AO302" i="1"/>
  <c r="BB306" i="1"/>
  <c r="BA306" i="1"/>
  <c r="AZ306" i="1"/>
  <c r="AO306" i="1"/>
  <c r="BB310" i="1"/>
  <c r="BA310" i="1"/>
  <c r="AZ310" i="1"/>
  <c r="AO310" i="1"/>
  <c r="BB329" i="1"/>
  <c r="BA329" i="1"/>
  <c r="AZ329" i="1"/>
  <c r="AO329" i="1"/>
  <c r="P329" i="1"/>
  <c r="BB318" i="1"/>
  <c r="BA318" i="1"/>
  <c r="AZ318" i="1"/>
  <c r="AO318" i="1"/>
  <c r="BB311" i="1"/>
  <c r="BA311" i="1"/>
  <c r="AZ311" i="1"/>
  <c r="AO311" i="1"/>
  <c r="BB327" i="1"/>
  <c r="BA327" i="1"/>
  <c r="AZ327" i="1"/>
  <c r="AO327" i="1"/>
  <c r="BB324" i="1"/>
  <c r="BA324" i="1"/>
  <c r="AZ324" i="1"/>
  <c r="AO324" i="1"/>
  <c r="BB325" i="1"/>
  <c r="BA325" i="1"/>
  <c r="AZ325" i="1"/>
  <c r="AO325" i="1"/>
  <c r="BB326" i="1"/>
  <c r="BA326" i="1"/>
  <c r="AZ326" i="1"/>
  <c r="AO326" i="1"/>
  <c r="BB323" i="1"/>
  <c r="BA323" i="1"/>
  <c r="AZ323" i="1"/>
  <c r="AO323" i="1"/>
  <c r="BB322" i="1"/>
  <c r="BA322" i="1"/>
  <c r="AZ322" i="1"/>
  <c r="AO322" i="1"/>
  <c r="BB320" i="1"/>
  <c r="BA320" i="1"/>
  <c r="AO320" i="1"/>
  <c r="AM320" i="1"/>
  <c r="BB330" i="1"/>
  <c r="BA330" i="1"/>
  <c r="AZ330" i="1"/>
  <c r="AO330" i="1"/>
  <c r="BB321" i="1"/>
  <c r="BA321" i="1"/>
  <c r="AZ321" i="1"/>
  <c r="AO321" i="1"/>
  <c r="W321" i="1"/>
  <c r="BB328" i="1"/>
  <c r="BA328" i="1"/>
  <c r="AZ328" i="1"/>
  <c r="AO328" i="1"/>
  <c r="BB244" i="1"/>
  <c r="BA244" i="1"/>
  <c r="AZ244" i="1"/>
  <c r="AO244" i="1"/>
  <c r="BB242" i="1"/>
  <c r="BA242" i="1"/>
  <c r="AZ242" i="1"/>
  <c r="AO242" i="1"/>
  <c r="BB243" i="1"/>
  <c r="BA243" i="1"/>
  <c r="AO243" i="1"/>
  <c r="AM243" i="1"/>
  <c r="BB241" i="1"/>
  <c r="BA241" i="1"/>
  <c r="AZ241" i="1"/>
  <c r="AO241" i="1"/>
  <c r="BB240" i="1"/>
  <c r="BA240" i="1"/>
  <c r="AZ240" i="1"/>
  <c r="AO240" i="1"/>
  <c r="BB196" i="1"/>
  <c r="BA196" i="1"/>
  <c r="AO196" i="1"/>
  <c r="AM196" i="1"/>
  <c r="BB194" i="1"/>
  <c r="BA194" i="1"/>
  <c r="AO194" i="1"/>
  <c r="AM194" i="1"/>
  <c r="BB193" i="1"/>
  <c r="BA193" i="1"/>
  <c r="AZ193" i="1"/>
  <c r="BE193" i="1"/>
  <c r="AO193" i="1"/>
  <c r="BB188" i="1"/>
  <c r="BA188" i="1"/>
  <c r="AZ188" i="1"/>
  <c r="AO188" i="1"/>
  <c r="BB189" i="1"/>
  <c r="BA189" i="1"/>
  <c r="AO189" i="1"/>
  <c r="AM189" i="1"/>
  <c r="BB185" i="1"/>
  <c r="BA185" i="1"/>
  <c r="AZ185" i="1"/>
  <c r="AO185" i="1"/>
  <c r="BB301" i="1"/>
  <c r="BA301" i="1"/>
  <c r="AZ301" i="1"/>
  <c r="AO301" i="1"/>
  <c r="BB300" i="1"/>
  <c r="BA300" i="1"/>
  <c r="AZ300" i="1"/>
  <c r="AO300" i="1"/>
  <c r="BB297" i="1"/>
  <c r="BA297" i="1"/>
  <c r="AZ297" i="1"/>
  <c r="AO297" i="1"/>
  <c r="BB294" i="1"/>
  <c r="BA294" i="1"/>
  <c r="AZ294" i="1"/>
  <c r="AO294" i="1"/>
  <c r="BB255" i="1"/>
  <c r="BA255" i="1"/>
  <c r="AZ255" i="1"/>
  <c r="AO255" i="1"/>
  <c r="BB254" i="1"/>
  <c r="BA254" i="1"/>
  <c r="AZ254" i="1"/>
  <c r="AO254" i="1"/>
  <c r="BB250" i="1"/>
  <c r="BA250" i="1"/>
  <c r="AZ250" i="1"/>
  <c r="AO250" i="1"/>
  <c r="BB246" i="1"/>
  <c r="BA246" i="1"/>
  <c r="AO246" i="1"/>
  <c r="AM246" i="1"/>
  <c r="BB239" i="1"/>
  <c r="BA239" i="1"/>
  <c r="AZ239" i="1"/>
  <c r="AO239" i="1"/>
  <c r="BB238" i="1"/>
  <c r="BA238" i="1"/>
  <c r="AZ238" i="1"/>
  <c r="AO238" i="1"/>
  <c r="BB237" i="1"/>
  <c r="BA237" i="1"/>
  <c r="AZ237" i="1"/>
  <c r="AO237" i="1"/>
  <c r="BB236" i="1"/>
  <c r="BA236" i="1"/>
  <c r="AZ236" i="1"/>
  <c r="AO236" i="1"/>
  <c r="BB235" i="1"/>
  <c r="BA235" i="1"/>
  <c r="AO235" i="1"/>
  <c r="BB234" i="1"/>
  <c r="BA234" i="1"/>
  <c r="AZ234" i="1"/>
  <c r="AO234" i="1"/>
  <c r="BB233" i="1"/>
  <c r="BA233" i="1"/>
  <c r="AZ233" i="1"/>
  <c r="AO233" i="1"/>
  <c r="BB229" i="1"/>
  <c r="BA229" i="1"/>
  <c r="AZ229" i="1"/>
  <c r="AO229" i="1"/>
  <c r="BB228" i="1"/>
  <c r="BA228" i="1"/>
  <c r="AZ228" i="1"/>
  <c r="AO228" i="1"/>
  <c r="BB230" i="1"/>
  <c r="BA230" i="1"/>
  <c r="AZ230" i="1"/>
  <c r="AO230" i="1"/>
  <c r="BB231" i="1"/>
  <c r="BA231" i="1"/>
  <c r="AZ231" i="1"/>
  <c r="AO231" i="1"/>
  <c r="BB232" i="1"/>
  <c r="BA232" i="1"/>
  <c r="AZ232" i="1"/>
  <c r="AO232" i="1"/>
  <c r="BB227" i="1"/>
  <c r="BA227" i="1"/>
  <c r="AZ227" i="1"/>
  <c r="AO227" i="1"/>
  <c r="BB226" i="1"/>
  <c r="BA226" i="1"/>
  <c r="AZ226" i="1"/>
  <c r="AO226" i="1"/>
  <c r="BB225" i="1"/>
  <c r="BA225" i="1"/>
  <c r="AZ225" i="1"/>
  <c r="AO225" i="1"/>
  <c r="BB293" i="1"/>
  <c r="BA293" i="1"/>
  <c r="AZ293" i="1"/>
  <c r="BE293" i="1"/>
  <c r="AO293" i="1"/>
  <c r="BB292" i="1"/>
  <c r="BA292" i="1"/>
  <c r="AZ292" i="1"/>
  <c r="AO292" i="1"/>
  <c r="BB291" i="1"/>
  <c r="BA291" i="1"/>
  <c r="AZ291" i="1"/>
  <c r="AO291" i="1"/>
  <c r="BB287" i="1"/>
  <c r="BA287" i="1"/>
  <c r="AZ287" i="1"/>
  <c r="AO287" i="1"/>
  <c r="BB281" i="1"/>
  <c r="BA281" i="1"/>
  <c r="AZ281" i="1"/>
  <c r="AO281" i="1"/>
  <c r="BB279" i="1"/>
  <c r="BA279" i="1"/>
  <c r="AZ279" i="1"/>
  <c r="BE279" i="1"/>
  <c r="AO279" i="1"/>
  <c r="BB277" i="1"/>
  <c r="BA277" i="1"/>
  <c r="AO277" i="1"/>
  <c r="AM277" i="1"/>
  <c r="BB273" i="1"/>
  <c r="BA273" i="1"/>
  <c r="AZ273" i="1"/>
  <c r="AO273" i="1"/>
  <c r="BB272" i="1"/>
  <c r="BA272" i="1"/>
  <c r="AO272" i="1"/>
  <c r="AM272" i="1"/>
  <c r="BB262" i="1"/>
  <c r="BA262" i="1"/>
  <c r="AZ262" i="1"/>
  <c r="AO262" i="1"/>
  <c r="BB261" i="1"/>
  <c r="BA261" i="1"/>
  <c r="AZ261" i="1"/>
  <c r="AO261" i="1"/>
  <c r="BB260" i="1"/>
  <c r="BA260" i="1"/>
  <c r="AZ260" i="1"/>
  <c r="AO260" i="1"/>
  <c r="BB259" i="1"/>
  <c r="BA259" i="1"/>
  <c r="AZ259" i="1"/>
  <c r="AO259" i="1"/>
  <c r="BB258" i="1"/>
  <c r="BA258" i="1"/>
  <c r="AZ258" i="1"/>
  <c r="AO258" i="1"/>
  <c r="BB257" i="1"/>
  <c r="BA257" i="1"/>
  <c r="AZ257" i="1"/>
  <c r="AO257" i="1"/>
  <c r="BB256" i="1"/>
  <c r="BA256" i="1"/>
  <c r="AZ256" i="1"/>
  <c r="AO256" i="1"/>
  <c r="BB224" i="1"/>
  <c r="BA224" i="1"/>
  <c r="AZ224" i="1"/>
  <c r="AO224" i="1"/>
  <c r="BB223" i="1"/>
  <c r="BA223" i="1"/>
  <c r="AZ223" i="1"/>
  <c r="AO223" i="1"/>
  <c r="BB222" i="1"/>
  <c r="BA222" i="1"/>
  <c r="AZ222" i="1"/>
  <c r="AO222" i="1"/>
  <c r="BB221" i="1"/>
  <c r="BA221" i="1"/>
  <c r="AZ221" i="1"/>
  <c r="AO221" i="1"/>
  <c r="BB220" i="1"/>
  <c r="BA220" i="1"/>
  <c r="AZ220" i="1"/>
  <c r="AO220" i="1"/>
  <c r="BB218" i="1"/>
  <c r="BA218" i="1"/>
  <c r="AZ218" i="1"/>
  <c r="AO218" i="1"/>
  <c r="BB219" i="1"/>
  <c r="BA219" i="1"/>
  <c r="AZ219" i="1"/>
  <c r="AO219" i="1"/>
  <c r="BB217" i="1"/>
  <c r="BA217" i="1"/>
  <c r="AZ217" i="1"/>
  <c r="AO217" i="1"/>
  <c r="BB212" i="1"/>
  <c r="BA212" i="1"/>
  <c r="AZ212" i="1"/>
  <c r="AO212" i="1"/>
  <c r="BB211" i="1"/>
  <c r="BA211" i="1"/>
  <c r="AZ211" i="1"/>
  <c r="AO211" i="1"/>
  <c r="BB209" i="1"/>
  <c r="BA209" i="1"/>
  <c r="AZ209" i="1"/>
  <c r="AO209" i="1"/>
  <c r="BB210" i="1"/>
  <c r="BA210" i="1"/>
  <c r="AZ210" i="1"/>
  <c r="AO210" i="1"/>
  <c r="BB203" i="1"/>
  <c r="BA203" i="1"/>
  <c r="AZ203" i="1"/>
  <c r="AO203" i="1"/>
  <c r="AN203" i="1"/>
  <c r="W203" i="1"/>
  <c r="BB205" i="1"/>
  <c r="BA205" i="1"/>
  <c r="AO205" i="1"/>
  <c r="AM205" i="1"/>
  <c r="BB208" i="1"/>
  <c r="BA208" i="1"/>
  <c r="AZ208" i="1"/>
  <c r="AO208" i="1"/>
  <c r="BB199" i="1"/>
  <c r="BA199" i="1"/>
  <c r="AZ199" i="1"/>
  <c r="AO199" i="1"/>
  <c r="BB184" i="1"/>
  <c r="BA184" i="1"/>
  <c r="AZ184" i="1"/>
  <c r="AO184" i="1"/>
  <c r="BB183" i="1"/>
  <c r="BA183" i="1"/>
  <c r="AZ183" i="1"/>
  <c r="AO183" i="1"/>
  <c r="BB182" i="1"/>
  <c r="BA182" i="1"/>
  <c r="AZ182" i="1"/>
  <c r="AO182" i="1"/>
  <c r="BB179" i="1"/>
  <c r="BA179" i="1"/>
  <c r="AZ179" i="1"/>
  <c r="AO179" i="1"/>
  <c r="BB180" i="1"/>
  <c r="BA180" i="1"/>
  <c r="AO180" i="1"/>
  <c r="AM180" i="1"/>
  <c r="BB177" i="1"/>
  <c r="BA177" i="1"/>
  <c r="AZ177" i="1"/>
  <c r="AO177" i="1"/>
  <c r="BB178" i="1"/>
  <c r="BA178" i="1"/>
  <c r="AZ178" i="1"/>
  <c r="AO178" i="1"/>
  <c r="BB175" i="1"/>
  <c r="BA175" i="1"/>
  <c r="AZ175" i="1"/>
  <c r="AO175" i="1"/>
  <c r="AN175" i="1"/>
  <c r="W175" i="1"/>
  <c r="BB176" i="1"/>
  <c r="BA176" i="1"/>
  <c r="AZ176" i="1"/>
  <c r="AO176" i="1"/>
  <c r="BB117" i="1"/>
  <c r="BA117" i="1"/>
  <c r="AZ117" i="1"/>
  <c r="AO117" i="1"/>
  <c r="BB111" i="1"/>
  <c r="BA111" i="1"/>
  <c r="AZ111" i="1"/>
  <c r="AO111" i="1"/>
  <c r="BB110" i="1"/>
  <c r="BA110" i="1"/>
  <c r="AO110" i="1"/>
  <c r="AM110" i="1"/>
  <c r="BB107" i="1"/>
  <c r="BA107" i="1"/>
  <c r="AZ107" i="1"/>
  <c r="AO107" i="1"/>
  <c r="BB118" i="1"/>
  <c r="BA118" i="1"/>
  <c r="AZ118" i="1"/>
  <c r="AO118" i="1"/>
  <c r="BB119" i="1"/>
  <c r="BA119" i="1"/>
  <c r="AZ119" i="1"/>
  <c r="BE119" i="1"/>
  <c r="AO119" i="1"/>
  <c r="BB160" i="1"/>
  <c r="BA160" i="1"/>
  <c r="AZ160" i="1"/>
  <c r="AO160" i="1"/>
  <c r="BB156" i="1"/>
  <c r="BA156" i="1"/>
  <c r="AO156" i="1"/>
  <c r="BB150" i="1"/>
  <c r="BA150" i="1"/>
  <c r="AZ150" i="1"/>
  <c r="AO150" i="1"/>
  <c r="BB148" i="1"/>
  <c r="BA148" i="1"/>
  <c r="AZ148" i="1"/>
  <c r="AO148" i="1"/>
  <c r="BB145" i="1"/>
  <c r="BA145" i="1"/>
  <c r="AZ145" i="1"/>
  <c r="BE145" i="1"/>
  <c r="AO145" i="1"/>
  <c r="BB144" i="1"/>
  <c r="BA144" i="1"/>
  <c r="AZ144" i="1"/>
  <c r="AO144" i="1"/>
  <c r="BB143" i="1"/>
  <c r="BA143" i="1"/>
  <c r="AZ143" i="1"/>
  <c r="AO143" i="1"/>
  <c r="BB140" i="1"/>
  <c r="BA140" i="1"/>
  <c r="AZ140" i="1"/>
  <c r="AC140" i="1"/>
  <c r="AO140" i="1"/>
  <c r="BB139" i="1"/>
  <c r="BA139" i="1"/>
  <c r="AZ139" i="1"/>
  <c r="AO139" i="1"/>
  <c r="BB137" i="1"/>
  <c r="BA137" i="1"/>
  <c r="AZ137" i="1"/>
  <c r="AO137" i="1"/>
  <c r="BB134" i="1"/>
  <c r="BA134" i="1"/>
  <c r="AZ134" i="1"/>
  <c r="AO134" i="1"/>
  <c r="BB133" i="1"/>
  <c r="BA133" i="1"/>
  <c r="AZ133" i="1"/>
  <c r="BE133" i="1"/>
  <c r="AO133" i="1"/>
  <c r="BB132" i="1"/>
  <c r="BA132" i="1"/>
  <c r="AZ132" i="1"/>
  <c r="AO132" i="1"/>
  <c r="BB129" i="1"/>
  <c r="BA129" i="1"/>
  <c r="AZ129" i="1"/>
  <c r="AO129" i="1"/>
  <c r="BB130" i="1"/>
  <c r="BA130" i="1"/>
  <c r="AZ130" i="1"/>
  <c r="AO130" i="1"/>
  <c r="BB127" i="1"/>
  <c r="BA127" i="1"/>
  <c r="AZ127" i="1"/>
  <c r="AO127" i="1"/>
  <c r="BB125" i="1"/>
  <c r="BA125" i="1"/>
  <c r="AZ125" i="1"/>
  <c r="AO125" i="1"/>
  <c r="BB126" i="1"/>
  <c r="BA126" i="1"/>
  <c r="AZ126" i="1"/>
  <c r="AO126" i="1"/>
  <c r="BB124" i="1"/>
  <c r="BA124" i="1"/>
  <c r="AZ124" i="1"/>
  <c r="AO124" i="1"/>
  <c r="BB123" i="1"/>
  <c r="BA123" i="1"/>
  <c r="AZ123" i="1"/>
  <c r="BE123" i="1"/>
  <c r="AO123" i="1"/>
  <c r="BB122" i="1"/>
  <c r="BA122" i="1"/>
  <c r="AZ122" i="1"/>
  <c r="AO122" i="1"/>
  <c r="BB120" i="1"/>
  <c r="BA120" i="1"/>
  <c r="AO120" i="1"/>
  <c r="BB116" i="1"/>
  <c r="BA116" i="1"/>
  <c r="AZ116" i="1"/>
  <c r="BE116" i="1"/>
  <c r="AO116" i="1"/>
  <c r="BB114" i="1"/>
  <c r="BA114" i="1"/>
  <c r="AZ114" i="1"/>
  <c r="BE114" i="1"/>
  <c r="AO114" i="1"/>
  <c r="BB113" i="1"/>
  <c r="BA113" i="1"/>
  <c r="AZ113" i="1"/>
  <c r="BE113" i="1"/>
  <c r="AO113" i="1"/>
  <c r="BB112" i="1"/>
  <c r="BA112" i="1"/>
  <c r="AZ112" i="1"/>
  <c r="AO112" i="1"/>
  <c r="BB97" i="1"/>
  <c r="BA97" i="1"/>
  <c r="AT97" i="1"/>
  <c r="AO97" i="1"/>
  <c r="AM97" i="1"/>
  <c r="W97" i="1"/>
  <c r="BB95" i="1"/>
  <c r="BA95" i="1"/>
  <c r="AZ95" i="1"/>
  <c r="AO95" i="1"/>
  <c r="BB91" i="1"/>
  <c r="BA91" i="1"/>
  <c r="AO91" i="1"/>
  <c r="AM91" i="1"/>
  <c r="BB106" i="1"/>
  <c r="BA106" i="1"/>
  <c r="AZ106" i="1"/>
  <c r="AO106" i="1"/>
  <c r="BB104" i="1"/>
  <c r="BA104" i="1"/>
  <c r="AZ104" i="1"/>
  <c r="AO104" i="1"/>
  <c r="BB105" i="1"/>
  <c r="BA105" i="1"/>
  <c r="AZ105" i="1"/>
  <c r="AO105" i="1"/>
  <c r="BB92" i="1"/>
  <c r="BA92" i="1"/>
  <c r="AZ92" i="1"/>
  <c r="AO92" i="1"/>
  <c r="BB93" i="1"/>
  <c r="BA93" i="1"/>
  <c r="AZ93" i="1"/>
  <c r="AO93" i="1"/>
  <c r="BB102" i="1"/>
  <c r="BA102" i="1"/>
  <c r="AZ102" i="1"/>
  <c r="AO102" i="1"/>
  <c r="BB103" i="1"/>
  <c r="BA103" i="1"/>
  <c r="AZ103" i="1"/>
  <c r="AO103" i="1"/>
  <c r="BB101" i="1"/>
  <c r="BA101" i="1"/>
  <c r="AO101" i="1"/>
  <c r="AM101" i="1"/>
  <c r="W101" i="1"/>
  <c r="BB99" i="1"/>
  <c r="BA99" i="1"/>
  <c r="AZ99" i="1"/>
  <c r="AO99" i="1"/>
  <c r="BB96" i="1"/>
  <c r="BA96" i="1"/>
  <c r="AR96" i="1"/>
  <c r="AY96" i="1"/>
  <c r="AO96" i="1"/>
  <c r="BB56" i="1"/>
  <c r="BA56" i="1"/>
  <c r="AZ56" i="1"/>
  <c r="AO56" i="1"/>
  <c r="BB47" i="1"/>
  <c r="BA47" i="1"/>
  <c r="AZ47" i="1"/>
  <c r="AO47" i="1"/>
  <c r="BB48" i="1"/>
  <c r="BA48" i="1"/>
  <c r="AZ48" i="1"/>
  <c r="AO48" i="1"/>
  <c r="P48" i="1"/>
  <c r="BB45" i="1"/>
  <c r="BA45" i="1"/>
  <c r="AZ45" i="1"/>
  <c r="AO45" i="1"/>
  <c r="BB46" i="1"/>
  <c r="BA46" i="1"/>
  <c r="AZ46" i="1"/>
  <c r="AO46" i="1"/>
  <c r="P46" i="1"/>
  <c r="BB44" i="1"/>
  <c r="BA44" i="1"/>
  <c r="AZ44" i="1"/>
  <c r="BE44" i="1"/>
  <c r="AO44" i="1"/>
  <c r="BB42" i="1"/>
  <c r="BA42" i="1"/>
  <c r="AZ42" i="1"/>
  <c r="AO42" i="1"/>
  <c r="BB43" i="1"/>
  <c r="BA43" i="1"/>
  <c r="AZ43" i="1"/>
  <c r="BE43" i="1"/>
  <c r="AO43" i="1"/>
  <c r="P43" i="1"/>
  <c r="BB40" i="1"/>
  <c r="BA40" i="1"/>
  <c r="AZ40" i="1"/>
  <c r="AO40" i="1"/>
  <c r="BB41" i="1"/>
  <c r="BA41" i="1"/>
  <c r="BE41" i="1"/>
  <c r="AO41" i="1"/>
  <c r="BB49" i="1"/>
  <c r="BA49" i="1"/>
  <c r="AZ49" i="1"/>
  <c r="AO49" i="1"/>
  <c r="BB50" i="1"/>
  <c r="BA50" i="1"/>
  <c r="AZ50" i="1"/>
  <c r="AO50" i="1"/>
  <c r="P50" i="1"/>
  <c r="BB30" i="1"/>
  <c r="BA30" i="1"/>
  <c r="AZ30" i="1"/>
  <c r="AO30" i="1"/>
  <c r="BB31" i="1"/>
  <c r="BA31" i="1"/>
  <c r="AZ31" i="1"/>
  <c r="BE31" i="1"/>
  <c r="AO31" i="1"/>
  <c r="P31" i="1"/>
  <c r="BB28" i="1"/>
  <c r="BA28" i="1"/>
  <c r="AZ28" i="1"/>
  <c r="AO28" i="1"/>
  <c r="BB29" i="1"/>
  <c r="BA29" i="1"/>
  <c r="AZ29" i="1"/>
  <c r="AO29" i="1"/>
  <c r="BB25" i="1"/>
  <c r="BA25" i="1"/>
  <c r="AZ25" i="1"/>
  <c r="AO25" i="1"/>
  <c r="P25" i="1"/>
  <c r="BB27" i="1"/>
  <c r="BA27" i="1"/>
  <c r="AZ27" i="1"/>
  <c r="BE27" i="1"/>
  <c r="AO27" i="1"/>
  <c r="BB24" i="1"/>
  <c r="BA24" i="1"/>
  <c r="AZ24" i="1"/>
  <c r="AO24" i="1"/>
  <c r="BB23" i="1"/>
  <c r="BA23" i="1"/>
  <c r="AZ23" i="1"/>
  <c r="AO23" i="1"/>
  <c r="P23" i="1"/>
  <c r="BB22" i="1"/>
  <c r="BA22" i="1"/>
  <c r="AZ22" i="1"/>
  <c r="BE22" i="1"/>
  <c r="AO22" i="1"/>
  <c r="P22" i="1"/>
  <c r="BB21" i="1"/>
  <c r="BA21" i="1"/>
  <c r="AZ21" i="1"/>
  <c r="AO21" i="1"/>
  <c r="P21" i="1"/>
  <c r="BB20" i="1"/>
  <c r="BA20" i="1"/>
  <c r="AZ20" i="1"/>
  <c r="AO20" i="1"/>
  <c r="BB19" i="1"/>
  <c r="BA19" i="1"/>
  <c r="AZ19" i="1"/>
  <c r="AO19" i="1"/>
  <c r="P19" i="1"/>
  <c r="BB8" i="1"/>
  <c r="BA8" i="1"/>
  <c r="AZ8" i="1"/>
  <c r="BE8" i="1"/>
  <c r="AO8" i="1"/>
  <c r="P8" i="1"/>
  <c r="BB7" i="1"/>
  <c r="BA7" i="1"/>
  <c r="AZ7" i="1"/>
  <c r="BE7" i="1"/>
  <c r="AO7" i="1"/>
  <c r="P7" i="1"/>
  <c r="BB17" i="1"/>
  <c r="BA17" i="1"/>
  <c r="AO17" i="1"/>
  <c r="BB16" i="1"/>
  <c r="BA16" i="1"/>
  <c r="AZ16" i="1"/>
  <c r="AO16" i="1"/>
  <c r="P16" i="1"/>
  <c r="BB15" i="1"/>
  <c r="BA15" i="1"/>
  <c r="AZ15" i="1"/>
  <c r="AO15" i="1"/>
  <c r="P15" i="1"/>
  <c r="BB14" i="1"/>
  <c r="BA14" i="1"/>
  <c r="AZ14" i="1"/>
  <c r="AO14" i="1"/>
  <c r="P14" i="1"/>
  <c r="BB13" i="1"/>
  <c r="BA13" i="1"/>
  <c r="AZ13" i="1"/>
  <c r="AC13" i="1"/>
  <c r="AO13" i="1"/>
  <c r="P13" i="1"/>
  <c r="BB12" i="1"/>
  <c r="BA12" i="1"/>
  <c r="AZ12" i="1"/>
  <c r="AC12" i="1"/>
  <c r="AO12" i="1"/>
  <c r="P12" i="1"/>
  <c r="BB38" i="1"/>
  <c r="BA38" i="1"/>
  <c r="AZ38" i="1"/>
  <c r="AO38" i="1"/>
  <c r="BB39" i="1"/>
  <c r="BA39" i="1"/>
  <c r="AO39" i="1"/>
  <c r="P39" i="1"/>
  <c r="BB37" i="1"/>
  <c r="BA37" i="1"/>
  <c r="AZ37" i="1"/>
  <c r="BE37" i="1"/>
  <c r="AO37" i="1"/>
  <c r="P37" i="1"/>
  <c r="BB36" i="1"/>
  <c r="BA36" i="1"/>
  <c r="AZ36" i="1"/>
  <c r="AO36" i="1"/>
  <c r="BB34" i="1"/>
  <c r="BA34" i="1"/>
  <c r="AZ34" i="1"/>
  <c r="AO34" i="1"/>
  <c r="BB35" i="1"/>
  <c r="BA35" i="1"/>
  <c r="AZ35" i="1"/>
  <c r="BE35" i="1"/>
  <c r="AO35" i="1"/>
  <c r="P35" i="1"/>
  <c r="BB32" i="1"/>
  <c r="BA32" i="1"/>
  <c r="AZ32" i="1"/>
  <c r="AO32" i="1"/>
  <c r="BB33" i="1"/>
  <c r="BA33" i="1"/>
  <c r="AZ33" i="1"/>
  <c r="BE33" i="1"/>
  <c r="AO33" i="1"/>
  <c r="P33" i="1"/>
  <c r="BB9" i="1"/>
  <c r="BA9" i="1"/>
  <c r="AZ9" i="1"/>
  <c r="AO9" i="1"/>
  <c r="P9" i="1"/>
  <c r="BB10" i="1"/>
  <c r="BA10" i="1"/>
  <c r="AZ10" i="1"/>
  <c r="AO10" i="1"/>
  <c r="P10" i="1"/>
  <c r="BB11" i="1"/>
  <c r="BA11" i="1"/>
  <c r="AZ11" i="1"/>
  <c r="AO11" i="1"/>
  <c r="P11" i="1"/>
  <c r="BB18" i="1"/>
  <c r="BA18" i="1"/>
  <c r="AZ18" i="1"/>
  <c r="AO18" i="1"/>
  <c r="P18" i="1"/>
  <c r="BB52" i="1"/>
  <c r="BA52" i="1"/>
  <c r="AZ52" i="1"/>
  <c r="AC52" i="1"/>
  <c r="AO52" i="1"/>
  <c r="P52" i="1"/>
  <c r="BB51" i="1"/>
  <c r="BA51" i="1"/>
  <c r="AZ51" i="1"/>
  <c r="AO51" i="1"/>
  <c r="P51" i="1"/>
  <c r="BB6" i="1"/>
  <c r="BA6" i="1"/>
  <c r="AZ6" i="1"/>
  <c r="AO6" i="1"/>
  <c r="P6" i="1"/>
  <c r="BB5" i="1"/>
  <c r="BA5" i="1"/>
  <c r="AZ5" i="1"/>
  <c r="BE5" i="1"/>
  <c r="AO5" i="1"/>
  <c r="W5" i="1"/>
  <c r="AW2" i="1"/>
  <c r="AV2" i="1"/>
  <c r="AU2" i="1"/>
  <c r="AS2" i="1"/>
  <c r="AQ2" i="1"/>
  <c r="U2" i="1"/>
  <c r="B2" i="1"/>
  <c r="AC1084" i="1"/>
  <c r="BE1084" i="1"/>
  <c r="AC1105" i="1"/>
  <c r="BE1105" i="1"/>
  <c r="AC1120" i="1"/>
  <c r="BD1120" i="1"/>
  <c r="BM1120" i="1"/>
  <c r="AC1073" i="1"/>
  <c r="BE1073" i="1"/>
  <c r="AC1173" i="1"/>
  <c r="BE1173" i="1"/>
  <c r="AC1227" i="1"/>
  <c r="BE1227" i="1"/>
  <c r="AC1239" i="1"/>
  <c r="BD1239" i="1"/>
  <c r="BQ574" i="1"/>
  <c r="AC1046" i="1"/>
  <c r="BD1046" i="1"/>
  <c r="BQ529" i="1"/>
  <c r="AC1077" i="1"/>
  <c r="BD1077" i="1"/>
  <c r="BR1216" i="1"/>
  <c r="AC1182" i="1"/>
  <c r="BE1182" i="1"/>
  <c r="AC1061" i="1"/>
  <c r="BE1061" i="1"/>
  <c r="AC974" i="1"/>
  <c r="BD974" i="1"/>
  <c r="AC1222" i="1"/>
  <c r="BD1222" i="1"/>
  <c r="BQ557" i="1"/>
  <c r="AC1220" i="1"/>
  <c r="BE1220" i="1"/>
  <c r="AC371" i="1"/>
  <c r="BD371" i="1"/>
  <c r="AC737" i="1"/>
  <c r="BD737" i="1"/>
  <c r="BR1071" i="1"/>
  <c r="AC734" i="1"/>
  <c r="BE734" i="1"/>
  <c r="AC982" i="1"/>
  <c r="BE982" i="1"/>
  <c r="AC1111" i="1"/>
  <c r="BD1111" i="1"/>
  <c r="BR1259" i="1"/>
  <c r="AC1099" i="1"/>
  <c r="BE1099" i="1"/>
  <c r="AC1078" i="1"/>
  <c r="BE1078" i="1"/>
  <c r="AC1178" i="1"/>
  <c r="BE1178" i="1"/>
  <c r="AC1221" i="1"/>
  <c r="BD1221" i="1"/>
  <c r="AC1233" i="1"/>
  <c r="BD1233" i="1"/>
  <c r="BR568" i="1"/>
  <c r="AC1244" i="1"/>
  <c r="BE1244" i="1"/>
  <c r="AC1051" i="1"/>
  <c r="BE1051" i="1"/>
  <c r="AC1052" i="1"/>
  <c r="BE1052" i="1"/>
  <c r="AC1054" i="1"/>
  <c r="BD1054" i="1"/>
  <c r="BR537" i="1"/>
  <c r="AC1056" i="1"/>
  <c r="BD1056" i="1"/>
  <c r="BR539" i="1"/>
  <c r="AC1058" i="1"/>
  <c r="BE1058" i="1"/>
  <c r="AC1129" i="1"/>
  <c r="BD1129" i="1"/>
  <c r="BL1129" i="1"/>
  <c r="AC979" i="1"/>
  <c r="BD979" i="1"/>
  <c r="BN979" i="1"/>
  <c r="AC1089" i="1"/>
  <c r="BE1089" i="1"/>
  <c r="AC1100" i="1"/>
  <c r="BE1100" i="1"/>
  <c r="AC1234" i="1"/>
  <c r="BD1234" i="1"/>
  <c r="BJ1234" i="1"/>
  <c r="AC897" i="1"/>
  <c r="BE897" i="1"/>
  <c r="AC797" i="1"/>
  <c r="BE797" i="1"/>
  <c r="AC765" i="1"/>
  <c r="BE765" i="1"/>
  <c r="AC794" i="1"/>
  <c r="BD794" i="1"/>
  <c r="BH794" i="1"/>
  <c r="AC984" i="1"/>
  <c r="BE984" i="1"/>
  <c r="AC1116" i="1"/>
  <c r="BE1116" i="1"/>
  <c r="AC1103" i="1"/>
  <c r="BE1103" i="1"/>
  <c r="AC1072" i="1"/>
  <c r="BE1072" i="1"/>
  <c r="AC1081" i="1"/>
  <c r="BE1081" i="1"/>
  <c r="AC1132" i="1"/>
  <c r="BD1132" i="1"/>
  <c r="BQ985" i="1"/>
  <c r="AC1226" i="1"/>
  <c r="BE1226" i="1"/>
  <c r="AC1210" i="1"/>
  <c r="BD1210" i="1"/>
  <c r="BQ545" i="1"/>
  <c r="AC932" i="1"/>
  <c r="BE932" i="1"/>
  <c r="AC1083" i="1"/>
  <c r="BE1083" i="1"/>
  <c r="AC1225" i="1"/>
  <c r="BE1225" i="1"/>
  <c r="AC1053" i="1"/>
  <c r="BE1053" i="1"/>
  <c r="AC1057" i="1"/>
  <c r="BE1057" i="1"/>
  <c r="AC1075" i="1"/>
  <c r="BD1075" i="1"/>
  <c r="BQ1214" i="1"/>
  <c r="AC1163" i="1"/>
  <c r="BE1163" i="1"/>
  <c r="AC1231" i="1"/>
  <c r="BE1231" i="1"/>
  <c r="AC931" i="1"/>
  <c r="BE931" i="1"/>
  <c r="AC1076" i="1"/>
  <c r="BE1076" i="1"/>
  <c r="AC747" i="1"/>
  <c r="BE747" i="1"/>
  <c r="AC1032" i="1"/>
  <c r="BD1032" i="1"/>
  <c r="BJ1032" i="1"/>
  <c r="AC1114" i="1"/>
  <c r="BE1114" i="1"/>
  <c r="AC1095" i="1"/>
  <c r="BE1095" i="1"/>
  <c r="AC1101" i="1"/>
  <c r="BE1101" i="1"/>
  <c r="AC1079" i="1"/>
  <c r="BD1079" i="1"/>
  <c r="BG1079" i="1"/>
  <c r="AC1130" i="1"/>
  <c r="BE1130" i="1"/>
  <c r="AC1223" i="1"/>
  <c r="BE1223" i="1"/>
  <c r="AC1232" i="1"/>
  <c r="BE1232" i="1"/>
  <c r="AC1047" i="1"/>
  <c r="BE1047" i="1"/>
  <c r="AC1080" i="1"/>
  <c r="BD1080" i="1"/>
  <c r="BQ1219" i="1"/>
  <c r="AC1237" i="1"/>
  <c r="BD1237" i="1"/>
  <c r="BH1237" i="1"/>
  <c r="AC1102" i="1"/>
  <c r="BE1102" i="1"/>
  <c r="AC1131" i="1"/>
  <c r="BE1131" i="1"/>
  <c r="AC664" i="1"/>
  <c r="BD664" i="1"/>
  <c r="BQ992" i="1"/>
  <c r="AC1085" i="1"/>
  <c r="BE1085" i="1"/>
  <c r="AC1118" i="1"/>
  <c r="BE1118" i="1"/>
  <c r="AC1098" i="1"/>
  <c r="BE1098" i="1"/>
  <c r="AC1074" i="1"/>
  <c r="BE1074" i="1"/>
  <c r="AC1121" i="1"/>
  <c r="BE1121" i="1"/>
  <c r="AC1177" i="1"/>
  <c r="BE1177" i="1"/>
  <c r="AC1228" i="1"/>
  <c r="BD1228" i="1"/>
  <c r="BQ563" i="1"/>
  <c r="AC14" i="1"/>
  <c r="BE14" i="1"/>
  <c r="AC46" i="1"/>
  <c r="BE46" i="1"/>
  <c r="AC6" i="1"/>
  <c r="BE6" i="1"/>
  <c r="AC9" i="1"/>
  <c r="BE9" i="1"/>
  <c r="AC29" i="1"/>
  <c r="BE29" i="1"/>
  <c r="AC51" i="1"/>
  <c r="BE51" i="1"/>
  <c r="BE10" i="1"/>
  <c r="AC15" i="1"/>
  <c r="BE15" i="1"/>
  <c r="AC48" i="1"/>
  <c r="BE48" i="1"/>
  <c r="AC139" i="1"/>
  <c r="BE139" i="1"/>
  <c r="BD137" i="1"/>
  <c r="BJ137" i="1"/>
  <c r="BE137" i="1"/>
  <c r="BD144" i="1"/>
  <c r="BM144" i="1"/>
  <c r="BE144" i="1"/>
  <c r="BD143" i="1"/>
  <c r="BL143" i="1"/>
  <c r="BE143" i="1"/>
  <c r="AT2" i="1"/>
  <c r="BE13" i="1"/>
  <c r="BE1041" i="1"/>
  <c r="BE1123" i="1"/>
  <c r="BE1238" i="1"/>
  <c r="BO1288" i="1"/>
  <c r="BK1288" i="1"/>
  <c r="BG1288" i="1"/>
  <c r="BP1288" i="1"/>
  <c r="BL1288" i="1"/>
  <c r="BH1288" i="1"/>
  <c r="BQ1288" i="1"/>
  <c r="BM1288" i="1"/>
  <c r="BI1288" i="1"/>
  <c r="BR1288" i="1"/>
  <c r="BN1288" i="1"/>
  <c r="BJ1288" i="1"/>
  <c r="BF1288" i="1"/>
  <c r="BQ1317" i="1"/>
  <c r="BM1317" i="1"/>
  <c r="BI1317" i="1"/>
  <c r="BR1317" i="1"/>
  <c r="BN1317" i="1"/>
  <c r="BJ1317" i="1"/>
  <c r="BF1317" i="1"/>
  <c r="BO1317" i="1"/>
  <c r="BK1317" i="1"/>
  <c r="BG1317" i="1"/>
  <c r="BP1317" i="1"/>
  <c r="BL1317" i="1"/>
  <c r="BH1317" i="1"/>
  <c r="BQ1308" i="1"/>
  <c r="BM1308" i="1"/>
  <c r="BI1308" i="1"/>
  <c r="BR1308" i="1"/>
  <c r="BN1308" i="1"/>
  <c r="BJ1308" i="1"/>
  <c r="BF1308" i="1"/>
  <c r="BO1308" i="1"/>
  <c r="BK1308" i="1"/>
  <c r="BG1308" i="1"/>
  <c r="BP1308" i="1"/>
  <c r="BL1308" i="1"/>
  <c r="BH1308" i="1"/>
  <c r="BQ1310" i="1"/>
  <c r="BM1310" i="1"/>
  <c r="BI1310" i="1"/>
  <c r="BR1310" i="1"/>
  <c r="BN1310" i="1"/>
  <c r="BJ1310" i="1"/>
  <c r="BF1310" i="1"/>
  <c r="BO1310" i="1"/>
  <c r="BK1310" i="1"/>
  <c r="BG1310" i="1"/>
  <c r="BP1310" i="1"/>
  <c r="BL1310" i="1"/>
  <c r="BH1310" i="1"/>
  <c r="BO1314" i="1"/>
  <c r="BK1314" i="1"/>
  <c r="BG1314" i="1"/>
  <c r="BP1314" i="1"/>
  <c r="BL1314" i="1"/>
  <c r="BH1314" i="1"/>
  <c r="BQ1314" i="1"/>
  <c r="BM1314" i="1"/>
  <c r="BI1314" i="1"/>
  <c r="BR1314" i="1"/>
  <c r="BN1314" i="1"/>
  <c r="BJ1314" i="1"/>
  <c r="BF1314" i="1"/>
  <c r="BO251" i="1"/>
  <c r="BK251" i="1"/>
  <c r="BG251" i="1"/>
  <c r="BP251" i="1"/>
  <c r="BL251" i="1"/>
  <c r="BH251" i="1"/>
  <c r="BQ251" i="1"/>
  <c r="BM251" i="1"/>
  <c r="BI251" i="1"/>
  <c r="BR251" i="1"/>
  <c r="BN251" i="1"/>
  <c r="BJ251" i="1"/>
  <c r="BF251" i="1"/>
  <c r="BR267" i="1"/>
  <c r="BP267" i="1"/>
  <c r="BM267" i="1"/>
  <c r="BN267" i="1"/>
  <c r="BO267" i="1"/>
  <c r="BQ267" i="1"/>
  <c r="BH267" i="1"/>
  <c r="BK267" i="1"/>
  <c r="BL267" i="1"/>
  <c r="BF267" i="1"/>
  <c r="BG267" i="1"/>
  <c r="BI267" i="1"/>
  <c r="BJ267" i="1"/>
  <c r="BN268" i="1"/>
  <c r="BL268" i="1"/>
  <c r="BO268" i="1"/>
  <c r="BP268" i="1"/>
  <c r="BM268" i="1"/>
  <c r="BF268" i="1"/>
  <c r="BG268" i="1"/>
  <c r="BH268" i="1"/>
  <c r="BI268" i="1"/>
  <c r="BR268" i="1"/>
  <c r="BQ268" i="1"/>
  <c r="BJ268" i="1"/>
  <c r="BK268" i="1"/>
  <c r="BM270" i="1"/>
  <c r="BN270" i="1"/>
  <c r="BO270" i="1"/>
  <c r="BP270" i="1"/>
  <c r="BQ270" i="1"/>
  <c r="BR270" i="1"/>
  <c r="BK270" i="1"/>
  <c r="BF270" i="1"/>
  <c r="BG270" i="1"/>
  <c r="BL270" i="1"/>
  <c r="BH270" i="1"/>
  <c r="BI270" i="1"/>
  <c r="BJ270" i="1"/>
  <c r="BI305" i="1"/>
  <c r="BM305" i="1"/>
  <c r="BF305" i="1"/>
  <c r="BP305" i="1"/>
  <c r="BN305" i="1"/>
  <c r="BL305" i="1"/>
  <c r="BO305" i="1"/>
  <c r="BG305" i="1"/>
  <c r="BQ305" i="1"/>
  <c r="BJ305" i="1"/>
  <c r="BH305" i="1"/>
  <c r="BR305" i="1"/>
  <c r="BK305" i="1"/>
  <c r="BK307" i="1"/>
  <c r="BM307" i="1"/>
  <c r="BG307" i="1"/>
  <c r="BH307" i="1"/>
  <c r="BL307" i="1"/>
  <c r="BQ307" i="1"/>
  <c r="BR307" i="1"/>
  <c r="BN307" i="1"/>
  <c r="BO307" i="1"/>
  <c r="BP307" i="1"/>
  <c r="BI307" i="1"/>
  <c r="BJ307" i="1"/>
  <c r="BF307" i="1"/>
  <c r="BQ309" i="1"/>
  <c r="BM309" i="1"/>
  <c r="BI309" i="1"/>
  <c r="BR309" i="1"/>
  <c r="BN309" i="1"/>
  <c r="BJ309" i="1"/>
  <c r="BF309" i="1"/>
  <c r="BO309" i="1"/>
  <c r="BK309" i="1"/>
  <c r="BG309" i="1"/>
  <c r="BP309" i="1"/>
  <c r="BL309" i="1"/>
  <c r="BH309" i="1"/>
  <c r="BK280" i="1"/>
  <c r="BR280" i="1"/>
  <c r="BG280" i="1"/>
  <c r="BN280" i="1"/>
  <c r="BO280" i="1"/>
  <c r="BM280" i="1"/>
  <c r="BL280" i="1"/>
  <c r="BI280" i="1"/>
  <c r="BJ280" i="1"/>
  <c r="BF280" i="1"/>
  <c r="BP280" i="1"/>
  <c r="BH280" i="1"/>
  <c r="BQ280" i="1"/>
  <c r="BO278" i="1"/>
  <c r="BP278" i="1"/>
  <c r="BM278" i="1"/>
  <c r="BL278" i="1"/>
  <c r="BJ278" i="1"/>
  <c r="BR278" i="1"/>
  <c r="BK278" i="1"/>
  <c r="BH278" i="1"/>
  <c r="BI278" i="1"/>
  <c r="BQ278" i="1"/>
  <c r="BF278" i="1"/>
  <c r="BN278" i="1"/>
  <c r="BG278" i="1"/>
  <c r="BQ284" i="1"/>
  <c r="BK284" i="1"/>
  <c r="BG284" i="1"/>
  <c r="BO284" i="1"/>
  <c r="BM284" i="1"/>
  <c r="BF284" i="1"/>
  <c r="BI284" i="1"/>
  <c r="BH284" i="1"/>
  <c r="BJ284" i="1"/>
  <c r="BP284" i="1"/>
  <c r="BR284" i="1"/>
  <c r="BL284" i="1"/>
  <c r="BN284" i="1"/>
  <c r="BL286" i="1"/>
  <c r="BF286" i="1"/>
  <c r="BS286" i="1"/>
  <c r="BN286" i="1"/>
  <c r="BJ286" i="1"/>
  <c r="BG286" i="1"/>
  <c r="BP286" i="1"/>
  <c r="BM286" i="1"/>
  <c r="BI286" i="1"/>
  <c r="BR286" i="1"/>
  <c r="BO286" i="1"/>
  <c r="BK286" i="1"/>
  <c r="BH286" i="1"/>
  <c r="BQ286" i="1"/>
  <c r="BQ298" i="1"/>
  <c r="BM298" i="1"/>
  <c r="BI298" i="1"/>
  <c r="BR298" i="1"/>
  <c r="BN298" i="1"/>
  <c r="BJ298" i="1"/>
  <c r="BF298" i="1"/>
  <c r="BO298" i="1"/>
  <c r="BK298" i="1"/>
  <c r="BG298" i="1"/>
  <c r="BP298" i="1"/>
  <c r="BL298" i="1"/>
  <c r="BH298" i="1"/>
  <c r="BO303" i="1"/>
  <c r="BK303" i="1"/>
  <c r="BG303" i="1"/>
  <c r="BP303" i="1"/>
  <c r="BL303" i="1"/>
  <c r="BH303" i="1"/>
  <c r="BQ303" i="1"/>
  <c r="BM303" i="1"/>
  <c r="BI303" i="1"/>
  <c r="BR303" i="1"/>
  <c r="BN303" i="1"/>
  <c r="BJ303" i="1"/>
  <c r="BF303" i="1"/>
  <c r="BK386" i="1"/>
  <c r="BF386" i="1"/>
  <c r="BG386" i="1"/>
  <c r="BL386" i="1"/>
  <c r="BP386" i="1"/>
  <c r="BQ386" i="1"/>
  <c r="BR386" i="1"/>
  <c r="BM386" i="1"/>
  <c r="BN386" i="1"/>
  <c r="BO386" i="1"/>
  <c r="BH386" i="1"/>
  <c r="BI386" i="1"/>
  <c r="BJ386" i="1"/>
  <c r="BF380" i="1"/>
  <c r="BJ380" i="1"/>
  <c r="BR380" i="1"/>
  <c r="BM380" i="1"/>
  <c r="BO380" i="1"/>
  <c r="BL380" i="1"/>
  <c r="BN380" i="1"/>
  <c r="BG380" i="1"/>
  <c r="BQ380" i="1"/>
  <c r="BH380" i="1"/>
  <c r="BP380" i="1"/>
  <c r="BK380" i="1"/>
  <c r="BI380" i="1"/>
  <c r="BO814" i="1"/>
  <c r="BK814" i="1"/>
  <c r="BG814" i="1"/>
  <c r="BP814" i="1"/>
  <c r="BL814" i="1"/>
  <c r="BH814" i="1"/>
  <c r="BQ814" i="1"/>
  <c r="BM814" i="1"/>
  <c r="BI814" i="1"/>
  <c r="BR814" i="1"/>
  <c r="BN814" i="1"/>
  <c r="BJ814" i="1"/>
  <c r="BF814" i="1"/>
  <c r="BK918" i="1"/>
  <c r="BL918" i="1"/>
  <c r="BF918" i="1"/>
  <c r="BG918" i="1"/>
  <c r="BJ918" i="1"/>
  <c r="BH918" i="1"/>
  <c r="BI918" i="1"/>
  <c r="BM918" i="1"/>
  <c r="BN918" i="1"/>
  <c r="BO918" i="1"/>
  <c r="BR918" i="1"/>
  <c r="BP918" i="1"/>
  <c r="BQ918" i="1"/>
  <c r="BK920" i="1"/>
  <c r="BM920" i="1"/>
  <c r="BG920" i="1"/>
  <c r="BH920" i="1"/>
  <c r="BF920" i="1"/>
  <c r="BQ920" i="1"/>
  <c r="BR920" i="1"/>
  <c r="BN920" i="1"/>
  <c r="BO920" i="1"/>
  <c r="BP920" i="1"/>
  <c r="BI920" i="1"/>
  <c r="BL920" i="1"/>
  <c r="BG943" i="1"/>
  <c r="BK943" i="1"/>
  <c r="BL943" i="1"/>
  <c r="BM943" i="1"/>
  <c r="BJ943" i="1"/>
  <c r="BR943" i="1"/>
  <c r="BO943" i="1"/>
  <c r="BH943" i="1"/>
  <c r="BP943" i="1"/>
  <c r="BI943" i="1"/>
  <c r="BQ943" i="1"/>
  <c r="BF943" i="1"/>
  <c r="BN943" i="1"/>
  <c r="BK863" i="1"/>
  <c r="BN863" i="1"/>
  <c r="BO863" i="1"/>
  <c r="BH863" i="1"/>
  <c r="BL863" i="1"/>
  <c r="BI863" i="1"/>
  <c r="BJ863" i="1"/>
  <c r="BG863" i="1"/>
  <c r="BF863" i="1"/>
  <c r="BP863" i="1"/>
  <c r="BM863" i="1"/>
  <c r="BQ863" i="1"/>
  <c r="BR863" i="1"/>
  <c r="BK881" i="1"/>
  <c r="BM881" i="1"/>
  <c r="BF881" i="1"/>
  <c r="BG881" i="1"/>
  <c r="BH881" i="1"/>
  <c r="BQ881" i="1"/>
  <c r="BR881" i="1"/>
  <c r="BL881" i="1"/>
  <c r="BN881" i="1"/>
  <c r="BO881" i="1"/>
  <c r="BP881" i="1"/>
  <c r="BI881" i="1"/>
  <c r="BK887" i="1"/>
  <c r="BM887" i="1"/>
  <c r="BN887" i="1"/>
  <c r="BO887" i="1"/>
  <c r="BH887" i="1"/>
  <c r="BI887" i="1"/>
  <c r="BJ887" i="1"/>
  <c r="BG887" i="1"/>
  <c r="BP887" i="1"/>
  <c r="BR887" i="1"/>
  <c r="BF887" i="1"/>
  <c r="BQ887" i="1"/>
  <c r="BK892" i="1"/>
  <c r="BL892" i="1"/>
  <c r="BN892" i="1"/>
  <c r="BO892" i="1"/>
  <c r="BP892" i="1"/>
  <c r="BI892" i="1"/>
  <c r="BJ892" i="1"/>
  <c r="BG892" i="1"/>
  <c r="BF892" i="1"/>
  <c r="BR892" i="1"/>
  <c r="BM892" i="1"/>
  <c r="BH892" i="1"/>
  <c r="BQ892" i="1"/>
  <c r="BP902" i="1"/>
  <c r="BF902" i="1"/>
  <c r="BJ902" i="1"/>
  <c r="BM902" i="1"/>
  <c r="BQ902" i="1"/>
  <c r="BL902" i="1"/>
  <c r="BO902" i="1"/>
  <c r="BI902" i="1"/>
  <c r="BK902" i="1"/>
  <c r="BN902" i="1"/>
  <c r="BR902" i="1"/>
  <c r="BG902" i="1"/>
  <c r="BH902" i="1"/>
  <c r="BR431" i="1"/>
  <c r="BQ431" i="1"/>
  <c r="BH431" i="1"/>
  <c r="BN431" i="1"/>
  <c r="BO431" i="1"/>
  <c r="BM431" i="1"/>
  <c r="BK431" i="1"/>
  <c r="BJ431" i="1"/>
  <c r="BI431" i="1"/>
  <c r="BP431" i="1"/>
  <c r="BF431" i="1"/>
  <c r="BG431" i="1"/>
  <c r="BL431" i="1"/>
  <c r="BK438" i="1"/>
  <c r="BF438" i="1"/>
  <c r="BL438" i="1"/>
  <c r="BG438" i="1"/>
  <c r="BH438" i="1"/>
  <c r="BI438" i="1"/>
  <c r="BJ438" i="1"/>
  <c r="BN438" i="1"/>
  <c r="BM438" i="1"/>
  <c r="BO438" i="1"/>
  <c r="BP438" i="1"/>
  <c r="BQ438" i="1"/>
  <c r="BR438" i="1"/>
  <c r="BK441" i="1"/>
  <c r="BM441" i="1"/>
  <c r="BF441" i="1"/>
  <c r="BO441" i="1"/>
  <c r="BP441" i="1"/>
  <c r="BJ441" i="1"/>
  <c r="BL441" i="1"/>
  <c r="BN441" i="1"/>
  <c r="BG441" i="1"/>
  <c r="BH441" i="1"/>
  <c r="BI441" i="1"/>
  <c r="BR441" i="1"/>
  <c r="BQ441" i="1"/>
  <c r="BK444" i="1"/>
  <c r="BM444" i="1"/>
  <c r="BO444" i="1"/>
  <c r="BH444" i="1"/>
  <c r="BI444" i="1"/>
  <c r="BL444" i="1"/>
  <c r="BJ444" i="1"/>
  <c r="BG444" i="1"/>
  <c r="BF444" i="1"/>
  <c r="BP444" i="1"/>
  <c r="BQ444" i="1"/>
  <c r="BN444" i="1"/>
  <c r="BR444" i="1"/>
  <c r="BO449" i="1"/>
  <c r="BK449" i="1"/>
  <c r="BG449" i="1"/>
  <c r="BP449" i="1"/>
  <c r="BL449" i="1"/>
  <c r="BH449" i="1"/>
  <c r="BQ449" i="1"/>
  <c r="BM449" i="1"/>
  <c r="BI449" i="1"/>
  <c r="BR449" i="1"/>
  <c r="BN449" i="1"/>
  <c r="BJ449" i="1"/>
  <c r="BF449" i="1"/>
  <c r="BG451" i="1"/>
  <c r="BF451" i="1"/>
  <c r="BP451" i="1"/>
  <c r="BM451" i="1"/>
  <c r="BQ451" i="1"/>
  <c r="BR451" i="1"/>
  <c r="BK451" i="1"/>
  <c r="BN451" i="1"/>
  <c r="BO451" i="1"/>
  <c r="BH451" i="1"/>
  <c r="BL451" i="1"/>
  <c r="BI451" i="1"/>
  <c r="BG412" i="1"/>
  <c r="BP412" i="1"/>
  <c r="BM412" i="1"/>
  <c r="BO412" i="1"/>
  <c r="BQ412" i="1"/>
  <c r="BR412" i="1"/>
  <c r="BK412" i="1"/>
  <c r="BF412" i="1"/>
  <c r="BH412" i="1"/>
  <c r="BL412" i="1"/>
  <c r="BN412" i="1"/>
  <c r="BI412" i="1"/>
  <c r="BJ412" i="1"/>
  <c r="BF417" i="1"/>
  <c r="BG417" i="1"/>
  <c r="BP417" i="1"/>
  <c r="BQ417" i="1"/>
  <c r="BJ417" i="1"/>
  <c r="BR417" i="1"/>
  <c r="BK417" i="1"/>
  <c r="BM417" i="1"/>
  <c r="BN417" i="1"/>
  <c r="BO417" i="1"/>
  <c r="BH417" i="1"/>
  <c r="BI417" i="1"/>
  <c r="BL417" i="1"/>
  <c r="BK418" i="1"/>
  <c r="BG418" i="1"/>
  <c r="BF418" i="1"/>
  <c r="BH418" i="1"/>
  <c r="BI418" i="1"/>
  <c r="BJ418" i="1"/>
  <c r="BL418" i="1"/>
  <c r="BN418" i="1"/>
  <c r="BO418" i="1"/>
  <c r="BP418" i="1"/>
  <c r="BQ418" i="1"/>
  <c r="BR418" i="1"/>
  <c r="BM418" i="1"/>
  <c r="BK424" i="1"/>
  <c r="BM424" i="1"/>
  <c r="BN424" i="1"/>
  <c r="BO424" i="1"/>
  <c r="BP424" i="1"/>
  <c r="BR424" i="1"/>
  <c r="BQ424" i="1"/>
  <c r="BL424" i="1"/>
  <c r="BF424" i="1"/>
  <c r="BG424" i="1"/>
  <c r="BH424" i="1"/>
  <c r="BJ424" i="1"/>
  <c r="BI424" i="1"/>
  <c r="BL428" i="1"/>
  <c r="BG428" i="1"/>
  <c r="BM428" i="1"/>
  <c r="BP428" i="1"/>
  <c r="BQ428" i="1"/>
  <c r="BR428" i="1"/>
  <c r="BK428" i="1"/>
  <c r="BN428" i="1"/>
  <c r="BO428" i="1"/>
  <c r="BF428" i="1"/>
  <c r="BH428" i="1"/>
  <c r="BI428" i="1"/>
  <c r="BJ428" i="1"/>
  <c r="BK434" i="1"/>
  <c r="BM434" i="1"/>
  <c r="BN434" i="1"/>
  <c r="BO434" i="1"/>
  <c r="BH434" i="1"/>
  <c r="BI434" i="1"/>
  <c r="BJ434" i="1"/>
  <c r="BF434" i="1"/>
  <c r="BG434" i="1"/>
  <c r="BL434" i="1"/>
  <c r="BP434" i="1"/>
  <c r="BQ434" i="1"/>
  <c r="BR434" i="1"/>
  <c r="BH436" i="1"/>
  <c r="BP436" i="1"/>
  <c r="BM436" i="1"/>
  <c r="BF436" i="1"/>
  <c r="BN436" i="1"/>
  <c r="BR436" i="1"/>
  <c r="BG436" i="1"/>
  <c r="BK436" i="1"/>
  <c r="BO436" i="1"/>
  <c r="BL436" i="1"/>
  <c r="BI436" i="1"/>
  <c r="BQ436" i="1"/>
  <c r="BJ436" i="1"/>
  <c r="BQ440" i="1"/>
  <c r="BH440" i="1"/>
  <c r="BJ440" i="1"/>
  <c r="BN440" i="1"/>
  <c r="BR440" i="1"/>
  <c r="BG440" i="1"/>
  <c r="BI440" i="1"/>
  <c r="BF440" i="1"/>
  <c r="BK440" i="1"/>
  <c r="BM440" i="1"/>
  <c r="BP440" i="1"/>
  <c r="BL440" i="1"/>
  <c r="BO440" i="1"/>
  <c r="BK466" i="1"/>
  <c r="BN466" i="1"/>
  <c r="BG466" i="1"/>
  <c r="BL466" i="1"/>
  <c r="BH466" i="1"/>
  <c r="BI466" i="1"/>
  <c r="BJ466" i="1"/>
  <c r="BF466" i="1"/>
  <c r="BM466" i="1"/>
  <c r="BO466" i="1"/>
  <c r="BP466" i="1"/>
  <c r="BQ466" i="1"/>
  <c r="BR466" i="1"/>
  <c r="BK474" i="1"/>
  <c r="BM474" i="1"/>
  <c r="BO474" i="1"/>
  <c r="BP474" i="1"/>
  <c r="BQ474" i="1"/>
  <c r="BR474" i="1"/>
  <c r="BF474" i="1"/>
  <c r="BG474" i="1"/>
  <c r="BI474" i="1"/>
  <c r="BN474" i="1"/>
  <c r="BL474" i="1"/>
  <c r="BH474" i="1"/>
  <c r="BJ474" i="1"/>
  <c r="BF476" i="1"/>
  <c r="BN476" i="1"/>
  <c r="BM476" i="1"/>
  <c r="BO476" i="1"/>
  <c r="BP476" i="1"/>
  <c r="BQ476" i="1"/>
  <c r="BR476" i="1"/>
  <c r="BK476" i="1"/>
  <c r="BL476" i="1"/>
  <c r="BH476" i="1"/>
  <c r="BJ476" i="1"/>
  <c r="BG476" i="1"/>
  <c r="BI476" i="1"/>
  <c r="BP482" i="1"/>
  <c r="BK482" i="1"/>
  <c r="BR482" i="1"/>
  <c r="BJ482" i="1"/>
  <c r="BQ482" i="1"/>
  <c r="BI482" i="1"/>
  <c r="BH482" i="1"/>
  <c r="BO482" i="1"/>
  <c r="BG482" i="1"/>
  <c r="BN482" i="1"/>
  <c r="BF482" i="1"/>
  <c r="BM482" i="1"/>
  <c r="BL482" i="1"/>
  <c r="BN485" i="1"/>
  <c r="BL485" i="1"/>
  <c r="BG485" i="1"/>
  <c r="BK485" i="1"/>
  <c r="BF485" i="1"/>
  <c r="BO485" i="1"/>
  <c r="BP485" i="1"/>
  <c r="BQ485" i="1"/>
  <c r="BR485" i="1"/>
  <c r="BM485" i="1"/>
  <c r="BH485" i="1"/>
  <c r="BI485" i="1"/>
  <c r="BJ485" i="1"/>
  <c r="BF486" i="1"/>
  <c r="BG486" i="1"/>
  <c r="BI486" i="1"/>
  <c r="BP486" i="1"/>
  <c r="BR486" i="1"/>
  <c r="BH486" i="1"/>
  <c r="BK486" i="1"/>
  <c r="BM486" i="1"/>
  <c r="BO486" i="1"/>
  <c r="BJ486" i="1"/>
  <c r="BN486" i="1"/>
  <c r="BQ486" i="1"/>
  <c r="BL486" i="1"/>
  <c r="BP489" i="1"/>
  <c r="BM489" i="1"/>
  <c r="BJ489" i="1"/>
  <c r="BI489" i="1"/>
  <c r="BR489" i="1"/>
  <c r="BQ489" i="1"/>
  <c r="BL489" i="1"/>
  <c r="BG489" i="1"/>
  <c r="BK489" i="1"/>
  <c r="BN489" i="1"/>
  <c r="BO489" i="1"/>
  <c r="BF489" i="1"/>
  <c r="BH489" i="1"/>
  <c r="BO507" i="1"/>
  <c r="BK507" i="1"/>
  <c r="BG507" i="1"/>
  <c r="BP507" i="1"/>
  <c r="BL507" i="1"/>
  <c r="BH507" i="1"/>
  <c r="BQ507" i="1"/>
  <c r="BM507" i="1"/>
  <c r="BI507" i="1"/>
  <c r="BR507" i="1"/>
  <c r="BN507" i="1"/>
  <c r="BJ507" i="1"/>
  <c r="BF507" i="1"/>
  <c r="BK497" i="1"/>
  <c r="BM497" i="1"/>
  <c r="BN497" i="1"/>
  <c r="BO497" i="1"/>
  <c r="BP497" i="1"/>
  <c r="BQ497" i="1"/>
  <c r="BR497" i="1"/>
  <c r="BL497" i="1"/>
  <c r="BF497" i="1"/>
  <c r="BG497" i="1"/>
  <c r="BH497" i="1"/>
  <c r="BI497" i="1"/>
  <c r="BJ497" i="1"/>
  <c r="BK502" i="1"/>
  <c r="BM502" i="1"/>
  <c r="BN502" i="1"/>
  <c r="BO502" i="1"/>
  <c r="BH502" i="1"/>
  <c r="BI502" i="1"/>
  <c r="BJ502" i="1"/>
  <c r="BF502" i="1"/>
  <c r="BG502" i="1"/>
  <c r="BL502" i="1"/>
  <c r="BP502" i="1"/>
  <c r="BQ502" i="1"/>
  <c r="BR502" i="1"/>
  <c r="BK503" i="1"/>
  <c r="BM503" i="1"/>
  <c r="BN503" i="1"/>
  <c r="BO503" i="1"/>
  <c r="BP503" i="1"/>
  <c r="BI503" i="1"/>
  <c r="BJ503" i="1"/>
  <c r="BF503" i="1"/>
  <c r="BG503" i="1"/>
  <c r="BH503" i="1"/>
  <c r="BL503" i="1"/>
  <c r="BQ503" i="1"/>
  <c r="BR503" i="1"/>
  <c r="BM509" i="1"/>
  <c r="BL509" i="1"/>
  <c r="BJ509" i="1"/>
  <c r="BR509" i="1"/>
  <c r="BG509" i="1"/>
  <c r="BO509" i="1"/>
  <c r="BI509" i="1"/>
  <c r="BQ509" i="1"/>
  <c r="BH509" i="1"/>
  <c r="BP509" i="1"/>
  <c r="BF509" i="1"/>
  <c r="BN509" i="1"/>
  <c r="BK509" i="1"/>
  <c r="BK643" i="1"/>
  <c r="BM643" i="1"/>
  <c r="BG643" i="1"/>
  <c r="BH643" i="1"/>
  <c r="BF643" i="1"/>
  <c r="BQ643" i="1"/>
  <c r="BR643" i="1"/>
  <c r="BL643" i="1"/>
  <c r="BN643" i="1"/>
  <c r="BO643" i="1"/>
  <c r="BP643" i="1"/>
  <c r="BI643" i="1"/>
  <c r="BJ643" i="1"/>
  <c r="BF663" i="1"/>
  <c r="BO663" i="1"/>
  <c r="BP663" i="1"/>
  <c r="BI663" i="1"/>
  <c r="BJ663" i="1"/>
  <c r="BK663" i="1"/>
  <c r="BQ663" i="1"/>
  <c r="BM663" i="1"/>
  <c r="BN663" i="1"/>
  <c r="BG663" i="1"/>
  <c r="BH663" i="1"/>
  <c r="BR663" i="1"/>
  <c r="BL663" i="1"/>
  <c r="BK746" i="1"/>
  <c r="BJ746" i="1"/>
  <c r="BQ746" i="1"/>
  <c r="BP746" i="1"/>
  <c r="BO746" i="1"/>
  <c r="BN746" i="1"/>
  <c r="BM746" i="1"/>
  <c r="BR746" i="1"/>
  <c r="BL746" i="1"/>
  <c r="BI746" i="1"/>
  <c r="BH746" i="1"/>
  <c r="BG746" i="1"/>
  <c r="BF746" i="1"/>
  <c r="BR732" i="1"/>
  <c r="BQ732" i="1"/>
  <c r="BP732" i="1"/>
  <c r="BG732" i="1"/>
  <c r="BL732" i="1"/>
  <c r="BK732" i="1"/>
  <c r="BJ732" i="1"/>
  <c r="BI732" i="1"/>
  <c r="BH732" i="1"/>
  <c r="BO732" i="1"/>
  <c r="BN732" i="1"/>
  <c r="BM732" i="1"/>
  <c r="BK733" i="1"/>
  <c r="BJ733" i="1"/>
  <c r="BI733" i="1"/>
  <c r="BH733" i="1"/>
  <c r="BG733" i="1"/>
  <c r="BF733" i="1"/>
  <c r="BM733" i="1"/>
  <c r="BR733" i="1"/>
  <c r="BQ733" i="1"/>
  <c r="BP733" i="1"/>
  <c r="BO733" i="1"/>
  <c r="BN733" i="1"/>
  <c r="BL733" i="1"/>
  <c r="BK735" i="1"/>
  <c r="BP735" i="1"/>
  <c r="BH735" i="1"/>
  <c r="BN735" i="1"/>
  <c r="BF735" i="1"/>
  <c r="BJ735" i="1"/>
  <c r="BG735" i="1"/>
  <c r="BL735" i="1"/>
  <c r="BI735" i="1"/>
  <c r="BR735" i="1"/>
  <c r="BQ735" i="1"/>
  <c r="BM735" i="1"/>
  <c r="BO735" i="1"/>
  <c r="BN741" i="1"/>
  <c r="BL741" i="1"/>
  <c r="BR741" i="1"/>
  <c r="BK741" i="1"/>
  <c r="BF741" i="1"/>
  <c r="BM741" i="1"/>
  <c r="BO741" i="1"/>
  <c r="BP741" i="1"/>
  <c r="BI741" i="1"/>
  <c r="BJ741" i="1"/>
  <c r="BG741" i="1"/>
  <c r="BH741" i="1"/>
  <c r="BQ741" i="1"/>
  <c r="BO986" i="1"/>
  <c r="BK986" i="1"/>
  <c r="BG986" i="1"/>
  <c r="BP986" i="1"/>
  <c r="BL986" i="1"/>
  <c r="BH986" i="1"/>
  <c r="BJ986" i="1"/>
  <c r="BQ986" i="1"/>
  <c r="BM986" i="1"/>
  <c r="BI986" i="1"/>
  <c r="BR986" i="1"/>
  <c r="BN986" i="1"/>
  <c r="BF986" i="1"/>
  <c r="BO1006" i="1"/>
  <c r="BK1006" i="1"/>
  <c r="BG1006" i="1"/>
  <c r="BP1006" i="1"/>
  <c r="BL1006" i="1"/>
  <c r="BH1006" i="1"/>
  <c r="BQ1006" i="1"/>
  <c r="BM1006" i="1"/>
  <c r="BI1006" i="1"/>
  <c r="BR1006" i="1"/>
  <c r="BN1006" i="1"/>
  <c r="BJ1006" i="1"/>
  <c r="BF1006" i="1"/>
  <c r="BQ1010" i="1"/>
  <c r="BM1010" i="1"/>
  <c r="BI1010" i="1"/>
  <c r="BR1010" i="1"/>
  <c r="BN1010" i="1"/>
  <c r="BJ1010" i="1"/>
  <c r="BF1010" i="1"/>
  <c r="BO1010" i="1"/>
  <c r="BK1010" i="1"/>
  <c r="BG1010" i="1"/>
  <c r="BP1010" i="1"/>
  <c r="BL1010" i="1"/>
  <c r="BH1010" i="1"/>
  <c r="BP1012" i="1"/>
  <c r="BF1012" i="1"/>
  <c r="BR1012" i="1"/>
  <c r="BJ1012" i="1"/>
  <c r="BN1012" i="1"/>
  <c r="BL1012" i="1"/>
  <c r="BQ1012" i="1"/>
  <c r="BG1012" i="1"/>
  <c r="BO1012" i="1"/>
  <c r="BI1012" i="1"/>
  <c r="BK1012" i="1"/>
  <c r="BM1012" i="1"/>
  <c r="BH1012" i="1"/>
  <c r="BO1065" i="1"/>
  <c r="BK1065" i="1"/>
  <c r="BG1065" i="1"/>
  <c r="BP1065" i="1"/>
  <c r="BL1065" i="1"/>
  <c r="BH1065" i="1"/>
  <c r="BQ1065" i="1"/>
  <c r="BM1065" i="1"/>
  <c r="BI1065" i="1"/>
  <c r="BR1065" i="1"/>
  <c r="BN1065" i="1"/>
  <c r="BJ1065" i="1"/>
  <c r="BF1065" i="1"/>
  <c r="BO1106" i="1"/>
  <c r="BK1106" i="1"/>
  <c r="BG1106" i="1"/>
  <c r="BP1106" i="1"/>
  <c r="BL1106" i="1"/>
  <c r="BH1106" i="1"/>
  <c r="BQ1106" i="1"/>
  <c r="BM1106" i="1"/>
  <c r="BI1106" i="1"/>
  <c r="BR1106" i="1"/>
  <c r="BN1106" i="1"/>
  <c r="BJ1106" i="1"/>
  <c r="BF1106" i="1"/>
  <c r="BO1062" i="1"/>
  <c r="BK1062" i="1"/>
  <c r="BG1062" i="1"/>
  <c r="BP1062" i="1"/>
  <c r="BL1062" i="1"/>
  <c r="BH1062" i="1"/>
  <c r="BQ1062" i="1"/>
  <c r="BM1062" i="1"/>
  <c r="BI1062" i="1"/>
  <c r="BR1062" i="1"/>
  <c r="BN1062" i="1"/>
  <c r="BJ1062" i="1"/>
  <c r="BF1062" i="1"/>
  <c r="BF993" i="1"/>
  <c r="BL993" i="1"/>
  <c r="BG993" i="1"/>
  <c r="BH993" i="1"/>
  <c r="BI993" i="1"/>
  <c r="BR993" i="1"/>
  <c r="BK993" i="1"/>
  <c r="BN993" i="1"/>
  <c r="BM993" i="1"/>
  <c r="BO993" i="1"/>
  <c r="BP993" i="1"/>
  <c r="BQ993" i="1"/>
  <c r="BJ993" i="1"/>
  <c r="BQ996" i="1"/>
  <c r="BM996" i="1"/>
  <c r="BI996" i="1"/>
  <c r="BR996" i="1"/>
  <c r="BN996" i="1"/>
  <c r="BJ996" i="1"/>
  <c r="BF996" i="1"/>
  <c r="BO996" i="1"/>
  <c r="BK996" i="1"/>
  <c r="BG996" i="1"/>
  <c r="BP996" i="1"/>
  <c r="BL996" i="1"/>
  <c r="BH996" i="1"/>
  <c r="BR1034" i="1"/>
  <c r="BL1034" i="1"/>
  <c r="BH1034" i="1"/>
  <c r="BI1034" i="1"/>
  <c r="BK1034" i="1"/>
  <c r="BF1034" i="1"/>
  <c r="BG1034" i="1"/>
  <c r="BP1034" i="1"/>
  <c r="BO1034" i="1"/>
  <c r="BQ1034" i="1"/>
  <c r="BN1034" i="1"/>
  <c r="BM1034" i="1"/>
  <c r="BJ1034" i="1"/>
  <c r="BR1026" i="1"/>
  <c r="BP1026" i="1"/>
  <c r="BQ1026" i="1"/>
  <c r="BO1026" i="1"/>
  <c r="BL1026" i="1"/>
  <c r="BF1026" i="1"/>
  <c r="BK1026" i="1"/>
  <c r="BJ1026" i="1"/>
  <c r="BH1026" i="1"/>
  <c r="BI1026" i="1"/>
  <c r="BG1026" i="1"/>
  <c r="BN1026" i="1"/>
  <c r="BM1026" i="1"/>
  <c r="BP84" i="1"/>
  <c r="BL84" i="1"/>
  <c r="BH84" i="1"/>
  <c r="BQ84" i="1"/>
  <c r="BM84" i="1"/>
  <c r="BI84" i="1"/>
  <c r="BR84" i="1"/>
  <c r="BN84" i="1"/>
  <c r="BJ84" i="1"/>
  <c r="BF84" i="1"/>
  <c r="BO84" i="1"/>
  <c r="BK84" i="1"/>
  <c r="BG84" i="1"/>
  <c r="BQ152" i="1"/>
  <c r="BM152" i="1"/>
  <c r="BI152" i="1"/>
  <c r="BR152" i="1"/>
  <c r="BN152" i="1"/>
  <c r="BJ152" i="1"/>
  <c r="BF152" i="1"/>
  <c r="BO152" i="1"/>
  <c r="BK152" i="1"/>
  <c r="BG152" i="1"/>
  <c r="BP152" i="1"/>
  <c r="BL152" i="1"/>
  <c r="BH152" i="1"/>
  <c r="BQ141" i="1"/>
  <c r="BM141" i="1"/>
  <c r="BI141" i="1"/>
  <c r="BR141" i="1"/>
  <c r="BN141" i="1"/>
  <c r="BJ141" i="1"/>
  <c r="BF141" i="1"/>
  <c r="BO141" i="1"/>
  <c r="BK141" i="1"/>
  <c r="BG141" i="1"/>
  <c r="BP141" i="1"/>
  <c r="BL141" i="1"/>
  <c r="BH141" i="1"/>
  <c r="BQ85" i="1"/>
  <c r="BM85" i="1"/>
  <c r="BI85" i="1"/>
  <c r="BR85" i="1"/>
  <c r="BN85" i="1"/>
  <c r="BJ85" i="1"/>
  <c r="BF85" i="1"/>
  <c r="BO85" i="1"/>
  <c r="BK85" i="1"/>
  <c r="BG85" i="1"/>
  <c r="BP85" i="1"/>
  <c r="BL85" i="1"/>
  <c r="BH85" i="1"/>
  <c r="BR83" i="1"/>
  <c r="BN83" i="1"/>
  <c r="BJ83" i="1"/>
  <c r="BF83" i="1"/>
  <c r="BO83" i="1"/>
  <c r="BK83" i="1"/>
  <c r="BG83" i="1"/>
  <c r="BP83" i="1"/>
  <c r="BL83" i="1"/>
  <c r="BH83" i="1"/>
  <c r="BQ83" i="1"/>
  <c r="BM83" i="1"/>
  <c r="BI83" i="1"/>
  <c r="BO161" i="1"/>
  <c r="BP161" i="1"/>
  <c r="BM161" i="1"/>
  <c r="BG161" i="1"/>
  <c r="BQ161" i="1"/>
  <c r="BR161" i="1"/>
  <c r="BK161" i="1"/>
  <c r="BF161" i="1"/>
  <c r="BH161" i="1"/>
  <c r="BL161" i="1"/>
  <c r="BN161" i="1"/>
  <c r="BI161" i="1"/>
  <c r="BJ161" i="1"/>
  <c r="BK755" i="1"/>
  <c r="BJ755" i="1"/>
  <c r="BQ755" i="1"/>
  <c r="BP755" i="1"/>
  <c r="BF755" i="1"/>
  <c r="BO755" i="1"/>
  <c r="BN755" i="1"/>
  <c r="BR755" i="1"/>
  <c r="BM755" i="1"/>
  <c r="BI755" i="1"/>
  <c r="BH755" i="1"/>
  <c r="BL755" i="1"/>
  <c r="BG755" i="1"/>
  <c r="BR756" i="1"/>
  <c r="BM756" i="1"/>
  <c r="BI756" i="1"/>
  <c r="BH756" i="1"/>
  <c r="BG756" i="1"/>
  <c r="BF756" i="1"/>
  <c r="BK756" i="1"/>
  <c r="BJ756" i="1"/>
  <c r="BQ756" i="1"/>
  <c r="BP756" i="1"/>
  <c r="BO756" i="1"/>
  <c r="BN756" i="1"/>
  <c r="BL756" i="1"/>
  <c r="BF399" i="1"/>
  <c r="BG399" i="1"/>
  <c r="BH399" i="1"/>
  <c r="BI399" i="1"/>
  <c r="BJ399" i="1"/>
  <c r="BL399" i="1"/>
  <c r="BK399" i="1"/>
  <c r="BM399" i="1"/>
  <c r="BN399" i="1"/>
  <c r="BO399" i="1"/>
  <c r="BP399" i="1"/>
  <c r="BQ399" i="1"/>
  <c r="BR399" i="1"/>
  <c r="BH406" i="1"/>
  <c r="BP406" i="1"/>
  <c r="BK406" i="1"/>
  <c r="BR406" i="1"/>
  <c r="BF406" i="1"/>
  <c r="BL406" i="1"/>
  <c r="BM406" i="1"/>
  <c r="BQ406" i="1"/>
  <c r="BI406" i="1"/>
  <c r="BO406" i="1"/>
  <c r="BG406" i="1"/>
  <c r="BJ406" i="1"/>
  <c r="BN406" i="1"/>
  <c r="BI213" i="1"/>
  <c r="BM213" i="1"/>
  <c r="BL213" i="1"/>
  <c r="BN213" i="1"/>
  <c r="BO213" i="1"/>
  <c r="BH213" i="1"/>
  <c r="BR213" i="1"/>
  <c r="BK213" i="1"/>
  <c r="BQ213" i="1"/>
  <c r="BF213" i="1"/>
  <c r="BG213" i="1"/>
  <c r="BP213" i="1"/>
  <c r="BJ213" i="1"/>
  <c r="BK207" i="1"/>
  <c r="BN207" i="1"/>
  <c r="BO207" i="1"/>
  <c r="BP207" i="1"/>
  <c r="BQ207" i="1"/>
  <c r="BJ207" i="1"/>
  <c r="BL207" i="1"/>
  <c r="BR207" i="1"/>
  <c r="BF207" i="1"/>
  <c r="BG207" i="1"/>
  <c r="BH207" i="1"/>
  <c r="BI207" i="1"/>
  <c r="BM207" i="1"/>
  <c r="BK201" i="1"/>
  <c r="BO201" i="1"/>
  <c r="BP201" i="1"/>
  <c r="BG201" i="1"/>
  <c r="BQ201" i="1"/>
  <c r="BR201" i="1"/>
  <c r="BN201" i="1"/>
  <c r="BF201" i="1"/>
  <c r="BH201" i="1"/>
  <c r="BM201" i="1"/>
  <c r="BI201" i="1"/>
  <c r="BJ201" i="1"/>
  <c r="BL201" i="1"/>
  <c r="BK965" i="1"/>
  <c r="BM965" i="1"/>
  <c r="BN965" i="1"/>
  <c r="BO965" i="1"/>
  <c r="BP965" i="1"/>
  <c r="BQ965" i="1"/>
  <c r="BR965" i="1"/>
  <c r="BL965" i="1"/>
  <c r="BF965" i="1"/>
  <c r="BG965" i="1"/>
  <c r="BH965" i="1"/>
  <c r="BI965" i="1"/>
  <c r="BJ965" i="1"/>
  <c r="BK948" i="1"/>
  <c r="BN948" i="1"/>
  <c r="BM948" i="1"/>
  <c r="BO948" i="1"/>
  <c r="BP948" i="1"/>
  <c r="BQ948" i="1"/>
  <c r="BR948" i="1"/>
  <c r="BF948" i="1"/>
  <c r="BL948" i="1"/>
  <c r="BG948" i="1"/>
  <c r="BH948" i="1"/>
  <c r="BI948" i="1"/>
  <c r="BJ948" i="1"/>
  <c r="BO859" i="1"/>
  <c r="BK859" i="1"/>
  <c r="BG859" i="1"/>
  <c r="BP859" i="1"/>
  <c r="BL859" i="1"/>
  <c r="BH859" i="1"/>
  <c r="BQ859" i="1"/>
  <c r="BM859" i="1"/>
  <c r="BI859" i="1"/>
  <c r="BR859" i="1"/>
  <c r="BN859" i="1"/>
  <c r="BJ859" i="1"/>
  <c r="BF859" i="1"/>
  <c r="BK962" i="1"/>
  <c r="BM962" i="1"/>
  <c r="BN962" i="1"/>
  <c r="BO962" i="1"/>
  <c r="BP962" i="1"/>
  <c r="BQ962" i="1"/>
  <c r="BR962" i="1"/>
  <c r="BL962" i="1"/>
  <c r="BF962" i="1"/>
  <c r="BG962" i="1"/>
  <c r="BH962" i="1"/>
  <c r="BI962" i="1"/>
  <c r="BJ962" i="1"/>
  <c r="BQ971" i="1"/>
  <c r="BM971" i="1"/>
  <c r="BI971" i="1"/>
  <c r="BR971" i="1"/>
  <c r="BN971" i="1"/>
  <c r="BJ971" i="1"/>
  <c r="BF971" i="1"/>
  <c r="BK971" i="1"/>
  <c r="BP971" i="1"/>
  <c r="BH971" i="1"/>
  <c r="BO971" i="1"/>
  <c r="BG971" i="1"/>
  <c r="BL971" i="1"/>
  <c r="BQ858" i="1"/>
  <c r="BM858" i="1"/>
  <c r="BI858" i="1"/>
  <c r="BR858" i="1"/>
  <c r="BN858" i="1"/>
  <c r="BJ858" i="1"/>
  <c r="BF858" i="1"/>
  <c r="BO858" i="1"/>
  <c r="BK858" i="1"/>
  <c r="BG858" i="1"/>
  <c r="BP858" i="1"/>
  <c r="BL858" i="1"/>
  <c r="BH858" i="1"/>
  <c r="BO197" i="1"/>
  <c r="BQ197" i="1"/>
  <c r="BR197" i="1"/>
  <c r="BK197" i="1"/>
  <c r="BH197" i="1"/>
  <c r="BP197" i="1"/>
  <c r="BF197" i="1"/>
  <c r="BI197" i="1"/>
  <c r="BM197" i="1"/>
  <c r="BG197" i="1"/>
  <c r="BJ197" i="1"/>
  <c r="BN197" i="1"/>
  <c r="BL197" i="1"/>
  <c r="BH195" i="1"/>
  <c r="BO195" i="1"/>
  <c r="BG195" i="1"/>
  <c r="BN195" i="1"/>
  <c r="BF195" i="1"/>
  <c r="BQ195" i="1"/>
  <c r="BI195" i="1"/>
  <c r="BL195" i="1"/>
  <c r="BK195" i="1"/>
  <c r="BR195" i="1"/>
  <c r="BJ195" i="1"/>
  <c r="BP195" i="1"/>
  <c r="BM195" i="1"/>
  <c r="BI191" i="1"/>
  <c r="BL191" i="1"/>
  <c r="BN191" i="1"/>
  <c r="BR191" i="1"/>
  <c r="BK191" i="1"/>
  <c r="BQ191" i="1"/>
  <c r="BM191" i="1"/>
  <c r="BF191" i="1"/>
  <c r="BO191" i="1"/>
  <c r="BH191" i="1"/>
  <c r="BJ191" i="1"/>
  <c r="BG191" i="1"/>
  <c r="BP191" i="1"/>
  <c r="BR200" i="1"/>
  <c r="BF200" i="1"/>
  <c r="BK200" i="1"/>
  <c r="BN200" i="1"/>
  <c r="BM200" i="1"/>
  <c r="BP200" i="1"/>
  <c r="BQ200" i="1"/>
  <c r="BG200" i="1"/>
  <c r="BO200" i="1"/>
  <c r="BL200" i="1"/>
  <c r="BH200" i="1"/>
  <c r="BI200" i="1"/>
  <c r="BJ200" i="1"/>
  <c r="BK559" i="1"/>
  <c r="BM559" i="1"/>
  <c r="BN559" i="1"/>
  <c r="BO559" i="1"/>
  <c r="BP559" i="1"/>
  <c r="BQ559" i="1"/>
  <c r="BR559" i="1"/>
  <c r="BF559" i="1"/>
  <c r="BG559" i="1"/>
  <c r="BH559" i="1"/>
  <c r="BI559" i="1"/>
  <c r="BJ559" i="1"/>
  <c r="BL559" i="1"/>
  <c r="BR548" i="1"/>
  <c r="BK548" i="1"/>
  <c r="BO548" i="1"/>
  <c r="BL548" i="1"/>
  <c r="BH548" i="1"/>
  <c r="BI548" i="1"/>
  <c r="BQ548" i="1"/>
  <c r="BJ548" i="1"/>
  <c r="BG548" i="1"/>
  <c r="BP548" i="1"/>
  <c r="BM548" i="1"/>
  <c r="BF548" i="1"/>
  <c r="BN548" i="1"/>
  <c r="BR585" i="1"/>
  <c r="BF585" i="1"/>
  <c r="BK585" i="1"/>
  <c r="BN585" i="1"/>
  <c r="BM585" i="1"/>
  <c r="BO585" i="1"/>
  <c r="BQ585" i="1"/>
  <c r="BH585" i="1"/>
  <c r="BP585" i="1"/>
  <c r="BL585" i="1"/>
  <c r="BG585" i="1"/>
  <c r="BI585" i="1"/>
  <c r="BJ585" i="1"/>
  <c r="BM589" i="1"/>
  <c r="BH589" i="1"/>
  <c r="BN589" i="1"/>
  <c r="BI589" i="1"/>
  <c r="BJ589" i="1"/>
  <c r="BL589" i="1"/>
  <c r="BK589" i="1"/>
  <c r="BO589" i="1"/>
  <c r="BP589" i="1"/>
  <c r="BG589" i="1"/>
  <c r="BQ589" i="1"/>
  <c r="BR589" i="1"/>
  <c r="BF589" i="1"/>
  <c r="BF587" i="1"/>
  <c r="BG587" i="1"/>
  <c r="BH587" i="1"/>
  <c r="BL587" i="1"/>
  <c r="BQ587" i="1"/>
  <c r="BR587" i="1"/>
  <c r="BK587" i="1"/>
  <c r="BM587" i="1"/>
  <c r="BN587" i="1"/>
  <c r="BO587" i="1"/>
  <c r="BP587" i="1"/>
  <c r="BI587" i="1"/>
  <c r="BJ587" i="1"/>
  <c r="BR592" i="1"/>
  <c r="BN592" i="1"/>
  <c r="BL592" i="1"/>
  <c r="BG592" i="1"/>
  <c r="BH592" i="1"/>
  <c r="BI592" i="1"/>
  <c r="BJ592" i="1"/>
  <c r="BK592" i="1"/>
  <c r="BF592" i="1"/>
  <c r="BM592" i="1"/>
  <c r="BO592" i="1"/>
  <c r="BP592" i="1"/>
  <c r="BQ592" i="1"/>
  <c r="BK598" i="1"/>
  <c r="BL598" i="1"/>
  <c r="BN598" i="1"/>
  <c r="BO598" i="1"/>
  <c r="BH598" i="1"/>
  <c r="BI598" i="1"/>
  <c r="BJ598" i="1"/>
  <c r="BM598" i="1"/>
  <c r="BF598" i="1"/>
  <c r="BQ598" i="1"/>
  <c r="BG598" i="1"/>
  <c r="BP598" i="1"/>
  <c r="BR598" i="1"/>
  <c r="BF600" i="1"/>
  <c r="BG600" i="1"/>
  <c r="BL600" i="1"/>
  <c r="BH600" i="1"/>
  <c r="BI600" i="1"/>
  <c r="BJ600" i="1"/>
  <c r="BK600" i="1"/>
  <c r="BN600" i="1"/>
  <c r="BM600" i="1"/>
  <c r="BQ600" i="1"/>
  <c r="BO600" i="1"/>
  <c r="BP600" i="1"/>
  <c r="BR600" i="1"/>
  <c r="BO115" i="1"/>
  <c r="BM115" i="1"/>
  <c r="BF115" i="1"/>
  <c r="BN115" i="1"/>
  <c r="BH115" i="1"/>
  <c r="BP115" i="1"/>
  <c r="BK115" i="1"/>
  <c r="BI115" i="1"/>
  <c r="BQ115" i="1"/>
  <c r="BJ115" i="1"/>
  <c r="BR115" i="1"/>
  <c r="BL115" i="1"/>
  <c r="BG115" i="1"/>
  <c r="BQ1291" i="1"/>
  <c r="BM1291" i="1"/>
  <c r="BI1291" i="1"/>
  <c r="BR1291" i="1"/>
  <c r="BN1291" i="1"/>
  <c r="BJ1291" i="1"/>
  <c r="BF1291" i="1"/>
  <c r="BO1291" i="1"/>
  <c r="BK1291" i="1"/>
  <c r="BG1291" i="1"/>
  <c r="BL1291" i="1"/>
  <c r="BH1291" i="1"/>
  <c r="BP1291" i="1"/>
  <c r="BH510" i="1"/>
  <c r="BO510" i="1"/>
  <c r="BN510" i="1"/>
  <c r="BM510" i="1"/>
  <c r="BJ510" i="1"/>
  <c r="BQ653" i="1"/>
  <c r="BP510" i="1"/>
  <c r="BR510" i="1"/>
  <c r="BE52" i="1"/>
  <c r="AC806" i="1"/>
  <c r="BE1159" i="1"/>
  <c r="BQ1300" i="1"/>
  <c r="BM1300" i="1"/>
  <c r="BI1300" i="1"/>
  <c r="BR1300" i="1"/>
  <c r="BN1300" i="1"/>
  <c r="BJ1300" i="1"/>
  <c r="BF1300" i="1"/>
  <c r="BO1300" i="1"/>
  <c r="BK1300" i="1"/>
  <c r="BG1300" i="1"/>
  <c r="BP1300" i="1"/>
  <c r="BL1300" i="1"/>
  <c r="BH1300" i="1"/>
  <c r="BQ1302" i="1"/>
  <c r="BM1302" i="1"/>
  <c r="BI1302" i="1"/>
  <c r="BR1302" i="1"/>
  <c r="BN1302" i="1"/>
  <c r="BJ1302" i="1"/>
  <c r="BF1302" i="1"/>
  <c r="BO1302" i="1"/>
  <c r="BK1302" i="1"/>
  <c r="BG1302" i="1"/>
  <c r="BP1302" i="1"/>
  <c r="BL1302" i="1"/>
  <c r="BH1302" i="1"/>
  <c r="BI1289" i="1"/>
  <c r="BJ1289" i="1"/>
  <c r="BO1289" i="1"/>
  <c r="BK1289" i="1"/>
  <c r="BG1289" i="1"/>
  <c r="BP1289" i="1"/>
  <c r="BL1289" i="1"/>
  <c r="BH1289" i="1"/>
  <c r="BQ1289" i="1"/>
  <c r="BM1289" i="1"/>
  <c r="BR1289" i="1"/>
  <c r="BN1289" i="1"/>
  <c r="BF1289" i="1"/>
  <c r="BQ1295" i="1"/>
  <c r="BM1295" i="1"/>
  <c r="BI1295" i="1"/>
  <c r="BO1295" i="1"/>
  <c r="BK1295" i="1"/>
  <c r="BG1295" i="1"/>
  <c r="BP1295" i="1"/>
  <c r="BL1295" i="1"/>
  <c r="BH1295" i="1"/>
  <c r="BN1295" i="1"/>
  <c r="BJ1295" i="1"/>
  <c r="BR1295" i="1"/>
  <c r="BF1295" i="1"/>
  <c r="BO1316" i="1"/>
  <c r="BK1316" i="1"/>
  <c r="BG1316" i="1"/>
  <c r="BP1316" i="1"/>
  <c r="BL1316" i="1"/>
  <c r="BH1316" i="1"/>
  <c r="BQ1316" i="1"/>
  <c r="BM1316" i="1"/>
  <c r="BI1316" i="1"/>
  <c r="BR1316" i="1"/>
  <c r="BN1316" i="1"/>
  <c r="BJ1316" i="1"/>
  <c r="BF1316" i="1"/>
  <c r="BK247" i="1"/>
  <c r="BM247" i="1"/>
  <c r="BG247" i="1"/>
  <c r="BF247" i="1"/>
  <c r="BP247" i="1"/>
  <c r="BQ247" i="1"/>
  <c r="BR247" i="1"/>
  <c r="BL247" i="1"/>
  <c r="BN247" i="1"/>
  <c r="BO247" i="1"/>
  <c r="BH247" i="1"/>
  <c r="BI247" i="1"/>
  <c r="BJ247" i="1"/>
  <c r="BQ253" i="1"/>
  <c r="BM253" i="1"/>
  <c r="BR253" i="1"/>
  <c r="BN253" i="1"/>
  <c r="BJ253" i="1"/>
  <c r="BF253" i="1"/>
  <c r="BO253" i="1"/>
  <c r="BK253" i="1"/>
  <c r="BG253" i="1"/>
  <c r="BP253" i="1"/>
  <c r="BL253" i="1"/>
  <c r="BH253" i="1"/>
  <c r="BI265" i="1"/>
  <c r="BK265" i="1"/>
  <c r="BL265" i="1"/>
  <c r="BF265" i="1"/>
  <c r="BO265" i="1"/>
  <c r="BQ265" i="1"/>
  <c r="BM265" i="1"/>
  <c r="BN265" i="1"/>
  <c r="BG265" i="1"/>
  <c r="BH265" i="1"/>
  <c r="BJ265" i="1"/>
  <c r="BP265" i="1"/>
  <c r="BR265" i="1"/>
  <c r="BK266" i="1"/>
  <c r="BM266" i="1"/>
  <c r="BN266" i="1"/>
  <c r="BO266" i="1"/>
  <c r="BP266" i="1"/>
  <c r="BQ266" i="1"/>
  <c r="BR266" i="1"/>
  <c r="BF266" i="1"/>
  <c r="BG266" i="1"/>
  <c r="BH266" i="1"/>
  <c r="BI266" i="1"/>
  <c r="BJ266" i="1"/>
  <c r="BL266" i="1"/>
  <c r="BQ269" i="1"/>
  <c r="BH269" i="1"/>
  <c r="BR269" i="1"/>
  <c r="BP269" i="1"/>
  <c r="BL269" i="1"/>
  <c r="BN269" i="1"/>
  <c r="BI269" i="1"/>
  <c r="BJ269" i="1"/>
  <c r="BK269" i="1"/>
  <c r="BM269" i="1"/>
  <c r="BF269" i="1"/>
  <c r="BG269" i="1"/>
  <c r="BO269" i="1"/>
  <c r="BL271" i="1"/>
  <c r="BK271" i="1"/>
  <c r="BF271" i="1"/>
  <c r="BQ271" i="1"/>
  <c r="BN271" i="1"/>
  <c r="BI271" i="1"/>
  <c r="BP271" i="1"/>
  <c r="BO271" i="1"/>
  <c r="BR271" i="1"/>
  <c r="BJ271" i="1"/>
  <c r="BM271" i="1"/>
  <c r="BH271" i="1"/>
  <c r="BG271" i="1"/>
  <c r="BO304" i="1"/>
  <c r="BK304" i="1"/>
  <c r="BG304" i="1"/>
  <c r="BP304" i="1"/>
  <c r="BL304" i="1"/>
  <c r="BH304" i="1"/>
  <c r="BQ304" i="1"/>
  <c r="BM304" i="1"/>
  <c r="BI304" i="1"/>
  <c r="BR304" i="1"/>
  <c r="BN304" i="1"/>
  <c r="BJ304" i="1"/>
  <c r="BF304" i="1"/>
  <c r="BQ308" i="1"/>
  <c r="BM308" i="1"/>
  <c r="BI308" i="1"/>
  <c r="BR308" i="1"/>
  <c r="BN308" i="1"/>
  <c r="BJ308" i="1"/>
  <c r="BF308" i="1"/>
  <c r="BO308" i="1"/>
  <c r="BK308" i="1"/>
  <c r="BG308" i="1"/>
  <c r="BP308" i="1"/>
  <c r="BL308" i="1"/>
  <c r="BH308" i="1"/>
  <c r="BK275" i="1"/>
  <c r="BG275" i="1"/>
  <c r="BR275" i="1"/>
  <c r="BH275" i="1"/>
  <c r="BO275" i="1"/>
  <c r="BN275" i="1"/>
  <c r="BF275" i="1"/>
  <c r="BL275" i="1"/>
  <c r="BP275" i="1"/>
  <c r="BJ275" i="1"/>
  <c r="BQ275" i="1"/>
  <c r="BI275" i="1"/>
  <c r="BM275" i="1"/>
  <c r="BK276" i="1"/>
  <c r="BH276" i="1"/>
  <c r="BR276" i="1"/>
  <c r="BJ276" i="1"/>
  <c r="BQ276" i="1"/>
  <c r="BI276" i="1"/>
  <c r="BO276" i="1"/>
  <c r="BG276" i="1"/>
  <c r="BN276" i="1"/>
  <c r="BF276" i="1"/>
  <c r="BL276" i="1"/>
  <c r="BP276" i="1"/>
  <c r="BM276" i="1"/>
  <c r="BK282" i="1"/>
  <c r="BM282" i="1"/>
  <c r="BN282" i="1"/>
  <c r="BG282" i="1"/>
  <c r="BI282" i="1"/>
  <c r="BH282" i="1"/>
  <c r="BJ282" i="1"/>
  <c r="BF282" i="1"/>
  <c r="BL282" i="1"/>
  <c r="BO282" i="1"/>
  <c r="BQ282" i="1"/>
  <c r="BP282" i="1"/>
  <c r="BR282" i="1"/>
  <c r="BM285" i="1"/>
  <c r="BN285" i="1"/>
  <c r="BO285" i="1"/>
  <c r="BP285" i="1"/>
  <c r="BQ285" i="1"/>
  <c r="BR285" i="1"/>
  <c r="BK285" i="1"/>
  <c r="BF285" i="1"/>
  <c r="BG285" i="1"/>
  <c r="BH285" i="1"/>
  <c r="BI285" i="1"/>
  <c r="BJ285" i="1"/>
  <c r="BL285" i="1"/>
  <c r="BO341" i="1"/>
  <c r="BK341" i="1"/>
  <c r="BG341" i="1"/>
  <c r="BP341" i="1"/>
  <c r="BL341" i="1"/>
  <c r="BH341" i="1"/>
  <c r="BQ341" i="1"/>
  <c r="BM341" i="1"/>
  <c r="BI341" i="1"/>
  <c r="BR341" i="1"/>
  <c r="BN341" i="1"/>
  <c r="BJ341" i="1"/>
  <c r="BF341" i="1"/>
  <c r="BQ288" i="1"/>
  <c r="BG288" i="1"/>
  <c r="BP288" i="1"/>
  <c r="BJ288" i="1"/>
  <c r="BN288" i="1"/>
  <c r="BL288" i="1"/>
  <c r="BO288" i="1"/>
  <c r="BR288" i="1"/>
  <c r="BM288" i="1"/>
  <c r="BF288" i="1"/>
  <c r="BK288" i="1"/>
  <c r="BI288" i="1"/>
  <c r="BH288" i="1"/>
  <c r="BQ378" i="1"/>
  <c r="BM378" i="1"/>
  <c r="BI378" i="1"/>
  <c r="BR378" i="1"/>
  <c r="BN378" i="1"/>
  <c r="BJ378" i="1"/>
  <c r="BF378" i="1"/>
  <c r="BO378" i="1"/>
  <c r="BK378" i="1"/>
  <c r="BG378" i="1"/>
  <c r="BP378" i="1"/>
  <c r="BL378" i="1"/>
  <c r="BH378" i="1"/>
  <c r="BO340" i="1"/>
  <c r="BK340" i="1"/>
  <c r="BG340" i="1"/>
  <c r="BP340" i="1"/>
  <c r="BL340" i="1"/>
  <c r="BH340" i="1"/>
  <c r="BQ340" i="1"/>
  <c r="BM340" i="1"/>
  <c r="BI340" i="1"/>
  <c r="BR340" i="1"/>
  <c r="BN340" i="1"/>
  <c r="BJ340" i="1"/>
  <c r="BF340" i="1"/>
  <c r="BQ339" i="1"/>
  <c r="BM339" i="1"/>
  <c r="BI339" i="1"/>
  <c r="BR339" i="1"/>
  <c r="BN339" i="1"/>
  <c r="BJ339" i="1"/>
  <c r="BF339" i="1"/>
  <c r="BO339" i="1"/>
  <c r="BK339" i="1"/>
  <c r="BG339" i="1"/>
  <c r="BP339" i="1"/>
  <c r="BL339" i="1"/>
  <c r="BH339" i="1"/>
  <c r="BK381" i="1"/>
  <c r="BF381" i="1"/>
  <c r="BG381" i="1"/>
  <c r="BH381" i="1"/>
  <c r="BI381" i="1"/>
  <c r="BJ381" i="1"/>
  <c r="BM381" i="1"/>
  <c r="BL381" i="1"/>
  <c r="BN381" i="1"/>
  <c r="BO381" i="1"/>
  <c r="BP381" i="1"/>
  <c r="BQ381" i="1"/>
  <c r="BR381" i="1"/>
  <c r="BF376" i="1"/>
  <c r="BG376" i="1"/>
  <c r="BL376" i="1"/>
  <c r="BP376" i="1"/>
  <c r="BQ376" i="1"/>
  <c r="BR376" i="1"/>
  <c r="BK376" i="1"/>
  <c r="BM376" i="1"/>
  <c r="BN376" i="1"/>
  <c r="BO376" i="1"/>
  <c r="BH376" i="1"/>
  <c r="BI376" i="1"/>
  <c r="BJ376" i="1"/>
  <c r="BR368" i="1"/>
  <c r="BM368" i="1"/>
  <c r="BN368" i="1"/>
  <c r="BO368" i="1"/>
  <c r="BH368" i="1"/>
  <c r="BI368" i="1"/>
  <c r="BJ368" i="1"/>
  <c r="BK368" i="1"/>
  <c r="BF368" i="1"/>
  <c r="BG368" i="1"/>
  <c r="BL368" i="1"/>
  <c r="BP368" i="1"/>
  <c r="BQ368" i="1"/>
  <c r="BK908" i="1"/>
  <c r="BM908" i="1"/>
  <c r="BN908" i="1"/>
  <c r="BO908" i="1"/>
  <c r="BH908" i="1"/>
  <c r="BI908" i="1"/>
  <c r="BJ908" i="1"/>
  <c r="BF908" i="1"/>
  <c r="BG908" i="1"/>
  <c r="BL908" i="1"/>
  <c r="BP908" i="1"/>
  <c r="BQ908" i="1"/>
  <c r="BR908" i="1"/>
  <c r="BK919" i="1"/>
  <c r="BM919" i="1"/>
  <c r="BN919" i="1"/>
  <c r="BG919" i="1"/>
  <c r="BH919" i="1"/>
  <c r="BI919" i="1"/>
  <c r="BF919" i="1"/>
  <c r="BL919" i="1"/>
  <c r="BO919" i="1"/>
  <c r="BP919" i="1"/>
  <c r="BQ919" i="1"/>
  <c r="BR919" i="1"/>
  <c r="BQ944" i="1"/>
  <c r="BM944" i="1"/>
  <c r="BI944" i="1"/>
  <c r="BR944" i="1"/>
  <c r="BN944" i="1"/>
  <c r="BJ944" i="1"/>
  <c r="BF944" i="1"/>
  <c r="BO944" i="1"/>
  <c r="BK944" i="1"/>
  <c r="BG944" i="1"/>
  <c r="BP944" i="1"/>
  <c r="BL944" i="1"/>
  <c r="BH944" i="1"/>
  <c r="BQ860" i="1"/>
  <c r="BM860" i="1"/>
  <c r="BI860" i="1"/>
  <c r="BR860" i="1"/>
  <c r="BN860" i="1"/>
  <c r="BJ860" i="1"/>
  <c r="BF860" i="1"/>
  <c r="BO860" i="1"/>
  <c r="BK860" i="1"/>
  <c r="BG860" i="1"/>
  <c r="BP860" i="1"/>
  <c r="BL860" i="1"/>
  <c r="BH860" i="1"/>
  <c r="BN836" i="1"/>
  <c r="BH836" i="1"/>
  <c r="BJ836" i="1"/>
  <c r="BK836" i="1"/>
  <c r="BL836" i="1"/>
  <c r="BG836" i="1"/>
  <c r="BF836" i="1"/>
  <c r="BP836" i="1"/>
  <c r="BQ836" i="1"/>
  <c r="BR836" i="1"/>
  <c r="BO836" i="1"/>
  <c r="BI836" i="1"/>
  <c r="BM836" i="1"/>
  <c r="BO921" i="1"/>
  <c r="BK921" i="1"/>
  <c r="BG921" i="1"/>
  <c r="BP921" i="1"/>
  <c r="BL921" i="1"/>
  <c r="BH921" i="1"/>
  <c r="BQ921" i="1"/>
  <c r="BM921" i="1"/>
  <c r="BI921" i="1"/>
  <c r="BR921" i="1"/>
  <c r="BN921" i="1"/>
  <c r="BJ921" i="1"/>
  <c r="BF921" i="1"/>
  <c r="BK929" i="1"/>
  <c r="BM929" i="1"/>
  <c r="BG929" i="1"/>
  <c r="BL929" i="1"/>
  <c r="BH929" i="1"/>
  <c r="BI929" i="1"/>
  <c r="BJ929" i="1"/>
  <c r="BN929" i="1"/>
  <c r="BO929" i="1"/>
  <c r="BP929" i="1"/>
  <c r="BQ929" i="1"/>
  <c r="BR929" i="1"/>
  <c r="BF929" i="1"/>
  <c r="BR936" i="1"/>
  <c r="BI936" i="1"/>
  <c r="BL936" i="1"/>
  <c r="BN936" i="1"/>
  <c r="BO936" i="1"/>
  <c r="BP936" i="1"/>
  <c r="BQ936" i="1"/>
  <c r="BK936" i="1"/>
  <c r="BM936" i="1"/>
  <c r="BF936" i="1"/>
  <c r="BG936" i="1"/>
  <c r="BH936" i="1"/>
  <c r="BJ936" i="1"/>
  <c r="BK432" i="1"/>
  <c r="BJ432" i="1"/>
  <c r="BI432" i="1"/>
  <c r="BP432" i="1"/>
  <c r="BO432" i="1"/>
  <c r="BN432" i="1"/>
  <c r="BM432" i="1"/>
  <c r="BR432" i="1"/>
  <c r="BQ432" i="1"/>
  <c r="BL432" i="1"/>
  <c r="BH432" i="1"/>
  <c r="BG432" i="1"/>
  <c r="BF432" i="1"/>
  <c r="BK443" i="1"/>
  <c r="BG443" i="1"/>
  <c r="BH443" i="1"/>
  <c r="BI443" i="1"/>
  <c r="BL443" i="1"/>
  <c r="BF443" i="1"/>
  <c r="BR443" i="1"/>
  <c r="BO443" i="1"/>
  <c r="BP443" i="1"/>
  <c r="BQ443" i="1"/>
  <c r="BM443" i="1"/>
  <c r="BJ443" i="1"/>
  <c r="BN443" i="1"/>
  <c r="BQ337" i="1"/>
  <c r="BM337" i="1"/>
  <c r="BI337" i="1"/>
  <c r="BR337" i="1"/>
  <c r="BN337" i="1"/>
  <c r="BJ337" i="1"/>
  <c r="BF337" i="1"/>
  <c r="BO337" i="1"/>
  <c r="BK337" i="1"/>
  <c r="BG337" i="1"/>
  <c r="BP337" i="1"/>
  <c r="BL337" i="1"/>
  <c r="BH337" i="1"/>
  <c r="BK450" i="1"/>
  <c r="BH450" i="1"/>
  <c r="BM450" i="1"/>
  <c r="BN450" i="1"/>
  <c r="BO450" i="1"/>
  <c r="BI450" i="1"/>
  <c r="BJ450" i="1"/>
  <c r="BL450" i="1"/>
  <c r="BF450" i="1"/>
  <c r="BG450" i="1"/>
  <c r="BP450" i="1"/>
  <c r="BQ450" i="1"/>
  <c r="BR450" i="1"/>
  <c r="BN411" i="1"/>
  <c r="BO411" i="1"/>
  <c r="BF411" i="1"/>
  <c r="BP411" i="1"/>
  <c r="BQ411" i="1"/>
  <c r="BR411" i="1"/>
  <c r="BK411" i="1"/>
  <c r="BM411" i="1"/>
  <c r="BG411" i="1"/>
  <c r="BL411" i="1"/>
  <c r="BH411" i="1"/>
  <c r="BI411" i="1"/>
  <c r="BJ411" i="1"/>
  <c r="BP416" i="1"/>
  <c r="BI416" i="1"/>
  <c r="BJ416" i="1"/>
  <c r="BM416" i="1"/>
  <c r="BQ416" i="1"/>
  <c r="BG416" i="1"/>
  <c r="BO416" i="1"/>
  <c r="BL416" i="1"/>
  <c r="BR416" i="1"/>
  <c r="BF416" i="1"/>
  <c r="BN416" i="1"/>
  <c r="BK416" i="1"/>
  <c r="BH416" i="1"/>
  <c r="BK419" i="1"/>
  <c r="BP419" i="1"/>
  <c r="BM419" i="1"/>
  <c r="BF419" i="1"/>
  <c r="BG419" i="1"/>
  <c r="BI419" i="1"/>
  <c r="BJ419" i="1"/>
  <c r="BH419" i="1"/>
  <c r="BL419" i="1"/>
  <c r="BN419" i="1"/>
  <c r="BO419" i="1"/>
  <c r="BQ419" i="1"/>
  <c r="BR419" i="1"/>
  <c r="BK421" i="1"/>
  <c r="BN421" i="1"/>
  <c r="BO421" i="1"/>
  <c r="BH421" i="1"/>
  <c r="BI421" i="1"/>
  <c r="BJ421" i="1"/>
  <c r="BM421" i="1"/>
  <c r="BL421" i="1"/>
  <c r="BG421" i="1"/>
  <c r="BF421" i="1"/>
  <c r="BP421" i="1"/>
  <c r="BQ421" i="1"/>
  <c r="BR421" i="1"/>
  <c r="BK422" i="1"/>
  <c r="BF422" i="1"/>
  <c r="BL422" i="1"/>
  <c r="BG422" i="1"/>
  <c r="BP422" i="1"/>
  <c r="BQ422" i="1"/>
  <c r="BJ422" i="1"/>
  <c r="BN422" i="1"/>
  <c r="BM422" i="1"/>
  <c r="BO422" i="1"/>
  <c r="BI422" i="1"/>
  <c r="BH422" i="1"/>
  <c r="BR422" i="1"/>
  <c r="BO338" i="1"/>
  <c r="BK338" i="1"/>
  <c r="BG338" i="1"/>
  <c r="BP338" i="1"/>
  <c r="BL338" i="1"/>
  <c r="BH338" i="1"/>
  <c r="BQ338" i="1"/>
  <c r="BM338" i="1"/>
  <c r="BI338" i="1"/>
  <c r="BR338" i="1"/>
  <c r="BN338" i="1"/>
  <c r="BJ338" i="1"/>
  <c r="BF338" i="1"/>
  <c r="BQ425" i="1"/>
  <c r="BM425" i="1"/>
  <c r="BI425" i="1"/>
  <c r="BR425" i="1"/>
  <c r="BN425" i="1"/>
  <c r="BJ425" i="1"/>
  <c r="BF425" i="1"/>
  <c r="BO425" i="1"/>
  <c r="BK425" i="1"/>
  <c r="BG425" i="1"/>
  <c r="BP425" i="1"/>
  <c r="BL425" i="1"/>
  <c r="BH425" i="1"/>
  <c r="BQ427" i="1"/>
  <c r="BM427" i="1"/>
  <c r="BI427" i="1"/>
  <c r="BR427" i="1"/>
  <c r="BN427" i="1"/>
  <c r="BJ427" i="1"/>
  <c r="BO427" i="1"/>
  <c r="BK427" i="1"/>
  <c r="BG427" i="1"/>
  <c r="BP427" i="1"/>
  <c r="BL427" i="1"/>
  <c r="BH427" i="1"/>
  <c r="BF427" i="1"/>
  <c r="BQ430" i="1"/>
  <c r="BM430" i="1"/>
  <c r="BI430" i="1"/>
  <c r="BR430" i="1"/>
  <c r="BN430" i="1"/>
  <c r="BJ430" i="1"/>
  <c r="BF430" i="1"/>
  <c r="BO430" i="1"/>
  <c r="BK430" i="1"/>
  <c r="BG430" i="1"/>
  <c r="BP430" i="1"/>
  <c r="BL430" i="1"/>
  <c r="BH430" i="1"/>
  <c r="BK437" i="1"/>
  <c r="BL437" i="1"/>
  <c r="BF437" i="1"/>
  <c r="BG437" i="1"/>
  <c r="BH437" i="1"/>
  <c r="BI437" i="1"/>
  <c r="BJ437" i="1"/>
  <c r="BM437" i="1"/>
  <c r="BN437" i="1"/>
  <c r="BO437" i="1"/>
  <c r="BP437" i="1"/>
  <c r="BQ437" i="1"/>
  <c r="BR437" i="1"/>
  <c r="BK465" i="1"/>
  <c r="BL465" i="1"/>
  <c r="BO465" i="1"/>
  <c r="BN465" i="1"/>
  <c r="BH465" i="1"/>
  <c r="BM465" i="1"/>
  <c r="BQ465" i="1"/>
  <c r="BR465" i="1"/>
  <c r="BG465" i="1"/>
  <c r="BF465" i="1"/>
  <c r="BP465" i="1"/>
  <c r="BI465" i="1"/>
  <c r="BJ465" i="1"/>
  <c r="BK473" i="1"/>
  <c r="BL473" i="1"/>
  <c r="BN473" i="1"/>
  <c r="BO473" i="1"/>
  <c r="BP473" i="1"/>
  <c r="BQ473" i="1"/>
  <c r="BR473" i="1"/>
  <c r="BM473" i="1"/>
  <c r="BG473" i="1"/>
  <c r="BI473" i="1"/>
  <c r="BF473" i="1"/>
  <c r="BH473" i="1"/>
  <c r="BJ473" i="1"/>
  <c r="BM475" i="1"/>
  <c r="BN475" i="1"/>
  <c r="BO475" i="1"/>
  <c r="BP475" i="1"/>
  <c r="BQ475" i="1"/>
  <c r="BR475" i="1"/>
  <c r="BK475" i="1"/>
  <c r="BF475" i="1"/>
  <c r="BH475" i="1"/>
  <c r="BJ475" i="1"/>
  <c r="BL475" i="1"/>
  <c r="BG475" i="1"/>
  <c r="BI475" i="1"/>
  <c r="BJ479" i="1"/>
  <c r="BQ479" i="1"/>
  <c r="BP479" i="1"/>
  <c r="BO479" i="1"/>
  <c r="BN479" i="1"/>
  <c r="BI479" i="1"/>
  <c r="BF479" i="1"/>
  <c r="BG479" i="1"/>
  <c r="BR479" i="1"/>
  <c r="BM479" i="1"/>
  <c r="BL479" i="1"/>
  <c r="BH479" i="1"/>
  <c r="BK479" i="1"/>
  <c r="BK484" i="1"/>
  <c r="BN484" i="1"/>
  <c r="BM484" i="1"/>
  <c r="BO484" i="1"/>
  <c r="BP484" i="1"/>
  <c r="BQ484" i="1"/>
  <c r="BR484" i="1"/>
  <c r="BF484" i="1"/>
  <c r="BL484" i="1"/>
  <c r="BG484" i="1"/>
  <c r="BH484" i="1"/>
  <c r="BI484" i="1"/>
  <c r="BJ484" i="1"/>
  <c r="BQ508" i="1"/>
  <c r="BM508" i="1"/>
  <c r="BI508" i="1"/>
  <c r="BR508" i="1"/>
  <c r="BJ508" i="1"/>
  <c r="BO508" i="1"/>
  <c r="BK508" i="1"/>
  <c r="BG508" i="1"/>
  <c r="BP508" i="1"/>
  <c r="BL508" i="1"/>
  <c r="BH508" i="1"/>
  <c r="BN508" i="1"/>
  <c r="BF508" i="1"/>
  <c r="BK504" i="1"/>
  <c r="BN504" i="1"/>
  <c r="BG504" i="1"/>
  <c r="BI504" i="1"/>
  <c r="BJ504" i="1"/>
  <c r="BL504" i="1"/>
  <c r="BP504" i="1"/>
  <c r="BF504" i="1"/>
  <c r="BM504" i="1"/>
  <c r="BO504" i="1"/>
  <c r="BQ504" i="1"/>
  <c r="BR504" i="1"/>
  <c r="BH504" i="1"/>
  <c r="BK501" i="1"/>
  <c r="BM501" i="1"/>
  <c r="BN501" i="1"/>
  <c r="BG501" i="1"/>
  <c r="BP501" i="1"/>
  <c r="BQ501" i="1"/>
  <c r="BR501" i="1"/>
  <c r="BF501" i="1"/>
  <c r="BL501" i="1"/>
  <c r="BO501" i="1"/>
  <c r="BH501" i="1"/>
  <c r="BI501" i="1"/>
  <c r="BJ501" i="1"/>
  <c r="BK527" i="1"/>
  <c r="BI527" i="1"/>
  <c r="BN527" i="1"/>
  <c r="BR527" i="1"/>
  <c r="BL527" i="1"/>
  <c r="BG527" i="1"/>
  <c r="BH527" i="1"/>
  <c r="BF527" i="1"/>
  <c r="BJ527" i="1"/>
  <c r="BQ527" i="1"/>
  <c r="BM527" i="1"/>
  <c r="BO527" i="1"/>
  <c r="BP527" i="1"/>
  <c r="BK646" i="1"/>
  <c r="BL646" i="1"/>
  <c r="BN646" i="1"/>
  <c r="BO646" i="1"/>
  <c r="BH646" i="1"/>
  <c r="BI646" i="1"/>
  <c r="BJ646" i="1"/>
  <c r="BM646" i="1"/>
  <c r="BG646" i="1"/>
  <c r="BF646" i="1"/>
  <c r="BP646" i="1"/>
  <c r="BQ646" i="1"/>
  <c r="BR646" i="1"/>
  <c r="BK745" i="1"/>
  <c r="BJ745" i="1"/>
  <c r="BQ745" i="1"/>
  <c r="BP745" i="1"/>
  <c r="BO745" i="1"/>
  <c r="BN745" i="1"/>
  <c r="BL745" i="1"/>
  <c r="BR745" i="1"/>
  <c r="BF745" i="1"/>
  <c r="BI745" i="1"/>
  <c r="BH745" i="1"/>
  <c r="BG745" i="1"/>
  <c r="BM745" i="1"/>
  <c r="BQ736" i="1"/>
  <c r="BJ736" i="1"/>
  <c r="BL736" i="1"/>
  <c r="BH736" i="1"/>
  <c r="BO736" i="1"/>
  <c r="BM736" i="1"/>
  <c r="BN736" i="1"/>
  <c r="BP736" i="1"/>
  <c r="BG736" i="1"/>
  <c r="BR736" i="1"/>
  <c r="BK736" i="1"/>
  <c r="BF736" i="1"/>
  <c r="BI736" i="1"/>
  <c r="BO792" i="1"/>
  <c r="BK792" i="1"/>
  <c r="BG792" i="1"/>
  <c r="BP792" i="1"/>
  <c r="BL792" i="1"/>
  <c r="BQ792" i="1"/>
  <c r="BM792" i="1"/>
  <c r="BI792" i="1"/>
  <c r="BR792" i="1"/>
  <c r="BN792" i="1"/>
  <c r="BJ792" i="1"/>
  <c r="BF792" i="1"/>
  <c r="BO857" i="1"/>
  <c r="BK857" i="1"/>
  <c r="BG857" i="1"/>
  <c r="BP857" i="1"/>
  <c r="BL857" i="1"/>
  <c r="BH857" i="1"/>
  <c r="BQ857" i="1"/>
  <c r="BM857" i="1"/>
  <c r="BI857" i="1"/>
  <c r="BR857" i="1"/>
  <c r="BN857" i="1"/>
  <c r="BJ857" i="1"/>
  <c r="BF857" i="1"/>
  <c r="BQ855" i="1"/>
  <c r="BM855" i="1"/>
  <c r="BI855" i="1"/>
  <c r="BR855" i="1"/>
  <c r="BN855" i="1"/>
  <c r="BJ855" i="1"/>
  <c r="BF855" i="1"/>
  <c r="BO855" i="1"/>
  <c r="BK855" i="1"/>
  <c r="BG855" i="1"/>
  <c r="BP855" i="1"/>
  <c r="BL855" i="1"/>
  <c r="BH855" i="1"/>
  <c r="BL1013" i="1"/>
  <c r="BN1013" i="1"/>
  <c r="BO1013" i="1"/>
  <c r="BH1013" i="1"/>
  <c r="BI1013" i="1"/>
  <c r="BJ1013" i="1"/>
  <c r="BK1013" i="1"/>
  <c r="BM1013" i="1"/>
  <c r="BG1013" i="1"/>
  <c r="BF1013" i="1"/>
  <c r="BP1013" i="1"/>
  <c r="BQ1013" i="1"/>
  <c r="BR1013" i="1"/>
  <c r="BF1017" i="1"/>
  <c r="BG1017" i="1"/>
  <c r="BL1017" i="1"/>
  <c r="BP1017" i="1"/>
  <c r="BI1017" i="1"/>
  <c r="BJ1017" i="1"/>
  <c r="BK1017" i="1"/>
  <c r="BN1017" i="1"/>
  <c r="BO1017" i="1"/>
  <c r="BH1017" i="1"/>
  <c r="BM1017" i="1"/>
  <c r="BQ1017" i="1"/>
  <c r="BR1017" i="1"/>
  <c r="BQ1067" i="1"/>
  <c r="BM1067" i="1"/>
  <c r="BI1067" i="1"/>
  <c r="BR1067" i="1"/>
  <c r="BN1067" i="1"/>
  <c r="BJ1067" i="1"/>
  <c r="BF1067" i="1"/>
  <c r="BO1067" i="1"/>
  <c r="BK1067" i="1"/>
  <c r="BG1067" i="1"/>
  <c r="BP1067" i="1"/>
  <c r="BL1067" i="1"/>
  <c r="BH1067" i="1"/>
  <c r="BO1064" i="1"/>
  <c r="BK1064" i="1"/>
  <c r="BG1064" i="1"/>
  <c r="BP1064" i="1"/>
  <c r="BL1064" i="1"/>
  <c r="BH1064" i="1"/>
  <c r="BQ1064" i="1"/>
  <c r="BM1064" i="1"/>
  <c r="BI1064" i="1"/>
  <c r="BR1064" i="1"/>
  <c r="BN1064" i="1"/>
  <c r="BJ1064" i="1"/>
  <c r="BF1064" i="1"/>
  <c r="BP1063" i="1"/>
  <c r="BL1063" i="1"/>
  <c r="BH1063" i="1"/>
  <c r="BQ1063" i="1"/>
  <c r="BM1063" i="1"/>
  <c r="BI1063" i="1"/>
  <c r="BR1063" i="1"/>
  <c r="BN1063" i="1"/>
  <c r="BJ1063" i="1"/>
  <c r="BF1063" i="1"/>
  <c r="BO1063" i="1"/>
  <c r="BK1063" i="1"/>
  <c r="BG1063" i="1"/>
  <c r="BQ1112" i="1"/>
  <c r="BM1112" i="1"/>
  <c r="BI1112" i="1"/>
  <c r="BR1112" i="1"/>
  <c r="BN1112" i="1"/>
  <c r="BJ1112" i="1"/>
  <c r="BF1112" i="1"/>
  <c r="BO1112" i="1"/>
  <c r="BK1112" i="1"/>
  <c r="BG1112" i="1"/>
  <c r="BP1112" i="1"/>
  <c r="BL1112" i="1"/>
  <c r="BH1112" i="1"/>
  <c r="BO856" i="1"/>
  <c r="BK856" i="1"/>
  <c r="BG856" i="1"/>
  <c r="BP856" i="1"/>
  <c r="BL856" i="1"/>
  <c r="BH856" i="1"/>
  <c r="BQ856" i="1"/>
  <c r="BM856" i="1"/>
  <c r="BI856" i="1"/>
  <c r="BR856" i="1"/>
  <c r="BN856" i="1"/>
  <c r="BJ856" i="1"/>
  <c r="BF856" i="1"/>
  <c r="BN186" i="1"/>
  <c r="BG186" i="1"/>
  <c r="BK186" i="1"/>
  <c r="BM186" i="1"/>
  <c r="BF186" i="1"/>
  <c r="BO186" i="1"/>
  <c r="BL186" i="1"/>
  <c r="BP186" i="1"/>
  <c r="BI186" i="1"/>
  <c r="BR186" i="1"/>
  <c r="BH186" i="1"/>
  <c r="BQ186" i="1"/>
  <c r="BJ186" i="1"/>
  <c r="BO86" i="1"/>
  <c r="BK86" i="1"/>
  <c r="BG86" i="1"/>
  <c r="BP86" i="1"/>
  <c r="BL86" i="1"/>
  <c r="BH86" i="1"/>
  <c r="BQ86" i="1"/>
  <c r="BM86" i="1"/>
  <c r="BI86" i="1"/>
  <c r="BR86" i="1"/>
  <c r="BN86" i="1"/>
  <c r="BJ86" i="1"/>
  <c r="BF86" i="1"/>
  <c r="BQ149" i="1"/>
  <c r="BM149" i="1"/>
  <c r="BI149" i="1"/>
  <c r="BR149" i="1"/>
  <c r="BN149" i="1"/>
  <c r="BJ149" i="1"/>
  <c r="BF149" i="1"/>
  <c r="BO149" i="1"/>
  <c r="BK149" i="1"/>
  <c r="BG149" i="1"/>
  <c r="BP149" i="1"/>
  <c r="BL149" i="1"/>
  <c r="BH149" i="1"/>
  <c r="BP82" i="1"/>
  <c r="BL82" i="1"/>
  <c r="BH82" i="1"/>
  <c r="BQ82" i="1"/>
  <c r="BM82" i="1"/>
  <c r="BI82" i="1"/>
  <c r="BR82" i="1"/>
  <c r="BN82" i="1"/>
  <c r="BJ82" i="1"/>
  <c r="BF82" i="1"/>
  <c r="BO82" i="1"/>
  <c r="BK82" i="1"/>
  <c r="BG82" i="1"/>
  <c r="BK162" i="1"/>
  <c r="BF162" i="1"/>
  <c r="BP162" i="1"/>
  <c r="BM162" i="1"/>
  <c r="BG162" i="1"/>
  <c r="BQ162" i="1"/>
  <c r="BR162" i="1"/>
  <c r="BO162" i="1"/>
  <c r="BH162" i="1"/>
  <c r="BL162" i="1"/>
  <c r="BN162" i="1"/>
  <c r="BI162" i="1"/>
  <c r="BJ162" i="1"/>
  <c r="BO158" i="1"/>
  <c r="BK158" i="1"/>
  <c r="BG158" i="1"/>
  <c r="BP158" i="1"/>
  <c r="BL158" i="1"/>
  <c r="BH158" i="1"/>
  <c r="BQ158" i="1"/>
  <c r="BM158" i="1"/>
  <c r="BI158" i="1"/>
  <c r="BR158" i="1"/>
  <c r="BN158" i="1"/>
  <c r="BJ158" i="1"/>
  <c r="BF158" i="1"/>
  <c r="BK155" i="1"/>
  <c r="BP155" i="1"/>
  <c r="BL155" i="1"/>
  <c r="BF155" i="1"/>
  <c r="BG155" i="1"/>
  <c r="BI155" i="1"/>
  <c r="BH155" i="1"/>
  <c r="BR155" i="1"/>
  <c r="BM155" i="1"/>
  <c r="BN155" i="1"/>
  <c r="BO155" i="1"/>
  <c r="BQ155" i="1"/>
  <c r="BJ155" i="1"/>
  <c r="BM678" i="1"/>
  <c r="BK678" i="1"/>
  <c r="BF678" i="1"/>
  <c r="BH678" i="1"/>
  <c r="BI678" i="1"/>
  <c r="BJ678" i="1"/>
  <c r="BR678" i="1"/>
  <c r="BO678" i="1"/>
  <c r="BG678" i="1"/>
  <c r="BL678" i="1"/>
  <c r="BN678" i="1"/>
  <c r="BP678" i="1"/>
  <c r="BQ678" i="1"/>
  <c r="BG760" i="1"/>
  <c r="BJ760" i="1"/>
  <c r="BI760" i="1"/>
  <c r="BH760" i="1"/>
  <c r="BL760" i="1"/>
  <c r="BF760" i="1"/>
  <c r="BK760" i="1"/>
  <c r="BR760" i="1"/>
  <c r="BQ760" i="1"/>
  <c r="BP760" i="1"/>
  <c r="BO760" i="1"/>
  <c r="BN760" i="1"/>
  <c r="BM760" i="1"/>
  <c r="BR764" i="1"/>
  <c r="BQ764" i="1"/>
  <c r="BP764" i="1"/>
  <c r="BM764" i="1"/>
  <c r="BG764" i="1"/>
  <c r="BF764" i="1"/>
  <c r="BK764" i="1"/>
  <c r="BJ764" i="1"/>
  <c r="BI764" i="1"/>
  <c r="BH764" i="1"/>
  <c r="BO764" i="1"/>
  <c r="BN764" i="1"/>
  <c r="BL764" i="1"/>
  <c r="BM395" i="1"/>
  <c r="BN395" i="1"/>
  <c r="BO395" i="1"/>
  <c r="BP395" i="1"/>
  <c r="BQ395" i="1"/>
  <c r="BR395" i="1"/>
  <c r="BK395" i="1"/>
  <c r="BL395" i="1"/>
  <c r="BF395" i="1"/>
  <c r="BG395" i="1"/>
  <c r="BH395" i="1"/>
  <c r="BI395" i="1"/>
  <c r="BJ395" i="1"/>
  <c r="BR402" i="1"/>
  <c r="BK402" i="1"/>
  <c r="BF402" i="1"/>
  <c r="BG402" i="1"/>
  <c r="BP402" i="1"/>
  <c r="BQ402" i="1"/>
  <c r="BJ402" i="1"/>
  <c r="BM402" i="1"/>
  <c r="BN402" i="1"/>
  <c r="BO402" i="1"/>
  <c r="BH402" i="1"/>
  <c r="BI402" i="1"/>
  <c r="BL402" i="1"/>
  <c r="BK407" i="1"/>
  <c r="BM407" i="1"/>
  <c r="BL407" i="1"/>
  <c r="BN407" i="1"/>
  <c r="BG407" i="1"/>
  <c r="BF407" i="1"/>
  <c r="BP407" i="1"/>
  <c r="BI407" i="1"/>
  <c r="BJ407" i="1"/>
  <c r="BO407" i="1"/>
  <c r="BH407" i="1"/>
  <c r="BQ407" i="1"/>
  <c r="BR407" i="1"/>
  <c r="BM394" i="1"/>
  <c r="BN394" i="1"/>
  <c r="BO394" i="1"/>
  <c r="BP394" i="1"/>
  <c r="BQ394" i="1"/>
  <c r="BR394" i="1"/>
  <c r="BK394" i="1"/>
  <c r="BL394" i="1"/>
  <c r="BF394" i="1"/>
  <c r="BG394" i="1"/>
  <c r="BH394" i="1"/>
  <c r="BI394" i="1"/>
  <c r="BJ394" i="1"/>
  <c r="BF358" i="1"/>
  <c r="BL358" i="1"/>
  <c r="BG358" i="1"/>
  <c r="BI358" i="1"/>
  <c r="BJ358" i="1"/>
  <c r="BK358" i="1"/>
  <c r="BN358" i="1"/>
  <c r="BM358" i="1"/>
  <c r="BO358" i="1"/>
  <c r="BP358" i="1"/>
  <c r="BQ358" i="1"/>
  <c r="BR358" i="1"/>
  <c r="BH358" i="1"/>
  <c r="BK214" i="1"/>
  <c r="BL214" i="1"/>
  <c r="BF214" i="1"/>
  <c r="BG214" i="1"/>
  <c r="BH214" i="1"/>
  <c r="BI214" i="1"/>
  <c r="BJ214" i="1"/>
  <c r="BM214" i="1"/>
  <c r="BN214" i="1"/>
  <c r="BO214" i="1"/>
  <c r="BP214" i="1"/>
  <c r="BQ214" i="1"/>
  <c r="BR214" i="1"/>
  <c r="BR206" i="1"/>
  <c r="BK206" i="1"/>
  <c r="BM206" i="1"/>
  <c r="BG206" i="1"/>
  <c r="BH206" i="1"/>
  <c r="BL206" i="1"/>
  <c r="BQ206" i="1"/>
  <c r="BJ206" i="1"/>
  <c r="BN206" i="1"/>
  <c r="BO206" i="1"/>
  <c r="BP206" i="1"/>
  <c r="BI206" i="1"/>
  <c r="BF206" i="1"/>
  <c r="BR204" i="1"/>
  <c r="BL204" i="1"/>
  <c r="BG204" i="1"/>
  <c r="BI204" i="1"/>
  <c r="BH204" i="1"/>
  <c r="BJ204" i="1"/>
  <c r="BK204" i="1"/>
  <c r="BF204" i="1"/>
  <c r="BN204" i="1"/>
  <c r="BM204" i="1"/>
  <c r="BO204" i="1"/>
  <c r="BQ204" i="1"/>
  <c r="BP204" i="1"/>
  <c r="BK202" i="1"/>
  <c r="BJ202" i="1"/>
  <c r="BM202" i="1"/>
  <c r="BN202" i="1"/>
  <c r="BO202" i="1"/>
  <c r="BP202" i="1"/>
  <c r="BQ202" i="1"/>
  <c r="BR202" i="1"/>
  <c r="BL202" i="1"/>
  <c r="BF202" i="1"/>
  <c r="BG202" i="1"/>
  <c r="BH202" i="1"/>
  <c r="BI202" i="1"/>
  <c r="BO957" i="1"/>
  <c r="BK957" i="1"/>
  <c r="BG957" i="1"/>
  <c r="BP957" i="1"/>
  <c r="BL957" i="1"/>
  <c r="BH957" i="1"/>
  <c r="BQ957" i="1"/>
  <c r="BM957" i="1"/>
  <c r="BI957" i="1"/>
  <c r="BR957" i="1"/>
  <c r="BN957" i="1"/>
  <c r="BJ957" i="1"/>
  <c r="BF957" i="1"/>
  <c r="BK970" i="1"/>
  <c r="BL970" i="1"/>
  <c r="BQ970" i="1"/>
  <c r="BM970" i="1"/>
  <c r="BI970" i="1"/>
  <c r="BR970" i="1"/>
  <c r="BN970" i="1"/>
  <c r="BJ970" i="1"/>
  <c r="BF970" i="1"/>
  <c r="BO970" i="1"/>
  <c r="BG970" i="1"/>
  <c r="BP970" i="1"/>
  <c r="BH970" i="1"/>
  <c r="BP198" i="1"/>
  <c r="BI198" i="1"/>
  <c r="BM198" i="1"/>
  <c r="BJ198" i="1"/>
  <c r="BR198" i="1"/>
  <c r="BG198" i="1"/>
  <c r="BO198" i="1"/>
  <c r="BH198" i="1"/>
  <c r="BN198" i="1"/>
  <c r="BQ198" i="1"/>
  <c r="BF198" i="1"/>
  <c r="BK198" i="1"/>
  <c r="BL198" i="1"/>
  <c r="BQ190" i="1"/>
  <c r="BM190" i="1"/>
  <c r="BH190" i="1"/>
  <c r="BR190" i="1"/>
  <c r="BK190" i="1"/>
  <c r="BL190" i="1"/>
  <c r="BP190" i="1"/>
  <c r="BJ190" i="1"/>
  <c r="BN190" i="1"/>
  <c r="BG190" i="1"/>
  <c r="BF190" i="1"/>
  <c r="BO190" i="1"/>
  <c r="BI190" i="1"/>
  <c r="BK590" i="1"/>
  <c r="BL590" i="1"/>
  <c r="BF590" i="1"/>
  <c r="BH590" i="1"/>
  <c r="BI590" i="1"/>
  <c r="BJ590" i="1"/>
  <c r="BN590" i="1"/>
  <c r="BM590" i="1"/>
  <c r="BO590" i="1"/>
  <c r="BP590" i="1"/>
  <c r="BQ590" i="1"/>
  <c r="BR590" i="1"/>
  <c r="BG590" i="1"/>
  <c r="BL588" i="1"/>
  <c r="BN588" i="1"/>
  <c r="BO588" i="1"/>
  <c r="BP588" i="1"/>
  <c r="BI588" i="1"/>
  <c r="BJ588" i="1"/>
  <c r="BK588" i="1"/>
  <c r="BM588" i="1"/>
  <c r="BG588" i="1"/>
  <c r="BH588" i="1"/>
  <c r="BF588" i="1"/>
  <c r="BQ588" i="1"/>
  <c r="BR588" i="1"/>
  <c r="BM586" i="1"/>
  <c r="BN586" i="1"/>
  <c r="BG586" i="1"/>
  <c r="BH586" i="1"/>
  <c r="BI586" i="1"/>
  <c r="BJ586" i="1"/>
  <c r="BK586" i="1"/>
  <c r="BF586" i="1"/>
  <c r="BL586" i="1"/>
  <c r="BO586" i="1"/>
  <c r="BP586" i="1"/>
  <c r="BQ586" i="1"/>
  <c r="BR586" i="1"/>
  <c r="BK591" i="1"/>
  <c r="BO591" i="1"/>
  <c r="BF591" i="1"/>
  <c r="BG591" i="1"/>
  <c r="BP591" i="1"/>
  <c r="BQ591" i="1"/>
  <c r="BR591" i="1"/>
  <c r="BM591" i="1"/>
  <c r="BL591" i="1"/>
  <c r="BN591" i="1"/>
  <c r="BH591" i="1"/>
  <c r="BI591" i="1"/>
  <c r="BJ591" i="1"/>
  <c r="BR108" i="1"/>
  <c r="BK108" i="1"/>
  <c r="BF108" i="1"/>
  <c r="BG108" i="1"/>
  <c r="BP108" i="1"/>
  <c r="BQ108" i="1"/>
  <c r="BM108" i="1"/>
  <c r="BL108" i="1"/>
  <c r="BN108" i="1"/>
  <c r="BH108" i="1"/>
  <c r="BI108" i="1"/>
  <c r="BO108" i="1"/>
  <c r="BJ108" i="1"/>
  <c r="BO121" i="1"/>
  <c r="BK121" i="1"/>
  <c r="BG121" i="1"/>
  <c r="BP121" i="1"/>
  <c r="BL121" i="1"/>
  <c r="BH121" i="1"/>
  <c r="BQ121" i="1"/>
  <c r="BM121" i="1"/>
  <c r="BI121" i="1"/>
  <c r="BR121" i="1"/>
  <c r="BN121" i="1"/>
  <c r="BJ121" i="1"/>
  <c r="BF121" i="1"/>
  <c r="BQ135" i="1"/>
  <c r="BM135" i="1"/>
  <c r="BI135" i="1"/>
  <c r="BR135" i="1"/>
  <c r="BN135" i="1"/>
  <c r="BJ135" i="1"/>
  <c r="BF135" i="1"/>
  <c r="BO135" i="1"/>
  <c r="BK135" i="1"/>
  <c r="BG135" i="1"/>
  <c r="BP135" i="1"/>
  <c r="BL135" i="1"/>
  <c r="BH135" i="1"/>
  <c r="BO128" i="1"/>
  <c r="BK128" i="1"/>
  <c r="BG128" i="1"/>
  <c r="BP128" i="1"/>
  <c r="BL128" i="1"/>
  <c r="BH128" i="1"/>
  <c r="BQ128" i="1"/>
  <c r="BM128" i="1"/>
  <c r="BI128" i="1"/>
  <c r="BR128" i="1"/>
  <c r="BN128" i="1"/>
  <c r="BJ128" i="1"/>
  <c r="BF128" i="1"/>
  <c r="BL510" i="1"/>
  <c r="BG510" i="1"/>
  <c r="BF510" i="1"/>
  <c r="BK510" i="1"/>
  <c r="BP653" i="1"/>
  <c r="BQ510" i="1"/>
  <c r="W1290" i="1"/>
  <c r="AZ1290" i="1"/>
  <c r="BE1290" i="1"/>
  <c r="W409" i="1"/>
  <c r="AZ409" i="1"/>
  <c r="BJ881" i="1"/>
  <c r="AZ612" i="1"/>
  <c r="W612" i="1"/>
  <c r="AZ205" i="1"/>
  <c r="W205" i="1"/>
  <c r="AZ930" i="1"/>
  <c r="W930" i="1"/>
  <c r="W992" i="1"/>
  <c r="AZ1282" i="1"/>
  <c r="BE1282" i="1"/>
  <c r="W1282" i="1"/>
  <c r="AZ556" i="1"/>
  <c r="BE556" i="1"/>
  <c r="W556" i="1"/>
  <c r="W1318" i="1"/>
  <c r="AZ1309" i="1"/>
  <c r="BE1309" i="1"/>
  <c r="W1309" i="1"/>
  <c r="AZ246" i="1"/>
  <c r="AC246" i="1"/>
  <c r="W246" i="1"/>
  <c r="AZ156" i="1"/>
  <c r="BI156" i="1"/>
  <c r="W156" i="1"/>
  <c r="AZ196" i="1"/>
  <c r="BE196" i="1"/>
  <c r="W196" i="1"/>
  <c r="AZ951" i="1"/>
  <c r="BF732" i="1"/>
  <c r="W951" i="1"/>
  <c r="AZ810" i="1"/>
  <c r="AC810" i="1"/>
  <c r="W810" i="1"/>
  <c r="AZ447" i="1"/>
  <c r="BJ920" i="1"/>
  <c r="W447" i="1"/>
  <c r="BK470" i="1"/>
  <c r="W470" i="1"/>
  <c r="AZ839" i="1"/>
  <c r="W839" i="1"/>
  <c r="AZ180" i="1"/>
  <c r="W180" i="1"/>
  <c r="AZ320" i="1"/>
  <c r="W320" i="1"/>
  <c r="AZ243" i="1"/>
  <c r="BE243" i="1"/>
  <c r="W243" i="1"/>
  <c r="AZ110" i="1"/>
  <c r="BK110" i="1"/>
  <c r="W110" i="1"/>
  <c r="AZ277" i="1"/>
  <c r="BE277" i="1"/>
  <c r="W277" i="1"/>
  <c r="AZ483" i="1"/>
  <c r="BE483" i="1"/>
  <c r="W483" i="1"/>
  <c r="AZ357" i="1"/>
  <c r="BH357" i="1"/>
  <c r="W357" i="1"/>
  <c r="AZ463" i="1"/>
  <c r="W463" i="1"/>
  <c r="AZ472" i="1"/>
  <c r="BE472" i="1"/>
  <c r="W472" i="1"/>
  <c r="AZ397" i="1"/>
  <c r="BL397" i="1"/>
  <c r="W397" i="1"/>
  <c r="AZ1011" i="1"/>
  <c r="BH1011" i="1"/>
  <c r="W1011" i="1"/>
  <c r="AZ388" i="1"/>
  <c r="BL388" i="1"/>
  <c r="W388" i="1"/>
  <c r="AZ272" i="1"/>
  <c r="BE272" i="1"/>
  <c r="W272" i="1"/>
  <c r="W530" i="1"/>
  <c r="AZ194" i="1"/>
  <c r="W194" i="1"/>
  <c r="AZ526" i="1"/>
  <c r="BE526" i="1"/>
  <c r="W526" i="1"/>
  <c r="AZ867" i="1"/>
  <c r="W867" i="1"/>
  <c r="AZ1059" i="1"/>
  <c r="AC1059" i="1"/>
  <c r="W1059" i="1"/>
  <c r="AZ91" i="1"/>
  <c r="AC91" i="1"/>
  <c r="W91" i="1"/>
  <c r="AZ189" i="1"/>
  <c r="W189" i="1"/>
  <c r="AZ420" i="1"/>
  <c r="BE420" i="1"/>
  <c r="W420" i="1"/>
  <c r="AZ578" i="1"/>
  <c r="W578" i="1"/>
  <c r="AZ1000" i="1"/>
  <c r="BH1000" i="1"/>
  <c r="W1000" i="1"/>
  <c r="AY1048" i="1"/>
  <c r="AR2" i="1"/>
  <c r="AZ1082" i="1"/>
  <c r="AC1082" i="1"/>
  <c r="AY97" i="1"/>
  <c r="AZ469" i="1"/>
  <c r="AC469" i="1"/>
  <c r="AY469" i="1"/>
  <c r="AZ938" i="1"/>
  <c r="AC938" i="1"/>
  <c r="AY938" i="1"/>
  <c r="AZ370" i="1"/>
  <c r="AC370" i="1"/>
  <c r="AY370" i="1"/>
  <c r="AZ361" i="1"/>
  <c r="AY361" i="1"/>
  <c r="AZ360" i="1"/>
  <c r="AC360" i="1"/>
  <c r="AY360" i="1"/>
  <c r="AZ968" i="1"/>
  <c r="AC968" i="1"/>
  <c r="BS924" i="1"/>
  <c r="AZ1007" i="1"/>
  <c r="BQ18" i="1"/>
  <c r="BR18" i="1"/>
  <c r="BP18" i="1"/>
  <c r="BR7" i="1"/>
  <c r="BQ7" i="1"/>
  <c r="BP7" i="1"/>
  <c r="BQ28" i="1"/>
  <c r="BR28" i="1"/>
  <c r="BP28" i="1"/>
  <c r="BM56" i="1"/>
  <c r="BR56" i="1"/>
  <c r="BQ56" i="1"/>
  <c r="BP56" i="1"/>
  <c r="BR104" i="1"/>
  <c r="BP104" i="1"/>
  <c r="BQ104" i="1"/>
  <c r="BJ125" i="1"/>
  <c r="BR125" i="1"/>
  <c r="BQ125" i="1"/>
  <c r="BP125" i="1"/>
  <c r="BI160" i="1"/>
  <c r="BR160" i="1"/>
  <c r="BP160" i="1"/>
  <c r="BQ160" i="1"/>
  <c r="BO179" i="1"/>
  <c r="BR179" i="1"/>
  <c r="BQ179" i="1"/>
  <c r="BP179" i="1"/>
  <c r="BM203" i="1"/>
  <c r="BR203" i="1"/>
  <c r="BQ203" i="1"/>
  <c r="BP203" i="1"/>
  <c r="BJ220" i="1"/>
  <c r="BR220" i="1"/>
  <c r="BP220" i="1"/>
  <c r="BQ220" i="1"/>
  <c r="BG259" i="1"/>
  <c r="BR259" i="1"/>
  <c r="BQ259" i="1"/>
  <c r="BP259" i="1"/>
  <c r="BJ281" i="1"/>
  <c r="BR281" i="1"/>
  <c r="BQ281" i="1"/>
  <c r="BP281" i="1"/>
  <c r="BJ233" i="1"/>
  <c r="BR233" i="1"/>
  <c r="BQ233" i="1"/>
  <c r="BP233" i="1"/>
  <c r="BK300" i="1"/>
  <c r="BQ300" i="1"/>
  <c r="BR300" i="1"/>
  <c r="BP300" i="1"/>
  <c r="BQ240" i="1"/>
  <c r="BR240" i="1"/>
  <c r="BP240" i="1"/>
  <c r="BQ325" i="1"/>
  <c r="BR325" i="1"/>
  <c r="BP325" i="1"/>
  <c r="BQ345" i="1"/>
  <c r="BR345" i="1"/>
  <c r="BP345" i="1"/>
  <c r="BR392" i="1"/>
  <c r="BQ392" i="1"/>
  <c r="BP392" i="1"/>
  <c r="BR463" i="1"/>
  <c r="BP463" i="1"/>
  <c r="BQ463" i="1"/>
  <c r="BR420" i="1"/>
  <c r="BQ420" i="1"/>
  <c r="BP420" i="1"/>
  <c r="BR383" i="1"/>
  <c r="BP383" i="1"/>
  <c r="BQ383" i="1"/>
  <c r="BR457" i="1"/>
  <c r="BQ457" i="1"/>
  <c r="BP457" i="1"/>
  <c r="BR488" i="1"/>
  <c r="BP488" i="1"/>
  <c r="BQ488" i="1"/>
  <c r="BO526" i="1"/>
  <c r="BR526" i="1"/>
  <c r="BP526" i="1"/>
  <c r="BQ526" i="1"/>
  <c r="BG578" i="1"/>
  <c r="BR578" i="1"/>
  <c r="BQ578" i="1"/>
  <c r="BP578" i="1"/>
  <c r="BR552" i="1"/>
  <c r="BQ552" i="1"/>
  <c r="BP552" i="1"/>
  <c r="BR607" i="1"/>
  <c r="BQ607" i="1"/>
  <c r="BP607" i="1"/>
  <c r="BR614" i="1"/>
  <c r="BQ614" i="1"/>
  <c r="BP614" i="1"/>
  <c r="BR626" i="1"/>
  <c r="BQ626" i="1"/>
  <c r="BP626" i="1"/>
  <c r="BQ642" i="1"/>
  <c r="BR642" i="1"/>
  <c r="BP642" i="1"/>
  <c r="BR655" i="1"/>
  <c r="BQ655" i="1"/>
  <c r="BP655" i="1"/>
  <c r="BR873" i="1"/>
  <c r="BQ873" i="1"/>
  <c r="BP873" i="1"/>
  <c r="BR888" i="1"/>
  <c r="BP888" i="1"/>
  <c r="BQ888" i="1"/>
  <c r="BR909" i="1"/>
  <c r="BQ909" i="1"/>
  <c r="BP909" i="1"/>
  <c r="BR951" i="1"/>
  <c r="BQ951" i="1"/>
  <c r="BP951" i="1"/>
  <c r="BR990" i="1"/>
  <c r="BQ990" i="1"/>
  <c r="BP990" i="1"/>
  <c r="BR1002" i="1"/>
  <c r="BQ1002" i="1"/>
  <c r="BP1002" i="1"/>
  <c r="BQ659" i="1"/>
  <c r="BR659" i="1"/>
  <c r="BP659" i="1"/>
  <c r="BR680" i="1"/>
  <c r="BQ680" i="1"/>
  <c r="BP680" i="1"/>
  <c r="BR688" i="1"/>
  <c r="BP688" i="1"/>
  <c r="BQ688" i="1"/>
  <c r="BR724" i="1"/>
  <c r="BQ724" i="1"/>
  <c r="BP724" i="1"/>
  <c r="BP751" i="1"/>
  <c r="BR751" i="1"/>
  <c r="BQ751" i="1"/>
  <c r="BQ772" i="1"/>
  <c r="BP772" i="1"/>
  <c r="BR772" i="1"/>
  <c r="BR784" i="1"/>
  <c r="BQ784" i="1"/>
  <c r="BP784" i="1"/>
  <c r="BR715" i="1"/>
  <c r="BP715" i="1"/>
  <c r="BQ715" i="1"/>
  <c r="BR707" i="1"/>
  <c r="BQ707" i="1"/>
  <c r="BP707" i="1"/>
  <c r="BR719" i="1"/>
  <c r="BQ719" i="1"/>
  <c r="BP719" i="1"/>
  <c r="BR815" i="1"/>
  <c r="BQ815" i="1"/>
  <c r="BP815" i="1"/>
  <c r="BR834" i="1"/>
  <c r="BQ834" i="1"/>
  <c r="BP834" i="1"/>
  <c r="BQ848" i="1"/>
  <c r="BR848" i="1"/>
  <c r="BP848" i="1"/>
  <c r="BR910" i="1"/>
  <c r="BQ910" i="1"/>
  <c r="BP910" i="1"/>
  <c r="BR969" i="1"/>
  <c r="BP969" i="1"/>
  <c r="BQ969" i="1"/>
  <c r="BR1024" i="1"/>
  <c r="BP1024" i="1"/>
  <c r="BQ1024" i="1"/>
  <c r="BR1037" i="1"/>
  <c r="BQ1037" i="1"/>
  <c r="BP1037" i="1"/>
  <c r="BR1108" i="1"/>
  <c r="BQ1108" i="1"/>
  <c r="BP1108" i="1"/>
  <c r="BR1153" i="1"/>
  <c r="BQ1153" i="1"/>
  <c r="BP1153" i="1"/>
  <c r="BR1138" i="1"/>
  <c r="BQ1138" i="1"/>
  <c r="BP1138" i="1"/>
  <c r="BR1165" i="1"/>
  <c r="BQ1165" i="1"/>
  <c r="BP1165" i="1"/>
  <c r="BR1176" i="1"/>
  <c r="BQ1176" i="1"/>
  <c r="BP1176" i="1"/>
  <c r="BR1196" i="1"/>
  <c r="BQ1196" i="1"/>
  <c r="BP1196" i="1"/>
  <c r="BR1209" i="1"/>
  <c r="BQ1209" i="1"/>
  <c r="BP1209" i="1"/>
  <c r="BR1229" i="1"/>
  <c r="BQ1229" i="1"/>
  <c r="BP1229" i="1"/>
  <c r="BQ1299" i="1"/>
  <c r="BR1299" i="1"/>
  <c r="BP1299" i="1"/>
  <c r="AZ446" i="1"/>
  <c r="BJ919" i="1"/>
  <c r="BQ143" i="1"/>
  <c r="BO11" i="1"/>
  <c r="BQ11" i="1"/>
  <c r="BR11" i="1"/>
  <c r="BP11" i="1"/>
  <c r="BR34" i="1"/>
  <c r="BQ34" i="1"/>
  <c r="BP34" i="1"/>
  <c r="BR38" i="1"/>
  <c r="BP38" i="1"/>
  <c r="BQ38" i="1"/>
  <c r="BR8" i="1"/>
  <c r="BP8" i="1"/>
  <c r="BQ8" i="1"/>
  <c r="BR23" i="1"/>
  <c r="BP23" i="1"/>
  <c r="BQ23" i="1"/>
  <c r="BN31" i="1"/>
  <c r="BR31" i="1"/>
  <c r="BQ31" i="1"/>
  <c r="BP31" i="1"/>
  <c r="BR41" i="1"/>
  <c r="BP41" i="1"/>
  <c r="BQ41" i="1"/>
  <c r="BR44" i="1"/>
  <c r="BQ44" i="1"/>
  <c r="BP44" i="1"/>
  <c r="BQ99" i="1"/>
  <c r="BR99" i="1"/>
  <c r="BP99" i="1"/>
  <c r="BQ93" i="1"/>
  <c r="BR93" i="1"/>
  <c r="BP93" i="1"/>
  <c r="BQ106" i="1"/>
  <c r="BR106" i="1"/>
  <c r="BP106" i="1"/>
  <c r="BN114" i="1"/>
  <c r="BR114" i="1"/>
  <c r="BQ114" i="1"/>
  <c r="BP114" i="1"/>
  <c r="BO123" i="1"/>
  <c r="BR123" i="1"/>
  <c r="BP123" i="1"/>
  <c r="BQ123" i="1"/>
  <c r="BM133" i="1"/>
  <c r="BR133" i="1"/>
  <c r="BP133" i="1"/>
  <c r="BQ133" i="1"/>
  <c r="BQ148" i="1"/>
  <c r="BP148" i="1"/>
  <c r="BR148" i="1"/>
  <c r="BR119" i="1"/>
  <c r="BQ119" i="1"/>
  <c r="BP119" i="1"/>
  <c r="BR111" i="1"/>
  <c r="BQ111" i="1"/>
  <c r="BP111" i="1"/>
  <c r="BR178" i="1"/>
  <c r="BQ178" i="1"/>
  <c r="BP178" i="1"/>
  <c r="BR182" i="1"/>
  <c r="BQ182" i="1"/>
  <c r="BP182" i="1"/>
  <c r="BR199" i="1"/>
  <c r="BQ199" i="1"/>
  <c r="BP199" i="1"/>
  <c r="BR210" i="1"/>
  <c r="BQ210" i="1"/>
  <c r="BP210" i="1"/>
  <c r="BR221" i="1"/>
  <c r="BQ221" i="1"/>
  <c r="BP221" i="1"/>
  <c r="BR256" i="1"/>
  <c r="BQ256" i="1"/>
  <c r="BP256" i="1"/>
  <c r="BR260" i="1"/>
  <c r="BP260" i="1"/>
  <c r="BQ260" i="1"/>
  <c r="BR273" i="1"/>
  <c r="BQ273" i="1"/>
  <c r="BP273" i="1"/>
  <c r="BN287" i="1"/>
  <c r="BQ287" i="1"/>
  <c r="BR287" i="1"/>
  <c r="BP287" i="1"/>
  <c r="BN225" i="1"/>
  <c r="BR225" i="1"/>
  <c r="BP225" i="1"/>
  <c r="BQ225" i="1"/>
  <c r="BJ231" i="1"/>
  <c r="BR231" i="1"/>
  <c r="BQ231" i="1"/>
  <c r="BP231" i="1"/>
  <c r="BO234" i="1"/>
  <c r="BQ234" i="1"/>
  <c r="BR234" i="1"/>
  <c r="BP234" i="1"/>
  <c r="BK238" i="1"/>
  <c r="BQ238" i="1"/>
  <c r="BR238" i="1"/>
  <c r="BP238" i="1"/>
  <c r="BL255" i="1"/>
  <c r="BR255" i="1"/>
  <c r="BQ255" i="1"/>
  <c r="BP255" i="1"/>
  <c r="BR301" i="1"/>
  <c r="BP301" i="1"/>
  <c r="BQ301" i="1"/>
  <c r="BO241" i="1"/>
  <c r="BR241" i="1"/>
  <c r="BQ241" i="1"/>
  <c r="BP241" i="1"/>
  <c r="BR328" i="1"/>
  <c r="BQ328" i="1"/>
  <c r="BP328" i="1"/>
  <c r="BQ322" i="1"/>
  <c r="BP322" i="1"/>
  <c r="BR322" i="1"/>
  <c r="BK324" i="1"/>
  <c r="BR324" i="1"/>
  <c r="BP324" i="1"/>
  <c r="BQ324" i="1"/>
  <c r="BR329" i="1"/>
  <c r="BQ329" i="1"/>
  <c r="BP329" i="1"/>
  <c r="BR342" i="1"/>
  <c r="BQ342" i="1"/>
  <c r="BP342" i="1"/>
  <c r="BG347" i="1"/>
  <c r="BR347" i="1"/>
  <c r="BP347" i="1"/>
  <c r="BQ347" i="1"/>
  <c r="BR354" i="1"/>
  <c r="BQ354" i="1"/>
  <c r="BP354" i="1"/>
  <c r="BN435" i="1"/>
  <c r="BR435" i="1"/>
  <c r="BQ435" i="1"/>
  <c r="BP435" i="1"/>
  <c r="BR446" i="1"/>
  <c r="BQ446" i="1"/>
  <c r="BP446" i="1"/>
  <c r="BQ467" i="1"/>
  <c r="BP467" i="1"/>
  <c r="BR467" i="1"/>
  <c r="BQ472" i="1"/>
  <c r="BR472" i="1"/>
  <c r="BP472" i="1"/>
  <c r="BQ397" i="1"/>
  <c r="BR397" i="1"/>
  <c r="BP397" i="1"/>
  <c r="BQ410" i="1"/>
  <c r="BR410" i="1"/>
  <c r="BP410" i="1"/>
  <c r="BQ361" i="1"/>
  <c r="BR361" i="1"/>
  <c r="BP361" i="1"/>
  <c r="BQ369" i="1"/>
  <c r="BR369" i="1"/>
  <c r="BP369" i="1"/>
  <c r="BG375" i="1"/>
  <c r="BR375" i="1"/>
  <c r="BQ375" i="1"/>
  <c r="BP375" i="1"/>
  <c r="BR384" i="1"/>
  <c r="BP384" i="1"/>
  <c r="BQ384" i="1"/>
  <c r="BR423" i="1"/>
  <c r="BP423" i="1"/>
  <c r="BQ423" i="1"/>
  <c r="BR454" i="1"/>
  <c r="BP454" i="1"/>
  <c r="BQ454" i="1"/>
  <c r="BR481" i="1"/>
  <c r="BQ481" i="1"/>
  <c r="BP481" i="1"/>
  <c r="BH512" i="1"/>
  <c r="BR512" i="1"/>
  <c r="BQ512" i="1"/>
  <c r="BP512" i="1"/>
  <c r="BR519" i="1"/>
  <c r="BQ519" i="1"/>
  <c r="BP519" i="1"/>
  <c r="BR522" i="1"/>
  <c r="BQ522" i="1"/>
  <c r="BP522" i="1"/>
  <c r="BR516" i="1"/>
  <c r="BQ516" i="1"/>
  <c r="BP516" i="1"/>
  <c r="BQ577" i="1"/>
  <c r="BR577" i="1"/>
  <c r="BP577" i="1"/>
  <c r="BR584" i="1"/>
  <c r="BQ584" i="1"/>
  <c r="BP584" i="1"/>
  <c r="BQ547" i="1"/>
  <c r="BR547" i="1"/>
  <c r="BP547" i="1"/>
  <c r="BR551" i="1"/>
  <c r="BQ551" i="1"/>
  <c r="BP551" i="1"/>
  <c r="BQ594" i="1"/>
  <c r="BR594" i="1"/>
  <c r="BP594" i="1"/>
  <c r="BR599" i="1"/>
  <c r="BQ599" i="1"/>
  <c r="BP599" i="1"/>
  <c r="BQ604" i="1"/>
  <c r="BR604" i="1"/>
  <c r="BP604" i="1"/>
  <c r="BQ608" i="1"/>
  <c r="BR608" i="1"/>
  <c r="BP608" i="1"/>
  <c r="BQ612" i="1"/>
  <c r="BR612" i="1"/>
  <c r="BP612" i="1"/>
  <c r="BR616" i="1"/>
  <c r="BQ616" i="1"/>
  <c r="BP616" i="1"/>
  <c r="BQ619" i="1"/>
  <c r="BR619" i="1"/>
  <c r="BP619" i="1"/>
  <c r="BQ624" i="1"/>
  <c r="BR624" i="1"/>
  <c r="BP624" i="1"/>
  <c r="BQ625" i="1"/>
  <c r="BR625" i="1"/>
  <c r="BP625" i="1"/>
  <c r="BQ633" i="1"/>
  <c r="BP633" i="1"/>
  <c r="BR633" i="1"/>
  <c r="BR639" i="1"/>
  <c r="BQ639" i="1"/>
  <c r="BP639" i="1"/>
  <c r="BR637" i="1"/>
  <c r="BP637" i="1"/>
  <c r="BQ637" i="1"/>
  <c r="BR647" i="1"/>
  <c r="BQ647" i="1"/>
  <c r="BP647" i="1"/>
  <c r="BR649" i="1"/>
  <c r="BQ649" i="1"/>
  <c r="BP649" i="1"/>
  <c r="BR656" i="1"/>
  <c r="BQ656" i="1"/>
  <c r="BP656" i="1"/>
  <c r="BR866" i="1"/>
  <c r="BQ866" i="1"/>
  <c r="BP866" i="1"/>
  <c r="BR870" i="1"/>
  <c r="BP870" i="1"/>
  <c r="BQ870" i="1"/>
  <c r="BR874" i="1"/>
  <c r="BP874" i="1"/>
  <c r="BQ874" i="1"/>
  <c r="BR882" i="1"/>
  <c r="BQ882" i="1"/>
  <c r="BP882" i="1"/>
  <c r="BR889" i="1"/>
  <c r="BQ889" i="1"/>
  <c r="BP889" i="1"/>
  <c r="BR896" i="1"/>
  <c r="BQ896" i="1"/>
  <c r="BP896" i="1"/>
  <c r="BQ913" i="1"/>
  <c r="BR913" i="1"/>
  <c r="BP913" i="1"/>
  <c r="BR928" i="1"/>
  <c r="BP928" i="1"/>
  <c r="BQ928" i="1"/>
  <c r="BR942" i="1"/>
  <c r="BQ942" i="1"/>
  <c r="BP942" i="1"/>
  <c r="BR949" i="1"/>
  <c r="BP949" i="1"/>
  <c r="BQ949" i="1"/>
  <c r="BR955" i="1"/>
  <c r="BQ955" i="1"/>
  <c r="BP955" i="1"/>
  <c r="BR989" i="1"/>
  <c r="BQ989" i="1"/>
  <c r="BP989" i="1"/>
  <c r="BR995" i="1"/>
  <c r="BP995" i="1"/>
  <c r="BQ995" i="1"/>
  <c r="BR1007" i="1"/>
  <c r="BQ1007" i="1"/>
  <c r="BP1007" i="1"/>
  <c r="BR1009" i="1"/>
  <c r="BQ1009" i="1"/>
  <c r="BP1009" i="1"/>
  <c r="BR740" i="1"/>
  <c r="BQ740" i="1"/>
  <c r="BP740" i="1"/>
  <c r="BR738" i="1"/>
  <c r="BP738" i="1"/>
  <c r="BQ738" i="1"/>
  <c r="BR799" i="1"/>
  <c r="BQ799" i="1"/>
  <c r="BP799" i="1"/>
  <c r="BR803" i="1"/>
  <c r="BP803" i="1"/>
  <c r="BQ803" i="1"/>
  <c r="BR681" i="1"/>
  <c r="BQ681" i="1"/>
  <c r="BP681" i="1"/>
  <c r="BR685" i="1"/>
  <c r="BQ685" i="1"/>
  <c r="BP685" i="1"/>
  <c r="BR689" i="1"/>
  <c r="BQ689" i="1"/>
  <c r="BP689" i="1"/>
  <c r="BQ694" i="1"/>
  <c r="BR694" i="1"/>
  <c r="BP694" i="1"/>
  <c r="BQ721" i="1"/>
  <c r="BR721" i="1"/>
  <c r="BP721" i="1"/>
  <c r="BR725" i="1"/>
  <c r="BQ725" i="1"/>
  <c r="BP725" i="1"/>
  <c r="BQ729" i="1"/>
  <c r="BR729" i="1"/>
  <c r="BP729" i="1"/>
  <c r="BR744" i="1"/>
  <c r="BQ744" i="1"/>
  <c r="BP744" i="1"/>
  <c r="BR752" i="1"/>
  <c r="BQ752" i="1"/>
  <c r="BP752" i="1"/>
  <c r="BR769" i="1"/>
  <c r="BQ769" i="1"/>
  <c r="BP769" i="1"/>
  <c r="BR773" i="1"/>
  <c r="BQ773" i="1"/>
  <c r="BP773" i="1"/>
  <c r="BR777" i="1"/>
  <c r="BP777" i="1"/>
  <c r="BQ777" i="1"/>
  <c r="BR781" i="1"/>
  <c r="BQ781" i="1"/>
  <c r="BP781" i="1"/>
  <c r="BR785" i="1"/>
  <c r="BQ785" i="1"/>
  <c r="BP785" i="1"/>
  <c r="BR789" i="1"/>
  <c r="BP789" i="1"/>
  <c r="BQ789" i="1"/>
  <c r="BR718" i="1"/>
  <c r="BQ718" i="1"/>
  <c r="BP718" i="1"/>
  <c r="BR665" i="1"/>
  <c r="BP665" i="1"/>
  <c r="BQ665" i="1"/>
  <c r="BR669" i="1"/>
  <c r="BQ669" i="1"/>
  <c r="BP669" i="1"/>
  <c r="BR706" i="1"/>
  <c r="BQ706" i="1"/>
  <c r="BP706" i="1"/>
  <c r="BR712" i="1"/>
  <c r="BQ712" i="1"/>
  <c r="BP712" i="1"/>
  <c r="BR703" i="1"/>
  <c r="BQ703" i="1"/>
  <c r="BP703" i="1"/>
  <c r="BR698" i="1"/>
  <c r="BQ698" i="1"/>
  <c r="BP698" i="1"/>
  <c r="BR823" i="1"/>
  <c r="BQ823" i="1"/>
  <c r="BP823" i="1"/>
  <c r="BQ809" i="1"/>
  <c r="BR809" i="1"/>
  <c r="BP809" i="1"/>
  <c r="BR818" i="1"/>
  <c r="BQ818" i="1"/>
  <c r="BP818" i="1"/>
  <c r="BR822" i="1"/>
  <c r="BQ822" i="1"/>
  <c r="BP822" i="1"/>
  <c r="BR807" i="1"/>
  <c r="BQ807" i="1"/>
  <c r="BP807" i="1"/>
  <c r="BR839" i="1"/>
  <c r="BQ839" i="1"/>
  <c r="BP839" i="1"/>
  <c r="BR828" i="1"/>
  <c r="BP828" i="1"/>
  <c r="BQ828" i="1"/>
  <c r="BQ937" i="1"/>
  <c r="BP937" i="1"/>
  <c r="BR937" i="1"/>
  <c r="BR958" i="1"/>
  <c r="BQ958" i="1"/>
  <c r="BP958" i="1"/>
  <c r="BR905" i="1"/>
  <c r="BQ905" i="1"/>
  <c r="BP905" i="1"/>
  <c r="BR973" i="1"/>
  <c r="BQ973" i="1"/>
  <c r="BP973" i="1"/>
  <c r="BR1027" i="1"/>
  <c r="BQ1027" i="1"/>
  <c r="BP1027" i="1"/>
  <c r="BR1045" i="1"/>
  <c r="BQ1045" i="1"/>
  <c r="BP1045" i="1"/>
  <c r="BR1040" i="1"/>
  <c r="BQ1040" i="1"/>
  <c r="BP1040" i="1"/>
  <c r="BR1029" i="1"/>
  <c r="BQ1029" i="1"/>
  <c r="BP1029" i="1"/>
  <c r="BQ1115" i="1"/>
  <c r="BR1115" i="1"/>
  <c r="BP1115" i="1"/>
  <c r="BR1093" i="1"/>
  <c r="BQ1093" i="1"/>
  <c r="BP1093" i="1"/>
  <c r="BR1117" i="1"/>
  <c r="BQ1117" i="1"/>
  <c r="BP1117" i="1"/>
  <c r="BR1156" i="1"/>
  <c r="BP1156" i="1"/>
  <c r="BQ1156" i="1"/>
  <c r="BR1148" i="1"/>
  <c r="BQ1148" i="1"/>
  <c r="BP1148" i="1"/>
  <c r="BR1145" i="1"/>
  <c r="BP1145" i="1"/>
  <c r="BQ1145" i="1"/>
  <c r="BR1141" i="1"/>
  <c r="BQ1141" i="1"/>
  <c r="BP1141" i="1"/>
  <c r="BR1137" i="1"/>
  <c r="BQ1137" i="1"/>
  <c r="BP1137" i="1"/>
  <c r="BQ1168" i="1"/>
  <c r="BR1168" i="1"/>
  <c r="BP1168" i="1"/>
  <c r="BQ1164" i="1"/>
  <c r="BR1164" i="1"/>
  <c r="BP1164" i="1"/>
  <c r="BR1162" i="1"/>
  <c r="BQ1162" i="1"/>
  <c r="BP1162" i="1"/>
  <c r="BR1171" i="1"/>
  <c r="BQ1171" i="1"/>
  <c r="BP1171" i="1"/>
  <c r="BQ1187" i="1"/>
  <c r="BR1187" i="1"/>
  <c r="BP1187" i="1"/>
  <c r="BQ1183" i="1"/>
  <c r="BR1183" i="1"/>
  <c r="BP1183" i="1"/>
  <c r="BR1189" i="1"/>
  <c r="BQ1189" i="1"/>
  <c r="BP1189" i="1"/>
  <c r="BQ1194" i="1"/>
  <c r="BR1194" i="1"/>
  <c r="BP1194" i="1"/>
  <c r="BQ1205" i="1"/>
  <c r="BR1205" i="1"/>
  <c r="BP1205" i="1"/>
  <c r="BQ1199" i="1"/>
  <c r="BR1199" i="1"/>
  <c r="BP1199" i="1"/>
  <c r="BR1208" i="1"/>
  <c r="BQ1208" i="1"/>
  <c r="BP1208" i="1"/>
  <c r="BR1236" i="1"/>
  <c r="BQ1236" i="1"/>
  <c r="BP1236" i="1"/>
  <c r="BR1257" i="1"/>
  <c r="BQ1257" i="1"/>
  <c r="BP1257" i="1"/>
  <c r="BR1253" i="1"/>
  <c r="BQ1253" i="1"/>
  <c r="BP1253" i="1"/>
  <c r="BR1262" i="1"/>
  <c r="BQ1262" i="1"/>
  <c r="BP1262" i="1"/>
  <c r="BR1266" i="1"/>
  <c r="BQ1266" i="1"/>
  <c r="BP1266" i="1"/>
  <c r="BR1271" i="1"/>
  <c r="BQ1271" i="1"/>
  <c r="BP1271" i="1"/>
  <c r="BR1278" i="1"/>
  <c r="BQ1278" i="1"/>
  <c r="BP1278" i="1"/>
  <c r="BR1287" i="1"/>
  <c r="BQ1287" i="1"/>
  <c r="BP1287" i="1"/>
  <c r="BR1301" i="1"/>
  <c r="BQ1301" i="1"/>
  <c r="BP1301" i="1"/>
  <c r="BR1309" i="1"/>
  <c r="BP1309" i="1"/>
  <c r="BQ1309" i="1"/>
  <c r="BR35" i="1"/>
  <c r="BQ35" i="1"/>
  <c r="BP35" i="1"/>
  <c r="BQ49" i="1"/>
  <c r="BR49" i="1"/>
  <c r="BP49" i="1"/>
  <c r="BM113" i="1"/>
  <c r="BQ113" i="1"/>
  <c r="BR113" i="1"/>
  <c r="BP113" i="1"/>
  <c r="BR132" i="1"/>
  <c r="BQ132" i="1"/>
  <c r="BP132" i="1"/>
  <c r="BR175" i="1"/>
  <c r="BQ175" i="1"/>
  <c r="BP175" i="1"/>
  <c r="BK212" i="1"/>
  <c r="BR212" i="1"/>
  <c r="BQ212" i="1"/>
  <c r="BP212" i="1"/>
  <c r="BF272" i="1"/>
  <c r="BR272" i="1"/>
  <c r="BQ272" i="1"/>
  <c r="BP272" i="1"/>
  <c r="BR232" i="1"/>
  <c r="BQ232" i="1"/>
  <c r="BP232" i="1"/>
  <c r="BO254" i="1"/>
  <c r="BQ254" i="1"/>
  <c r="BR254" i="1"/>
  <c r="BP254" i="1"/>
  <c r="BN244" i="1"/>
  <c r="BQ244" i="1"/>
  <c r="BP244" i="1"/>
  <c r="BR244" i="1"/>
  <c r="BQ302" i="1"/>
  <c r="BR302" i="1"/>
  <c r="BP302" i="1"/>
  <c r="BQ357" i="1"/>
  <c r="BR357" i="1"/>
  <c r="BP357" i="1"/>
  <c r="BG471" i="1"/>
  <c r="BR471" i="1"/>
  <c r="BQ471" i="1"/>
  <c r="BP471" i="1"/>
  <c r="BR366" i="1"/>
  <c r="BP366" i="1"/>
  <c r="BQ366" i="1"/>
  <c r="BR452" i="1"/>
  <c r="BQ452" i="1"/>
  <c r="BP452" i="1"/>
  <c r="BR518" i="1"/>
  <c r="BQ518" i="1"/>
  <c r="BP518" i="1"/>
  <c r="BR517" i="1"/>
  <c r="BQ517" i="1"/>
  <c r="BP517" i="1"/>
  <c r="BR554" i="1"/>
  <c r="BP554" i="1"/>
  <c r="BQ554" i="1"/>
  <c r="BR597" i="1"/>
  <c r="BQ597" i="1"/>
  <c r="BP597" i="1"/>
  <c r="BR611" i="1"/>
  <c r="BQ611" i="1"/>
  <c r="BP611" i="1"/>
  <c r="BR623" i="1"/>
  <c r="BQ623" i="1"/>
  <c r="BP623" i="1"/>
  <c r="BQ638" i="1"/>
  <c r="BR638" i="1"/>
  <c r="BP638" i="1"/>
  <c r="BR651" i="1"/>
  <c r="BQ651" i="1"/>
  <c r="BP651" i="1"/>
  <c r="BR869" i="1"/>
  <c r="BP869" i="1"/>
  <c r="BQ869" i="1"/>
  <c r="BR894" i="1"/>
  <c r="BQ894" i="1"/>
  <c r="BP894" i="1"/>
  <c r="BR941" i="1"/>
  <c r="BP941" i="1"/>
  <c r="BQ941" i="1"/>
  <c r="BR994" i="1"/>
  <c r="BP994" i="1"/>
  <c r="BQ994" i="1"/>
  <c r="BR662" i="1"/>
  <c r="BP662" i="1"/>
  <c r="BQ662" i="1"/>
  <c r="BR675" i="1"/>
  <c r="BQ675" i="1"/>
  <c r="BP675" i="1"/>
  <c r="BR692" i="1"/>
  <c r="BQ692" i="1"/>
  <c r="BP692" i="1"/>
  <c r="BR768" i="1"/>
  <c r="BP768" i="1"/>
  <c r="BQ768" i="1"/>
  <c r="BR780" i="1"/>
  <c r="BQ780" i="1"/>
  <c r="BP780" i="1"/>
  <c r="BR666" i="1"/>
  <c r="BQ666" i="1"/>
  <c r="BP666" i="1"/>
  <c r="BR702" i="1"/>
  <c r="BQ702" i="1"/>
  <c r="BP702" i="1"/>
  <c r="BQ808" i="1"/>
  <c r="BR808" i="1"/>
  <c r="BP808" i="1"/>
  <c r="BR898" i="1"/>
  <c r="BQ898" i="1"/>
  <c r="BP898" i="1"/>
  <c r="BR903" i="1"/>
  <c r="BQ903" i="1"/>
  <c r="BP903" i="1"/>
  <c r="BR1021" i="1"/>
  <c r="BQ1021" i="1"/>
  <c r="BP1021" i="1"/>
  <c r="BQ1157" i="1"/>
  <c r="BR1157" i="1"/>
  <c r="BP1157" i="1"/>
  <c r="BR1142" i="1"/>
  <c r="BQ1142" i="1"/>
  <c r="BP1142" i="1"/>
  <c r="BR1179" i="1"/>
  <c r="BQ1179" i="1"/>
  <c r="BP1179" i="1"/>
  <c r="BR1190" i="1"/>
  <c r="BQ1190" i="1"/>
  <c r="BP1190" i="1"/>
  <c r="BR1200" i="1"/>
  <c r="BQ1200" i="1"/>
  <c r="BP1200" i="1"/>
  <c r="BQ1254" i="1"/>
  <c r="BR1254" i="1"/>
  <c r="BP1254" i="1"/>
  <c r="BQ1272" i="1"/>
  <c r="BR1272" i="1"/>
  <c r="BP1272" i="1"/>
  <c r="BQ1294" i="1"/>
  <c r="BR1294" i="1"/>
  <c r="BP1294" i="1"/>
  <c r="BQ1305" i="1"/>
  <c r="BR1305" i="1"/>
  <c r="BP1305" i="1"/>
  <c r="BM24" i="1"/>
  <c r="BQ24" i="1"/>
  <c r="BR24" i="1"/>
  <c r="BP24" i="1"/>
  <c r="BR33" i="1"/>
  <c r="BQ33" i="1"/>
  <c r="BP33" i="1"/>
  <c r="BR36" i="1"/>
  <c r="BQ36" i="1"/>
  <c r="BP36" i="1"/>
  <c r="BR16" i="1"/>
  <c r="BQ16" i="1"/>
  <c r="BP16" i="1"/>
  <c r="BO20" i="1"/>
  <c r="BQ20" i="1"/>
  <c r="BR20" i="1"/>
  <c r="BP20" i="1"/>
  <c r="BR27" i="1"/>
  <c r="BP27" i="1"/>
  <c r="BQ27" i="1"/>
  <c r="BR30" i="1"/>
  <c r="BP30" i="1"/>
  <c r="BQ30" i="1"/>
  <c r="BM40" i="1"/>
  <c r="BR40" i="1"/>
  <c r="BP40" i="1"/>
  <c r="BQ40" i="1"/>
  <c r="BR45" i="1"/>
  <c r="BP45" i="1"/>
  <c r="BQ45" i="1"/>
  <c r="BR101" i="1"/>
  <c r="BP101" i="1"/>
  <c r="BQ101" i="1"/>
  <c r="BR92" i="1"/>
  <c r="BQ92" i="1"/>
  <c r="BP92" i="1"/>
  <c r="BO95" i="1"/>
  <c r="BR95" i="1"/>
  <c r="BP95" i="1"/>
  <c r="BQ95" i="1"/>
  <c r="BR116" i="1"/>
  <c r="BQ116" i="1"/>
  <c r="BP116" i="1"/>
  <c r="BQ124" i="1"/>
  <c r="BR124" i="1"/>
  <c r="BP124" i="1"/>
  <c r="BR134" i="1"/>
  <c r="BQ134" i="1"/>
  <c r="BP134" i="1"/>
  <c r="BQ150" i="1"/>
  <c r="BR150" i="1"/>
  <c r="BP150" i="1"/>
  <c r="BQ118" i="1"/>
  <c r="BR118" i="1"/>
  <c r="BP118" i="1"/>
  <c r="BQ117" i="1"/>
  <c r="BR117" i="1"/>
  <c r="BP117" i="1"/>
  <c r="BQ183" i="1"/>
  <c r="BR183" i="1"/>
  <c r="BP183" i="1"/>
  <c r="BQ208" i="1"/>
  <c r="BR208" i="1"/>
  <c r="BP208" i="1"/>
  <c r="BQ209" i="1"/>
  <c r="BR209" i="1"/>
  <c r="BP209" i="1"/>
  <c r="BQ219" i="1"/>
  <c r="BR219" i="1"/>
  <c r="BP219" i="1"/>
  <c r="BQ222" i="1"/>
  <c r="BR222" i="1"/>
  <c r="BP222" i="1"/>
  <c r="BQ257" i="1"/>
  <c r="BR257" i="1"/>
  <c r="BP257" i="1"/>
  <c r="BQ261" i="1"/>
  <c r="BR261" i="1"/>
  <c r="BP261" i="1"/>
  <c r="BQ277" i="1"/>
  <c r="BR277" i="1"/>
  <c r="BP277" i="1"/>
  <c r="BQ291" i="1"/>
  <c r="BR291" i="1"/>
  <c r="BP291" i="1"/>
  <c r="BQ226" i="1"/>
  <c r="BR226" i="1"/>
  <c r="BP226" i="1"/>
  <c r="BQ230" i="1"/>
  <c r="BR230" i="1"/>
  <c r="BP230" i="1"/>
  <c r="BL235" i="1"/>
  <c r="BR235" i="1"/>
  <c r="BP235" i="1"/>
  <c r="BQ235" i="1"/>
  <c r="BR239" i="1"/>
  <c r="BQ239" i="1"/>
  <c r="BP239" i="1"/>
  <c r="BR294" i="1"/>
  <c r="BQ294" i="1"/>
  <c r="BP294" i="1"/>
  <c r="BR185" i="1"/>
  <c r="BQ185" i="1"/>
  <c r="BP185" i="1"/>
  <c r="BR194" i="1"/>
  <c r="BQ194" i="1"/>
  <c r="BP194" i="1"/>
  <c r="BH243" i="1"/>
  <c r="BR243" i="1"/>
  <c r="BP243" i="1"/>
  <c r="BQ243" i="1"/>
  <c r="BR321" i="1"/>
  <c r="BQ321" i="1"/>
  <c r="BP321" i="1"/>
  <c r="BR323" i="1"/>
  <c r="BQ323" i="1"/>
  <c r="BP323" i="1"/>
  <c r="BR327" i="1"/>
  <c r="BP327" i="1"/>
  <c r="BQ327" i="1"/>
  <c r="BR310" i="1"/>
  <c r="BP310" i="1"/>
  <c r="BQ310" i="1"/>
  <c r="BR350" i="1"/>
  <c r="BQ350" i="1"/>
  <c r="BP350" i="1"/>
  <c r="BQ439" i="1"/>
  <c r="BR439" i="1"/>
  <c r="BP439" i="1"/>
  <c r="BQ447" i="1"/>
  <c r="BR447" i="1"/>
  <c r="BP447" i="1"/>
  <c r="BQ468" i="1"/>
  <c r="BR468" i="1"/>
  <c r="BP468" i="1"/>
  <c r="BR387" i="1"/>
  <c r="BQ387" i="1"/>
  <c r="BP387" i="1"/>
  <c r="BR398" i="1"/>
  <c r="BP398" i="1"/>
  <c r="BQ398" i="1"/>
  <c r="BR415" i="1"/>
  <c r="BQ415" i="1"/>
  <c r="BP415" i="1"/>
  <c r="BR362" i="1"/>
  <c r="BQ362" i="1"/>
  <c r="BP362" i="1"/>
  <c r="BR372" i="1"/>
  <c r="BQ372" i="1"/>
  <c r="BP372" i="1"/>
  <c r="BR379" i="1"/>
  <c r="BQ379" i="1"/>
  <c r="BP379" i="1"/>
  <c r="BR393" i="1"/>
  <c r="BQ393" i="1"/>
  <c r="BP393" i="1"/>
  <c r="BQ429" i="1"/>
  <c r="BR429" i="1"/>
  <c r="BP429" i="1"/>
  <c r="BQ453" i="1"/>
  <c r="BR453" i="1"/>
  <c r="BP453" i="1"/>
  <c r="BQ461" i="1"/>
  <c r="BR461" i="1"/>
  <c r="BP461" i="1"/>
  <c r="BR483" i="1"/>
  <c r="BQ483" i="1"/>
  <c r="BP483" i="1"/>
  <c r="BQ491" i="1"/>
  <c r="BR491" i="1"/>
  <c r="BP491" i="1"/>
  <c r="BQ511" i="1"/>
  <c r="BR511" i="1"/>
  <c r="BP511" i="1"/>
  <c r="BQ520" i="1"/>
  <c r="BR520" i="1"/>
  <c r="BP520" i="1"/>
  <c r="BR524" i="1"/>
  <c r="BQ524" i="1"/>
  <c r="BP524" i="1"/>
  <c r="BQ528" i="1"/>
  <c r="BR528" i="1"/>
  <c r="BP528" i="1"/>
  <c r="BQ500" i="1"/>
  <c r="BR500" i="1"/>
  <c r="BP500" i="1"/>
  <c r="BR564" i="1"/>
  <c r="BQ564" i="1"/>
  <c r="BP564" i="1"/>
  <c r="BR570" i="1"/>
  <c r="BQ570" i="1"/>
  <c r="BP570" i="1"/>
  <c r="BR576" i="1"/>
  <c r="BQ576" i="1"/>
  <c r="BP576" i="1"/>
  <c r="BR580" i="1"/>
  <c r="BP580" i="1"/>
  <c r="BQ580" i="1"/>
  <c r="BR549" i="1"/>
  <c r="BQ549" i="1"/>
  <c r="BP549" i="1"/>
  <c r="BR595" i="1"/>
  <c r="BP595" i="1"/>
  <c r="BQ595" i="1"/>
  <c r="BR601" i="1"/>
  <c r="BQ601" i="1"/>
  <c r="BP601" i="1"/>
  <c r="BR606" i="1"/>
  <c r="BQ606" i="1"/>
  <c r="BP606" i="1"/>
  <c r="BR609" i="1"/>
  <c r="BP609" i="1"/>
  <c r="BQ609" i="1"/>
  <c r="BR613" i="1"/>
  <c r="BQ613" i="1"/>
  <c r="BP613" i="1"/>
  <c r="BR617" i="1"/>
  <c r="BQ617" i="1"/>
  <c r="BP617" i="1"/>
  <c r="BR621" i="1"/>
  <c r="BQ621" i="1"/>
  <c r="BP621" i="1"/>
  <c r="BR628" i="1"/>
  <c r="BQ628" i="1"/>
  <c r="BP628" i="1"/>
  <c r="BR630" i="1"/>
  <c r="BP630" i="1"/>
  <c r="BQ630" i="1"/>
  <c r="BR631" i="1"/>
  <c r="BP631" i="1"/>
  <c r="BQ631" i="1"/>
  <c r="BR641" i="1"/>
  <c r="BQ641" i="1"/>
  <c r="BP641" i="1"/>
  <c r="BR635" i="1"/>
  <c r="BQ635" i="1"/>
  <c r="BP635" i="1"/>
  <c r="BR652" i="1"/>
  <c r="BQ652" i="1"/>
  <c r="BP652" i="1"/>
  <c r="BR648" i="1"/>
  <c r="BP648" i="1"/>
  <c r="BQ648" i="1"/>
  <c r="BR862" i="1"/>
  <c r="BQ862" i="1"/>
  <c r="BP862" i="1"/>
  <c r="BR867" i="1"/>
  <c r="BQ867" i="1"/>
  <c r="BP867" i="1"/>
  <c r="BR871" i="1"/>
  <c r="BQ871" i="1"/>
  <c r="BP871" i="1"/>
  <c r="BR875" i="1"/>
  <c r="BQ875" i="1"/>
  <c r="BP875" i="1"/>
  <c r="BR884" i="1"/>
  <c r="BQ884" i="1"/>
  <c r="BP884" i="1"/>
  <c r="BR960" i="1"/>
  <c r="BQ960" i="1"/>
  <c r="BP960" i="1"/>
  <c r="BR966" i="1"/>
  <c r="BQ966" i="1"/>
  <c r="BP966" i="1"/>
  <c r="BR915" i="1"/>
  <c r="BQ915" i="1"/>
  <c r="BP915" i="1"/>
  <c r="BR927" i="1"/>
  <c r="BP927" i="1"/>
  <c r="BQ927" i="1"/>
  <c r="BQ945" i="1"/>
  <c r="BR945" i="1"/>
  <c r="BP945" i="1"/>
  <c r="BQ952" i="1"/>
  <c r="BR952" i="1"/>
  <c r="BP952" i="1"/>
  <c r="BR991" i="1"/>
  <c r="BQ991" i="1"/>
  <c r="BP991" i="1"/>
  <c r="BQ997" i="1"/>
  <c r="BR997" i="1"/>
  <c r="BP997" i="1"/>
  <c r="BQ1001" i="1"/>
  <c r="BR1001" i="1"/>
  <c r="BP1001" i="1"/>
  <c r="BQ1004" i="1"/>
  <c r="BR1004" i="1"/>
  <c r="BP1004" i="1"/>
  <c r="BQ739" i="1"/>
  <c r="BR739" i="1"/>
  <c r="BP739" i="1"/>
  <c r="BR658" i="1"/>
  <c r="BQ658" i="1"/>
  <c r="BP658" i="1"/>
  <c r="BR798" i="1"/>
  <c r="BQ798" i="1"/>
  <c r="BP798" i="1"/>
  <c r="BR802" i="1"/>
  <c r="BQ802" i="1"/>
  <c r="BP802" i="1"/>
  <c r="BQ679" i="1"/>
  <c r="BR679" i="1"/>
  <c r="BP679" i="1"/>
  <c r="BQ682" i="1"/>
  <c r="BR682" i="1"/>
  <c r="BP682" i="1"/>
  <c r="BR686" i="1"/>
  <c r="BQ686" i="1"/>
  <c r="BP686" i="1"/>
  <c r="BQ690" i="1"/>
  <c r="BR690" i="1"/>
  <c r="BP690" i="1"/>
  <c r="BR695" i="1"/>
  <c r="BP695" i="1"/>
  <c r="BQ695" i="1"/>
  <c r="BR722" i="1"/>
  <c r="BQ722" i="1"/>
  <c r="BP722" i="1"/>
  <c r="BR726" i="1"/>
  <c r="BQ726" i="1"/>
  <c r="BP726" i="1"/>
  <c r="BR730" i="1"/>
  <c r="BQ730" i="1"/>
  <c r="BP730" i="1"/>
  <c r="BR748" i="1"/>
  <c r="BQ748" i="1"/>
  <c r="BP748" i="1"/>
  <c r="BR753" i="1"/>
  <c r="BQ753" i="1"/>
  <c r="BP753" i="1"/>
  <c r="BR766" i="1"/>
  <c r="BQ766" i="1"/>
  <c r="BP766" i="1"/>
  <c r="BR770" i="1"/>
  <c r="BQ770" i="1"/>
  <c r="BP770" i="1"/>
  <c r="BR774" i="1"/>
  <c r="BQ774" i="1"/>
  <c r="BP774" i="1"/>
  <c r="BR778" i="1"/>
  <c r="BP778" i="1"/>
  <c r="BQ778" i="1"/>
  <c r="BR782" i="1"/>
  <c r="BQ782" i="1"/>
  <c r="BP782" i="1"/>
  <c r="BR786" i="1"/>
  <c r="BQ786" i="1"/>
  <c r="BP786" i="1"/>
  <c r="BR790" i="1"/>
  <c r="BQ790" i="1"/>
  <c r="BP790" i="1"/>
  <c r="BQ668" i="1"/>
  <c r="BR668" i="1"/>
  <c r="BP668" i="1"/>
  <c r="BQ705" i="1"/>
  <c r="BR705" i="1"/>
  <c r="BP705" i="1"/>
  <c r="BR709" i="1"/>
  <c r="BQ709" i="1"/>
  <c r="BP709" i="1"/>
  <c r="BQ713" i="1"/>
  <c r="BR713" i="1"/>
  <c r="BP713" i="1"/>
  <c r="BQ697" i="1"/>
  <c r="BR697" i="1"/>
  <c r="BP697" i="1"/>
  <c r="BR851" i="1"/>
  <c r="BP851" i="1"/>
  <c r="BQ851" i="1"/>
  <c r="BR811" i="1"/>
  <c r="BQ811" i="1"/>
  <c r="BP811" i="1"/>
  <c r="BQ819" i="1"/>
  <c r="BR819" i="1"/>
  <c r="BP819" i="1"/>
  <c r="BR850" i="1"/>
  <c r="BQ850" i="1"/>
  <c r="BP850" i="1"/>
  <c r="BQ833" i="1"/>
  <c r="BR833" i="1"/>
  <c r="BP833" i="1"/>
  <c r="BQ841" i="1"/>
  <c r="BR841" i="1"/>
  <c r="BP841" i="1"/>
  <c r="BR843" i="1"/>
  <c r="BQ843" i="1"/>
  <c r="BP843" i="1"/>
  <c r="BR967" i="1"/>
  <c r="BP967" i="1"/>
  <c r="BQ967" i="1"/>
  <c r="BR1015" i="1"/>
  <c r="BP1015" i="1"/>
  <c r="BQ1015" i="1"/>
  <c r="BR956" i="1"/>
  <c r="BQ956" i="1"/>
  <c r="BP956" i="1"/>
  <c r="BR904" i="1"/>
  <c r="BQ904" i="1"/>
  <c r="BP904" i="1"/>
  <c r="BR977" i="1"/>
  <c r="BQ977" i="1"/>
  <c r="BP977" i="1"/>
  <c r="BQ987" i="1"/>
  <c r="BR987" i="1"/>
  <c r="BP987" i="1"/>
  <c r="BR1020" i="1"/>
  <c r="BQ1020" i="1"/>
  <c r="BP1020" i="1"/>
  <c r="BQ1031" i="1"/>
  <c r="BR1031" i="1"/>
  <c r="BP1031" i="1"/>
  <c r="BR1038" i="1"/>
  <c r="BQ1038" i="1"/>
  <c r="BP1038" i="1"/>
  <c r="BR1043" i="1"/>
  <c r="BQ1043" i="1"/>
  <c r="BP1043" i="1"/>
  <c r="BR1030" i="1"/>
  <c r="BQ1030" i="1"/>
  <c r="BP1030" i="1"/>
  <c r="BR1087" i="1"/>
  <c r="BQ1087" i="1"/>
  <c r="BP1087" i="1"/>
  <c r="BR1125" i="1"/>
  <c r="BP1125" i="1"/>
  <c r="BQ1125" i="1"/>
  <c r="BR1155" i="1"/>
  <c r="BQ1155" i="1"/>
  <c r="BP1155" i="1"/>
  <c r="BR1149" i="1"/>
  <c r="BQ1149" i="1"/>
  <c r="BP1149" i="1"/>
  <c r="BR1144" i="1"/>
  <c r="BQ1144" i="1"/>
  <c r="BP1144" i="1"/>
  <c r="BR1140" i="1"/>
  <c r="BQ1140" i="1"/>
  <c r="BP1140" i="1"/>
  <c r="BR1136" i="1"/>
  <c r="BQ1136" i="1"/>
  <c r="BP1136" i="1"/>
  <c r="BR1167" i="1"/>
  <c r="BQ1167" i="1"/>
  <c r="BP1167" i="1"/>
  <c r="BQ1161" i="1"/>
  <c r="BR1161" i="1"/>
  <c r="BP1161" i="1"/>
  <c r="BR1172" i="1"/>
  <c r="BQ1172" i="1"/>
  <c r="BP1172" i="1"/>
  <c r="BR1186" i="1"/>
  <c r="BQ1186" i="1"/>
  <c r="BP1186" i="1"/>
  <c r="BR1192" i="1"/>
  <c r="BQ1192" i="1"/>
  <c r="BP1192" i="1"/>
  <c r="BR1188" i="1"/>
  <c r="BP1188" i="1"/>
  <c r="BQ1188" i="1"/>
  <c r="BR1193" i="1"/>
  <c r="BQ1193" i="1"/>
  <c r="BP1193" i="1"/>
  <c r="BQ1204" i="1"/>
  <c r="BR1204" i="1"/>
  <c r="BP1204" i="1"/>
  <c r="BR1198" i="1"/>
  <c r="BQ1198" i="1"/>
  <c r="BP1198" i="1"/>
  <c r="BR1224" i="1"/>
  <c r="BP1224" i="1"/>
  <c r="BQ1224" i="1"/>
  <c r="BR1256" i="1"/>
  <c r="BQ1256" i="1"/>
  <c r="BP1256" i="1"/>
  <c r="BR1261" i="1"/>
  <c r="BQ1261" i="1"/>
  <c r="BP1261" i="1"/>
  <c r="BR1274" i="1"/>
  <c r="BQ1274" i="1"/>
  <c r="BP1274" i="1"/>
  <c r="BR1290" i="1"/>
  <c r="BP1290" i="1"/>
  <c r="BQ1290" i="1"/>
  <c r="BR1297" i="1"/>
  <c r="BQ1297" i="1"/>
  <c r="BP1297" i="1"/>
  <c r="BR1303" i="1"/>
  <c r="BQ1303" i="1"/>
  <c r="BP1303" i="1"/>
  <c r="BO229" i="1"/>
  <c r="BR229" i="1"/>
  <c r="BQ229" i="1"/>
  <c r="BP229" i="1"/>
  <c r="BR137" i="1"/>
  <c r="BP137" i="1"/>
  <c r="BQ137" i="1"/>
  <c r="BR39" i="1"/>
  <c r="BP39" i="1"/>
  <c r="BQ39" i="1"/>
  <c r="BR22" i="1"/>
  <c r="BQ22" i="1"/>
  <c r="BP22" i="1"/>
  <c r="BQ42" i="1"/>
  <c r="BP42" i="1"/>
  <c r="BR42" i="1"/>
  <c r="BR102" i="1"/>
  <c r="BQ102" i="1"/>
  <c r="BP102" i="1"/>
  <c r="BL122" i="1"/>
  <c r="BR122" i="1"/>
  <c r="BP122" i="1"/>
  <c r="BQ122" i="1"/>
  <c r="BJ145" i="1"/>
  <c r="BR145" i="1"/>
  <c r="BQ145" i="1"/>
  <c r="BP145" i="1"/>
  <c r="BG110" i="1"/>
  <c r="BR110" i="1"/>
  <c r="BQ110" i="1"/>
  <c r="BP110" i="1"/>
  <c r="BI224" i="1"/>
  <c r="BR224" i="1"/>
  <c r="BP224" i="1"/>
  <c r="BQ224" i="1"/>
  <c r="BO293" i="1"/>
  <c r="BR293" i="1"/>
  <c r="BP293" i="1"/>
  <c r="BQ293" i="1"/>
  <c r="BQ237" i="1"/>
  <c r="BR237" i="1"/>
  <c r="BP237" i="1"/>
  <c r="BO188" i="1"/>
  <c r="BQ188" i="1"/>
  <c r="BR188" i="1"/>
  <c r="BP188" i="1"/>
  <c r="BQ320" i="1"/>
  <c r="BR320" i="1"/>
  <c r="BP320" i="1"/>
  <c r="BJ318" i="1"/>
  <c r="BQ318" i="1"/>
  <c r="BR318" i="1"/>
  <c r="BP318" i="1"/>
  <c r="BQ353" i="1"/>
  <c r="BR353" i="1"/>
  <c r="BP353" i="1"/>
  <c r="BR445" i="1"/>
  <c r="BQ445" i="1"/>
  <c r="BP445" i="1"/>
  <c r="BR391" i="1"/>
  <c r="BQ391" i="1"/>
  <c r="BP391" i="1"/>
  <c r="BR409" i="1"/>
  <c r="BQ409" i="1"/>
  <c r="BP409" i="1"/>
  <c r="BR374" i="1"/>
  <c r="BQ374" i="1"/>
  <c r="BP374" i="1"/>
  <c r="BQ426" i="1"/>
  <c r="BR426" i="1"/>
  <c r="BP426" i="1"/>
  <c r="BQ480" i="1"/>
  <c r="BP480" i="1"/>
  <c r="BR480" i="1"/>
  <c r="BQ515" i="1"/>
  <c r="BP515" i="1"/>
  <c r="BR515" i="1"/>
  <c r="BR523" i="1"/>
  <c r="BP523" i="1"/>
  <c r="BQ523" i="1"/>
  <c r="BR506" i="1"/>
  <c r="BQ506" i="1"/>
  <c r="BP506" i="1"/>
  <c r="BR593" i="1"/>
  <c r="BQ593" i="1"/>
  <c r="BP593" i="1"/>
  <c r="BR603" i="1"/>
  <c r="BQ603" i="1"/>
  <c r="BP603" i="1"/>
  <c r="BR620" i="1"/>
  <c r="BQ620" i="1"/>
  <c r="BP620" i="1"/>
  <c r="BR634" i="1"/>
  <c r="BQ634" i="1"/>
  <c r="BP634" i="1"/>
  <c r="BQ645" i="1"/>
  <c r="BR645" i="1"/>
  <c r="BP645" i="1"/>
  <c r="BR865" i="1"/>
  <c r="BQ865" i="1"/>
  <c r="BP865" i="1"/>
  <c r="BR879" i="1"/>
  <c r="BQ879" i="1"/>
  <c r="BP879" i="1"/>
  <c r="BQ926" i="1"/>
  <c r="BR926" i="1"/>
  <c r="BP926" i="1"/>
  <c r="BR954" i="1"/>
  <c r="BQ954" i="1"/>
  <c r="BP954" i="1"/>
  <c r="BR1000" i="1"/>
  <c r="BQ1000" i="1"/>
  <c r="BP1000" i="1"/>
  <c r="BR1011" i="1"/>
  <c r="BP1011" i="1"/>
  <c r="BQ1011" i="1"/>
  <c r="BQ742" i="1"/>
  <c r="BP742" i="1"/>
  <c r="BR742" i="1"/>
  <c r="BR800" i="1"/>
  <c r="BQ800" i="1"/>
  <c r="BP800" i="1"/>
  <c r="BR684" i="1"/>
  <c r="BP684" i="1"/>
  <c r="BQ684" i="1"/>
  <c r="BR720" i="1"/>
  <c r="BQ720" i="1"/>
  <c r="BP720" i="1"/>
  <c r="BR728" i="1"/>
  <c r="BP728" i="1"/>
  <c r="BQ728" i="1"/>
  <c r="BQ759" i="1"/>
  <c r="BR759" i="1"/>
  <c r="BP759" i="1"/>
  <c r="BR776" i="1"/>
  <c r="BQ776" i="1"/>
  <c r="BP776" i="1"/>
  <c r="BR788" i="1"/>
  <c r="BP788" i="1"/>
  <c r="BQ788" i="1"/>
  <c r="BR670" i="1"/>
  <c r="BQ670" i="1"/>
  <c r="BP670" i="1"/>
  <c r="BR699" i="1"/>
  <c r="BP699" i="1"/>
  <c r="BQ699" i="1"/>
  <c r="BR829" i="1"/>
  <c r="BQ829" i="1"/>
  <c r="BP829" i="1"/>
  <c r="BQ1016" i="1"/>
  <c r="BR1016" i="1"/>
  <c r="BP1016" i="1"/>
  <c r="BR981" i="1"/>
  <c r="BQ981" i="1"/>
  <c r="BP981" i="1"/>
  <c r="BR1033" i="1"/>
  <c r="BQ1033" i="1"/>
  <c r="BP1033" i="1"/>
  <c r="BR1028" i="1"/>
  <c r="BQ1028" i="1"/>
  <c r="BP1028" i="1"/>
  <c r="BQ1092" i="1"/>
  <c r="BR1092" i="1"/>
  <c r="BP1092" i="1"/>
  <c r="BQ1147" i="1"/>
  <c r="BR1147" i="1"/>
  <c r="BP1147" i="1"/>
  <c r="BQ1174" i="1"/>
  <c r="BP1174" i="1"/>
  <c r="BR1174" i="1"/>
  <c r="BR1170" i="1"/>
  <c r="BQ1170" i="1"/>
  <c r="BP1170" i="1"/>
  <c r="BR1184" i="1"/>
  <c r="BQ1184" i="1"/>
  <c r="BP1184" i="1"/>
  <c r="BR1206" i="1"/>
  <c r="BQ1206" i="1"/>
  <c r="BP1206" i="1"/>
  <c r="BR1235" i="1"/>
  <c r="BQ1235" i="1"/>
  <c r="BP1235" i="1"/>
  <c r="BQ1285" i="1"/>
  <c r="BR1285" i="1"/>
  <c r="BP1285" i="1"/>
  <c r="BR1304" i="1"/>
  <c r="BQ1304" i="1"/>
  <c r="BP1304" i="1"/>
  <c r="BQ5" i="1"/>
  <c r="BR5" i="1"/>
  <c r="BP5" i="1"/>
  <c r="BO32" i="1"/>
  <c r="BQ32" i="1"/>
  <c r="BR32" i="1"/>
  <c r="BP32" i="1"/>
  <c r="BO37" i="1"/>
  <c r="BQ37" i="1"/>
  <c r="BR37" i="1"/>
  <c r="BP37" i="1"/>
  <c r="BO17" i="1"/>
  <c r="BQ17" i="1"/>
  <c r="BR17" i="1"/>
  <c r="BP17" i="1"/>
  <c r="BR21" i="1"/>
  <c r="BQ21" i="1"/>
  <c r="BP21" i="1"/>
  <c r="BM25" i="1"/>
  <c r="BR25" i="1"/>
  <c r="BQ25" i="1"/>
  <c r="BP25" i="1"/>
  <c r="BR50" i="1"/>
  <c r="BQ50" i="1"/>
  <c r="BP50" i="1"/>
  <c r="BR43" i="1"/>
  <c r="BQ43" i="1"/>
  <c r="BP43" i="1"/>
  <c r="BQ47" i="1"/>
  <c r="BP47" i="1"/>
  <c r="BR47" i="1"/>
  <c r="BM103" i="1"/>
  <c r="BR103" i="1"/>
  <c r="BP103" i="1"/>
  <c r="BQ103" i="1"/>
  <c r="BM105" i="1"/>
  <c r="BR105" i="1"/>
  <c r="BQ105" i="1"/>
  <c r="BP105" i="1"/>
  <c r="BQ112" i="1"/>
  <c r="BR112" i="1"/>
  <c r="BP112" i="1"/>
  <c r="BQ120" i="1"/>
  <c r="BR120" i="1"/>
  <c r="BP120" i="1"/>
  <c r="BQ129" i="1"/>
  <c r="BR129" i="1"/>
  <c r="BP129" i="1"/>
  <c r="BR156" i="1"/>
  <c r="BP156" i="1"/>
  <c r="BQ156" i="1"/>
  <c r="BN107" i="1"/>
  <c r="BR107" i="1"/>
  <c r="BQ107" i="1"/>
  <c r="BP107" i="1"/>
  <c r="BM176" i="1"/>
  <c r="BR176" i="1"/>
  <c r="BP176" i="1"/>
  <c r="BQ176" i="1"/>
  <c r="BR205" i="1"/>
  <c r="BQ205" i="1"/>
  <c r="BP205" i="1"/>
  <c r="BH211" i="1"/>
  <c r="BR211" i="1"/>
  <c r="BQ211" i="1"/>
  <c r="BP211" i="1"/>
  <c r="BR218" i="1"/>
  <c r="BP218" i="1"/>
  <c r="BQ218" i="1"/>
  <c r="BR223" i="1"/>
  <c r="BQ223" i="1"/>
  <c r="BP223" i="1"/>
  <c r="BN258" i="1"/>
  <c r="BR258" i="1"/>
  <c r="BQ258" i="1"/>
  <c r="BP258" i="1"/>
  <c r="BM262" i="1"/>
  <c r="BP262" i="1"/>
  <c r="BR262" i="1"/>
  <c r="BQ262" i="1"/>
  <c r="BM279" i="1"/>
  <c r="BR279" i="1"/>
  <c r="BQ279" i="1"/>
  <c r="BP279" i="1"/>
  <c r="BF292" i="1"/>
  <c r="BR292" i="1"/>
  <c r="BQ292" i="1"/>
  <c r="BP292" i="1"/>
  <c r="BR227" i="1"/>
  <c r="BQ227" i="1"/>
  <c r="BP227" i="1"/>
  <c r="BM228" i="1"/>
  <c r="BR228" i="1"/>
  <c r="BQ228" i="1"/>
  <c r="BP228" i="1"/>
  <c r="BR236" i="1"/>
  <c r="BP236" i="1"/>
  <c r="BQ236" i="1"/>
  <c r="BR250" i="1"/>
  <c r="BQ250" i="1"/>
  <c r="BP250" i="1"/>
  <c r="BR297" i="1"/>
  <c r="BQ297" i="1"/>
  <c r="BP297" i="1"/>
  <c r="BR189" i="1"/>
  <c r="BQ189" i="1"/>
  <c r="BP189" i="1"/>
  <c r="BI196" i="1"/>
  <c r="BR196" i="1"/>
  <c r="BQ196" i="1"/>
  <c r="BP196" i="1"/>
  <c r="BI242" i="1"/>
  <c r="BR242" i="1"/>
  <c r="BP242" i="1"/>
  <c r="BQ242" i="1"/>
  <c r="BM330" i="1"/>
  <c r="BR330" i="1"/>
  <c r="BQ330" i="1"/>
  <c r="BP330" i="1"/>
  <c r="BR326" i="1"/>
  <c r="BQ326" i="1"/>
  <c r="BP326" i="1"/>
  <c r="BR311" i="1"/>
  <c r="BQ311" i="1"/>
  <c r="BP311" i="1"/>
  <c r="BR306" i="1"/>
  <c r="BQ306" i="1"/>
  <c r="BP306" i="1"/>
  <c r="BM346" i="1"/>
  <c r="BR346" i="1"/>
  <c r="BP346" i="1"/>
  <c r="BQ346" i="1"/>
  <c r="BR352" i="1"/>
  <c r="BQ352" i="1"/>
  <c r="BP352" i="1"/>
  <c r="BQ385" i="1"/>
  <c r="BR385" i="1"/>
  <c r="BP385" i="1"/>
  <c r="BR442" i="1"/>
  <c r="BQ442" i="1"/>
  <c r="BP442" i="1"/>
  <c r="BR462" i="1"/>
  <c r="BP462" i="1"/>
  <c r="BQ462" i="1"/>
  <c r="BR470" i="1"/>
  <c r="BP470" i="1"/>
  <c r="BQ470" i="1"/>
  <c r="BF388" i="1"/>
  <c r="BR388" i="1"/>
  <c r="BQ388" i="1"/>
  <c r="BP388" i="1"/>
  <c r="BR414" i="1"/>
  <c r="BQ414" i="1"/>
  <c r="BP414" i="1"/>
  <c r="BR364" i="1"/>
  <c r="BP364" i="1"/>
  <c r="BQ364" i="1"/>
  <c r="BQ373" i="1"/>
  <c r="BR373" i="1"/>
  <c r="BP373" i="1"/>
  <c r="BQ382" i="1"/>
  <c r="BR382" i="1"/>
  <c r="BP382" i="1"/>
  <c r="BR448" i="1"/>
  <c r="BQ448" i="1"/>
  <c r="BP448" i="1"/>
  <c r="BR455" i="1"/>
  <c r="BP455" i="1"/>
  <c r="BQ455" i="1"/>
  <c r="BR487" i="1"/>
  <c r="BQ487" i="1"/>
  <c r="BP487" i="1"/>
  <c r="BR490" i="1"/>
  <c r="BQ490" i="1"/>
  <c r="BP490" i="1"/>
  <c r="BR513" i="1"/>
  <c r="BQ513" i="1"/>
  <c r="BP513" i="1"/>
  <c r="BR521" i="1"/>
  <c r="BP521" i="1"/>
  <c r="BQ521" i="1"/>
  <c r="BR525" i="1"/>
  <c r="BQ525" i="1"/>
  <c r="BP525" i="1"/>
  <c r="BR514" i="1"/>
  <c r="BQ514" i="1"/>
  <c r="BP514" i="1"/>
  <c r="BR505" i="1"/>
  <c r="BP505" i="1"/>
  <c r="BQ505" i="1"/>
  <c r="BR498" i="1"/>
  <c r="BQ498" i="1"/>
  <c r="BP498" i="1"/>
  <c r="BR571" i="1"/>
  <c r="BQ571" i="1"/>
  <c r="BP571" i="1"/>
  <c r="BR575" i="1"/>
  <c r="BQ575" i="1"/>
  <c r="BP575" i="1"/>
  <c r="BR546" i="1"/>
  <c r="BQ546" i="1"/>
  <c r="BP546" i="1"/>
  <c r="BQ550" i="1"/>
  <c r="BP550" i="1"/>
  <c r="BR550" i="1"/>
  <c r="BJ553" i="1"/>
  <c r="BR553" i="1"/>
  <c r="BP553" i="1"/>
  <c r="BQ553" i="1"/>
  <c r="BR596" i="1"/>
  <c r="BP596" i="1"/>
  <c r="BQ596" i="1"/>
  <c r="BR602" i="1"/>
  <c r="BP602" i="1"/>
  <c r="BQ602" i="1"/>
  <c r="BR605" i="1"/>
  <c r="BQ605" i="1"/>
  <c r="BP605" i="1"/>
  <c r="BR610" i="1"/>
  <c r="BQ610" i="1"/>
  <c r="BP610" i="1"/>
  <c r="BR615" i="1"/>
  <c r="BQ615" i="1"/>
  <c r="BP615" i="1"/>
  <c r="BR618" i="1"/>
  <c r="BP618" i="1"/>
  <c r="BQ618" i="1"/>
  <c r="BR622" i="1"/>
  <c r="BQ622" i="1"/>
  <c r="BP622" i="1"/>
  <c r="BR627" i="1"/>
  <c r="BQ627" i="1"/>
  <c r="BP627" i="1"/>
  <c r="BR632" i="1"/>
  <c r="BQ632" i="1"/>
  <c r="BP632" i="1"/>
  <c r="BR636" i="1"/>
  <c r="BQ636" i="1"/>
  <c r="BP636" i="1"/>
  <c r="BR640" i="1"/>
  <c r="BP640" i="1"/>
  <c r="BQ640" i="1"/>
  <c r="BR644" i="1"/>
  <c r="BQ644" i="1"/>
  <c r="BP644" i="1"/>
  <c r="BR650" i="1"/>
  <c r="BQ650" i="1"/>
  <c r="BP650" i="1"/>
  <c r="BQ654" i="1"/>
  <c r="BR654" i="1"/>
  <c r="BP654" i="1"/>
  <c r="BQ864" i="1"/>
  <c r="BR864" i="1"/>
  <c r="BP864" i="1"/>
  <c r="BQ868" i="1"/>
  <c r="BR868" i="1"/>
  <c r="BP868" i="1"/>
  <c r="BR872" i="1"/>
  <c r="BQ872" i="1"/>
  <c r="BP872" i="1"/>
  <c r="BQ877" i="1"/>
  <c r="BR877" i="1"/>
  <c r="BP877" i="1"/>
  <c r="BQ886" i="1"/>
  <c r="BR886" i="1"/>
  <c r="BP886" i="1"/>
  <c r="BQ893" i="1"/>
  <c r="BR893" i="1"/>
  <c r="BP893" i="1"/>
  <c r="BR961" i="1"/>
  <c r="BP961" i="1"/>
  <c r="BQ961" i="1"/>
  <c r="BR907" i="1"/>
  <c r="BQ907" i="1"/>
  <c r="BP907" i="1"/>
  <c r="BR925" i="1"/>
  <c r="BQ925" i="1"/>
  <c r="BP925" i="1"/>
  <c r="BR930" i="1"/>
  <c r="BQ930" i="1"/>
  <c r="BP930" i="1"/>
  <c r="BR947" i="1"/>
  <c r="BQ947" i="1"/>
  <c r="BP947" i="1"/>
  <c r="BR953" i="1"/>
  <c r="BP953" i="1"/>
  <c r="BQ953" i="1"/>
  <c r="BR988" i="1"/>
  <c r="BQ988" i="1"/>
  <c r="BP988" i="1"/>
  <c r="BR998" i="1"/>
  <c r="BQ998" i="1"/>
  <c r="BP998" i="1"/>
  <c r="BR1003" i="1"/>
  <c r="BQ1003" i="1"/>
  <c r="BP1003" i="1"/>
  <c r="BR1008" i="1"/>
  <c r="BP1008" i="1"/>
  <c r="BQ1008" i="1"/>
  <c r="BR661" i="1"/>
  <c r="BQ661" i="1"/>
  <c r="BP661" i="1"/>
  <c r="BR743" i="1"/>
  <c r="BQ743" i="1"/>
  <c r="BP743" i="1"/>
  <c r="BR657" i="1"/>
  <c r="BQ657" i="1"/>
  <c r="BP657" i="1"/>
  <c r="BR801" i="1"/>
  <c r="BQ801" i="1"/>
  <c r="BP801" i="1"/>
  <c r="BR673" i="1"/>
  <c r="BQ673" i="1"/>
  <c r="BP673" i="1"/>
  <c r="BR677" i="1"/>
  <c r="BQ677" i="1"/>
  <c r="BP677" i="1"/>
  <c r="BR683" i="1"/>
  <c r="BP683" i="1"/>
  <c r="BQ683" i="1"/>
  <c r="BR687" i="1"/>
  <c r="BQ687" i="1"/>
  <c r="BP687" i="1"/>
  <c r="BR691" i="1"/>
  <c r="BQ691" i="1"/>
  <c r="BP691" i="1"/>
  <c r="BR696" i="1"/>
  <c r="BQ696" i="1"/>
  <c r="BP696" i="1"/>
  <c r="BR723" i="1"/>
  <c r="BQ723" i="1"/>
  <c r="BP723" i="1"/>
  <c r="BR727" i="1"/>
  <c r="BP727" i="1"/>
  <c r="BQ727" i="1"/>
  <c r="BR731" i="1"/>
  <c r="BQ731" i="1"/>
  <c r="BP731" i="1"/>
  <c r="BR749" i="1"/>
  <c r="BP749" i="1"/>
  <c r="BQ749" i="1"/>
  <c r="BR754" i="1"/>
  <c r="BP754" i="1"/>
  <c r="BQ754" i="1"/>
  <c r="BQ771" i="1"/>
  <c r="BR771" i="1"/>
  <c r="BP771" i="1"/>
  <c r="BR775" i="1"/>
  <c r="BQ775" i="1"/>
  <c r="BP775" i="1"/>
  <c r="BQ779" i="1"/>
  <c r="BR779" i="1"/>
  <c r="BP779" i="1"/>
  <c r="BQ783" i="1"/>
  <c r="BR783" i="1"/>
  <c r="BP783" i="1"/>
  <c r="BQ787" i="1"/>
  <c r="BR787" i="1"/>
  <c r="BP787" i="1"/>
  <c r="BR716" i="1"/>
  <c r="BQ716" i="1"/>
  <c r="BP716" i="1"/>
  <c r="BR660" i="1"/>
  <c r="BQ660" i="1"/>
  <c r="BP660" i="1"/>
  <c r="BR667" i="1"/>
  <c r="BP667" i="1"/>
  <c r="BQ667" i="1"/>
  <c r="BR704" i="1"/>
  <c r="BQ704" i="1"/>
  <c r="BP704" i="1"/>
  <c r="BR708" i="1"/>
  <c r="BQ708" i="1"/>
  <c r="BP708" i="1"/>
  <c r="BR701" i="1"/>
  <c r="BQ701" i="1"/>
  <c r="BP701" i="1"/>
  <c r="BR714" i="1"/>
  <c r="BQ714" i="1"/>
  <c r="BP714" i="1"/>
  <c r="BR700" i="1"/>
  <c r="BP700" i="1"/>
  <c r="BQ700" i="1"/>
  <c r="BR825" i="1"/>
  <c r="BQ825" i="1"/>
  <c r="BP825" i="1"/>
  <c r="BR813" i="1"/>
  <c r="BP813" i="1"/>
  <c r="BQ813" i="1"/>
  <c r="BR820" i="1"/>
  <c r="BQ820" i="1"/>
  <c r="BP820" i="1"/>
  <c r="BR805" i="1"/>
  <c r="BQ805" i="1"/>
  <c r="BP805" i="1"/>
  <c r="BR835" i="1"/>
  <c r="BQ835" i="1"/>
  <c r="BP835" i="1"/>
  <c r="BR840" i="1"/>
  <c r="BQ840" i="1"/>
  <c r="BP840" i="1"/>
  <c r="BR847" i="1"/>
  <c r="BP847" i="1"/>
  <c r="BQ847" i="1"/>
  <c r="BR899" i="1"/>
  <c r="BQ899" i="1"/>
  <c r="BP899" i="1"/>
  <c r="BR912" i="1"/>
  <c r="BQ912" i="1"/>
  <c r="BP912" i="1"/>
  <c r="BR1014" i="1"/>
  <c r="BQ1014" i="1"/>
  <c r="BP1014" i="1"/>
  <c r="BR978" i="1"/>
  <c r="BQ978" i="1"/>
  <c r="BP978" i="1"/>
  <c r="BQ972" i="1"/>
  <c r="BR972" i="1"/>
  <c r="BP972" i="1"/>
  <c r="BR976" i="1"/>
  <c r="BQ976" i="1"/>
  <c r="BP976" i="1"/>
  <c r="BR1023" i="1"/>
  <c r="BQ1023" i="1"/>
  <c r="BP1023" i="1"/>
  <c r="BR1035" i="1"/>
  <c r="BQ1035" i="1"/>
  <c r="BP1035" i="1"/>
  <c r="BR1036" i="1"/>
  <c r="BP1036" i="1"/>
  <c r="BQ1036" i="1"/>
  <c r="BR1042" i="1"/>
  <c r="BQ1042" i="1"/>
  <c r="BP1042" i="1"/>
  <c r="BQ1113" i="1"/>
  <c r="BR1113" i="1"/>
  <c r="BP1113" i="1"/>
  <c r="BR1091" i="1"/>
  <c r="BQ1091" i="1"/>
  <c r="BP1091" i="1"/>
  <c r="BR1107" i="1"/>
  <c r="BQ1107" i="1"/>
  <c r="BP1107" i="1"/>
  <c r="BR1124" i="1"/>
  <c r="BQ1124" i="1"/>
  <c r="BP1124" i="1"/>
  <c r="BQ1154" i="1"/>
  <c r="BR1154" i="1"/>
  <c r="BP1154" i="1"/>
  <c r="BQ1143" i="1"/>
  <c r="BR1143" i="1"/>
  <c r="BP1143" i="1"/>
  <c r="BQ1139" i="1"/>
  <c r="BR1139" i="1"/>
  <c r="BP1139" i="1"/>
  <c r="BR1175" i="1"/>
  <c r="BQ1175" i="1"/>
  <c r="BP1175" i="1"/>
  <c r="BR1166" i="1"/>
  <c r="BQ1166" i="1"/>
  <c r="BP1166" i="1"/>
  <c r="BR1180" i="1"/>
  <c r="BP1180" i="1"/>
  <c r="BQ1180" i="1"/>
  <c r="BR1160" i="1"/>
  <c r="BQ1160" i="1"/>
  <c r="BP1160" i="1"/>
  <c r="BQ1169" i="1"/>
  <c r="BR1169" i="1"/>
  <c r="BP1169" i="1"/>
  <c r="BR1185" i="1"/>
  <c r="BQ1185" i="1"/>
  <c r="BP1185" i="1"/>
  <c r="BR1191" i="1"/>
  <c r="BQ1191" i="1"/>
  <c r="BP1191" i="1"/>
  <c r="BQ1195" i="1"/>
  <c r="BR1195" i="1"/>
  <c r="BP1195" i="1"/>
  <c r="BR1207" i="1"/>
  <c r="BQ1207" i="1"/>
  <c r="BP1207" i="1"/>
  <c r="BR1203" i="1"/>
  <c r="BP1203" i="1"/>
  <c r="BQ1203" i="1"/>
  <c r="BR1197" i="1"/>
  <c r="BQ1197" i="1"/>
  <c r="BP1197" i="1"/>
  <c r="BR1255" i="1"/>
  <c r="BQ1255" i="1"/>
  <c r="BP1255" i="1"/>
  <c r="BR1260" i="1"/>
  <c r="BQ1260" i="1"/>
  <c r="BP1260" i="1"/>
  <c r="BR1264" i="1"/>
  <c r="BQ1264" i="1"/>
  <c r="BP1264" i="1"/>
  <c r="BR1284" i="1"/>
  <c r="BQ1284" i="1"/>
  <c r="BP1284" i="1"/>
  <c r="BR1292" i="1"/>
  <c r="BQ1292" i="1"/>
  <c r="BP1292" i="1"/>
  <c r="BR1298" i="1"/>
  <c r="BP1298" i="1"/>
  <c r="BQ1298" i="1"/>
  <c r="BR1283" i="1"/>
  <c r="BP1283" i="1"/>
  <c r="BQ1283" i="1"/>
  <c r="AC1158" i="1"/>
  <c r="BE1152" i="1"/>
  <c r="BE1151" i="1"/>
  <c r="BE1306" i="1"/>
  <c r="BD1123" i="1"/>
  <c r="BD52" i="1"/>
  <c r="BD6" i="1"/>
  <c r="BO6" i="1"/>
  <c r="BD13" i="1"/>
  <c r="BF24" i="1"/>
  <c r="AC845" i="1"/>
  <c r="AC849" i="1"/>
  <c r="BS283" i="1"/>
  <c r="BD672" i="1"/>
  <c r="BR999" i="1"/>
  <c r="BD734" i="1"/>
  <c r="AC842" i="1"/>
  <c r="AC846" i="1"/>
  <c r="BD982" i="1"/>
  <c r="BD1085" i="1"/>
  <c r="BD1159" i="1"/>
  <c r="BD1084" i="1"/>
  <c r="BD1105" i="1"/>
  <c r="BQ1250" i="1"/>
  <c r="BD1089" i="1"/>
  <c r="BF1089" i="1"/>
  <c r="BD1182" i="1"/>
  <c r="BI1182" i="1"/>
  <c r="AC1247" i="1"/>
  <c r="BF229" i="1"/>
  <c r="BH229" i="1"/>
  <c r="BJ24" i="1"/>
  <c r="BK24" i="1"/>
  <c r="BN24" i="1"/>
  <c r="BI229" i="1"/>
  <c r="BG24" i="1"/>
  <c r="BO24" i="1"/>
  <c r="BH24" i="1"/>
  <c r="BL24" i="1"/>
  <c r="BI24" i="1"/>
  <c r="AM2" i="1"/>
  <c r="AZ429" i="1"/>
  <c r="BE429" i="1"/>
  <c r="AZ995" i="1"/>
  <c r="BJ995" i="1"/>
  <c r="BL229" i="1"/>
  <c r="BM229" i="1"/>
  <c r="BJ229" i="1"/>
  <c r="BN229" i="1"/>
  <c r="BG229" i="1"/>
  <c r="BK229" i="1"/>
  <c r="BN18" i="1"/>
  <c r="BJ18" i="1"/>
  <c r="BF18" i="1"/>
  <c r="BM18" i="1"/>
  <c r="BI18" i="1"/>
  <c r="BL18" i="1"/>
  <c r="BH18" i="1"/>
  <c r="BO18" i="1"/>
  <c r="BK18" i="1"/>
  <c r="BG18" i="1"/>
  <c r="BM8" i="1"/>
  <c r="BI8" i="1"/>
  <c r="BL8" i="1"/>
  <c r="BH8" i="1"/>
  <c r="BO8" i="1"/>
  <c r="BK8" i="1"/>
  <c r="BG8" i="1"/>
  <c r="BN8" i="1"/>
  <c r="BJ8" i="1"/>
  <c r="BF8" i="1"/>
  <c r="BM22" i="1"/>
  <c r="BI22" i="1"/>
  <c r="BL22" i="1"/>
  <c r="BH22" i="1"/>
  <c r="BO22" i="1"/>
  <c r="BK22" i="1"/>
  <c r="BG22" i="1"/>
  <c r="BN22" i="1"/>
  <c r="BJ22" i="1"/>
  <c r="BF22" i="1"/>
  <c r="BN50" i="1"/>
  <c r="BJ50" i="1"/>
  <c r="BF50" i="1"/>
  <c r="BM50" i="1"/>
  <c r="BI50" i="1"/>
  <c r="BL50" i="1"/>
  <c r="BH50" i="1"/>
  <c r="BO50" i="1"/>
  <c r="BK50" i="1"/>
  <c r="BG50" i="1"/>
  <c r="BN43" i="1"/>
  <c r="BJ43" i="1"/>
  <c r="BF43" i="1"/>
  <c r="BM43" i="1"/>
  <c r="BI43" i="1"/>
  <c r="BL43" i="1"/>
  <c r="BH43" i="1"/>
  <c r="BO43" i="1"/>
  <c r="BK43" i="1"/>
  <c r="BG43" i="1"/>
  <c r="BO99" i="1"/>
  <c r="BK99" i="1"/>
  <c r="BG99" i="1"/>
  <c r="BN99" i="1"/>
  <c r="BJ99" i="1"/>
  <c r="BF99" i="1"/>
  <c r="BM99" i="1"/>
  <c r="BI99" i="1"/>
  <c r="BL99" i="1"/>
  <c r="BH99" i="1"/>
  <c r="BO93" i="1"/>
  <c r="BK93" i="1"/>
  <c r="BG93" i="1"/>
  <c r="BN93" i="1"/>
  <c r="BJ93" i="1"/>
  <c r="BF93" i="1"/>
  <c r="BM93" i="1"/>
  <c r="BI93" i="1"/>
  <c r="BL93" i="1"/>
  <c r="BH93" i="1"/>
  <c r="BN106" i="1"/>
  <c r="BJ106" i="1"/>
  <c r="BL106" i="1"/>
  <c r="BG106" i="1"/>
  <c r="BK106" i="1"/>
  <c r="BF106" i="1"/>
  <c r="BO106" i="1"/>
  <c r="BI106" i="1"/>
  <c r="BM106" i="1"/>
  <c r="BH106" i="1"/>
  <c r="BI132" i="1"/>
  <c r="BN150" i="1"/>
  <c r="BJ150" i="1"/>
  <c r="BF150" i="1"/>
  <c r="BM150" i="1"/>
  <c r="BH150" i="1"/>
  <c r="BL150" i="1"/>
  <c r="BG150" i="1"/>
  <c r="BK150" i="1"/>
  <c r="BI150" i="1"/>
  <c r="BO150" i="1"/>
  <c r="BN118" i="1"/>
  <c r="BJ118" i="1"/>
  <c r="BF118" i="1"/>
  <c r="BL118" i="1"/>
  <c r="BG118" i="1"/>
  <c r="BK118" i="1"/>
  <c r="BI118" i="1"/>
  <c r="BH118" i="1"/>
  <c r="BO118" i="1"/>
  <c r="BM118" i="1"/>
  <c r="BN117" i="1"/>
  <c r="BJ117" i="1"/>
  <c r="BF117" i="1"/>
  <c r="BK117" i="1"/>
  <c r="BO117" i="1"/>
  <c r="BI117" i="1"/>
  <c r="BH117" i="1"/>
  <c r="BG117" i="1"/>
  <c r="BM117" i="1"/>
  <c r="BL117" i="1"/>
  <c r="BN177" i="1"/>
  <c r="BJ177" i="1"/>
  <c r="BF177" i="1"/>
  <c r="BO177" i="1"/>
  <c r="BI177" i="1"/>
  <c r="BM177" i="1"/>
  <c r="BH177" i="1"/>
  <c r="BG177" i="1"/>
  <c r="BL177" i="1"/>
  <c r="BK177" i="1"/>
  <c r="BN183" i="1"/>
  <c r="BJ183" i="1"/>
  <c r="BF183" i="1"/>
  <c r="BM183" i="1"/>
  <c r="BH183" i="1"/>
  <c r="BL183" i="1"/>
  <c r="BG183" i="1"/>
  <c r="BO183" i="1"/>
  <c r="BK183" i="1"/>
  <c r="BI183" i="1"/>
  <c r="BN208" i="1"/>
  <c r="BJ208" i="1"/>
  <c r="BF208" i="1"/>
  <c r="BL208" i="1"/>
  <c r="BG208" i="1"/>
  <c r="BK208" i="1"/>
  <c r="BO208" i="1"/>
  <c r="BM208" i="1"/>
  <c r="BI208" i="1"/>
  <c r="BH208" i="1"/>
  <c r="BN209" i="1"/>
  <c r="BJ209" i="1"/>
  <c r="BF209" i="1"/>
  <c r="BK209" i="1"/>
  <c r="BO209" i="1"/>
  <c r="BI209" i="1"/>
  <c r="BM209" i="1"/>
  <c r="BL209" i="1"/>
  <c r="BH209" i="1"/>
  <c r="BG209" i="1"/>
  <c r="BN219" i="1"/>
  <c r="BJ219" i="1"/>
  <c r="BF219" i="1"/>
  <c r="BO219" i="1"/>
  <c r="BI219" i="1"/>
  <c r="BM219" i="1"/>
  <c r="BH219" i="1"/>
  <c r="BL219" i="1"/>
  <c r="BK219" i="1"/>
  <c r="BG219" i="1"/>
  <c r="BN222" i="1"/>
  <c r="BJ222" i="1"/>
  <c r="BF222" i="1"/>
  <c r="BM222" i="1"/>
  <c r="BH222" i="1"/>
  <c r="BL222" i="1"/>
  <c r="BG222" i="1"/>
  <c r="BK222" i="1"/>
  <c r="BI222" i="1"/>
  <c r="BO222" i="1"/>
  <c r="BN257" i="1"/>
  <c r="BJ257" i="1"/>
  <c r="BF257" i="1"/>
  <c r="BL257" i="1"/>
  <c r="BG257" i="1"/>
  <c r="BK257" i="1"/>
  <c r="BI257" i="1"/>
  <c r="BH257" i="1"/>
  <c r="BO257" i="1"/>
  <c r="BM257" i="1"/>
  <c r="BN261" i="1"/>
  <c r="BJ261" i="1"/>
  <c r="BF261" i="1"/>
  <c r="BK261" i="1"/>
  <c r="BO261" i="1"/>
  <c r="BI261" i="1"/>
  <c r="BH261" i="1"/>
  <c r="BG261" i="1"/>
  <c r="BM261" i="1"/>
  <c r="BL261" i="1"/>
  <c r="BO277" i="1"/>
  <c r="BH277" i="1"/>
  <c r="BL277" i="1"/>
  <c r="BO291" i="1"/>
  <c r="BH291" i="1"/>
  <c r="BL291" i="1"/>
  <c r="BN226" i="1"/>
  <c r="BH226" i="1"/>
  <c r="BL226" i="1"/>
  <c r="BG230" i="1"/>
  <c r="BO230" i="1"/>
  <c r="BH239" i="1"/>
  <c r="BO439" i="1"/>
  <c r="BK439" i="1"/>
  <c r="BG439" i="1"/>
  <c r="BN439" i="1"/>
  <c r="BJ439" i="1"/>
  <c r="BM439" i="1"/>
  <c r="BF439" i="1"/>
  <c r="BL439" i="1"/>
  <c r="BI439" i="1"/>
  <c r="BH439" i="1"/>
  <c r="BO447" i="1"/>
  <c r="BK447" i="1"/>
  <c r="BG447" i="1"/>
  <c r="BN447" i="1"/>
  <c r="BF447" i="1"/>
  <c r="BI447" i="1"/>
  <c r="BH447" i="1"/>
  <c r="BM447" i="1"/>
  <c r="BL447" i="1"/>
  <c r="BO468" i="1"/>
  <c r="BK468" i="1"/>
  <c r="BG468" i="1"/>
  <c r="BN468" i="1"/>
  <c r="BJ468" i="1"/>
  <c r="BF468" i="1"/>
  <c r="BM468" i="1"/>
  <c r="BL468" i="1"/>
  <c r="BI468" i="1"/>
  <c r="BH468" i="1"/>
  <c r="BO472" i="1"/>
  <c r="BK472" i="1"/>
  <c r="BG472" i="1"/>
  <c r="BN472" i="1"/>
  <c r="BJ472" i="1"/>
  <c r="BF472" i="1"/>
  <c r="BI472" i="1"/>
  <c r="BH472" i="1"/>
  <c r="BM472" i="1"/>
  <c r="BL472" i="1"/>
  <c r="BO397" i="1"/>
  <c r="BK397" i="1"/>
  <c r="BG397" i="1"/>
  <c r="BN397" i="1"/>
  <c r="BJ397" i="1"/>
  <c r="BF397" i="1"/>
  <c r="BM397" i="1"/>
  <c r="BI397" i="1"/>
  <c r="BH397" i="1"/>
  <c r="BL410" i="1"/>
  <c r="BH410" i="1"/>
  <c r="BO410" i="1"/>
  <c r="BK410" i="1"/>
  <c r="BG410" i="1"/>
  <c r="BN410" i="1"/>
  <c r="BJ410" i="1"/>
  <c r="BF410" i="1"/>
  <c r="BM410" i="1"/>
  <c r="BI410" i="1"/>
  <c r="BL361" i="1"/>
  <c r="BH361" i="1"/>
  <c r="BO361" i="1"/>
  <c r="BK361" i="1"/>
  <c r="BG361" i="1"/>
  <c r="BN361" i="1"/>
  <c r="BJ361" i="1"/>
  <c r="BF361" i="1"/>
  <c r="BM361" i="1"/>
  <c r="BI361" i="1"/>
  <c r="BL369" i="1"/>
  <c r="BH369" i="1"/>
  <c r="BO369" i="1"/>
  <c r="BK369" i="1"/>
  <c r="BG369" i="1"/>
  <c r="BN369" i="1"/>
  <c r="BJ369" i="1"/>
  <c r="BF369" i="1"/>
  <c r="BM369" i="1"/>
  <c r="BI369" i="1"/>
  <c r="BM374" i="1"/>
  <c r="BI374" i="1"/>
  <c r="BL374" i="1"/>
  <c r="BH374" i="1"/>
  <c r="BO374" i="1"/>
  <c r="BK374" i="1"/>
  <c r="BG374" i="1"/>
  <c r="BN374" i="1"/>
  <c r="BJ374" i="1"/>
  <c r="BF374" i="1"/>
  <c r="BM383" i="1"/>
  <c r="BI383" i="1"/>
  <c r="BL383" i="1"/>
  <c r="BH383" i="1"/>
  <c r="BO383" i="1"/>
  <c r="BK383" i="1"/>
  <c r="BG383" i="1"/>
  <c r="BN383" i="1"/>
  <c r="BJ383" i="1"/>
  <c r="BF383" i="1"/>
  <c r="BM426" i="1"/>
  <c r="BI426" i="1"/>
  <c r="BL426" i="1"/>
  <c r="BH426" i="1"/>
  <c r="BO426" i="1"/>
  <c r="BK426" i="1"/>
  <c r="BG426" i="1"/>
  <c r="BF426" i="1"/>
  <c r="BN426" i="1"/>
  <c r="BJ426" i="1"/>
  <c r="BN960" i="1"/>
  <c r="BJ960" i="1"/>
  <c r="BF960" i="1"/>
  <c r="BL960" i="1"/>
  <c r="BH960" i="1"/>
  <c r="BM960" i="1"/>
  <c r="BK960" i="1"/>
  <c r="BI960" i="1"/>
  <c r="BG960" i="1"/>
  <c r="BO960" i="1"/>
  <c r="BN966" i="1"/>
  <c r="BJ966" i="1"/>
  <c r="BF966" i="1"/>
  <c r="BL966" i="1"/>
  <c r="BH966" i="1"/>
  <c r="BI966" i="1"/>
  <c r="BO966" i="1"/>
  <c r="BG966" i="1"/>
  <c r="BM966" i="1"/>
  <c r="BK966" i="1"/>
  <c r="BN915" i="1"/>
  <c r="BJ915" i="1"/>
  <c r="BF915" i="1"/>
  <c r="BL915" i="1"/>
  <c r="BH915" i="1"/>
  <c r="BM915" i="1"/>
  <c r="BK915" i="1"/>
  <c r="BI915" i="1"/>
  <c r="BO915" i="1"/>
  <c r="BG915" i="1"/>
  <c r="BN927" i="1"/>
  <c r="BJ927" i="1"/>
  <c r="BF927" i="1"/>
  <c r="BL927" i="1"/>
  <c r="BH927" i="1"/>
  <c r="BI927" i="1"/>
  <c r="BO927" i="1"/>
  <c r="BG927" i="1"/>
  <c r="BM927" i="1"/>
  <c r="BK927" i="1"/>
  <c r="BN658" i="1"/>
  <c r="BJ658" i="1"/>
  <c r="BF658" i="1"/>
  <c r="BL658" i="1"/>
  <c r="BH658" i="1"/>
  <c r="BM658" i="1"/>
  <c r="BK658" i="1"/>
  <c r="BI658" i="1"/>
  <c r="BO658" i="1"/>
  <c r="BG658" i="1"/>
  <c r="BO744" i="1"/>
  <c r="BK744" i="1"/>
  <c r="BG744" i="1"/>
  <c r="BJ744" i="1"/>
  <c r="BM744" i="1"/>
  <c r="BH744" i="1"/>
  <c r="BN744" i="1"/>
  <c r="BL744" i="1"/>
  <c r="BI744" i="1"/>
  <c r="BF744" i="1"/>
  <c r="BO762" i="1"/>
  <c r="BK762" i="1"/>
  <c r="BG762" i="1"/>
  <c r="BL762" i="1"/>
  <c r="BF762" i="1"/>
  <c r="BN762" i="1"/>
  <c r="BI762" i="1"/>
  <c r="BJ762" i="1"/>
  <c r="BH762" i="1"/>
  <c r="BM762" i="1"/>
  <c r="BO769" i="1"/>
  <c r="BK769" i="1"/>
  <c r="BG769" i="1"/>
  <c r="BJ769" i="1"/>
  <c r="BM769" i="1"/>
  <c r="BH769" i="1"/>
  <c r="BI769" i="1"/>
  <c r="BF769" i="1"/>
  <c r="BN769" i="1"/>
  <c r="BL769" i="1"/>
  <c r="BO773" i="1"/>
  <c r="BK773" i="1"/>
  <c r="BG773" i="1"/>
  <c r="BN773" i="1"/>
  <c r="BI773" i="1"/>
  <c r="BL773" i="1"/>
  <c r="BF773" i="1"/>
  <c r="BH773" i="1"/>
  <c r="BM773" i="1"/>
  <c r="BJ773" i="1"/>
  <c r="BO777" i="1"/>
  <c r="BK777" i="1"/>
  <c r="BG777" i="1"/>
  <c r="BM777" i="1"/>
  <c r="BH777" i="1"/>
  <c r="BJ777" i="1"/>
  <c r="BF777" i="1"/>
  <c r="BN777" i="1"/>
  <c r="BL777" i="1"/>
  <c r="BI777" i="1"/>
  <c r="BO781" i="1"/>
  <c r="BK781" i="1"/>
  <c r="BG781" i="1"/>
  <c r="BN781" i="1"/>
  <c r="BJ781" i="1"/>
  <c r="BF781" i="1"/>
  <c r="BH781" i="1"/>
  <c r="BL781" i="1"/>
  <c r="BM781" i="1"/>
  <c r="BI781" i="1"/>
  <c r="BO785" i="1"/>
  <c r="BK785" i="1"/>
  <c r="BG785" i="1"/>
  <c r="BN785" i="1"/>
  <c r="BJ785" i="1"/>
  <c r="BF785" i="1"/>
  <c r="BL785" i="1"/>
  <c r="BH785" i="1"/>
  <c r="BI785" i="1"/>
  <c r="BM785" i="1"/>
  <c r="BL789" i="1"/>
  <c r="BH789" i="1"/>
  <c r="BO789" i="1"/>
  <c r="BK789" i="1"/>
  <c r="BG789" i="1"/>
  <c r="BN789" i="1"/>
  <c r="BJ789" i="1"/>
  <c r="BF789" i="1"/>
  <c r="BM789" i="1"/>
  <c r="BI789" i="1"/>
  <c r="BL809" i="1"/>
  <c r="BH809" i="1"/>
  <c r="BO809" i="1"/>
  <c r="BK809" i="1"/>
  <c r="BG809" i="1"/>
  <c r="BN809" i="1"/>
  <c r="BJ809" i="1"/>
  <c r="BF809" i="1"/>
  <c r="BM809" i="1"/>
  <c r="BI809" i="1"/>
  <c r="BL847" i="1"/>
  <c r="BH847" i="1"/>
  <c r="BO847" i="1"/>
  <c r="BK847" i="1"/>
  <c r="BG847" i="1"/>
  <c r="BN847" i="1"/>
  <c r="BJ847" i="1"/>
  <c r="BF847" i="1"/>
  <c r="BI847" i="1"/>
  <c r="BM847" i="1"/>
  <c r="BL1015" i="1"/>
  <c r="BH1015" i="1"/>
  <c r="BO1015" i="1"/>
  <c r="BK1015" i="1"/>
  <c r="BG1015" i="1"/>
  <c r="BJ1015" i="1"/>
  <c r="BI1015" i="1"/>
  <c r="BN1015" i="1"/>
  <c r="BF1015" i="1"/>
  <c r="BM1015" i="1"/>
  <c r="BL956" i="1"/>
  <c r="BH956" i="1"/>
  <c r="BO956" i="1"/>
  <c r="BK956" i="1"/>
  <c r="BG956" i="1"/>
  <c r="BN956" i="1"/>
  <c r="BF956" i="1"/>
  <c r="BM956" i="1"/>
  <c r="BJ956" i="1"/>
  <c r="BI956" i="1"/>
  <c r="BL1036" i="1"/>
  <c r="BH1036" i="1"/>
  <c r="BO1036" i="1"/>
  <c r="BK1036" i="1"/>
  <c r="BG1036" i="1"/>
  <c r="BN1036" i="1"/>
  <c r="BJ1036" i="1"/>
  <c r="BF1036" i="1"/>
  <c r="BM1036" i="1"/>
  <c r="BI1036" i="1"/>
  <c r="BM1156" i="1"/>
  <c r="BI1156" i="1"/>
  <c r="BO1156" i="1"/>
  <c r="BK1156" i="1"/>
  <c r="BG1156" i="1"/>
  <c r="BL1156" i="1"/>
  <c r="BJ1156" i="1"/>
  <c r="BH1156" i="1"/>
  <c r="BN1156" i="1"/>
  <c r="BF1156" i="1"/>
  <c r="BM1148" i="1"/>
  <c r="BI1148" i="1"/>
  <c r="BO1148" i="1"/>
  <c r="BK1148" i="1"/>
  <c r="BG1148" i="1"/>
  <c r="BH1148" i="1"/>
  <c r="BN1148" i="1"/>
  <c r="BF1148" i="1"/>
  <c r="BL1148" i="1"/>
  <c r="BJ1148" i="1"/>
  <c r="BL1166" i="1"/>
  <c r="BH1166" i="1"/>
  <c r="BN1166" i="1"/>
  <c r="BI1166" i="1"/>
  <c r="BK1166" i="1"/>
  <c r="BF1166" i="1"/>
  <c r="BM1166" i="1"/>
  <c r="BJ1166" i="1"/>
  <c r="BG1166" i="1"/>
  <c r="BO1166" i="1"/>
  <c r="BL1180" i="1"/>
  <c r="BH1180" i="1"/>
  <c r="BM1180" i="1"/>
  <c r="BG1180" i="1"/>
  <c r="BO1180" i="1"/>
  <c r="BJ1180" i="1"/>
  <c r="BK1180" i="1"/>
  <c r="BI1180" i="1"/>
  <c r="BF1180" i="1"/>
  <c r="BN1180" i="1"/>
  <c r="BL1185" i="1"/>
  <c r="BH1185" i="1"/>
  <c r="BN1185" i="1"/>
  <c r="BI1185" i="1"/>
  <c r="BM1185" i="1"/>
  <c r="BG1185" i="1"/>
  <c r="BK1185" i="1"/>
  <c r="BF1185" i="1"/>
  <c r="BJ1185" i="1"/>
  <c r="BO1185" i="1"/>
  <c r="BL1191" i="1"/>
  <c r="BH1191" i="1"/>
  <c r="BM1191" i="1"/>
  <c r="BG1191" i="1"/>
  <c r="BK1191" i="1"/>
  <c r="BF1191" i="1"/>
  <c r="BJ1191" i="1"/>
  <c r="BI1191" i="1"/>
  <c r="BO1191" i="1"/>
  <c r="BN1191" i="1"/>
  <c r="BL1195" i="1"/>
  <c r="BH1195" i="1"/>
  <c r="BK1195" i="1"/>
  <c r="BF1195" i="1"/>
  <c r="BO1195" i="1"/>
  <c r="BJ1195" i="1"/>
  <c r="BI1195" i="1"/>
  <c r="BG1195" i="1"/>
  <c r="BN1195" i="1"/>
  <c r="BM1195" i="1"/>
  <c r="BL1207" i="1"/>
  <c r="BH1207" i="1"/>
  <c r="BO1207" i="1"/>
  <c r="BJ1207" i="1"/>
  <c r="BN1207" i="1"/>
  <c r="BI1207" i="1"/>
  <c r="BG1207" i="1"/>
  <c r="BF1207" i="1"/>
  <c r="BM1207" i="1"/>
  <c r="BK1207" i="1"/>
  <c r="BL1203" i="1"/>
  <c r="BH1203" i="1"/>
  <c r="BN1203" i="1"/>
  <c r="BI1203" i="1"/>
  <c r="BM1203" i="1"/>
  <c r="BG1203" i="1"/>
  <c r="BF1203" i="1"/>
  <c r="BO1203" i="1"/>
  <c r="BK1203" i="1"/>
  <c r="BJ1203" i="1"/>
  <c r="BL1197" i="1"/>
  <c r="BH1197" i="1"/>
  <c r="BM1197" i="1"/>
  <c r="BG1197" i="1"/>
  <c r="BK1197" i="1"/>
  <c r="BF1197" i="1"/>
  <c r="BO1197" i="1"/>
  <c r="BN1197" i="1"/>
  <c r="BJ1197" i="1"/>
  <c r="BI1197" i="1"/>
  <c r="BL1224" i="1"/>
  <c r="BH1224" i="1"/>
  <c r="BO1224" i="1"/>
  <c r="BJ1224" i="1"/>
  <c r="BN1224" i="1"/>
  <c r="BI1224" i="1"/>
  <c r="BM1224" i="1"/>
  <c r="BK1224" i="1"/>
  <c r="BG1224" i="1"/>
  <c r="BF1224" i="1"/>
  <c r="BN1235" i="1"/>
  <c r="BJ1235" i="1"/>
  <c r="BF1235" i="1"/>
  <c r="BL1235" i="1"/>
  <c r="BG1235" i="1"/>
  <c r="BM1235" i="1"/>
  <c r="BK1235" i="1"/>
  <c r="BI1235" i="1"/>
  <c r="BH1235" i="1"/>
  <c r="BO1235" i="1"/>
  <c r="BN1256" i="1"/>
  <c r="BJ1256" i="1"/>
  <c r="BF1256" i="1"/>
  <c r="BK1256" i="1"/>
  <c r="BM1256" i="1"/>
  <c r="BG1256" i="1"/>
  <c r="BL1256" i="1"/>
  <c r="BO1256" i="1"/>
  <c r="BI1256" i="1"/>
  <c r="BH1256" i="1"/>
  <c r="BN1261" i="1"/>
  <c r="BJ1261" i="1"/>
  <c r="BF1261" i="1"/>
  <c r="BO1261" i="1"/>
  <c r="BI1261" i="1"/>
  <c r="BL1261" i="1"/>
  <c r="BK1261" i="1"/>
  <c r="BM1261" i="1"/>
  <c r="BH1261" i="1"/>
  <c r="BG1261" i="1"/>
  <c r="BN1269" i="1"/>
  <c r="BJ1269" i="1"/>
  <c r="BF1269" i="1"/>
  <c r="BL1269" i="1"/>
  <c r="BG1269" i="1"/>
  <c r="BI1269" i="1"/>
  <c r="BO1269" i="1"/>
  <c r="BH1269" i="1"/>
  <c r="BM1269" i="1"/>
  <c r="BK1269" i="1"/>
  <c r="BN1274" i="1"/>
  <c r="BJ1274" i="1"/>
  <c r="BF1274" i="1"/>
  <c r="BK1274" i="1"/>
  <c r="BO1274" i="1"/>
  <c r="BH1274" i="1"/>
  <c r="BM1274" i="1"/>
  <c r="BG1274" i="1"/>
  <c r="BL1274" i="1"/>
  <c r="BI1274" i="1"/>
  <c r="BN1270" i="1"/>
  <c r="BJ1270" i="1"/>
  <c r="BF1270" i="1"/>
  <c r="BO1270" i="1"/>
  <c r="BI1270" i="1"/>
  <c r="BM1270" i="1"/>
  <c r="BG1270" i="1"/>
  <c r="BL1270" i="1"/>
  <c r="BK1270" i="1"/>
  <c r="BH1270" i="1"/>
  <c r="BM5" i="1"/>
  <c r="BN16" i="1"/>
  <c r="BJ16" i="1"/>
  <c r="BF16" i="1"/>
  <c r="BM16" i="1"/>
  <c r="BI16" i="1"/>
  <c r="BL16" i="1"/>
  <c r="BH16" i="1"/>
  <c r="BO16" i="1"/>
  <c r="BK16" i="1"/>
  <c r="BG16" i="1"/>
  <c r="BN23" i="1"/>
  <c r="BJ23" i="1"/>
  <c r="BF23" i="1"/>
  <c r="BM23" i="1"/>
  <c r="BI23" i="1"/>
  <c r="BL23" i="1"/>
  <c r="BH23" i="1"/>
  <c r="BO23" i="1"/>
  <c r="BK23" i="1"/>
  <c r="BG23" i="1"/>
  <c r="BO28" i="1"/>
  <c r="BK28" i="1"/>
  <c r="BG28" i="1"/>
  <c r="BN28" i="1"/>
  <c r="BJ28" i="1"/>
  <c r="BF28" i="1"/>
  <c r="BM28" i="1"/>
  <c r="BI28" i="1"/>
  <c r="BL28" i="1"/>
  <c r="BH28" i="1"/>
  <c r="BO49" i="1"/>
  <c r="BK49" i="1"/>
  <c r="BG49" i="1"/>
  <c r="BN49" i="1"/>
  <c r="BJ49" i="1"/>
  <c r="BF49" i="1"/>
  <c r="BM49" i="1"/>
  <c r="BI49" i="1"/>
  <c r="BL49" i="1"/>
  <c r="BH49" i="1"/>
  <c r="BO42" i="1"/>
  <c r="BK42" i="1"/>
  <c r="BG42" i="1"/>
  <c r="BN42" i="1"/>
  <c r="BJ42" i="1"/>
  <c r="BF42" i="1"/>
  <c r="BM42" i="1"/>
  <c r="BI42" i="1"/>
  <c r="BL42" i="1"/>
  <c r="BH42" i="1"/>
  <c r="BF218" i="1"/>
  <c r="BN385" i="1"/>
  <c r="BJ385" i="1"/>
  <c r="BF385" i="1"/>
  <c r="BM385" i="1"/>
  <c r="BI385" i="1"/>
  <c r="BL385" i="1"/>
  <c r="BH385" i="1"/>
  <c r="BK385" i="1"/>
  <c r="BG385" i="1"/>
  <c r="BO385" i="1"/>
  <c r="BL442" i="1"/>
  <c r="BH442" i="1"/>
  <c r="BO442" i="1"/>
  <c r="BK442" i="1"/>
  <c r="BG442" i="1"/>
  <c r="BJ442" i="1"/>
  <c r="BI442" i="1"/>
  <c r="BN442" i="1"/>
  <c r="BF442" i="1"/>
  <c r="BM442" i="1"/>
  <c r="BL462" i="1"/>
  <c r="BH462" i="1"/>
  <c r="BO462" i="1"/>
  <c r="BK462" i="1"/>
  <c r="BG462" i="1"/>
  <c r="BN462" i="1"/>
  <c r="BF462" i="1"/>
  <c r="BM462" i="1"/>
  <c r="BJ462" i="1"/>
  <c r="BI462" i="1"/>
  <c r="BL387" i="1"/>
  <c r="BH387" i="1"/>
  <c r="BO387" i="1"/>
  <c r="BK387" i="1"/>
  <c r="BG387" i="1"/>
  <c r="BN387" i="1"/>
  <c r="BF387" i="1"/>
  <c r="BM387" i="1"/>
  <c r="BJ387" i="1"/>
  <c r="BI387" i="1"/>
  <c r="BM398" i="1"/>
  <c r="BI398" i="1"/>
  <c r="BL398" i="1"/>
  <c r="BH398" i="1"/>
  <c r="BO398" i="1"/>
  <c r="BK398" i="1"/>
  <c r="BG398" i="1"/>
  <c r="BN398" i="1"/>
  <c r="BJ398" i="1"/>
  <c r="BF398" i="1"/>
  <c r="BM415" i="1"/>
  <c r="BI415" i="1"/>
  <c r="BH415" i="1"/>
  <c r="BO415" i="1"/>
  <c r="BK415" i="1"/>
  <c r="BG415" i="1"/>
  <c r="BN415" i="1"/>
  <c r="BJ415" i="1"/>
  <c r="BF415" i="1"/>
  <c r="BM362" i="1"/>
  <c r="BI362" i="1"/>
  <c r="BL362" i="1"/>
  <c r="BH362" i="1"/>
  <c r="BO362" i="1"/>
  <c r="BK362" i="1"/>
  <c r="BG362" i="1"/>
  <c r="BF362" i="1"/>
  <c r="BN362" i="1"/>
  <c r="BJ362" i="1"/>
  <c r="BN696" i="1"/>
  <c r="BJ696" i="1"/>
  <c r="BF696" i="1"/>
  <c r="BL696" i="1"/>
  <c r="BH696" i="1"/>
  <c r="BM696" i="1"/>
  <c r="BK696" i="1"/>
  <c r="BI696" i="1"/>
  <c r="BO696" i="1"/>
  <c r="BG696" i="1"/>
  <c r="BN723" i="1"/>
  <c r="BJ723" i="1"/>
  <c r="BF723" i="1"/>
  <c r="BL723" i="1"/>
  <c r="BH723" i="1"/>
  <c r="BI723" i="1"/>
  <c r="BO723" i="1"/>
  <c r="BG723" i="1"/>
  <c r="BM723" i="1"/>
  <c r="BK723" i="1"/>
  <c r="BN727" i="1"/>
  <c r="BJ727" i="1"/>
  <c r="BF727" i="1"/>
  <c r="BL727" i="1"/>
  <c r="BH727" i="1"/>
  <c r="BM727" i="1"/>
  <c r="BK727" i="1"/>
  <c r="BI727" i="1"/>
  <c r="BG727" i="1"/>
  <c r="BO727" i="1"/>
  <c r="BL851" i="1"/>
  <c r="BH851" i="1"/>
  <c r="BO851" i="1"/>
  <c r="BK851" i="1"/>
  <c r="BG851" i="1"/>
  <c r="BN851" i="1"/>
  <c r="BJ851" i="1"/>
  <c r="BF851" i="1"/>
  <c r="BI851" i="1"/>
  <c r="BM851" i="1"/>
  <c r="BL899" i="1"/>
  <c r="BH899" i="1"/>
  <c r="BO899" i="1"/>
  <c r="BK899" i="1"/>
  <c r="BG899" i="1"/>
  <c r="BJ899" i="1"/>
  <c r="BI899" i="1"/>
  <c r="BN899" i="1"/>
  <c r="BF899" i="1"/>
  <c r="BM899" i="1"/>
  <c r="BL912" i="1"/>
  <c r="BH912" i="1"/>
  <c r="BO912" i="1"/>
  <c r="BK912" i="1"/>
  <c r="BG912" i="1"/>
  <c r="BN912" i="1"/>
  <c r="BF912" i="1"/>
  <c r="BM912" i="1"/>
  <c r="BJ912" i="1"/>
  <c r="BI912" i="1"/>
  <c r="BL1033" i="1"/>
  <c r="BH1033" i="1"/>
  <c r="BO1033" i="1"/>
  <c r="BK1033" i="1"/>
  <c r="BG1033" i="1"/>
  <c r="BN1033" i="1"/>
  <c r="BJ1033" i="1"/>
  <c r="BF1033" i="1"/>
  <c r="BI1033" i="1"/>
  <c r="BM1033" i="1"/>
  <c r="BM1124" i="1"/>
  <c r="BI1124" i="1"/>
  <c r="BO1124" i="1"/>
  <c r="BK1124" i="1"/>
  <c r="BG1124" i="1"/>
  <c r="BL1124" i="1"/>
  <c r="BJ1124" i="1"/>
  <c r="BH1124" i="1"/>
  <c r="BN1124" i="1"/>
  <c r="BF1124" i="1"/>
  <c r="BL1145" i="1"/>
  <c r="BH1145" i="1"/>
  <c r="BN1145" i="1"/>
  <c r="BI1145" i="1"/>
  <c r="BK1145" i="1"/>
  <c r="BF1145" i="1"/>
  <c r="BG1145" i="1"/>
  <c r="BO1145" i="1"/>
  <c r="BM1145" i="1"/>
  <c r="BJ1145" i="1"/>
  <c r="BL1141" i="1"/>
  <c r="BH1141" i="1"/>
  <c r="BM1141" i="1"/>
  <c r="BG1141" i="1"/>
  <c r="BO1141" i="1"/>
  <c r="BJ1141" i="1"/>
  <c r="BF1141" i="1"/>
  <c r="BN1141" i="1"/>
  <c r="BK1141" i="1"/>
  <c r="BI1141" i="1"/>
  <c r="BL1137" i="1"/>
  <c r="BH1137" i="1"/>
  <c r="BK1137" i="1"/>
  <c r="BF1137" i="1"/>
  <c r="BN1137" i="1"/>
  <c r="BI1137" i="1"/>
  <c r="BO1137" i="1"/>
  <c r="BM1137" i="1"/>
  <c r="BJ1137" i="1"/>
  <c r="BG1137" i="1"/>
  <c r="BL1176" i="1"/>
  <c r="BH1176" i="1"/>
  <c r="BO1176" i="1"/>
  <c r="BJ1176" i="1"/>
  <c r="BN1176" i="1"/>
  <c r="BG1176" i="1"/>
  <c r="BI1176" i="1"/>
  <c r="BM1176" i="1"/>
  <c r="BK1176" i="1"/>
  <c r="BF1176" i="1"/>
  <c r="BN1212" i="1"/>
  <c r="BJ1212" i="1"/>
  <c r="BF1212" i="1"/>
  <c r="BM1212" i="1"/>
  <c r="BH1212" i="1"/>
  <c r="BI1212" i="1"/>
  <c r="BO1212" i="1"/>
  <c r="BG1212" i="1"/>
  <c r="BL1212" i="1"/>
  <c r="BK1212" i="1"/>
  <c r="BN1214" i="1"/>
  <c r="BJ1214" i="1"/>
  <c r="BF1214" i="1"/>
  <c r="BL1214" i="1"/>
  <c r="BG1214" i="1"/>
  <c r="BO1214" i="1"/>
  <c r="BH1214" i="1"/>
  <c r="BM1214" i="1"/>
  <c r="BK1214" i="1"/>
  <c r="BI1214" i="1"/>
  <c r="BO1281" i="1"/>
  <c r="BK1281" i="1"/>
  <c r="BG1281" i="1"/>
  <c r="BM1281" i="1"/>
  <c r="BI1281" i="1"/>
  <c r="BL1281" i="1"/>
  <c r="BJ1281" i="1"/>
  <c r="BN1281" i="1"/>
  <c r="BH1281" i="1"/>
  <c r="BF1281" i="1"/>
  <c r="BO1290" i="1"/>
  <c r="BK1290" i="1"/>
  <c r="BG1290" i="1"/>
  <c r="BM1290" i="1"/>
  <c r="BI1290" i="1"/>
  <c r="BH1290" i="1"/>
  <c r="BN1290" i="1"/>
  <c r="BF1290" i="1"/>
  <c r="BL1290" i="1"/>
  <c r="BJ1290" i="1"/>
  <c r="BO1297" i="1"/>
  <c r="BK1297" i="1"/>
  <c r="BG1297" i="1"/>
  <c r="BM1297" i="1"/>
  <c r="BI1297" i="1"/>
  <c r="BL1297" i="1"/>
  <c r="BJ1297" i="1"/>
  <c r="BH1297" i="1"/>
  <c r="BN1297" i="1"/>
  <c r="BF1297" i="1"/>
  <c r="BO1303" i="1"/>
  <c r="BK1303" i="1"/>
  <c r="BG1303" i="1"/>
  <c r="BM1303" i="1"/>
  <c r="BI1303" i="1"/>
  <c r="BH1303" i="1"/>
  <c r="BN1303" i="1"/>
  <c r="BF1303" i="1"/>
  <c r="BL1303" i="1"/>
  <c r="BJ1303" i="1"/>
  <c r="BO1282" i="1"/>
  <c r="BK1282" i="1"/>
  <c r="BG1282" i="1"/>
  <c r="BM1282" i="1"/>
  <c r="BI1282" i="1"/>
  <c r="BL1282" i="1"/>
  <c r="BJ1282" i="1"/>
  <c r="BH1282" i="1"/>
  <c r="BF1282" i="1"/>
  <c r="BN1282" i="1"/>
  <c r="BL5" i="1"/>
  <c r="BH5" i="1"/>
  <c r="BO5" i="1"/>
  <c r="BK5" i="1"/>
  <c r="BF5" i="1"/>
  <c r="BG5" i="1"/>
  <c r="BN5" i="1"/>
  <c r="BJ5" i="1"/>
  <c r="BM34" i="1"/>
  <c r="BI34" i="1"/>
  <c r="BL34" i="1"/>
  <c r="BH34" i="1"/>
  <c r="BO34" i="1"/>
  <c r="BK34" i="1"/>
  <c r="BG34" i="1"/>
  <c r="BN34" i="1"/>
  <c r="BJ34" i="1"/>
  <c r="BF34" i="1"/>
  <c r="BM38" i="1"/>
  <c r="BI38" i="1"/>
  <c r="BL38" i="1"/>
  <c r="BH38" i="1"/>
  <c r="BO38" i="1"/>
  <c r="BK38" i="1"/>
  <c r="BG38" i="1"/>
  <c r="BN38" i="1"/>
  <c r="BJ38" i="1"/>
  <c r="BF38" i="1"/>
  <c r="BM116" i="1"/>
  <c r="BI116" i="1"/>
  <c r="BO116" i="1"/>
  <c r="BJ116" i="1"/>
  <c r="BN116" i="1"/>
  <c r="BH116" i="1"/>
  <c r="BL116" i="1"/>
  <c r="BG116" i="1"/>
  <c r="BK116" i="1"/>
  <c r="BF116" i="1"/>
  <c r="BM124" i="1"/>
  <c r="BI124" i="1"/>
  <c r="BN124" i="1"/>
  <c r="BH124" i="1"/>
  <c r="BL124" i="1"/>
  <c r="BG124" i="1"/>
  <c r="BF124" i="1"/>
  <c r="BO124" i="1"/>
  <c r="BK124" i="1"/>
  <c r="BJ124" i="1"/>
  <c r="BM130" i="1"/>
  <c r="BI130" i="1"/>
  <c r="BL130" i="1"/>
  <c r="BG130" i="1"/>
  <c r="BK130" i="1"/>
  <c r="BF130" i="1"/>
  <c r="BO130" i="1"/>
  <c r="BN130" i="1"/>
  <c r="BJ130" i="1"/>
  <c r="BH130" i="1"/>
  <c r="BM134" i="1"/>
  <c r="BI134" i="1"/>
  <c r="BK134" i="1"/>
  <c r="BF134" i="1"/>
  <c r="BO134" i="1"/>
  <c r="BJ134" i="1"/>
  <c r="BN134" i="1"/>
  <c r="BL134" i="1"/>
  <c r="BH134" i="1"/>
  <c r="BG134" i="1"/>
  <c r="BF175" i="1"/>
  <c r="BN353" i="1"/>
  <c r="BJ353" i="1"/>
  <c r="BF353" i="1"/>
  <c r="BM353" i="1"/>
  <c r="BI353" i="1"/>
  <c r="BL353" i="1"/>
  <c r="BH353" i="1"/>
  <c r="BK353" i="1"/>
  <c r="BO353" i="1"/>
  <c r="BG353" i="1"/>
  <c r="BN357" i="1"/>
  <c r="BJ357" i="1"/>
  <c r="BF357" i="1"/>
  <c r="BM357" i="1"/>
  <c r="BI357" i="1"/>
  <c r="BL357" i="1"/>
  <c r="BO357" i="1"/>
  <c r="BG357" i="1"/>
  <c r="BK357" i="1"/>
  <c r="BO392" i="1"/>
  <c r="BK392" i="1"/>
  <c r="BG392" i="1"/>
  <c r="BN392" i="1"/>
  <c r="BJ392" i="1"/>
  <c r="BF392" i="1"/>
  <c r="BM392" i="1"/>
  <c r="BI392" i="1"/>
  <c r="BH392" i="1"/>
  <c r="BL392" i="1"/>
  <c r="BJ445" i="1"/>
  <c r="BL429" i="1"/>
  <c r="BH429" i="1"/>
  <c r="BO429" i="1"/>
  <c r="BK429" i="1"/>
  <c r="BG429" i="1"/>
  <c r="BN429" i="1"/>
  <c r="BJ429" i="1"/>
  <c r="BF429" i="1"/>
  <c r="BM429" i="1"/>
  <c r="BI429" i="1"/>
  <c r="BL453" i="1"/>
  <c r="BH453" i="1"/>
  <c r="BO453" i="1"/>
  <c r="BK453" i="1"/>
  <c r="BG453" i="1"/>
  <c r="BN453" i="1"/>
  <c r="BJ453" i="1"/>
  <c r="BF453" i="1"/>
  <c r="BI453" i="1"/>
  <c r="BM453" i="1"/>
  <c r="BL461" i="1"/>
  <c r="BH461" i="1"/>
  <c r="BO461" i="1"/>
  <c r="BK461" i="1"/>
  <c r="BG461" i="1"/>
  <c r="BN461" i="1"/>
  <c r="BJ461" i="1"/>
  <c r="BF461" i="1"/>
  <c r="BM461" i="1"/>
  <c r="BI461" i="1"/>
  <c r="BL483" i="1"/>
  <c r="BH483" i="1"/>
  <c r="BO483" i="1"/>
  <c r="BK483" i="1"/>
  <c r="BG483" i="1"/>
  <c r="BN483" i="1"/>
  <c r="BJ483" i="1"/>
  <c r="BF483" i="1"/>
  <c r="BM483" i="1"/>
  <c r="BI483" i="1"/>
  <c r="BL491" i="1"/>
  <c r="BH491" i="1"/>
  <c r="BO491" i="1"/>
  <c r="BK491" i="1"/>
  <c r="BG491" i="1"/>
  <c r="BN491" i="1"/>
  <c r="BJ491" i="1"/>
  <c r="BF491" i="1"/>
  <c r="BM491" i="1"/>
  <c r="BI491" i="1"/>
  <c r="BL511" i="1"/>
  <c r="BH511" i="1"/>
  <c r="BO511" i="1"/>
  <c r="BK511" i="1"/>
  <c r="BG511" i="1"/>
  <c r="BN511" i="1"/>
  <c r="BJ511" i="1"/>
  <c r="BF511" i="1"/>
  <c r="BI511" i="1"/>
  <c r="BM511" i="1"/>
  <c r="BL520" i="1"/>
  <c r="BH520" i="1"/>
  <c r="BO520" i="1"/>
  <c r="BK520" i="1"/>
  <c r="BG520" i="1"/>
  <c r="BN520" i="1"/>
  <c r="BJ520" i="1"/>
  <c r="BF520" i="1"/>
  <c r="BM520" i="1"/>
  <c r="BI520" i="1"/>
  <c r="BL524" i="1"/>
  <c r="BH524" i="1"/>
  <c r="BO524" i="1"/>
  <c r="BK524" i="1"/>
  <c r="BG524" i="1"/>
  <c r="BN524" i="1"/>
  <c r="BJ524" i="1"/>
  <c r="BF524" i="1"/>
  <c r="BM524" i="1"/>
  <c r="BI524" i="1"/>
  <c r="BL528" i="1"/>
  <c r="BH528" i="1"/>
  <c r="BO528" i="1"/>
  <c r="BK528" i="1"/>
  <c r="BG528" i="1"/>
  <c r="BN528" i="1"/>
  <c r="BJ528" i="1"/>
  <c r="BF528" i="1"/>
  <c r="BM528" i="1"/>
  <c r="BI528" i="1"/>
  <c r="BL500" i="1"/>
  <c r="BH500" i="1"/>
  <c r="BO500" i="1"/>
  <c r="BK500" i="1"/>
  <c r="BG500" i="1"/>
  <c r="BN500" i="1"/>
  <c r="BJ500" i="1"/>
  <c r="BF500" i="1"/>
  <c r="BI500" i="1"/>
  <c r="BM500" i="1"/>
  <c r="BL534" i="1"/>
  <c r="BH534" i="1"/>
  <c r="BO534" i="1"/>
  <c r="BK534" i="1"/>
  <c r="BG534" i="1"/>
  <c r="BN534" i="1"/>
  <c r="BJ534" i="1"/>
  <c r="BF534" i="1"/>
  <c r="BM534" i="1"/>
  <c r="BI534" i="1"/>
  <c r="BL564" i="1"/>
  <c r="BH564" i="1"/>
  <c r="BO564" i="1"/>
  <c r="BK564" i="1"/>
  <c r="BG564" i="1"/>
  <c r="BN564" i="1"/>
  <c r="BJ564" i="1"/>
  <c r="BF564" i="1"/>
  <c r="BM564" i="1"/>
  <c r="BI564" i="1"/>
  <c r="BL570" i="1"/>
  <c r="BH570" i="1"/>
  <c r="BO570" i="1"/>
  <c r="BK570" i="1"/>
  <c r="BG570" i="1"/>
  <c r="BN570" i="1"/>
  <c r="BJ570" i="1"/>
  <c r="BF570" i="1"/>
  <c r="BM570" i="1"/>
  <c r="BI570" i="1"/>
  <c r="BL576" i="1"/>
  <c r="BH576" i="1"/>
  <c r="BO576" i="1"/>
  <c r="BK576" i="1"/>
  <c r="BG576" i="1"/>
  <c r="BN576" i="1"/>
  <c r="BJ576" i="1"/>
  <c r="BF576" i="1"/>
  <c r="BI576" i="1"/>
  <c r="BM576" i="1"/>
  <c r="BL580" i="1"/>
  <c r="BH580" i="1"/>
  <c r="BO580" i="1"/>
  <c r="BK580" i="1"/>
  <c r="BG580" i="1"/>
  <c r="BN580" i="1"/>
  <c r="BJ580" i="1"/>
  <c r="BF580" i="1"/>
  <c r="BM580" i="1"/>
  <c r="BI580" i="1"/>
  <c r="BL549" i="1"/>
  <c r="BH549" i="1"/>
  <c r="BO549" i="1"/>
  <c r="BK549" i="1"/>
  <c r="BG549" i="1"/>
  <c r="BN549" i="1"/>
  <c r="BJ549" i="1"/>
  <c r="BF549" i="1"/>
  <c r="BM549" i="1"/>
  <c r="BI549" i="1"/>
  <c r="BL555" i="1"/>
  <c r="BH555" i="1"/>
  <c r="BO555" i="1"/>
  <c r="BK555" i="1"/>
  <c r="BG555" i="1"/>
  <c r="BN555" i="1"/>
  <c r="BJ555" i="1"/>
  <c r="BF555" i="1"/>
  <c r="BM555" i="1"/>
  <c r="BI555" i="1"/>
  <c r="BN563" i="1"/>
  <c r="BJ563" i="1"/>
  <c r="BF563" i="1"/>
  <c r="BL563" i="1"/>
  <c r="BH563" i="1"/>
  <c r="BM563" i="1"/>
  <c r="BK563" i="1"/>
  <c r="BI563" i="1"/>
  <c r="BO563" i="1"/>
  <c r="BG563" i="1"/>
  <c r="BN595" i="1"/>
  <c r="BJ595" i="1"/>
  <c r="BF595" i="1"/>
  <c r="BL595" i="1"/>
  <c r="BH595" i="1"/>
  <c r="BI595" i="1"/>
  <c r="BO595" i="1"/>
  <c r="BG595" i="1"/>
  <c r="BM595" i="1"/>
  <c r="BK595" i="1"/>
  <c r="BN601" i="1"/>
  <c r="BJ601" i="1"/>
  <c r="BF601" i="1"/>
  <c r="BL601" i="1"/>
  <c r="BH601" i="1"/>
  <c r="BM601" i="1"/>
  <c r="BK601" i="1"/>
  <c r="BI601" i="1"/>
  <c r="BO601" i="1"/>
  <c r="BG601" i="1"/>
  <c r="BN606" i="1"/>
  <c r="BJ606" i="1"/>
  <c r="BF606" i="1"/>
  <c r="BL606" i="1"/>
  <c r="BH606" i="1"/>
  <c r="BI606" i="1"/>
  <c r="BO606" i="1"/>
  <c r="BG606" i="1"/>
  <c r="BM606" i="1"/>
  <c r="BK606" i="1"/>
  <c r="BN609" i="1"/>
  <c r="BJ609" i="1"/>
  <c r="BF609" i="1"/>
  <c r="BL609" i="1"/>
  <c r="BH609" i="1"/>
  <c r="BM609" i="1"/>
  <c r="BK609" i="1"/>
  <c r="BI609" i="1"/>
  <c r="BO609" i="1"/>
  <c r="BG609" i="1"/>
  <c r="BN613" i="1"/>
  <c r="BJ613" i="1"/>
  <c r="BF613" i="1"/>
  <c r="BL613" i="1"/>
  <c r="BH613" i="1"/>
  <c r="BI613" i="1"/>
  <c r="BO613" i="1"/>
  <c r="BG613" i="1"/>
  <c r="BM613" i="1"/>
  <c r="BK613" i="1"/>
  <c r="BN617" i="1"/>
  <c r="BJ617" i="1"/>
  <c r="BF617" i="1"/>
  <c r="BL617" i="1"/>
  <c r="BH617" i="1"/>
  <c r="BM617" i="1"/>
  <c r="BK617" i="1"/>
  <c r="BI617" i="1"/>
  <c r="BG617" i="1"/>
  <c r="BO617" i="1"/>
  <c r="BN621" i="1"/>
  <c r="BJ621" i="1"/>
  <c r="BF621" i="1"/>
  <c r="BL621" i="1"/>
  <c r="BH621" i="1"/>
  <c r="BI621" i="1"/>
  <c r="BO621" i="1"/>
  <c r="BG621" i="1"/>
  <c r="BM621" i="1"/>
  <c r="BK621" i="1"/>
  <c r="BN628" i="1"/>
  <c r="BJ628" i="1"/>
  <c r="BF628" i="1"/>
  <c r="BL628" i="1"/>
  <c r="BH628" i="1"/>
  <c r="BM628" i="1"/>
  <c r="BK628" i="1"/>
  <c r="BI628" i="1"/>
  <c r="BO628" i="1"/>
  <c r="BG628" i="1"/>
  <c r="BN633" i="1"/>
  <c r="BJ633" i="1"/>
  <c r="BF633" i="1"/>
  <c r="BL633" i="1"/>
  <c r="BH633" i="1"/>
  <c r="BM633" i="1"/>
  <c r="BK633" i="1"/>
  <c r="BI633" i="1"/>
  <c r="BO633" i="1"/>
  <c r="BG633" i="1"/>
  <c r="BN639" i="1"/>
  <c r="BJ639" i="1"/>
  <c r="BF639" i="1"/>
  <c r="BL639" i="1"/>
  <c r="BH639" i="1"/>
  <c r="BI639" i="1"/>
  <c r="BO639" i="1"/>
  <c r="BG639" i="1"/>
  <c r="BM639" i="1"/>
  <c r="BK639" i="1"/>
  <c r="BN637" i="1"/>
  <c r="BJ637" i="1"/>
  <c r="BF637" i="1"/>
  <c r="BL637" i="1"/>
  <c r="BH637" i="1"/>
  <c r="BM637" i="1"/>
  <c r="BK637" i="1"/>
  <c r="BI637" i="1"/>
  <c r="BO637" i="1"/>
  <c r="BG637" i="1"/>
  <c r="BN647" i="1"/>
  <c r="BJ647" i="1"/>
  <c r="BF647" i="1"/>
  <c r="BL647" i="1"/>
  <c r="BH647" i="1"/>
  <c r="BI647" i="1"/>
  <c r="BO647" i="1"/>
  <c r="BG647" i="1"/>
  <c r="BM647" i="1"/>
  <c r="BK647" i="1"/>
  <c r="BN649" i="1"/>
  <c r="BJ649" i="1"/>
  <c r="BF649" i="1"/>
  <c r="BL649" i="1"/>
  <c r="BH649" i="1"/>
  <c r="BM649" i="1"/>
  <c r="BK649" i="1"/>
  <c r="BI649" i="1"/>
  <c r="BG649" i="1"/>
  <c r="BO649" i="1"/>
  <c r="BN655" i="1"/>
  <c r="BJ655" i="1"/>
  <c r="BF655" i="1"/>
  <c r="BL655" i="1"/>
  <c r="BH655" i="1"/>
  <c r="BI655" i="1"/>
  <c r="BO655" i="1"/>
  <c r="BG655" i="1"/>
  <c r="BM655" i="1"/>
  <c r="BK655" i="1"/>
  <c r="BN865" i="1"/>
  <c r="BJ865" i="1"/>
  <c r="BF865" i="1"/>
  <c r="BL865" i="1"/>
  <c r="BH865" i="1"/>
  <c r="BM865" i="1"/>
  <c r="BK865" i="1"/>
  <c r="BI865" i="1"/>
  <c r="BO865" i="1"/>
  <c r="BG865" i="1"/>
  <c r="BN869" i="1"/>
  <c r="BJ869" i="1"/>
  <c r="BF869" i="1"/>
  <c r="BL869" i="1"/>
  <c r="BH869" i="1"/>
  <c r="BI869" i="1"/>
  <c r="BO869" i="1"/>
  <c r="BG869" i="1"/>
  <c r="BM869" i="1"/>
  <c r="BK869" i="1"/>
  <c r="BN873" i="1"/>
  <c r="BJ873" i="1"/>
  <c r="BF873" i="1"/>
  <c r="BL873" i="1"/>
  <c r="BH873" i="1"/>
  <c r="BM873" i="1"/>
  <c r="BK873" i="1"/>
  <c r="BI873" i="1"/>
  <c r="BO873" i="1"/>
  <c r="BG873" i="1"/>
  <c r="BN879" i="1"/>
  <c r="BJ879" i="1"/>
  <c r="BF879" i="1"/>
  <c r="BL879" i="1"/>
  <c r="BH879" i="1"/>
  <c r="BI879" i="1"/>
  <c r="BO879" i="1"/>
  <c r="BG879" i="1"/>
  <c r="BM879" i="1"/>
  <c r="BK879" i="1"/>
  <c r="BN888" i="1"/>
  <c r="BJ888" i="1"/>
  <c r="BF888" i="1"/>
  <c r="BL888" i="1"/>
  <c r="BH888" i="1"/>
  <c r="BM888" i="1"/>
  <c r="BK888" i="1"/>
  <c r="BI888" i="1"/>
  <c r="BO888" i="1"/>
  <c r="BG888" i="1"/>
  <c r="BN894" i="1"/>
  <c r="BJ894" i="1"/>
  <c r="BF894" i="1"/>
  <c r="BL894" i="1"/>
  <c r="BH894" i="1"/>
  <c r="BI894" i="1"/>
  <c r="BO894" i="1"/>
  <c r="BG894" i="1"/>
  <c r="BM894" i="1"/>
  <c r="BK894" i="1"/>
  <c r="BN941" i="1"/>
  <c r="BJ941" i="1"/>
  <c r="BF941" i="1"/>
  <c r="BL941" i="1"/>
  <c r="BH941" i="1"/>
  <c r="BM941" i="1"/>
  <c r="BK941" i="1"/>
  <c r="BI941" i="1"/>
  <c r="BO941" i="1"/>
  <c r="BG941" i="1"/>
  <c r="BN951" i="1"/>
  <c r="BJ951" i="1"/>
  <c r="BL951" i="1"/>
  <c r="BH951" i="1"/>
  <c r="BI951" i="1"/>
  <c r="BO951" i="1"/>
  <c r="BG951" i="1"/>
  <c r="BM951" i="1"/>
  <c r="BK951" i="1"/>
  <c r="BN954" i="1"/>
  <c r="BJ954" i="1"/>
  <c r="BF954" i="1"/>
  <c r="BL954" i="1"/>
  <c r="BH954" i="1"/>
  <c r="BM954" i="1"/>
  <c r="BK954" i="1"/>
  <c r="BI954" i="1"/>
  <c r="BO954" i="1"/>
  <c r="BG954" i="1"/>
  <c r="BN990" i="1"/>
  <c r="BJ990" i="1"/>
  <c r="BF990" i="1"/>
  <c r="BL990" i="1"/>
  <c r="BH990" i="1"/>
  <c r="BI990" i="1"/>
  <c r="BO990" i="1"/>
  <c r="BG990" i="1"/>
  <c r="BM990" i="1"/>
  <c r="BK990" i="1"/>
  <c r="BN994" i="1"/>
  <c r="BJ994" i="1"/>
  <c r="BF994" i="1"/>
  <c r="BL994" i="1"/>
  <c r="BH994" i="1"/>
  <c r="BM994" i="1"/>
  <c r="BK994" i="1"/>
  <c r="BI994" i="1"/>
  <c r="BG994" i="1"/>
  <c r="BO994" i="1"/>
  <c r="BN1000" i="1"/>
  <c r="BJ1000" i="1"/>
  <c r="BF1000" i="1"/>
  <c r="BL1000" i="1"/>
  <c r="BI1000" i="1"/>
  <c r="BO1000" i="1"/>
  <c r="BG1000" i="1"/>
  <c r="BM1000" i="1"/>
  <c r="BK1000" i="1"/>
  <c r="BN1002" i="1"/>
  <c r="BJ1002" i="1"/>
  <c r="BF1002" i="1"/>
  <c r="BL1002" i="1"/>
  <c r="BH1002" i="1"/>
  <c r="BM1002" i="1"/>
  <c r="BK1002" i="1"/>
  <c r="BI1002" i="1"/>
  <c r="BO1002" i="1"/>
  <c r="BG1002" i="1"/>
  <c r="BN1011" i="1"/>
  <c r="BJ1011" i="1"/>
  <c r="BF1011" i="1"/>
  <c r="BL1011" i="1"/>
  <c r="BI1011" i="1"/>
  <c r="BO1011" i="1"/>
  <c r="BG1011" i="1"/>
  <c r="BM1011" i="1"/>
  <c r="BK1011" i="1"/>
  <c r="BN662" i="1"/>
  <c r="BJ662" i="1"/>
  <c r="BF662" i="1"/>
  <c r="BL662" i="1"/>
  <c r="BH662" i="1"/>
  <c r="BM662" i="1"/>
  <c r="BK662" i="1"/>
  <c r="BI662" i="1"/>
  <c r="BO662" i="1"/>
  <c r="BG662" i="1"/>
  <c r="BN742" i="1"/>
  <c r="BJ742" i="1"/>
  <c r="BF742" i="1"/>
  <c r="BL742" i="1"/>
  <c r="BH742" i="1"/>
  <c r="BI742" i="1"/>
  <c r="BO742" i="1"/>
  <c r="BG742" i="1"/>
  <c r="BM742" i="1"/>
  <c r="BK742" i="1"/>
  <c r="BN675" i="1"/>
  <c r="BJ675" i="1"/>
  <c r="BF675" i="1"/>
  <c r="BL675" i="1"/>
  <c r="BH675" i="1"/>
  <c r="BI675" i="1"/>
  <c r="BO675" i="1"/>
  <c r="BG675" i="1"/>
  <c r="BM675" i="1"/>
  <c r="BK675" i="1"/>
  <c r="BN680" i="1"/>
  <c r="BJ680" i="1"/>
  <c r="BF680" i="1"/>
  <c r="BL680" i="1"/>
  <c r="BH680" i="1"/>
  <c r="BM680" i="1"/>
  <c r="BK680" i="1"/>
  <c r="BI680" i="1"/>
  <c r="BO680" i="1"/>
  <c r="BG680" i="1"/>
  <c r="BN684" i="1"/>
  <c r="BJ684" i="1"/>
  <c r="BF684" i="1"/>
  <c r="BL684" i="1"/>
  <c r="BH684" i="1"/>
  <c r="BI684" i="1"/>
  <c r="BO684" i="1"/>
  <c r="BG684" i="1"/>
  <c r="BM684" i="1"/>
  <c r="BK684" i="1"/>
  <c r="BN688" i="1"/>
  <c r="BJ688" i="1"/>
  <c r="BF688" i="1"/>
  <c r="BL688" i="1"/>
  <c r="BH688" i="1"/>
  <c r="BM688" i="1"/>
  <c r="BK688" i="1"/>
  <c r="BI688" i="1"/>
  <c r="BO688" i="1"/>
  <c r="BG688" i="1"/>
  <c r="BN692" i="1"/>
  <c r="BJ692" i="1"/>
  <c r="BF692" i="1"/>
  <c r="BL692" i="1"/>
  <c r="BH692" i="1"/>
  <c r="BI692" i="1"/>
  <c r="BO692" i="1"/>
  <c r="BG692" i="1"/>
  <c r="BM692" i="1"/>
  <c r="BK692" i="1"/>
  <c r="BO754" i="1"/>
  <c r="BK754" i="1"/>
  <c r="BG754" i="1"/>
  <c r="BM754" i="1"/>
  <c r="BH754" i="1"/>
  <c r="BJ754" i="1"/>
  <c r="BL754" i="1"/>
  <c r="BI754" i="1"/>
  <c r="BF754" i="1"/>
  <c r="BN754" i="1"/>
  <c r="BL976" i="1"/>
  <c r="BH976" i="1"/>
  <c r="BO976" i="1"/>
  <c r="BK976" i="1"/>
  <c r="BG976" i="1"/>
  <c r="BJ976" i="1"/>
  <c r="BI976" i="1"/>
  <c r="BN976" i="1"/>
  <c r="BF976" i="1"/>
  <c r="BM976" i="1"/>
  <c r="BL1027" i="1"/>
  <c r="BH1027" i="1"/>
  <c r="BO1027" i="1"/>
  <c r="BK1027" i="1"/>
  <c r="BG1027" i="1"/>
  <c r="BN1027" i="1"/>
  <c r="BJ1027" i="1"/>
  <c r="BF1027" i="1"/>
  <c r="BM1027" i="1"/>
  <c r="BI1027" i="1"/>
  <c r="BL1071" i="1"/>
  <c r="BH1071" i="1"/>
  <c r="BO1071" i="1"/>
  <c r="BK1071" i="1"/>
  <c r="BG1071" i="1"/>
  <c r="BN1071" i="1"/>
  <c r="BJ1071" i="1"/>
  <c r="BF1071" i="1"/>
  <c r="BI1071" i="1"/>
  <c r="BM1071" i="1"/>
  <c r="BL1107" i="1"/>
  <c r="BH1107" i="1"/>
  <c r="BO1107" i="1"/>
  <c r="BK1107" i="1"/>
  <c r="BG1107" i="1"/>
  <c r="BN1107" i="1"/>
  <c r="BJ1107" i="1"/>
  <c r="BF1107" i="1"/>
  <c r="BM1107" i="1"/>
  <c r="BI1107" i="1"/>
  <c r="BL1171" i="1"/>
  <c r="BH1171" i="1"/>
  <c r="BK1171" i="1"/>
  <c r="BO1171" i="1"/>
  <c r="BI1171" i="1"/>
  <c r="BN1171" i="1"/>
  <c r="BF1171" i="1"/>
  <c r="BJ1171" i="1"/>
  <c r="BM1171" i="1"/>
  <c r="BG1171" i="1"/>
  <c r="BO137" i="1"/>
  <c r="BK137" i="1"/>
  <c r="BM137" i="1"/>
  <c r="BL137" i="1"/>
  <c r="BH137" i="1"/>
  <c r="BF137" i="1"/>
  <c r="BN33" i="1"/>
  <c r="BJ33" i="1"/>
  <c r="BF33" i="1"/>
  <c r="BM33" i="1"/>
  <c r="BI33" i="1"/>
  <c r="BL33" i="1"/>
  <c r="BH33" i="1"/>
  <c r="BO33" i="1"/>
  <c r="BK33" i="1"/>
  <c r="BG33" i="1"/>
  <c r="BN36" i="1"/>
  <c r="BJ36" i="1"/>
  <c r="BF36" i="1"/>
  <c r="BM36" i="1"/>
  <c r="BI36" i="1"/>
  <c r="BL36" i="1"/>
  <c r="BH36" i="1"/>
  <c r="BO36" i="1"/>
  <c r="BK36" i="1"/>
  <c r="BG36" i="1"/>
  <c r="BN45" i="1"/>
  <c r="BJ45" i="1"/>
  <c r="BF45" i="1"/>
  <c r="BM45" i="1"/>
  <c r="BI45" i="1"/>
  <c r="BL45" i="1"/>
  <c r="BH45" i="1"/>
  <c r="BO45" i="1"/>
  <c r="BK45" i="1"/>
  <c r="BG45" i="1"/>
  <c r="BN102" i="1"/>
  <c r="BJ102" i="1"/>
  <c r="BF102" i="1"/>
  <c r="BM102" i="1"/>
  <c r="BI102" i="1"/>
  <c r="BL102" i="1"/>
  <c r="BH102" i="1"/>
  <c r="BO102" i="1"/>
  <c r="BK102" i="1"/>
  <c r="BG102" i="1"/>
  <c r="BN104" i="1"/>
  <c r="BJ104" i="1"/>
  <c r="BF104" i="1"/>
  <c r="BM104" i="1"/>
  <c r="BI104" i="1"/>
  <c r="BL104" i="1"/>
  <c r="BH104" i="1"/>
  <c r="BO104" i="1"/>
  <c r="BK104" i="1"/>
  <c r="BG104" i="1"/>
  <c r="BN112" i="1"/>
  <c r="BJ112" i="1"/>
  <c r="BF112" i="1"/>
  <c r="BK112" i="1"/>
  <c r="BO112" i="1"/>
  <c r="BI112" i="1"/>
  <c r="BM112" i="1"/>
  <c r="BH112" i="1"/>
  <c r="BL112" i="1"/>
  <c r="BG112" i="1"/>
  <c r="BN120" i="1"/>
  <c r="BJ120" i="1"/>
  <c r="BF120" i="1"/>
  <c r="BO120" i="1"/>
  <c r="BI120" i="1"/>
  <c r="BM120" i="1"/>
  <c r="BH120" i="1"/>
  <c r="BL120" i="1"/>
  <c r="BG120" i="1"/>
  <c r="BK120" i="1"/>
  <c r="BN129" i="1"/>
  <c r="BJ129" i="1"/>
  <c r="BF129" i="1"/>
  <c r="BL129" i="1"/>
  <c r="BG129" i="1"/>
  <c r="BK129" i="1"/>
  <c r="BO129" i="1"/>
  <c r="BM129" i="1"/>
  <c r="BI129" i="1"/>
  <c r="BH129" i="1"/>
  <c r="BM148" i="1"/>
  <c r="BI148" i="1"/>
  <c r="BN148" i="1"/>
  <c r="BH148" i="1"/>
  <c r="BL148" i="1"/>
  <c r="BG148" i="1"/>
  <c r="BK148" i="1"/>
  <c r="BJ148" i="1"/>
  <c r="BF148" i="1"/>
  <c r="BO148" i="1"/>
  <c r="BM119" i="1"/>
  <c r="BI119" i="1"/>
  <c r="BL119" i="1"/>
  <c r="BG119" i="1"/>
  <c r="BK119" i="1"/>
  <c r="BF119" i="1"/>
  <c r="BJ119" i="1"/>
  <c r="BH119" i="1"/>
  <c r="BO119" i="1"/>
  <c r="BN119" i="1"/>
  <c r="BM111" i="1"/>
  <c r="BI111" i="1"/>
  <c r="BK111" i="1"/>
  <c r="BF111" i="1"/>
  <c r="BO111" i="1"/>
  <c r="BJ111" i="1"/>
  <c r="BH111" i="1"/>
  <c r="BG111" i="1"/>
  <c r="BN111" i="1"/>
  <c r="BL111" i="1"/>
  <c r="BM178" i="1"/>
  <c r="BI178" i="1"/>
  <c r="BO178" i="1"/>
  <c r="BJ178" i="1"/>
  <c r="BN178" i="1"/>
  <c r="BH178" i="1"/>
  <c r="BG178" i="1"/>
  <c r="BF178" i="1"/>
  <c r="BL178" i="1"/>
  <c r="BK178" i="1"/>
  <c r="BM182" i="1"/>
  <c r="BI182" i="1"/>
  <c r="BN182" i="1"/>
  <c r="BH182" i="1"/>
  <c r="BL182" i="1"/>
  <c r="BG182" i="1"/>
  <c r="BF182" i="1"/>
  <c r="BO182" i="1"/>
  <c r="BK182" i="1"/>
  <c r="BJ182" i="1"/>
  <c r="BM199" i="1"/>
  <c r="BI199" i="1"/>
  <c r="BL199" i="1"/>
  <c r="BG199" i="1"/>
  <c r="BK199" i="1"/>
  <c r="BF199" i="1"/>
  <c r="BO199" i="1"/>
  <c r="BN199" i="1"/>
  <c r="BJ199" i="1"/>
  <c r="BH199" i="1"/>
  <c r="BM210" i="1"/>
  <c r="BI210" i="1"/>
  <c r="BK210" i="1"/>
  <c r="BF210" i="1"/>
  <c r="BO210" i="1"/>
  <c r="BJ210" i="1"/>
  <c r="BN210" i="1"/>
  <c r="BL210" i="1"/>
  <c r="BH210" i="1"/>
  <c r="BG210" i="1"/>
  <c r="BM221" i="1"/>
  <c r="BI221" i="1"/>
  <c r="BN221" i="1"/>
  <c r="BH221" i="1"/>
  <c r="BL221" i="1"/>
  <c r="BG221" i="1"/>
  <c r="BK221" i="1"/>
  <c r="BJ221" i="1"/>
  <c r="BF221" i="1"/>
  <c r="BO221" i="1"/>
  <c r="BM256" i="1"/>
  <c r="BI256" i="1"/>
  <c r="BL256" i="1"/>
  <c r="BG256" i="1"/>
  <c r="BK256" i="1"/>
  <c r="BF256" i="1"/>
  <c r="BJ256" i="1"/>
  <c r="BH256" i="1"/>
  <c r="BO256" i="1"/>
  <c r="BN256" i="1"/>
  <c r="BM260" i="1"/>
  <c r="BI260" i="1"/>
  <c r="BK260" i="1"/>
  <c r="BF260" i="1"/>
  <c r="BO260" i="1"/>
  <c r="BJ260" i="1"/>
  <c r="BH260" i="1"/>
  <c r="BG260" i="1"/>
  <c r="BN260" i="1"/>
  <c r="BL260" i="1"/>
  <c r="BM273" i="1"/>
  <c r="BI273" i="1"/>
  <c r="BO273" i="1"/>
  <c r="BJ273" i="1"/>
  <c r="BN273" i="1"/>
  <c r="BH273" i="1"/>
  <c r="BG273" i="1"/>
  <c r="BF273" i="1"/>
  <c r="BL273" i="1"/>
  <c r="BK273" i="1"/>
  <c r="BH301" i="1"/>
  <c r="BO354" i="1"/>
  <c r="BK354" i="1"/>
  <c r="BG354" i="1"/>
  <c r="BN354" i="1"/>
  <c r="BJ354" i="1"/>
  <c r="BF354" i="1"/>
  <c r="BM354" i="1"/>
  <c r="BI354" i="1"/>
  <c r="BH354" i="1"/>
  <c r="BL354" i="1"/>
  <c r="BL373" i="1"/>
  <c r="BH373" i="1"/>
  <c r="BO373" i="1"/>
  <c r="BK373" i="1"/>
  <c r="BG373" i="1"/>
  <c r="BN373" i="1"/>
  <c r="BJ373" i="1"/>
  <c r="BF373" i="1"/>
  <c r="BI373" i="1"/>
  <c r="BM373" i="1"/>
  <c r="BL382" i="1"/>
  <c r="BH382" i="1"/>
  <c r="BO382" i="1"/>
  <c r="BK382" i="1"/>
  <c r="BG382" i="1"/>
  <c r="BN382" i="1"/>
  <c r="BJ382" i="1"/>
  <c r="BF382" i="1"/>
  <c r="BM382" i="1"/>
  <c r="BI382" i="1"/>
  <c r="BL396" i="1"/>
  <c r="BH396" i="1"/>
  <c r="BO396" i="1"/>
  <c r="BK396" i="1"/>
  <c r="BG396" i="1"/>
  <c r="BN396" i="1"/>
  <c r="BJ396" i="1"/>
  <c r="BF396" i="1"/>
  <c r="BM396" i="1"/>
  <c r="BI396" i="1"/>
  <c r="BN799" i="1"/>
  <c r="BJ799" i="1"/>
  <c r="BF799" i="1"/>
  <c r="BL799" i="1"/>
  <c r="BH799" i="1"/>
  <c r="BI799" i="1"/>
  <c r="BO799" i="1"/>
  <c r="BG799" i="1"/>
  <c r="BM799" i="1"/>
  <c r="BK799" i="1"/>
  <c r="BN803" i="1"/>
  <c r="BJ803" i="1"/>
  <c r="BF803" i="1"/>
  <c r="BL803" i="1"/>
  <c r="BH803" i="1"/>
  <c r="BM803" i="1"/>
  <c r="BK803" i="1"/>
  <c r="BI803" i="1"/>
  <c r="BG803" i="1"/>
  <c r="BO803" i="1"/>
  <c r="BO751" i="1"/>
  <c r="BK751" i="1"/>
  <c r="BG751" i="1"/>
  <c r="BN751" i="1"/>
  <c r="BI751" i="1"/>
  <c r="BL751" i="1"/>
  <c r="BF751" i="1"/>
  <c r="BM751" i="1"/>
  <c r="BJ751" i="1"/>
  <c r="BH751" i="1"/>
  <c r="BL715" i="1"/>
  <c r="BH715" i="1"/>
  <c r="BO715" i="1"/>
  <c r="BK715" i="1"/>
  <c r="BG715" i="1"/>
  <c r="BN715" i="1"/>
  <c r="BJ715" i="1"/>
  <c r="BF715" i="1"/>
  <c r="BI715" i="1"/>
  <c r="BM715" i="1"/>
  <c r="BL666" i="1"/>
  <c r="BH666" i="1"/>
  <c r="BO666" i="1"/>
  <c r="BK666" i="1"/>
  <c r="BG666" i="1"/>
  <c r="BN666" i="1"/>
  <c r="BJ666" i="1"/>
  <c r="BF666" i="1"/>
  <c r="BM666" i="1"/>
  <c r="BI666" i="1"/>
  <c r="BL670" i="1"/>
  <c r="BH670" i="1"/>
  <c r="BO670" i="1"/>
  <c r="BK670" i="1"/>
  <c r="BG670" i="1"/>
  <c r="BN670" i="1"/>
  <c r="BJ670" i="1"/>
  <c r="BF670" i="1"/>
  <c r="BI670" i="1"/>
  <c r="BM670" i="1"/>
  <c r="BL707" i="1"/>
  <c r="BH707" i="1"/>
  <c r="BO707" i="1"/>
  <c r="BK707" i="1"/>
  <c r="BG707" i="1"/>
  <c r="BN707" i="1"/>
  <c r="BJ707" i="1"/>
  <c r="BF707" i="1"/>
  <c r="BM707" i="1"/>
  <c r="BI707" i="1"/>
  <c r="BL702" i="1"/>
  <c r="BH702" i="1"/>
  <c r="BO702" i="1"/>
  <c r="BK702" i="1"/>
  <c r="BG702" i="1"/>
  <c r="BN702" i="1"/>
  <c r="BJ702" i="1"/>
  <c r="BF702" i="1"/>
  <c r="BM702" i="1"/>
  <c r="BI702" i="1"/>
  <c r="BL719" i="1"/>
  <c r="BH719" i="1"/>
  <c r="BO719" i="1"/>
  <c r="BK719" i="1"/>
  <c r="BG719" i="1"/>
  <c r="BN719" i="1"/>
  <c r="BJ719" i="1"/>
  <c r="BF719" i="1"/>
  <c r="BI719" i="1"/>
  <c r="BM719" i="1"/>
  <c r="BL699" i="1"/>
  <c r="BH699" i="1"/>
  <c r="BO699" i="1"/>
  <c r="BK699" i="1"/>
  <c r="BG699" i="1"/>
  <c r="BN699" i="1"/>
  <c r="BJ699" i="1"/>
  <c r="BF699" i="1"/>
  <c r="BM699" i="1"/>
  <c r="BI699" i="1"/>
  <c r="BL815" i="1"/>
  <c r="BH815" i="1"/>
  <c r="BO815" i="1"/>
  <c r="BK815" i="1"/>
  <c r="BG815" i="1"/>
  <c r="BN815" i="1"/>
  <c r="BJ815" i="1"/>
  <c r="BF815" i="1"/>
  <c r="BI815" i="1"/>
  <c r="BM815" i="1"/>
  <c r="BL834" i="1"/>
  <c r="BH834" i="1"/>
  <c r="BO834" i="1"/>
  <c r="BK834" i="1"/>
  <c r="BG834" i="1"/>
  <c r="BN834" i="1"/>
  <c r="BJ834" i="1"/>
  <c r="BF834" i="1"/>
  <c r="BM834" i="1"/>
  <c r="BI834" i="1"/>
  <c r="BL905" i="1"/>
  <c r="BH905" i="1"/>
  <c r="BO905" i="1"/>
  <c r="BK905" i="1"/>
  <c r="BG905" i="1"/>
  <c r="BJ905" i="1"/>
  <c r="BI905" i="1"/>
  <c r="BN905" i="1"/>
  <c r="BF905" i="1"/>
  <c r="BM905" i="1"/>
  <c r="BL1020" i="1"/>
  <c r="BH1020" i="1"/>
  <c r="BO1020" i="1"/>
  <c r="BK1020" i="1"/>
  <c r="BG1020" i="1"/>
  <c r="BN1020" i="1"/>
  <c r="BJ1020" i="1"/>
  <c r="BF1020" i="1"/>
  <c r="BM1020" i="1"/>
  <c r="BI1020" i="1"/>
  <c r="BL1029" i="1"/>
  <c r="BH1029" i="1"/>
  <c r="BO1029" i="1"/>
  <c r="BK1029" i="1"/>
  <c r="BG1029" i="1"/>
  <c r="BN1029" i="1"/>
  <c r="BJ1029" i="1"/>
  <c r="BF1029" i="1"/>
  <c r="BM1029" i="1"/>
  <c r="BI1029" i="1"/>
  <c r="BL1092" i="1"/>
  <c r="BH1092" i="1"/>
  <c r="BO1092" i="1"/>
  <c r="BK1092" i="1"/>
  <c r="BG1092" i="1"/>
  <c r="BN1092" i="1"/>
  <c r="BJ1092" i="1"/>
  <c r="BF1092" i="1"/>
  <c r="BM1092" i="1"/>
  <c r="BI1092" i="1"/>
  <c r="BL1161" i="1"/>
  <c r="BH1161" i="1"/>
  <c r="BO1161" i="1"/>
  <c r="BJ1161" i="1"/>
  <c r="BN1161" i="1"/>
  <c r="BG1161" i="1"/>
  <c r="BK1161" i="1"/>
  <c r="BF1161" i="1"/>
  <c r="BM1161" i="1"/>
  <c r="BI1161" i="1"/>
  <c r="BI5" i="1"/>
  <c r="BH11" i="1"/>
  <c r="BL11" i="1"/>
  <c r="BH32" i="1"/>
  <c r="BL32" i="1"/>
  <c r="BI35" i="1"/>
  <c r="BM35" i="1"/>
  <c r="BH37" i="1"/>
  <c r="BL37" i="1"/>
  <c r="BI39" i="1"/>
  <c r="BM39" i="1"/>
  <c r="BH17" i="1"/>
  <c r="BL17" i="1"/>
  <c r="BI7" i="1"/>
  <c r="BM7" i="1"/>
  <c r="BH20" i="1"/>
  <c r="BL20" i="1"/>
  <c r="BI21" i="1"/>
  <c r="BM21" i="1"/>
  <c r="BI27" i="1"/>
  <c r="BM27" i="1"/>
  <c r="BF25" i="1"/>
  <c r="BJ25" i="1"/>
  <c r="BN25" i="1"/>
  <c r="BI41" i="1"/>
  <c r="BM41" i="1"/>
  <c r="BF40" i="1"/>
  <c r="BJ40" i="1"/>
  <c r="BN40" i="1"/>
  <c r="BI44" i="1"/>
  <c r="BM44" i="1"/>
  <c r="BI47" i="1"/>
  <c r="BM47" i="1"/>
  <c r="BF56" i="1"/>
  <c r="BJ56" i="1"/>
  <c r="BN56" i="1"/>
  <c r="BI101" i="1"/>
  <c r="BM101" i="1"/>
  <c r="BF103" i="1"/>
  <c r="BJ103" i="1"/>
  <c r="BN103" i="1"/>
  <c r="BI92" i="1"/>
  <c r="BM92" i="1"/>
  <c r="BF105" i="1"/>
  <c r="BJ105" i="1"/>
  <c r="BN105" i="1"/>
  <c r="BG95" i="1"/>
  <c r="BM95" i="1"/>
  <c r="BF113" i="1"/>
  <c r="BL113" i="1"/>
  <c r="BF114" i="1"/>
  <c r="BK114" i="1"/>
  <c r="BJ122" i="1"/>
  <c r="BK123" i="1"/>
  <c r="BI125" i="1"/>
  <c r="BI127" i="1"/>
  <c r="BH132" i="1"/>
  <c r="BG133" i="1"/>
  <c r="BO145" i="1"/>
  <c r="BN156" i="1"/>
  <c r="BN160" i="1"/>
  <c r="BM107" i="1"/>
  <c r="BM110" i="1"/>
  <c r="BL176" i="1"/>
  <c r="BK175" i="1"/>
  <c r="BJ180" i="1"/>
  <c r="BJ179" i="1"/>
  <c r="BI184" i="1"/>
  <c r="BH205" i="1"/>
  <c r="BG203" i="1"/>
  <c r="BF211" i="1"/>
  <c r="BF212" i="1"/>
  <c r="BO220" i="1"/>
  <c r="BN223" i="1"/>
  <c r="BN224" i="1"/>
  <c r="BM258" i="1"/>
  <c r="BM259" i="1"/>
  <c r="BL262" i="1"/>
  <c r="BK272" i="1"/>
  <c r="BJ279" i="1"/>
  <c r="BN293" i="1"/>
  <c r="BM448" i="1"/>
  <c r="BI448" i="1"/>
  <c r="BL448" i="1"/>
  <c r="BH448" i="1"/>
  <c r="BO448" i="1"/>
  <c r="BK448" i="1"/>
  <c r="BG448" i="1"/>
  <c r="BJ448" i="1"/>
  <c r="BF448" i="1"/>
  <c r="BM455" i="1"/>
  <c r="BI455" i="1"/>
  <c r="BL455" i="1"/>
  <c r="BH455" i="1"/>
  <c r="BO455" i="1"/>
  <c r="BK455" i="1"/>
  <c r="BG455" i="1"/>
  <c r="BN455" i="1"/>
  <c r="BJ455" i="1"/>
  <c r="BF455" i="1"/>
  <c r="BM487" i="1"/>
  <c r="BI487" i="1"/>
  <c r="BL487" i="1"/>
  <c r="BH487" i="1"/>
  <c r="BO487" i="1"/>
  <c r="BK487" i="1"/>
  <c r="BG487" i="1"/>
  <c r="BF487" i="1"/>
  <c r="BN487" i="1"/>
  <c r="BM490" i="1"/>
  <c r="BI490" i="1"/>
  <c r="BL490" i="1"/>
  <c r="BH490" i="1"/>
  <c r="BO490" i="1"/>
  <c r="BK490" i="1"/>
  <c r="BG490" i="1"/>
  <c r="BJ490" i="1"/>
  <c r="BF490" i="1"/>
  <c r="BN490" i="1"/>
  <c r="BM513" i="1"/>
  <c r="BI513" i="1"/>
  <c r="BL513" i="1"/>
  <c r="BH513" i="1"/>
  <c r="BO513" i="1"/>
  <c r="BK513" i="1"/>
  <c r="BG513" i="1"/>
  <c r="BN513" i="1"/>
  <c r="BJ513" i="1"/>
  <c r="BF513" i="1"/>
  <c r="BM521" i="1"/>
  <c r="BI521" i="1"/>
  <c r="BL521" i="1"/>
  <c r="BH521" i="1"/>
  <c r="BO521" i="1"/>
  <c r="BK521" i="1"/>
  <c r="BG521" i="1"/>
  <c r="BN521" i="1"/>
  <c r="BJ521" i="1"/>
  <c r="BM525" i="1"/>
  <c r="BI525" i="1"/>
  <c r="BL525" i="1"/>
  <c r="BH525" i="1"/>
  <c r="BO525" i="1"/>
  <c r="BK525" i="1"/>
  <c r="BG525" i="1"/>
  <c r="BF525" i="1"/>
  <c r="BN525" i="1"/>
  <c r="BJ525" i="1"/>
  <c r="BM514" i="1"/>
  <c r="BI514" i="1"/>
  <c r="BL514" i="1"/>
  <c r="BH514" i="1"/>
  <c r="BO514" i="1"/>
  <c r="BK514" i="1"/>
  <c r="BG514" i="1"/>
  <c r="BJ514" i="1"/>
  <c r="BF514" i="1"/>
  <c r="BN514" i="1"/>
  <c r="BM505" i="1"/>
  <c r="BI505" i="1"/>
  <c r="BL505" i="1"/>
  <c r="BH505" i="1"/>
  <c r="BO505" i="1"/>
  <c r="BK505" i="1"/>
  <c r="BG505" i="1"/>
  <c r="BN505" i="1"/>
  <c r="BJ505" i="1"/>
  <c r="BF505" i="1"/>
  <c r="BM498" i="1"/>
  <c r="BI498" i="1"/>
  <c r="BL498" i="1"/>
  <c r="BH498" i="1"/>
  <c r="BO498" i="1"/>
  <c r="BK498" i="1"/>
  <c r="BG498" i="1"/>
  <c r="BN498" i="1"/>
  <c r="BJ498" i="1"/>
  <c r="BF498" i="1"/>
  <c r="BM568" i="1"/>
  <c r="BI568" i="1"/>
  <c r="BL568" i="1"/>
  <c r="BH568" i="1"/>
  <c r="BO568" i="1"/>
  <c r="BK568" i="1"/>
  <c r="BG568" i="1"/>
  <c r="BF568" i="1"/>
  <c r="BN568" i="1"/>
  <c r="BJ568" i="1"/>
  <c r="BM571" i="1"/>
  <c r="BI571" i="1"/>
  <c r="BL571" i="1"/>
  <c r="BH571" i="1"/>
  <c r="BO571" i="1"/>
  <c r="BK571" i="1"/>
  <c r="BG571" i="1"/>
  <c r="BJ571" i="1"/>
  <c r="BF571" i="1"/>
  <c r="BN571" i="1"/>
  <c r="BM575" i="1"/>
  <c r="BI575" i="1"/>
  <c r="BL575" i="1"/>
  <c r="BH575" i="1"/>
  <c r="BO575" i="1"/>
  <c r="BK575" i="1"/>
  <c r="BG575" i="1"/>
  <c r="BN575" i="1"/>
  <c r="BJ575" i="1"/>
  <c r="BF575" i="1"/>
  <c r="BM536" i="1"/>
  <c r="BI536" i="1"/>
  <c r="BL536" i="1"/>
  <c r="BH536" i="1"/>
  <c r="BO536" i="1"/>
  <c r="BK536" i="1"/>
  <c r="BG536" i="1"/>
  <c r="BF536" i="1"/>
  <c r="BN536" i="1"/>
  <c r="BJ536" i="1"/>
  <c r="BM541" i="1"/>
  <c r="BI541" i="1"/>
  <c r="BL541" i="1"/>
  <c r="BH541" i="1"/>
  <c r="BO541" i="1"/>
  <c r="BK541" i="1"/>
  <c r="BG541" i="1"/>
  <c r="BJ541" i="1"/>
  <c r="BF541" i="1"/>
  <c r="BM546" i="1"/>
  <c r="BI546" i="1"/>
  <c r="BL546" i="1"/>
  <c r="BH546" i="1"/>
  <c r="BO546" i="1"/>
  <c r="BK546" i="1"/>
  <c r="BG546" i="1"/>
  <c r="BN546" i="1"/>
  <c r="BJ546" i="1"/>
  <c r="BF546" i="1"/>
  <c r="BM550" i="1"/>
  <c r="BI550" i="1"/>
  <c r="BL550" i="1"/>
  <c r="BH550" i="1"/>
  <c r="BO550" i="1"/>
  <c r="BK550" i="1"/>
  <c r="BG550" i="1"/>
  <c r="BN550" i="1"/>
  <c r="BJ550" i="1"/>
  <c r="BF550" i="1"/>
  <c r="BM553" i="1"/>
  <c r="BI553" i="1"/>
  <c r="BL553" i="1"/>
  <c r="BH553" i="1"/>
  <c r="BO553" i="1"/>
  <c r="BK553" i="1"/>
  <c r="BG553" i="1"/>
  <c r="BF553" i="1"/>
  <c r="BN553" i="1"/>
  <c r="BO560" i="1"/>
  <c r="BK560" i="1"/>
  <c r="BG560" i="1"/>
  <c r="BL560" i="1"/>
  <c r="BF560" i="1"/>
  <c r="BJ560" i="1"/>
  <c r="BN560" i="1"/>
  <c r="BI560" i="1"/>
  <c r="BM560" i="1"/>
  <c r="BH560" i="1"/>
  <c r="BO566" i="1"/>
  <c r="BK566" i="1"/>
  <c r="BG566" i="1"/>
  <c r="BM566" i="1"/>
  <c r="BI566" i="1"/>
  <c r="BJ566" i="1"/>
  <c r="BH566" i="1"/>
  <c r="BN566" i="1"/>
  <c r="BF566" i="1"/>
  <c r="BL566" i="1"/>
  <c r="BO596" i="1"/>
  <c r="BK596" i="1"/>
  <c r="BG596" i="1"/>
  <c r="BM596" i="1"/>
  <c r="BI596" i="1"/>
  <c r="BN596" i="1"/>
  <c r="BF596" i="1"/>
  <c r="BL596" i="1"/>
  <c r="BJ596" i="1"/>
  <c r="BH596" i="1"/>
  <c r="BO602" i="1"/>
  <c r="BK602" i="1"/>
  <c r="BG602" i="1"/>
  <c r="BM602" i="1"/>
  <c r="BI602" i="1"/>
  <c r="BJ602" i="1"/>
  <c r="BH602" i="1"/>
  <c r="BN602" i="1"/>
  <c r="BF602" i="1"/>
  <c r="BL602" i="1"/>
  <c r="BO605" i="1"/>
  <c r="BK605" i="1"/>
  <c r="BG605" i="1"/>
  <c r="BM605" i="1"/>
  <c r="BI605" i="1"/>
  <c r="BN605" i="1"/>
  <c r="BF605" i="1"/>
  <c r="BL605" i="1"/>
  <c r="BJ605" i="1"/>
  <c r="BH605" i="1"/>
  <c r="BO610" i="1"/>
  <c r="BK610" i="1"/>
  <c r="BG610" i="1"/>
  <c r="BM610" i="1"/>
  <c r="BI610" i="1"/>
  <c r="BJ610" i="1"/>
  <c r="BH610" i="1"/>
  <c r="BN610" i="1"/>
  <c r="BF610" i="1"/>
  <c r="BL610" i="1"/>
  <c r="BO615" i="1"/>
  <c r="BK615" i="1"/>
  <c r="BG615" i="1"/>
  <c r="BM615" i="1"/>
  <c r="BI615" i="1"/>
  <c r="BN615" i="1"/>
  <c r="BF615" i="1"/>
  <c r="BL615" i="1"/>
  <c r="BJ615" i="1"/>
  <c r="BH615" i="1"/>
  <c r="BO618" i="1"/>
  <c r="BK618" i="1"/>
  <c r="BG618" i="1"/>
  <c r="BM618" i="1"/>
  <c r="BI618" i="1"/>
  <c r="BJ618" i="1"/>
  <c r="BH618" i="1"/>
  <c r="BN618" i="1"/>
  <c r="BF618" i="1"/>
  <c r="BL618" i="1"/>
  <c r="BO622" i="1"/>
  <c r="BK622" i="1"/>
  <c r="BG622" i="1"/>
  <c r="BM622" i="1"/>
  <c r="BI622" i="1"/>
  <c r="BN622" i="1"/>
  <c r="BF622" i="1"/>
  <c r="BL622" i="1"/>
  <c r="BJ622" i="1"/>
  <c r="BH622" i="1"/>
  <c r="BO627" i="1"/>
  <c r="BK627" i="1"/>
  <c r="BG627" i="1"/>
  <c r="BM627" i="1"/>
  <c r="BI627" i="1"/>
  <c r="BJ627" i="1"/>
  <c r="BH627" i="1"/>
  <c r="BN627" i="1"/>
  <c r="BF627" i="1"/>
  <c r="BL627" i="1"/>
  <c r="BO630" i="1"/>
  <c r="BK630" i="1"/>
  <c r="BG630" i="1"/>
  <c r="BM630" i="1"/>
  <c r="BI630" i="1"/>
  <c r="BN630" i="1"/>
  <c r="BF630" i="1"/>
  <c r="BL630" i="1"/>
  <c r="BJ630" i="1"/>
  <c r="BH630" i="1"/>
  <c r="BO631" i="1"/>
  <c r="BK631" i="1"/>
  <c r="BG631" i="1"/>
  <c r="BM631" i="1"/>
  <c r="BI631" i="1"/>
  <c r="BJ631" i="1"/>
  <c r="BH631" i="1"/>
  <c r="BN631" i="1"/>
  <c r="BF631" i="1"/>
  <c r="BL631" i="1"/>
  <c r="BO641" i="1"/>
  <c r="BK641" i="1"/>
  <c r="BG641" i="1"/>
  <c r="BM641" i="1"/>
  <c r="BI641" i="1"/>
  <c r="BN641" i="1"/>
  <c r="BF641" i="1"/>
  <c r="BL641" i="1"/>
  <c r="BJ641" i="1"/>
  <c r="BH641" i="1"/>
  <c r="BO635" i="1"/>
  <c r="BK635" i="1"/>
  <c r="BG635" i="1"/>
  <c r="BM635" i="1"/>
  <c r="BI635" i="1"/>
  <c r="BJ635" i="1"/>
  <c r="BH635" i="1"/>
  <c r="BN635" i="1"/>
  <c r="BF635" i="1"/>
  <c r="BL635" i="1"/>
  <c r="BO652" i="1"/>
  <c r="BK652" i="1"/>
  <c r="BG652" i="1"/>
  <c r="BM652" i="1"/>
  <c r="BI652" i="1"/>
  <c r="BN652" i="1"/>
  <c r="BF652" i="1"/>
  <c r="BL652" i="1"/>
  <c r="BJ652" i="1"/>
  <c r="BH652" i="1"/>
  <c r="BO648" i="1"/>
  <c r="BK648" i="1"/>
  <c r="BG648" i="1"/>
  <c r="BM648" i="1"/>
  <c r="BI648" i="1"/>
  <c r="BJ648" i="1"/>
  <c r="BH648" i="1"/>
  <c r="BN648" i="1"/>
  <c r="BF648" i="1"/>
  <c r="BL648" i="1"/>
  <c r="BO656" i="1"/>
  <c r="BK656" i="1"/>
  <c r="BG656" i="1"/>
  <c r="BM656" i="1"/>
  <c r="BI656" i="1"/>
  <c r="BN656" i="1"/>
  <c r="BF656" i="1"/>
  <c r="BL656" i="1"/>
  <c r="BJ656" i="1"/>
  <c r="BH656" i="1"/>
  <c r="BO866" i="1"/>
  <c r="BK866" i="1"/>
  <c r="BG866" i="1"/>
  <c r="BM866" i="1"/>
  <c r="BI866" i="1"/>
  <c r="BJ866" i="1"/>
  <c r="BH866" i="1"/>
  <c r="BN866" i="1"/>
  <c r="BF866" i="1"/>
  <c r="BL866" i="1"/>
  <c r="BO870" i="1"/>
  <c r="BK870" i="1"/>
  <c r="BG870" i="1"/>
  <c r="BM870" i="1"/>
  <c r="BI870" i="1"/>
  <c r="BN870" i="1"/>
  <c r="BF870" i="1"/>
  <c r="BL870" i="1"/>
  <c r="BJ870" i="1"/>
  <c r="BH870" i="1"/>
  <c r="BO874" i="1"/>
  <c r="BK874" i="1"/>
  <c r="BG874" i="1"/>
  <c r="BM874" i="1"/>
  <c r="BI874" i="1"/>
  <c r="BJ874" i="1"/>
  <c r="BH874" i="1"/>
  <c r="BN874" i="1"/>
  <c r="BF874" i="1"/>
  <c r="BL874" i="1"/>
  <c r="BO882" i="1"/>
  <c r="BK882" i="1"/>
  <c r="BG882" i="1"/>
  <c r="BM882" i="1"/>
  <c r="BI882" i="1"/>
  <c r="BN882" i="1"/>
  <c r="BF882" i="1"/>
  <c r="BL882" i="1"/>
  <c r="BJ882" i="1"/>
  <c r="BH882" i="1"/>
  <c r="BO889" i="1"/>
  <c r="BK889" i="1"/>
  <c r="BG889" i="1"/>
  <c r="BM889" i="1"/>
  <c r="BI889" i="1"/>
  <c r="BJ889" i="1"/>
  <c r="BH889" i="1"/>
  <c r="BN889" i="1"/>
  <c r="BF889" i="1"/>
  <c r="BL889" i="1"/>
  <c r="BO961" i="1"/>
  <c r="BK961" i="1"/>
  <c r="BG961" i="1"/>
  <c r="BM961" i="1"/>
  <c r="BI961" i="1"/>
  <c r="BJ961" i="1"/>
  <c r="BH961" i="1"/>
  <c r="BN961" i="1"/>
  <c r="BF961" i="1"/>
  <c r="BL961" i="1"/>
  <c r="BO907" i="1"/>
  <c r="BK907" i="1"/>
  <c r="BG907" i="1"/>
  <c r="BM907" i="1"/>
  <c r="BI907" i="1"/>
  <c r="BN907" i="1"/>
  <c r="BF907" i="1"/>
  <c r="BL907" i="1"/>
  <c r="BJ907" i="1"/>
  <c r="BH907" i="1"/>
  <c r="BO925" i="1"/>
  <c r="BK925" i="1"/>
  <c r="BG925" i="1"/>
  <c r="BM925" i="1"/>
  <c r="BI925" i="1"/>
  <c r="BJ925" i="1"/>
  <c r="BH925" i="1"/>
  <c r="BN925" i="1"/>
  <c r="BF925" i="1"/>
  <c r="BL925" i="1"/>
  <c r="BO930" i="1"/>
  <c r="BK930" i="1"/>
  <c r="BG930" i="1"/>
  <c r="BM930" i="1"/>
  <c r="BI930" i="1"/>
  <c r="BN930" i="1"/>
  <c r="BL930" i="1"/>
  <c r="BJ930" i="1"/>
  <c r="BH930" i="1"/>
  <c r="BO942" i="1"/>
  <c r="BK942" i="1"/>
  <c r="BG942" i="1"/>
  <c r="BM942" i="1"/>
  <c r="BI942" i="1"/>
  <c r="BJ942" i="1"/>
  <c r="BH942" i="1"/>
  <c r="BN942" i="1"/>
  <c r="BF942" i="1"/>
  <c r="BL942" i="1"/>
  <c r="BO949" i="1"/>
  <c r="BK949" i="1"/>
  <c r="BG949" i="1"/>
  <c r="BM949" i="1"/>
  <c r="BI949" i="1"/>
  <c r="BN949" i="1"/>
  <c r="BF949" i="1"/>
  <c r="BL949" i="1"/>
  <c r="BJ949" i="1"/>
  <c r="BH949" i="1"/>
  <c r="BO955" i="1"/>
  <c r="BK955" i="1"/>
  <c r="BG955" i="1"/>
  <c r="BM955" i="1"/>
  <c r="BI955" i="1"/>
  <c r="BJ955" i="1"/>
  <c r="BH955" i="1"/>
  <c r="BN955" i="1"/>
  <c r="BF955" i="1"/>
  <c r="BL955" i="1"/>
  <c r="BO989" i="1"/>
  <c r="BK989" i="1"/>
  <c r="BG989" i="1"/>
  <c r="BM989" i="1"/>
  <c r="BI989" i="1"/>
  <c r="BN989" i="1"/>
  <c r="BF989" i="1"/>
  <c r="BL989" i="1"/>
  <c r="BJ989" i="1"/>
  <c r="BH989" i="1"/>
  <c r="BO995" i="1"/>
  <c r="BK995" i="1"/>
  <c r="BG995" i="1"/>
  <c r="BM995" i="1"/>
  <c r="BI995" i="1"/>
  <c r="BH995" i="1"/>
  <c r="BN995" i="1"/>
  <c r="BF995" i="1"/>
  <c r="BL995" i="1"/>
  <c r="BO999" i="1"/>
  <c r="BK999" i="1"/>
  <c r="BG999" i="1"/>
  <c r="BM999" i="1"/>
  <c r="BI999" i="1"/>
  <c r="BN999" i="1"/>
  <c r="BF999" i="1"/>
  <c r="BL999" i="1"/>
  <c r="BJ999" i="1"/>
  <c r="BH999" i="1"/>
  <c r="BO1007" i="1"/>
  <c r="BK1007" i="1"/>
  <c r="BG1007" i="1"/>
  <c r="BM1007" i="1"/>
  <c r="BI1007" i="1"/>
  <c r="BJ1007" i="1"/>
  <c r="BN1007" i="1"/>
  <c r="BF1007" i="1"/>
  <c r="BL1007" i="1"/>
  <c r="BO1009" i="1"/>
  <c r="BK1009" i="1"/>
  <c r="BG1009" i="1"/>
  <c r="BM1009" i="1"/>
  <c r="BI1009" i="1"/>
  <c r="BN1009" i="1"/>
  <c r="BF1009" i="1"/>
  <c r="BL1009" i="1"/>
  <c r="BJ1009" i="1"/>
  <c r="BH1009" i="1"/>
  <c r="BO740" i="1"/>
  <c r="BK740" i="1"/>
  <c r="BG740" i="1"/>
  <c r="BM740" i="1"/>
  <c r="BI740" i="1"/>
  <c r="BJ740" i="1"/>
  <c r="BH740" i="1"/>
  <c r="BN740" i="1"/>
  <c r="BF740" i="1"/>
  <c r="BL740" i="1"/>
  <c r="BO657" i="1"/>
  <c r="BK657" i="1"/>
  <c r="BG657" i="1"/>
  <c r="BM657" i="1"/>
  <c r="BI657" i="1"/>
  <c r="BJ657" i="1"/>
  <c r="BH657" i="1"/>
  <c r="BN657" i="1"/>
  <c r="BF657" i="1"/>
  <c r="BL657" i="1"/>
  <c r="BO798" i="1"/>
  <c r="BK798" i="1"/>
  <c r="BG798" i="1"/>
  <c r="BM798" i="1"/>
  <c r="BI798" i="1"/>
  <c r="BN798" i="1"/>
  <c r="BF798" i="1"/>
  <c r="BL798" i="1"/>
  <c r="BJ798" i="1"/>
  <c r="BH798" i="1"/>
  <c r="BO802" i="1"/>
  <c r="BK802" i="1"/>
  <c r="BG802" i="1"/>
  <c r="BM802" i="1"/>
  <c r="BI802" i="1"/>
  <c r="BJ802" i="1"/>
  <c r="BH802" i="1"/>
  <c r="BN802" i="1"/>
  <c r="BF802" i="1"/>
  <c r="BL802" i="1"/>
  <c r="BO681" i="1"/>
  <c r="BK681" i="1"/>
  <c r="BG681" i="1"/>
  <c r="BM681" i="1"/>
  <c r="BI681" i="1"/>
  <c r="BJ681" i="1"/>
  <c r="BH681" i="1"/>
  <c r="BN681" i="1"/>
  <c r="BF681" i="1"/>
  <c r="BL681" i="1"/>
  <c r="BO685" i="1"/>
  <c r="BK685" i="1"/>
  <c r="BG685" i="1"/>
  <c r="BM685" i="1"/>
  <c r="BI685" i="1"/>
  <c r="BN685" i="1"/>
  <c r="BF685" i="1"/>
  <c r="BL685" i="1"/>
  <c r="BJ685" i="1"/>
  <c r="BH685" i="1"/>
  <c r="BO689" i="1"/>
  <c r="BK689" i="1"/>
  <c r="BG689" i="1"/>
  <c r="BM689" i="1"/>
  <c r="BI689" i="1"/>
  <c r="BJ689" i="1"/>
  <c r="BH689" i="1"/>
  <c r="BN689" i="1"/>
  <c r="BF689" i="1"/>
  <c r="BL689" i="1"/>
  <c r="BO720" i="1"/>
  <c r="BK720" i="1"/>
  <c r="BG720" i="1"/>
  <c r="BM720" i="1"/>
  <c r="BI720" i="1"/>
  <c r="BJ720" i="1"/>
  <c r="BH720" i="1"/>
  <c r="BN720" i="1"/>
  <c r="BF720" i="1"/>
  <c r="BL720" i="1"/>
  <c r="BO724" i="1"/>
  <c r="BK724" i="1"/>
  <c r="BG724" i="1"/>
  <c r="BM724" i="1"/>
  <c r="BI724" i="1"/>
  <c r="BN724" i="1"/>
  <c r="BF724" i="1"/>
  <c r="BL724" i="1"/>
  <c r="BJ724" i="1"/>
  <c r="BH724" i="1"/>
  <c r="BO728" i="1"/>
  <c r="BK728" i="1"/>
  <c r="BG728" i="1"/>
  <c r="BM728" i="1"/>
  <c r="BI728" i="1"/>
  <c r="BJ728" i="1"/>
  <c r="BH728" i="1"/>
  <c r="BN728" i="1"/>
  <c r="BF728" i="1"/>
  <c r="BL728" i="1"/>
  <c r="BL731" i="1"/>
  <c r="BH731" i="1"/>
  <c r="BK731" i="1"/>
  <c r="BF731" i="1"/>
  <c r="BN731" i="1"/>
  <c r="BI731" i="1"/>
  <c r="BO731" i="1"/>
  <c r="BM731" i="1"/>
  <c r="BJ731" i="1"/>
  <c r="BG731" i="1"/>
  <c r="BL748" i="1"/>
  <c r="BH748" i="1"/>
  <c r="BO748" i="1"/>
  <c r="BJ748" i="1"/>
  <c r="BM748" i="1"/>
  <c r="BG748" i="1"/>
  <c r="BN748" i="1"/>
  <c r="BK748" i="1"/>
  <c r="BI748" i="1"/>
  <c r="BF748" i="1"/>
  <c r="BL752" i="1"/>
  <c r="BH752" i="1"/>
  <c r="BN752" i="1"/>
  <c r="BI752" i="1"/>
  <c r="BK752" i="1"/>
  <c r="BF752" i="1"/>
  <c r="BM752" i="1"/>
  <c r="BJ752" i="1"/>
  <c r="BG752" i="1"/>
  <c r="BO752" i="1"/>
  <c r="BL766" i="1"/>
  <c r="BH766" i="1"/>
  <c r="BK766" i="1"/>
  <c r="BF766" i="1"/>
  <c r="BN766" i="1"/>
  <c r="BI766" i="1"/>
  <c r="BJ766" i="1"/>
  <c r="BG766" i="1"/>
  <c r="BO766" i="1"/>
  <c r="BM766" i="1"/>
  <c r="BL770" i="1"/>
  <c r="BH770" i="1"/>
  <c r="BO770" i="1"/>
  <c r="BJ770" i="1"/>
  <c r="BM770" i="1"/>
  <c r="BG770" i="1"/>
  <c r="BI770" i="1"/>
  <c r="BF770" i="1"/>
  <c r="BN770" i="1"/>
  <c r="BK770" i="1"/>
  <c r="BL774" i="1"/>
  <c r="BH774" i="1"/>
  <c r="BN774" i="1"/>
  <c r="BI774" i="1"/>
  <c r="BK774" i="1"/>
  <c r="BF774" i="1"/>
  <c r="BG774" i="1"/>
  <c r="BO774" i="1"/>
  <c r="BM774" i="1"/>
  <c r="BJ774" i="1"/>
  <c r="BL778" i="1"/>
  <c r="BH778" i="1"/>
  <c r="BO778" i="1"/>
  <c r="BK778" i="1"/>
  <c r="BG778" i="1"/>
  <c r="BI778" i="1"/>
  <c r="BM778" i="1"/>
  <c r="BF778" i="1"/>
  <c r="BN778" i="1"/>
  <c r="BJ778" i="1"/>
  <c r="BL782" i="1"/>
  <c r="BO782" i="1"/>
  <c r="BK782" i="1"/>
  <c r="BG782" i="1"/>
  <c r="BM782" i="1"/>
  <c r="BI782" i="1"/>
  <c r="BJ782" i="1"/>
  <c r="BF782" i="1"/>
  <c r="BN782" i="1"/>
  <c r="BL786" i="1"/>
  <c r="BH786" i="1"/>
  <c r="BO786" i="1"/>
  <c r="BK786" i="1"/>
  <c r="BG786" i="1"/>
  <c r="BI786" i="1"/>
  <c r="BM786" i="1"/>
  <c r="BN786" i="1"/>
  <c r="BJ786" i="1"/>
  <c r="BF786" i="1"/>
  <c r="BM718" i="1"/>
  <c r="BI718" i="1"/>
  <c r="BL718" i="1"/>
  <c r="BH718" i="1"/>
  <c r="BO718" i="1"/>
  <c r="BK718" i="1"/>
  <c r="BG718" i="1"/>
  <c r="BF718" i="1"/>
  <c r="BN718" i="1"/>
  <c r="BJ718" i="1"/>
  <c r="BM665" i="1"/>
  <c r="BI665" i="1"/>
  <c r="BL665" i="1"/>
  <c r="BH665" i="1"/>
  <c r="BO665" i="1"/>
  <c r="BK665" i="1"/>
  <c r="BG665" i="1"/>
  <c r="BJ665" i="1"/>
  <c r="BN665" i="1"/>
  <c r="BF665" i="1"/>
  <c r="BM669" i="1"/>
  <c r="BI669" i="1"/>
  <c r="BL669" i="1"/>
  <c r="BH669" i="1"/>
  <c r="BO669" i="1"/>
  <c r="BK669" i="1"/>
  <c r="BG669" i="1"/>
  <c r="BN669" i="1"/>
  <c r="BF669" i="1"/>
  <c r="BJ669" i="1"/>
  <c r="BM706" i="1"/>
  <c r="BI706" i="1"/>
  <c r="BL706" i="1"/>
  <c r="BH706" i="1"/>
  <c r="BO706" i="1"/>
  <c r="BK706" i="1"/>
  <c r="BG706" i="1"/>
  <c r="BJ706" i="1"/>
  <c r="BN706" i="1"/>
  <c r="BF706" i="1"/>
  <c r="BM712" i="1"/>
  <c r="BI712" i="1"/>
  <c r="BL712" i="1"/>
  <c r="BH712" i="1"/>
  <c r="BO712" i="1"/>
  <c r="BK712" i="1"/>
  <c r="BG712" i="1"/>
  <c r="BF712" i="1"/>
  <c r="BN712" i="1"/>
  <c r="BJ712" i="1"/>
  <c r="BM703" i="1"/>
  <c r="BI703" i="1"/>
  <c r="BL703" i="1"/>
  <c r="BH703" i="1"/>
  <c r="BO703" i="1"/>
  <c r="BK703" i="1"/>
  <c r="BG703" i="1"/>
  <c r="BJ703" i="1"/>
  <c r="BF703" i="1"/>
  <c r="BN703" i="1"/>
  <c r="BM698" i="1"/>
  <c r="BI698" i="1"/>
  <c r="BL698" i="1"/>
  <c r="BH698" i="1"/>
  <c r="BO698" i="1"/>
  <c r="BK698" i="1"/>
  <c r="BG698" i="1"/>
  <c r="BN698" i="1"/>
  <c r="BF698" i="1"/>
  <c r="BJ698" i="1"/>
  <c r="BM825" i="1"/>
  <c r="BI825" i="1"/>
  <c r="BL825" i="1"/>
  <c r="BH825" i="1"/>
  <c r="BO825" i="1"/>
  <c r="BK825" i="1"/>
  <c r="BG825" i="1"/>
  <c r="BF825" i="1"/>
  <c r="BN825" i="1"/>
  <c r="BJ825" i="1"/>
  <c r="BM811" i="1"/>
  <c r="BI811" i="1"/>
  <c r="BL811" i="1"/>
  <c r="BH811" i="1"/>
  <c r="BO811" i="1"/>
  <c r="BK811" i="1"/>
  <c r="BG811" i="1"/>
  <c r="BJ811" i="1"/>
  <c r="BN811" i="1"/>
  <c r="BF811" i="1"/>
  <c r="BM818" i="1"/>
  <c r="BI818" i="1"/>
  <c r="BL818" i="1"/>
  <c r="BH818" i="1"/>
  <c r="BO818" i="1"/>
  <c r="BK818" i="1"/>
  <c r="BG818" i="1"/>
  <c r="BN818" i="1"/>
  <c r="BF818" i="1"/>
  <c r="BJ818" i="1"/>
  <c r="BM822" i="1"/>
  <c r="BI822" i="1"/>
  <c r="BL822" i="1"/>
  <c r="BH822" i="1"/>
  <c r="BO822" i="1"/>
  <c r="BK822" i="1"/>
  <c r="BG822" i="1"/>
  <c r="BJ822" i="1"/>
  <c r="BN822" i="1"/>
  <c r="BF822" i="1"/>
  <c r="BM807" i="1"/>
  <c r="BI807" i="1"/>
  <c r="BL807" i="1"/>
  <c r="BH807" i="1"/>
  <c r="BO807" i="1"/>
  <c r="BK807" i="1"/>
  <c r="BG807" i="1"/>
  <c r="BF807" i="1"/>
  <c r="BN807" i="1"/>
  <c r="BJ807" i="1"/>
  <c r="BM839" i="1"/>
  <c r="BI839" i="1"/>
  <c r="BL839" i="1"/>
  <c r="BH839" i="1"/>
  <c r="BO839" i="1"/>
  <c r="BK839" i="1"/>
  <c r="BG839" i="1"/>
  <c r="BJ839" i="1"/>
  <c r="BF839" i="1"/>
  <c r="BN839" i="1"/>
  <c r="BM829" i="1"/>
  <c r="BI829" i="1"/>
  <c r="BL829" i="1"/>
  <c r="BH829" i="1"/>
  <c r="BO829" i="1"/>
  <c r="BK829" i="1"/>
  <c r="BG829" i="1"/>
  <c r="BN829" i="1"/>
  <c r="BF829" i="1"/>
  <c r="BJ829" i="1"/>
  <c r="BM843" i="1"/>
  <c r="BI843" i="1"/>
  <c r="BL843" i="1"/>
  <c r="BH843" i="1"/>
  <c r="BO843" i="1"/>
  <c r="BK843" i="1"/>
  <c r="BG843" i="1"/>
  <c r="BJ843" i="1"/>
  <c r="BN843" i="1"/>
  <c r="BF843" i="1"/>
  <c r="BM828" i="1"/>
  <c r="BI828" i="1"/>
  <c r="BL828" i="1"/>
  <c r="BG828" i="1"/>
  <c r="BK828" i="1"/>
  <c r="BF828" i="1"/>
  <c r="BO828" i="1"/>
  <c r="BJ828" i="1"/>
  <c r="BN828" i="1"/>
  <c r="BH828" i="1"/>
  <c r="BM898" i="1"/>
  <c r="BI898" i="1"/>
  <c r="BL898" i="1"/>
  <c r="BH898" i="1"/>
  <c r="BO898" i="1"/>
  <c r="BG898" i="1"/>
  <c r="BN898" i="1"/>
  <c r="BF898" i="1"/>
  <c r="BK898" i="1"/>
  <c r="BJ898" i="1"/>
  <c r="BM910" i="1"/>
  <c r="BI910" i="1"/>
  <c r="BL910" i="1"/>
  <c r="BH910" i="1"/>
  <c r="BK910" i="1"/>
  <c r="BJ910" i="1"/>
  <c r="BO910" i="1"/>
  <c r="BG910" i="1"/>
  <c r="BF910" i="1"/>
  <c r="BN910" i="1"/>
  <c r="BM1014" i="1"/>
  <c r="BI1014" i="1"/>
  <c r="BL1014" i="1"/>
  <c r="BH1014" i="1"/>
  <c r="BO1014" i="1"/>
  <c r="BG1014" i="1"/>
  <c r="BN1014" i="1"/>
  <c r="BF1014" i="1"/>
  <c r="BK1014" i="1"/>
  <c r="BJ1014" i="1"/>
  <c r="BM978" i="1"/>
  <c r="BI978" i="1"/>
  <c r="BL978" i="1"/>
  <c r="BH978" i="1"/>
  <c r="BK978" i="1"/>
  <c r="BJ978" i="1"/>
  <c r="BO978" i="1"/>
  <c r="BG978" i="1"/>
  <c r="BN978" i="1"/>
  <c r="BF978" i="1"/>
  <c r="BM904" i="1"/>
  <c r="BI904" i="1"/>
  <c r="BL904" i="1"/>
  <c r="BH904" i="1"/>
  <c r="BO904" i="1"/>
  <c r="BG904" i="1"/>
  <c r="BN904" i="1"/>
  <c r="BF904" i="1"/>
  <c r="BK904" i="1"/>
  <c r="BJ904" i="1"/>
  <c r="BM973" i="1"/>
  <c r="BI973" i="1"/>
  <c r="BL973" i="1"/>
  <c r="BH973" i="1"/>
  <c r="BK973" i="1"/>
  <c r="BJ973" i="1"/>
  <c r="BO973" i="1"/>
  <c r="BG973" i="1"/>
  <c r="BF973" i="1"/>
  <c r="BN973" i="1"/>
  <c r="BM983" i="1"/>
  <c r="BI983" i="1"/>
  <c r="BL983" i="1"/>
  <c r="BH983" i="1"/>
  <c r="BK983" i="1"/>
  <c r="BJ983" i="1"/>
  <c r="BO983" i="1"/>
  <c r="BG983" i="1"/>
  <c r="BN983" i="1"/>
  <c r="BF983" i="1"/>
  <c r="BM1021" i="1"/>
  <c r="BI1021" i="1"/>
  <c r="BL1021" i="1"/>
  <c r="BH1021" i="1"/>
  <c r="BO1021" i="1"/>
  <c r="BG1021" i="1"/>
  <c r="BN1021" i="1"/>
  <c r="BF1021" i="1"/>
  <c r="BK1021" i="1"/>
  <c r="BJ1021" i="1"/>
  <c r="BM1045" i="1"/>
  <c r="BI1045" i="1"/>
  <c r="BL1045" i="1"/>
  <c r="BH1045" i="1"/>
  <c r="BO1045" i="1"/>
  <c r="BK1045" i="1"/>
  <c r="BG1045" i="1"/>
  <c r="BN1045" i="1"/>
  <c r="BJ1045" i="1"/>
  <c r="BF1045" i="1"/>
  <c r="BM1037" i="1"/>
  <c r="BI1037" i="1"/>
  <c r="BL1037" i="1"/>
  <c r="BH1037" i="1"/>
  <c r="BO1037" i="1"/>
  <c r="BK1037" i="1"/>
  <c r="BG1037" i="1"/>
  <c r="BN1037" i="1"/>
  <c r="BJ1037" i="1"/>
  <c r="BF1037" i="1"/>
  <c r="BM1043" i="1"/>
  <c r="BI1043" i="1"/>
  <c r="BL1043" i="1"/>
  <c r="BH1043" i="1"/>
  <c r="BO1043" i="1"/>
  <c r="BK1043" i="1"/>
  <c r="BG1043" i="1"/>
  <c r="BF1043" i="1"/>
  <c r="BN1043" i="1"/>
  <c r="BJ1043" i="1"/>
  <c r="BM1030" i="1"/>
  <c r="BI1030" i="1"/>
  <c r="BL1030" i="1"/>
  <c r="BH1030" i="1"/>
  <c r="BO1030" i="1"/>
  <c r="BK1030" i="1"/>
  <c r="BG1030" i="1"/>
  <c r="BJ1030" i="1"/>
  <c r="BF1030" i="1"/>
  <c r="BN1030" i="1"/>
  <c r="BM1087" i="1"/>
  <c r="BI1087" i="1"/>
  <c r="BL1087" i="1"/>
  <c r="BH1087" i="1"/>
  <c r="BO1087" i="1"/>
  <c r="BK1087" i="1"/>
  <c r="BG1087" i="1"/>
  <c r="BN1087" i="1"/>
  <c r="BJ1087" i="1"/>
  <c r="BF1087" i="1"/>
  <c r="BM1093" i="1"/>
  <c r="BI1093" i="1"/>
  <c r="BL1093" i="1"/>
  <c r="BH1093" i="1"/>
  <c r="BO1093" i="1"/>
  <c r="BK1093" i="1"/>
  <c r="BG1093" i="1"/>
  <c r="BF1093" i="1"/>
  <c r="BN1093" i="1"/>
  <c r="BJ1093" i="1"/>
  <c r="BM1108" i="1"/>
  <c r="BI1108" i="1"/>
  <c r="BL1108" i="1"/>
  <c r="BH1108" i="1"/>
  <c r="BO1108" i="1"/>
  <c r="BK1108" i="1"/>
  <c r="BG1108" i="1"/>
  <c r="BJ1108" i="1"/>
  <c r="BF1108" i="1"/>
  <c r="BN1108" i="1"/>
  <c r="BM1117" i="1"/>
  <c r="BI1117" i="1"/>
  <c r="BL1117" i="1"/>
  <c r="BH1117" i="1"/>
  <c r="BO1117" i="1"/>
  <c r="BK1117" i="1"/>
  <c r="BG1117" i="1"/>
  <c r="BN1117" i="1"/>
  <c r="BJ1117" i="1"/>
  <c r="BF1117" i="1"/>
  <c r="BN1155" i="1"/>
  <c r="BJ1155" i="1"/>
  <c r="BF1155" i="1"/>
  <c r="BL1155" i="1"/>
  <c r="BH1155" i="1"/>
  <c r="BI1155" i="1"/>
  <c r="BO1155" i="1"/>
  <c r="BG1155" i="1"/>
  <c r="BM1155" i="1"/>
  <c r="BK1155" i="1"/>
  <c r="BN1149" i="1"/>
  <c r="BJ1149" i="1"/>
  <c r="BF1149" i="1"/>
  <c r="BL1149" i="1"/>
  <c r="BH1149" i="1"/>
  <c r="BM1149" i="1"/>
  <c r="BK1149" i="1"/>
  <c r="BI1149" i="1"/>
  <c r="BG1149" i="1"/>
  <c r="BO1149" i="1"/>
  <c r="BM1144" i="1"/>
  <c r="BI1144" i="1"/>
  <c r="BN1144" i="1"/>
  <c r="BH1144" i="1"/>
  <c r="BK1144" i="1"/>
  <c r="BF1144" i="1"/>
  <c r="BG1144" i="1"/>
  <c r="BO1144" i="1"/>
  <c r="BL1144" i="1"/>
  <c r="BJ1144" i="1"/>
  <c r="BM1140" i="1"/>
  <c r="BI1140" i="1"/>
  <c r="BL1140" i="1"/>
  <c r="BG1140" i="1"/>
  <c r="BO1140" i="1"/>
  <c r="BJ1140" i="1"/>
  <c r="BF1140" i="1"/>
  <c r="BN1140" i="1"/>
  <c r="BK1140" i="1"/>
  <c r="BH1140" i="1"/>
  <c r="BM1136" i="1"/>
  <c r="BI1136" i="1"/>
  <c r="BK1136" i="1"/>
  <c r="BF1136" i="1"/>
  <c r="BN1136" i="1"/>
  <c r="BH1136" i="1"/>
  <c r="BO1136" i="1"/>
  <c r="BL1136" i="1"/>
  <c r="BJ1136" i="1"/>
  <c r="BG1136" i="1"/>
  <c r="BM1165" i="1"/>
  <c r="BI1165" i="1"/>
  <c r="BN1165" i="1"/>
  <c r="BH1165" i="1"/>
  <c r="BK1165" i="1"/>
  <c r="BF1165" i="1"/>
  <c r="BL1165" i="1"/>
  <c r="BJ1165" i="1"/>
  <c r="BG1165" i="1"/>
  <c r="BO1165" i="1"/>
  <c r="BM1179" i="1"/>
  <c r="BI1179" i="1"/>
  <c r="BL1179" i="1"/>
  <c r="BG1179" i="1"/>
  <c r="BO1179" i="1"/>
  <c r="BJ1179" i="1"/>
  <c r="BK1179" i="1"/>
  <c r="BH1179" i="1"/>
  <c r="BF1179" i="1"/>
  <c r="BN1179" i="1"/>
  <c r="BM1160" i="1"/>
  <c r="BI1160" i="1"/>
  <c r="BO1160" i="1"/>
  <c r="BJ1160" i="1"/>
  <c r="BK1160" i="1"/>
  <c r="BN1160" i="1"/>
  <c r="BG1160" i="1"/>
  <c r="BH1160" i="1"/>
  <c r="BF1160" i="1"/>
  <c r="BL1160" i="1"/>
  <c r="BM1172" i="1"/>
  <c r="BI1172" i="1"/>
  <c r="BK1172" i="1"/>
  <c r="BF1172" i="1"/>
  <c r="BL1172" i="1"/>
  <c r="BN1172" i="1"/>
  <c r="BH1172" i="1"/>
  <c r="BJ1172" i="1"/>
  <c r="BG1172" i="1"/>
  <c r="BO1172" i="1"/>
  <c r="BM1184" i="1"/>
  <c r="BI1184" i="1"/>
  <c r="BN1184" i="1"/>
  <c r="BH1184" i="1"/>
  <c r="BL1184" i="1"/>
  <c r="BG1184" i="1"/>
  <c r="BK1184" i="1"/>
  <c r="BF1184" i="1"/>
  <c r="BJ1184" i="1"/>
  <c r="BO1184" i="1"/>
  <c r="BM1190" i="1"/>
  <c r="BI1190" i="1"/>
  <c r="BL1190" i="1"/>
  <c r="BG1190" i="1"/>
  <c r="BK1190" i="1"/>
  <c r="BF1190" i="1"/>
  <c r="BJ1190" i="1"/>
  <c r="BH1190" i="1"/>
  <c r="BO1190" i="1"/>
  <c r="BN1190" i="1"/>
  <c r="BM1196" i="1"/>
  <c r="BI1196" i="1"/>
  <c r="BK1196" i="1"/>
  <c r="BF1196" i="1"/>
  <c r="BO1196" i="1"/>
  <c r="BJ1196" i="1"/>
  <c r="BH1196" i="1"/>
  <c r="BG1196" i="1"/>
  <c r="BN1196" i="1"/>
  <c r="BL1196" i="1"/>
  <c r="BM1206" i="1"/>
  <c r="BI1206" i="1"/>
  <c r="BO1206" i="1"/>
  <c r="BJ1206" i="1"/>
  <c r="BN1206" i="1"/>
  <c r="BH1206" i="1"/>
  <c r="BG1206" i="1"/>
  <c r="BF1206" i="1"/>
  <c r="BL1206" i="1"/>
  <c r="BK1206" i="1"/>
  <c r="BM1200" i="1"/>
  <c r="BI1200" i="1"/>
  <c r="BN1200" i="1"/>
  <c r="BH1200" i="1"/>
  <c r="BL1200" i="1"/>
  <c r="BG1200" i="1"/>
  <c r="BF1200" i="1"/>
  <c r="BO1200" i="1"/>
  <c r="BK1200" i="1"/>
  <c r="BJ1200" i="1"/>
  <c r="BO1245" i="1"/>
  <c r="BK1245" i="1"/>
  <c r="BG1245" i="1"/>
  <c r="BM1245" i="1"/>
  <c r="BH1245" i="1"/>
  <c r="BJ1245" i="1"/>
  <c r="BI1245" i="1"/>
  <c r="BN1245" i="1"/>
  <c r="BL1245" i="1"/>
  <c r="BF1245" i="1"/>
  <c r="BO1236" i="1"/>
  <c r="BK1236" i="1"/>
  <c r="BG1236" i="1"/>
  <c r="BL1236" i="1"/>
  <c r="BF1236" i="1"/>
  <c r="BI1236" i="1"/>
  <c r="BN1236" i="1"/>
  <c r="BH1236" i="1"/>
  <c r="BM1236" i="1"/>
  <c r="BJ1236" i="1"/>
  <c r="BO1242" i="1"/>
  <c r="BK1242" i="1"/>
  <c r="BG1242" i="1"/>
  <c r="BJ1242" i="1"/>
  <c r="BN1242" i="1"/>
  <c r="BH1242" i="1"/>
  <c r="BM1242" i="1"/>
  <c r="BF1242" i="1"/>
  <c r="BL1242" i="1"/>
  <c r="BI1242" i="1"/>
  <c r="BO1211" i="1"/>
  <c r="BK1211" i="1"/>
  <c r="BG1211" i="1"/>
  <c r="BM1211" i="1"/>
  <c r="BH1211" i="1"/>
  <c r="BL1211" i="1"/>
  <c r="BJ1211" i="1"/>
  <c r="BI1211" i="1"/>
  <c r="BF1211" i="1"/>
  <c r="BN1211" i="1"/>
  <c r="BO1255" i="1"/>
  <c r="BK1255" i="1"/>
  <c r="BG1255" i="1"/>
  <c r="BJ1255" i="1"/>
  <c r="BI1255" i="1"/>
  <c r="BN1255" i="1"/>
  <c r="BH1255" i="1"/>
  <c r="BF1255" i="1"/>
  <c r="BM1255" i="1"/>
  <c r="BL1255" i="1"/>
  <c r="BO1260" i="1"/>
  <c r="BK1260" i="1"/>
  <c r="BG1260" i="1"/>
  <c r="BN1260" i="1"/>
  <c r="BI1260" i="1"/>
  <c r="BH1260" i="1"/>
  <c r="BM1260" i="1"/>
  <c r="BF1260" i="1"/>
  <c r="BL1260" i="1"/>
  <c r="BJ1260" i="1"/>
  <c r="BO1264" i="1"/>
  <c r="BK1264" i="1"/>
  <c r="BG1264" i="1"/>
  <c r="BM1264" i="1"/>
  <c r="BH1264" i="1"/>
  <c r="BN1264" i="1"/>
  <c r="BF1264" i="1"/>
  <c r="BL1264" i="1"/>
  <c r="BJ1264" i="1"/>
  <c r="BI1264" i="1"/>
  <c r="BO1273" i="1"/>
  <c r="BK1273" i="1"/>
  <c r="BG1273" i="1"/>
  <c r="BJ1273" i="1"/>
  <c r="BL1273" i="1"/>
  <c r="BI1273" i="1"/>
  <c r="BN1273" i="1"/>
  <c r="BM1273" i="1"/>
  <c r="BH1273" i="1"/>
  <c r="BF1273" i="1"/>
  <c r="BO1219" i="1"/>
  <c r="BK1219" i="1"/>
  <c r="BG1219" i="1"/>
  <c r="BN1219" i="1"/>
  <c r="BI1219" i="1"/>
  <c r="BJ1219" i="1"/>
  <c r="BH1219" i="1"/>
  <c r="BM1219" i="1"/>
  <c r="BL1219" i="1"/>
  <c r="BF1219" i="1"/>
  <c r="BL1284" i="1"/>
  <c r="BH1284" i="1"/>
  <c r="BN1284" i="1"/>
  <c r="BJ1284" i="1"/>
  <c r="BF1284" i="1"/>
  <c r="BI1284" i="1"/>
  <c r="BO1284" i="1"/>
  <c r="BG1284" i="1"/>
  <c r="BM1284" i="1"/>
  <c r="BK1284" i="1"/>
  <c r="BL1292" i="1"/>
  <c r="BH1292" i="1"/>
  <c r="BN1292" i="1"/>
  <c r="BJ1292" i="1"/>
  <c r="BF1292" i="1"/>
  <c r="BM1292" i="1"/>
  <c r="BK1292" i="1"/>
  <c r="BI1292" i="1"/>
  <c r="BO1292" i="1"/>
  <c r="BG1292" i="1"/>
  <c r="BL1298" i="1"/>
  <c r="BH1298" i="1"/>
  <c r="BN1298" i="1"/>
  <c r="BJ1298" i="1"/>
  <c r="BF1298" i="1"/>
  <c r="BI1298" i="1"/>
  <c r="BO1298" i="1"/>
  <c r="BG1298" i="1"/>
  <c r="BM1298" i="1"/>
  <c r="BK1298" i="1"/>
  <c r="BL1318" i="1"/>
  <c r="BH1318" i="1"/>
  <c r="BN1318" i="1"/>
  <c r="BJ1318" i="1"/>
  <c r="BF1318" i="1"/>
  <c r="BM1318" i="1"/>
  <c r="BK1318" i="1"/>
  <c r="BO1318" i="1"/>
  <c r="BI1318" i="1"/>
  <c r="BG1318" i="1"/>
  <c r="BL1283" i="1"/>
  <c r="BH1283" i="1"/>
  <c r="BN1283" i="1"/>
  <c r="BJ1283" i="1"/>
  <c r="BF1283" i="1"/>
  <c r="BI1283" i="1"/>
  <c r="BO1283" i="1"/>
  <c r="BG1283" i="1"/>
  <c r="BM1283" i="1"/>
  <c r="BK1283" i="1"/>
  <c r="BL1309" i="1"/>
  <c r="BH1309" i="1"/>
  <c r="BN1309" i="1"/>
  <c r="BJ1309" i="1"/>
  <c r="BF1309" i="1"/>
  <c r="BM1309" i="1"/>
  <c r="BK1309" i="1"/>
  <c r="BI1309" i="1"/>
  <c r="BO1309" i="1"/>
  <c r="BG1309" i="1"/>
  <c r="BI11" i="1"/>
  <c r="BM11" i="1"/>
  <c r="BI32" i="1"/>
  <c r="BM32" i="1"/>
  <c r="BF35" i="1"/>
  <c r="BJ35" i="1"/>
  <c r="BN35" i="1"/>
  <c r="BI37" i="1"/>
  <c r="BM37" i="1"/>
  <c r="BF39" i="1"/>
  <c r="BJ39" i="1"/>
  <c r="BN39" i="1"/>
  <c r="BI17" i="1"/>
  <c r="BM17" i="1"/>
  <c r="BF7" i="1"/>
  <c r="BJ7" i="1"/>
  <c r="BN7" i="1"/>
  <c r="BI20" i="1"/>
  <c r="BM20" i="1"/>
  <c r="BF21" i="1"/>
  <c r="BJ21" i="1"/>
  <c r="BN21" i="1"/>
  <c r="BF27" i="1"/>
  <c r="BJ27" i="1"/>
  <c r="BN27" i="1"/>
  <c r="BG25" i="1"/>
  <c r="BK25" i="1"/>
  <c r="BO25" i="1"/>
  <c r="BI30" i="1"/>
  <c r="BF41" i="1"/>
  <c r="BJ41" i="1"/>
  <c r="BN41" i="1"/>
  <c r="BG40" i="1"/>
  <c r="BK40" i="1"/>
  <c r="BO40" i="1"/>
  <c r="BF44" i="1"/>
  <c r="BJ44" i="1"/>
  <c r="BN44" i="1"/>
  <c r="BF47" i="1"/>
  <c r="BJ47" i="1"/>
  <c r="BN47" i="1"/>
  <c r="BG56" i="1"/>
  <c r="BK56" i="1"/>
  <c r="BO56" i="1"/>
  <c r="BF101" i="1"/>
  <c r="BJ101" i="1"/>
  <c r="BN101" i="1"/>
  <c r="BG103" i="1"/>
  <c r="BK103" i="1"/>
  <c r="BO103" i="1"/>
  <c r="BF92" i="1"/>
  <c r="BJ92" i="1"/>
  <c r="BN92" i="1"/>
  <c r="BG105" i="1"/>
  <c r="BK105" i="1"/>
  <c r="BO105" i="1"/>
  <c r="BI95" i="1"/>
  <c r="BN95" i="1"/>
  <c r="BH113" i="1"/>
  <c r="BG114" i="1"/>
  <c r="BM114" i="1"/>
  <c r="BF122" i="1"/>
  <c r="BF123" i="1"/>
  <c r="BM123" i="1"/>
  <c r="BJ127" i="1"/>
  <c r="BI133" i="1"/>
  <c r="BF145" i="1"/>
  <c r="BO160" i="1"/>
  <c r="BN110" i="1"/>
  <c r="BM175" i="1"/>
  <c r="BK179" i="1"/>
  <c r="BI203" i="1"/>
  <c r="BG212" i="1"/>
  <c r="BF220" i="1"/>
  <c r="BO224" i="1"/>
  <c r="BN259" i="1"/>
  <c r="BM272" i="1"/>
  <c r="BL228" i="1"/>
  <c r="BJ487" i="1"/>
  <c r="BO113" i="1"/>
  <c r="BK113" i="1"/>
  <c r="BG113" i="1"/>
  <c r="BO122" i="1"/>
  <c r="BK122" i="1"/>
  <c r="BG122" i="1"/>
  <c r="BO125" i="1"/>
  <c r="BK125" i="1"/>
  <c r="BG125" i="1"/>
  <c r="BM125" i="1"/>
  <c r="BH125" i="1"/>
  <c r="BL125" i="1"/>
  <c r="BF125" i="1"/>
  <c r="BO132" i="1"/>
  <c r="BK132" i="1"/>
  <c r="BG132" i="1"/>
  <c r="BL132" i="1"/>
  <c r="BF132" i="1"/>
  <c r="BJ132" i="1"/>
  <c r="BO156" i="1"/>
  <c r="BK156" i="1"/>
  <c r="BG156" i="1"/>
  <c r="BM156" i="1"/>
  <c r="BH156" i="1"/>
  <c r="BL156" i="1"/>
  <c r="BF156" i="1"/>
  <c r="BO107" i="1"/>
  <c r="BK107" i="1"/>
  <c r="BG107" i="1"/>
  <c r="BL107" i="1"/>
  <c r="BF107" i="1"/>
  <c r="BJ107" i="1"/>
  <c r="BO176" i="1"/>
  <c r="BK176" i="1"/>
  <c r="BG176" i="1"/>
  <c r="BJ176" i="1"/>
  <c r="BN176" i="1"/>
  <c r="BI176" i="1"/>
  <c r="BO180" i="1"/>
  <c r="BK180" i="1"/>
  <c r="BG180" i="1"/>
  <c r="BN180" i="1"/>
  <c r="BM180" i="1"/>
  <c r="BH180" i="1"/>
  <c r="BO184" i="1"/>
  <c r="BK184" i="1"/>
  <c r="BG184" i="1"/>
  <c r="BM184" i="1"/>
  <c r="BH184" i="1"/>
  <c r="BL184" i="1"/>
  <c r="BF184" i="1"/>
  <c r="BO205" i="1"/>
  <c r="BK205" i="1"/>
  <c r="BG205" i="1"/>
  <c r="BL205" i="1"/>
  <c r="BF205" i="1"/>
  <c r="BJ205" i="1"/>
  <c r="BO211" i="1"/>
  <c r="BK211" i="1"/>
  <c r="BG211" i="1"/>
  <c r="BJ211" i="1"/>
  <c r="BN211" i="1"/>
  <c r="BI211" i="1"/>
  <c r="BO218" i="1"/>
  <c r="BK218" i="1"/>
  <c r="BG218" i="1"/>
  <c r="BN218" i="1"/>
  <c r="BI218" i="1"/>
  <c r="BM218" i="1"/>
  <c r="BH218" i="1"/>
  <c r="BO223" i="1"/>
  <c r="BK223" i="1"/>
  <c r="BG223" i="1"/>
  <c r="BM223" i="1"/>
  <c r="BH223" i="1"/>
  <c r="BL223" i="1"/>
  <c r="BF223" i="1"/>
  <c r="BO258" i="1"/>
  <c r="BK258" i="1"/>
  <c r="BG258" i="1"/>
  <c r="BL258" i="1"/>
  <c r="BF258" i="1"/>
  <c r="BJ258" i="1"/>
  <c r="BO262" i="1"/>
  <c r="BK262" i="1"/>
  <c r="BG262" i="1"/>
  <c r="BJ262" i="1"/>
  <c r="BN262" i="1"/>
  <c r="BI262" i="1"/>
  <c r="BI279" i="1"/>
  <c r="BF279" i="1"/>
  <c r="BN279" i="1"/>
  <c r="BM292" i="1"/>
  <c r="BJ292" i="1"/>
  <c r="BI292" i="1"/>
  <c r="BH227" i="1"/>
  <c r="BI236" i="1"/>
  <c r="BJ236" i="1"/>
  <c r="BJ294" i="1"/>
  <c r="BI294" i="1"/>
  <c r="BN185" i="1"/>
  <c r="BM185" i="1"/>
  <c r="BF185" i="1"/>
  <c r="BL323" i="1"/>
  <c r="BM445" i="1"/>
  <c r="BI445" i="1"/>
  <c r="BL445" i="1"/>
  <c r="BH445" i="1"/>
  <c r="BO445" i="1"/>
  <c r="BG445" i="1"/>
  <c r="BN445" i="1"/>
  <c r="BF445" i="1"/>
  <c r="BK445" i="1"/>
  <c r="BM463" i="1"/>
  <c r="BI463" i="1"/>
  <c r="BL463" i="1"/>
  <c r="BH463" i="1"/>
  <c r="BK463" i="1"/>
  <c r="BJ463" i="1"/>
  <c r="BO463" i="1"/>
  <c r="BG463" i="1"/>
  <c r="BF463" i="1"/>
  <c r="BN463" i="1"/>
  <c r="BM470" i="1"/>
  <c r="BI470" i="1"/>
  <c r="BL470" i="1"/>
  <c r="BH470" i="1"/>
  <c r="BO470" i="1"/>
  <c r="BG470" i="1"/>
  <c r="BN470" i="1"/>
  <c r="BF470" i="1"/>
  <c r="BJ470" i="1"/>
  <c r="BM388" i="1"/>
  <c r="BI388" i="1"/>
  <c r="BH388" i="1"/>
  <c r="BK388" i="1"/>
  <c r="BJ388" i="1"/>
  <c r="BO388" i="1"/>
  <c r="BG388" i="1"/>
  <c r="BN388" i="1"/>
  <c r="BN414" i="1"/>
  <c r="BJ414" i="1"/>
  <c r="BF414" i="1"/>
  <c r="BM414" i="1"/>
  <c r="BI414" i="1"/>
  <c r="BL414" i="1"/>
  <c r="BH414" i="1"/>
  <c r="BG414" i="1"/>
  <c r="BO414" i="1"/>
  <c r="BN364" i="1"/>
  <c r="BJ364" i="1"/>
  <c r="BF364" i="1"/>
  <c r="BM364" i="1"/>
  <c r="BI364" i="1"/>
  <c r="BL364" i="1"/>
  <c r="BH364" i="1"/>
  <c r="BK364" i="1"/>
  <c r="BG364" i="1"/>
  <c r="BO364" i="1"/>
  <c r="BN375" i="1"/>
  <c r="BJ375" i="1"/>
  <c r="BF375" i="1"/>
  <c r="BM375" i="1"/>
  <c r="BI375" i="1"/>
  <c r="BL375" i="1"/>
  <c r="BH375" i="1"/>
  <c r="BO375" i="1"/>
  <c r="BK375" i="1"/>
  <c r="BN384" i="1"/>
  <c r="BJ384" i="1"/>
  <c r="BF384" i="1"/>
  <c r="BM384" i="1"/>
  <c r="BI384" i="1"/>
  <c r="BL384" i="1"/>
  <c r="BH384" i="1"/>
  <c r="BG384" i="1"/>
  <c r="BO384" i="1"/>
  <c r="BK384" i="1"/>
  <c r="BN423" i="1"/>
  <c r="BJ423" i="1"/>
  <c r="BF423" i="1"/>
  <c r="BM423" i="1"/>
  <c r="BI423" i="1"/>
  <c r="BL423" i="1"/>
  <c r="BH423" i="1"/>
  <c r="BK423" i="1"/>
  <c r="BG423" i="1"/>
  <c r="BO423" i="1"/>
  <c r="BN452" i="1"/>
  <c r="BJ452" i="1"/>
  <c r="BF452" i="1"/>
  <c r="BM452" i="1"/>
  <c r="BI452" i="1"/>
  <c r="BL452" i="1"/>
  <c r="BH452" i="1"/>
  <c r="BO452" i="1"/>
  <c r="BK452" i="1"/>
  <c r="BG452" i="1"/>
  <c r="BN457" i="1"/>
  <c r="BJ457" i="1"/>
  <c r="BF457" i="1"/>
  <c r="BM457" i="1"/>
  <c r="BI457" i="1"/>
  <c r="BL457" i="1"/>
  <c r="BH457" i="1"/>
  <c r="BO457" i="1"/>
  <c r="BK457" i="1"/>
  <c r="BG457" i="1"/>
  <c r="BN480" i="1"/>
  <c r="BJ480" i="1"/>
  <c r="BF480" i="1"/>
  <c r="BM480" i="1"/>
  <c r="BI480" i="1"/>
  <c r="BL480" i="1"/>
  <c r="BH480" i="1"/>
  <c r="BG480" i="1"/>
  <c r="BO480" i="1"/>
  <c r="BK480" i="1"/>
  <c r="BN488" i="1"/>
  <c r="BJ488" i="1"/>
  <c r="BF488" i="1"/>
  <c r="BM488" i="1"/>
  <c r="BI488" i="1"/>
  <c r="BL488" i="1"/>
  <c r="BH488" i="1"/>
  <c r="BK488" i="1"/>
  <c r="BG488" i="1"/>
  <c r="BO488" i="1"/>
  <c r="BN515" i="1"/>
  <c r="BJ515" i="1"/>
  <c r="BF515" i="1"/>
  <c r="BM515" i="1"/>
  <c r="BI515" i="1"/>
  <c r="BL515" i="1"/>
  <c r="BH515" i="1"/>
  <c r="BO515" i="1"/>
  <c r="BK515" i="1"/>
  <c r="BG515" i="1"/>
  <c r="BN518" i="1"/>
  <c r="BJ518" i="1"/>
  <c r="BF518" i="1"/>
  <c r="BM518" i="1"/>
  <c r="BI518" i="1"/>
  <c r="BL518" i="1"/>
  <c r="BH518" i="1"/>
  <c r="BO518" i="1"/>
  <c r="BK518" i="1"/>
  <c r="BG518" i="1"/>
  <c r="BN523" i="1"/>
  <c r="BJ523" i="1"/>
  <c r="BF523" i="1"/>
  <c r="BM523" i="1"/>
  <c r="BI523" i="1"/>
  <c r="BL523" i="1"/>
  <c r="BH523" i="1"/>
  <c r="BG523" i="1"/>
  <c r="BO523" i="1"/>
  <c r="BK523" i="1"/>
  <c r="BN526" i="1"/>
  <c r="BJ526" i="1"/>
  <c r="BF526" i="1"/>
  <c r="BM526" i="1"/>
  <c r="BI526" i="1"/>
  <c r="BL526" i="1"/>
  <c r="BH526" i="1"/>
  <c r="BK526" i="1"/>
  <c r="BG526" i="1"/>
  <c r="BN517" i="1"/>
  <c r="BJ517" i="1"/>
  <c r="BF517" i="1"/>
  <c r="BM517" i="1"/>
  <c r="BI517" i="1"/>
  <c r="BL517" i="1"/>
  <c r="BH517" i="1"/>
  <c r="BO517" i="1"/>
  <c r="BK517" i="1"/>
  <c r="BG517" i="1"/>
  <c r="BN506" i="1"/>
  <c r="BJ506" i="1"/>
  <c r="BF506" i="1"/>
  <c r="BM506" i="1"/>
  <c r="BI506" i="1"/>
  <c r="BL506" i="1"/>
  <c r="BH506" i="1"/>
  <c r="BO506" i="1"/>
  <c r="BK506" i="1"/>
  <c r="BG506" i="1"/>
  <c r="BN557" i="1"/>
  <c r="BJ557" i="1"/>
  <c r="BF557" i="1"/>
  <c r="BM557" i="1"/>
  <c r="BI557" i="1"/>
  <c r="BL557" i="1"/>
  <c r="BH557" i="1"/>
  <c r="BG557" i="1"/>
  <c r="BO557" i="1"/>
  <c r="BN567" i="1"/>
  <c r="BJ567" i="1"/>
  <c r="BF567" i="1"/>
  <c r="BM567" i="1"/>
  <c r="BI567" i="1"/>
  <c r="BL567" i="1"/>
  <c r="BH567" i="1"/>
  <c r="BK567" i="1"/>
  <c r="BG567" i="1"/>
  <c r="BO567" i="1"/>
  <c r="BN572" i="1"/>
  <c r="BJ572" i="1"/>
  <c r="BF572" i="1"/>
  <c r="BM572" i="1"/>
  <c r="BI572" i="1"/>
  <c r="BL572" i="1"/>
  <c r="BH572" i="1"/>
  <c r="BO572" i="1"/>
  <c r="BK572" i="1"/>
  <c r="BG572" i="1"/>
  <c r="BN578" i="1"/>
  <c r="BF578" i="1"/>
  <c r="BM578" i="1"/>
  <c r="BI578" i="1"/>
  <c r="BL578" i="1"/>
  <c r="BH578" i="1"/>
  <c r="BO578" i="1"/>
  <c r="BK578" i="1"/>
  <c r="BN582" i="1"/>
  <c r="BJ582" i="1"/>
  <c r="BF582" i="1"/>
  <c r="BM582" i="1"/>
  <c r="BI582" i="1"/>
  <c r="BL582" i="1"/>
  <c r="BH582" i="1"/>
  <c r="BG582" i="1"/>
  <c r="BO582" i="1"/>
  <c r="BK582" i="1"/>
  <c r="BN537" i="1"/>
  <c r="BJ537" i="1"/>
  <c r="BF537" i="1"/>
  <c r="BM537" i="1"/>
  <c r="BI537" i="1"/>
  <c r="BL537" i="1"/>
  <c r="BH537" i="1"/>
  <c r="BK537" i="1"/>
  <c r="BG537" i="1"/>
  <c r="BO537" i="1"/>
  <c r="BN545" i="1"/>
  <c r="BJ545" i="1"/>
  <c r="BF545" i="1"/>
  <c r="BM545" i="1"/>
  <c r="BI545" i="1"/>
  <c r="BL545" i="1"/>
  <c r="BH545" i="1"/>
  <c r="BO545" i="1"/>
  <c r="BK545" i="1"/>
  <c r="BG545" i="1"/>
  <c r="BN552" i="1"/>
  <c r="BJ552" i="1"/>
  <c r="BF552" i="1"/>
  <c r="BM552" i="1"/>
  <c r="BI552" i="1"/>
  <c r="BL552" i="1"/>
  <c r="BH552" i="1"/>
  <c r="BG552" i="1"/>
  <c r="BO552" i="1"/>
  <c r="BK552" i="1"/>
  <c r="BN554" i="1"/>
  <c r="BJ554" i="1"/>
  <c r="BF554" i="1"/>
  <c r="BM554" i="1"/>
  <c r="BI554" i="1"/>
  <c r="BL554" i="1"/>
  <c r="BH554" i="1"/>
  <c r="BK554" i="1"/>
  <c r="BG554" i="1"/>
  <c r="BO554" i="1"/>
  <c r="BL561" i="1"/>
  <c r="BH561" i="1"/>
  <c r="BN561" i="1"/>
  <c r="BK561" i="1"/>
  <c r="BF561" i="1"/>
  <c r="BJ561" i="1"/>
  <c r="BO561" i="1"/>
  <c r="BI561" i="1"/>
  <c r="BG561" i="1"/>
  <c r="BM561" i="1"/>
  <c r="BL593" i="1"/>
  <c r="BH593" i="1"/>
  <c r="BN593" i="1"/>
  <c r="BJ593" i="1"/>
  <c r="BF593" i="1"/>
  <c r="BO593" i="1"/>
  <c r="BG593" i="1"/>
  <c r="BM593" i="1"/>
  <c r="BK593" i="1"/>
  <c r="BI593" i="1"/>
  <c r="BL597" i="1"/>
  <c r="BH597" i="1"/>
  <c r="BN597" i="1"/>
  <c r="BJ597" i="1"/>
  <c r="BF597" i="1"/>
  <c r="BK597" i="1"/>
  <c r="BI597" i="1"/>
  <c r="BO597" i="1"/>
  <c r="BG597" i="1"/>
  <c r="BM597" i="1"/>
  <c r="BL603" i="1"/>
  <c r="BH603" i="1"/>
  <c r="BN603" i="1"/>
  <c r="BJ603" i="1"/>
  <c r="BF603" i="1"/>
  <c r="BO603" i="1"/>
  <c r="BG603" i="1"/>
  <c r="BM603" i="1"/>
  <c r="BK603" i="1"/>
  <c r="BI603" i="1"/>
  <c r="BL607" i="1"/>
  <c r="BH607" i="1"/>
  <c r="BN607" i="1"/>
  <c r="BJ607" i="1"/>
  <c r="BF607" i="1"/>
  <c r="BK607" i="1"/>
  <c r="BI607" i="1"/>
  <c r="BO607" i="1"/>
  <c r="BG607" i="1"/>
  <c r="BM607" i="1"/>
  <c r="BL611" i="1"/>
  <c r="BH611" i="1"/>
  <c r="BN611" i="1"/>
  <c r="BJ611" i="1"/>
  <c r="BF611" i="1"/>
  <c r="BO611" i="1"/>
  <c r="BG611" i="1"/>
  <c r="BM611" i="1"/>
  <c r="BK611" i="1"/>
  <c r="BI611" i="1"/>
  <c r="BL614" i="1"/>
  <c r="BH614" i="1"/>
  <c r="BN614" i="1"/>
  <c r="BJ614" i="1"/>
  <c r="BF614" i="1"/>
  <c r="BK614" i="1"/>
  <c r="BI614" i="1"/>
  <c r="BO614" i="1"/>
  <c r="BG614" i="1"/>
  <c r="BM614" i="1"/>
  <c r="BL620" i="1"/>
  <c r="BH620" i="1"/>
  <c r="BN620" i="1"/>
  <c r="BJ620" i="1"/>
  <c r="BF620" i="1"/>
  <c r="BO620" i="1"/>
  <c r="BG620" i="1"/>
  <c r="BM620" i="1"/>
  <c r="BK620" i="1"/>
  <c r="BI620" i="1"/>
  <c r="BL623" i="1"/>
  <c r="BH623" i="1"/>
  <c r="BN623" i="1"/>
  <c r="BJ623" i="1"/>
  <c r="BF623" i="1"/>
  <c r="BK623" i="1"/>
  <c r="BI623" i="1"/>
  <c r="BO623" i="1"/>
  <c r="BG623" i="1"/>
  <c r="BM623" i="1"/>
  <c r="BL626" i="1"/>
  <c r="BH626" i="1"/>
  <c r="BN626" i="1"/>
  <c r="BJ626" i="1"/>
  <c r="BF626" i="1"/>
  <c r="BO626" i="1"/>
  <c r="BG626" i="1"/>
  <c r="BM626" i="1"/>
  <c r="BK626" i="1"/>
  <c r="BI626" i="1"/>
  <c r="BL632" i="1"/>
  <c r="BH632" i="1"/>
  <c r="BN632" i="1"/>
  <c r="BJ632" i="1"/>
  <c r="BF632" i="1"/>
  <c r="BK632" i="1"/>
  <c r="BI632" i="1"/>
  <c r="BO632" i="1"/>
  <c r="BG632" i="1"/>
  <c r="BM632" i="1"/>
  <c r="BL636" i="1"/>
  <c r="BH636" i="1"/>
  <c r="BN636" i="1"/>
  <c r="BJ636" i="1"/>
  <c r="BF636" i="1"/>
  <c r="BO636" i="1"/>
  <c r="BG636" i="1"/>
  <c r="BM636" i="1"/>
  <c r="BK636" i="1"/>
  <c r="BI636" i="1"/>
  <c r="BL640" i="1"/>
  <c r="BH640" i="1"/>
  <c r="BN640" i="1"/>
  <c r="BJ640" i="1"/>
  <c r="BF640" i="1"/>
  <c r="BK640" i="1"/>
  <c r="BI640" i="1"/>
  <c r="BO640" i="1"/>
  <c r="BG640" i="1"/>
  <c r="BM640" i="1"/>
  <c r="BL644" i="1"/>
  <c r="BH644" i="1"/>
  <c r="BN644" i="1"/>
  <c r="BJ644" i="1"/>
  <c r="BF644" i="1"/>
  <c r="BO644" i="1"/>
  <c r="BG644" i="1"/>
  <c r="BM644" i="1"/>
  <c r="BK644" i="1"/>
  <c r="BI644" i="1"/>
  <c r="BL650" i="1"/>
  <c r="BH650" i="1"/>
  <c r="BN650" i="1"/>
  <c r="BJ650" i="1"/>
  <c r="BF650" i="1"/>
  <c r="BK650" i="1"/>
  <c r="BI650" i="1"/>
  <c r="BO650" i="1"/>
  <c r="BG650" i="1"/>
  <c r="BM650" i="1"/>
  <c r="BL653" i="1"/>
  <c r="BH653" i="1"/>
  <c r="BN653" i="1"/>
  <c r="BJ653" i="1"/>
  <c r="BF653" i="1"/>
  <c r="BO653" i="1"/>
  <c r="BG653" i="1"/>
  <c r="BM653" i="1"/>
  <c r="BK653" i="1"/>
  <c r="BI653" i="1"/>
  <c r="BL862" i="1"/>
  <c r="BH862" i="1"/>
  <c r="BN862" i="1"/>
  <c r="BJ862" i="1"/>
  <c r="BF862" i="1"/>
  <c r="BK862" i="1"/>
  <c r="BI862" i="1"/>
  <c r="BO862" i="1"/>
  <c r="BG862" i="1"/>
  <c r="BM862" i="1"/>
  <c r="BL867" i="1"/>
  <c r="BH867" i="1"/>
  <c r="BN867" i="1"/>
  <c r="BJ867" i="1"/>
  <c r="BF867" i="1"/>
  <c r="BO867" i="1"/>
  <c r="BG867" i="1"/>
  <c r="BM867" i="1"/>
  <c r="BK867" i="1"/>
  <c r="BI867" i="1"/>
  <c r="BL871" i="1"/>
  <c r="BH871" i="1"/>
  <c r="BN871" i="1"/>
  <c r="BJ871" i="1"/>
  <c r="BF871" i="1"/>
  <c r="BK871" i="1"/>
  <c r="BI871" i="1"/>
  <c r="BO871" i="1"/>
  <c r="BG871" i="1"/>
  <c r="BM871" i="1"/>
  <c r="BL875" i="1"/>
  <c r="BH875" i="1"/>
  <c r="BN875" i="1"/>
  <c r="BJ875" i="1"/>
  <c r="BF875" i="1"/>
  <c r="BO875" i="1"/>
  <c r="BG875" i="1"/>
  <c r="BM875" i="1"/>
  <c r="BK875" i="1"/>
  <c r="BI875" i="1"/>
  <c r="BL884" i="1"/>
  <c r="BH884" i="1"/>
  <c r="BN884" i="1"/>
  <c r="BJ884" i="1"/>
  <c r="BF884" i="1"/>
  <c r="BK884" i="1"/>
  <c r="BI884" i="1"/>
  <c r="BO884" i="1"/>
  <c r="BG884" i="1"/>
  <c r="BM884" i="1"/>
  <c r="BL896" i="1"/>
  <c r="BH896" i="1"/>
  <c r="BN896" i="1"/>
  <c r="BJ896" i="1"/>
  <c r="BF896" i="1"/>
  <c r="BK896" i="1"/>
  <c r="BI896" i="1"/>
  <c r="BO896" i="1"/>
  <c r="BG896" i="1"/>
  <c r="BM896" i="1"/>
  <c r="BL963" i="1"/>
  <c r="BH963" i="1"/>
  <c r="BN963" i="1"/>
  <c r="BJ963" i="1"/>
  <c r="BF963" i="1"/>
  <c r="BO963" i="1"/>
  <c r="BG963" i="1"/>
  <c r="BM963" i="1"/>
  <c r="BK963" i="1"/>
  <c r="BI963" i="1"/>
  <c r="BL909" i="1"/>
  <c r="BH909" i="1"/>
  <c r="BN909" i="1"/>
  <c r="BJ909" i="1"/>
  <c r="BF909" i="1"/>
  <c r="BK909" i="1"/>
  <c r="BI909" i="1"/>
  <c r="BO909" i="1"/>
  <c r="BG909" i="1"/>
  <c r="BM909" i="1"/>
  <c r="BL926" i="1"/>
  <c r="BH926" i="1"/>
  <c r="BN926" i="1"/>
  <c r="BJ926" i="1"/>
  <c r="BF926" i="1"/>
  <c r="BO926" i="1"/>
  <c r="BG926" i="1"/>
  <c r="BM926" i="1"/>
  <c r="BK926" i="1"/>
  <c r="BI926" i="1"/>
  <c r="BL945" i="1"/>
  <c r="BH945" i="1"/>
  <c r="BN945" i="1"/>
  <c r="BJ945" i="1"/>
  <c r="BF945" i="1"/>
  <c r="BO945" i="1"/>
  <c r="BG945" i="1"/>
  <c r="BM945" i="1"/>
  <c r="BK945" i="1"/>
  <c r="BI945" i="1"/>
  <c r="BL952" i="1"/>
  <c r="BH952" i="1"/>
  <c r="BN952" i="1"/>
  <c r="BJ952" i="1"/>
  <c r="BF952" i="1"/>
  <c r="BK952" i="1"/>
  <c r="BI952" i="1"/>
  <c r="BO952" i="1"/>
  <c r="BG952" i="1"/>
  <c r="BM952" i="1"/>
  <c r="BL959" i="1"/>
  <c r="BH959" i="1"/>
  <c r="BN959" i="1"/>
  <c r="BJ959" i="1"/>
  <c r="BF959" i="1"/>
  <c r="BO959" i="1"/>
  <c r="BG959" i="1"/>
  <c r="BM959" i="1"/>
  <c r="BK959" i="1"/>
  <c r="BI959" i="1"/>
  <c r="BL991" i="1"/>
  <c r="BH991" i="1"/>
  <c r="BN991" i="1"/>
  <c r="BJ991" i="1"/>
  <c r="BF991" i="1"/>
  <c r="BK991" i="1"/>
  <c r="BI991" i="1"/>
  <c r="BO991" i="1"/>
  <c r="BG991" i="1"/>
  <c r="BM991" i="1"/>
  <c r="BL997" i="1"/>
  <c r="BN997" i="1"/>
  <c r="BJ997" i="1"/>
  <c r="BF997" i="1"/>
  <c r="BO997" i="1"/>
  <c r="BG997" i="1"/>
  <c r="BM997" i="1"/>
  <c r="BK997" i="1"/>
  <c r="BI997" i="1"/>
  <c r="BL1001" i="1"/>
  <c r="BH1001" i="1"/>
  <c r="BN1001" i="1"/>
  <c r="BJ1001" i="1"/>
  <c r="BF1001" i="1"/>
  <c r="BK1001" i="1"/>
  <c r="BI1001" i="1"/>
  <c r="BO1001" i="1"/>
  <c r="BG1001" i="1"/>
  <c r="BM1001" i="1"/>
  <c r="BL1004" i="1"/>
  <c r="BH1004" i="1"/>
  <c r="BN1004" i="1"/>
  <c r="BJ1004" i="1"/>
  <c r="BF1004" i="1"/>
  <c r="BO1004" i="1"/>
  <c r="BG1004" i="1"/>
  <c r="BM1004" i="1"/>
  <c r="BK1004" i="1"/>
  <c r="BI1004" i="1"/>
  <c r="BL739" i="1"/>
  <c r="BH739" i="1"/>
  <c r="BN739" i="1"/>
  <c r="BJ739" i="1"/>
  <c r="BF739" i="1"/>
  <c r="BO739" i="1"/>
  <c r="BG739" i="1"/>
  <c r="BM739" i="1"/>
  <c r="BK739" i="1"/>
  <c r="BI739" i="1"/>
  <c r="BL659" i="1"/>
  <c r="BH659" i="1"/>
  <c r="BN659" i="1"/>
  <c r="BJ659" i="1"/>
  <c r="BF659" i="1"/>
  <c r="BO659" i="1"/>
  <c r="BG659" i="1"/>
  <c r="BM659" i="1"/>
  <c r="BK659" i="1"/>
  <c r="BI659" i="1"/>
  <c r="BL801" i="1"/>
  <c r="BH801" i="1"/>
  <c r="BN801" i="1"/>
  <c r="BJ801" i="1"/>
  <c r="BF801" i="1"/>
  <c r="BK801" i="1"/>
  <c r="BI801" i="1"/>
  <c r="BO801" i="1"/>
  <c r="BG801" i="1"/>
  <c r="BM801" i="1"/>
  <c r="BL679" i="1"/>
  <c r="BH679" i="1"/>
  <c r="BN679" i="1"/>
  <c r="BJ679" i="1"/>
  <c r="BF679" i="1"/>
  <c r="BK679" i="1"/>
  <c r="BI679" i="1"/>
  <c r="BO679" i="1"/>
  <c r="BG679" i="1"/>
  <c r="BM679" i="1"/>
  <c r="BL682" i="1"/>
  <c r="BH682" i="1"/>
  <c r="BN682" i="1"/>
  <c r="BJ682" i="1"/>
  <c r="BF682" i="1"/>
  <c r="BO682" i="1"/>
  <c r="BG682" i="1"/>
  <c r="BM682" i="1"/>
  <c r="BK682" i="1"/>
  <c r="BI682" i="1"/>
  <c r="BL686" i="1"/>
  <c r="BH686" i="1"/>
  <c r="BN686" i="1"/>
  <c r="BJ686" i="1"/>
  <c r="BF686" i="1"/>
  <c r="BK686" i="1"/>
  <c r="BI686" i="1"/>
  <c r="BO686" i="1"/>
  <c r="BG686" i="1"/>
  <c r="BM686" i="1"/>
  <c r="BL690" i="1"/>
  <c r="BH690" i="1"/>
  <c r="BN690" i="1"/>
  <c r="BJ690" i="1"/>
  <c r="BF690" i="1"/>
  <c r="BO690" i="1"/>
  <c r="BG690" i="1"/>
  <c r="BM690" i="1"/>
  <c r="BK690" i="1"/>
  <c r="BI690" i="1"/>
  <c r="BL694" i="1"/>
  <c r="BH694" i="1"/>
  <c r="BN694" i="1"/>
  <c r="BJ694" i="1"/>
  <c r="BF694" i="1"/>
  <c r="BK694" i="1"/>
  <c r="BI694" i="1"/>
  <c r="BO694" i="1"/>
  <c r="BG694" i="1"/>
  <c r="BM694" i="1"/>
  <c r="BL721" i="1"/>
  <c r="BH721" i="1"/>
  <c r="BN721" i="1"/>
  <c r="BJ721" i="1"/>
  <c r="BF721" i="1"/>
  <c r="BO721" i="1"/>
  <c r="BG721" i="1"/>
  <c r="BM721" i="1"/>
  <c r="BK721" i="1"/>
  <c r="BI721" i="1"/>
  <c r="BL725" i="1"/>
  <c r="BH725" i="1"/>
  <c r="BN725" i="1"/>
  <c r="BJ725" i="1"/>
  <c r="BF725" i="1"/>
  <c r="BK725" i="1"/>
  <c r="BI725" i="1"/>
  <c r="BO725" i="1"/>
  <c r="BG725" i="1"/>
  <c r="BM725" i="1"/>
  <c r="BM729" i="1"/>
  <c r="BL729" i="1"/>
  <c r="BH729" i="1"/>
  <c r="BO729" i="1"/>
  <c r="BJ729" i="1"/>
  <c r="BF729" i="1"/>
  <c r="BG729" i="1"/>
  <c r="BN729" i="1"/>
  <c r="BK729" i="1"/>
  <c r="BI729" i="1"/>
  <c r="BM753" i="1"/>
  <c r="BI753" i="1"/>
  <c r="BN753" i="1"/>
  <c r="BH753" i="1"/>
  <c r="BK753" i="1"/>
  <c r="BF753" i="1"/>
  <c r="BL753" i="1"/>
  <c r="BJ753" i="1"/>
  <c r="BG753" i="1"/>
  <c r="BO753" i="1"/>
  <c r="BM759" i="1"/>
  <c r="BI759" i="1"/>
  <c r="BL759" i="1"/>
  <c r="BG759" i="1"/>
  <c r="BO759" i="1"/>
  <c r="BJ759" i="1"/>
  <c r="BK759" i="1"/>
  <c r="BH759" i="1"/>
  <c r="BF759" i="1"/>
  <c r="BN759" i="1"/>
  <c r="BM767" i="1"/>
  <c r="BI767" i="1"/>
  <c r="BK767" i="1"/>
  <c r="BF767" i="1"/>
  <c r="BN767" i="1"/>
  <c r="BH767" i="1"/>
  <c r="BJ767" i="1"/>
  <c r="BG767" i="1"/>
  <c r="BO767" i="1"/>
  <c r="BL767" i="1"/>
  <c r="BM771" i="1"/>
  <c r="BI771" i="1"/>
  <c r="BO771" i="1"/>
  <c r="BJ771" i="1"/>
  <c r="BL771" i="1"/>
  <c r="BG771" i="1"/>
  <c r="BH771" i="1"/>
  <c r="BF771" i="1"/>
  <c r="BN771" i="1"/>
  <c r="BK771" i="1"/>
  <c r="BM775" i="1"/>
  <c r="BI775" i="1"/>
  <c r="BN775" i="1"/>
  <c r="BH775" i="1"/>
  <c r="BK775" i="1"/>
  <c r="BF775" i="1"/>
  <c r="BG775" i="1"/>
  <c r="BO775" i="1"/>
  <c r="BL775" i="1"/>
  <c r="BJ775" i="1"/>
  <c r="BM779" i="1"/>
  <c r="BI779" i="1"/>
  <c r="BL779" i="1"/>
  <c r="BH779" i="1"/>
  <c r="BN779" i="1"/>
  <c r="BF779" i="1"/>
  <c r="BJ779" i="1"/>
  <c r="BK779" i="1"/>
  <c r="BG779" i="1"/>
  <c r="BO779" i="1"/>
  <c r="BM783" i="1"/>
  <c r="BI783" i="1"/>
  <c r="BL783" i="1"/>
  <c r="BH783" i="1"/>
  <c r="BJ783" i="1"/>
  <c r="BN783" i="1"/>
  <c r="BF783" i="1"/>
  <c r="BO783" i="1"/>
  <c r="BK783" i="1"/>
  <c r="BG783" i="1"/>
  <c r="BM787" i="1"/>
  <c r="BI787" i="1"/>
  <c r="BL787" i="1"/>
  <c r="BH787" i="1"/>
  <c r="BN787" i="1"/>
  <c r="BF787" i="1"/>
  <c r="BJ787" i="1"/>
  <c r="BO787" i="1"/>
  <c r="BK787" i="1"/>
  <c r="BG787" i="1"/>
  <c r="BN790" i="1"/>
  <c r="BJ790" i="1"/>
  <c r="BF790" i="1"/>
  <c r="BM790" i="1"/>
  <c r="BI790" i="1"/>
  <c r="BL790" i="1"/>
  <c r="BH790" i="1"/>
  <c r="BG790" i="1"/>
  <c r="BO790" i="1"/>
  <c r="BK790" i="1"/>
  <c r="BN668" i="1"/>
  <c r="BJ668" i="1"/>
  <c r="BF668" i="1"/>
  <c r="BM668" i="1"/>
  <c r="BI668" i="1"/>
  <c r="BL668" i="1"/>
  <c r="BH668" i="1"/>
  <c r="BO668" i="1"/>
  <c r="BG668" i="1"/>
  <c r="BK668" i="1"/>
  <c r="BN705" i="1"/>
  <c r="BJ705" i="1"/>
  <c r="BF705" i="1"/>
  <c r="BM705" i="1"/>
  <c r="BI705" i="1"/>
  <c r="BL705" i="1"/>
  <c r="BH705" i="1"/>
  <c r="BK705" i="1"/>
  <c r="BO705" i="1"/>
  <c r="BG705" i="1"/>
  <c r="BN709" i="1"/>
  <c r="BJ709" i="1"/>
  <c r="BF709" i="1"/>
  <c r="BM709" i="1"/>
  <c r="BI709" i="1"/>
  <c r="BL709" i="1"/>
  <c r="BH709" i="1"/>
  <c r="BG709" i="1"/>
  <c r="BO709" i="1"/>
  <c r="BK709" i="1"/>
  <c r="BN711" i="1"/>
  <c r="BJ711" i="1"/>
  <c r="BF711" i="1"/>
  <c r="BM711" i="1"/>
  <c r="BI711" i="1"/>
  <c r="BL711" i="1"/>
  <c r="BH711" i="1"/>
  <c r="BK711" i="1"/>
  <c r="BG711" i="1"/>
  <c r="BO711" i="1"/>
  <c r="BN713" i="1"/>
  <c r="BJ713" i="1"/>
  <c r="BF713" i="1"/>
  <c r="BM713" i="1"/>
  <c r="BI713" i="1"/>
  <c r="BL713" i="1"/>
  <c r="BH713" i="1"/>
  <c r="BO713" i="1"/>
  <c r="BG713" i="1"/>
  <c r="BK713" i="1"/>
  <c r="BN697" i="1"/>
  <c r="BJ697" i="1"/>
  <c r="BF697" i="1"/>
  <c r="BM697" i="1"/>
  <c r="BI697" i="1"/>
  <c r="BL697" i="1"/>
  <c r="BH697" i="1"/>
  <c r="BK697" i="1"/>
  <c r="BO697" i="1"/>
  <c r="BG697" i="1"/>
  <c r="BN823" i="1"/>
  <c r="BJ823" i="1"/>
  <c r="BF823" i="1"/>
  <c r="BM823" i="1"/>
  <c r="BI823" i="1"/>
  <c r="BL823" i="1"/>
  <c r="BH823" i="1"/>
  <c r="BG823" i="1"/>
  <c r="BO823" i="1"/>
  <c r="BK823" i="1"/>
  <c r="BN808" i="1"/>
  <c r="BJ808" i="1"/>
  <c r="BF808" i="1"/>
  <c r="BM808" i="1"/>
  <c r="BI808" i="1"/>
  <c r="BL808" i="1"/>
  <c r="BH808" i="1"/>
  <c r="BK808" i="1"/>
  <c r="BO808" i="1"/>
  <c r="BG808" i="1"/>
  <c r="BN819" i="1"/>
  <c r="BJ819" i="1"/>
  <c r="BF819" i="1"/>
  <c r="BM819" i="1"/>
  <c r="BI819" i="1"/>
  <c r="BL819" i="1"/>
  <c r="BH819" i="1"/>
  <c r="BK819" i="1"/>
  <c r="BO819" i="1"/>
  <c r="BG819" i="1"/>
  <c r="BN850" i="1"/>
  <c r="BJ850" i="1"/>
  <c r="BF850" i="1"/>
  <c r="BM850" i="1"/>
  <c r="BI850" i="1"/>
  <c r="BL850" i="1"/>
  <c r="BH850" i="1"/>
  <c r="BG850" i="1"/>
  <c r="BO850" i="1"/>
  <c r="BK850" i="1"/>
  <c r="BN833" i="1"/>
  <c r="BJ833" i="1"/>
  <c r="BF833" i="1"/>
  <c r="BM833" i="1"/>
  <c r="BI833" i="1"/>
  <c r="BL833" i="1"/>
  <c r="BH833" i="1"/>
  <c r="BK833" i="1"/>
  <c r="BG833" i="1"/>
  <c r="BO833" i="1"/>
  <c r="BN841" i="1"/>
  <c r="BJ841" i="1"/>
  <c r="BF841" i="1"/>
  <c r="BM841" i="1"/>
  <c r="BI841" i="1"/>
  <c r="BL841" i="1"/>
  <c r="BH841" i="1"/>
  <c r="BO841" i="1"/>
  <c r="BG841" i="1"/>
  <c r="BK841" i="1"/>
  <c r="BN848" i="1"/>
  <c r="BJ848" i="1"/>
  <c r="BF848" i="1"/>
  <c r="BM848" i="1"/>
  <c r="BH848" i="1"/>
  <c r="BL848" i="1"/>
  <c r="BG848" i="1"/>
  <c r="BK848" i="1"/>
  <c r="BO848" i="1"/>
  <c r="BI848" i="1"/>
  <c r="BN1016" i="1"/>
  <c r="BJ1016" i="1"/>
  <c r="BF1016" i="1"/>
  <c r="BM1016" i="1"/>
  <c r="BI1016" i="1"/>
  <c r="BL1016" i="1"/>
  <c r="BK1016" i="1"/>
  <c r="BH1016" i="1"/>
  <c r="BO1016" i="1"/>
  <c r="BG1016" i="1"/>
  <c r="BN972" i="1"/>
  <c r="BJ972" i="1"/>
  <c r="BF972" i="1"/>
  <c r="BM972" i="1"/>
  <c r="BI972" i="1"/>
  <c r="BL972" i="1"/>
  <c r="BK972" i="1"/>
  <c r="BH972" i="1"/>
  <c r="BG972" i="1"/>
  <c r="BO972" i="1"/>
  <c r="BN987" i="1"/>
  <c r="BJ987" i="1"/>
  <c r="BF987" i="1"/>
  <c r="BM987" i="1"/>
  <c r="BI987" i="1"/>
  <c r="BH987" i="1"/>
  <c r="BO987" i="1"/>
  <c r="BG987" i="1"/>
  <c r="BL987" i="1"/>
  <c r="BK987" i="1"/>
  <c r="BN1023" i="1"/>
  <c r="BJ1023" i="1"/>
  <c r="BF1023" i="1"/>
  <c r="BM1023" i="1"/>
  <c r="BI1023" i="1"/>
  <c r="BL1023" i="1"/>
  <c r="BH1023" i="1"/>
  <c r="BK1023" i="1"/>
  <c r="BG1023" i="1"/>
  <c r="BO1023" i="1"/>
  <c r="BN1031" i="1"/>
  <c r="BJ1031" i="1"/>
  <c r="BF1031" i="1"/>
  <c r="BM1031" i="1"/>
  <c r="BI1031" i="1"/>
  <c r="BL1031" i="1"/>
  <c r="BH1031" i="1"/>
  <c r="BO1031" i="1"/>
  <c r="BK1031" i="1"/>
  <c r="BG1031" i="1"/>
  <c r="BN1042" i="1"/>
  <c r="BJ1042" i="1"/>
  <c r="BF1042" i="1"/>
  <c r="BM1042" i="1"/>
  <c r="BI1042" i="1"/>
  <c r="BL1042" i="1"/>
  <c r="BH1042" i="1"/>
  <c r="BK1042" i="1"/>
  <c r="BG1042" i="1"/>
  <c r="BO1042" i="1"/>
  <c r="BN1113" i="1"/>
  <c r="BJ1113" i="1"/>
  <c r="BF1113" i="1"/>
  <c r="BM1113" i="1"/>
  <c r="BI1113" i="1"/>
  <c r="BL1113" i="1"/>
  <c r="BH1113" i="1"/>
  <c r="BO1113" i="1"/>
  <c r="BK1113" i="1"/>
  <c r="BG1113" i="1"/>
  <c r="BN1115" i="1"/>
  <c r="BJ1115" i="1"/>
  <c r="BF1115" i="1"/>
  <c r="BM1115" i="1"/>
  <c r="BI1115" i="1"/>
  <c r="BL1115" i="1"/>
  <c r="BH1115" i="1"/>
  <c r="BO1115" i="1"/>
  <c r="BK1115" i="1"/>
  <c r="BG1115" i="1"/>
  <c r="BN1094" i="1"/>
  <c r="BJ1094" i="1"/>
  <c r="BF1094" i="1"/>
  <c r="BM1094" i="1"/>
  <c r="BI1094" i="1"/>
  <c r="BL1094" i="1"/>
  <c r="BH1094" i="1"/>
  <c r="BK1094" i="1"/>
  <c r="BG1094" i="1"/>
  <c r="BO1094" i="1"/>
  <c r="BO1154" i="1"/>
  <c r="BK1154" i="1"/>
  <c r="BG1154" i="1"/>
  <c r="BM1154" i="1"/>
  <c r="BI1154" i="1"/>
  <c r="BN1154" i="1"/>
  <c r="BF1154" i="1"/>
  <c r="BL1154" i="1"/>
  <c r="BJ1154" i="1"/>
  <c r="BH1154" i="1"/>
  <c r="BN1147" i="1"/>
  <c r="BJ1147" i="1"/>
  <c r="BF1147" i="1"/>
  <c r="BO1147" i="1"/>
  <c r="BI1147" i="1"/>
  <c r="BL1147" i="1"/>
  <c r="BG1147" i="1"/>
  <c r="BH1147" i="1"/>
  <c r="BM1147" i="1"/>
  <c r="BK1147" i="1"/>
  <c r="BN1143" i="1"/>
  <c r="BJ1143" i="1"/>
  <c r="BF1143" i="1"/>
  <c r="BM1143" i="1"/>
  <c r="BH1143" i="1"/>
  <c r="BK1143" i="1"/>
  <c r="BG1143" i="1"/>
  <c r="BO1143" i="1"/>
  <c r="BL1143" i="1"/>
  <c r="BI1143" i="1"/>
  <c r="BN1139" i="1"/>
  <c r="BJ1139" i="1"/>
  <c r="BF1139" i="1"/>
  <c r="BL1139" i="1"/>
  <c r="BG1139" i="1"/>
  <c r="BO1139" i="1"/>
  <c r="BI1139" i="1"/>
  <c r="BM1139" i="1"/>
  <c r="BK1139" i="1"/>
  <c r="BH1139" i="1"/>
  <c r="BN1175" i="1"/>
  <c r="BJ1175" i="1"/>
  <c r="BF1175" i="1"/>
  <c r="BK1175" i="1"/>
  <c r="BM1175" i="1"/>
  <c r="BH1175" i="1"/>
  <c r="BO1175" i="1"/>
  <c r="BL1175" i="1"/>
  <c r="BI1175" i="1"/>
  <c r="BG1175" i="1"/>
  <c r="BN1168" i="1"/>
  <c r="BJ1168" i="1"/>
  <c r="BF1168" i="1"/>
  <c r="BO1168" i="1"/>
  <c r="BI1168" i="1"/>
  <c r="BL1168" i="1"/>
  <c r="BG1168" i="1"/>
  <c r="BM1168" i="1"/>
  <c r="BK1168" i="1"/>
  <c r="BH1168" i="1"/>
  <c r="BN1164" i="1"/>
  <c r="BJ1164" i="1"/>
  <c r="BF1164" i="1"/>
  <c r="BM1164" i="1"/>
  <c r="BH1164" i="1"/>
  <c r="BK1164" i="1"/>
  <c r="BL1164" i="1"/>
  <c r="BI1164" i="1"/>
  <c r="BG1164" i="1"/>
  <c r="BO1164" i="1"/>
  <c r="BN1169" i="1"/>
  <c r="BJ1169" i="1"/>
  <c r="BF1169" i="1"/>
  <c r="BK1169" i="1"/>
  <c r="BO1169" i="1"/>
  <c r="BH1169" i="1"/>
  <c r="BL1169" i="1"/>
  <c r="BG1169" i="1"/>
  <c r="BM1169" i="1"/>
  <c r="BI1169" i="1"/>
  <c r="BN1187" i="1"/>
  <c r="BJ1187" i="1"/>
  <c r="BF1187" i="1"/>
  <c r="BO1187" i="1"/>
  <c r="BI1187" i="1"/>
  <c r="BM1187" i="1"/>
  <c r="BH1187" i="1"/>
  <c r="BL1187" i="1"/>
  <c r="BG1187" i="1"/>
  <c r="BK1187" i="1"/>
  <c r="BN1183" i="1"/>
  <c r="BJ1183" i="1"/>
  <c r="BF1183" i="1"/>
  <c r="BM1183" i="1"/>
  <c r="BH1183" i="1"/>
  <c r="BL1183" i="1"/>
  <c r="BG1183" i="1"/>
  <c r="BK1183" i="1"/>
  <c r="BI1183" i="1"/>
  <c r="BO1183" i="1"/>
  <c r="BN1189" i="1"/>
  <c r="BJ1189" i="1"/>
  <c r="BF1189" i="1"/>
  <c r="BL1189" i="1"/>
  <c r="BG1189" i="1"/>
  <c r="BK1189" i="1"/>
  <c r="BI1189" i="1"/>
  <c r="BH1189" i="1"/>
  <c r="BO1189" i="1"/>
  <c r="BM1189" i="1"/>
  <c r="BN1194" i="1"/>
  <c r="BJ1194" i="1"/>
  <c r="BF1194" i="1"/>
  <c r="BK1194" i="1"/>
  <c r="BO1194" i="1"/>
  <c r="BI1194" i="1"/>
  <c r="BH1194" i="1"/>
  <c r="BG1194" i="1"/>
  <c r="BM1194" i="1"/>
  <c r="BL1194" i="1"/>
  <c r="BN1205" i="1"/>
  <c r="BJ1205" i="1"/>
  <c r="BF1205" i="1"/>
  <c r="BO1205" i="1"/>
  <c r="BI1205" i="1"/>
  <c r="BM1205" i="1"/>
  <c r="BH1205" i="1"/>
  <c r="BG1205" i="1"/>
  <c r="BL1205" i="1"/>
  <c r="BK1205" i="1"/>
  <c r="BN1199" i="1"/>
  <c r="BJ1199" i="1"/>
  <c r="BF1199" i="1"/>
  <c r="BM1199" i="1"/>
  <c r="BH1199" i="1"/>
  <c r="BL1199" i="1"/>
  <c r="BG1199" i="1"/>
  <c r="BO1199" i="1"/>
  <c r="BK1199" i="1"/>
  <c r="BI1199" i="1"/>
  <c r="BN1209" i="1"/>
  <c r="BJ1209" i="1"/>
  <c r="BF1209" i="1"/>
  <c r="BL1209" i="1"/>
  <c r="BG1209" i="1"/>
  <c r="BK1209" i="1"/>
  <c r="BO1209" i="1"/>
  <c r="BM1209" i="1"/>
  <c r="BI1209" i="1"/>
  <c r="BH1209" i="1"/>
  <c r="BL1218" i="1"/>
  <c r="BH1218" i="1"/>
  <c r="BN1218" i="1"/>
  <c r="BI1218" i="1"/>
  <c r="BJ1218" i="1"/>
  <c r="BO1218" i="1"/>
  <c r="BG1218" i="1"/>
  <c r="BM1218" i="1"/>
  <c r="BK1218" i="1"/>
  <c r="BF1218" i="1"/>
  <c r="BL1216" i="1"/>
  <c r="BH1216" i="1"/>
  <c r="BM1216" i="1"/>
  <c r="BG1216" i="1"/>
  <c r="BO1216" i="1"/>
  <c r="BI1216" i="1"/>
  <c r="BN1216" i="1"/>
  <c r="BF1216" i="1"/>
  <c r="BK1216" i="1"/>
  <c r="BJ1216" i="1"/>
  <c r="BL1250" i="1"/>
  <c r="BH1250" i="1"/>
  <c r="BK1250" i="1"/>
  <c r="BF1250" i="1"/>
  <c r="BN1250" i="1"/>
  <c r="BG1250" i="1"/>
  <c r="BM1250" i="1"/>
  <c r="BJ1250" i="1"/>
  <c r="BI1250" i="1"/>
  <c r="BO1250" i="1"/>
  <c r="BL1254" i="1"/>
  <c r="BH1254" i="1"/>
  <c r="BO1254" i="1"/>
  <c r="BJ1254" i="1"/>
  <c r="BM1254" i="1"/>
  <c r="BF1254" i="1"/>
  <c r="BK1254" i="1"/>
  <c r="BI1254" i="1"/>
  <c r="BG1254" i="1"/>
  <c r="BN1254" i="1"/>
  <c r="BL1259" i="1"/>
  <c r="BH1259" i="1"/>
  <c r="BN1259" i="1"/>
  <c r="BI1259" i="1"/>
  <c r="BK1259" i="1"/>
  <c r="BJ1259" i="1"/>
  <c r="BG1259" i="1"/>
  <c r="BF1259" i="1"/>
  <c r="BO1259" i="1"/>
  <c r="BM1259" i="1"/>
  <c r="BL1263" i="1"/>
  <c r="BH1263" i="1"/>
  <c r="BM1263" i="1"/>
  <c r="BG1263" i="1"/>
  <c r="BJ1263" i="1"/>
  <c r="BO1263" i="1"/>
  <c r="BI1263" i="1"/>
  <c r="BF1263" i="1"/>
  <c r="BN1263" i="1"/>
  <c r="BK1263" i="1"/>
  <c r="BL1267" i="1"/>
  <c r="BH1267" i="1"/>
  <c r="BK1267" i="1"/>
  <c r="BF1267" i="1"/>
  <c r="BO1267" i="1"/>
  <c r="BI1267" i="1"/>
  <c r="BN1267" i="1"/>
  <c r="BG1267" i="1"/>
  <c r="BM1267" i="1"/>
  <c r="BJ1267" i="1"/>
  <c r="BL1272" i="1"/>
  <c r="BH1272" i="1"/>
  <c r="BO1272" i="1"/>
  <c r="BJ1272" i="1"/>
  <c r="BN1272" i="1"/>
  <c r="BG1272" i="1"/>
  <c r="BM1272" i="1"/>
  <c r="BF1272" i="1"/>
  <c r="BK1272" i="1"/>
  <c r="BI1272" i="1"/>
  <c r="BM1285" i="1"/>
  <c r="BI1285" i="1"/>
  <c r="BO1285" i="1"/>
  <c r="BK1285" i="1"/>
  <c r="BG1285" i="1"/>
  <c r="BN1285" i="1"/>
  <c r="BF1285" i="1"/>
  <c r="BL1285" i="1"/>
  <c r="BJ1285" i="1"/>
  <c r="BH1285" i="1"/>
  <c r="BM1294" i="1"/>
  <c r="BI1294" i="1"/>
  <c r="BO1294" i="1"/>
  <c r="BK1294" i="1"/>
  <c r="BG1294" i="1"/>
  <c r="BJ1294" i="1"/>
  <c r="BH1294" i="1"/>
  <c r="BN1294" i="1"/>
  <c r="BL1294" i="1"/>
  <c r="BF1294" i="1"/>
  <c r="BM1299" i="1"/>
  <c r="BI1299" i="1"/>
  <c r="BO1299" i="1"/>
  <c r="BK1299" i="1"/>
  <c r="BG1299" i="1"/>
  <c r="BN1299" i="1"/>
  <c r="BF1299" i="1"/>
  <c r="BL1299" i="1"/>
  <c r="BJ1299" i="1"/>
  <c r="BH1299" i="1"/>
  <c r="BM1304" i="1"/>
  <c r="BI1304" i="1"/>
  <c r="BO1304" i="1"/>
  <c r="BK1304" i="1"/>
  <c r="BG1304" i="1"/>
  <c r="BJ1304" i="1"/>
  <c r="BH1304" i="1"/>
  <c r="BF1304" i="1"/>
  <c r="BL1304" i="1"/>
  <c r="BN1304" i="1"/>
  <c r="BM1305" i="1"/>
  <c r="BI1305" i="1"/>
  <c r="BO1305" i="1"/>
  <c r="BK1305" i="1"/>
  <c r="BG1305" i="1"/>
  <c r="BN1305" i="1"/>
  <c r="BF1305" i="1"/>
  <c r="BL1305" i="1"/>
  <c r="BJ1305" i="1"/>
  <c r="BH1305" i="1"/>
  <c r="BF11" i="1"/>
  <c r="BJ11" i="1"/>
  <c r="BN11" i="1"/>
  <c r="BF32" i="1"/>
  <c r="BJ32" i="1"/>
  <c r="BN32" i="1"/>
  <c r="BG35" i="1"/>
  <c r="BK35" i="1"/>
  <c r="BO35" i="1"/>
  <c r="BF37" i="1"/>
  <c r="BJ37" i="1"/>
  <c r="BN37" i="1"/>
  <c r="BG39" i="1"/>
  <c r="BK39" i="1"/>
  <c r="BO39" i="1"/>
  <c r="BF17" i="1"/>
  <c r="BJ17" i="1"/>
  <c r="BN17" i="1"/>
  <c r="BG7" i="1"/>
  <c r="BK7" i="1"/>
  <c r="BO7" i="1"/>
  <c r="BF20" i="1"/>
  <c r="BJ20" i="1"/>
  <c r="BN20" i="1"/>
  <c r="BG21" i="1"/>
  <c r="BK21" i="1"/>
  <c r="BO21" i="1"/>
  <c r="BG27" i="1"/>
  <c r="BK27" i="1"/>
  <c r="BO27" i="1"/>
  <c r="BH25" i="1"/>
  <c r="BL25" i="1"/>
  <c r="BM30" i="1"/>
  <c r="BG41" i="1"/>
  <c r="BK41" i="1"/>
  <c r="BO41" i="1"/>
  <c r="BH40" i="1"/>
  <c r="BL40" i="1"/>
  <c r="BG44" i="1"/>
  <c r="BK44" i="1"/>
  <c r="BO44" i="1"/>
  <c r="BG47" i="1"/>
  <c r="BK47" i="1"/>
  <c r="BO47" i="1"/>
  <c r="BH56" i="1"/>
  <c r="BL56" i="1"/>
  <c r="BG101" i="1"/>
  <c r="BK101" i="1"/>
  <c r="BO101" i="1"/>
  <c r="BH103" i="1"/>
  <c r="BL103" i="1"/>
  <c r="BG92" i="1"/>
  <c r="BK92" i="1"/>
  <c r="BO92" i="1"/>
  <c r="BH105" i="1"/>
  <c r="BL105" i="1"/>
  <c r="BJ95" i="1"/>
  <c r="BI113" i="1"/>
  <c r="BN113" i="1"/>
  <c r="BI114" i="1"/>
  <c r="BH122" i="1"/>
  <c r="BM122" i="1"/>
  <c r="BG123" i="1"/>
  <c r="BN125" i="1"/>
  <c r="BM132" i="1"/>
  <c r="BH107" i="1"/>
  <c r="BF176" i="1"/>
  <c r="BN184" i="1"/>
  <c r="BM205" i="1"/>
  <c r="BL211" i="1"/>
  <c r="BJ218" i="1"/>
  <c r="BI223" i="1"/>
  <c r="BH258" i="1"/>
  <c r="BF262" i="1"/>
  <c r="BN292" i="1"/>
  <c r="BI227" i="1"/>
  <c r="BK557" i="1"/>
  <c r="BN541" i="1"/>
  <c r="BL95" i="1"/>
  <c r="BH95" i="1"/>
  <c r="BL114" i="1"/>
  <c r="BH114" i="1"/>
  <c r="BL123" i="1"/>
  <c r="BH123" i="1"/>
  <c r="BN123" i="1"/>
  <c r="BI123" i="1"/>
  <c r="BL127" i="1"/>
  <c r="BH127" i="1"/>
  <c r="BM127" i="1"/>
  <c r="BG127" i="1"/>
  <c r="BK127" i="1"/>
  <c r="BF127" i="1"/>
  <c r="BL133" i="1"/>
  <c r="BH133" i="1"/>
  <c r="BK133" i="1"/>
  <c r="BF133" i="1"/>
  <c r="BO133" i="1"/>
  <c r="BJ133" i="1"/>
  <c r="BL145" i="1"/>
  <c r="BH145" i="1"/>
  <c r="BN145" i="1"/>
  <c r="BI145" i="1"/>
  <c r="BM145" i="1"/>
  <c r="BG145" i="1"/>
  <c r="BL160" i="1"/>
  <c r="BH160" i="1"/>
  <c r="BM160" i="1"/>
  <c r="BG160" i="1"/>
  <c r="BK160" i="1"/>
  <c r="BF160" i="1"/>
  <c r="BL110" i="1"/>
  <c r="BH110" i="1"/>
  <c r="BF110" i="1"/>
  <c r="BO110" i="1"/>
  <c r="BJ110" i="1"/>
  <c r="BL175" i="1"/>
  <c r="BH175" i="1"/>
  <c r="BO175" i="1"/>
  <c r="BJ175" i="1"/>
  <c r="BN175" i="1"/>
  <c r="BI175" i="1"/>
  <c r="BL179" i="1"/>
  <c r="BH179" i="1"/>
  <c r="BN179" i="1"/>
  <c r="BI179" i="1"/>
  <c r="BM179" i="1"/>
  <c r="BG179" i="1"/>
  <c r="BL203" i="1"/>
  <c r="BH203" i="1"/>
  <c r="BK203" i="1"/>
  <c r="BF203" i="1"/>
  <c r="BO203" i="1"/>
  <c r="BJ203" i="1"/>
  <c r="BL212" i="1"/>
  <c r="BH212" i="1"/>
  <c r="BO212" i="1"/>
  <c r="BJ212" i="1"/>
  <c r="BN212" i="1"/>
  <c r="BI212" i="1"/>
  <c r="BL220" i="1"/>
  <c r="BH220" i="1"/>
  <c r="BN220" i="1"/>
  <c r="BI220" i="1"/>
  <c r="BM220" i="1"/>
  <c r="BG220" i="1"/>
  <c r="BL224" i="1"/>
  <c r="BH224" i="1"/>
  <c r="BM224" i="1"/>
  <c r="BG224" i="1"/>
  <c r="BK224" i="1"/>
  <c r="BF224" i="1"/>
  <c r="BL259" i="1"/>
  <c r="BH259" i="1"/>
  <c r="BK259" i="1"/>
  <c r="BF259" i="1"/>
  <c r="BO259" i="1"/>
  <c r="BJ259" i="1"/>
  <c r="BL272" i="1"/>
  <c r="BH272" i="1"/>
  <c r="BO272" i="1"/>
  <c r="BJ272" i="1"/>
  <c r="BN272" i="1"/>
  <c r="BI272" i="1"/>
  <c r="BM281" i="1"/>
  <c r="BN281" i="1"/>
  <c r="BF281" i="1"/>
  <c r="BG281" i="1"/>
  <c r="BO281" i="1"/>
  <c r="BM293" i="1"/>
  <c r="BJ293" i="1"/>
  <c r="BK293" i="1"/>
  <c r="BG293" i="1"/>
  <c r="BI232" i="1"/>
  <c r="BN232" i="1"/>
  <c r="BM232" i="1"/>
  <c r="BN233" i="1"/>
  <c r="BK233" i="1"/>
  <c r="BJ237" i="1"/>
  <c r="BN237" i="1"/>
  <c r="BG237" i="1"/>
  <c r="BF237" i="1"/>
  <c r="BO237" i="1"/>
  <c r="BN250" i="1"/>
  <c r="BK250" i="1"/>
  <c r="BJ250" i="1"/>
  <c r="BJ297" i="1"/>
  <c r="BF297" i="1"/>
  <c r="BO297" i="1"/>
  <c r="BN297" i="1"/>
  <c r="BG297" i="1"/>
  <c r="BN189" i="1"/>
  <c r="BK189" i="1"/>
  <c r="BM306" i="1"/>
  <c r="BI306" i="1"/>
  <c r="BM435" i="1"/>
  <c r="BI435" i="1"/>
  <c r="BL435" i="1"/>
  <c r="BH435" i="1"/>
  <c r="BO435" i="1"/>
  <c r="BK435" i="1"/>
  <c r="BG435" i="1"/>
  <c r="BJ435" i="1"/>
  <c r="BF435" i="1"/>
  <c r="BN446" i="1"/>
  <c r="BF446" i="1"/>
  <c r="BM446" i="1"/>
  <c r="BI446" i="1"/>
  <c r="BL446" i="1"/>
  <c r="BK446" i="1"/>
  <c r="BH446" i="1"/>
  <c r="BG446" i="1"/>
  <c r="BO446" i="1"/>
  <c r="BN467" i="1"/>
  <c r="BJ467" i="1"/>
  <c r="BF467" i="1"/>
  <c r="BM467" i="1"/>
  <c r="BI467" i="1"/>
  <c r="BH467" i="1"/>
  <c r="BO467" i="1"/>
  <c r="BG467" i="1"/>
  <c r="BL467" i="1"/>
  <c r="BK467" i="1"/>
  <c r="BN471" i="1"/>
  <c r="BJ471" i="1"/>
  <c r="BF471" i="1"/>
  <c r="BM471" i="1"/>
  <c r="BI471" i="1"/>
  <c r="BL471" i="1"/>
  <c r="BK471" i="1"/>
  <c r="BH471" i="1"/>
  <c r="BO471" i="1"/>
  <c r="BN391" i="1"/>
  <c r="BJ391" i="1"/>
  <c r="BF391" i="1"/>
  <c r="BM391" i="1"/>
  <c r="BI391" i="1"/>
  <c r="BH391" i="1"/>
  <c r="BO391" i="1"/>
  <c r="BG391" i="1"/>
  <c r="BL391" i="1"/>
  <c r="BK391" i="1"/>
  <c r="BO409" i="1"/>
  <c r="BK409" i="1"/>
  <c r="BG409" i="1"/>
  <c r="BN409" i="1"/>
  <c r="BF409" i="1"/>
  <c r="BM409" i="1"/>
  <c r="BI409" i="1"/>
  <c r="BH409" i="1"/>
  <c r="BL409" i="1"/>
  <c r="BO420" i="1"/>
  <c r="BK420" i="1"/>
  <c r="BG420" i="1"/>
  <c r="BN420" i="1"/>
  <c r="BJ420" i="1"/>
  <c r="BF420" i="1"/>
  <c r="BM420" i="1"/>
  <c r="BI420" i="1"/>
  <c r="BL420" i="1"/>
  <c r="BH420" i="1"/>
  <c r="BO366" i="1"/>
  <c r="BK366" i="1"/>
  <c r="BG366" i="1"/>
  <c r="BN366" i="1"/>
  <c r="BJ366" i="1"/>
  <c r="BF366" i="1"/>
  <c r="BM366" i="1"/>
  <c r="BI366" i="1"/>
  <c r="BL366" i="1"/>
  <c r="BH366" i="1"/>
  <c r="BO372" i="1"/>
  <c r="BK372" i="1"/>
  <c r="BG372" i="1"/>
  <c r="BN372" i="1"/>
  <c r="BJ372" i="1"/>
  <c r="BF372" i="1"/>
  <c r="BM372" i="1"/>
  <c r="BI372" i="1"/>
  <c r="BL372" i="1"/>
  <c r="BH372" i="1"/>
  <c r="BO379" i="1"/>
  <c r="BK379" i="1"/>
  <c r="BG379" i="1"/>
  <c r="BN379" i="1"/>
  <c r="BJ379" i="1"/>
  <c r="BF379" i="1"/>
  <c r="BM379" i="1"/>
  <c r="BI379" i="1"/>
  <c r="BH379" i="1"/>
  <c r="BL379" i="1"/>
  <c r="BO393" i="1"/>
  <c r="BK393" i="1"/>
  <c r="BG393" i="1"/>
  <c r="BN393" i="1"/>
  <c r="BJ393" i="1"/>
  <c r="BF393" i="1"/>
  <c r="BM393" i="1"/>
  <c r="BI393" i="1"/>
  <c r="BL393" i="1"/>
  <c r="BH393" i="1"/>
  <c r="BO454" i="1"/>
  <c r="BK454" i="1"/>
  <c r="BG454" i="1"/>
  <c r="BN454" i="1"/>
  <c r="BJ454" i="1"/>
  <c r="BF454" i="1"/>
  <c r="BM454" i="1"/>
  <c r="BI454" i="1"/>
  <c r="BL454" i="1"/>
  <c r="BH454" i="1"/>
  <c r="BO481" i="1"/>
  <c r="BK481" i="1"/>
  <c r="BG481" i="1"/>
  <c r="BN481" i="1"/>
  <c r="BJ481" i="1"/>
  <c r="BF481" i="1"/>
  <c r="BM481" i="1"/>
  <c r="BI481" i="1"/>
  <c r="BL481" i="1"/>
  <c r="BH481" i="1"/>
  <c r="BO512" i="1"/>
  <c r="BK512" i="1"/>
  <c r="BG512" i="1"/>
  <c r="BN512" i="1"/>
  <c r="BJ512" i="1"/>
  <c r="BF512" i="1"/>
  <c r="BM512" i="1"/>
  <c r="BI512" i="1"/>
  <c r="BL512" i="1"/>
  <c r="BO519" i="1"/>
  <c r="BK519" i="1"/>
  <c r="BG519" i="1"/>
  <c r="BN519" i="1"/>
  <c r="BJ519" i="1"/>
  <c r="BF519" i="1"/>
  <c r="BM519" i="1"/>
  <c r="BI519" i="1"/>
  <c r="BH519" i="1"/>
  <c r="BL519" i="1"/>
  <c r="BO522" i="1"/>
  <c r="BK522" i="1"/>
  <c r="BG522" i="1"/>
  <c r="BN522" i="1"/>
  <c r="BJ522" i="1"/>
  <c r="BF522" i="1"/>
  <c r="BM522" i="1"/>
  <c r="BI522" i="1"/>
  <c r="BL522" i="1"/>
  <c r="BH522" i="1"/>
  <c r="BO529" i="1"/>
  <c r="BK529" i="1"/>
  <c r="BG529" i="1"/>
  <c r="BN529" i="1"/>
  <c r="BJ529" i="1"/>
  <c r="BF529" i="1"/>
  <c r="BM529" i="1"/>
  <c r="BI529" i="1"/>
  <c r="BL529" i="1"/>
  <c r="BH529" i="1"/>
  <c r="BO516" i="1"/>
  <c r="BK516" i="1"/>
  <c r="BG516" i="1"/>
  <c r="BN516" i="1"/>
  <c r="BJ516" i="1"/>
  <c r="BF516" i="1"/>
  <c r="BM516" i="1"/>
  <c r="BI516" i="1"/>
  <c r="BL516" i="1"/>
  <c r="BH516" i="1"/>
  <c r="BO530" i="1"/>
  <c r="BK530" i="1"/>
  <c r="BG530" i="1"/>
  <c r="BN530" i="1"/>
  <c r="BM530" i="1"/>
  <c r="BI530" i="1"/>
  <c r="BH530" i="1"/>
  <c r="BL530" i="1"/>
  <c r="BO569" i="1"/>
  <c r="BK569" i="1"/>
  <c r="BG569" i="1"/>
  <c r="BN569" i="1"/>
  <c r="BJ569" i="1"/>
  <c r="BF569" i="1"/>
  <c r="BM569" i="1"/>
  <c r="BI569" i="1"/>
  <c r="BL569" i="1"/>
  <c r="BH569" i="1"/>
  <c r="BO574" i="1"/>
  <c r="BK574" i="1"/>
  <c r="BG574" i="1"/>
  <c r="BN574" i="1"/>
  <c r="BJ574" i="1"/>
  <c r="BF574" i="1"/>
  <c r="BM574" i="1"/>
  <c r="BI574" i="1"/>
  <c r="BL574" i="1"/>
  <c r="BH574" i="1"/>
  <c r="BO577" i="1"/>
  <c r="BK577" i="1"/>
  <c r="BG577" i="1"/>
  <c r="BN577" i="1"/>
  <c r="BJ577" i="1"/>
  <c r="BF577" i="1"/>
  <c r="BM577" i="1"/>
  <c r="BI577" i="1"/>
  <c r="BH577" i="1"/>
  <c r="BL577" i="1"/>
  <c r="BO584" i="1"/>
  <c r="BK584" i="1"/>
  <c r="BG584" i="1"/>
  <c r="BN584" i="1"/>
  <c r="BJ584" i="1"/>
  <c r="BF584" i="1"/>
  <c r="BM584" i="1"/>
  <c r="BI584" i="1"/>
  <c r="BL584" i="1"/>
  <c r="BH584" i="1"/>
  <c r="BO539" i="1"/>
  <c r="BK539" i="1"/>
  <c r="BG539" i="1"/>
  <c r="BN539" i="1"/>
  <c r="BJ539" i="1"/>
  <c r="BF539" i="1"/>
  <c r="BM539" i="1"/>
  <c r="BI539" i="1"/>
  <c r="BL539" i="1"/>
  <c r="BH539" i="1"/>
  <c r="BO544" i="1"/>
  <c r="BK544" i="1"/>
  <c r="BG544" i="1"/>
  <c r="BN544" i="1"/>
  <c r="BJ544" i="1"/>
  <c r="BF544" i="1"/>
  <c r="BM544" i="1"/>
  <c r="BI544" i="1"/>
  <c r="BL544" i="1"/>
  <c r="BH544" i="1"/>
  <c r="BO547" i="1"/>
  <c r="BK547" i="1"/>
  <c r="BG547" i="1"/>
  <c r="BN547" i="1"/>
  <c r="BJ547" i="1"/>
  <c r="BF547" i="1"/>
  <c r="BM547" i="1"/>
  <c r="BI547" i="1"/>
  <c r="BH547" i="1"/>
  <c r="BO551" i="1"/>
  <c r="BK551" i="1"/>
  <c r="BG551" i="1"/>
  <c r="BN551" i="1"/>
  <c r="BJ551" i="1"/>
  <c r="BF551" i="1"/>
  <c r="BM551" i="1"/>
  <c r="BI551" i="1"/>
  <c r="BL551" i="1"/>
  <c r="BH551" i="1"/>
  <c r="BM556" i="1"/>
  <c r="BI556" i="1"/>
  <c r="BL556" i="1"/>
  <c r="BG556" i="1"/>
  <c r="BK556" i="1"/>
  <c r="BF556" i="1"/>
  <c r="BO556" i="1"/>
  <c r="BJ556" i="1"/>
  <c r="BN556" i="1"/>
  <c r="BH556" i="1"/>
  <c r="BM594" i="1"/>
  <c r="BI594" i="1"/>
  <c r="BO594" i="1"/>
  <c r="BK594" i="1"/>
  <c r="BG594" i="1"/>
  <c r="BL594" i="1"/>
  <c r="BJ594" i="1"/>
  <c r="BH594" i="1"/>
  <c r="BN594" i="1"/>
  <c r="BF594" i="1"/>
  <c r="BM599" i="1"/>
  <c r="BI599" i="1"/>
  <c r="BO599" i="1"/>
  <c r="BK599" i="1"/>
  <c r="BG599" i="1"/>
  <c r="BH599" i="1"/>
  <c r="BN599" i="1"/>
  <c r="BF599" i="1"/>
  <c r="BL599" i="1"/>
  <c r="BJ599" i="1"/>
  <c r="BM604" i="1"/>
  <c r="BI604" i="1"/>
  <c r="BO604" i="1"/>
  <c r="BK604" i="1"/>
  <c r="BG604" i="1"/>
  <c r="BL604" i="1"/>
  <c r="BJ604" i="1"/>
  <c r="BH604" i="1"/>
  <c r="BN604" i="1"/>
  <c r="BF604" i="1"/>
  <c r="BM608" i="1"/>
  <c r="BI608" i="1"/>
  <c r="BO608" i="1"/>
  <c r="BK608" i="1"/>
  <c r="BG608" i="1"/>
  <c r="BH608" i="1"/>
  <c r="BN608" i="1"/>
  <c r="BF608" i="1"/>
  <c r="BL608" i="1"/>
  <c r="BJ608" i="1"/>
  <c r="BM612" i="1"/>
  <c r="BI612" i="1"/>
  <c r="BO612" i="1"/>
  <c r="BK612" i="1"/>
  <c r="BG612" i="1"/>
  <c r="BL612" i="1"/>
  <c r="BJ612" i="1"/>
  <c r="BH612" i="1"/>
  <c r="BN612" i="1"/>
  <c r="BF612" i="1"/>
  <c r="BM616" i="1"/>
  <c r="BI616" i="1"/>
  <c r="BO616" i="1"/>
  <c r="BK616" i="1"/>
  <c r="BG616" i="1"/>
  <c r="BH616" i="1"/>
  <c r="BN616" i="1"/>
  <c r="BF616" i="1"/>
  <c r="BL616" i="1"/>
  <c r="BJ616" i="1"/>
  <c r="BM619" i="1"/>
  <c r="BI619" i="1"/>
  <c r="BO619" i="1"/>
  <c r="BK619" i="1"/>
  <c r="BG619" i="1"/>
  <c r="BL619" i="1"/>
  <c r="BJ619" i="1"/>
  <c r="BH619" i="1"/>
  <c r="BF619" i="1"/>
  <c r="BN619" i="1"/>
  <c r="BM624" i="1"/>
  <c r="BI624" i="1"/>
  <c r="BO624" i="1"/>
  <c r="BK624" i="1"/>
  <c r="BG624" i="1"/>
  <c r="BH624" i="1"/>
  <c r="BN624" i="1"/>
  <c r="BF624" i="1"/>
  <c r="BL624" i="1"/>
  <c r="BJ624" i="1"/>
  <c r="BM625" i="1"/>
  <c r="BI625" i="1"/>
  <c r="BO625" i="1"/>
  <c r="BK625" i="1"/>
  <c r="BG625" i="1"/>
  <c r="BL625" i="1"/>
  <c r="BJ625" i="1"/>
  <c r="BH625" i="1"/>
  <c r="BN625" i="1"/>
  <c r="BF625" i="1"/>
  <c r="BM634" i="1"/>
  <c r="BI634" i="1"/>
  <c r="BO634" i="1"/>
  <c r="BK634" i="1"/>
  <c r="BG634" i="1"/>
  <c r="BH634" i="1"/>
  <c r="BN634" i="1"/>
  <c r="BF634" i="1"/>
  <c r="BL634" i="1"/>
  <c r="BJ634" i="1"/>
  <c r="BM638" i="1"/>
  <c r="BI638" i="1"/>
  <c r="BO638" i="1"/>
  <c r="BK638" i="1"/>
  <c r="BG638" i="1"/>
  <c r="BL638" i="1"/>
  <c r="BJ638" i="1"/>
  <c r="BH638" i="1"/>
  <c r="BN638" i="1"/>
  <c r="BF638" i="1"/>
  <c r="BM642" i="1"/>
  <c r="BI642" i="1"/>
  <c r="BO642" i="1"/>
  <c r="BK642" i="1"/>
  <c r="BG642" i="1"/>
  <c r="BH642" i="1"/>
  <c r="BN642" i="1"/>
  <c r="BF642" i="1"/>
  <c r="BL642" i="1"/>
  <c r="BJ642" i="1"/>
  <c r="BM645" i="1"/>
  <c r="BI645" i="1"/>
  <c r="BO645" i="1"/>
  <c r="BK645" i="1"/>
  <c r="BG645" i="1"/>
  <c r="BL645" i="1"/>
  <c r="BJ645" i="1"/>
  <c r="BH645" i="1"/>
  <c r="BN645" i="1"/>
  <c r="BF645" i="1"/>
  <c r="BM651" i="1"/>
  <c r="BI651" i="1"/>
  <c r="BO651" i="1"/>
  <c r="BK651" i="1"/>
  <c r="BG651" i="1"/>
  <c r="BH651" i="1"/>
  <c r="BN651" i="1"/>
  <c r="BF651" i="1"/>
  <c r="BL651" i="1"/>
  <c r="BJ651" i="1"/>
  <c r="BM654" i="1"/>
  <c r="BI654" i="1"/>
  <c r="BO654" i="1"/>
  <c r="BK654" i="1"/>
  <c r="BG654" i="1"/>
  <c r="BL654" i="1"/>
  <c r="BJ654" i="1"/>
  <c r="BH654" i="1"/>
  <c r="BF654" i="1"/>
  <c r="BN654" i="1"/>
  <c r="BM864" i="1"/>
  <c r="BI864" i="1"/>
  <c r="BO864" i="1"/>
  <c r="BK864" i="1"/>
  <c r="BG864" i="1"/>
  <c r="BH864" i="1"/>
  <c r="BN864" i="1"/>
  <c r="BF864" i="1"/>
  <c r="BL864" i="1"/>
  <c r="BJ864" i="1"/>
  <c r="BM868" i="1"/>
  <c r="BI868" i="1"/>
  <c r="BO868" i="1"/>
  <c r="BK868" i="1"/>
  <c r="BG868" i="1"/>
  <c r="BL868" i="1"/>
  <c r="BJ868" i="1"/>
  <c r="BH868" i="1"/>
  <c r="BN868" i="1"/>
  <c r="BF868" i="1"/>
  <c r="BM872" i="1"/>
  <c r="BI872" i="1"/>
  <c r="BO872" i="1"/>
  <c r="BK872" i="1"/>
  <c r="BG872" i="1"/>
  <c r="BH872" i="1"/>
  <c r="BN872" i="1"/>
  <c r="BF872" i="1"/>
  <c r="BL872" i="1"/>
  <c r="BJ872" i="1"/>
  <c r="BM877" i="1"/>
  <c r="BI877" i="1"/>
  <c r="BO877" i="1"/>
  <c r="BK877" i="1"/>
  <c r="BG877" i="1"/>
  <c r="BL877" i="1"/>
  <c r="BJ877" i="1"/>
  <c r="BH877" i="1"/>
  <c r="BN877" i="1"/>
  <c r="BF877" i="1"/>
  <c r="BM886" i="1"/>
  <c r="BI886" i="1"/>
  <c r="BO886" i="1"/>
  <c r="BK886" i="1"/>
  <c r="BG886" i="1"/>
  <c r="BH886" i="1"/>
  <c r="BN886" i="1"/>
  <c r="BF886" i="1"/>
  <c r="BL886" i="1"/>
  <c r="BJ886" i="1"/>
  <c r="BM893" i="1"/>
  <c r="BI893" i="1"/>
  <c r="BO893" i="1"/>
  <c r="BK893" i="1"/>
  <c r="BG893" i="1"/>
  <c r="BL893" i="1"/>
  <c r="BJ893" i="1"/>
  <c r="BH893" i="1"/>
  <c r="BN893" i="1"/>
  <c r="BF893" i="1"/>
  <c r="BM964" i="1"/>
  <c r="BI964" i="1"/>
  <c r="BO964" i="1"/>
  <c r="BK964" i="1"/>
  <c r="BG964" i="1"/>
  <c r="BL964" i="1"/>
  <c r="BJ964" i="1"/>
  <c r="BH964" i="1"/>
  <c r="BF964" i="1"/>
  <c r="BN964" i="1"/>
  <c r="BM913" i="1"/>
  <c r="BI913" i="1"/>
  <c r="BO913" i="1"/>
  <c r="BK913" i="1"/>
  <c r="BG913" i="1"/>
  <c r="BH913" i="1"/>
  <c r="BN913" i="1"/>
  <c r="BF913" i="1"/>
  <c r="BL913" i="1"/>
  <c r="BJ913" i="1"/>
  <c r="BM928" i="1"/>
  <c r="BI928" i="1"/>
  <c r="BO928" i="1"/>
  <c r="BK928" i="1"/>
  <c r="BG928" i="1"/>
  <c r="BL928" i="1"/>
  <c r="BJ928" i="1"/>
  <c r="BH928" i="1"/>
  <c r="BN928" i="1"/>
  <c r="BF928" i="1"/>
  <c r="BM947" i="1"/>
  <c r="BI947" i="1"/>
  <c r="BO947" i="1"/>
  <c r="BK947" i="1"/>
  <c r="BG947" i="1"/>
  <c r="BL947" i="1"/>
  <c r="BJ947" i="1"/>
  <c r="BH947" i="1"/>
  <c r="BN947" i="1"/>
  <c r="BF947" i="1"/>
  <c r="BM953" i="1"/>
  <c r="BI953" i="1"/>
  <c r="BO953" i="1"/>
  <c r="BK953" i="1"/>
  <c r="BG953" i="1"/>
  <c r="BH953" i="1"/>
  <c r="BN953" i="1"/>
  <c r="BF953" i="1"/>
  <c r="BL953" i="1"/>
  <c r="BJ953" i="1"/>
  <c r="BM988" i="1"/>
  <c r="BI988" i="1"/>
  <c r="BO988" i="1"/>
  <c r="BK988" i="1"/>
  <c r="BG988" i="1"/>
  <c r="BL988" i="1"/>
  <c r="BJ988" i="1"/>
  <c r="BH988" i="1"/>
  <c r="BN988" i="1"/>
  <c r="BF988" i="1"/>
  <c r="BM992" i="1"/>
  <c r="BI992" i="1"/>
  <c r="BO992" i="1"/>
  <c r="BK992" i="1"/>
  <c r="BG992" i="1"/>
  <c r="BH992" i="1"/>
  <c r="BN992" i="1"/>
  <c r="BF992" i="1"/>
  <c r="BL992" i="1"/>
  <c r="BJ992" i="1"/>
  <c r="BM998" i="1"/>
  <c r="BI998" i="1"/>
  <c r="BO998" i="1"/>
  <c r="BK998" i="1"/>
  <c r="BG998" i="1"/>
  <c r="BL998" i="1"/>
  <c r="BJ998" i="1"/>
  <c r="BH998" i="1"/>
  <c r="BF998" i="1"/>
  <c r="BN998" i="1"/>
  <c r="BM1003" i="1"/>
  <c r="BI1003" i="1"/>
  <c r="BO1003" i="1"/>
  <c r="BK1003" i="1"/>
  <c r="BG1003" i="1"/>
  <c r="BH1003" i="1"/>
  <c r="BN1003" i="1"/>
  <c r="BF1003" i="1"/>
  <c r="BL1003" i="1"/>
  <c r="BJ1003" i="1"/>
  <c r="BM1008" i="1"/>
  <c r="BI1008" i="1"/>
  <c r="BO1008" i="1"/>
  <c r="BK1008" i="1"/>
  <c r="BG1008" i="1"/>
  <c r="BL1008" i="1"/>
  <c r="BJ1008" i="1"/>
  <c r="BH1008" i="1"/>
  <c r="BN1008" i="1"/>
  <c r="BF1008" i="1"/>
  <c r="BM661" i="1"/>
  <c r="BI661" i="1"/>
  <c r="BO661" i="1"/>
  <c r="BK661" i="1"/>
  <c r="BG661" i="1"/>
  <c r="BH661" i="1"/>
  <c r="BN661" i="1"/>
  <c r="BF661" i="1"/>
  <c r="BL661" i="1"/>
  <c r="BJ661" i="1"/>
  <c r="BM743" i="1"/>
  <c r="BI743" i="1"/>
  <c r="BO743" i="1"/>
  <c r="BK743" i="1"/>
  <c r="BG743" i="1"/>
  <c r="BL743" i="1"/>
  <c r="BJ743" i="1"/>
  <c r="BH743" i="1"/>
  <c r="BN743" i="1"/>
  <c r="BF743" i="1"/>
  <c r="BM738" i="1"/>
  <c r="BI738" i="1"/>
  <c r="BO738" i="1"/>
  <c r="BK738" i="1"/>
  <c r="BG738" i="1"/>
  <c r="BH738" i="1"/>
  <c r="BN738" i="1"/>
  <c r="BF738" i="1"/>
  <c r="BL738" i="1"/>
  <c r="BJ738" i="1"/>
  <c r="BM800" i="1"/>
  <c r="BI800" i="1"/>
  <c r="BO800" i="1"/>
  <c r="BK800" i="1"/>
  <c r="BG800" i="1"/>
  <c r="BH800" i="1"/>
  <c r="BN800" i="1"/>
  <c r="BF800" i="1"/>
  <c r="BL800" i="1"/>
  <c r="BJ800" i="1"/>
  <c r="BM673" i="1"/>
  <c r="BI673" i="1"/>
  <c r="BO673" i="1"/>
  <c r="BK673" i="1"/>
  <c r="BG673" i="1"/>
  <c r="BL673" i="1"/>
  <c r="BJ673" i="1"/>
  <c r="BH673" i="1"/>
  <c r="BF673" i="1"/>
  <c r="BN673" i="1"/>
  <c r="BM677" i="1"/>
  <c r="BI677" i="1"/>
  <c r="BO677" i="1"/>
  <c r="BK677" i="1"/>
  <c r="BG677" i="1"/>
  <c r="BH677" i="1"/>
  <c r="BN677" i="1"/>
  <c r="BF677" i="1"/>
  <c r="BL677" i="1"/>
  <c r="BJ677" i="1"/>
  <c r="BM683" i="1"/>
  <c r="BI683" i="1"/>
  <c r="BO683" i="1"/>
  <c r="BK683" i="1"/>
  <c r="BG683" i="1"/>
  <c r="BL683" i="1"/>
  <c r="BJ683" i="1"/>
  <c r="BH683" i="1"/>
  <c r="BN683" i="1"/>
  <c r="BF683" i="1"/>
  <c r="BM687" i="1"/>
  <c r="BI687" i="1"/>
  <c r="BO687" i="1"/>
  <c r="BK687" i="1"/>
  <c r="BG687" i="1"/>
  <c r="BH687" i="1"/>
  <c r="BN687" i="1"/>
  <c r="BF687" i="1"/>
  <c r="BL687" i="1"/>
  <c r="BJ687" i="1"/>
  <c r="BM691" i="1"/>
  <c r="BI691" i="1"/>
  <c r="BO691" i="1"/>
  <c r="BK691" i="1"/>
  <c r="BG691" i="1"/>
  <c r="BL691" i="1"/>
  <c r="BJ691" i="1"/>
  <c r="BH691" i="1"/>
  <c r="BN691" i="1"/>
  <c r="BF691" i="1"/>
  <c r="BM695" i="1"/>
  <c r="BI695" i="1"/>
  <c r="BO695" i="1"/>
  <c r="BK695" i="1"/>
  <c r="BG695" i="1"/>
  <c r="BH695" i="1"/>
  <c r="BN695" i="1"/>
  <c r="BF695" i="1"/>
  <c r="BL695" i="1"/>
  <c r="BJ695" i="1"/>
  <c r="BM722" i="1"/>
  <c r="BI722" i="1"/>
  <c r="BO722" i="1"/>
  <c r="BK722" i="1"/>
  <c r="BG722" i="1"/>
  <c r="BL722" i="1"/>
  <c r="BJ722" i="1"/>
  <c r="BH722" i="1"/>
  <c r="BN722" i="1"/>
  <c r="BF722" i="1"/>
  <c r="BM726" i="1"/>
  <c r="BI726" i="1"/>
  <c r="BO726" i="1"/>
  <c r="BK726" i="1"/>
  <c r="BG726" i="1"/>
  <c r="BH726" i="1"/>
  <c r="BN726" i="1"/>
  <c r="BF726" i="1"/>
  <c r="BL726" i="1"/>
  <c r="BJ726" i="1"/>
  <c r="BN730" i="1"/>
  <c r="BJ730" i="1"/>
  <c r="BF730" i="1"/>
  <c r="BL730" i="1"/>
  <c r="BG730" i="1"/>
  <c r="BO730" i="1"/>
  <c r="BI730" i="1"/>
  <c r="BM730" i="1"/>
  <c r="BK730" i="1"/>
  <c r="BH730" i="1"/>
  <c r="BN749" i="1"/>
  <c r="BJ749" i="1"/>
  <c r="BF749" i="1"/>
  <c r="BO749" i="1"/>
  <c r="BI749" i="1"/>
  <c r="BL749" i="1"/>
  <c r="BG749" i="1"/>
  <c r="BM749" i="1"/>
  <c r="BK749" i="1"/>
  <c r="BH749" i="1"/>
  <c r="BN768" i="1"/>
  <c r="BJ768" i="1"/>
  <c r="BF768" i="1"/>
  <c r="BK768" i="1"/>
  <c r="BM768" i="1"/>
  <c r="BH768" i="1"/>
  <c r="BI768" i="1"/>
  <c r="BG768" i="1"/>
  <c r="BO768" i="1"/>
  <c r="BL768" i="1"/>
  <c r="BN772" i="1"/>
  <c r="BJ772" i="1"/>
  <c r="BF772" i="1"/>
  <c r="BO772" i="1"/>
  <c r="BI772" i="1"/>
  <c r="BL772" i="1"/>
  <c r="BG772" i="1"/>
  <c r="BH772" i="1"/>
  <c r="BM772" i="1"/>
  <c r="BK772" i="1"/>
  <c r="BN776" i="1"/>
  <c r="BJ776" i="1"/>
  <c r="BF776" i="1"/>
  <c r="BM776" i="1"/>
  <c r="BH776" i="1"/>
  <c r="BK776" i="1"/>
  <c r="BG776" i="1"/>
  <c r="BO776" i="1"/>
  <c r="BL776" i="1"/>
  <c r="BI776" i="1"/>
  <c r="BN780" i="1"/>
  <c r="BJ780" i="1"/>
  <c r="BF780" i="1"/>
  <c r="BM780" i="1"/>
  <c r="BI780" i="1"/>
  <c r="BK780" i="1"/>
  <c r="BO780" i="1"/>
  <c r="BG780" i="1"/>
  <c r="BL780" i="1"/>
  <c r="BH780" i="1"/>
  <c r="BN784" i="1"/>
  <c r="BJ784" i="1"/>
  <c r="BF784" i="1"/>
  <c r="BM784" i="1"/>
  <c r="BI784" i="1"/>
  <c r="BO784" i="1"/>
  <c r="BG784" i="1"/>
  <c r="BK784" i="1"/>
  <c r="BL784" i="1"/>
  <c r="BH784" i="1"/>
  <c r="BO788" i="1"/>
  <c r="BN788" i="1"/>
  <c r="BJ788" i="1"/>
  <c r="BF788" i="1"/>
  <c r="BM788" i="1"/>
  <c r="BI788" i="1"/>
  <c r="BK788" i="1"/>
  <c r="BG788" i="1"/>
  <c r="BH788" i="1"/>
  <c r="BL788" i="1"/>
  <c r="BO716" i="1"/>
  <c r="BK716" i="1"/>
  <c r="BG716" i="1"/>
  <c r="BN716" i="1"/>
  <c r="BJ716" i="1"/>
  <c r="BF716" i="1"/>
  <c r="BM716" i="1"/>
  <c r="BI716" i="1"/>
  <c r="BL716" i="1"/>
  <c r="BH716" i="1"/>
  <c r="BO660" i="1"/>
  <c r="BK660" i="1"/>
  <c r="BG660" i="1"/>
  <c r="BN660" i="1"/>
  <c r="BJ660" i="1"/>
  <c r="BF660" i="1"/>
  <c r="BM660" i="1"/>
  <c r="BI660" i="1"/>
  <c r="BH660" i="1"/>
  <c r="BL660" i="1"/>
  <c r="BO667" i="1"/>
  <c r="BK667" i="1"/>
  <c r="BG667" i="1"/>
  <c r="BN667" i="1"/>
  <c r="BJ667" i="1"/>
  <c r="BF667" i="1"/>
  <c r="BM667" i="1"/>
  <c r="BI667" i="1"/>
  <c r="BL667" i="1"/>
  <c r="BH667" i="1"/>
  <c r="BO704" i="1"/>
  <c r="BK704" i="1"/>
  <c r="BG704" i="1"/>
  <c r="BN704" i="1"/>
  <c r="BJ704" i="1"/>
  <c r="BF704" i="1"/>
  <c r="BM704" i="1"/>
  <c r="BI704" i="1"/>
  <c r="BH704" i="1"/>
  <c r="BL704" i="1"/>
  <c r="BO708" i="1"/>
  <c r="BK708" i="1"/>
  <c r="BG708" i="1"/>
  <c r="BN708" i="1"/>
  <c r="BJ708" i="1"/>
  <c r="BF708" i="1"/>
  <c r="BM708" i="1"/>
  <c r="BI708" i="1"/>
  <c r="BL708" i="1"/>
  <c r="BH708" i="1"/>
  <c r="BO701" i="1"/>
  <c r="BK701" i="1"/>
  <c r="BG701" i="1"/>
  <c r="BN701" i="1"/>
  <c r="BJ701" i="1"/>
  <c r="BF701" i="1"/>
  <c r="BM701" i="1"/>
  <c r="BI701" i="1"/>
  <c r="BH701" i="1"/>
  <c r="BL701" i="1"/>
  <c r="BO714" i="1"/>
  <c r="BK714" i="1"/>
  <c r="BG714" i="1"/>
  <c r="BN714" i="1"/>
  <c r="BJ714" i="1"/>
  <c r="BF714" i="1"/>
  <c r="BM714" i="1"/>
  <c r="BI714" i="1"/>
  <c r="BL714" i="1"/>
  <c r="BH714" i="1"/>
  <c r="BO700" i="1"/>
  <c r="BK700" i="1"/>
  <c r="BG700" i="1"/>
  <c r="BN700" i="1"/>
  <c r="BJ700" i="1"/>
  <c r="BF700" i="1"/>
  <c r="BM700" i="1"/>
  <c r="BI700" i="1"/>
  <c r="BH700" i="1"/>
  <c r="BL700" i="1"/>
  <c r="BO813" i="1"/>
  <c r="BK813" i="1"/>
  <c r="BG813" i="1"/>
  <c r="BN813" i="1"/>
  <c r="BJ813" i="1"/>
  <c r="BF813" i="1"/>
  <c r="BM813" i="1"/>
  <c r="BI813" i="1"/>
  <c r="BL813" i="1"/>
  <c r="BH813" i="1"/>
  <c r="BO820" i="1"/>
  <c r="BK820" i="1"/>
  <c r="BG820" i="1"/>
  <c r="BN820" i="1"/>
  <c r="BJ820" i="1"/>
  <c r="BF820" i="1"/>
  <c r="BM820" i="1"/>
  <c r="BI820" i="1"/>
  <c r="BH820" i="1"/>
  <c r="BL820" i="1"/>
  <c r="BO805" i="1"/>
  <c r="BK805" i="1"/>
  <c r="BG805" i="1"/>
  <c r="BN805" i="1"/>
  <c r="BJ805" i="1"/>
  <c r="BF805" i="1"/>
  <c r="BM805" i="1"/>
  <c r="BI805" i="1"/>
  <c r="BL805" i="1"/>
  <c r="BH805" i="1"/>
  <c r="BO835" i="1"/>
  <c r="BK835" i="1"/>
  <c r="BG835" i="1"/>
  <c r="BN835" i="1"/>
  <c r="BJ835" i="1"/>
  <c r="BF835" i="1"/>
  <c r="BM835" i="1"/>
  <c r="BI835" i="1"/>
  <c r="BH835" i="1"/>
  <c r="BL835" i="1"/>
  <c r="BO840" i="1"/>
  <c r="BK840" i="1"/>
  <c r="BG840" i="1"/>
  <c r="BN840" i="1"/>
  <c r="BJ840" i="1"/>
  <c r="BF840" i="1"/>
  <c r="BM840" i="1"/>
  <c r="BI840" i="1"/>
  <c r="BL840" i="1"/>
  <c r="BH840" i="1"/>
  <c r="BO967" i="1"/>
  <c r="BK967" i="1"/>
  <c r="BG967" i="1"/>
  <c r="BN967" i="1"/>
  <c r="BJ967" i="1"/>
  <c r="BF967" i="1"/>
  <c r="BM967" i="1"/>
  <c r="BL967" i="1"/>
  <c r="BI967" i="1"/>
  <c r="BH967" i="1"/>
  <c r="BO937" i="1"/>
  <c r="BK937" i="1"/>
  <c r="BG937" i="1"/>
  <c r="BN937" i="1"/>
  <c r="BJ937" i="1"/>
  <c r="BF937" i="1"/>
  <c r="BM937" i="1"/>
  <c r="BL937" i="1"/>
  <c r="BI937" i="1"/>
  <c r="BH937" i="1"/>
  <c r="BO958" i="1"/>
  <c r="BK958" i="1"/>
  <c r="BG958" i="1"/>
  <c r="BN958" i="1"/>
  <c r="BJ958" i="1"/>
  <c r="BF958" i="1"/>
  <c r="BI958" i="1"/>
  <c r="BH958" i="1"/>
  <c r="BM958" i="1"/>
  <c r="BL958" i="1"/>
  <c r="BO903" i="1"/>
  <c r="BK903" i="1"/>
  <c r="BG903" i="1"/>
  <c r="BN903" i="1"/>
  <c r="BJ903" i="1"/>
  <c r="BF903" i="1"/>
  <c r="BM903" i="1"/>
  <c r="BL903" i="1"/>
  <c r="BI903" i="1"/>
  <c r="BH903" i="1"/>
  <c r="BO969" i="1"/>
  <c r="BK969" i="1"/>
  <c r="BG969" i="1"/>
  <c r="BN969" i="1"/>
  <c r="BJ969" i="1"/>
  <c r="BF969" i="1"/>
  <c r="BI969" i="1"/>
  <c r="BH969" i="1"/>
  <c r="BM969" i="1"/>
  <c r="BL969" i="1"/>
  <c r="BO977" i="1"/>
  <c r="BK977" i="1"/>
  <c r="BG977" i="1"/>
  <c r="BN977" i="1"/>
  <c r="BJ977" i="1"/>
  <c r="BF977" i="1"/>
  <c r="BM977" i="1"/>
  <c r="BL977" i="1"/>
  <c r="BI977" i="1"/>
  <c r="BH977" i="1"/>
  <c r="BO981" i="1"/>
  <c r="BK981" i="1"/>
  <c r="BG981" i="1"/>
  <c r="BN981" i="1"/>
  <c r="BJ981" i="1"/>
  <c r="BF981" i="1"/>
  <c r="BI981" i="1"/>
  <c r="BH981" i="1"/>
  <c r="BM981" i="1"/>
  <c r="BL981" i="1"/>
  <c r="BO985" i="1"/>
  <c r="BK985" i="1"/>
  <c r="BG985" i="1"/>
  <c r="BN985" i="1"/>
  <c r="BJ985" i="1"/>
  <c r="BF985" i="1"/>
  <c r="BM985" i="1"/>
  <c r="BL985" i="1"/>
  <c r="BI985" i="1"/>
  <c r="BH985" i="1"/>
  <c r="BO1024" i="1"/>
  <c r="BK1024" i="1"/>
  <c r="BG1024" i="1"/>
  <c r="BN1024" i="1"/>
  <c r="BJ1024" i="1"/>
  <c r="BF1024" i="1"/>
  <c r="BM1024" i="1"/>
  <c r="BI1024" i="1"/>
  <c r="BL1024" i="1"/>
  <c r="BH1024" i="1"/>
  <c r="BO1035" i="1"/>
  <c r="BK1035" i="1"/>
  <c r="BG1035" i="1"/>
  <c r="BN1035" i="1"/>
  <c r="BJ1035" i="1"/>
  <c r="BF1035" i="1"/>
  <c r="BM1035" i="1"/>
  <c r="BI1035" i="1"/>
  <c r="BL1035" i="1"/>
  <c r="BH1035" i="1"/>
  <c r="BO1038" i="1"/>
  <c r="BK1038" i="1"/>
  <c r="BG1038" i="1"/>
  <c r="BN1038" i="1"/>
  <c r="BJ1038" i="1"/>
  <c r="BF1038" i="1"/>
  <c r="BM1038" i="1"/>
  <c r="BI1038" i="1"/>
  <c r="BH1038" i="1"/>
  <c r="BL1038" i="1"/>
  <c r="BO1040" i="1"/>
  <c r="BK1040" i="1"/>
  <c r="BG1040" i="1"/>
  <c r="BN1040" i="1"/>
  <c r="BJ1040" i="1"/>
  <c r="BF1040" i="1"/>
  <c r="BM1040" i="1"/>
  <c r="BI1040" i="1"/>
  <c r="BL1040" i="1"/>
  <c r="BH1040" i="1"/>
  <c r="BO1028" i="1"/>
  <c r="BK1028" i="1"/>
  <c r="BG1028" i="1"/>
  <c r="BN1028" i="1"/>
  <c r="BJ1028" i="1"/>
  <c r="BF1028" i="1"/>
  <c r="BM1028" i="1"/>
  <c r="BI1028" i="1"/>
  <c r="BL1028" i="1"/>
  <c r="BH1028" i="1"/>
  <c r="BO1091" i="1"/>
  <c r="BK1091" i="1"/>
  <c r="BG1091" i="1"/>
  <c r="BN1091" i="1"/>
  <c r="BJ1091" i="1"/>
  <c r="BF1091" i="1"/>
  <c r="BM1091" i="1"/>
  <c r="BI1091" i="1"/>
  <c r="BL1091" i="1"/>
  <c r="BH1091" i="1"/>
  <c r="BL1125" i="1"/>
  <c r="BH1125" i="1"/>
  <c r="BN1125" i="1"/>
  <c r="BJ1125" i="1"/>
  <c r="BF1125" i="1"/>
  <c r="BO1125" i="1"/>
  <c r="BG1125" i="1"/>
  <c r="BM1125" i="1"/>
  <c r="BK1125" i="1"/>
  <c r="BI1125" i="1"/>
  <c r="BL1157" i="1"/>
  <c r="BH1157" i="1"/>
  <c r="BN1157" i="1"/>
  <c r="BJ1157" i="1"/>
  <c r="BF1157" i="1"/>
  <c r="BO1157" i="1"/>
  <c r="BG1157" i="1"/>
  <c r="BM1157" i="1"/>
  <c r="BK1157" i="1"/>
  <c r="BI1157" i="1"/>
  <c r="BL1153" i="1"/>
  <c r="BH1153" i="1"/>
  <c r="BN1153" i="1"/>
  <c r="BJ1153" i="1"/>
  <c r="BF1153" i="1"/>
  <c r="BK1153" i="1"/>
  <c r="BI1153" i="1"/>
  <c r="BO1153" i="1"/>
  <c r="BG1153" i="1"/>
  <c r="BM1153" i="1"/>
  <c r="BO1142" i="1"/>
  <c r="BK1142" i="1"/>
  <c r="BG1142" i="1"/>
  <c r="BM1142" i="1"/>
  <c r="BH1142" i="1"/>
  <c r="BJ1142" i="1"/>
  <c r="BF1142" i="1"/>
  <c r="BN1142" i="1"/>
  <c r="BL1142" i="1"/>
  <c r="BI1142" i="1"/>
  <c r="BO1138" i="1"/>
  <c r="BK1138" i="1"/>
  <c r="BG1138" i="1"/>
  <c r="BL1138" i="1"/>
  <c r="BF1138" i="1"/>
  <c r="BN1138" i="1"/>
  <c r="BI1138" i="1"/>
  <c r="BM1138" i="1"/>
  <c r="BJ1138" i="1"/>
  <c r="BH1138" i="1"/>
  <c r="BO1174" i="1"/>
  <c r="BK1174" i="1"/>
  <c r="BG1174" i="1"/>
  <c r="BJ1174" i="1"/>
  <c r="BM1174" i="1"/>
  <c r="BH1174" i="1"/>
  <c r="BN1174" i="1"/>
  <c r="BL1174" i="1"/>
  <c r="BI1174" i="1"/>
  <c r="BF1174" i="1"/>
  <c r="BO1167" i="1"/>
  <c r="BK1167" i="1"/>
  <c r="BG1167" i="1"/>
  <c r="BN1167" i="1"/>
  <c r="BI1167" i="1"/>
  <c r="BL1167" i="1"/>
  <c r="BF1167" i="1"/>
  <c r="BM1167" i="1"/>
  <c r="BJ1167" i="1"/>
  <c r="BH1167" i="1"/>
  <c r="BO1181" i="1"/>
  <c r="BK1181" i="1"/>
  <c r="BG1181" i="1"/>
  <c r="BM1181" i="1"/>
  <c r="BH1181" i="1"/>
  <c r="BJ1181" i="1"/>
  <c r="BL1181" i="1"/>
  <c r="BI1181" i="1"/>
  <c r="BF1181" i="1"/>
  <c r="BN1181" i="1"/>
  <c r="BO1162" i="1"/>
  <c r="BK1162" i="1"/>
  <c r="BG1162" i="1"/>
  <c r="BJ1162" i="1"/>
  <c r="BL1162" i="1"/>
  <c r="BN1162" i="1"/>
  <c r="BH1162" i="1"/>
  <c r="BM1162" i="1"/>
  <c r="BI1162" i="1"/>
  <c r="BF1162" i="1"/>
  <c r="BO1170" i="1"/>
  <c r="BK1170" i="1"/>
  <c r="BG1170" i="1"/>
  <c r="BN1170" i="1"/>
  <c r="BI1170" i="1"/>
  <c r="BJ1170" i="1"/>
  <c r="BM1170" i="1"/>
  <c r="BF1170" i="1"/>
  <c r="BL1170" i="1"/>
  <c r="BH1170" i="1"/>
  <c r="BO1186" i="1"/>
  <c r="BK1186" i="1"/>
  <c r="BG1186" i="1"/>
  <c r="BN1186" i="1"/>
  <c r="BI1186" i="1"/>
  <c r="BM1186" i="1"/>
  <c r="BH1186" i="1"/>
  <c r="BL1186" i="1"/>
  <c r="BF1186" i="1"/>
  <c r="BJ1186" i="1"/>
  <c r="BO1192" i="1"/>
  <c r="BK1192" i="1"/>
  <c r="BG1192" i="1"/>
  <c r="BM1192" i="1"/>
  <c r="BH1192" i="1"/>
  <c r="BL1192" i="1"/>
  <c r="BF1192" i="1"/>
  <c r="BJ1192" i="1"/>
  <c r="BI1192" i="1"/>
  <c r="BN1192" i="1"/>
  <c r="BO1188" i="1"/>
  <c r="BK1188" i="1"/>
  <c r="BG1188" i="1"/>
  <c r="BL1188" i="1"/>
  <c r="BF1188" i="1"/>
  <c r="BJ1188" i="1"/>
  <c r="BI1188" i="1"/>
  <c r="BH1188" i="1"/>
  <c r="BN1188" i="1"/>
  <c r="BM1188" i="1"/>
  <c r="BO1193" i="1"/>
  <c r="BK1193" i="1"/>
  <c r="BG1193" i="1"/>
  <c r="BJ1193" i="1"/>
  <c r="BN1193" i="1"/>
  <c r="BI1193" i="1"/>
  <c r="BH1193" i="1"/>
  <c r="BF1193" i="1"/>
  <c r="BM1193" i="1"/>
  <c r="BL1193" i="1"/>
  <c r="BO1204" i="1"/>
  <c r="BK1204" i="1"/>
  <c r="BG1204" i="1"/>
  <c r="BN1204" i="1"/>
  <c r="BI1204" i="1"/>
  <c r="BM1204" i="1"/>
  <c r="BH1204" i="1"/>
  <c r="BF1204" i="1"/>
  <c r="BL1204" i="1"/>
  <c r="BJ1204" i="1"/>
  <c r="BO1198" i="1"/>
  <c r="BK1198" i="1"/>
  <c r="BG1198" i="1"/>
  <c r="BM1198" i="1"/>
  <c r="BH1198" i="1"/>
  <c r="BL1198" i="1"/>
  <c r="BF1198" i="1"/>
  <c r="BN1198" i="1"/>
  <c r="BJ1198" i="1"/>
  <c r="BI1198" i="1"/>
  <c r="BO1208" i="1"/>
  <c r="BK1208" i="1"/>
  <c r="BG1208" i="1"/>
  <c r="BL1208" i="1"/>
  <c r="BF1208" i="1"/>
  <c r="BJ1208" i="1"/>
  <c r="BN1208" i="1"/>
  <c r="BM1208" i="1"/>
  <c r="BI1208" i="1"/>
  <c r="BH1208" i="1"/>
  <c r="BM1213" i="1"/>
  <c r="BI1213" i="1"/>
  <c r="BN1213" i="1"/>
  <c r="BH1213" i="1"/>
  <c r="BL1213" i="1"/>
  <c r="BF1213" i="1"/>
  <c r="BK1213" i="1"/>
  <c r="BO1213" i="1"/>
  <c r="BJ1213" i="1"/>
  <c r="BG1213" i="1"/>
  <c r="BM1257" i="1"/>
  <c r="BI1257" i="1"/>
  <c r="BK1257" i="1"/>
  <c r="BF1257" i="1"/>
  <c r="BJ1257" i="1"/>
  <c r="BO1257" i="1"/>
  <c r="BH1257" i="1"/>
  <c r="BN1257" i="1"/>
  <c r="BL1257" i="1"/>
  <c r="BG1257" i="1"/>
  <c r="BM1253" i="1"/>
  <c r="BI1253" i="1"/>
  <c r="BO1253" i="1"/>
  <c r="BJ1253" i="1"/>
  <c r="BH1253" i="1"/>
  <c r="BN1253" i="1"/>
  <c r="BG1253" i="1"/>
  <c r="BL1253" i="1"/>
  <c r="BK1253" i="1"/>
  <c r="BF1253" i="1"/>
  <c r="BM1262" i="1"/>
  <c r="BI1262" i="1"/>
  <c r="BL1262" i="1"/>
  <c r="BG1262" i="1"/>
  <c r="BN1262" i="1"/>
  <c r="BF1262" i="1"/>
  <c r="BK1262" i="1"/>
  <c r="BJ1262" i="1"/>
  <c r="BH1262" i="1"/>
  <c r="BO1262" i="1"/>
  <c r="BM1266" i="1"/>
  <c r="BI1266" i="1"/>
  <c r="BK1266" i="1"/>
  <c r="BF1266" i="1"/>
  <c r="BL1266" i="1"/>
  <c r="BJ1266" i="1"/>
  <c r="BH1266" i="1"/>
  <c r="BG1266" i="1"/>
  <c r="BO1266" i="1"/>
  <c r="BN1266" i="1"/>
  <c r="BM1271" i="1"/>
  <c r="BI1271" i="1"/>
  <c r="BO1271" i="1"/>
  <c r="BJ1271" i="1"/>
  <c r="BK1271" i="1"/>
  <c r="BH1271" i="1"/>
  <c r="BG1271" i="1"/>
  <c r="BF1271" i="1"/>
  <c r="BN1271" i="1"/>
  <c r="BL1271" i="1"/>
  <c r="BL1229" i="1"/>
  <c r="BH1229" i="1"/>
  <c r="BO1229" i="1"/>
  <c r="BK1229" i="1"/>
  <c r="BG1229" i="1"/>
  <c r="BJ1229" i="1"/>
  <c r="BF1229" i="1"/>
  <c r="BN1229" i="1"/>
  <c r="BM1229" i="1"/>
  <c r="BI1229" i="1"/>
  <c r="BN1278" i="1"/>
  <c r="BJ1278" i="1"/>
  <c r="BF1278" i="1"/>
  <c r="BL1278" i="1"/>
  <c r="BH1278" i="1"/>
  <c r="BO1278" i="1"/>
  <c r="BG1278" i="1"/>
  <c r="BM1278" i="1"/>
  <c r="BK1278" i="1"/>
  <c r="BI1278" i="1"/>
  <c r="BN1287" i="1"/>
  <c r="BJ1287" i="1"/>
  <c r="BF1287" i="1"/>
  <c r="BL1287" i="1"/>
  <c r="BH1287" i="1"/>
  <c r="BK1287" i="1"/>
  <c r="BI1287" i="1"/>
  <c r="BO1287" i="1"/>
  <c r="BM1287" i="1"/>
  <c r="BG1287" i="1"/>
  <c r="BN1296" i="1"/>
  <c r="BJ1296" i="1"/>
  <c r="BF1296" i="1"/>
  <c r="BL1296" i="1"/>
  <c r="BH1296" i="1"/>
  <c r="BO1296" i="1"/>
  <c r="BG1296" i="1"/>
  <c r="BM1296" i="1"/>
  <c r="BK1296" i="1"/>
  <c r="BI1296" i="1"/>
  <c r="BN1301" i="1"/>
  <c r="BJ1301" i="1"/>
  <c r="BF1301" i="1"/>
  <c r="BL1301" i="1"/>
  <c r="BH1301" i="1"/>
  <c r="BK1301" i="1"/>
  <c r="BI1301" i="1"/>
  <c r="BG1301" i="1"/>
  <c r="BO1301" i="1"/>
  <c r="BM1301" i="1"/>
  <c r="BN1315" i="1"/>
  <c r="BJ1315" i="1"/>
  <c r="BF1315" i="1"/>
  <c r="BL1315" i="1"/>
  <c r="BH1315" i="1"/>
  <c r="BO1315" i="1"/>
  <c r="BG1315" i="1"/>
  <c r="BM1315" i="1"/>
  <c r="BK1315" i="1"/>
  <c r="BI1315" i="1"/>
  <c r="BG11" i="1"/>
  <c r="BK11" i="1"/>
  <c r="BG32" i="1"/>
  <c r="BK32" i="1"/>
  <c r="BH35" i="1"/>
  <c r="BL35" i="1"/>
  <c r="BG37" i="1"/>
  <c r="BK37" i="1"/>
  <c r="BH39" i="1"/>
  <c r="BL39" i="1"/>
  <c r="BG17" i="1"/>
  <c r="BK17" i="1"/>
  <c r="BH7" i="1"/>
  <c r="BL7" i="1"/>
  <c r="BG20" i="1"/>
  <c r="BK20" i="1"/>
  <c r="BH21" i="1"/>
  <c r="BL21" i="1"/>
  <c r="BH27" i="1"/>
  <c r="BL27" i="1"/>
  <c r="BI25" i="1"/>
  <c r="BH41" i="1"/>
  <c r="BL41" i="1"/>
  <c r="BI40" i="1"/>
  <c r="BH44" i="1"/>
  <c r="BL44" i="1"/>
  <c r="BH47" i="1"/>
  <c r="BL47" i="1"/>
  <c r="BI56" i="1"/>
  <c r="BH101" i="1"/>
  <c r="BL101" i="1"/>
  <c r="BI103" i="1"/>
  <c r="BH92" i="1"/>
  <c r="BL92" i="1"/>
  <c r="BI105" i="1"/>
  <c r="BF95" i="1"/>
  <c r="BK95" i="1"/>
  <c r="BJ113" i="1"/>
  <c r="BJ114" i="1"/>
  <c r="BO114" i="1"/>
  <c r="BI122" i="1"/>
  <c r="BN122" i="1"/>
  <c r="BJ123" i="1"/>
  <c r="BO127" i="1"/>
  <c r="BN132" i="1"/>
  <c r="BN133" i="1"/>
  <c r="BK145" i="1"/>
  <c r="BJ156" i="1"/>
  <c r="BJ160" i="1"/>
  <c r="BI107" i="1"/>
  <c r="BI110" i="1"/>
  <c r="BH176" i="1"/>
  <c r="BG175" i="1"/>
  <c r="BF180" i="1"/>
  <c r="BF179" i="1"/>
  <c r="BN205" i="1"/>
  <c r="BN203" i="1"/>
  <c r="BM211" i="1"/>
  <c r="BM212" i="1"/>
  <c r="BL218" i="1"/>
  <c r="BK220" i="1"/>
  <c r="BJ223" i="1"/>
  <c r="BJ224" i="1"/>
  <c r="BI258" i="1"/>
  <c r="BI259" i="1"/>
  <c r="BH262" i="1"/>
  <c r="BG272" i="1"/>
  <c r="BK281" i="1"/>
  <c r="BF293" i="1"/>
  <c r="BF232" i="1"/>
  <c r="BJ189" i="1"/>
  <c r="BK414" i="1"/>
  <c r="BN448" i="1"/>
  <c r="BF521" i="1"/>
  <c r="BL547" i="1"/>
  <c r="BF30" i="1"/>
  <c r="BJ30" i="1"/>
  <c r="BN30" i="1"/>
  <c r="BG30" i="1"/>
  <c r="BK30" i="1"/>
  <c r="BO30" i="1"/>
  <c r="BH30" i="1"/>
  <c r="BL30" i="1"/>
  <c r="BG31" i="1"/>
  <c r="BO31" i="1"/>
  <c r="BL31" i="1"/>
  <c r="BI31" i="1"/>
  <c r="BM31" i="1"/>
  <c r="BK31" i="1"/>
  <c r="BH31" i="1"/>
  <c r="BF31" i="1"/>
  <c r="BJ31" i="1"/>
  <c r="BG287" i="1"/>
  <c r="BK287" i="1"/>
  <c r="BO287" i="1"/>
  <c r="BG225" i="1"/>
  <c r="BK225" i="1"/>
  <c r="BO225" i="1"/>
  <c r="BG234" i="1"/>
  <c r="BG254" i="1"/>
  <c r="BG188" i="1"/>
  <c r="BM231" i="1"/>
  <c r="BI231" i="1"/>
  <c r="BL231" i="1"/>
  <c r="BH231" i="1"/>
  <c r="BN234" i="1"/>
  <c r="BJ234" i="1"/>
  <c r="BF234" i="1"/>
  <c r="BM234" i="1"/>
  <c r="BI234" i="1"/>
  <c r="BN238" i="1"/>
  <c r="BJ238" i="1"/>
  <c r="BF238" i="1"/>
  <c r="BM238" i="1"/>
  <c r="BI238" i="1"/>
  <c r="BN254" i="1"/>
  <c r="BJ254" i="1"/>
  <c r="BF254" i="1"/>
  <c r="BM254" i="1"/>
  <c r="BI254" i="1"/>
  <c r="BN300" i="1"/>
  <c r="BJ300" i="1"/>
  <c r="BF300" i="1"/>
  <c r="BM300" i="1"/>
  <c r="BI300" i="1"/>
  <c r="BN188" i="1"/>
  <c r="BJ188" i="1"/>
  <c r="BF188" i="1"/>
  <c r="BM188" i="1"/>
  <c r="BI188" i="1"/>
  <c r="BM240" i="1"/>
  <c r="BI240" i="1"/>
  <c r="BL240" i="1"/>
  <c r="BH240" i="1"/>
  <c r="BO240" i="1"/>
  <c r="BK240" i="1"/>
  <c r="BG240" i="1"/>
  <c r="BF240" i="1"/>
  <c r="BM244" i="1"/>
  <c r="BI244" i="1"/>
  <c r="BL244" i="1"/>
  <c r="BH244" i="1"/>
  <c r="BO244" i="1"/>
  <c r="BK244" i="1"/>
  <c r="BG244" i="1"/>
  <c r="BJ244" i="1"/>
  <c r="BF244" i="1"/>
  <c r="BM320" i="1"/>
  <c r="BI320" i="1"/>
  <c r="BL320" i="1"/>
  <c r="BH320" i="1"/>
  <c r="BO320" i="1"/>
  <c r="BK320" i="1"/>
  <c r="BG320" i="1"/>
  <c r="BN320" i="1"/>
  <c r="BJ320" i="1"/>
  <c r="BM325" i="1"/>
  <c r="BI325" i="1"/>
  <c r="BL325" i="1"/>
  <c r="BH325" i="1"/>
  <c r="BO325" i="1"/>
  <c r="BK325" i="1"/>
  <c r="BG325" i="1"/>
  <c r="BN325" i="1"/>
  <c r="BM318" i="1"/>
  <c r="BI318" i="1"/>
  <c r="BL318" i="1"/>
  <c r="BH318" i="1"/>
  <c r="BO318" i="1"/>
  <c r="BK318" i="1"/>
  <c r="BG318" i="1"/>
  <c r="BF318" i="1"/>
  <c r="BM302" i="1"/>
  <c r="BI302" i="1"/>
  <c r="BL302" i="1"/>
  <c r="BH302" i="1"/>
  <c r="BO302" i="1"/>
  <c r="BK302" i="1"/>
  <c r="BG302" i="1"/>
  <c r="BJ302" i="1"/>
  <c r="BF302" i="1"/>
  <c r="BM345" i="1"/>
  <c r="BI345" i="1"/>
  <c r="BL345" i="1"/>
  <c r="BH345" i="1"/>
  <c r="BO345" i="1"/>
  <c r="BK345" i="1"/>
  <c r="BG345" i="1"/>
  <c r="BN345" i="1"/>
  <c r="BJ345" i="1"/>
  <c r="BN230" i="1"/>
  <c r="BJ230" i="1"/>
  <c r="BF230" i="1"/>
  <c r="BM230" i="1"/>
  <c r="BI230" i="1"/>
  <c r="BO235" i="1"/>
  <c r="BK235" i="1"/>
  <c r="BG235" i="1"/>
  <c r="BN235" i="1"/>
  <c r="BJ235" i="1"/>
  <c r="BF235" i="1"/>
  <c r="BO239" i="1"/>
  <c r="BK239" i="1"/>
  <c r="BG239" i="1"/>
  <c r="BN239" i="1"/>
  <c r="BJ239" i="1"/>
  <c r="BF239" i="1"/>
  <c r="BO255" i="1"/>
  <c r="BK255" i="1"/>
  <c r="BG255" i="1"/>
  <c r="BN255" i="1"/>
  <c r="BJ255" i="1"/>
  <c r="BF255" i="1"/>
  <c r="BO301" i="1"/>
  <c r="BK301" i="1"/>
  <c r="BG301" i="1"/>
  <c r="BN301" i="1"/>
  <c r="BJ301" i="1"/>
  <c r="BF301" i="1"/>
  <c r="BN193" i="1"/>
  <c r="BJ193" i="1"/>
  <c r="BM193" i="1"/>
  <c r="BI193" i="1"/>
  <c r="BL193" i="1"/>
  <c r="BH193" i="1"/>
  <c r="BG193" i="1"/>
  <c r="BF193" i="1"/>
  <c r="BN241" i="1"/>
  <c r="BJ241" i="1"/>
  <c r="BF241" i="1"/>
  <c r="BM241" i="1"/>
  <c r="BI241" i="1"/>
  <c r="BL241" i="1"/>
  <c r="BH241" i="1"/>
  <c r="BK241" i="1"/>
  <c r="BG241" i="1"/>
  <c r="BN328" i="1"/>
  <c r="BJ328" i="1"/>
  <c r="BF328" i="1"/>
  <c r="BM328" i="1"/>
  <c r="BI328" i="1"/>
  <c r="BL328" i="1"/>
  <c r="BH328" i="1"/>
  <c r="BO328" i="1"/>
  <c r="BK328" i="1"/>
  <c r="BN322" i="1"/>
  <c r="BJ322" i="1"/>
  <c r="BF322" i="1"/>
  <c r="BM322" i="1"/>
  <c r="BI322" i="1"/>
  <c r="BL322" i="1"/>
  <c r="BH322" i="1"/>
  <c r="BO322" i="1"/>
  <c r="BN324" i="1"/>
  <c r="BJ324" i="1"/>
  <c r="BF324" i="1"/>
  <c r="BM324" i="1"/>
  <c r="BI324" i="1"/>
  <c r="BL324" i="1"/>
  <c r="BH324" i="1"/>
  <c r="BG324" i="1"/>
  <c r="BN329" i="1"/>
  <c r="BJ329" i="1"/>
  <c r="BF329" i="1"/>
  <c r="BM329" i="1"/>
  <c r="BI329" i="1"/>
  <c r="BL329" i="1"/>
  <c r="BH329" i="1"/>
  <c r="BK329" i="1"/>
  <c r="BG329" i="1"/>
  <c r="BN342" i="1"/>
  <c r="BJ342" i="1"/>
  <c r="BF342" i="1"/>
  <c r="BM342" i="1"/>
  <c r="BI342" i="1"/>
  <c r="BL342" i="1"/>
  <c r="BH342" i="1"/>
  <c r="BO342" i="1"/>
  <c r="BK342" i="1"/>
  <c r="BN347" i="1"/>
  <c r="BJ347" i="1"/>
  <c r="BF347" i="1"/>
  <c r="BM347" i="1"/>
  <c r="BI347" i="1"/>
  <c r="BL347" i="1"/>
  <c r="BH347" i="1"/>
  <c r="BO347" i="1"/>
  <c r="BI277" i="1"/>
  <c r="BM277" i="1"/>
  <c r="BH287" i="1"/>
  <c r="BL287" i="1"/>
  <c r="BI291" i="1"/>
  <c r="BM291" i="1"/>
  <c r="BH225" i="1"/>
  <c r="BL225" i="1"/>
  <c r="BI226" i="1"/>
  <c r="BM226" i="1"/>
  <c r="BK231" i="1"/>
  <c r="BH230" i="1"/>
  <c r="BH234" i="1"/>
  <c r="BM235" i="1"/>
  <c r="BL238" i="1"/>
  <c r="BI239" i="1"/>
  <c r="BH254" i="1"/>
  <c r="BM255" i="1"/>
  <c r="BL300" i="1"/>
  <c r="BI301" i="1"/>
  <c r="BH188" i="1"/>
  <c r="BG328" i="1"/>
  <c r="BF320" i="1"/>
  <c r="BO324" i="1"/>
  <c r="BN318" i="1"/>
  <c r="BK347" i="1"/>
  <c r="BO227" i="1"/>
  <c r="BK227" i="1"/>
  <c r="BG227" i="1"/>
  <c r="BN227" i="1"/>
  <c r="BJ227" i="1"/>
  <c r="BF227" i="1"/>
  <c r="BO228" i="1"/>
  <c r="BK228" i="1"/>
  <c r="BG228" i="1"/>
  <c r="BN228" i="1"/>
  <c r="BJ228" i="1"/>
  <c r="BF228" i="1"/>
  <c r="BL236" i="1"/>
  <c r="BH236" i="1"/>
  <c r="BO236" i="1"/>
  <c r="BK236" i="1"/>
  <c r="BG236" i="1"/>
  <c r="BL294" i="1"/>
  <c r="BH294" i="1"/>
  <c r="BO294" i="1"/>
  <c r="BK294" i="1"/>
  <c r="BG294" i="1"/>
  <c r="BL185" i="1"/>
  <c r="BH185" i="1"/>
  <c r="BO185" i="1"/>
  <c r="BK185" i="1"/>
  <c r="BG185" i="1"/>
  <c r="BO194" i="1"/>
  <c r="BK194" i="1"/>
  <c r="BG194" i="1"/>
  <c r="BN194" i="1"/>
  <c r="BJ194" i="1"/>
  <c r="BF194" i="1"/>
  <c r="BM194" i="1"/>
  <c r="BI194" i="1"/>
  <c r="BL194" i="1"/>
  <c r="BH194" i="1"/>
  <c r="BO243" i="1"/>
  <c r="BK243" i="1"/>
  <c r="BG243" i="1"/>
  <c r="BN243" i="1"/>
  <c r="BJ243" i="1"/>
  <c r="BF243" i="1"/>
  <c r="BM243" i="1"/>
  <c r="BI243" i="1"/>
  <c r="BL243" i="1"/>
  <c r="BO321" i="1"/>
  <c r="BK321" i="1"/>
  <c r="BG321" i="1"/>
  <c r="BN321" i="1"/>
  <c r="BJ321" i="1"/>
  <c r="BF321" i="1"/>
  <c r="BM321" i="1"/>
  <c r="BI321" i="1"/>
  <c r="BO323" i="1"/>
  <c r="BK323" i="1"/>
  <c r="BG323" i="1"/>
  <c r="BN323" i="1"/>
  <c r="BJ323" i="1"/>
  <c r="BF323" i="1"/>
  <c r="BM323" i="1"/>
  <c r="BI323" i="1"/>
  <c r="BH323" i="1"/>
  <c r="BO327" i="1"/>
  <c r="BK327" i="1"/>
  <c r="BG327" i="1"/>
  <c r="BN327" i="1"/>
  <c r="BJ327" i="1"/>
  <c r="BF327" i="1"/>
  <c r="BM327" i="1"/>
  <c r="BI327" i="1"/>
  <c r="BL327" i="1"/>
  <c r="BH327" i="1"/>
  <c r="BO310" i="1"/>
  <c r="BK310" i="1"/>
  <c r="BG310" i="1"/>
  <c r="BN310" i="1"/>
  <c r="BJ310" i="1"/>
  <c r="BF310" i="1"/>
  <c r="BM310" i="1"/>
  <c r="BI310" i="1"/>
  <c r="BL310" i="1"/>
  <c r="BO350" i="1"/>
  <c r="BK350" i="1"/>
  <c r="BG350" i="1"/>
  <c r="BN350" i="1"/>
  <c r="BJ350" i="1"/>
  <c r="BF350" i="1"/>
  <c r="BM350" i="1"/>
  <c r="BI350" i="1"/>
  <c r="BH350" i="1"/>
  <c r="BF277" i="1"/>
  <c r="BJ277" i="1"/>
  <c r="BN277" i="1"/>
  <c r="BG279" i="1"/>
  <c r="BK279" i="1"/>
  <c r="BO279" i="1"/>
  <c r="BH281" i="1"/>
  <c r="BL281" i="1"/>
  <c r="BI287" i="1"/>
  <c r="BM287" i="1"/>
  <c r="BF291" i="1"/>
  <c r="BJ291" i="1"/>
  <c r="BN291" i="1"/>
  <c r="BG292" i="1"/>
  <c r="BK292" i="1"/>
  <c r="BO292" i="1"/>
  <c r="BH293" i="1"/>
  <c r="BL293" i="1"/>
  <c r="BI225" i="1"/>
  <c r="BM225" i="1"/>
  <c r="BF226" i="1"/>
  <c r="BJ226" i="1"/>
  <c r="BO226" i="1"/>
  <c r="BL227" i="1"/>
  <c r="BF231" i="1"/>
  <c r="BN231" i="1"/>
  <c r="BK230" i="1"/>
  <c r="BH228" i="1"/>
  <c r="BF233" i="1"/>
  <c r="BK234" i="1"/>
  <c r="BH235" i="1"/>
  <c r="BM236" i="1"/>
  <c r="BG238" i="1"/>
  <c r="BO238" i="1"/>
  <c r="BL239" i="1"/>
  <c r="BF250" i="1"/>
  <c r="BK254" i="1"/>
  <c r="BH255" i="1"/>
  <c r="BM294" i="1"/>
  <c r="BG300" i="1"/>
  <c r="BO300" i="1"/>
  <c r="BL301" i="1"/>
  <c r="BI185" i="1"/>
  <c r="BF189" i="1"/>
  <c r="BK188" i="1"/>
  <c r="BK193" i="1"/>
  <c r="BJ240" i="1"/>
  <c r="BH321" i="1"/>
  <c r="BG322" i="1"/>
  <c r="BF325" i="1"/>
  <c r="BO329" i="1"/>
  <c r="BN302" i="1"/>
  <c r="BL350" i="1"/>
  <c r="BL232" i="1"/>
  <c r="BH232" i="1"/>
  <c r="BO232" i="1"/>
  <c r="BK232" i="1"/>
  <c r="BG232" i="1"/>
  <c r="BM233" i="1"/>
  <c r="BI233" i="1"/>
  <c r="BL233" i="1"/>
  <c r="BH233" i="1"/>
  <c r="BM237" i="1"/>
  <c r="BI237" i="1"/>
  <c r="BL237" i="1"/>
  <c r="BH237" i="1"/>
  <c r="BM250" i="1"/>
  <c r="BI250" i="1"/>
  <c r="BL250" i="1"/>
  <c r="BH250" i="1"/>
  <c r="BM297" i="1"/>
  <c r="BI297" i="1"/>
  <c r="BL297" i="1"/>
  <c r="BH297" i="1"/>
  <c r="BM189" i="1"/>
  <c r="BI189" i="1"/>
  <c r="BL189" i="1"/>
  <c r="BH189" i="1"/>
  <c r="BL196" i="1"/>
  <c r="BH196" i="1"/>
  <c r="BO196" i="1"/>
  <c r="BK196" i="1"/>
  <c r="BG196" i="1"/>
  <c r="BN196" i="1"/>
  <c r="BJ196" i="1"/>
  <c r="BF196" i="1"/>
  <c r="BM196" i="1"/>
  <c r="BL242" i="1"/>
  <c r="BH242" i="1"/>
  <c r="BO242" i="1"/>
  <c r="BK242" i="1"/>
  <c r="BG242" i="1"/>
  <c r="BN242" i="1"/>
  <c r="BJ242" i="1"/>
  <c r="BF242" i="1"/>
  <c r="BL330" i="1"/>
  <c r="BH330" i="1"/>
  <c r="BO330" i="1"/>
  <c r="BK330" i="1"/>
  <c r="BG330" i="1"/>
  <c r="BN330" i="1"/>
  <c r="BJ330" i="1"/>
  <c r="BF330" i="1"/>
  <c r="BI330" i="1"/>
  <c r="BL326" i="1"/>
  <c r="BH326" i="1"/>
  <c r="BO326" i="1"/>
  <c r="BK326" i="1"/>
  <c r="BG326" i="1"/>
  <c r="BN326" i="1"/>
  <c r="BJ326" i="1"/>
  <c r="BF326" i="1"/>
  <c r="BM326" i="1"/>
  <c r="BI326" i="1"/>
  <c r="BL311" i="1"/>
  <c r="BH311" i="1"/>
  <c r="BO311" i="1"/>
  <c r="BK311" i="1"/>
  <c r="BG311" i="1"/>
  <c r="BN311" i="1"/>
  <c r="BJ311" i="1"/>
  <c r="BF311" i="1"/>
  <c r="BM311" i="1"/>
  <c r="BL306" i="1"/>
  <c r="BH306" i="1"/>
  <c r="BO306" i="1"/>
  <c r="BK306" i="1"/>
  <c r="BG306" i="1"/>
  <c r="BN306" i="1"/>
  <c r="BJ306" i="1"/>
  <c r="BF306" i="1"/>
  <c r="BL346" i="1"/>
  <c r="BH346" i="1"/>
  <c r="BO346" i="1"/>
  <c r="BK346" i="1"/>
  <c r="BG346" i="1"/>
  <c r="BN346" i="1"/>
  <c r="BJ346" i="1"/>
  <c r="BF346" i="1"/>
  <c r="BI346" i="1"/>
  <c r="BL352" i="1"/>
  <c r="BH352" i="1"/>
  <c r="BO352" i="1"/>
  <c r="BK352" i="1"/>
  <c r="BG352" i="1"/>
  <c r="BN352" i="1"/>
  <c r="BJ352" i="1"/>
  <c r="BF352" i="1"/>
  <c r="BM352" i="1"/>
  <c r="BI352" i="1"/>
  <c r="BG277" i="1"/>
  <c r="BK277" i="1"/>
  <c r="BH279" i="1"/>
  <c r="BL279" i="1"/>
  <c r="BI281" i="1"/>
  <c r="BF287" i="1"/>
  <c r="BJ287" i="1"/>
  <c r="BG291" i="1"/>
  <c r="BK291" i="1"/>
  <c r="BH292" i="1"/>
  <c r="BL292" i="1"/>
  <c r="BI293" i="1"/>
  <c r="BF225" i="1"/>
  <c r="BJ225" i="1"/>
  <c r="BG226" i="1"/>
  <c r="BK226" i="1"/>
  <c r="BM227" i="1"/>
  <c r="BJ232" i="1"/>
  <c r="BG231" i="1"/>
  <c r="BO231" i="1"/>
  <c r="BL230" i="1"/>
  <c r="BI228" i="1"/>
  <c r="BG233" i="1"/>
  <c r="BO233" i="1"/>
  <c r="BL234" i="1"/>
  <c r="BI235" i="1"/>
  <c r="BF236" i="1"/>
  <c r="BN236" i="1"/>
  <c r="BK237" i="1"/>
  <c r="BH238" i="1"/>
  <c r="BM239" i="1"/>
  <c r="BG250" i="1"/>
  <c r="BO250" i="1"/>
  <c r="BL254" i="1"/>
  <c r="BI255" i="1"/>
  <c r="BF294" i="1"/>
  <c r="BN294" i="1"/>
  <c r="BK297" i="1"/>
  <c r="BH300" i="1"/>
  <c r="BM301" i="1"/>
  <c r="BJ185" i="1"/>
  <c r="BG189" i="1"/>
  <c r="BO189" i="1"/>
  <c r="BL188" i="1"/>
  <c r="BO193" i="1"/>
  <c r="BN240" i="1"/>
  <c r="BM242" i="1"/>
  <c r="BL321" i="1"/>
  <c r="BK322" i="1"/>
  <c r="BJ325" i="1"/>
  <c r="BI311" i="1"/>
  <c r="BH310" i="1"/>
  <c r="BG342" i="1"/>
  <c r="BF345" i="1"/>
  <c r="AZ1039" i="1"/>
  <c r="AZ1070" i="1"/>
  <c r="AZ1060" i="1"/>
  <c r="AZ433" i="1"/>
  <c r="AZ824" i="1"/>
  <c r="AC824" i="1"/>
  <c r="AZ1277" i="1"/>
  <c r="AC1277" i="1"/>
  <c r="AZ1048" i="1"/>
  <c r="AC1048" i="1"/>
  <c r="AZ852" i="1"/>
  <c r="AZ1110" i="1"/>
  <c r="AZ97" i="1"/>
  <c r="AC97" i="1"/>
  <c r="AZ415" i="1"/>
  <c r="AZ403" i="1"/>
  <c r="AZ96" i="1"/>
  <c r="AZ101" i="1"/>
  <c r="BE101" i="1"/>
  <c r="AZ391" i="1"/>
  <c r="AZ997" i="1"/>
  <c r="BH782" i="1"/>
  <c r="AZ1097" i="1"/>
  <c r="AC1097" i="1"/>
  <c r="AZ1119" i="1"/>
  <c r="BD1073" i="1"/>
  <c r="BF1073" i="1"/>
  <c r="BD1098" i="1"/>
  <c r="BR1242" i="1"/>
  <c r="BD1061" i="1"/>
  <c r="BQ544" i="1"/>
  <c r="BD797" i="1"/>
  <c r="BJ797" i="1"/>
  <c r="BD1102" i="1"/>
  <c r="BP1102" i="1"/>
  <c r="BD1047" i="1"/>
  <c r="BK1047" i="1"/>
  <c r="BD1226" i="1"/>
  <c r="BR561" i="1"/>
  <c r="BD1114" i="1"/>
  <c r="BH1114" i="1"/>
  <c r="BD1095" i="1"/>
  <c r="BK1095" i="1"/>
  <c r="BD1163" i="1"/>
  <c r="BM1163" i="1"/>
  <c r="BD1101" i="1"/>
  <c r="BJ1101" i="1"/>
  <c r="BD1178" i="1"/>
  <c r="BJ1178" i="1"/>
  <c r="BD1072" i="1"/>
  <c r="BR1211" i="1"/>
  <c r="BD1074" i="1"/>
  <c r="BQ1213" i="1"/>
  <c r="BO144" i="1"/>
  <c r="BG137" i="1"/>
  <c r="BI137" i="1"/>
  <c r="BN137" i="1"/>
  <c r="BK144" i="1"/>
  <c r="BD1231" i="1"/>
  <c r="BQ566" i="1"/>
  <c r="BE974" i="1"/>
  <c r="BD1225" i="1"/>
  <c r="BI1225" i="1"/>
  <c r="BE1032" i="1"/>
  <c r="BE1221" i="1"/>
  <c r="BD1083" i="1"/>
  <c r="BR1083" i="1"/>
  <c r="BD1173" i="1"/>
  <c r="BR959" i="1"/>
  <c r="BD1100" i="1"/>
  <c r="BJ1100" i="1"/>
  <c r="BE1222" i="1"/>
  <c r="BD1220" i="1"/>
  <c r="BQ555" i="1"/>
  <c r="BE794" i="1"/>
  <c r="BD1232" i="1"/>
  <c r="BP567" i="1"/>
  <c r="BD1121" i="1"/>
  <c r="BR1270" i="1"/>
  <c r="BD747" i="1"/>
  <c r="BO747" i="1"/>
  <c r="BD1053" i="1"/>
  <c r="BR536" i="1"/>
  <c r="BD765" i="1"/>
  <c r="BR1094" i="1"/>
  <c r="BE371" i="1"/>
  <c r="BD9" i="1"/>
  <c r="BR9" i="1"/>
  <c r="BD29" i="1"/>
  <c r="BN29" i="1"/>
  <c r="BM143" i="1"/>
  <c r="BN144" i="1"/>
  <c r="BO143" i="1"/>
  <c r="BI144" i="1"/>
  <c r="BH143" i="1"/>
  <c r="BR143" i="1"/>
  <c r="BI143" i="1"/>
  <c r="BF144" i="1"/>
  <c r="BD10" i="1"/>
  <c r="BL10" i="1"/>
  <c r="BJ144" i="1"/>
  <c r="BP143" i="1"/>
  <c r="BE1237" i="1"/>
  <c r="BE1075" i="1"/>
  <c r="BG144" i="1"/>
  <c r="BD1103" i="1"/>
  <c r="BF1103" i="1"/>
  <c r="BD15" i="1"/>
  <c r="BQ1282" i="1"/>
  <c r="BE1228" i="1"/>
  <c r="BE1079" i="1"/>
  <c r="BE1210" i="1"/>
  <c r="BE1129" i="1"/>
  <c r="BD932" i="1"/>
  <c r="BR711" i="1"/>
  <c r="BE1234" i="1"/>
  <c r="BL144" i="1"/>
  <c r="BD1177" i="1"/>
  <c r="BN1177" i="1"/>
  <c r="BD1051" i="1"/>
  <c r="BR534" i="1"/>
  <c r="BE1132" i="1"/>
  <c r="BE1056" i="1"/>
  <c r="BE1111" i="1"/>
  <c r="BE1077" i="1"/>
  <c r="BD48" i="1"/>
  <c r="BQ1315" i="1"/>
  <c r="BD1058" i="1"/>
  <c r="BQ541" i="1"/>
  <c r="BH144" i="1"/>
  <c r="BD51" i="1"/>
  <c r="BP1318" i="1"/>
  <c r="BD1118" i="1"/>
  <c r="BR1267" i="1"/>
  <c r="BE737" i="1"/>
  <c r="BE1046" i="1"/>
  <c r="BD984" i="1"/>
  <c r="BQ767" i="1"/>
  <c r="BE1054" i="1"/>
  <c r="BD14" i="1"/>
  <c r="BG14" i="1"/>
  <c r="BE1239" i="1"/>
  <c r="BE1120" i="1"/>
  <c r="AC1119" i="1"/>
  <c r="BE1119" i="1"/>
  <c r="AC1070" i="1"/>
  <c r="BE1070" i="1"/>
  <c r="BF143" i="1"/>
  <c r="BE979" i="1"/>
  <c r="AC433" i="1"/>
  <c r="BE433" i="1"/>
  <c r="AC1060" i="1"/>
  <c r="BD1060" i="1"/>
  <c r="AC1110" i="1"/>
  <c r="BE1110" i="1"/>
  <c r="AC1039" i="1"/>
  <c r="BE1039" i="1"/>
  <c r="BG143" i="1"/>
  <c r="BJ143" i="1"/>
  <c r="BD1130" i="1"/>
  <c r="BQ983" i="1"/>
  <c r="BD139" i="1"/>
  <c r="BR1181" i="1"/>
  <c r="BK143" i="1"/>
  <c r="BN143" i="1"/>
  <c r="BD1081" i="1"/>
  <c r="BN1081" i="1"/>
  <c r="BE664" i="1"/>
  <c r="BE1080" i="1"/>
  <c r="BE1233" i="1"/>
  <c r="BD46" i="1"/>
  <c r="BK46" i="1"/>
  <c r="BD827" i="1"/>
  <c r="BJ827" i="1"/>
  <c r="BE827" i="1"/>
  <c r="BD846" i="1"/>
  <c r="BH846" i="1"/>
  <c r="BE846" i="1"/>
  <c r="BD842" i="1"/>
  <c r="BQ177" i="1"/>
  <c r="BE842" i="1"/>
  <c r="BD832" i="1"/>
  <c r="BM832" i="1"/>
  <c r="BE832" i="1"/>
  <c r="BD845" i="1"/>
  <c r="BL180" i="1"/>
  <c r="BE845" i="1"/>
  <c r="BD1311" i="1"/>
  <c r="BQ130" i="1"/>
  <c r="BE1311" i="1"/>
  <c r="BD1201" i="1"/>
  <c r="BK1201" i="1"/>
  <c r="BE1201" i="1"/>
  <c r="BD1276" i="1"/>
  <c r="BL1276" i="1"/>
  <c r="BE1276" i="1"/>
  <c r="BD1313" i="1"/>
  <c r="BP1313" i="1"/>
  <c r="BE1313" i="1"/>
  <c r="BD1158" i="1"/>
  <c r="BQ1158" i="1"/>
  <c r="BE1158" i="1"/>
  <c r="BD91" i="1"/>
  <c r="BL91" i="1"/>
  <c r="BE91" i="1"/>
  <c r="BD1050" i="1"/>
  <c r="BM1050" i="1"/>
  <c r="BE1050" i="1"/>
  <c r="BD1246" i="1"/>
  <c r="BP1246" i="1"/>
  <c r="BE1246" i="1"/>
  <c r="BD980" i="1"/>
  <c r="BI980" i="1"/>
  <c r="BE980" i="1"/>
  <c r="BD806" i="1"/>
  <c r="BF806" i="1"/>
  <c r="BE806" i="1"/>
  <c r="BD895" i="1"/>
  <c r="BQ895" i="1"/>
  <c r="BE895" i="1"/>
  <c r="BD1096" i="1"/>
  <c r="BK1096" i="1"/>
  <c r="BE1096" i="1"/>
  <c r="BD761" i="1"/>
  <c r="BL761" i="1"/>
  <c r="BE761" i="1"/>
  <c r="BD693" i="1"/>
  <c r="BR693" i="1"/>
  <c r="BE693" i="1"/>
  <c r="BD1247" i="1"/>
  <c r="BR582" i="1"/>
  <c r="BE1247" i="1"/>
  <c r="BD1022" i="1"/>
  <c r="BH1022" i="1"/>
  <c r="BE1022" i="1"/>
  <c r="BD826" i="1"/>
  <c r="BQ826" i="1"/>
  <c r="BE826" i="1"/>
  <c r="BD812" i="1"/>
  <c r="BR144" i="1"/>
  <c r="BE812" i="1"/>
  <c r="BD849" i="1"/>
  <c r="BO849" i="1"/>
  <c r="BE849" i="1"/>
  <c r="BD830" i="1"/>
  <c r="BF830" i="1"/>
  <c r="BE830" i="1"/>
  <c r="BD140" i="1"/>
  <c r="BP140" i="1"/>
  <c r="BE140" i="1"/>
  <c r="BD1275" i="1"/>
  <c r="BR1275" i="1"/>
  <c r="BE1275" i="1"/>
  <c r="BD1150" i="1"/>
  <c r="BG1150" i="1"/>
  <c r="BE1150" i="1"/>
  <c r="BD1312" i="1"/>
  <c r="BR1312" i="1"/>
  <c r="BE1312" i="1"/>
  <c r="BD1307" i="1"/>
  <c r="BR127" i="1"/>
  <c r="BE1307" i="1"/>
  <c r="BD1202" i="1"/>
  <c r="BF1202" i="1"/>
  <c r="BE1202" i="1"/>
  <c r="BD246" i="1"/>
  <c r="BP246" i="1"/>
  <c r="BE246" i="1"/>
  <c r="BD1055" i="1"/>
  <c r="BI1055" i="1"/>
  <c r="BE1055" i="1"/>
  <c r="BD1049" i="1"/>
  <c r="BQ1049" i="1"/>
  <c r="BE1049" i="1"/>
  <c r="BD1230" i="1"/>
  <c r="BG1230" i="1"/>
  <c r="BE1230" i="1"/>
  <c r="BD1044" i="1"/>
  <c r="BR1044" i="1"/>
  <c r="BE1044" i="1"/>
  <c r="BD975" i="1"/>
  <c r="BG975" i="1"/>
  <c r="BE975" i="1"/>
  <c r="BD750" i="1"/>
  <c r="BE750" i="1"/>
  <c r="BD19" i="1"/>
  <c r="BK19" i="1"/>
  <c r="BE19" i="1"/>
  <c r="BD12" i="1"/>
  <c r="BH12" i="1"/>
  <c r="BE12" i="1"/>
  <c r="BD1122" i="1"/>
  <c r="BM1122" i="1"/>
  <c r="BE1122" i="1"/>
  <c r="BD757" i="1"/>
  <c r="BP757" i="1"/>
  <c r="BE757" i="1"/>
  <c r="BD629" i="1"/>
  <c r="BF629" i="1"/>
  <c r="BE629" i="1"/>
  <c r="BS996" i="1"/>
  <c r="BS587" i="1"/>
  <c r="BS197" i="1"/>
  <c r="BS948" i="1"/>
  <c r="BS399" i="1"/>
  <c r="BS85" i="1"/>
  <c r="BS440" i="1"/>
  <c r="BS428" i="1"/>
  <c r="BS309" i="1"/>
  <c r="BS663" i="1"/>
  <c r="BS971" i="1"/>
  <c r="BS141" i="1"/>
  <c r="BS83" i="1"/>
  <c r="BS444" i="1"/>
  <c r="BS859" i="1"/>
  <c r="BS589" i="1"/>
  <c r="BS756" i="1"/>
  <c r="BS746" i="1"/>
  <c r="BS1288" i="1"/>
  <c r="BS943" i="1"/>
  <c r="BS307" i="1"/>
  <c r="BS434" i="1"/>
  <c r="BS598" i="1"/>
  <c r="BS380" i="1"/>
  <c r="BS510" i="1"/>
  <c r="BS858" i="1"/>
  <c r="BS191" i="1"/>
  <c r="BS509" i="1"/>
  <c r="BS424" i="1"/>
  <c r="BS305" i="1"/>
  <c r="BS267" i="1"/>
  <c r="BS1034" i="1"/>
  <c r="BS1062" i="1"/>
  <c r="BS1006" i="1"/>
  <c r="BS918" i="1"/>
  <c r="BS278" i="1"/>
  <c r="BS1317" i="1"/>
  <c r="BS386" i="1"/>
  <c r="BS251" i="1"/>
  <c r="BS489" i="1"/>
  <c r="BS438" i="1"/>
  <c r="BS406" i="1"/>
  <c r="BS643" i="1"/>
  <c r="BS268" i="1"/>
  <c r="BS1314" i="1"/>
  <c r="BS195" i="1"/>
  <c r="BS1106" i="1"/>
  <c r="BS502" i="1"/>
  <c r="BS965" i="1"/>
  <c r="BS755" i="1"/>
  <c r="BS417" i="1"/>
  <c r="BS303" i="1"/>
  <c r="BS213" i="1"/>
  <c r="BS503" i="1"/>
  <c r="BS412" i="1"/>
  <c r="BS735" i="1"/>
  <c r="BS962" i="1"/>
  <c r="BS152" i="1"/>
  <c r="BS646" i="1"/>
  <c r="BS158" i="1"/>
  <c r="BS736" i="1"/>
  <c r="BS1308" i="1"/>
  <c r="BS1310" i="1"/>
  <c r="BS206" i="1"/>
  <c r="BS298" i="1"/>
  <c r="BS1300" i="1"/>
  <c r="BS856" i="1"/>
  <c r="BS108" i="1"/>
  <c r="BS476" i="1"/>
  <c r="BJ409" i="1"/>
  <c r="BS409" i="1"/>
  <c r="BS741" i="1"/>
  <c r="BS548" i="1"/>
  <c r="BS559" i="1"/>
  <c r="BS986" i="1"/>
  <c r="BS1026" i="1"/>
  <c r="BS908" i="1"/>
  <c r="BS733" i="1"/>
  <c r="BS486" i="1"/>
  <c r="BS1289" i="1"/>
  <c r="BS1302" i="1"/>
  <c r="BS121" i="1"/>
  <c r="BS432" i="1"/>
  <c r="BS115" i="1"/>
  <c r="BS135" i="1"/>
  <c r="BS465" i="1"/>
  <c r="BS200" i="1"/>
  <c r="BS1064" i="1"/>
  <c r="BS936" i="1"/>
  <c r="BS1065" i="1"/>
  <c r="BS590" i="1"/>
  <c r="BS482" i="1"/>
  <c r="BS857" i="1"/>
  <c r="BS929" i="1"/>
  <c r="BS86" i="1"/>
  <c r="BS1291" i="1"/>
  <c r="BS600" i="1"/>
  <c r="BS592" i="1"/>
  <c r="BS1295" i="1"/>
  <c r="BS198" i="1"/>
  <c r="BS957" i="1"/>
  <c r="BS202" i="1"/>
  <c r="BS214" i="1"/>
  <c r="BS394" i="1"/>
  <c r="BS407" i="1"/>
  <c r="BS402" i="1"/>
  <c r="BS760" i="1"/>
  <c r="BS678" i="1"/>
  <c r="BS155" i="1"/>
  <c r="BS162" i="1"/>
  <c r="BS1067" i="1"/>
  <c r="BS745" i="1"/>
  <c r="BS501" i="1"/>
  <c r="BS425" i="1"/>
  <c r="BS421" i="1"/>
  <c r="BS416" i="1"/>
  <c r="BS411" i="1"/>
  <c r="BS337" i="1"/>
  <c r="BS443" i="1"/>
  <c r="BS836" i="1"/>
  <c r="BS944" i="1"/>
  <c r="BS368" i="1"/>
  <c r="BS308" i="1"/>
  <c r="BS271" i="1"/>
  <c r="BS265" i="1"/>
  <c r="BS201" i="1"/>
  <c r="BS207" i="1"/>
  <c r="BS84" i="1"/>
  <c r="BS1012" i="1"/>
  <c r="BS1010" i="1"/>
  <c r="BS497" i="1"/>
  <c r="BS485" i="1"/>
  <c r="BS418" i="1"/>
  <c r="BS280" i="1"/>
  <c r="BS270" i="1"/>
  <c r="BS591" i="1"/>
  <c r="BS586" i="1"/>
  <c r="BS588" i="1"/>
  <c r="BS190" i="1"/>
  <c r="BS970" i="1"/>
  <c r="BS204" i="1"/>
  <c r="BS358" i="1"/>
  <c r="BS395" i="1"/>
  <c r="BS764" i="1"/>
  <c r="BS82" i="1"/>
  <c r="BS149" i="1"/>
  <c r="BS186" i="1"/>
  <c r="BS1112" i="1"/>
  <c r="BS1063" i="1"/>
  <c r="BS1017" i="1"/>
  <c r="BS1013" i="1"/>
  <c r="BS855" i="1"/>
  <c r="BS527" i="1"/>
  <c r="BS504" i="1"/>
  <c r="BS508" i="1"/>
  <c r="BS484" i="1"/>
  <c r="BS475" i="1"/>
  <c r="BS473" i="1"/>
  <c r="BS437" i="1"/>
  <c r="BS427" i="1"/>
  <c r="BS338" i="1"/>
  <c r="BS422" i="1"/>
  <c r="BS419" i="1"/>
  <c r="BS450" i="1"/>
  <c r="BS921" i="1"/>
  <c r="BS376" i="1"/>
  <c r="BS381" i="1"/>
  <c r="BS339" i="1"/>
  <c r="BS378" i="1"/>
  <c r="BS288" i="1"/>
  <c r="BS341" i="1"/>
  <c r="BS276" i="1"/>
  <c r="BS275" i="1"/>
  <c r="BS304" i="1"/>
  <c r="BS269" i="1"/>
  <c r="BS266" i="1"/>
  <c r="BS247" i="1"/>
  <c r="BS1316" i="1"/>
  <c r="BS585" i="1"/>
  <c r="BS161" i="1"/>
  <c r="BS507" i="1"/>
  <c r="BS474" i="1"/>
  <c r="BS466" i="1"/>
  <c r="BS436" i="1"/>
  <c r="BS449" i="1"/>
  <c r="BS441" i="1"/>
  <c r="BS431" i="1"/>
  <c r="BS814" i="1"/>
  <c r="BE1048" i="1"/>
  <c r="BK565" i="1"/>
  <c r="BL565" i="1"/>
  <c r="BF565" i="1"/>
  <c r="BG565" i="1"/>
  <c r="BH565" i="1"/>
  <c r="BI565" i="1"/>
  <c r="BJ565" i="1"/>
  <c r="BM565" i="1"/>
  <c r="BO565" i="1"/>
  <c r="BQ565" i="1"/>
  <c r="BN565" i="1"/>
  <c r="BP565" i="1"/>
  <c r="BR565" i="1"/>
  <c r="BI1221" i="1"/>
  <c r="BR950" i="1"/>
  <c r="BK950" i="1"/>
  <c r="BN950" i="1"/>
  <c r="BG950" i="1"/>
  <c r="BP950" i="1"/>
  <c r="BQ950" i="1"/>
  <c r="BM950" i="1"/>
  <c r="BL950" i="1"/>
  <c r="BO950" i="1"/>
  <c r="BH950" i="1"/>
  <c r="BI950" i="1"/>
  <c r="BJ950" i="1"/>
  <c r="BF950" i="1"/>
  <c r="BM758" i="1"/>
  <c r="BN758" i="1"/>
  <c r="BP758" i="1"/>
  <c r="BO758" i="1"/>
  <c r="BQ758" i="1"/>
  <c r="BR758" i="1"/>
  <c r="BK758" i="1"/>
  <c r="BF758" i="1"/>
  <c r="BH758" i="1"/>
  <c r="BL758" i="1"/>
  <c r="BI758" i="1"/>
  <c r="BJ758" i="1"/>
  <c r="BG758" i="1"/>
  <c r="BL408" i="1"/>
  <c r="BG408" i="1"/>
  <c r="BN408" i="1"/>
  <c r="BF408" i="1"/>
  <c r="BI408" i="1"/>
  <c r="BK408" i="1"/>
  <c r="BP408" i="1"/>
  <c r="BO408" i="1"/>
  <c r="BH408" i="1"/>
  <c r="BR408" i="1"/>
  <c r="BJ408" i="1"/>
  <c r="BQ408" i="1"/>
  <c r="BM408" i="1"/>
  <c r="BN581" i="1"/>
  <c r="BI581" i="1"/>
  <c r="BM581" i="1"/>
  <c r="BK581" i="1"/>
  <c r="BL581" i="1"/>
  <c r="BG581" i="1"/>
  <c r="BH581" i="1"/>
  <c r="BF581" i="1"/>
  <c r="BQ581" i="1"/>
  <c r="BR581" i="1"/>
  <c r="BO581" i="1"/>
  <c r="BP581" i="1"/>
  <c r="BJ581" i="1"/>
  <c r="BK181" i="1"/>
  <c r="BM181" i="1"/>
  <c r="BN181" i="1"/>
  <c r="BQ181" i="1"/>
  <c r="BO181" i="1"/>
  <c r="BP181" i="1"/>
  <c r="BR181" i="1"/>
  <c r="BL181" i="1"/>
  <c r="BF181" i="1"/>
  <c r="BI181" i="1"/>
  <c r="BG181" i="1"/>
  <c r="BH181" i="1"/>
  <c r="BJ181" i="1"/>
  <c r="BR1066" i="1"/>
  <c r="BN1066" i="1"/>
  <c r="BJ1066" i="1"/>
  <c r="BF1066" i="1"/>
  <c r="BO1066" i="1"/>
  <c r="BK1066" i="1"/>
  <c r="BG1066" i="1"/>
  <c r="BP1066" i="1"/>
  <c r="BL1066" i="1"/>
  <c r="BH1066" i="1"/>
  <c r="BQ1066" i="1"/>
  <c r="BM1066" i="1"/>
  <c r="BI1066" i="1"/>
  <c r="BQ157" i="1"/>
  <c r="BM157" i="1"/>
  <c r="BI157" i="1"/>
  <c r="BR157" i="1"/>
  <c r="BN157" i="1"/>
  <c r="BJ157" i="1"/>
  <c r="BF157" i="1"/>
  <c r="BO157" i="1"/>
  <c r="BK157" i="1"/>
  <c r="BG157" i="1"/>
  <c r="BP157" i="1"/>
  <c r="BL157" i="1"/>
  <c r="BH157" i="1"/>
  <c r="BR499" i="1"/>
  <c r="BK499" i="1"/>
  <c r="BF499" i="1"/>
  <c r="BL499" i="1"/>
  <c r="BO499" i="1"/>
  <c r="BI499" i="1"/>
  <c r="BJ499" i="1"/>
  <c r="BH499" i="1"/>
  <c r="BM499" i="1"/>
  <c r="BN499" i="1"/>
  <c r="BG499" i="1"/>
  <c r="BP499" i="1"/>
  <c r="BQ499" i="1"/>
  <c r="BK13" i="1"/>
  <c r="BQ1280" i="1"/>
  <c r="BM1280" i="1"/>
  <c r="BI1280" i="1"/>
  <c r="BR1280" i="1"/>
  <c r="BN1280" i="1"/>
  <c r="BJ1280" i="1"/>
  <c r="BF1280" i="1"/>
  <c r="BO1280" i="1"/>
  <c r="BK1280" i="1"/>
  <c r="BG1280" i="1"/>
  <c r="BL1280" i="1"/>
  <c r="BH1280" i="1"/>
  <c r="BP1280" i="1"/>
  <c r="BQ1319" i="1"/>
  <c r="BM1319" i="1"/>
  <c r="BI1319" i="1"/>
  <c r="BR1319" i="1"/>
  <c r="BN1319" i="1"/>
  <c r="BJ1319" i="1"/>
  <c r="BF1319" i="1"/>
  <c r="BO1319" i="1"/>
  <c r="BK1319" i="1"/>
  <c r="BG1319" i="1"/>
  <c r="BP1319" i="1"/>
  <c r="BL1319" i="1"/>
  <c r="BH1319" i="1"/>
  <c r="BK533" i="1"/>
  <c r="BL533" i="1"/>
  <c r="BM533" i="1"/>
  <c r="BG533" i="1"/>
  <c r="BP533" i="1"/>
  <c r="BQ533" i="1"/>
  <c r="BR533" i="1"/>
  <c r="BN533" i="1"/>
  <c r="BO533" i="1"/>
  <c r="BH533" i="1"/>
  <c r="BI533" i="1"/>
  <c r="BJ533" i="1"/>
  <c r="BF533" i="1"/>
  <c r="BP215" i="1"/>
  <c r="BQ215" i="1"/>
  <c r="BG215" i="1"/>
  <c r="BR215" i="1"/>
  <c r="BO215" i="1"/>
  <c r="BL215" i="1"/>
  <c r="BM215" i="1"/>
  <c r="BI215" i="1"/>
  <c r="BJ215" i="1"/>
  <c r="BK215" i="1"/>
  <c r="BF215" i="1"/>
  <c r="BH215" i="1"/>
  <c r="BN215" i="1"/>
  <c r="BQ1318" i="1"/>
  <c r="BR1318" i="1"/>
  <c r="BP1219" i="1"/>
  <c r="BR1219" i="1"/>
  <c r="BQ1273" i="1"/>
  <c r="BP1214" i="1"/>
  <c r="BR1214" i="1"/>
  <c r="BQ1212" i="1"/>
  <c r="BQ1245" i="1"/>
  <c r="BP985" i="1"/>
  <c r="BR985" i="1"/>
  <c r="BR767" i="1"/>
  <c r="BP992" i="1"/>
  <c r="BR992" i="1"/>
  <c r="BP566" i="1"/>
  <c r="BR566" i="1"/>
  <c r="BR560" i="1"/>
  <c r="BP541" i="1"/>
  <c r="BR541" i="1"/>
  <c r="BP536" i="1"/>
  <c r="BP568" i="1"/>
  <c r="BP396" i="1"/>
  <c r="BR396" i="1"/>
  <c r="BP184" i="1"/>
  <c r="BR184" i="1"/>
  <c r="BP180" i="1"/>
  <c r="BR180" i="1"/>
  <c r="BP1267" i="1"/>
  <c r="BQ1267" i="1"/>
  <c r="BR1250" i="1"/>
  <c r="BP963" i="1"/>
  <c r="BR963" i="1"/>
  <c r="BP545" i="1"/>
  <c r="BR545" i="1"/>
  <c r="BQ582" i="1"/>
  <c r="BP572" i="1"/>
  <c r="BR572" i="1"/>
  <c r="BP1282" i="1"/>
  <c r="BR1282" i="1"/>
  <c r="BP1281" i="1"/>
  <c r="BR1281" i="1"/>
  <c r="BQ1270" i="1"/>
  <c r="BQ1269" i="1"/>
  <c r="BP1213" i="1"/>
  <c r="BR1213" i="1"/>
  <c r="BQ1242" i="1"/>
  <c r="BQ1181" i="1"/>
  <c r="BQ1094" i="1"/>
  <c r="BP711" i="1"/>
  <c r="BQ711" i="1"/>
  <c r="BP959" i="1"/>
  <c r="BQ959" i="1"/>
  <c r="BP563" i="1"/>
  <c r="BR563" i="1"/>
  <c r="BP534" i="1"/>
  <c r="BQ534" i="1"/>
  <c r="BR177" i="1"/>
  <c r="BP130" i="1"/>
  <c r="BR130" i="1"/>
  <c r="BQ144" i="1"/>
  <c r="BQ1263" i="1"/>
  <c r="BP1071" i="1"/>
  <c r="BP1315" i="1"/>
  <c r="BR1315" i="1"/>
  <c r="BP1296" i="1"/>
  <c r="BR1296" i="1"/>
  <c r="BQ1216" i="1"/>
  <c r="BP1218" i="1"/>
  <c r="BQ1218" i="1"/>
  <c r="BP983" i="1"/>
  <c r="BR983" i="1"/>
  <c r="BP762" i="1"/>
  <c r="BR762" i="1"/>
  <c r="BQ999" i="1"/>
  <c r="BR964" i="1"/>
  <c r="BP556" i="1"/>
  <c r="BQ556" i="1"/>
  <c r="BR544" i="1"/>
  <c r="BP539" i="1"/>
  <c r="BQ539" i="1"/>
  <c r="BR574" i="1"/>
  <c r="BP569" i="1"/>
  <c r="BQ569" i="1"/>
  <c r="BP530" i="1"/>
  <c r="BR530" i="1"/>
  <c r="BP529" i="1"/>
  <c r="BR529" i="1"/>
  <c r="BQ193" i="1"/>
  <c r="BP127" i="1"/>
  <c r="BN127" i="1"/>
  <c r="BP1259" i="1"/>
  <c r="BQ1259" i="1"/>
  <c r="BQ1211" i="1"/>
  <c r="BQ561" i="1"/>
  <c r="BQ537" i="1"/>
  <c r="BP557" i="1"/>
  <c r="BR557" i="1"/>
  <c r="BH1007" i="1"/>
  <c r="BS1007" i="1"/>
  <c r="BI205" i="1"/>
  <c r="BS205" i="1"/>
  <c r="BH792" i="1"/>
  <c r="BS792" i="1"/>
  <c r="BS282" i="1"/>
  <c r="BI253" i="1"/>
  <c r="BS253" i="1"/>
  <c r="BS993" i="1"/>
  <c r="BL887" i="1"/>
  <c r="BS887" i="1"/>
  <c r="BS284" i="1"/>
  <c r="BR154" i="1"/>
  <c r="BL154" i="1"/>
  <c r="BM154" i="1"/>
  <c r="BN154" i="1"/>
  <c r="BP154" i="1"/>
  <c r="BO154" i="1"/>
  <c r="BH154" i="1"/>
  <c r="BK154" i="1"/>
  <c r="BF154" i="1"/>
  <c r="BG154" i="1"/>
  <c r="BQ154" i="1"/>
  <c r="BJ154" i="1"/>
  <c r="BI154" i="1"/>
  <c r="BK946" i="1"/>
  <c r="BL946" i="1"/>
  <c r="BF946" i="1"/>
  <c r="BG946" i="1"/>
  <c r="BH946" i="1"/>
  <c r="BI946" i="1"/>
  <c r="BJ946" i="1"/>
  <c r="BM946" i="1"/>
  <c r="BN946" i="1"/>
  <c r="BO946" i="1"/>
  <c r="BP946" i="1"/>
  <c r="BQ946" i="1"/>
  <c r="BR946" i="1"/>
  <c r="BK355" i="1"/>
  <c r="BM355" i="1"/>
  <c r="BN355" i="1"/>
  <c r="BG355" i="1"/>
  <c r="BP355" i="1"/>
  <c r="BQ355" i="1"/>
  <c r="BJ355" i="1"/>
  <c r="BF355" i="1"/>
  <c r="BO355" i="1"/>
  <c r="BH355" i="1"/>
  <c r="BL355" i="1"/>
  <c r="BI355" i="1"/>
  <c r="BR355" i="1"/>
  <c r="BQ1240" i="1"/>
  <c r="BM1240" i="1"/>
  <c r="BI1240" i="1"/>
  <c r="BR1240" i="1"/>
  <c r="BN1240" i="1"/>
  <c r="BJ1240" i="1"/>
  <c r="BF1240" i="1"/>
  <c r="BO1240" i="1"/>
  <c r="BK1240" i="1"/>
  <c r="BG1240" i="1"/>
  <c r="BP1240" i="1"/>
  <c r="BL1240" i="1"/>
  <c r="BH1240" i="1"/>
  <c r="BO1019" i="1"/>
  <c r="BK1019" i="1"/>
  <c r="BG1019" i="1"/>
  <c r="BP1019" i="1"/>
  <c r="BL1019" i="1"/>
  <c r="BH1019" i="1"/>
  <c r="BQ1019" i="1"/>
  <c r="BM1019" i="1"/>
  <c r="BR1019" i="1"/>
  <c r="BN1019" i="1"/>
  <c r="BJ1019" i="1"/>
  <c r="BI1019" i="1"/>
  <c r="BF1019" i="1"/>
  <c r="BG674" i="1"/>
  <c r="BK674" i="1"/>
  <c r="BM674" i="1"/>
  <c r="BO674" i="1"/>
  <c r="BP674" i="1"/>
  <c r="BJ674" i="1"/>
  <c r="BH674" i="1"/>
  <c r="BI674" i="1"/>
  <c r="BN674" i="1"/>
  <c r="BL674" i="1"/>
  <c r="BF674" i="1"/>
  <c r="BR674" i="1"/>
  <c r="BQ674" i="1"/>
  <c r="BO153" i="1"/>
  <c r="BK153" i="1"/>
  <c r="BG153" i="1"/>
  <c r="BP153" i="1"/>
  <c r="BL153" i="1"/>
  <c r="BH153" i="1"/>
  <c r="BQ153" i="1"/>
  <c r="BM153" i="1"/>
  <c r="BI153" i="1"/>
  <c r="BR153" i="1"/>
  <c r="BN153" i="1"/>
  <c r="BJ153" i="1"/>
  <c r="BF153" i="1"/>
  <c r="BQ159" i="1"/>
  <c r="BN159" i="1"/>
  <c r="BR159" i="1"/>
  <c r="BL159" i="1"/>
  <c r="BO159" i="1"/>
  <c r="BP159" i="1"/>
  <c r="BI159" i="1"/>
  <c r="BF159" i="1"/>
  <c r="BJ159" i="1"/>
  <c r="BK159" i="1"/>
  <c r="BM159" i="1"/>
  <c r="BH159" i="1"/>
  <c r="BG159" i="1"/>
  <c r="BQ1090" i="1"/>
  <c r="BM1090" i="1"/>
  <c r="BI1090" i="1"/>
  <c r="BR1090" i="1"/>
  <c r="BN1090" i="1"/>
  <c r="BJ1090" i="1"/>
  <c r="BF1090" i="1"/>
  <c r="BO1090" i="1"/>
  <c r="BK1090" i="1"/>
  <c r="BG1090" i="1"/>
  <c r="BP1090" i="1"/>
  <c r="BL1090" i="1"/>
  <c r="BH1090" i="1"/>
  <c r="BK1286" i="1"/>
  <c r="BH1286" i="1"/>
  <c r="BQ1286" i="1"/>
  <c r="BM1286" i="1"/>
  <c r="BI1286" i="1"/>
  <c r="BR1286" i="1"/>
  <c r="BN1286" i="1"/>
  <c r="BJ1286" i="1"/>
  <c r="BF1286" i="1"/>
  <c r="BO1286" i="1"/>
  <c r="BG1286" i="1"/>
  <c r="BP1286" i="1"/>
  <c r="BL1286" i="1"/>
  <c r="BO1279" i="1"/>
  <c r="BK1279" i="1"/>
  <c r="BG1279" i="1"/>
  <c r="BP1279" i="1"/>
  <c r="BL1279" i="1"/>
  <c r="BH1279" i="1"/>
  <c r="BF1279" i="1"/>
  <c r="BQ1279" i="1"/>
  <c r="BM1279" i="1"/>
  <c r="BI1279" i="1"/>
  <c r="BR1279" i="1"/>
  <c r="BN1279" i="1"/>
  <c r="BJ1279" i="1"/>
  <c r="BK538" i="1"/>
  <c r="BO538" i="1"/>
  <c r="BP538" i="1"/>
  <c r="BF538" i="1"/>
  <c r="BG538" i="1"/>
  <c r="BQ538" i="1"/>
  <c r="BR538" i="1"/>
  <c r="BM538" i="1"/>
  <c r="BH538" i="1"/>
  <c r="BL538" i="1"/>
  <c r="BN538" i="1"/>
  <c r="BI538" i="1"/>
  <c r="BJ538" i="1"/>
  <c r="BL356" i="1"/>
  <c r="BN356" i="1"/>
  <c r="BG356" i="1"/>
  <c r="BP356" i="1"/>
  <c r="BQ356" i="1"/>
  <c r="BR356" i="1"/>
  <c r="BK356" i="1"/>
  <c r="BF356" i="1"/>
  <c r="BM356" i="1"/>
  <c r="BO356" i="1"/>
  <c r="BI356" i="1"/>
  <c r="BJ356" i="1"/>
  <c r="BH356" i="1"/>
  <c r="BO88" i="1"/>
  <c r="BK88" i="1"/>
  <c r="BG88" i="1"/>
  <c r="BP88" i="1"/>
  <c r="BL88" i="1"/>
  <c r="BH88" i="1"/>
  <c r="BQ88" i="1"/>
  <c r="BM88" i="1"/>
  <c r="BI88" i="1"/>
  <c r="BR88" i="1"/>
  <c r="BN88" i="1"/>
  <c r="BJ88" i="1"/>
  <c r="BF88" i="1"/>
  <c r="BG532" i="1"/>
  <c r="BF532" i="1"/>
  <c r="BI532" i="1"/>
  <c r="BL532" i="1"/>
  <c r="BN532" i="1"/>
  <c r="BQ532" i="1"/>
  <c r="BH532" i="1"/>
  <c r="BJ532" i="1"/>
  <c r="BM532" i="1"/>
  <c r="BP532" i="1"/>
  <c r="BR532" i="1"/>
  <c r="BO532" i="1"/>
  <c r="BK532" i="1"/>
  <c r="BQ131" i="1"/>
  <c r="BM131" i="1"/>
  <c r="BI131" i="1"/>
  <c r="BR131" i="1"/>
  <c r="BN131" i="1"/>
  <c r="BJ131" i="1"/>
  <c r="BF131" i="1"/>
  <c r="BO131" i="1"/>
  <c r="BK131" i="1"/>
  <c r="BG131" i="1"/>
  <c r="BP131" i="1"/>
  <c r="BL131" i="1"/>
  <c r="BH131" i="1"/>
  <c r="BK763" i="1"/>
  <c r="BJ763" i="1"/>
  <c r="BI763" i="1"/>
  <c r="BH763" i="1"/>
  <c r="BG763" i="1"/>
  <c r="BN763" i="1"/>
  <c r="BL763" i="1"/>
  <c r="BR763" i="1"/>
  <c r="BQ763" i="1"/>
  <c r="BP763" i="1"/>
  <c r="BO763" i="1"/>
  <c r="BM763" i="1"/>
  <c r="BF763" i="1"/>
  <c r="BP1273" i="1"/>
  <c r="BR1273" i="1"/>
  <c r="BP1212" i="1"/>
  <c r="BR1212" i="1"/>
  <c r="BP1245" i="1"/>
  <c r="BR1245" i="1"/>
  <c r="BP767" i="1"/>
  <c r="BP560" i="1"/>
  <c r="BQ560" i="1"/>
  <c r="BQ536" i="1"/>
  <c r="BQ568" i="1"/>
  <c r="BQ396" i="1"/>
  <c r="BQ184" i="1"/>
  <c r="BJ184" i="1"/>
  <c r="BQ180" i="1"/>
  <c r="BP1250" i="1"/>
  <c r="BQ963" i="1"/>
  <c r="BP582" i="1"/>
  <c r="BQ572" i="1"/>
  <c r="BQ1281" i="1"/>
  <c r="BP1270" i="1"/>
  <c r="BP1269" i="1"/>
  <c r="BR1269" i="1"/>
  <c r="BP1242" i="1"/>
  <c r="BP1181" i="1"/>
  <c r="BP1094" i="1"/>
  <c r="BP555" i="1"/>
  <c r="BR555" i="1"/>
  <c r="BP177" i="1"/>
  <c r="BP144" i="1"/>
  <c r="BP1263" i="1"/>
  <c r="BR1263" i="1"/>
  <c r="BQ1071" i="1"/>
  <c r="BQ567" i="1"/>
  <c r="BR567" i="1"/>
  <c r="BQ1296" i="1"/>
  <c r="BP1216" i="1"/>
  <c r="BR1218" i="1"/>
  <c r="BQ762" i="1"/>
  <c r="BP999" i="1"/>
  <c r="BP964" i="1"/>
  <c r="BQ964" i="1"/>
  <c r="BR556" i="1"/>
  <c r="BP544" i="1"/>
  <c r="BP574" i="1"/>
  <c r="BR569" i="1"/>
  <c r="BQ530" i="1"/>
  <c r="BP193" i="1"/>
  <c r="BR193" i="1"/>
  <c r="BQ127" i="1"/>
  <c r="BJ446" i="1"/>
  <c r="BS446" i="1"/>
  <c r="BS919" i="1"/>
  <c r="BP1211" i="1"/>
  <c r="BP561" i="1"/>
  <c r="BP537" i="1"/>
  <c r="BJ578" i="1"/>
  <c r="BS578" i="1"/>
  <c r="BS420" i="1"/>
  <c r="BS892" i="1"/>
  <c r="BJ530" i="1"/>
  <c r="BS860" i="1"/>
  <c r="BS340" i="1"/>
  <c r="BI180" i="1"/>
  <c r="BJ447" i="1"/>
  <c r="BS447" i="1"/>
  <c r="BS920" i="1"/>
  <c r="BS732" i="1"/>
  <c r="BS1309" i="1"/>
  <c r="BS128" i="1"/>
  <c r="BS430" i="1"/>
  <c r="BS881" i="1"/>
  <c r="BS285" i="1"/>
  <c r="BO138" i="1"/>
  <c r="BK138" i="1"/>
  <c r="BG138" i="1"/>
  <c r="BP138" i="1"/>
  <c r="BL138" i="1"/>
  <c r="BH138" i="1"/>
  <c r="BQ138" i="1"/>
  <c r="BM138" i="1"/>
  <c r="BI138" i="1"/>
  <c r="BR138" i="1"/>
  <c r="BN138" i="1"/>
  <c r="BJ138" i="1"/>
  <c r="BF138" i="1"/>
  <c r="BJ451" i="1"/>
  <c r="BS451" i="1"/>
  <c r="BE968" i="1"/>
  <c r="BE1059" i="1"/>
  <c r="BF951" i="1"/>
  <c r="BF930" i="1"/>
  <c r="BS930" i="1"/>
  <c r="BF530" i="1"/>
  <c r="BJ6" i="1"/>
  <c r="BL13" i="1"/>
  <c r="BN1129" i="1"/>
  <c r="BK1079" i="1"/>
  <c r="BI1079" i="1"/>
  <c r="BH1032" i="1"/>
  <c r="BJ1079" i="1"/>
  <c r="BF794" i="1"/>
  <c r="BG1073" i="1"/>
  <c r="BK794" i="1"/>
  <c r="BM1073" i="1"/>
  <c r="BL794" i="1"/>
  <c r="BI794" i="1"/>
  <c r="BD1306" i="1"/>
  <c r="BO1079" i="1"/>
  <c r="BD1151" i="1"/>
  <c r="BD1052" i="1"/>
  <c r="BH1079" i="1"/>
  <c r="BN794" i="1"/>
  <c r="BM794" i="1"/>
  <c r="BL1079" i="1"/>
  <c r="BJ794" i="1"/>
  <c r="BF1079" i="1"/>
  <c r="BG794" i="1"/>
  <c r="BM1079" i="1"/>
  <c r="BN1079" i="1"/>
  <c r="BO794" i="1"/>
  <c r="BH1120" i="1"/>
  <c r="BM1032" i="1"/>
  <c r="BF13" i="1"/>
  <c r="BS521" i="1"/>
  <c r="BF1120" i="1"/>
  <c r="BS564" i="1"/>
  <c r="BS524" i="1"/>
  <c r="BS34" i="1"/>
  <c r="BF1182" i="1"/>
  <c r="BH1182" i="1"/>
  <c r="BS1141" i="1"/>
  <c r="BS912" i="1"/>
  <c r="BS899" i="1"/>
  <c r="BD1152" i="1"/>
  <c r="BS1167" i="1"/>
  <c r="BS784" i="1"/>
  <c r="BS768" i="1"/>
  <c r="BS654" i="1"/>
  <c r="BS619" i="1"/>
  <c r="BS516" i="1"/>
  <c r="BS393" i="1"/>
  <c r="BS1205" i="1"/>
  <c r="BS1187" i="1"/>
  <c r="BS1042" i="1"/>
  <c r="BS808" i="1"/>
  <c r="BS721" i="1"/>
  <c r="BS682" i="1"/>
  <c r="BS739" i="1"/>
  <c r="BS518" i="1"/>
  <c r="BS1196" i="1"/>
  <c r="BS1190" i="1"/>
  <c r="BS1184" i="1"/>
  <c r="BS1144" i="1"/>
  <c r="BS1043" i="1"/>
  <c r="BS1014" i="1"/>
  <c r="BS828" i="1"/>
  <c r="BS665" i="1"/>
  <c r="BS525" i="1"/>
  <c r="BS455" i="1"/>
  <c r="BS815" i="1"/>
  <c r="BS715" i="1"/>
  <c r="BS976" i="1"/>
  <c r="BS1203" i="1"/>
  <c r="BS1180" i="1"/>
  <c r="BG1221" i="1"/>
  <c r="BS576" i="1"/>
  <c r="BS511" i="1"/>
  <c r="BS453" i="1"/>
  <c r="BH1221" i="1"/>
  <c r="BI1129" i="1"/>
  <c r="BS311" i="1"/>
  <c r="BS179" i="1"/>
  <c r="BS1157" i="1"/>
  <c r="BS776" i="1"/>
  <c r="BS730" i="1"/>
  <c r="BS998" i="1"/>
  <c r="BS584" i="1"/>
  <c r="BS522" i="1"/>
  <c r="BS372" i="1"/>
  <c r="BS1189" i="1"/>
  <c r="BS1164" i="1"/>
  <c r="BS1143" i="1"/>
  <c r="BS1154" i="1"/>
  <c r="BS1023" i="1"/>
  <c r="BS850" i="1"/>
  <c r="BS697" i="1"/>
  <c r="BS690" i="1"/>
  <c r="BS1004" i="1"/>
  <c r="BS488" i="1"/>
  <c r="BS423" i="1"/>
  <c r="BS1255" i="1"/>
  <c r="BS904" i="1"/>
  <c r="BS978" i="1"/>
  <c r="BS898" i="1"/>
  <c r="BS706" i="1"/>
  <c r="BS786" i="1"/>
  <c r="BS766" i="1"/>
  <c r="BS752" i="1"/>
  <c r="BS490" i="1"/>
  <c r="BS719" i="1"/>
  <c r="BS373" i="1"/>
  <c r="BS956" i="1"/>
  <c r="BS1015" i="1"/>
  <c r="BS773" i="1"/>
  <c r="BS841" i="1"/>
  <c r="BS325" i="1"/>
  <c r="BS327" i="1"/>
  <c r="BS347" i="1"/>
  <c r="BS254" i="1"/>
  <c r="BS259" i="1"/>
  <c r="BS203" i="1"/>
  <c r="BS240" i="1"/>
  <c r="BS471" i="1"/>
  <c r="BS224" i="1"/>
  <c r="BS221" i="1"/>
  <c r="BS148" i="1"/>
  <c r="BS112" i="1"/>
  <c r="BS194" i="1"/>
  <c r="BS110" i="1"/>
  <c r="BS262" i="1"/>
  <c r="BS972" i="1"/>
  <c r="BS102" i="1"/>
  <c r="BS688" i="1"/>
  <c r="BS680" i="1"/>
  <c r="BS742" i="1"/>
  <c r="BS1011" i="1"/>
  <c r="BS1000" i="1"/>
  <c r="BS990" i="1"/>
  <c r="BS894" i="1"/>
  <c r="BS879" i="1"/>
  <c r="BS869" i="1"/>
  <c r="BS655" i="1"/>
  <c r="BS639" i="1"/>
  <c r="BS628" i="1"/>
  <c r="BS617" i="1"/>
  <c r="BS609" i="1"/>
  <c r="BS601" i="1"/>
  <c r="BS175" i="1"/>
  <c r="BS124" i="1"/>
  <c r="BS1176" i="1"/>
  <c r="BS1137" i="1"/>
  <c r="BS1124" i="1"/>
  <c r="BS1033" i="1"/>
  <c r="BS362" i="1"/>
  <c r="BS462" i="1"/>
  <c r="BS385" i="1"/>
  <c r="BS1207" i="1"/>
  <c r="BS1166" i="1"/>
  <c r="BS1156" i="1"/>
  <c r="BS1036" i="1"/>
  <c r="BS809" i="1"/>
  <c r="BS781" i="1"/>
  <c r="BS769" i="1"/>
  <c r="BS383" i="1"/>
  <c r="BS361" i="1"/>
  <c r="BS18" i="1"/>
  <c r="BR1080" i="1"/>
  <c r="BQ1080" i="1"/>
  <c r="BP1080" i="1"/>
  <c r="BS1087" i="1"/>
  <c r="BQ1222" i="1"/>
  <c r="BR1222" i="1"/>
  <c r="BP1222" i="1"/>
  <c r="BS1113" i="1"/>
  <c r="BS1091" i="1"/>
  <c r="BS1229" i="1"/>
  <c r="BF1129" i="1"/>
  <c r="BR1129" i="1"/>
  <c r="BQ1129" i="1"/>
  <c r="BP1129" i="1"/>
  <c r="BS803" i="1"/>
  <c r="BS953" i="1"/>
  <c r="BS909" i="1"/>
  <c r="BS709" i="1"/>
  <c r="BS740" i="1"/>
  <c r="BS647" i="1"/>
  <c r="BS604" i="1"/>
  <c r="BR371" i="1"/>
  <c r="BQ371" i="1"/>
  <c r="BP371" i="1"/>
  <c r="BS955" i="1"/>
  <c r="BS608" i="1"/>
  <c r="BS426" i="1"/>
  <c r="BS442" i="1"/>
  <c r="BS160" i="1"/>
  <c r="BS698" i="1"/>
  <c r="BS593" i="1"/>
  <c r="BS145" i="1"/>
  <c r="BS120" i="1"/>
  <c r="BS8" i="1"/>
  <c r="BS41" i="1"/>
  <c r="BS7" i="1"/>
  <c r="BS5" i="1"/>
  <c r="BS1301" i="1"/>
  <c r="BS1283" i="1"/>
  <c r="BS1209" i="1"/>
  <c r="BS1278" i="1"/>
  <c r="BS241" i="1"/>
  <c r="BS232" i="1"/>
  <c r="BS297" i="1"/>
  <c r="BS185" i="1"/>
  <c r="BS236" i="1"/>
  <c r="BS233" i="1"/>
  <c r="BS231" i="1"/>
  <c r="BS226" i="1"/>
  <c r="BS323" i="1"/>
  <c r="BS321" i="1"/>
  <c r="BS228" i="1"/>
  <c r="BS342" i="1"/>
  <c r="BS255" i="1"/>
  <c r="BS230" i="1"/>
  <c r="BS302" i="1"/>
  <c r="BS238" i="1"/>
  <c r="BS1271" i="1"/>
  <c r="BS1193" i="1"/>
  <c r="BS1170" i="1"/>
  <c r="BS1162" i="1"/>
  <c r="BS1028" i="1"/>
  <c r="BS1038" i="1"/>
  <c r="BS1024" i="1"/>
  <c r="BS977" i="1"/>
  <c r="BS903" i="1"/>
  <c r="BS937" i="1"/>
  <c r="BS967" i="1"/>
  <c r="BS840" i="1"/>
  <c r="BS805" i="1"/>
  <c r="BS813" i="1"/>
  <c r="BS714" i="1"/>
  <c r="BS708" i="1"/>
  <c r="BS667" i="1"/>
  <c r="BS788" i="1"/>
  <c r="BS726" i="1"/>
  <c r="BS722" i="1"/>
  <c r="BS695" i="1"/>
  <c r="BS691" i="1"/>
  <c r="BS687" i="1"/>
  <c r="BS683" i="1"/>
  <c r="BS677" i="1"/>
  <c r="BS800" i="1"/>
  <c r="BS928" i="1"/>
  <c r="BS551" i="1"/>
  <c r="BS281" i="1"/>
  <c r="BS20" i="1"/>
  <c r="BS1254" i="1"/>
  <c r="BS787" i="1"/>
  <c r="BS779" i="1"/>
  <c r="BS991" i="1"/>
  <c r="BS926" i="1"/>
  <c r="BS867" i="1"/>
  <c r="BS653" i="1"/>
  <c r="BS626" i="1"/>
  <c r="BS611" i="1"/>
  <c r="BS603" i="1"/>
  <c r="BS552" i="1"/>
  <c r="BS506" i="1"/>
  <c r="BS445" i="1"/>
  <c r="BS258" i="1"/>
  <c r="BS107" i="1"/>
  <c r="BS220" i="1"/>
  <c r="BS92" i="1"/>
  <c r="BS47" i="1"/>
  <c r="BS1264" i="1"/>
  <c r="BS1200" i="1"/>
  <c r="BS1179" i="1"/>
  <c r="BS1140" i="1"/>
  <c r="BS1155" i="1"/>
  <c r="BS1030" i="1"/>
  <c r="BS973" i="1"/>
  <c r="BS910" i="1"/>
  <c r="BS829" i="1"/>
  <c r="BS818" i="1"/>
  <c r="BS703" i="1"/>
  <c r="BS689" i="1"/>
  <c r="BS685" i="1"/>
  <c r="BS681" i="1"/>
  <c r="BS802" i="1"/>
  <c r="BS798" i="1"/>
  <c r="BS657" i="1"/>
  <c r="BS889" i="1"/>
  <c r="BS882" i="1"/>
  <c r="BS874" i="1"/>
  <c r="BS870" i="1"/>
  <c r="BS866" i="1"/>
  <c r="BS656" i="1"/>
  <c r="BS648" i="1"/>
  <c r="BS652" i="1"/>
  <c r="BS635" i="1"/>
  <c r="BS641" i="1"/>
  <c r="BS631" i="1"/>
  <c r="BS627" i="1"/>
  <c r="BS622" i="1"/>
  <c r="BS618" i="1"/>
  <c r="BS615" i="1"/>
  <c r="BS610" i="1"/>
  <c r="BS605" i="1"/>
  <c r="BS602" i="1"/>
  <c r="BS553" i="1"/>
  <c r="BS550" i="1"/>
  <c r="BS571" i="1"/>
  <c r="BS514" i="1"/>
  <c r="BS513" i="1"/>
  <c r="BS211" i="1"/>
  <c r="BS105" i="1"/>
  <c r="BS1020" i="1"/>
  <c r="BS260" i="1"/>
  <c r="BS256" i="1"/>
  <c r="BS210" i="1"/>
  <c r="BS199" i="1"/>
  <c r="BS549" i="1"/>
  <c r="BS580" i="1"/>
  <c r="BS570" i="1"/>
  <c r="BS528" i="1"/>
  <c r="BS520" i="1"/>
  <c r="BS353" i="1"/>
  <c r="BS38" i="1"/>
  <c r="BS727" i="1"/>
  <c r="BS696" i="1"/>
  <c r="BS398" i="1"/>
  <c r="BS42" i="1"/>
  <c r="BS28" i="1"/>
  <c r="BS1261" i="1"/>
  <c r="BS777" i="1"/>
  <c r="BS927" i="1"/>
  <c r="BS966" i="1"/>
  <c r="BS257" i="1"/>
  <c r="BS219" i="1"/>
  <c r="BS208" i="1"/>
  <c r="BS118" i="1"/>
  <c r="BS93" i="1"/>
  <c r="BS995" i="1"/>
  <c r="BS1117" i="1"/>
  <c r="BS1236" i="1"/>
  <c r="BI1032" i="1"/>
  <c r="BR1032" i="1"/>
  <c r="BQ1032" i="1"/>
  <c r="BP1032" i="1"/>
  <c r="BK1237" i="1"/>
  <c r="BQ1237" i="1"/>
  <c r="BR1237" i="1"/>
  <c r="BP1237" i="1"/>
  <c r="BI1120" i="1"/>
  <c r="BR1120" i="1"/>
  <c r="BQ1120" i="1"/>
  <c r="BP1120" i="1"/>
  <c r="BK1084" i="1"/>
  <c r="BQ1084" i="1"/>
  <c r="BR1084" i="1"/>
  <c r="BP1084" i="1"/>
  <c r="BI1228" i="1"/>
  <c r="BR1228" i="1"/>
  <c r="BQ1228" i="1"/>
  <c r="BP1228" i="1"/>
  <c r="BS1107" i="1"/>
  <c r="BS718" i="1"/>
  <c r="BS799" i="1"/>
  <c r="BS942" i="1"/>
  <c r="BS705" i="1"/>
  <c r="BS954" i="1"/>
  <c r="BS636" i="1"/>
  <c r="BS596" i="1"/>
  <c r="BS346" i="1"/>
  <c r="BH672" i="1"/>
  <c r="BQ672" i="1"/>
  <c r="BR672" i="1"/>
  <c r="BP672" i="1"/>
  <c r="BS947" i="1"/>
  <c r="BS597" i="1"/>
  <c r="BS435" i="1"/>
  <c r="BS645" i="1"/>
  <c r="BS500" i="1"/>
  <c r="BS457" i="1"/>
  <c r="BS114" i="1"/>
  <c r="BS382" i="1"/>
  <c r="BS37" i="1"/>
  <c r="BS439" i="1"/>
  <c r="BS293" i="1"/>
  <c r="BS1303" i="1"/>
  <c r="BS1115" i="1"/>
  <c r="BS329" i="1"/>
  <c r="BS324" i="1"/>
  <c r="BS322" i="1"/>
  <c r="BS318" i="1"/>
  <c r="BS188" i="1"/>
  <c r="BS234" i="1"/>
  <c r="BS30" i="1"/>
  <c r="BS1208" i="1"/>
  <c r="BS1198" i="1"/>
  <c r="BS1188" i="1"/>
  <c r="BS1192" i="1"/>
  <c r="BS1186" i="1"/>
  <c r="BS1138" i="1"/>
  <c r="BS1142" i="1"/>
  <c r="BS1153" i="1"/>
  <c r="BS1125" i="1"/>
  <c r="BS780" i="1"/>
  <c r="BS772" i="1"/>
  <c r="BS749" i="1"/>
  <c r="BS673" i="1"/>
  <c r="BS547" i="1"/>
  <c r="BS577" i="1"/>
  <c r="BS519" i="1"/>
  <c r="BS454" i="1"/>
  <c r="BS366" i="1"/>
  <c r="BS237" i="1"/>
  <c r="BS11" i="1"/>
  <c r="BS1199" i="1"/>
  <c r="BS1194" i="1"/>
  <c r="BS1183" i="1"/>
  <c r="BS1169" i="1"/>
  <c r="BS1168" i="1"/>
  <c r="BS1139" i="1"/>
  <c r="BS1031" i="1"/>
  <c r="BS987" i="1"/>
  <c r="BS848" i="1"/>
  <c r="BS833" i="1"/>
  <c r="BS819" i="1"/>
  <c r="BS823" i="1"/>
  <c r="BS713" i="1"/>
  <c r="BS790" i="1"/>
  <c r="BS783" i="1"/>
  <c r="BS759" i="1"/>
  <c r="BS725" i="1"/>
  <c r="BS694" i="1"/>
  <c r="BS686" i="1"/>
  <c r="BS679" i="1"/>
  <c r="BS659" i="1"/>
  <c r="BS1001" i="1"/>
  <c r="BS523" i="1"/>
  <c r="BS515" i="1"/>
  <c r="BS480" i="1"/>
  <c r="BS384" i="1"/>
  <c r="BS414" i="1"/>
  <c r="BS470" i="1"/>
  <c r="BS223" i="1"/>
  <c r="BS156" i="1"/>
  <c r="BS132" i="1"/>
  <c r="BS122" i="1"/>
  <c r="BS1260" i="1"/>
  <c r="BS1206" i="1"/>
  <c r="BS1172" i="1"/>
  <c r="BS1165" i="1"/>
  <c r="BS1136" i="1"/>
  <c r="BS1045" i="1"/>
  <c r="BS1021" i="1"/>
  <c r="BS807" i="1"/>
  <c r="BS822" i="1"/>
  <c r="BS811" i="1"/>
  <c r="BS825" i="1"/>
  <c r="BS778" i="1"/>
  <c r="BS774" i="1"/>
  <c r="BS770" i="1"/>
  <c r="BS748" i="1"/>
  <c r="BS731" i="1"/>
  <c r="BS575" i="1"/>
  <c r="BS505" i="1"/>
  <c r="BS487" i="1"/>
  <c r="BS448" i="1"/>
  <c r="BS103" i="1"/>
  <c r="BS40" i="1"/>
  <c r="BS905" i="1"/>
  <c r="BS834" i="1"/>
  <c r="BS699" i="1"/>
  <c r="BS702" i="1"/>
  <c r="BS354" i="1"/>
  <c r="BS182" i="1"/>
  <c r="BS129" i="1"/>
  <c r="BS104" i="1"/>
  <c r="BS45" i="1"/>
  <c r="BS1171" i="1"/>
  <c r="BS754" i="1"/>
  <c r="BS692" i="1"/>
  <c r="BS684" i="1"/>
  <c r="BS675" i="1"/>
  <c r="BS1002" i="1"/>
  <c r="BS994" i="1"/>
  <c r="BS888" i="1"/>
  <c r="BS873" i="1"/>
  <c r="BS865" i="1"/>
  <c r="BS649" i="1"/>
  <c r="BS637" i="1"/>
  <c r="BS633" i="1"/>
  <c r="BS621" i="1"/>
  <c r="BS613" i="1"/>
  <c r="BS606" i="1"/>
  <c r="BS595" i="1"/>
  <c r="BS392" i="1"/>
  <c r="BS1145" i="1"/>
  <c r="BS851" i="1"/>
  <c r="BS23" i="1"/>
  <c r="BS16" i="1"/>
  <c r="BS1197" i="1"/>
  <c r="BS1195" i="1"/>
  <c r="BS1191" i="1"/>
  <c r="BS1185" i="1"/>
  <c r="BS847" i="1"/>
  <c r="BS789" i="1"/>
  <c r="BS785" i="1"/>
  <c r="BS744" i="1"/>
  <c r="BS369" i="1"/>
  <c r="BS397" i="1"/>
  <c r="BS468" i="1"/>
  <c r="BS50" i="1"/>
  <c r="BK1221" i="1"/>
  <c r="BR1221" i="1"/>
  <c r="BQ1221" i="1"/>
  <c r="BP1221" i="1"/>
  <c r="BS1175" i="1"/>
  <c r="BR1077" i="1"/>
  <c r="BQ1077" i="1"/>
  <c r="BP1077" i="1"/>
  <c r="BS1108" i="1"/>
  <c r="BR1075" i="1"/>
  <c r="BQ1075" i="1"/>
  <c r="BP1075" i="1"/>
  <c r="BS1257" i="1"/>
  <c r="BR1233" i="1"/>
  <c r="BQ1233" i="1"/>
  <c r="BP1233" i="1"/>
  <c r="BS1147" i="1"/>
  <c r="BR1079" i="1"/>
  <c r="BQ1079" i="1"/>
  <c r="BP1079" i="1"/>
  <c r="BR1111" i="1"/>
  <c r="BQ1111" i="1"/>
  <c r="BP1111" i="1"/>
  <c r="BP974" i="1"/>
  <c r="BR974" i="1"/>
  <c r="BQ974" i="1"/>
  <c r="BS1224" i="1"/>
  <c r="BR1098" i="1"/>
  <c r="BP1098" i="1"/>
  <c r="BS1092" i="1"/>
  <c r="BQ982" i="1"/>
  <c r="BR982" i="1"/>
  <c r="BP982" i="1"/>
  <c r="BR794" i="1"/>
  <c r="BQ794" i="1"/>
  <c r="BP794" i="1"/>
  <c r="BS658" i="1"/>
  <c r="BS925" i="1"/>
  <c r="BS700" i="1"/>
  <c r="BS668" i="1"/>
  <c r="BL734" i="1"/>
  <c r="BR734" i="1"/>
  <c r="BQ734" i="1"/>
  <c r="BP734" i="1"/>
  <c r="BS913" i="1"/>
  <c r="BS620" i="1"/>
  <c r="BS189" i="1"/>
  <c r="BS843" i="1"/>
  <c r="BS660" i="1"/>
  <c r="BS801" i="1"/>
  <c r="BS387" i="1"/>
  <c r="BS279" i="1"/>
  <c r="BS630" i="1"/>
  <c r="BS526" i="1"/>
  <c r="BS364" i="1"/>
  <c r="BS133" i="1"/>
  <c r="BS31" i="1"/>
  <c r="BS39" i="1"/>
  <c r="BS374" i="1"/>
  <c r="BS119" i="1"/>
  <c r="BS1297" i="1"/>
  <c r="BS1298" i="1"/>
  <c r="BS1285" i="1"/>
  <c r="BS1299" i="1"/>
  <c r="BS1304" i="1"/>
  <c r="BS388" i="1"/>
  <c r="BS21" i="1"/>
  <c r="BS1037" i="1"/>
  <c r="BS212" i="1"/>
  <c r="BS345" i="1"/>
  <c r="BS287" i="1"/>
  <c r="BS352" i="1"/>
  <c r="BS326" i="1"/>
  <c r="BS310" i="1"/>
  <c r="BS225" i="1"/>
  <c r="BS306" i="1"/>
  <c r="BS330" i="1"/>
  <c r="BS242" i="1"/>
  <c r="BS291" i="1"/>
  <c r="BS227" i="1"/>
  <c r="BS328" i="1"/>
  <c r="BS301" i="1"/>
  <c r="BS239" i="1"/>
  <c r="BS244" i="1"/>
  <c r="BS300" i="1"/>
  <c r="BS95" i="1"/>
  <c r="BS1266" i="1"/>
  <c r="BS1262" i="1"/>
  <c r="BS1253" i="1"/>
  <c r="BS1204" i="1"/>
  <c r="BS1174" i="1"/>
  <c r="BS1040" i="1"/>
  <c r="BS1035" i="1"/>
  <c r="BS981" i="1"/>
  <c r="BS969" i="1"/>
  <c r="BS958" i="1"/>
  <c r="BS835" i="1"/>
  <c r="BS820" i="1"/>
  <c r="BS701" i="1"/>
  <c r="BS704" i="1"/>
  <c r="BS738" i="1"/>
  <c r="BS1008" i="1"/>
  <c r="BS1003" i="1"/>
  <c r="BS988" i="1"/>
  <c r="BS893" i="1"/>
  <c r="BS886" i="1"/>
  <c r="BS877" i="1"/>
  <c r="BS872" i="1"/>
  <c r="BS868" i="1"/>
  <c r="BS864" i="1"/>
  <c r="BS651" i="1"/>
  <c r="BS642" i="1"/>
  <c r="BS638" i="1"/>
  <c r="BS634" i="1"/>
  <c r="BS625" i="1"/>
  <c r="BS612" i="1"/>
  <c r="BS594" i="1"/>
  <c r="BS512" i="1"/>
  <c r="BS481" i="1"/>
  <c r="BS176" i="1"/>
  <c r="BS17" i="1"/>
  <c r="BS32" i="1"/>
  <c r="BS1272" i="1"/>
  <c r="BS775" i="1"/>
  <c r="BS771" i="1"/>
  <c r="BS753" i="1"/>
  <c r="BS729" i="1"/>
  <c r="BS896" i="1"/>
  <c r="BS884" i="1"/>
  <c r="BS871" i="1"/>
  <c r="BS862" i="1"/>
  <c r="BS650" i="1"/>
  <c r="BS640" i="1"/>
  <c r="BS632" i="1"/>
  <c r="BS623" i="1"/>
  <c r="BS614" i="1"/>
  <c r="BS554" i="1"/>
  <c r="BS517" i="1"/>
  <c r="BS375" i="1"/>
  <c r="BS463" i="1"/>
  <c r="BS125" i="1"/>
  <c r="BS1160" i="1"/>
  <c r="BS1149" i="1"/>
  <c r="BS839" i="1"/>
  <c r="BS669" i="1"/>
  <c r="BS782" i="1"/>
  <c r="BS728" i="1"/>
  <c r="BS724" i="1"/>
  <c r="BS720" i="1"/>
  <c r="BS1009" i="1"/>
  <c r="BS989" i="1"/>
  <c r="BS949" i="1"/>
  <c r="BS907" i="1"/>
  <c r="BS961" i="1"/>
  <c r="BS546" i="1"/>
  <c r="BS56" i="1"/>
  <c r="BS25" i="1"/>
  <c r="BS1161" i="1"/>
  <c r="BS1029" i="1"/>
  <c r="BS751" i="1"/>
  <c r="BS273" i="1"/>
  <c r="BS178" i="1"/>
  <c r="BS36" i="1"/>
  <c r="BS1027" i="1"/>
  <c r="BS357" i="1"/>
  <c r="BS134" i="1"/>
  <c r="BS723" i="1"/>
  <c r="BS218" i="1"/>
  <c r="BS49" i="1"/>
  <c r="BS1274" i="1"/>
  <c r="BS1256" i="1"/>
  <c r="BS960" i="1"/>
  <c r="BS261" i="1"/>
  <c r="BS222" i="1"/>
  <c r="BS209" i="1"/>
  <c r="BS183" i="1"/>
  <c r="BS117" i="1"/>
  <c r="BS150" i="1"/>
  <c r="BS106" i="1"/>
  <c r="BS99" i="1"/>
  <c r="BS229" i="1"/>
  <c r="BR1239" i="1"/>
  <c r="BQ1239" i="1"/>
  <c r="BP1239" i="1"/>
  <c r="BO1182" i="1"/>
  <c r="BR1182" i="1"/>
  <c r="BQ1182" i="1"/>
  <c r="BP1182" i="1"/>
  <c r="BQ1132" i="1"/>
  <c r="BR1132" i="1"/>
  <c r="BP1132" i="1"/>
  <c r="BS1093" i="1"/>
  <c r="BR1210" i="1"/>
  <c r="BP1210" i="1"/>
  <c r="BQ1210" i="1"/>
  <c r="BQ1089" i="1"/>
  <c r="BR1089" i="1"/>
  <c r="BP1089" i="1"/>
  <c r="BS1148" i="1"/>
  <c r="BR1073" i="1"/>
  <c r="BQ1073" i="1"/>
  <c r="BP1073" i="1"/>
  <c r="BR1105" i="1"/>
  <c r="BQ1105" i="1"/>
  <c r="BP1105" i="1"/>
  <c r="BR1234" i="1"/>
  <c r="BQ1234" i="1"/>
  <c r="BP1234" i="1"/>
  <c r="BR1159" i="1"/>
  <c r="BQ1159" i="1"/>
  <c r="BP1159" i="1"/>
  <c r="BG1085" i="1"/>
  <c r="BR1085" i="1"/>
  <c r="BQ1085" i="1"/>
  <c r="BP1085" i="1"/>
  <c r="BQ979" i="1"/>
  <c r="BR979" i="1"/>
  <c r="BP979" i="1"/>
  <c r="BS662" i="1"/>
  <c r="BS915" i="1"/>
  <c r="BS712" i="1"/>
  <c r="BM664" i="1"/>
  <c r="BR664" i="1"/>
  <c r="BQ664" i="1"/>
  <c r="BP664" i="1"/>
  <c r="BS945" i="1"/>
  <c r="BS607" i="1"/>
  <c r="BS277" i="1"/>
  <c r="BS716" i="1"/>
  <c r="BQ737" i="1"/>
  <c r="BR737" i="1"/>
  <c r="BP737" i="1"/>
  <c r="BS624" i="1"/>
  <c r="BS452" i="1"/>
  <c r="BS243" i="1"/>
  <c r="BS666" i="1"/>
  <c r="BS661" i="1"/>
  <c r="BS616" i="1"/>
  <c r="BS491" i="1"/>
  <c r="BS33" i="1"/>
  <c r="BS123" i="1"/>
  <c r="BS24" i="1"/>
  <c r="BS272" i="1"/>
  <c r="BS1305" i="1"/>
  <c r="BS1235" i="1"/>
  <c r="BS1292" i="1"/>
  <c r="BS1294" i="1"/>
  <c r="BS1287" i="1"/>
  <c r="BS1016" i="1"/>
  <c r="BS235" i="1"/>
  <c r="BS707" i="1"/>
  <c r="BS952" i="1"/>
  <c r="BS483" i="1"/>
  <c r="BS410" i="1"/>
  <c r="BG13" i="1"/>
  <c r="BQ13" i="1"/>
  <c r="BR13" i="1"/>
  <c r="BP13" i="1"/>
  <c r="BR52" i="1"/>
  <c r="BP52" i="1"/>
  <c r="BQ52" i="1"/>
  <c r="BS116" i="1"/>
  <c r="BS43" i="1"/>
  <c r="BO1056" i="1"/>
  <c r="BQ1056" i="1"/>
  <c r="BR1056" i="1"/>
  <c r="BP1056" i="1"/>
  <c r="BM1046" i="1"/>
  <c r="BR1046" i="1"/>
  <c r="BQ1046" i="1"/>
  <c r="BP1046" i="1"/>
  <c r="BS670" i="1"/>
  <c r="BS743" i="1"/>
  <c r="BS941" i="1"/>
  <c r="BS599" i="1"/>
  <c r="BS461" i="1"/>
  <c r="BS467" i="1"/>
  <c r="BS196" i="1"/>
  <c r="BS113" i="1"/>
  <c r="BS27" i="1"/>
  <c r="BI1054" i="1"/>
  <c r="BR1054" i="1"/>
  <c r="BP1054" i="1"/>
  <c r="BQ1054" i="1"/>
  <c r="BS498" i="1"/>
  <c r="BS250" i="1"/>
  <c r="BK6" i="1"/>
  <c r="BQ6" i="1"/>
  <c r="BR6" i="1"/>
  <c r="BP6" i="1"/>
  <c r="BS22" i="1"/>
  <c r="BQ1123" i="1"/>
  <c r="BR1123" i="1"/>
  <c r="BP1123" i="1"/>
  <c r="BS1284" i="1"/>
  <c r="BS292" i="1"/>
  <c r="BS644" i="1"/>
  <c r="BS379" i="1"/>
  <c r="BS350" i="1"/>
  <c r="BS44" i="1"/>
  <c r="BS35" i="1"/>
  <c r="BD1057" i="1"/>
  <c r="BL1221" i="1"/>
  <c r="BM1221" i="1"/>
  <c r="BN1221" i="1"/>
  <c r="BJ1221" i="1"/>
  <c r="BO1221" i="1"/>
  <c r="BF1221" i="1"/>
  <c r="BI52" i="1"/>
  <c r="BM1123" i="1"/>
  <c r="BG1123" i="1"/>
  <c r="BF1123" i="1"/>
  <c r="BH1123" i="1"/>
  <c r="BJ982" i="1"/>
  <c r="BO982" i="1"/>
  <c r="BF982" i="1"/>
  <c r="BG982" i="1"/>
  <c r="BM982" i="1"/>
  <c r="BI982" i="1"/>
  <c r="BL982" i="1"/>
  <c r="BK982" i="1"/>
  <c r="BN982" i="1"/>
  <c r="BH982" i="1"/>
  <c r="BE1277" i="1"/>
  <c r="BS1290" i="1"/>
  <c r="BG734" i="1"/>
  <c r="BG1046" i="1"/>
  <c r="BO1129" i="1"/>
  <c r="BH1129" i="1"/>
  <c r="BJ1129" i="1"/>
  <c r="BK1129" i="1"/>
  <c r="BD1116" i="1"/>
  <c r="BG1129" i="1"/>
  <c r="BM1129" i="1"/>
  <c r="BM1054" i="1"/>
  <c r="BD1227" i="1"/>
  <c r="BK1054" i="1"/>
  <c r="BD897" i="1"/>
  <c r="BF664" i="1"/>
  <c r="BH974" i="1"/>
  <c r="BN1054" i="1"/>
  <c r="BL1046" i="1"/>
  <c r="BD1244" i="1"/>
  <c r="BD931" i="1"/>
  <c r="BD1131" i="1"/>
  <c r="BN1056" i="1"/>
  <c r="BN974" i="1"/>
  <c r="BL1054" i="1"/>
  <c r="BF1046" i="1"/>
  <c r="BG1054" i="1"/>
  <c r="BN1046" i="1"/>
  <c r="BN1222" i="1"/>
  <c r="BK1222" i="1"/>
  <c r="BL1222" i="1"/>
  <c r="BJ1222" i="1"/>
  <c r="BO1222" i="1"/>
  <c r="BH1222" i="1"/>
  <c r="BF1222" i="1"/>
  <c r="BI1222" i="1"/>
  <c r="BG1222" i="1"/>
  <c r="BM1222" i="1"/>
  <c r="BJ371" i="1"/>
  <c r="BN371" i="1"/>
  <c r="BI371" i="1"/>
  <c r="BO371" i="1"/>
  <c r="BG664" i="1"/>
  <c r="BD1076" i="1"/>
  <c r="BS294" i="1"/>
  <c r="BH664" i="1"/>
  <c r="BJ974" i="1"/>
  <c r="BJ1210" i="1"/>
  <c r="BI1210" i="1"/>
  <c r="BG1210" i="1"/>
  <c r="BM1089" i="1"/>
  <c r="BH1089" i="1"/>
  <c r="BN1089" i="1"/>
  <c r="BI1089" i="1"/>
  <c r="BG1089" i="1"/>
  <c r="BJ1089" i="1"/>
  <c r="BO1089" i="1"/>
  <c r="BL1234" i="1"/>
  <c r="BO1234" i="1"/>
  <c r="BK1234" i="1"/>
  <c r="BG1234" i="1"/>
  <c r="BH1234" i="1"/>
  <c r="BM1234" i="1"/>
  <c r="BF1234" i="1"/>
  <c r="BL1159" i="1"/>
  <c r="BJ1159" i="1"/>
  <c r="BF1159" i="1"/>
  <c r="BG1159" i="1"/>
  <c r="BH1159" i="1"/>
  <c r="BN1159" i="1"/>
  <c r="BH1085" i="1"/>
  <c r="BM1085" i="1"/>
  <c r="BJ979" i="1"/>
  <c r="BL979" i="1"/>
  <c r="BF979" i="1"/>
  <c r="BH979" i="1"/>
  <c r="BK979" i="1"/>
  <c r="BM979" i="1"/>
  <c r="BO979" i="1"/>
  <c r="BN737" i="1"/>
  <c r="BK737" i="1"/>
  <c r="BM737" i="1"/>
  <c r="BI1234" i="1"/>
  <c r="BN1210" i="1"/>
  <c r="BH737" i="1"/>
  <c r="BK1159" i="1"/>
  <c r="BK1089" i="1"/>
  <c r="BG979" i="1"/>
  <c r="BO1159" i="1"/>
  <c r="BL1089" i="1"/>
  <c r="BN1234" i="1"/>
  <c r="BI979" i="1"/>
  <c r="BK1182" i="1"/>
  <c r="BN1182" i="1"/>
  <c r="BM1182" i="1"/>
  <c r="BO1073" i="1"/>
  <c r="BH1073" i="1"/>
  <c r="BJ1073" i="1"/>
  <c r="BI6" i="1"/>
  <c r="BN6" i="1"/>
  <c r="BN664" i="1"/>
  <c r="BK664" i="1"/>
  <c r="BG1182" i="1"/>
  <c r="BJ1182" i="1"/>
  <c r="BI1073" i="1"/>
  <c r="BL1073" i="1"/>
  <c r="BN1073" i="1"/>
  <c r="BH6" i="1"/>
  <c r="BM6" i="1"/>
  <c r="BG6" i="1"/>
  <c r="BJ664" i="1"/>
  <c r="BI664" i="1"/>
  <c r="BO664" i="1"/>
  <c r="BK1088" i="1"/>
  <c r="BL1182" i="1"/>
  <c r="BK1073" i="1"/>
  <c r="BL6" i="1"/>
  <c r="BF6" i="1"/>
  <c r="BL664" i="1"/>
  <c r="BI734" i="1"/>
  <c r="BD1099" i="1"/>
  <c r="BN1123" i="1"/>
  <c r="BK1123" i="1"/>
  <c r="BJ1123" i="1"/>
  <c r="BI1123" i="1"/>
  <c r="BO1123" i="1"/>
  <c r="BL1123" i="1"/>
  <c r="BD1238" i="1"/>
  <c r="BF1054" i="1"/>
  <c r="BH1054" i="1"/>
  <c r="BK1046" i="1"/>
  <c r="BO1046" i="1"/>
  <c r="BL1080" i="1"/>
  <c r="BJ1080" i="1"/>
  <c r="BO1080" i="1"/>
  <c r="BI1159" i="1"/>
  <c r="BM1159" i="1"/>
  <c r="BF974" i="1"/>
  <c r="BL974" i="1"/>
  <c r="BM1075" i="1"/>
  <c r="BG1075" i="1"/>
  <c r="BH1075" i="1"/>
  <c r="BI1075" i="1"/>
  <c r="BL1075" i="1"/>
  <c r="BN1075" i="1"/>
  <c r="BO1075" i="1"/>
  <c r="BJ1075" i="1"/>
  <c r="BF1075" i="1"/>
  <c r="BK1075" i="1"/>
  <c r="BM1233" i="1"/>
  <c r="BK1233" i="1"/>
  <c r="BO1111" i="1"/>
  <c r="BG1111" i="1"/>
  <c r="BL1111" i="1"/>
  <c r="BI1046" i="1"/>
  <c r="BJ1054" i="1"/>
  <c r="BO1054" i="1"/>
  <c r="BJ1046" i="1"/>
  <c r="BH1046" i="1"/>
  <c r="BH734" i="1"/>
  <c r="BK1132" i="1"/>
  <c r="BJ1132" i="1"/>
  <c r="BF1132" i="1"/>
  <c r="BI1132" i="1"/>
  <c r="BN1132" i="1"/>
  <c r="BG1132" i="1"/>
  <c r="BL1132" i="1"/>
  <c r="BM1132" i="1"/>
  <c r="BH1132" i="1"/>
  <c r="BO1132" i="1"/>
  <c r="BG1120" i="1"/>
  <c r="BL1120" i="1"/>
  <c r="BG1032" i="1"/>
  <c r="BL1032" i="1"/>
  <c r="BK672" i="1"/>
  <c r="BH1210" i="1"/>
  <c r="BO1210" i="1"/>
  <c r="BI1233" i="1"/>
  <c r="BF1233" i="1"/>
  <c r="BH1233" i="1"/>
  <c r="BI1080" i="1"/>
  <c r="BN1080" i="1"/>
  <c r="BI1111" i="1"/>
  <c r="BG737" i="1"/>
  <c r="BF737" i="1"/>
  <c r="BL737" i="1"/>
  <c r="BH371" i="1"/>
  <c r="BM371" i="1"/>
  <c r="BJ13" i="1"/>
  <c r="BO13" i="1"/>
  <c r="BO974" i="1"/>
  <c r="BD1041" i="1"/>
  <c r="BG1237" i="1"/>
  <c r="BJ1120" i="1"/>
  <c r="BK1120" i="1"/>
  <c r="BN1032" i="1"/>
  <c r="BK1032" i="1"/>
  <c r="BF672" i="1"/>
  <c r="BL1210" i="1"/>
  <c r="BF1210" i="1"/>
  <c r="BJ1233" i="1"/>
  <c r="BN1233" i="1"/>
  <c r="BL1233" i="1"/>
  <c r="BM1080" i="1"/>
  <c r="BK1080" i="1"/>
  <c r="BH1080" i="1"/>
  <c r="BM1111" i="1"/>
  <c r="BO737" i="1"/>
  <c r="BJ737" i="1"/>
  <c r="BG371" i="1"/>
  <c r="BL371" i="1"/>
  <c r="BF371" i="1"/>
  <c r="BI13" i="1"/>
  <c r="BN13" i="1"/>
  <c r="BJ52" i="1"/>
  <c r="BD1223" i="1"/>
  <c r="BJ1237" i="1"/>
  <c r="BN1120" i="1"/>
  <c r="BO1120" i="1"/>
  <c r="BF1032" i="1"/>
  <c r="BO1032" i="1"/>
  <c r="BL672" i="1"/>
  <c r="BM1210" i="1"/>
  <c r="BK1210" i="1"/>
  <c r="BO1233" i="1"/>
  <c r="BG1233" i="1"/>
  <c r="BG1080" i="1"/>
  <c r="BF1080" i="1"/>
  <c r="BN1111" i="1"/>
  <c r="BI737" i="1"/>
  <c r="BK371" i="1"/>
  <c r="BH13" i="1"/>
  <c r="BM13" i="1"/>
  <c r="BM1056" i="1"/>
  <c r="BO52" i="1"/>
  <c r="BN1239" i="1"/>
  <c r="BI1239" i="1"/>
  <c r="BO1105" i="1"/>
  <c r="BF1105" i="1"/>
  <c r="BI1105" i="1"/>
  <c r="BK1105" i="1"/>
  <c r="BL1105" i="1"/>
  <c r="BN1105" i="1"/>
  <c r="BI974" i="1"/>
  <c r="BG974" i="1"/>
  <c r="BG1084" i="1"/>
  <c r="BM1084" i="1"/>
  <c r="BL1084" i="1"/>
  <c r="BN1084" i="1"/>
  <c r="BI1084" i="1"/>
  <c r="BO1084" i="1"/>
  <c r="BJ1084" i="1"/>
  <c r="BH1084" i="1"/>
  <c r="BL1228" i="1"/>
  <c r="BM1228" i="1"/>
  <c r="BF1228" i="1"/>
  <c r="BH1228" i="1"/>
  <c r="BG1228" i="1"/>
  <c r="BO1228" i="1"/>
  <c r="BN1228" i="1"/>
  <c r="BK1228" i="1"/>
  <c r="BI1237" i="1"/>
  <c r="BM1237" i="1"/>
  <c r="BL1237" i="1"/>
  <c r="BM672" i="1"/>
  <c r="BJ672" i="1"/>
  <c r="BN1237" i="1"/>
  <c r="BF1237" i="1"/>
  <c r="BG672" i="1"/>
  <c r="BN672" i="1"/>
  <c r="BO1237" i="1"/>
  <c r="BI672" i="1"/>
  <c r="BO672" i="1"/>
  <c r="BJ1228" i="1"/>
  <c r="BF1084" i="1"/>
  <c r="BF1111" i="1"/>
  <c r="BK1111" i="1"/>
  <c r="BL1085" i="1"/>
  <c r="BM1239" i="1"/>
  <c r="BL1239" i="1"/>
  <c r="BN52" i="1"/>
  <c r="BH52" i="1"/>
  <c r="BM52" i="1"/>
  <c r="BH1111" i="1"/>
  <c r="BJ1111" i="1"/>
  <c r="BO1239" i="1"/>
  <c r="BF1239" i="1"/>
  <c r="BG52" i="1"/>
  <c r="BL52" i="1"/>
  <c r="BH1239" i="1"/>
  <c r="BF52" i="1"/>
  <c r="BK52" i="1"/>
  <c r="BD1078" i="1"/>
  <c r="BH1077" i="1"/>
  <c r="BK1077" i="1"/>
  <c r="BM1077" i="1"/>
  <c r="BN1077" i="1"/>
  <c r="BI1077" i="1"/>
  <c r="BJ1077" i="1"/>
  <c r="BO1077" i="1"/>
  <c r="BL1077" i="1"/>
  <c r="BF1077" i="1"/>
  <c r="BG1077" i="1"/>
  <c r="BN1098" i="1"/>
  <c r="BJ1098" i="1"/>
  <c r="BF1098" i="1"/>
  <c r="BO1098" i="1"/>
  <c r="BM1098" i="1"/>
  <c r="BS101" i="1"/>
  <c r="BM974" i="1"/>
  <c r="BK974" i="1"/>
  <c r="BS429" i="1"/>
  <c r="AC96" i="1"/>
  <c r="BS391" i="1"/>
  <c r="AC852" i="1"/>
  <c r="BF1085" i="1"/>
  <c r="BK1085" i="1"/>
  <c r="BJ734" i="1"/>
  <c r="BN734" i="1"/>
  <c r="BK734" i="1"/>
  <c r="BJ1085" i="1"/>
  <c r="BO1085" i="1"/>
  <c r="BM734" i="1"/>
  <c r="BF734" i="1"/>
  <c r="BO734" i="1"/>
  <c r="BI1085" i="1"/>
  <c r="BN1085" i="1"/>
  <c r="BH1056" i="1"/>
  <c r="BI1056" i="1"/>
  <c r="BG1056" i="1"/>
  <c r="BF1056" i="1"/>
  <c r="BK1056" i="1"/>
  <c r="BL1056" i="1"/>
  <c r="BJ1056" i="1"/>
  <c r="BJ1239" i="1"/>
  <c r="BG1239" i="1"/>
  <c r="BK1239" i="1"/>
  <c r="BH1105" i="1"/>
  <c r="BM1105" i="1"/>
  <c r="BG1105" i="1"/>
  <c r="BJ1105" i="1"/>
  <c r="BL415" i="1"/>
  <c r="BS415" i="1"/>
  <c r="BH997" i="1"/>
  <c r="BS997" i="1"/>
  <c r="AZ2" i="1"/>
  <c r="BR1101" i="1"/>
  <c r="BK1101" i="1"/>
  <c r="BP1061" i="1"/>
  <c r="BG1061" i="1"/>
  <c r="BK1061" i="1"/>
  <c r="BI1061" i="1"/>
  <c r="BR1061" i="1"/>
  <c r="BN1158" i="1"/>
  <c r="BO1061" i="1"/>
  <c r="BQ1058" i="1"/>
  <c r="BI797" i="1"/>
  <c r="BJ1061" i="1"/>
  <c r="BQ1061" i="1"/>
  <c r="BN1061" i="1"/>
  <c r="BM1061" i="1"/>
  <c r="BH1061" i="1"/>
  <c r="BQ797" i="1"/>
  <c r="BF1061" i="1"/>
  <c r="BL1061" i="1"/>
  <c r="BO1101" i="1"/>
  <c r="BK1098" i="1"/>
  <c r="BH1103" i="1"/>
  <c r="BH1098" i="1"/>
  <c r="BI1098" i="1"/>
  <c r="BL1098" i="1"/>
  <c r="BR797" i="1"/>
  <c r="BQ1098" i="1"/>
  <c r="BG1098" i="1"/>
  <c r="BH797" i="1"/>
  <c r="BJ1103" i="1"/>
  <c r="BI1058" i="1"/>
  <c r="BL1074" i="1"/>
  <c r="BM1102" i="1"/>
  <c r="BN1102" i="1"/>
  <c r="BL1102" i="1"/>
  <c r="BO1072" i="1"/>
  <c r="BN1058" i="1"/>
  <c r="BR1220" i="1"/>
  <c r="BK797" i="1"/>
  <c r="BN9" i="1"/>
  <c r="BR1178" i="1"/>
  <c r="BQ1231" i="1"/>
  <c r="BN797" i="1"/>
  <c r="BL1103" i="1"/>
  <c r="BO1103" i="1"/>
  <c r="BL797" i="1"/>
  <c r="BL1220" i="1"/>
  <c r="BF797" i="1"/>
  <c r="BF9" i="1"/>
  <c r="BP1049" i="1"/>
  <c r="BP797" i="1"/>
  <c r="BO1058" i="1"/>
  <c r="BQ1220" i="1"/>
  <c r="BG1058" i="1"/>
  <c r="BG797" i="1"/>
  <c r="BP1311" i="1"/>
  <c r="BO797" i="1"/>
  <c r="BJ1311" i="1"/>
  <c r="BI1049" i="1"/>
  <c r="BG9" i="1"/>
  <c r="BK1072" i="1"/>
  <c r="BK1231" i="1"/>
  <c r="BM797" i="1"/>
  <c r="BJ826" i="1"/>
  <c r="BO9" i="1"/>
  <c r="BH1049" i="1"/>
  <c r="BR1226" i="1"/>
  <c r="BJ1220" i="1"/>
  <c r="BN1072" i="1"/>
  <c r="BH1058" i="1"/>
  <c r="BK1103" i="1"/>
  <c r="BG1102" i="1"/>
  <c r="BH9" i="1"/>
  <c r="BP1058" i="1"/>
  <c r="BN1103" i="1"/>
  <c r="BH1220" i="1"/>
  <c r="BJ757" i="1"/>
  <c r="BH1072" i="1"/>
  <c r="BH761" i="1"/>
  <c r="BF1072" i="1"/>
  <c r="BG1220" i="1"/>
  <c r="BR1102" i="1"/>
  <c r="BP1103" i="1"/>
  <c r="BQ1074" i="1"/>
  <c r="BL1058" i="1"/>
  <c r="BK1220" i="1"/>
  <c r="BN1220" i="1"/>
  <c r="BM9" i="1"/>
  <c r="BH1311" i="1"/>
  <c r="BQ1102" i="1"/>
  <c r="BR1103" i="1"/>
  <c r="BI1047" i="1"/>
  <c r="BF1058" i="1"/>
  <c r="BJ1058" i="1"/>
  <c r="BJ1072" i="1"/>
  <c r="BJ1102" i="1"/>
  <c r="BJ9" i="1"/>
  <c r="BI9" i="1"/>
  <c r="BO1049" i="1"/>
  <c r="BP1220" i="1"/>
  <c r="BQ1103" i="1"/>
  <c r="BI1103" i="1"/>
  <c r="BI1072" i="1"/>
  <c r="BO1102" i="1"/>
  <c r="BO1220" i="1"/>
  <c r="BM1225" i="1"/>
  <c r="BL9" i="1"/>
  <c r="BQ9" i="1"/>
  <c r="BR1049" i="1"/>
  <c r="BR1058" i="1"/>
  <c r="BP1072" i="1"/>
  <c r="BR826" i="1"/>
  <c r="BM1072" i="1"/>
  <c r="BL1072" i="1"/>
  <c r="BK1102" i="1"/>
  <c r="BH1102" i="1"/>
  <c r="BF1220" i="1"/>
  <c r="BK1058" i="1"/>
  <c r="BK1158" i="1"/>
  <c r="BG29" i="1"/>
  <c r="BP9" i="1"/>
  <c r="BR1307" i="1"/>
  <c r="BQ1072" i="1"/>
  <c r="BL980" i="1"/>
  <c r="BG1103" i="1"/>
  <c r="BM1103" i="1"/>
  <c r="BG1072" i="1"/>
  <c r="BM1058" i="1"/>
  <c r="BI1102" i="1"/>
  <c r="BI1220" i="1"/>
  <c r="BF1102" i="1"/>
  <c r="BM1220" i="1"/>
  <c r="BH1158" i="1"/>
  <c r="BM1311" i="1"/>
  <c r="BK9" i="1"/>
  <c r="BO1307" i="1"/>
  <c r="BR1072" i="1"/>
  <c r="BR1114" i="1"/>
  <c r="BO29" i="1"/>
  <c r="BO1047" i="1"/>
  <c r="BF1121" i="1"/>
  <c r="BO1121" i="1"/>
  <c r="BM1121" i="1"/>
  <c r="BK1051" i="1"/>
  <c r="BK1114" i="1"/>
  <c r="BP1051" i="1"/>
  <c r="BQ1114" i="1"/>
  <c r="BP1083" i="1"/>
  <c r="BI1121" i="1"/>
  <c r="BL1118" i="1"/>
  <c r="BQ1121" i="1"/>
  <c r="BO1074" i="1"/>
  <c r="BO895" i="1"/>
  <c r="BG1114" i="1"/>
  <c r="BH1051" i="1"/>
  <c r="BM1074" i="1"/>
  <c r="BK1121" i="1"/>
  <c r="BH1121" i="1"/>
  <c r="BL1114" i="1"/>
  <c r="BR1047" i="1"/>
  <c r="BQ29" i="1"/>
  <c r="BR1177" i="1"/>
  <c r="BR1074" i="1"/>
  <c r="BI1232" i="1"/>
  <c r="BS137" i="1"/>
  <c r="BO842" i="1"/>
  <c r="BF1074" i="1"/>
  <c r="BJ1232" i="1"/>
  <c r="BH1230" i="1"/>
  <c r="BF1047" i="1"/>
  <c r="BI1083" i="1"/>
  <c r="BL629" i="1"/>
  <c r="BI1074" i="1"/>
  <c r="BK693" i="1"/>
  <c r="BF1232" i="1"/>
  <c r="BH1226" i="1"/>
  <c r="BJ1118" i="1"/>
  <c r="BM1114" i="1"/>
  <c r="BO1225" i="1"/>
  <c r="BQ1095" i="1"/>
  <c r="BG1095" i="1"/>
  <c r="BL1047" i="1"/>
  <c r="BL1095" i="1"/>
  <c r="BJ1083" i="1"/>
  <c r="BN1083" i="1"/>
  <c r="BF1095" i="1"/>
  <c r="BD1070" i="1"/>
  <c r="BI1070" i="1"/>
  <c r="BM1226" i="1"/>
  <c r="BR10" i="1"/>
  <c r="BQ1247" i="1"/>
  <c r="BR1095" i="1"/>
  <c r="BJ1163" i="1"/>
  <c r="BO1232" i="1"/>
  <c r="BM1232" i="1"/>
  <c r="BF1226" i="1"/>
  <c r="BQ1226" i="1"/>
  <c r="BR1163" i="1"/>
  <c r="BI1051" i="1"/>
  <c r="BH1074" i="1"/>
  <c r="BJ1247" i="1"/>
  <c r="BG1083" i="1"/>
  <c r="BI1226" i="1"/>
  <c r="BN1232" i="1"/>
  <c r="BG1226" i="1"/>
  <c r="BN1226" i="1"/>
  <c r="BP1074" i="1"/>
  <c r="BP1095" i="1"/>
  <c r="BI1095" i="1"/>
  <c r="BM1047" i="1"/>
  <c r="BN1051" i="1"/>
  <c r="BG1232" i="1"/>
  <c r="BJ1226" i="1"/>
  <c r="BO1051" i="1"/>
  <c r="BJ1074" i="1"/>
  <c r="BG1074" i="1"/>
  <c r="BJ1201" i="1"/>
  <c r="BH1163" i="1"/>
  <c r="BN1173" i="1"/>
  <c r="BL1232" i="1"/>
  <c r="BJ1150" i="1"/>
  <c r="BP1232" i="1"/>
  <c r="BM1095" i="1"/>
  <c r="BN1047" i="1"/>
  <c r="BG1047" i="1"/>
  <c r="BO1095" i="1"/>
  <c r="BQ1051" i="1"/>
  <c r="BK1074" i="1"/>
  <c r="BJ1173" i="1"/>
  <c r="BH1232" i="1"/>
  <c r="BK1232" i="1"/>
  <c r="BL1226" i="1"/>
  <c r="BP1047" i="1"/>
  <c r="BR1201" i="1"/>
  <c r="BQ1232" i="1"/>
  <c r="BJ1095" i="1"/>
  <c r="BH1047" i="1"/>
  <c r="BN1095" i="1"/>
  <c r="BJ1051" i="1"/>
  <c r="BO1163" i="1"/>
  <c r="BL1163" i="1"/>
  <c r="BN1074" i="1"/>
  <c r="BO1083" i="1"/>
  <c r="BK1083" i="1"/>
  <c r="BF1225" i="1"/>
  <c r="BF1173" i="1"/>
  <c r="BK1226" i="1"/>
  <c r="BO1226" i="1"/>
  <c r="BQ1047" i="1"/>
  <c r="BR1232" i="1"/>
  <c r="BP1226" i="1"/>
  <c r="BR1225" i="1"/>
  <c r="BP1173" i="1"/>
  <c r="BH1095" i="1"/>
  <c r="BJ1047" i="1"/>
  <c r="BF747" i="1"/>
  <c r="BJ747" i="1"/>
  <c r="BH693" i="1"/>
  <c r="BP747" i="1"/>
  <c r="BK806" i="1"/>
  <c r="BK629" i="1"/>
  <c r="BN832" i="1"/>
  <c r="BO1313" i="1"/>
  <c r="BO1276" i="1"/>
  <c r="BM1276" i="1"/>
  <c r="BO1312" i="1"/>
  <c r="BM1101" i="1"/>
  <c r="BG1101" i="1"/>
  <c r="BI1163" i="1"/>
  <c r="BD1119" i="1"/>
  <c r="BN1119" i="1"/>
  <c r="BN1121" i="1"/>
  <c r="BJ1121" i="1"/>
  <c r="BL1231" i="1"/>
  <c r="BG1231" i="1"/>
  <c r="BO1178" i="1"/>
  <c r="BG1163" i="1"/>
  <c r="BK1118" i="1"/>
  <c r="BI1114" i="1"/>
  <c r="BO1114" i="1"/>
  <c r="BP1121" i="1"/>
  <c r="BP1114" i="1"/>
  <c r="BP1163" i="1"/>
  <c r="BF1101" i="1"/>
  <c r="BM1231" i="1"/>
  <c r="BM1178" i="1"/>
  <c r="BO1231" i="1"/>
  <c r="BI1178" i="1"/>
  <c r="BF1114" i="1"/>
  <c r="BR1121" i="1"/>
  <c r="BQ1163" i="1"/>
  <c r="BQ1173" i="1"/>
  <c r="BN1101" i="1"/>
  <c r="BK1178" i="1"/>
  <c r="BJ1231" i="1"/>
  <c r="BN1178" i="1"/>
  <c r="BI1101" i="1"/>
  <c r="BI1231" i="1"/>
  <c r="BO1173" i="1"/>
  <c r="BF1178" i="1"/>
  <c r="BK1163" i="1"/>
  <c r="BG1121" i="1"/>
  <c r="BH1231" i="1"/>
  <c r="BF1163" i="1"/>
  <c r="BG1178" i="1"/>
  <c r="BK1173" i="1"/>
  <c r="BJ1114" i="1"/>
  <c r="BG1118" i="1"/>
  <c r="BR1053" i="1"/>
  <c r="BP1231" i="1"/>
  <c r="BP1178" i="1"/>
  <c r="BP1101" i="1"/>
  <c r="BL1101" i="1"/>
  <c r="BL1178" i="1"/>
  <c r="BH1178" i="1"/>
  <c r="BF1231" i="1"/>
  <c r="BN1163" i="1"/>
  <c r="BL1121" i="1"/>
  <c r="BN1231" i="1"/>
  <c r="BN1114" i="1"/>
  <c r="BM1053" i="1"/>
  <c r="BR1231" i="1"/>
  <c r="BQ1178" i="1"/>
  <c r="BQ1101" i="1"/>
  <c r="BH1101" i="1"/>
  <c r="BP980" i="1"/>
  <c r="BM826" i="1"/>
  <c r="BK980" i="1"/>
  <c r="BG826" i="1"/>
  <c r="BH757" i="1"/>
  <c r="BL757" i="1"/>
  <c r="BI846" i="1"/>
  <c r="BG757" i="1"/>
  <c r="BF761" i="1"/>
  <c r="BO826" i="1"/>
  <c r="BK761" i="1"/>
  <c r="BN826" i="1"/>
  <c r="BR757" i="1"/>
  <c r="BN980" i="1"/>
  <c r="BQ980" i="1"/>
  <c r="BO761" i="1"/>
  <c r="BH826" i="1"/>
  <c r="BN761" i="1"/>
  <c r="BH980" i="1"/>
  <c r="BG932" i="1"/>
  <c r="BR980" i="1"/>
  <c r="BQ757" i="1"/>
  <c r="BN846" i="1"/>
  <c r="BI757" i="1"/>
  <c r="BP846" i="1"/>
  <c r="BM1173" i="1"/>
  <c r="BF845" i="1"/>
  <c r="BH1053" i="1"/>
  <c r="BR1173" i="1"/>
  <c r="BF1083" i="1"/>
  <c r="BH1173" i="1"/>
  <c r="BJ1225" i="1"/>
  <c r="BN1225" i="1"/>
  <c r="BI1100" i="1"/>
  <c r="BI1053" i="1"/>
  <c r="BI29" i="1"/>
  <c r="BG895" i="1"/>
  <c r="BO1177" i="1"/>
  <c r="BR1247" i="1"/>
  <c r="BP1100" i="1"/>
  <c r="BH1050" i="1"/>
  <c r="BN1050" i="1"/>
  <c r="BG1173" i="1"/>
  <c r="BL1100" i="1"/>
  <c r="BH984" i="1"/>
  <c r="BJ975" i="1"/>
  <c r="BL1225" i="1"/>
  <c r="BM1083" i="1"/>
  <c r="BK1225" i="1"/>
  <c r="BH1083" i="1"/>
  <c r="BG1225" i="1"/>
  <c r="BG1044" i="1"/>
  <c r="BF1096" i="1"/>
  <c r="BI1150" i="1"/>
  <c r="BG1100" i="1"/>
  <c r="BJ29" i="1"/>
  <c r="BQ1246" i="1"/>
  <c r="BQ1100" i="1"/>
  <c r="BH1100" i="1"/>
  <c r="BN1100" i="1"/>
  <c r="BN932" i="1"/>
  <c r="BJ1022" i="1"/>
  <c r="BG1177" i="1"/>
  <c r="BG747" i="1"/>
  <c r="BF1100" i="1"/>
  <c r="BL1173" i="1"/>
  <c r="BJ1096" i="1"/>
  <c r="BK830" i="1"/>
  <c r="BN1246" i="1"/>
  <c r="BO1100" i="1"/>
  <c r="BH1225" i="1"/>
  <c r="BN1312" i="1"/>
  <c r="BP1122" i="1"/>
  <c r="BQ1083" i="1"/>
  <c r="BP1225" i="1"/>
  <c r="BL1055" i="1"/>
  <c r="BI1122" i="1"/>
  <c r="BN1096" i="1"/>
  <c r="BM1312" i="1"/>
  <c r="BK1100" i="1"/>
  <c r="BO830" i="1"/>
  <c r="BM1100" i="1"/>
  <c r="BR1100" i="1"/>
  <c r="BL1081" i="1"/>
  <c r="BL1083" i="1"/>
  <c r="BI1177" i="1"/>
  <c r="BH747" i="1"/>
  <c r="BI1173" i="1"/>
  <c r="BL1150" i="1"/>
  <c r="BQ845" i="1"/>
  <c r="BQ1225" i="1"/>
  <c r="BK827" i="1"/>
  <c r="BM984" i="1"/>
  <c r="BF975" i="1"/>
  <c r="BL1122" i="1"/>
  <c r="BM1096" i="1"/>
  <c r="BG1022" i="1"/>
  <c r="BN830" i="1"/>
  <c r="BM1246" i="1"/>
  <c r="BL1053" i="1"/>
  <c r="BQ1096" i="1"/>
  <c r="BP975" i="1"/>
  <c r="BO827" i="1"/>
  <c r="BJ1313" i="1"/>
  <c r="BN827" i="1"/>
  <c r="BH975" i="1"/>
  <c r="BI747" i="1"/>
  <c r="BG1122" i="1"/>
  <c r="BK1022" i="1"/>
  <c r="BH830" i="1"/>
  <c r="BN765" i="1"/>
  <c r="BI1246" i="1"/>
  <c r="BM1130" i="1"/>
  <c r="BO932" i="1"/>
  <c r="BH845" i="1"/>
  <c r="BJ1053" i="1"/>
  <c r="BL29" i="1"/>
  <c r="BQ1055" i="1"/>
  <c r="BQ830" i="1"/>
  <c r="BP1096" i="1"/>
  <c r="BP827" i="1"/>
  <c r="BQ975" i="1"/>
  <c r="BF1122" i="1"/>
  <c r="BR765" i="1"/>
  <c r="BG1055" i="1"/>
  <c r="BK1055" i="1"/>
  <c r="BQ1313" i="1"/>
  <c r="BL827" i="1"/>
  <c r="BN1022" i="1"/>
  <c r="BH765" i="1"/>
  <c r="BK932" i="1"/>
  <c r="BQ1122" i="1"/>
  <c r="BN1055" i="1"/>
  <c r="BJ830" i="1"/>
  <c r="BI984" i="1"/>
  <c r="BG765" i="1"/>
  <c r="BH1246" i="1"/>
  <c r="BJ932" i="1"/>
  <c r="BN845" i="1"/>
  <c r="BJ845" i="1"/>
  <c r="BN1053" i="1"/>
  <c r="BP1055" i="1"/>
  <c r="BP139" i="1"/>
  <c r="BP830" i="1"/>
  <c r="BR1122" i="1"/>
  <c r="BQ765" i="1"/>
  <c r="BO1055" i="1"/>
  <c r="BL1313" i="1"/>
  <c r="BG984" i="1"/>
  <c r="BJ1044" i="1"/>
  <c r="BO984" i="1"/>
  <c r="BK975" i="1"/>
  <c r="BM747" i="1"/>
  <c r="BO975" i="1"/>
  <c r="BF1022" i="1"/>
  <c r="BF765" i="1"/>
  <c r="BL765" i="1"/>
  <c r="BK832" i="1"/>
  <c r="BI830" i="1"/>
  <c r="BI832" i="1"/>
  <c r="BK1150" i="1"/>
  <c r="BJ765" i="1"/>
  <c r="BG1246" i="1"/>
  <c r="BI1130" i="1"/>
  <c r="BJ1312" i="1"/>
  <c r="BL932" i="1"/>
  <c r="BL845" i="1"/>
  <c r="BG1053" i="1"/>
  <c r="BH29" i="1"/>
  <c r="BR1055" i="1"/>
  <c r="BP29" i="1"/>
  <c r="BR830" i="1"/>
  <c r="BP832" i="1"/>
  <c r="BR1096" i="1"/>
  <c r="BQ827" i="1"/>
  <c r="BR975" i="1"/>
  <c r="BR932" i="1"/>
  <c r="BP1022" i="1"/>
  <c r="BR246" i="1"/>
  <c r="BH1122" i="1"/>
  <c r="BH1055" i="1"/>
  <c r="BN1313" i="1"/>
  <c r="BJ1122" i="1"/>
  <c r="BN984" i="1"/>
  <c r="BH827" i="1"/>
  <c r="BF827" i="1"/>
  <c r="BK1122" i="1"/>
  <c r="BR845" i="1"/>
  <c r="BM1313" i="1"/>
  <c r="BL975" i="1"/>
  <c r="BO1122" i="1"/>
  <c r="BN1122" i="1"/>
  <c r="BI1096" i="1"/>
  <c r="BO765" i="1"/>
  <c r="BF1246" i="1"/>
  <c r="BG845" i="1"/>
  <c r="BP765" i="1"/>
  <c r="BF984" i="1"/>
  <c r="BI827" i="1"/>
  <c r="BM975" i="1"/>
  <c r="BK765" i="1"/>
  <c r="BG830" i="1"/>
  <c r="BI932" i="1"/>
  <c r="BK1053" i="1"/>
  <c r="BP1312" i="1"/>
  <c r="BR827" i="1"/>
  <c r="BP932" i="1"/>
  <c r="BQ1022" i="1"/>
  <c r="BK1313" i="1"/>
  <c r="BN1044" i="1"/>
  <c r="BG827" i="1"/>
  <c r="BH1313" i="1"/>
  <c r="BI975" i="1"/>
  <c r="BI1022" i="1"/>
  <c r="BI1313" i="1"/>
  <c r="BF1312" i="1"/>
  <c r="BH1312" i="1"/>
  <c r="BN747" i="1"/>
  <c r="BL1177" i="1"/>
  <c r="BK747" i="1"/>
  <c r="BN975" i="1"/>
  <c r="BO1022" i="1"/>
  <c r="BF895" i="1"/>
  <c r="BM765" i="1"/>
  <c r="BH246" i="1"/>
  <c r="BL830" i="1"/>
  <c r="BK1246" i="1"/>
  <c r="BL984" i="1"/>
  <c r="BF932" i="1"/>
  <c r="BM845" i="1"/>
  <c r="BO1053" i="1"/>
  <c r="BF29" i="1"/>
  <c r="BG1313" i="1"/>
  <c r="BQ1312" i="1"/>
  <c r="BR29" i="1"/>
  <c r="BP1053" i="1"/>
  <c r="BM827" i="1"/>
  <c r="BQ932" i="1"/>
  <c r="BR1022" i="1"/>
  <c r="BQ747" i="1"/>
  <c r="BR1246" i="1"/>
  <c r="BM1055" i="1"/>
  <c r="BR1313" i="1"/>
  <c r="BJ1055" i="1"/>
  <c r="BM1022" i="1"/>
  <c r="BK1312" i="1"/>
  <c r="BG1096" i="1"/>
  <c r="BM830" i="1"/>
  <c r="BL1096" i="1"/>
  <c r="BL1246" i="1"/>
  <c r="BO845" i="1"/>
  <c r="BJ984" i="1"/>
  <c r="BK984" i="1"/>
  <c r="BL1022" i="1"/>
  <c r="BO1096" i="1"/>
  <c r="BI765" i="1"/>
  <c r="BJ1246" i="1"/>
  <c r="BI845" i="1"/>
  <c r="BF1055" i="1"/>
  <c r="BL1312" i="1"/>
  <c r="BF1313" i="1"/>
  <c r="BG1312" i="1"/>
  <c r="BI1312" i="1"/>
  <c r="BL747" i="1"/>
  <c r="BH1177" i="1"/>
  <c r="BH1096" i="1"/>
  <c r="BG15" i="1"/>
  <c r="BI246" i="1"/>
  <c r="BJ246" i="1"/>
  <c r="BF1150" i="1"/>
  <c r="BO1246" i="1"/>
  <c r="BH932" i="1"/>
  <c r="BM932" i="1"/>
  <c r="BK845" i="1"/>
  <c r="BF1053" i="1"/>
  <c r="BK29" i="1"/>
  <c r="BM29" i="1"/>
  <c r="BQ1053" i="1"/>
  <c r="BR895" i="1"/>
  <c r="BH1044" i="1"/>
  <c r="BP845" i="1"/>
  <c r="BR747" i="1"/>
  <c r="BQ1177" i="1"/>
  <c r="BP48" i="1"/>
  <c r="BQ139" i="1"/>
  <c r="BR46" i="1"/>
  <c r="BN139" i="1"/>
  <c r="BO12" i="1"/>
  <c r="BG139" i="1"/>
  <c r="BJ48" i="1"/>
  <c r="BR139" i="1"/>
  <c r="BR48" i="1"/>
  <c r="BO48" i="1"/>
  <c r="BK48" i="1"/>
  <c r="BK139" i="1"/>
  <c r="BL139" i="1"/>
  <c r="BH139" i="1"/>
  <c r="BI139" i="1"/>
  <c r="BO139" i="1"/>
  <c r="BJ139" i="1"/>
  <c r="BF139" i="1"/>
  <c r="BM139" i="1"/>
  <c r="BF10" i="1"/>
  <c r="BK14" i="1"/>
  <c r="BG51" i="1"/>
  <c r="BH48" i="1"/>
  <c r="BJ140" i="1"/>
  <c r="BK10" i="1"/>
  <c r="BH51" i="1"/>
  <c r="BQ10" i="1"/>
  <c r="BF14" i="1"/>
  <c r="BI48" i="1"/>
  <c r="BF48" i="1"/>
  <c r="BM48" i="1"/>
  <c r="BI10" i="1"/>
  <c r="BO140" i="1"/>
  <c r="BK140" i="1"/>
  <c r="BQ48" i="1"/>
  <c r="BM10" i="1"/>
  <c r="BH10" i="1"/>
  <c r="BR140" i="1"/>
  <c r="BN14" i="1"/>
  <c r="BL48" i="1"/>
  <c r="BG48" i="1"/>
  <c r="BO10" i="1"/>
  <c r="BJ10" i="1"/>
  <c r="BN48" i="1"/>
  <c r="BG10" i="1"/>
  <c r="BN10" i="1"/>
  <c r="BN51" i="1"/>
  <c r="BG140" i="1"/>
  <c r="BP10" i="1"/>
  <c r="BG1201" i="1"/>
  <c r="BG812" i="1"/>
  <c r="BH806" i="1"/>
  <c r="BJ806" i="1"/>
  <c r="BD1110" i="1"/>
  <c r="BF1110" i="1"/>
  <c r="BM1081" i="1"/>
  <c r="BL826" i="1"/>
  <c r="BO812" i="1"/>
  <c r="BG1202" i="1"/>
  <c r="BM842" i="1"/>
  <c r="BF846" i="1"/>
  <c r="BG1081" i="1"/>
  <c r="BJ846" i="1"/>
  <c r="BI826" i="1"/>
  <c r="BM1177" i="1"/>
  <c r="BN757" i="1"/>
  <c r="BL1275" i="1"/>
  <c r="BJ51" i="1"/>
  <c r="BF51" i="1"/>
  <c r="BI812" i="1"/>
  <c r="BN1118" i="1"/>
  <c r="BI140" i="1"/>
  <c r="BF1158" i="1"/>
  <c r="BK1311" i="1"/>
  <c r="BL1049" i="1"/>
  <c r="BF140" i="1"/>
  <c r="BM1051" i="1"/>
  <c r="BQ1311" i="1"/>
  <c r="BQ629" i="1"/>
  <c r="BP1118" i="1"/>
  <c r="BR842" i="1"/>
  <c r="BQ1081" i="1"/>
  <c r="BR846" i="1"/>
  <c r="BF980" i="1"/>
  <c r="BJ91" i="1"/>
  <c r="BH19" i="1"/>
  <c r="BO1202" i="1"/>
  <c r="BN1202" i="1"/>
  <c r="BJ629" i="1"/>
  <c r="BJ812" i="1"/>
  <c r="BQ842" i="1"/>
  <c r="BG1051" i="1"/>
  <c r="BK842" i="1"/>
  <c r="BM757" i="1"/>
  <c r="BO51" i="1"/>
  <c r="BJ1049" i="1"/>
  <c r="BR1311" i="1"/>
  <c r="BP1081" i="1"/>
  <c r="BI761" i="1"/>
  <c r="BE1060" i="1"/>
  <c r="BJ1177" i="1"/>
  <c r="BO757" i="1"/>
  <c r="BH1275" i="1"/>
  <c r="BO15" i="1"/>
  <c r="BM15" i="1"/>
  <c r="BI15" i="1"/>
  <c r="BL812" i="1"/>
  <c r="BO1275" i="1"/>
  <c r="BI1118" i="1"/>
  <c r="BF1230" i="1"/>
  <c r="BM1158" i="1"/>
  <c r="BI1158" i="1"/>
  <c r="BF1311" i="1"/>
  <c r="BL1311" i="1"/>
  <c r="BM1049" i="1"/>
  <c r="BP91" i="1"/>
  <c r="BQ19" i="1"/>
  <c r="BP761" i="1"/>
  <c r="BL1202" i="1"/>
  <c r="BQ15" i="1"/>
  <c r="BQ51" i="1"/>
  <c r="BR1158" i="1"/>
  <c r="BP629" i="1"/>
  <c r="BO693" i="1"/>
  <c r="BR1118" i="1"/>
  <c r="BR1081" i="1"/>
  <c r="BP812" i="1"/>
  <c r="BP1230" i="1"/>
  <c r="BO91" i="1"/>
  <c r="BO980" i="1"/>
  <c r="BK91" i="1"/>
  <c r="BJ761" i="1"/>
  <c r="BG980" i="1"/>
  <c r="BM761" i="1"/>
  <c r="BG629" i="1"/>
  <c r="BJ1230" i="1"/>
  <c r="BH1118" i="1"/>
  <c r="BN1307" i="1"/>
  <c r="BL846" i="1"/>
  <c r="BI51" i="1"/>
  <c r="BR1051" i="1"/>
  <c r="BQ846" i="1"/>
  <c r="BG846" i="1"/>
  <c r="BL1051" i="1"/>
  <c r="BO846" i="1"/>
  <c r="BI1307" i="1"/>
  <c r="BH1081" i="1"/>
  <c r="BJ1307" i="1"/>
  <c r="BK1081" i="1"/>
  <c r="BH1307" i="1"/>
  <c r="BM846" i="1"/>
  <c r="BF1081" i="1"/>
  <c r="BK846" i="1"/>
  <c r="BN1201" i="1"/>
  <c r="BF1177" i="1"/>
  <c r="BF826" i="1"/>
  <c r="BK757" i="1"/>
  <c r="BJ1275" i="1"/>
  <c r="BK15" i="1"/>
  <c r="BI693" i="1"/>
  <c r="BH15" i="1"/>
  <c r="BJ15" i="1"/>
  <c r="BM51" i="1"/>
  <c r="BF812" i="1"/>
  <c r="BN1275" i="1"/>
  <c r="BO1118" i="1"/>
  <c r="BO1201" i="1"/>
  <c r="BF1118" i="1"/>
  <c r="BJ1158" i="1"/>
  <c r="BG1158" i="1"/>
  <c r="BM140" i="1"/>
  <c r="BI1311" i="1"/>
  <c r="BO1311" i="1"/>
  <c r="BG1049" i="1"/>
  <c r="BF1049" i="1"/>
  <c r="BQ91" i="1"/>
  <c r="BQ140" i="1"/>
  <c r="BQ761" i="1"/>
  <c r="BP15" i="1"/>
  <c r="BP51" i="1"/>
  <c r="BQ1275" i="1"/>
  <c r="BP1158" i="1"/>
  <c r="BP1307" i="1"/>
  <c r="BP1201" i="1"/>
  <c r="BQ1118" i="1"/>
  <c r="BP826" i="1"/>
  <c r="BI1081" i="1"/>
  <c r="BR812" i="1"/>
  <c r="BF91" i="1"/>
  <c r="BG761" i="1"/>
  <c r="BL1230" i="1"/>
  <c r="BJ842" i="1"/>
  <c r="BL842" i="1"/>
  <c r="BH1201" i="1"/>
  <c r="BK1202" i="1"/>
  <c r="BI1202" i="1"/>
  <c r="BK51" i="1"/>
  <c r="BL1158" i="1"/>
  <c r="BG1311" i="1"/>
  <c r="BN140" i="1"/>
  <c r="BP842" i="1"/>
  <c r="BJ980" i="1"/>
  <c r="BO1081" i="1"/>
  <c r="BK1307" i="1"/>
  <c r="BG1307" i="1"/>
  <c r="BM1307" i="1"/>
  <c r="BK826" i="1"/>
  <c r="BI629" i="1"/>
  <c r="BF1307" i="1"/>
  <c r="BJ1081" i="1"/>
  <c r="BN629" i="1"/>
  <c r="BL1307" i="1"/>
  <c r="BF1051" i="1"/>
  <c r="BF1201" i="1"/>
  <c r="BK1177" i="1"/>
  <c r="BF757" i="1"/>
  <c r="BF15" i="1"/>
  <c r="BL15" i="1"/>
  <c r="BN15" i="1"/>
  <c r="BL140" i="1"/>
  <c r="BO1158" i="1"/>
  <c r="BH140" i="1"/>
  <c r="BN1311" i="1"/>
  <c r="BK1049" i="1"/>
  <c r="BN1049" i="1"/>
  <c r="BR91" i="1"/>
  <c r="BR761" i="1"/>
  <c r="BR15" i="1"/>
  <c r="BR51" i="1"/>
  <c r="BG1275" i="1"/>
  <c r="BQ1307" i="1"/>
  <c r="BQ1201" i="1"/>
  <c r="BM1118" i="1"/>
  <c r="BP1177" i="1"/>
  <c r="BQ812" i="1"/>
  <c r="BM91" i="1"/>
  <c r="BM980" i="1"/>
  <c r="BN19" i="1"/>
  <c r="BP806" i="1"/>
  <c r="BS143" i="1"/>
  <c r="BF832" i="1"/>
  <c r="BI895" i="1"/>
  <c r="BH1130" i="1"/>
  <c r="BP1050" i="1"/>
  <c r="BP1276" i="1"/>
  <c r="BK1247" i="1"/>
  <c r="BK1276" i="1"/>
  <c r="BO832" i="1"/>
  <c r="BM246" i="1"/>
  <c r="BP1130" i="1"/>
  <c r="BH1276" i="1"/>
  <c r="BH842" i="1"/>
  <c r="BK1044" i="1"/>
  <c r="BM1247" i="1"/>
  <c r="BM1201" i="1"/>
  <c r="BM629" i="1"/>
  <c r="BK849" i="1"/>
  <c r="BI14" i="1"/>
  <c r="BG832" i="1"/>
  <c r="BH832" i="1"/>
  <c r="BJ693" i="1"/>
  <c r="BK12" i="1"/>
  <c r="BN693" i="1"/>
  <c r="BL12" i="1"/>
  <c r="BN812" i="1"/>
  <c r="BF1130" i="1"/>
  <c r="BH1150" i="1"/>
  <c r="BR1050" i="1"/>
  <c r="BP19" i="1"/>
  <c r="BR1276" i="1"/>
  <c r="BQ12" i="1"/>
  <c r="BP1150" i="1"/>
  <c r="BQ14" i="1"/>
  <c r="BR629" i="1"/>
  <c r="BP849" i="1"/>
  <c r="BQ1130" i="1"/>
  <c r="BQ1230" i="1"/>
  <c r="BJ19" i="1"/>
  <c r="BL14" i="1"/>
  <c r="BG91" i="1"/>
  <c r="BH91" i="1"/>
  <c r="BN12" i="1"/>
  <c r="BN1247" i="1"/>
  <c r="BO1247" i="1"/>
  <c r="BM1150" i="1"/>
  <c r="BN1276" i="1"/>
  <c r="BK1050" i="1"/>
  <c r="BJ895" i="1"/>
  <c r="BQ1050" i="1"/>
  <c r="BQ1276" i="1"/>
  <c r="BQ1150" i="1"/>
  <c r="BJ1276" i="1"/>
  <c r="BO629" i="1"/>
  <c r="BN842" i="1"/>
  <c r="BF1044" i="1"/>
  <c r="BM1044" i="1"/>
  <c r="BH629" i="1"/>
  <c r="BJ849" i="1"/>
  <c r="BL849" i="1"/>
  <c r="BO14" i="1"/>
  <c r="BM849" i="1"/>
  <c r="BK246" i="1"/>
  <c r="BM46" i="1"/>
  <c r="BG12" i="1"/>
  <c r="BH812" i="1"/>
  <c r="BL1130" i="1"/>
  <c r="BI1201" i="1"/>
  <c r="BK1230" i="1"/>
  <c r="BK895" i="1"/>
  <c r="BN1150" i="1"/>
  <c r="BJ1202" i="1"/>
  <c r="BR19" i="1"/>
  <c r="BP1202" i="1"/>
  <c r="BR12" i="1"/>
  <c r="BR1150" i="1"/>
  <c r="BP14" i="1"/>
  <c r="BQ849" i="1"/>
  <c r="BQ693" i="1"/>
  <c r="BP1044" i="1"/>
  <c r="BR1130" i="1"/>
  <c r="BR1230" i="1"/>
  <c r="BI91" i="1"/>
  <c r="BL19" i="1"/>
  <c r="BI1276" i="1"/>
  <c r="BN849" i="1"/>
  <c r="BO19" i="1"/>
  <c r="BO1050" i="1"/>
  <c r="BM19" i="1"/>
  <c r="BM806" i="1"/>
  <c r="BR806" i="1"/>
  <c r="BG806" i="1"/>
  <c r="BN1130" i="1"/>
  <c r="BL46" i="1"/>
  <c r="BL1044" i="1"/>
  <c r="BL1050" i="1"/>
  <c r="BF1247" i="1"/>
  <c r="BG1130" i="1"/>
  <c r="BQ832" i="1"/>
  <c r="BI1050" i="1"/>
  <c r="BI842" i="1"/>
  <c r="BF246" i="1"/>
  <c r="BL1247" i="1"/>
  <c r="BF842" i="1"/>
  <c r="BG849" i="1"/>
  <c r="BJ14" i="1"/>
  <c r="BH849" i="1"/>
  <c r="BG46" i="1"/>
  <c r="BM895" i="1"/>
  <c r="BH46" i="1"/>
  <c r="BL246" i="1"/>
  <c r="BG693" i="1"/>
  <c r="BM12" i="1"/>
  <c r="BH895" i="1"/>
  <c r="BL693" i="1"/>
  <c r="BM812" i="1"/>
  <c r="BO1130" i="1"/>
  <c r="BK1275" i="1"/>
  <c r="BL1201" i="1"/>
  <c r="BO1230" i="1"/>
  <c r="BI1230" i="1"/>
  <c r="BO1150" i="1"/>
  <c r="BQ1202" i="1"/>
  <c r="BJ12" i="1"/>
  <c r="BQ46" i="1"/>
  <c r="BP1275" i="1"/>
  <c r="BR14" i="1"/>
  <c r="BR849" i="1"/>
  <c r="BP895" i="1"/>
  <c r="BP693" i="1"/>
  <c r="BQ1044" i="1"/>
  <c r="BQ246" i="1"/>
  <c r="BN1230" i="1"/>
  <c r="BI19" i="1"/>
  <c r="BG19" i="1"/>
  <c r="BF1276" i="1"/>
  <c r="BG1276" i="1"/>
  <c r="BM1230" i="1"/>
  <c r="BN91" i="1"/>
  <c r="BF19" i="1"/>
  <c r="BJ1050" i="1"/>
  <c r="BH1202" i="1"/>
  <c r="BI12" i="1"/>
  <c r="BL806" i="1"/>
  <c r="BO806" i="1"/>
  <c r="BQ806" i="1"/>
  <c r="BI46" i="1"/>
  <c r="BK1130" i="1"/>
  <c r="BI1044" i="1"/>
  <c r="BO46" i="1"/>
  <c r="BJ832" i="1"/>
  <c r="BO246" i="1"/>
  <c r="BH1247" i="1"/>
  <c r="BR832" i="1"/>
  <c r="BF1050" i="1"/>
  <c r="BG1247" i="1"/>
  <c r="BL832" i="1"/>
  <c r="BF12" i="1"/>
  <c r="BJ46" i="1"/>
  <c r="BF46" i="1"/>
  <c r="BP12" i="1"/>
  <c r="BG1050" i="1"/>
  <c r="BG842" i="1"/>
  <c r="BO1044" i="1"/>
  <c r="BN246" i="1"/>
  <c r="BI1247" i="1"/>
  <c r="BF849" i="1"/>
  <c r="BI1275" i="1"/>
  <c r="BL895" i="1"/>
  <c r="BN46" i="1"/>
  <c r="BG246" i="1"/>
  <c r="BF693" i="1"/>
  <c r="BN895" i="1"/>
  <c r="BM693" i="1"/>
  <c r="BK812" i="1"/>
  <c r="BJ1130" i="1"/>
  <c r="BF1275" i="1"/>
  <c r="BM1275" i="1"/>
  <c r="BM1202" i="1"/>
  <c r="BR1202" i="1"/>
  <c r="BP46" i="1"/>
  <c r="BH14" i="1"/>
  <c r="BI849" i="1"/>
  <c r="BP1247" i="1"/>
  <c r="BM14" i="1"/>
  <c r="BI806" i="1"/>
  <c r="BD852" i="1"/>
  <c r="BR852" i="1"/>
  <c r="BE852" i="1"/>
  <c r="BD96" i="1"/>
  <c r="BM96" i="1"/>
  <c r="BE96" i="1"/>
  <c r="BD97" i="1"/>
  <c r="BL97" i="1"/>
  <c r="BE97" i="1"/>
  <c r="BD1082" i="1"/>
  <c r="BN1082" i="1"/>
  <c r="BE1082" i="1"/>
  <c r="BD469" i="1"/>
  <c r="BP469" i="1"/>
  <c r="BE469" i="1"/>
  <c r="BD938" i="1"/>
  <c r="BM938" i="1"/>
  <c r="BE938" i="1"/>
  <c r="BD370" i="1"/>
  <c r="BN370" i="1"/>
  <c r="BE370" i="1"/>
  <c r="BD1097" i="1"/>
  <c r="BQ1097" i="1"/>
  <c r="BE1097" i="1"/>
  <c r="BN806" i="1"/>
  <c r="BD824" i="1"/>
  <c r="BG824" i="1"/>
  <c r="BE824" i="1"/>
  <c r="BD360" i="1"/>
  <c r="BN360" i="1"/>
  <c r="BE360" i="1"/>
  <c r="BD810" i="1"/>
  <c r="BO810" i="1"/>
  <c r="BE810" i="1"/>
  <c r="BS472" i="1"/>
  <c r="BS1267" i="1"/>
  <c r="BS1216" i="1"/>
  <c r="BS320" i="1"/>
  <c r="BS711" i="1"/>
  <c r="BS536" i="1"/>
  <c r="BS574" i="1"/>
  <c r="BS557" i="1"/>
  <c r="BS177" i="1"/>
  <c r="BS127" i="1"/>
  <c r="BS539" i="1"/>
  <c r="BS1269" i="1"/>
  <c r="BS545" i="1"/>
  <c r="BS992" i="1"/>
  <c r="BS130" i="1"/>
  <c r="BS567" i="1"/>
  <c r="BS951" i="1"/>
  <c r="BS556" i="1"/>
  <c r="BS1094" i="1"/>
  <c r="BS1318" i="1"/>
  <c r="BS1270" i="1"/>
  <c r="BS1296" i="1"/>
  <c r="BS537" i="1"/>
  <c r="BS529" i="1"/>
  <c r="BS184" i="1"/>
  <c r="BS1259" i="1"/>
  <c r="BS1213" i="1"/>
  <c r="BS1211" i="1"/>
  <c r="BS541" i="1"/>
  <c r="BS582" i="1"/>
  <c r="BS572" i="1"/>
  <c r="BS1315" i="1"/>
  <c r="BS565" i="1"/>
  <c r="BS157" i="1"/>
  <c r="BS985" i="1"/>
  <c r="BS538" i="1"/>
  <c r="BS532" i="1"/>
  <c r="BS1319" i="1"/>
  <c r="BS396" i="1"/>
  <c r="BS758" i="1"/>
  <c r="BS181" i="1"/>
  <c r="BS499" i="1"/>
  <c r="BS563" i="1"/>
  <c r="BS560" i="1"/>
  <c r="BS959" i="1"/>
  <c r="BS1071" i="1"/>
  <c r="BS1273" i="1"/>
  <c r="BS1214" i="1"/>
  <c r="BS1263" i="1"/>
  <c r="BS180" i="1"/>
  <c r="BS1250" i="1"/>
  <c r="BS999" i="1"/>
  <c r="BS946" i="1"/>
  <c r="BS767" i="1"/>
  <c r="BS1245" i="1"/>
  <c r="BS568" i="1"/>
  <c r="BS1019" i="1"/>
  <c r="BS569" i="1"/>
  <c r="BS762" i="1"/>
  <c r="BS154" i="1"/>
  <c r="BS1218" i="1"/>
  <c r="BS131" i="1"/>
  <c r="BS963" i="1"/>
  <c r="BS356" i="1"/>
  <c r="BS1181" i="1"/>
  <c r="BS1279" i="1"/>
  <c r="BS1090" i="1"/>
  <c r="BS533" i="1"/>
  <c r="BS555" i="1"/>
  <c r="BS1280" i="1"/>
  <c r="BS1240" i="1"/>
  <c r="BS983" i="1"/>
  <c r="BS1219" i="1"/>
  <c r="BS193" i="1"/>
  <c r="BS1286" i="1"/>
  <c r="BS674" i="1"/>
  <c r="BS763" i="1"/>
  <c r="BS88" i="1"/>
  <c r="BS1282" i="1"/>
  <c r="BS1066" i="1"/>
  <c r="BS355" i="1"/>
  <c r="BS1242" i="1"/>
  <c r="BS159" i="1"/>
  <c r="BS566" i="1"/>
  <c r="BS964" i="1"/>
  <c r="BS153" i="1"/>
  <c r="BS1281" i="1"/>
  <c r="BS1212" i="1"/>
  <c r="BS561" i="1"/>
  <c r="BS581" i="1"/>
  <c r="BS144" i="1"/>
  <c r="BS408" i="1"/>
  <c r="BS534" i="1"/>
  <c r="BS544" i="1"/>
  <c r="BS138" i="1"/>
  <c r="BO187" i="1"/>
  <c r="BK187" i="1"/>
  <c r="BG187" i="1"/>
  <c r="BP187" i="1"/>
  <c r="BL187" i="1"/>
  <c r="BH187" i="1"/>
  <c r="BQ187" i="1"/>
  <c r="BM187" i="1"/>
  <c r="BI187" i="1"/>
  <c r="BR187" i="1"/>
  <c r="BN187" i="1"/>
  <c r="BJ187" i="1"/>
  <c r="BF187" i="1"/>
  <c r="BQ1268" i="1"/>
  <c r="BO1268" i="1"/>
  <c r="BG1268" i="1"/>
  <c r="BF1268" i="1"/>
  <c r="BJ1268" i="1"/>
  <c r="BI1268" i="1"/>
  <c r="BR1268" i="1"/>
  <c r="BP1268" i="1"/>
  <c r="BK1268" i="1"/>
  <c r="BL1268" i="1"/>
  <c r="BM1268" i="1"/>
  <c r="BN1268" i="1"/>
  <c r="BH1268" i="1"/>
  <c r="BR1217" i="1"/>
  <c r="BP1217" i="1"/>
  <c r="BO1217" i="1"/>
  <c r="BG1217" i="1"/>
  <c r="BI1217" i="1"/>
  <c r="BF1217" i="1"/>
  <c r="BJ1217" i="1"/>
  <c r="BQ1217" i="1"/>
  <c r="BK1217" i="1"/>
  <c r="BN1217" i="1"/>
  <c r="BM1217" i="1"/>
  <c r="BL1217" i="1"/>
  <c r="BH1217" i="1"/>
  <c r="BP405" i="1"/>
  <c r="BQ405" i="1"/>
  <c r="BF405" i="1"/>
  <c r="BJ405" i="1"/>
  <c r="BK405" i="1"/>
  <c r="BM405" i="1"/>
  <c r="BG405" i="1"/>
  <c r="BO405" i="1"/>
  <c r="BH405" i="1"/>
  <c r="BI405" i="1"/>
  <c r="BL405" i="1"/>
  <c r="BN405" i="1"/>
  <c r="BR405" i="1"/>
  <c r="BP710" i="1"/>
  <c r="BH710" i="1"/>
  <c r="BK710" i="1"/>
  <c r="BN710" i="1"/>
  <c r="BF710" i="1"/>
  <c r="BM710" i="1"/>
  <c r="BR710" i="1"/>
  <c r="BQ710" i="1"/>
  <c r="BL710" i="1"/>
  <c r="BO710" i="1"/>
  <c r="BG710" i="1"/>
  <c r="BJ710" i="1"/>
  <c r="BI710" i="1"/>
  <c r="BQ676" i="1"/>
  <c r="BO676" i="1"/>
  <c r="BG676" i="1"/>
  <c r="BI676" i="1"/>
  <c r="BF676" i="1"/>
  <c r="BJ676" i="1"/>
  <c r="BR676" i="1"/>
  <c r="BP676" i="1"/>
  <c r="BK676" i="1"/>
  <c r="BM676" i="1"/>
  <c r="BN676" i="1"/>
  <c r="BL676" i="1"/>
  <c r="BH676" i="1"/>
  <c r="BO151" i="1"/>
  <c r="BK151" i="1"/>
  <c r="BG151" i="1"/>
  <c r="BP151" i="1"/>
  <c r="BL151" i="1"/>
  <c r="BH151" i="1"/>
  <c r="BQ151" i="1"/>
  <c r="BM151" i="1"/>
  <c r="BI151" i="1"/>
  <c r="BR151" i="1"/>
  <c r="BN151" i="1"/>
  <c r="BJ151" i="1"/>
  <c r="BF151" i="1"/>
  <c r="BQ1241" i="1"/>
  <c r="BM1241" i="1"/>
  <c r="BI1241" i="1"/>
  <c r="BR1241" i="1"/>
  <c r="BN1241" i="1"/>
  <c r="BJ1241" i="1"/>
  <c r="BF1241" i="1"/>
  <c r="BO1241" i="1"/>
  <c r="BK1241" i="1"/>
  <c r="BG1241" i="1"/>
  <c r="BP1241" i="1"/>
  <c r="BL1241" i="1"/>
  <c r="BH1241" i="1"/>
  <c r="BR558" i="1"/>
  <c r="BP558" i="1"/>
  <c r="BO558" i="1"/>
  <c r="BG558" i="1"/>
  <c r="BJ558" i="1"/>
  <c r="BM558" i="1"/>
  <c r="BL558" i="1"/>
  <c r="BQ558" i="1"/>
  <c r="BK558" i="1"/>
  <c r="BN558" i="1"/>
  <c r="BF558" i="1"/>
  <c r="BI558" i="1"/>
  <c r="BH558" i="1"/>
  <c r="BG1238" i="1"/>
  <c r="BM573" i="1"/>
  <c r="BO573" i="1"/>
  <c r="BQ573" i="1"/>
  <c r="BR573" i="1"/>
  <c r="BK573" i="1"/>
  <c r="BL573" i="1"/>
  <c r="BP573" i="1"/>
  <c r="BJ573" i="1"/>
  <c r="BI573" i="1"/>
  <c r="BN573" i="1"/>
  <c r="BF573" i="1"/>
  <c r="BG573" i="1"/>
  <c r="BH573" i="1"/>
  <c r="BQ1243" i="1"/>
  <c r="BI1243" i="1"/>
  <c r="BJ1243" i="1"/>
  <c r="BG1243" i="1"/>
  <c r="BF1243" i="1"/>
  <c r="BH1243" i="1"/>
  <c r="BR1243" i="1"/>
  <c r="BP1243" i="1"/>
  <c r="BM1243" i="1"/>
  <c r="BO1243" i="1"/>
  <c r="BN1243" i="1"/>
  <c r="BL1243" i="1"/>
  <c r="BK1243" i="1"/>
  <c r="BG1244" i="1"/>
  <c r="BP579" i="1"/>
  <c r="BI579" i="1"/>
  <c r="BH579" i="1"/>
  <c r="BK579" i="1"/>
  <c r="BN579" i="1"/>
  <c r="BF579" i="1"/>
  <c r="BR579" i="1"/>
  <c r="BQ579" i="1"/>
  <c r="BM579" i="1"/>
  <c r="BL579" i="1"/>
  <c r="BO579" i="1"/>
  <c r="BG579" i="1"/>
  <c r="BJ579" i="1"/>
  <c r="BG1116" i="1"/>
  <c r="BQ1265" i="1"/>
  <c r="BJ1265" i="1"/>
  <c r="BM1265" i="1"/>
  <c r="BK1265" i="1"/>
  <c r="BO1265" i="1"/>
  <c r="BG1265" i="1"/>
  <c r="BR1265" i="1"/>
  <c r="BP1265" i="1"/>
  <c r="BN1265" i="1"/>
  <c r="BF1265" i="1"/>
  <c r="BH1265" i="1"/>
  <c r="BI1265" i="1"/>
  <c r="BL1265" i="1"/>
  <c r="BG1060" i="1"/>
  <c r="BR543" i="1"/>
  <c r="BQ543" i="1"/>
  <c r="BH543" i="1"/>
  <c r="BK543" i="1"/>
  <c r="BN543" i="1"/>
  <c r="BF543" i="1"/>
  <c r="BM543" i="1"/>
  <c r="BP543" i="1"/>
  <c r="BL543" i="1"/>
  <c r="BO543" i="1"/>
  <c r="BG543" i="1"/>
  <c r="BJ543" i="1"/>
  <c r="BI543" i="1"/>
  <c r="BP984" i="1"/>
  <c r="BR984" i="1"/>
  <c r="BS111" i="1"/>
  <c r="BK1152" i="1"/>
  <c r="BR217" i="1"/>
  <c r="BP217" i="1"/>
  <c r="BM217" i="1"/>
  <c r="BO217" i="1"/>
  <c r="BN217" i="1"/>
  <c r="BL217" i="1"/>
  <c r="BG217" i="1"/>
  <c r="BQ217" i="1"/>
  <c r="BI217" i="1"/>
  <c r="BJ217" i="1"/>
  <c r="BH217" i="1"/>
  <c r="BK217" i="1"/>
  <c r="BF217" i="1"/>
  <c r="BS215" i="1"/>
  <c r="BH1151" i="1"/>
  <c r="BQ216" i="1"/>
  <c r="BM216" i="1"/>
  <c r="BI216" i="1"/>
  <c r="BR216" i="1"/>
  <c r="BN216" i="1"/>
  <c r="BJ216" i="1"/>
  <c r="BF216" i="1"/>
  <c r="BO216" i="1"/>
  <c r="BK216" i="1"/>
  <c r="BG216" i="1"/>
  <c r="BP216" i="1"/>
  <c r="BL216" i="1"/>
  <c r="BH216" i="1"/>
  <c r="BP1306" i="1"/>
  <c r="BR126" i="1"/>
  <c r="BN126" i="1"/>
  <c r="BF126" i="1"/>
  <c r="BH126" i="1"/>
  <c r="BG126" i="1"/>
  <c r="BK126" i="1"/>
  <c r="BQ126" i="1"/>
  <c r="BP126" i="1"/>
  <c r="BJ126" i="1"/>
  <c r="BM126" i="1"/>
  <c r="BL126" i="1"/>
  <c r="BO126" i="1"/>
  <c r="BI126" i="1"/>
  <c r="BO861" i="1"/>
  <c r="BK861" i="1"/>
  <c r="BG861" i="1"/>
  <c r="BP861" i="1"/>
  <c r="BL861" i="1"/>
  <c r="BH861" i="1"/>
  <c r="BQ861" i="1"/>
  <c r="BM861" i="1"/>
  <c r="BI861" i="1"/>
  <c r="BR861" i="1"/>
  <c r="BN861" i="1"/>
  <c r="BJ861" i="1"/>
  <c r="BF861" i="1"/>
  <c r="BR717" i="1"/>
  <c r="BN717" i="1"/>
  <c r="BF717" i="1"/>
  <c r="BI717" i="1"/>
  <c r="BH717" i="1"/>
  <c r="BO717" i="1"/>
  <c r="BQ717" i="1"/>
  <c r="BP717" i="1"/>
  <c r="BJ717" i="1"/>
  <c r="BM717" i="1"/>
  <c r="BL717" i="1"/>
  <c r="BK717" i="1"/>
  <c r="BG717" i="1"/>
  <c r="BP831" i="1"/>
  <c r="BK831" i="1"/>
  <c r="BN831" i="1"/>
  <c r="BF831" i="1"/>
  <c r="BI831" i="1"/>
  <c r="BL831" i="1"/>
  <c r="BR831" i="1"/>
  <c r="BQ831" i="1"/>
  <c r="BO831" i="1"/>
  <c r="BG831" i="1"/>
  <c r="BJ831" i="1"/>
  <c r="BM831" i="1"/>
  <c r="BH831" i="1"/>
  <c r="BK142" i="1"/>
  <c r="BJ142" i="1"/>
  <c r="BI142" i="1"/>
  <c r="BP142" i="1"/>
  <c r="BO142" i="1"/>
  <c r="BN142" i="1"/>
  <c r="BM142" i="1"/>
  <c r="BR142" i="1"/>
  <c r="BQ142" i="1"/>
  <c r="BL142" i="1"/>
  <c r="BH142" i="1"/>
  <c r="BG142" i="1"/>
  <c r="BF142" i="1"/>
  <c r="BS950" i="1"/>
  <c r="BS863" i="1"/>
  <c r="BQ1258" i="1"/>
  <c r="BI1258" i="1"/>
  <c r="BH1258" i="1"/>
  <c r="BG1258" i="1"/>
  <c r="BF1258" i="1"/>
  <c r="BJ1258" i="1"/>
  <c r="BR1258" i="1"/>
  <c r="BP1258" i="1"/>
  <c r="BM1258" i="1"/>
  <c r="BN1258" i="1"/>
  <c r="BO1258" i="1"/>
  <c r="BL1258" i="1"/>
  <c r="BK1258" i="1"/>
  <c r="BR1215" i="1"/>
  <c r="BP1215" i="1"/>
  <c r="BI1215" i="1"/>
  <c r="BG1215" i="1"/>
  <c r="BJ1215" i="1"/>
  <c r="BN1215" i="1"/>
  <c r="BF1215" i="1"/>
  <c r="BQ1215" i="1"/>
  <c r="BM1215" i="1"/>
  <c r="BL1215" i="1"/>
  <c r="BK1215" i="1"/>
  <c r="BO1215" i="1"/>
  <c r="BH1215" i="1"/>
  <c r="BQ562" i="1"/>
  <c r="BP562" i="1"/>
  <c r="BI562" i="1"/>
  <c r="BK562" i="1"/>
  <c r="BH562" i="1"/>
  <c r="BF562" i="1"/>
  <c r="BJ562" i="1"/>
  <c r="BR562" i="1"/>
  <c r="BM562" i="1"/>
  <c r="BO562" i="1"/>
  <c r="BG562" i="1"/>
  <c r="BN562" i="1"/>
  <c r="BL562" i="1"/>
  <c r="BP540" i="1"/>
  <c r="BJ540" i="1"/>
  <c r="BM540" i="1"/>
  <c r="BL540" i="1"/>
  <c r="BO540" i="1"/>
  <c r="BG540" i="1"/>
  <c r="BR540" i="1"/>
  <c r="BQ540" i="1"/>
  <c r="BN540" i="1"/>
  <c r="BF540" i="1"/>
  <c r="BI540" i="1"/>
  <c r="BH540" i="1"/>
  <c r="BK540" i="1"/>
  <c r="BQ984" i="1"/>
  <c r="BS875" i="1"/>
  <c r="BQ1052" i="1"/>
  <c r="BR535" i="1"/>
  <c r="BP535" i="1"/>
  <c r="BH535" i="1"/>
  <c r="BK535" i="1"/>
  <c r="BN535" i="1"/>
  <c r="BF535" i="1"/>
  <c r="BI535" i="1"/>
  <c r="BQ535" i="1"/>
  <c r="BL535" i="1"/>
  <c r="BO535" i="1"/>
  <c r="BG535" i="1"/>
  <c r="BJ535" i="1"/>
  <c r="BM535" i="1"/>
  <c r="BS530" i="1"/>
  <c r="BQ821" i="1"/>
  <c r="BH821" i="1"/>
  <c r="BK821" i="1"/>
  <c r="BN821" i="1"/>
  <c r="BF821" i="1"/>
  <c r="BI821" i="1"/>
  <c r="BR821" i="1"/>
  <c r="BP821" i="1"/>
  <c r="BL821" i="1"/>
  <c r="BO821" i="1"/>
  <c r="BG821" i="1"/>
  <c r="BJ821" i="1"/>
  <c r="BM821" i="1"/>
  <c r="BS902" i="1"/>
  <c r="BD968" i="1"/>
  <c r="BD1059" i="1"/>
  <c r="BF1152" i="1"/>
  <c r="BP1151" i="1"/>
  <c r="BQ1151" i="1"/>
  <c r="BK1052" i="1"/>
  <c r="BJ1052" i="1"/>
  <c r="BL1052" i="1"/>
  <c r="BG1052" i="1"/>
  <c r="BR1151" i="1"/>
  <c r="BQ1306" i="1"/>
  <c r="BI1060" i="1"/>
  <c r="BI1151" i="1"/>
  <c r="BN1151" i="1"/>
  <c r="BL1151" i="1"/>
  <c r="BG1151" i="1"/>
  <c r="BK1151" i="1"/>
  <c r="BM1151" i="1"/>
  <c r="BJ1151" i="1"/>
  <c r="BO1151" i="1"/>
  <c r="BF1151" i="1"/>
  <c r="BJ1306" i="1"/>
  <c r="BK1306" i="1"/>
  <c r="BR1306" i="1"/>
  <c r="BM1306" i="1"/>
  <c r="BN1306" i="1"/>
  <c r="BF1306" i="1"/>
  <c r="BH1306" i="1"/>
  <c r="BG1306" i="1"/>
  <c r="BI1306" i="1"/>
  <c r="BO1306" i="1"/>
  <c r="BL1306" i="1"/>
  <c r="BD1048" i="1"/>
  <c r="BF1052" i="1"/>
  <c r="BN1052" i="1"/>
  <c r="BP1052" i="1"/>
  <c r="BM1052" i="1"/>
  <c r="BR1052" i="1"/>
  <c r="BH1052" i="1"/>
  <c r="BO1052" i="1"/>
  <c r="BI1052" i="1"/>
  <c r="BS1079" i="1"/>
  <c r="BF1060" i="1"/>
  <c r="BH1060" i="1"/>
  <c r="BN1060" i="1"/>
  <c r="BK1060" i="1"/>
  <c r="BL1060" i="1"/>
  <c r="BO1060" i="1"/>
  <c r="BM1060" i="1"/>
  <c r="BJ1060" i="1"/>
  <c r="BI1152" i="1"/>
  <c r="BM1152" i="1"/>
  <c r="BJ1152" i="1"/>
  <c r="BN1152" i="1"/>
  <c r="BG1152" i="1"/>
  <c r="BH1152" i="1"/>
  <c r="BO1152" i="1"/>
  <c r="BL1152" i="1"/>
  <c r="BS794" i="1"/>
  <c r="BP1152" i="1"/>
  <c r="BQ1152" i="1"/>
  <c r="BR1152" i="1"/>
  <c r="BF1116" i="1"/>
  <c r="BI1116" i="1"/>
  <c r="BO1116" i="1"/>
  <c r="BN1116" i="1"/>
  <c r="BM1116" i="1"/>
  <c r="BL1116" i="1"/>
  <c r="BS1032" i="1"/>
  <c r="BS1182" i="1"/>
  <c r="BS1089" i="1"/>
  <c r="BS1221" i="1"/>
  <c r="BS1084" i="1"/>
  <c r="BS1054" i="1"/>
  <c r="BS1046" i="1"/>
  <c r="BS1056" i="1"/>
  <c r="BS1234" i="1"/>
  <c r="BD1277" i="1"/>
  <c r="BR1277" i="1"/>
  <c r="BS672" i="1"/>
  <c r="BS1129" i="1"/>
  <c r="BS52" i="1"/>
  <c r="BS1120" i="1"/>
  <c r="BS1228" i="1"/>
  <c r="BS1222" i="1"/>
  <c r="BD433" i="1"/>
  <c r="BS13" i="1"/>
  <c r="BS1237" i="1"/>
  <c r="BS1233" i="1"/>
  <c r="BS1077" i="1"/>
  <c r="BS1085" i="1"/>
  <c r="BS6" i="1"/>
  <c r="BJ1076" i="1"/>
  <c r="BQ1076" i="1"/>
  <c r="BR1076" i="1"/>
  <c r="BP1076" i="1"/>
  <c r="BS664" i="1"/>
  <c r="BS371" i="1"/>
  <c r="BS1075" i="1"/>
  <c r="BH897" i="1"/>
  <c r="BR897" i="1"/>
  <c r="BQ897" i="1"/>
  <c r="BP897" i="1"/>
  <c r="BR1227" i="1"/>
  <c r="BQ1227" i="1"/>
  <c r="BP1227" i="1"/>
  <c r="BR1057" i="1"/>
  <c r="BQ1057" i="1"/>
  <c r="BP1057" i="1"/>
  <c r="BS1159" i="1"/>
  <c r="BS1080" i="1"/>
  <c r="BJ1131" i="1"/>
  <c r="BR1131" i="1"/>
  <c r="BQ1131" i="1"/>
  <c r="BP1131" i="1"/>
  <c r="BS1132" i="1"/>
  <c r="BQ1060" i="1"/>
  <c r="BR1060" i="1"/>
  <c r="BP1060" i="1"/>
  <c r="BS982" i="1"/>
  <c r="BS1123" i="1"/>
  <c r="BF1223" i="1"/>
  <c r="BR1223" i="1"/>
  <c r="BP1223" i="1"/>
  <c r="BQ1223" i="1"/>
  <c r="BR1099" i="1"/>
  <c r="BQ1099" i="1"/>
  <c r="BP1099" i="1"/>
  <c r="BS737" i="1"/>
  <c r="BS1073" i="1"/>
  <c r="BS979" i="1"/>
  <c r="BS1210" i="1"/>
  <c r="BK931" i="1"/>
  <c r="BR931" i="1"/>
  <c r="BQ931" i="1"/>
  <c r="BP931" i="1"/>
  <c r="BS1239" i="1"/>
  <c r="BS974" i="1"/>
  <c r="BR1078" i="1"/>
  <c r="BQ1078" i="1"/>
  <c r="BP1078" i="1"/>
  <c r="BH1041" i="1"/>
  <c r="BQ1041" i="1"/>
  <c r="BR1041" i="1"/>
  <c r="BP1041" i="1"/>
  <c r="BS1111" i="1"/>
  <c r="BF1238" i="1"/>
  <c r="BR1238" i="1"/>
  <c r="BQ1238" i="1"/>
  <c r="BP1238" i="1"/>
  <c r="BS1105" i="1"/>
  <c r="BI1244" i="1"/>
  <c r="BQ1244" i="1"/>
  <c r="BR1244" i="1"/>
  <c r="BP1244" i="1"/>
  <c r="BH1116" i="1"/>
  <c r="BR1116" i="1"/>
  <c r="BQ1116" i="1"/>
  <c r="BP1116" i="1"/>
  <c r="BS734" i="1"/>
  <c r="BG1131" i="1"/>
  <c r="BN1244" i="1"/>
  <c r="BK1057" i="1"/>
  <c r="BG1057" i="1"/>
  <c r="BN1057" i="1"/>
  <c r="BF1057" i="1"/>
  <c r="BM1057" i="1"/>
  <c r="BL1057" i="1"/>
  <c r="BJ1057" i="1"/>
  <c r="BH1057" i="1"/>
  <c r="BI1057" i="1"/>
  <c r="BO1057" i="1"/>
  <c r="BJ1244" i="1"/>
  <c r="BM1244" i="1"/>
  <c r="BF1131" i="1"/>
  <c r="BH1131" i="1"/>
  <c r="BL1244" i="1"/>
  <c r="BL897" i="1"/>
  <c r="BO897" i="1"/>
  <c r="BJ897" i="1"/>
  <c r="BM931" i="1"/>
  <c r="BK1244" i="1"/>
  <c r="BI897" i="1"/>
  <c r="BG897" i="1"/>
  <c r="BN897" i="1"/>
  <c r="BG1223" i="1"/>
  <c r="BJ1223" i="1"/>
  <c r="BH1223" i="1"/>
  <c r="BK1116" i="1"/>
  <c r="BI1131" i="1"/>
  <c r="BO1131" i="1"/>
  <c r="BF897" i="1"/>
  <c r="BL1131" i="1"/>
  <c r="BJ1116" i="1"/>
  <c r="BG931" i="1"/>
  <c r="BH931" i="1"/>
  <c r="BF931" i="1"/>
  <c r="BK1227" i="1"/>
  <c r="BM1227" i="1"/>
  <c r="BF1227" i="1"/>
  <c r="BG1227" i="1"/>
  <c r="BH1227" i="1"/>
  <c r="BN1227" i="1"/>
  <c r="BL1227" i="1"/>
  <c r="BO1227" i="1"/>
  <c r="BI1227" i="1"/>
  <c r="BJ1227" i="1"/>
  <c r="BM1076" i="1"/>
  <c r="BM897" i="1"/>
  <c r="BK897" i="1"/>
  <c r="BH1244" i="1"/>
  <c r="BM1131" i="1"/>
  <c r="BK1131" i="1"/>
  <c r="BN1131" i="1"/>
  <c r="BL931" i="1"/>
  <c r="BI931" i="1"/>
  <c r="BO931" i="1"/>
  <c r="BN931" i="1"/>
  <c r="BJ931" i="1"/>
  <c r="BO1244" i="1"/>
  <c r="BF1244" i="1"/>
  <c r="BF1076" i="1"/>
  <c r="BO1076" i="1"/>
  <c r="BI1076" i="1"/>
  <c r="BH1076" i="1"/>
  <c r="BL1076" i="1"/>
  <c r="BM1041" i="1"/>
  <c r="BL1041" i="1"/>
  <c r="BG1076" i="1"/>
  <c r="BK1076" i="1"/>
  <c r="BN1076" i="1"/>
  <c r="BN1223" i="1"/>
  <c r="BL1223" i="1"/>
  <c r="BI1223" i="1"/>
  <c r="BK1223" i="1"/>
  <c r="BG1099" i="1"/>
  <c r="BM1099" i="1"/>
  <c r="BH1099" i="1"/>
  <c r="BN1099" i="1"/>
  <c r="BI1099" i="1"/>
  <c r="BO1099" i="1"/>
  <c r="BJ1099" i="1"/>
  <c r="BK1099" i="1"/>
  <c r="BF1099" i="1"/>
  <c r="BL1099" i="1"/>
  <c r="BD1039" i="1"/>
  <c r="BK1041" i="1"/>
  <c r="BM1238" i="1"/>
  <c r="BI1238" i="1"/>
  <c r="BH1238" i="1"/>
  <c r="BN1238" i="1"/>
  <c r="BK1238" i="1"/>
  <c r="BL1238" i="1"/>
  <c r="BO1238" i="1"/>
  <c r="BJ1238" i="1"/>
  <c r="BF1041" i="1"/>
  <c r="BN1041" i="1"/>
  <c r="BG1041" i="1"/>
  <c r="BJ1041" i="1"/>
  <c r="BO1041" i="1"/>
  <c r="BI1041" i="1"/>
  <c r="BO1223" i="1"/>
  <c r="BM1223" i="1"/>
  <c r="BL1078" i="1"/>
  <c r="BF1078" i="1"/>
  <c r="BK1078" i="1"/>
  <c r="BH1078" i="1"/>
  <c r="BO1078" i="1"/>
  <c r="BI1078" i="1"/>
  <c r="BN1078" i="1"/>
  <c r="BG1078" i="1"/>
  <c r="BM1078" i="1"/>
  <c r="BJ1078" i="1"/>
  <c r="BL1119" i="1"/>
  <c r="BS1061" i="1"/>
  <c r="BM1119" i="1"/>
  <c r="BS1098" i="1"/>
  <c r="BJ1119" i="1"/>
  <c r="BP1119" i="1"/>
  <c r="BS1058" i="1"/>
  <c r="BS797" i="1"/>
  <c r="BO1119" i="1"/>
  <c r="BG1119" i="1"/>
  <c r="BR1119" i="1"/>
  <c r="BS1103" i="1"/>
  <c r="BS1220" i="1"/>
  <c r="BS1102" i="1"/>
  <c r="BS1072" i="1"/>
  <c r="BK1070" i="1"/>
  <c r="BS9" i="1"/>
  <c r="BP1070" i="1"/>
  <c r="BO1070" i="1"/>
  <c r="BQ1070" i="1"/>
  <c r="BH1070" i="1"/>
  <c r="BF1070" i="1"/>
  <c r="BN1070" i="1"/>
  <c r="BR1070" i="1"/>
  <c r="BM1070" i="1"/>
  <c r="BG1070" i="1"/>
  <c r="BJ1070" i="1"/>
  <c r="BL1070" i="1"/>
  <c r="BI938" i="1"/>
  <c r="BR938" i="1"/>
  <c r="BI1119" i="1"/>
  <c r="BQ1119" i="1"/>
  <c r="BS1313" i="1"/>
  <c r="BJ824" i="1"/>
  <c r="BF824" i="1"/>
  <c r="BS1101" i="1"/>
  <c r="BS1232" i="1"/>
  <c r="BM824" i="1"/>
  <c r="BP360" i="1"/>
  <c r="BS1226" i="1"/>
  <c r="BS1114" i="1"/>
  <c r="BS1074" i="1"/>
  <c r="BS1095" i="1"/>
  <c r="BN96" i="1"/>
  <c r="BH824" i="1"/>
  <c r="BL938" i="1"/>
  <c r="BP938" i="1"/>
  <c r="BK96" i="1"/>
  <c r="BS1047" i="1"/>
  <c r="BS1121" i="1"/>
  <c r="BO1110" i="1"/>
  <c r="BS1083" i="1"/>
  <c r="BS1178" i="1"/>
  <c r="BS1163" i="1"/>
  <c r="BS1231" i="1"/>
  <c r="BS1055" i="1"/>
  <c r="BH1119" i="1"/>
  <c r="BK1119" i="1"/>
  <c r="BF1119" i="1"/>
  <c r="BS1246" i="1"/>
  <c r="BS1100" i="1"/>
  <c r="BS1225" i="1"/>
  <c r="BS1173" i="1"/>
  <c r="BP96" i="1"/>
  <c r="BN938" i="1"/>
  <c r="BH96" i="1"/>
  <c r="BQ96" i="1"/>
  <c r="BP824" i="1"/>
  <c r="BK938" i="1"/>
  <c r="BJ96" i="1"/>
  <c r="BR824" i="1"/>
  <c r="BH938" i="1"/>
  <c r="BO96" i="1"/>
  <c r="BL824" i="1"/>
  <c r="BN852" i="1"/>
  <c r="BI824" i="1"/>
  <c r="BG938" i="1"/>
  <c r="BI96" i="1"/>
  <c r="BK824" i="1"/>
  <c r="BJ938" i="1"/>
  <c r="BF938" i="1"/>
  <c r="BS980" i="1"/>
  <c r="BF96" i="1"/>
  <c r="BR96" i="1"/>
  <c r="BQ824" i="1"/>
  <c r="BF360" i="1"/>
  <c r="BO938" i="1"/>
  <c r="BG96" i="1"/>
  <c r="BO360" i="1"/>
  <c r="BN824" i="1"/>
  <c r="BL360" i="1"/>
  <c r="BQ938" i="1"/>
  <c r="BO824" i="1"/>
  <c r="BH360" i="1"/>
  <c r="BL96" i="1"/>
  <c r="BJ469" i="1"/>
  <c r="BS1312" i="1"/>
  <c r="BK1110" i="1"/>
  <c r="BO370" i="1"/>
  <c r="BK360" i="1"/>
  <c r="BS29" i="1"/>
  <c r="BM360" i="1"/>
  <c r="BG1110" i="1"/>
  <c r="BQ360" i="1"/>
  <c r="BP370" i="1"/>
  <c r="BS1307" i="1"/>
  <c r="BS1311" i="1"/>
  <c r="BS1053" i="1"/>
  <c r="BS932" i="1"/>
  <c r="BS1022" i="1"/>
  <c r="BS1122" i="1"/>
  <c r="BS845" i="1"/>
  <c r="BS747" i="1"/>
  <c r="BI810" i="1"/>
  <c r="BS757" i="1"/>
  <c r="BS1081" i="1"/>
  <c r="BS1051" i="1"/>
  <c r="BS1096" i="1"/>
  <c r="BS830" i="1"/>
  <c r="BS827" i="1"/>
  <c r="BS765" i="1"/>
  <c r="BS975" i="1"/>
  <c r="BM1110" i="1"/>
  <c r="BP1110" i="1"/>
  <c r="BS826" i="1"/>
  <c r="BS1177" i="1"/>
  <c r="BI1110" i="1"/>
  <c r="BQ1110" i="1"/>
  <c r="BM370" i="1"/>
  <c r="BS629" i="1"/>
  <c r="BH1110" i="1"/>
  <c r="BL1110" i="1"/>
  <c r="BF370" i="1"/>
  <c r="BS1118" i="1"/>
  <c r="BS1049" i="1"/>
  <c r="BS846" i="1"/>
  <c r="BJ1110" i="1"/>
  <c r="BN1110" i="1"/>
  <c r="BS761" i="1"/>
  <c r="BS1158" i="1"/>
  <c r="BI97" i="1"/>
  <c r="BH97" i="1"/>
  <c r="BG97" i="1"/>
  <c r="BP97" i="1"/>
  <c r="BS10" i="1"/>
  <c r="BS48" i="1"/>
  <c r="BS19" i="1"/>
  <c r="BS139" i="1"/>
  <c r="BS51" i="1"/>
  <c r="BJ97" i="1"/>
  <c r="BS15" i="1"/>
  <c r="BS140" i="1"/>
  <c r="BS1230" i="1"/>
  <c r="BS1130" i="1"/>
  <c r="BS12" i="1"/>
  <c r="BO852" i="1"/>
  <c r="BQ469" i="1"/>
  <c r="BS806" i="1"/>
  <c r="BS693" i="1"/>
  <c r="BS842" i="1"/>
  <c r="BS1050" i="1"/>
  <c r="BI852" i="1"/>
  <c r="BR1110" i="1"/>
  <c r="BK469" i="1"/>
  <c r="BR469" i="1"/>
  <c r="BS812" i="1"/>
  <c r="BS849" i="1"/>
  <c r="BS1201" i="1"/>
  <c r="BH852" i="1"/>
  <c r="BL469" i="1"/>
  <c r="BN469" i="1"/>
  <c r="BS91" i="1"/>
  <c r="BM1082" i="1"/>
  <c r="BS46" i="1"/>
  <c r="BL852" i="1"/>
  <c r="BP852" i="1"/>
  <c r="BJ1097" i="1"/>
  <c r="BM469" i="1"/>
  <c r="BH469" i="1"/>
  <c r="BS14" i="1"/>
  <c r="BS1202" i="1"/>
  <c r="BS246" i="1"/>
  <c r="BS1150" i="1"/>
  <c r="BG469" i="1"/>
  <c r="BG852" i="1"/>
  <c r="BI469" i="1"/>
  <c r="BS1247" i="1"/>
  <c r="BS1044" i="1"/>
  <c r="BS832" i="1"/>
  <c r="BQ852" i="1"/>
  <c r="BF469" i="1"/>
  <c r="BO469" i="1"/>
  <c r="BK852" i="1"/>
  <c r="BS1275" i="1"/>
  <c r="BS1276" i="1"/>
  <c r="BS895" i="1"/>
  <c r="BF852" i="1"/>
  <c r="BM852" i="1"/>
  <c r="BJ852" i="1"/>
  <c r="BI1097" i="1"/>
  <c r="BR1082" i="1"/>
  <c r="BG810" i="1"/>
  <c r="BO97" i="1"/>
  <c r="BJ370" i="1"/>
  <c r="BL1082" i="1"/>
  <c r="BM810" i="1"/>
  <c r="BN810" i="1"/>
  <c r="BK97" i="1"/>
  <c r="BG1097" i="1"/>
  <c r="BN97" i="1"/>
  <c r="BH1097" i="1"/>
  <c r="BR97" i="1"/>
  <c r="BL370" i="1"/>
  <c r="BG360" i="1"/>
  <c r="BR370" i="1"/>
  <c r="BI1082" i="1"/>
  <c r="BH1082" i="1"/>
  <c r="BL810" i="1"/>
  <c r="BF1097" i="1"/>
  <c r="BO1097" i="1"/>
  <c r="BH370" i="1"/>
  <c r="BQ370" i="1"/>
  <c r="BL1097" i="1"/>
  <c r="BM97" i="1"/>
  <c r="BP1097" i="1"/>
  <c r="BG370" i="1"/>
  <c r="BR360" i="1"/>
  <c r="BI370" i="1"/>
  <c r="BQ1082" i="1"/>
  <c r="BG1082" i="1"/>
  <c r="BR810" i="1"/>
  <c r="BK1082" i="1"/>
  <c r="BQ97" i="1"/>
  <c r="BF97" i="1"/>
  <c r="BN1097" i="1"/>
  <c r="BR1097" i="1"/>
  <c r="BK370" i="1"/>
  <c r="BI360" i="1"/>
  <c r="BF1082" i="1"/>
  <c r="BJ1082" i="1"/>
  <c r="BF810" i="1"/>
  <c r="BO1082" i="1"/>
  <c r="BK1097" i="1"/>
  <c r="BM1097" i="1"/>
  <c r="BJ360" i="1"/>
  <c r="BP1082" i="1"/>
  <c r="BJ810" i="1"/>
  <c r="BQ810" i="1"/>
  <c r="BK810" i="1"/>
  <c r="BH810" i="1"/>
  <c r="BP810" i="1"/>
  <c r="BS984" i="1"/>
  <c r="BS142" i="1"/>
  <c r="BS861" i="1"/>
  <c r="BS543" i="1"/>
  <c r="BS1268" i="1"/>
  <c r="BS1258" i="1"/>
  <c r="BS151" i="1"/>
  <c r="BS187" i="1"/>
  <c r="BS1241" i="1"/>
  <c r="BS717" i="1"/>
  <c r="BS831" i="1"/>
  <c r="BR433" i="1"/>
  <c r="BR906" i="1"/>
  <c r="BP906" i="1"/>
  <c r="BK906" i="1"/>
  <c r="BN906" i="1"/>
  <c r="BF906" i="1"/>
  <c r="BH906" i="1"/>
  <c r="BL906" i="1"/>
  <c r="BQ906" i="1"/>
  <c r="BO906" i="1"/>
  <c r="BG906" i="1"/>
  <c r="BJ906" i="1"/>
  <c r="BI906" i="1"/>
  <c r="BM906" i="1"/>
  <c r="BQ1048" i="1"/>
  <c r="BR531" i="1"/>
  <c r="BK531" i="1"/>
  <c r="BM531" i="1"/>
  <c r="BN531" i="1"/>
  <c r="BO531" i="1"/>
  <c r="BQ531" i="1"/>
  <c r="BP531" i="1"/>
  <c r="BL531" i="1"/>
  <c r="BF531" i="1"/>
  <c r="BG531" i="1"/>
  <c r="BI531" i="1"/>
  <c r="BH531" i="1"/>
  <c r="BJ531" i="1"/>
  <c r="BQ542" i="1"/>
  <c r="BH542" i="1"/>
  <c r="BK542" i="1"/>
  <c r="BN542" i="1"/>
  <c r="BF542" i="1"/>
  <c r="BI542" i="1"/>
  <c r="BR542" i="1"/>
  <c r="BP542" i="1"/>
  <c r="BL542" i="1"/>
  <c r="BO542" i="1"/>
  <c r="BG542" i="1"/>
  <c r="BJ542" i="1"/>
  <c r="BM542" i="1"/>
  <c r="BK968" i="1"/>
  <c r="BQ750" i="1"/>
  <c r="BP750" i="1"/>
  <c r="BM750" i="1"/>
  <c r="BG750" i="1"/>
  <c r="BJ750" i="1"/>
  <c r="BR750" i="1"/>
  <c r="BL750" i="1"/>
  <c r="BI750" i="1"/>
  <c r="BO750" i="1"/>
  <c r="BF750" i="1"/>
  <c r="BK750" i="1"/>
  <c r="BH750" i="1"/>
  <c r="BN750" i="1"/>
  <c r="BS562" i="1"/>
  <c r="BS1215" i="1"/>
  <c r="BS126" i="1"/>
  <c r="BS216" i="1"/>
  <c r="BS1243" i="1"/>
  <c r="BS676" i="1"/>
  <c r="BS405" i="1"/>
  <c r="BS1217" i="1"/>
  <c r="BR403" i="1"/>
  <c r="BP403" i="1"/>
  <c r="BJ403" i="1"/>
  <c r="BM403" i="1"/>
  <c r="BL403" i="1"/>
  <c r="BO403" i="1"/>
  <c r="BG403" i="1"/>
  <c r="BQ403" i="1"/>
  <c r="BN403" i="1"/>
  <c r="BF403" i="1"/>
  <c r="BI403" i="1"/>
  <c r="BH403" i="1"/>
  <c r="BK403" i="1"/>
  <c r="BS821" i="1"/>
  <c r="BS535" i="1"/>
  <c r="BS540" i="1"/>
  <c r="BS217" i="1"/>
  <c r="BS1265" i="1"/>
  <c r="BS579" i="1"/>
  <c r="BS573" i="1"/>
  <c r="BS558" i="1"/>
  <c r="BS710" i="1"/>
  <c r="BI968" i="1"/>
  <c r="BG968" i="1"/>
  <c r="BN968" i="1"/>
  <c r="BH968" i="1"/>
  <c r="BL968" i="1"/>
  <c r="BR968" i="1"/>
  <c r="BQ968" i="1"/>
  <c r="BJ968" i="1"/>
  <c r="BO968" i="1"/>
  <c r="BM968" i="1"/>
  <c r="BP968" i="1"/>
  <c r="BF968" i="1"/>
  <c r="BJ1059" i="1"/>
  <c r="BN1059" i="1"/>
  <c r="BO1059" i="1"/>
  <c r="BM1059" i="1"/>
  <c r="BR1059" i="1"/>
  <c r="BK1059" i="1"/>
  <c r="BQ1059" i="1"/>
  <c r="BP1059" i="1"/>
  <c r="BL1059" i="1"/>
  <c r="BH1059" i="1"/>
  <c r="BF1059" i="1"/>
  <c r="BG1059" i="1"/>
  <c r="BI1059" i="1"/>
  <c r="BK1277" i="1"/>
  <c r="BF1048" i="1"/>
  <c r="BO1048" i="1"/>
  <c r="BN1048" i="1"/>
  <c r="BH1048" i="1"/>
  <c r="BJ1048" i="1"/>
  <c r="BP1048" i="1"/>
  <c r="BL1048" i="1"/>
  <c r="BR1048" i="1"/>
  <c r="BK1048" i="1"/>
  <c r="BG1048" i="1"/>
  <c r="BI1048" i="1"/>
  <c r="BS1306" i="1"/>
  <c r="BS1151" i="1"/>
  <c r="BM1048" i="1"/>
  <c r="BS1052" i="1"/>
  <c r="BI1277" i="1"/>
  <c r="BL1277" i="1"/>
  <c r="BJ1277" i="1"/>
  <c r="BO1277" i="1"/>
  <c r="BH1277" i="1"/>
  <c r="BG1277" i="1"/>
  <c r="BS1152" i="1"/>
  <c r="BF1277" i="1"/>
  <c r="BN1277" i="1"/>
  <c r="BS1060" i="1"/>
  <c r="BM1277" i="1"/>
  <c r="BK433" i="1"/>
  <c r="BP1277" i="1"/>
  <c r="BQ1277" i="1"/>
  <c r="BM433" i="1"/>
  <c r="BS1116" i="1"/>
  <c r="BF433" i="1"/>
  <c r="BH433" i="1"/>
  <c r="BO433" i="1"/>
  <c r="BI433" i="1"/>
  <c r="BN433" i="1"/>
  <c r="BP433" i="1"/>
  <c r="BG433" i="1"/>
  <c r="BQ433" i="1"/>
  <c r="BL433" i="1"/>
  <c r="BJ433" i="1"/>
  <c r="BS1076" i="1"/>
  <c r="BS897" i="1"/>
  <c r="BS1223" i="1"/>
  <c r="BS1099" i="1"/>
  <c r="BS1244" i="1"/>
  <c r="BS931" i="1"/>
  <c r="BS1238" i="1"/>
  <c r="BK1039" i="1"/>
  <c r="BQ1039" i="1"/>
  <c r="BR1039" i="1"/>
  <c r="BP1039" i="1"/>
  <c r="BS1227" i="1"/>
  <c r="BS1131" i="1"/>
  <c r="BS1078" i="1"/>
  <c r="BS1041" i="1"/>
  <c r="BS1057" i="1"/>
  <c r="BI1039" i="1"/>
  <c r="BG1039" i="1"/>
  <c r="BH1039" i="1"/>
  <c r="BN1039" i="1"/>
  <c r="BL1039" i="1"/>
  <c r="BM1039" i="1"/>
  <c r="BO1039" i="1"/>
  <c r="BJ1039" i="1"/>
  <c r="BF1039" i="1"/>
  <c r="BS1070" i="1"/>
  <c r="BS1119" i="1"/>
  <c r="BS96" i="1"/>
  <c r="BS938" i="1"/>
  <c r="BS824" i="1"/>
  <c r="BS1110" i="1"/>
  <c r="BS852" i="1"/>
  <c r="BS469" i="1"/>
  <c r="BS97" i="1"/>
  <c r="BS1082" i="1"/>
  <c r="BS370" i="1"/>
  <c r="BS1097" i="1"/>
  <c r="BS360" i="1"/>
  <c r="BS810" i="1"/>
  <c r="BS750" i="1"/>
  <c r="BS531" i="1"/>
  <c r="BS906" i="1"/>
  <c r="BS403" i="1"/>
  <c r="BS542" i="1"/>
  <c r="BS968" i="1"/>
  <c r="BS1059" i="1"/>
  <c r="BS1048" i="1"/>
  <c r="BS1277" i="1"/>
  <c r="BS433" i="1"/>
  <c r="BS1039" i="1"/>
</calcChain>
</file>

<file path=xl/comments1.xml><?xml version="1.0" encoding="utf-8"?>
<comments xmlns="http://schemas.openxmlformats.org/spreadsheetml/2006/main">
  <authors>
    <author>作成者</author>
    <author>tc={B92C4E0F-B2CD-4853-ADF7-D13E9A9AEF5B}</author>
    <author>tc={EA9A4877-D20C-448B-8605-06F32EAB98CC}</author>
    <author>tc={5410EC9C-B3E4-4E2A-ADDE-55CF6A2C94A5}</author>
    <author>tc={C1740455-0215-4AD7-AE8E-242C47AACD6A}</author>
    <author>tc={656E7E37-9498-4851-96F8-91E64B81747B}</author>
    <author>tc={E3F8583E-2495-4A23-AA3F-0314E93D040E}</author>
    <author>tc={C7C6ED09-3E24-4962-8F99-A1E58ED43253}</author>
    <author>tc={78BCB251-8D99-4356-BFBD-923B16DDD9B0}</author>
    <author>tc={9B5D70E2-8CB5-4FEF-B007-4C84EF721D18}</author>
    <author>tc={B18E58F4-A90B-4BCD-8E34-67A417BF3224}</author>
    <author>tc={D0CD3445-5300-470C-B76B-03136C73AB3E}</author>
    <author>tc={7EA88F89-F92A-48BD-9584-F610B8C44375}</author>
    <author>tc={AAAEC610-AC94-4CCC-9F66-2E7BFA62A9D2}</author>
    <author>tc={ADDD1870-9ED7-4F5F-AE10-AF6E4F8A0262}</author>
    <author>tc={55396F5D-FDA0-4644-A89A-E5ED8F031F04}</author>
    <author>tc={62562A59-6F2D-49DC-B45E-78A62FD9514D}</author>
    <author>tc={FB8253B9-2D4C-498B-90A9-D449DE934DC4}</author>
    <author>tc={999A565E-E1FD-489C-9C9C-31C6BF02CACB}</author>
    <author>tc={EBB4FE27-F2C7-472B-ABCE-AE12EE2C9BE1}</author>
    <author>tc={FA921421-BDEB-4A81-B83D-310538A8CB9D}</author>
    <author>tc={17C517FB-CAFA-4503-B342-12ECA4F7161F}</author>
    <author>tc={34AC99E2-CEFE-4F8A-81F1-B2F8D8D17BCA}</author>
    <author>tc={290FC2E3-0CD7-478B-BF10-7BC9B7C64D5C}</author>
    <author>tc={8F02E9C3-0C0F-4AB4-8248-381D1FB6ADD9}</author>
    <author>tc={90979374-2A06-480F-95F3-48248F031BAA}</author>
    <author>tc={F5C7EE0A-E312-4A19-A09C-F80EA50CDF0E}</author>
    <author>tc={37D6D8A8-2723-4173-BA74-4FFAEAAE273D}</author>
    <author>tc={EF51BE15-32EA-4480-8E4B-AE17926EEE62}</author>
    <author>tc={2CD31F40-2701-4BD7-BA8D-6B6EFF85A49F}</author>
    <author>tc={E68A50E1-0A73-4214-B966-8AA10B4067C4}</author>
    <author>tc={031987E4-8F1A-48D2-862D-89A99F5209F4}</author>
    <author>tc={50126732-E386-43BC-9644-18A09D03730F}</author>
    <author>tc={4B437931-B929-4541-860D-EC73AB6B9B4F}</author>
    <author>tc={82D43181-36CA-4EE3-BB5E-9DAB33F820E2}</author>
    <author>tc={447AE2A4-CDB5-453F-A5E8-3840016EA83E}</author>
    <author>tc={7134DFCA-F71B-46B9-AD0A-5D5B69276DE7}</author>
    <author>tc={32AF21EC-E066-4121-9CA4-D6F37AE98FC2}</author>
    <author>tc={9A7933B8-C2BC-4A35-9D3A-9121CC2C4B40}</author>
    <author>tc={30550586-B560-4D4F-A8E9-26DE21725354}</author>
    <author>tc={DEC0328D-2977-49EB-8177-40CC0C286AD2}</author>
    <author>tc={ED8CA01A-CF75-41DF-9D8E-740D3FD4B21A}</author>
    <author>tc={636B9650-46B8-4DDB-AEF8-E64FF98D37AE}</author>
    <author>tc={18D78EDA-FEFD-43EC-A4B1-52565787F909}</author>
    <author>tc={83B1DACC-47DF-4628-BDF3-67F2FA92BC5A}</author>
    <author>tc={C6977EE2-C0D0-4A3C-BE7E-F787174DEA7D}</author>
    <author>tc={284B5113-6897-4B65-89CE-94DAB493F75B}</author>
    <author>tc={FBE8296D-843D-4B16-9291-7BDE223990FE}</author>
    <author>tc={9FDF04B6-CEBF-414C-A59D-4F444E895F5A}</author>
    <author>tc={B1F743E8-3184-4220-AC3D-9FA9E6B7AB30}</author>
    <author>tc={BCDADE2B-F928-4ADB-B0E1-30EB2573920D}</author>
    <author>tc={A4F82DED-5BC1-4F10-9195-4BF9AF02B52B}</author>
    <author>tc={56B85A01-B50C-41A2-A0C1-5A9BC75AB006}</author>
    <author>tc={494A7BF3-6C3F-4995-8274-8AFF25997B75}</author>
    <author>tc={FE6BF13F-966F-4A26-AD1D-308BFA78DDB5}</author>
    <author>tc={582F146C-0C5E-43B5-849A-2F6C34EA0D04}</author>
    <author>tc={330C4300-80FF-45FA-826E-D5E57CE79E9D}</author>
    <author>tc={DB6A4183-F5F5-4A48-8AE3-18D30ED5C379}</author>
    <author>tc={9FFD27BE-DE0E-4F6D-B8F3-762676705ECE}</author>
    <author>tc={8BC41304-A774-4212-9118-9F732AFA5C06}</author>
    <author>tc={8C7E3F31-41C8-4C0C-B245-F7E6AA41580B}</author>
    <author>tc={624D9D24-C5A1-4E57-906F-49309DBC8BD3}</author>
    <author>tc={3D4AE032-82E5-4CB1-8461-6532531414CF}</author>
    <author>tc={ACEB3241-51BA-4B42-A23F-1706B09BD75C}</author>
    <author>tc={BEE00EA1-5DD1-4DC6-86AC-39CB1019C399}</author>
    <author>tc={D6A9A5DF-E77B-4E89-887C-F4DB8647A6AE}</author>
    <author>tc={BF908D1E-ECAD-46F3-9A3D-F53C37EFC110}</author>
    <author>tc={7ABCB841-1DE3-4FC9-9243-203FA9485B39}</author>
    <author>tc={80FC5F64-A545-4E96-AA2F-867A98FEC8ED}</author>
    <author>tc={0BB869A2-2485-4D99-A227-F5B2CA46B1D5}</author>
    <author>tc={74151578-1D46-4090-B8B2-05ADAD7E3406}</author>
    <author>tc={D72F578F-9FFE-4B36-88C0-6DEF695852A6}</author>
    <author>tc={0E395579-79A3-4821-B250-9A892BCAA721}</author>
    <author>tc={AAAEC610-AC94-4CCD-9F66-2E7BFA62A9D2}</author>
    <author>tc={82D43181-36CA-4EE4-BB5E-9DAB33F820E2}</author>
    <author>tc={9FDF04B6-CEBF-414D-A59D-4F444E895F5A}</author>
    <author>tc={9FDF04B6-CEBF-414E-A59D-4F444E895F5A}</author>
  </authors>
  <commentList>
    <comment ref="A4" authorId="0">
      <text>
        <r>
          <rPr>
            <b/>
            <sz val="9"/>
            <color indexed="81"/>
            <rFont val="MS P ゴシック"/>
            <family val="3"/>
            <charset val="128"/>
          </rPr>
          <t>都道府県コード入力
01 北海道　　02 青森県　　03 岩手県　　04 宮城県　　
05 秋田県　　06 山形県　　07 福島県　　08 茨城県　　
09 栃木県　　10 群馬県　　11 埼玉県　　12 千葉県　　
13 東京都　　14 神奈川　　15 新潟県　　16 富山県　　
17 石川県　　18 福井県　　19 山梨県　　20 長野県　　
21 岐阜県　　22 静岡県　　23 愛知県　　24 三重県　　
25 滋賀県　　26 京都府　　27 大阪府　　28 兵庫県 　
29 奈良県　　30 和歌山県　31 鳥取県　　32 島根県 　
33 岡山県　　34 広島県　　35 山口県　　36 徳島県　　
37 香川県　　38 愛媛県　　39 高知県　　40 福岡県　　
41 佐賀県　　42 長崎県　　43 熊本県　　44 大分県　　
45 宮崎県　　46 鹿児島県　47 沖縄県　 　</t>
        </r>
      </text>
    </comment>
    <comment ref="B4" authorId="0">
      <text>
        <r>
          <rPr>
            <b/>
            <sz val="9"/>
            <color indexed="81"/>
            <rFont val="MS P ゴシック"/>
            <family val="3"/>
            <charset val="128"/>
          </rPr>
          <t xml:space="preserve">No.
通し番号(ユニークを振る)
</t>
        </r>
      </text>
    </comment>
    <comment ref="P4" authorId="0">
      <text>
        <r>
          <rPr>
            <b/>
            <sz val="9"/>
            <color indexed="81"/>
            <rFont val="MS P ゴシック"/>
            <family val="3"/>
            <charset val="128"/>
          </rPr>
          <t>番地未確定
住所に番地未確定と記載されている際には
こちらにも番地未確定と入力</t>
        </r>
      </text>
    </comment>
    <comment ref="Q4" authorId="0">
      <text>
        <r>
          <rPr>
            <b/>
            <sz val="9"/>
            <color indexed="81"/>
            <rFont val="MS P ゴシック"/>
            <family val="3"/>
            <charset val="128"/>
          </rPr>
          <t xml:space="preserve">参照先のリンク情報を埋め込む
</t>
        </r>
      </text>
    </comment>
    <comment ref="AD4" authorId="0">
      <text>
        <r>
          <rPr>
            <b/>
            <sz val="9"/>
            <color indexed="81"/>
            <rFont val="MS P ゴシック"/>
            <family val="3"/>
            <charset val="128"/>
          </rPr>
          <t>工事負担金金額</t>
        </r>
      </text>
    </comment>
    <comment ref="AE4" authorId="0">
      <text>
        <r>
          <rPr>
            <b/>
            <sz val="9"/>
            <color indexed="81"/>
            <rFont val="MS P ゴシック"/>
            <family val="3"/>
            <charset val="128"/>
          </rPr>
          <t>工事負担金金額</t>
        </r>
      </text>
    </comment>
    <comment ref="AG4" authorId="0">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②がブランクの場合は①</t>
        </r>
      </text>
    </comment>
    <comment ref="AM4" authorId="0">
      <text>
        <r>
          <rPr>
            <b/>
            <sz val="9"/>
            <color indexed="81"/>
            <rFont val="MS P ゴシック"/>
            <family val="3"/>
            <charset val="128"/>
          </rPr>
          <t>工事負担金金額</t>
        </r>
      </text>
    </comment>
    <comment ref="AQ4" authorId="0">
      <text>
        <r>
          <rPr>
            <b/>
            <sz val="9"/>
            <color indexed="81"/>
            <rFont val="MS P ゴシック"/>
            <family val="3"/>
            <charset val="128"/>
          </rPr>
          <t>工事負担金(後金)支払日</t>
        </r>
      </text>
    </comment>
    <comment ref="AR4" authorId="0">
      <text>
        <r>
          <rPr>
            <b/>
            <sz val="9"/>
            <color indexed="81"/>
            <rFont val="MS P ゴシック"/>
            <family val="3"/>
            <charset val="128"/>
          </rPr>
          <t>工事負担金(後金)支払日</t>
        </r>
      </text>
    </comment>
    <comment ref="AS4" authorId="0">
      <text>
        <r>
          <rPr>
            <b/>
            <sz val="9"/>
            <color indexed="81"/>
            <rFont val="MS P ゴシック"/>
            <family val="3"/>
            <charset val="128"/>
          </rPr>
          <t>工事負担金(一部金)支払日
入金した日付を入力
前金、一部負担金、</t>
        </r>
      </text>
    </comment>
    <comment ref="AT4" authorId="0">
      <text>
        <r>
          <rPr>
            <b/>
            <sz val="9"/>
            <color indexed="81"/>
            <rFont val="MS P ゴシック"/>
            <family val="3"/>
            <charset val="128"/>
          </rPr>
          <t>工事負担金(一部金)金額
金額を入力
前金、一部負担金、</t>
        </r>
      </text>
    </comment>
    <comment ref="AU4" authorId="0">
      <text>
        <r>
          <rPr>
            <b/>
            <sz val="9"/>
            <color indexed="81"/>
            <rFont val="MS P ゴシック"/>
            <family val="3"/>
            <charset val="128"/>
          </rPr>
          <t>工事負担金(後金)支払日</t>
        </r>
      </text>
    </comment>
    <comment ref="AV4" authorId="0">
      <text>
        <r>
          <rPr>
            <b/>
            <sz val="9"/>
            <color indexed="81"/>
            <rFont val="MS P ゴシック"/>
            <family val="3"/>
            <charset val="128"/>
          </rPr>
          <t>工事負担金(後金)支払日</t>
        </r>
      </text>
    </comment>
    <comment ref="AZ4" authorId="0">
      <text>
        <r>
          <rPr>
            <b/>
            <sz val="9"/>
            <color indexed="81"/>
            <rFont val="MS P ゴシック"/>
            <family val="3"/>
            <charset val="128"/>
          </rPr>
          <t>工事負担金残額
工事負担金全額から
支払を引いたもの</t>
        </r>
      </text>
    </comment>
    <comment ref="AM91" authorId="0">
      <text>
        <r>
          <rPr>
            <b/>
            <sz val="9"/>
            <color indexed="81"/>
            <rFont val="MS P ゴシック"/>
            <family val="3"/>
            <charset val="128"/>
          </rPr>
          <t>つくばみらい市小張1969-3</t>
        </r>
      </text>
    </comment>
    <comment ref="AM97" authorId="0">
      <text>
        <r>
          <rPr>
            <b/>
            <sz val="9"/>
            <color indexed="81"/>
            <rFont val="MS P ゴシック"/>
            <family val="3"/>
            <charset val="128"/>
          </rPr>
          <t xml:space="preserve">(神栖市)-1
</t>
        </r>
      </text>
    </comment>
    <comment ref="AM120" authorId="0">
      <text>
        <r>
          <rPr>
            <b/>
            <sz val="9"/>
            <color indexed="81"/>
            <rFont val="MS P ゴシック"/>
            <family val="3"/>
            <charset val="128"/>
          </rPr>
          <t>1AA0105
一区町315-128</t>
        </r>
      </text>
    </comment>
    <comment ref="AM137" authorId="0">
      <text>
        <r>
          <rPr>
            <b/>
            <sz val="9"/>
            <color indexed="81"/>
            <rFont val="MS P ゴシック"/>
            <family val="3"/>
            <charset val="128"/>
          </rPr>
          <t>2014/10/17
負担金請求額　1821200</t>
        </r>
      </text>
    </comment>
    <comment ref="AM138" authorId="0">
      <text>
        <r>
          <rPr>
            <b/>
            <sz val="9"/>
            <color indexed="81"/>
            <rFont val="MS P ゴシック"/>
            <family val="3"/>
            <charset val="128"/>
          </rPr>
          <t>3AA6524A
（那須)-11-A
2015/3/18</t>
        </r>
      </text>
    </comment>
    <comment ref="AM139" authorId="0">
      <text>
        <r>
          <rPr>
            <b/>
            <sz val="9"/>
            <color indexed="81"/>
            <rFont val="MS P ゴシック"/>
            <family val="3"/>
            <charset val="128"/>
          </rPr>
          <t>3AA6524A
（那須)-11-A
2015/3/18</t>
        </r>
      </text>
    </comment>
    <comment ref="AM140" authorId="0">
      <text>
        <r>
          <rPr>
            <b/>
            <sz val="9"/>
            <color indexed="81"/>
            <rFont val="MS P ゴシック"/>
            <family val="3"/>
            <charset val="128"/>
          </rPr>
          <t xml:space="preserve">2017/3/18
355363
</t>
        </r>
      </text>
    </comment>
    <comment ref="AM141" authorId="0">
      <text>
        <r>
          <rPr>
            <b/>
            <sz val="9"/>
            <color indexed="81"/>
            <rFont val="MS P ゴシック"/>
            <family val="3"/>
            <charset val="128"/>
          </rPr>
          <t xml:space="preserve">2017/3/18
355363
</t>
        </r>
      </text>
    </comment>
    <comment ref="AM142" authorId="0">
      <text>
        <r>
          <rPr>
            <b/>
            <sz val="9"/>
            <color indexed="81"/>
            <rFont val="MS P ゴシック"/>
            <family val="3"/>
            <charset val="128"/>
          </rPr>
          <t xml:space="preserve">2017/3/18
355363
</t>
        </r>
      </text>
    </comment>
    <comment ref="AM143" authorId="0">
      <text>
        <r>
          <rPr>
            <b/>
            <sz val="9"/>
            <color indexed="81"/>
            <rFont val="MS P ゴシック"/>
            <family val="3"/>
            <charset val="128"/>
          </rPr>
          <t>2015/3/18
負担金請求　310300</t>
        </r>
      </text>
    </comment>
    <comment ref="AM145" authorId="0">
      <text>
        <r>
          <rPr>
            <b/>
            <sz val="9"/>
            <color indexed="81"/>
            <rFont val="MS P ゴシック"/>
            <family val="3"/>
            <charset val="128"/>
          </rPr>
          <t>２回請求　7AA5294
申込番号同じ
2017/8/24</t>
        </r>
      </text>
    </comment>
    <comment ref="AM146" authorId="0">
      <text>
        <r>
          <rPr>
            <b/>
            <sz val="9"/>
            <color indexed="81"/>
            <rFont val="MS P ゴシック"/>
            <family val="3"/>
            <charset val="128"/>
          </rPr>
          <t>２回請求　7AA5294
申込番号同じ
2017/8/24</t>
        </r>
      </text>
    </comment>
    <comment ref="AM176" authorId="0">
      <text>
        <r>
          <rPr>
            <b/>
            <sz val="9"/>
            <color indexed="81"/>
            <rFont val="MS P ゴシック"/>
            <family val="3"/>
            <charset val="128"/>
          </rPr>
          <t>7AA4573</t>
        </r>
      </text>
    </comment>
    <comment ref="AM186" authorId="0">
      <text>
        <r>
          <rPr>
            <b/>
            <sz val="9"/>
            <color indexed="81"/>
            <rFont val="MS P ゴシック"/>
            <family val="3"/>
            <charset val="128"/>
          </rPr>
          <t>7AA4540</t>
        </r>
      </text>
    </comment>
    <comment ref="AM187" authorId="0">
      <text>
        <r>
          <rPr>
            <b/>
            <sz val="9"/>
            <color indexed="81"/>
            <rFont val="MS P ゴシック"/>
            <family val="3"/>
            <charset val="128"/>
          </rPr>
          <t>7AA4540</t>
        </r>
      </text>
    </comment>
    <comment ref="AM188" authorId="0">
      <text>
        <r>
          <rPr>
            <b/>
            <sz val="9"/>
            <color indexed="81"/>
            <rFont val="MS P ゴシック"/>
            <family val="3"/>
            <charset val="128"/>
          </rPr>
          <t>7AA4540</t>
        </r>
      </text>
    </comment>
    <comment ref="AM189" authorId="0">
      <text>
        <r>
          <rPr>
            <b/>
            <sz val="9"/>
            <color indexed="81"/>
            <rFont val="MS P ゴシック"/>
            <family val="3"/>
            <charset val="128"/>
          </rPr>
          <t>7AA4540</t>
        </r>
      </text>
    </comment>
    <comment ref="AM190" authorId="0">
      <text>
        <r>
          <rPr>
            <b/>
            <sz val="9"/>
            <color indexed="81"/>
            <rFont val="MS P ゴシック"/>
            <family val="3"/>
            <charset val="128"/>
          </rPr>
          <t>7AA4540</t>
        </r>
      </text>
    </comment>
    <comment ref="AM191" authorId="0">
      <text>
        <r>
          <rPr>
            <b/>
            <sz val="9"/>
            <color indexed="81"/>
            <rFont val="MS P ゴシック"/>
            <family val="3"/>
            <charset val="128"/>
          </rPr>
          <t>7AA4540</t>
        </r>
      </text>
    </comment>
    <comment ref="AM194" authorId="0">
      <text>
        <r>
          <rPr>
            <b/>
            <sz val="9"/>
            <color indexed="81"/>
            <rFont val="MS P ゴシック"/>
            <family val="3"/>
            <charset val="128"/>
          </rPr>
          <t>7AAC019</t>
        </r>
      </text>
    </comment>
    <comment ref="AM195" authorId="0">
      <text>
        <r>
          <rPr>
            <b/>
            <sz val="9"/>
            <color indexed="81"/>
            <rFont val="MS P ゴシック"/>
            <family val="3"/>
            <charset val="128"/>
          </rPr>
          <t>7AAB028</t>
        </r>
      </text>
    </comment>
    <comment ref="AM196" authorId="0">
      <text>
        <r>
          <rPr>
            <b/>
            <sz val="9"/>
            <color indexed="81"/>
            <rFont val="MS P ゴシック"/>
            <family val="3"/>
            <charset val="128"/>
          </rPr>
          <t>7AAB028</t>
        </r>
      </text>
    </comment>
    <comment ref="AM197" authorId="0">
      <text>
        <r>
          <rPr>
            <b/>
            <sz val="9"/>
            <color indexed="81"/>
            <rFont val="MS P ゴシック"/>
            <family val="3"/>
            <charset val="128"/>
          </rPr>
          <t>7AAB028</t>
        </r>
      </text>
    </comment>
    <comment ref="AM198" authorId="0">
      <text>
        <r>
          <rPr>
            <b/>
            <sz val="9"/>
            <color indexed="81"/>
            <rFont val="MS P ゴシック"/>
            <family val="3"/>
            <charset val="128"/>
          </rPr>
          <t>7AAB028</t>
        </r>
      </text>
    </comment>
    <comment ref="AD199" authorId="0">
      <text>
        <r>
          <rPr>
            <b/>
            <sz val="9"/>
            <color indexed="81"/>
            <rFont val="MS P ゴシック"/>
            <family val="3"/>
            <charset val="128"/>
          </rPr>
          <t>正確な日付不明
エネアースよりのFAX日付を記載</t>
        </r>
      </text>
    </comment>
    <comment ref="AM200" authorId="0">
      <text>
        <r>
          <rPr>
            <b/>
            <sz val="9"/>
            <color indexed="81"/>
            <rFont val="MS P ゴシック"/>
            <family val="3"/>
            <charset val="128"/>
          </rPr>
          <t>7AA4571</t>
        </r>
      </text>
    </comment>
    <comment ref="AM201" authorId="0">
      <text>
        <r>
          <rPr>
            <b/>
            <sz val="9"/>
            <color indexed="81"/>
            <rFont val="MS P ゴシック"/>
            <family val="3"/>
            <charset val="128"/>
          </rPr>
          <t>7AA4571</t>
        </r>
      </text>
    </comment>
    <comment ref="AD203" authorId="0">
      <text>
        <r>
          <rPr>
            <b/>
            <sz val="9"/>
            <color indexed="81"/>
            <rFont val="MS P ゴシック"/>
            <family val="3"/>
            <charset val="128"/>
          </rPr>
          <t>7AA4583
大谷戸547-1</t>
        </r>
      </text>
    </comment>
    <comment ref="AN203" authorId="0">
      <text>
        <r>
          <rPr>
            <b/>
            <sz val="9"/>
            <color indexed="81"/>
            <rFont val="MS P ゴシック"/>
            <family val="3"/>
            <charset val="128"/>
          </rPr>
          <t>7AA4573</t>
        </r>
      </text>
    </comment>
    <comment ref="AM205" authorId="0">
      <text>
        <r>
          <rPr>
            <b/>
            <sz val="9"/>
            <color indexed="81"/>
            <rFont val="MS P ゴシック"/>
            <family val="3"/>
            <charset val="128"/>
          </rPr>
          <t>7AA4573</t>
        </r>
      </text>
    </comment>
    <comment ref="M222" authorId="1">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平成２９年に東京電力パワーグリッドより郵送。署名と押印無し。</t>
        </r>
      </text>
    </comment>
    <comment ref="M223" authorId="2">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平成２９年に東京電力パワーグリッドより郵送。署名と押印無し。</t>
        </r>
      </text>
    </comment>
    <comment ref="AM247" authorId="0">
      <text>
        <r>
          <rPr>
            <b/>
            <sz val="9"/>
            <color indexed="81"/>
            <rFont val="MS P ゴシック"/>
            <family val="3"/>
            <charset val="128"/>
          </rPr>
          <t xml:space="preserve">2AA0466/2AA0467
伊香保A-2
渋川市有馬2677
</t>
        </r>
      </text>
    </comment>
    <comment ref="AM248" authorId="0">
      <text>
        <r>
          <rPr>
            <b/>
            <sz val="9"/>
            <color indexed="81"/>
            <rFont val="MS P ゴシック"/>
            <family val="3"/>
            <charset val="128"/>
          </rPr>
          <t xml:space="preserve">2AA0466/2AA0467
伊香保A-2
渋川市有馬2677
</t>
        </r>
      </text>
    </comment>
    <comment ref="AM249" authorId="0">
      <text>
        <r>
          <rPr>
            <b/>
            <sz val="9"/>
            <color indexed="81"/>
            <rFont val="MS P ゴシック"/>
            <family val="3"/>
            <charset val="128"/>
          </rPr>
          <t xml:space="preserve">2AA0466/2AA0467
伊香保A-2
渋川市有馬2677
</t>
        </r>
      </text>
    </comment>
    <comment ref="AM250" authorId="0">
      <text>
        <r>
          <rPr>
            <b/>
            <sz val="9"/>
            <color indexed="81"/>
            <rFont val="MS P ゴシック"/>
            <family val="3"/>
            <charset val="128"/>
          </rPr>
          <t xml:space="preserve">2AA0466/2AA0467
伊香保A-2
渋川市有馬2677
</t>
        </r>
      </text>
    </comment>
    <comment ref="AM253" authorId="0">
      <text>
        <r>
          <rPr>
            <b/>
            <sz val="9"/>
            <color indexed="81"/>
            <rFont val="MS P ゴシック"/>
            <family val="3"/>
            <charset val="128"/>
          </rPr>
          <t xml:space="preserve">2AA0466/2AA0467
伊香保A-2
渋川市有馬2677
</t>
        </r>
      </text>
    </comment>
    <comment ref="AM254" authorId="0">
      <text>
        <r>
          <rPr>
            <b/>
            <sz val="9"/>
            <color indexed="81"/>
            <rFont val="MS P ゴシック"/>
            <family val="3"/>
            <charset val="128"/>
          </rPr>
          <t xml:space="preserve">2AA0466/2AA0467
伊香保A-2
渋川市有馬2677
</t>
        </r>
      </text>
    </comment>
    <comment ref="AM263" authorId="0">
      <text>
        <r>
          <rPr>
            <b/>
            <sz val="9"/>
            <color indexed="81"/>
            <rFont val="MS P ゴシック"/>
            <family val="3"/>
            <charset val="128"/>
          </rPr>
          <t>6AA4033 6AA4034
富士見町皆沢359-2</t>
        </r>
      </text>
    </comment>
    <comment ref="AM264" authorId="0">
      <text>
        <r>
          <rPr>
            <b/>
            <sz val="9"/>
            <color indexed="81"/>
            <rFont val="MS P ゴシック"/>
            <family val="3"/>
            <charset val="128"/>
          </rPr>
          <t>6AA4033 6AA4034
富士見町皆沢359-2</t>
        </r>
      </text>
    </comment>
    <comment ref="AM265" authorId="0">
      <text>
        <r>
          <rPr>
            <b/>
            <sz val="9"/>
            <color indexed="81"/>
            <rFont val="MS P ゴシック"/>
            <family val="3"/>
            <charset val="128"/>
          </rPr>
          <t>6AA4033 6AA4034
富士見町皆沢359-2</t>
        </r>
      </text>
    </comment>
    <comment ref="AM266" authorId="0">
      <text>
        <r>
          <rPr>
            <b/>
            <sz val="9"/>
            <color indexed="81"/>
            <rFont val="MS P ゴシック"/>
            <family val="3"/>
            <charset val="128"/>
          </rPr>
          <t>6AA4033 6AA4034
富士見町皆沢359-2</t>
        </r>
      </text>
    </comment>
    <comment ref="AM267" authorId="0">
      <text>
        <r>
          <rPr>
            <b/>
            <sz val="9"/>
            <color indexed="81"/>
            <rFont val="MS P ゴシック"/>
            <family val="3"/>
            <charset val="128"/>
          </rPr>
          <t>6AA4033 6AA4034
富士見町皆沢359-2</t>
        </r>
      </text>
    </comment>
    <comment ref="AM268" authorId="0">
      <text>
        <r>
          <rPr>
            <b/>
            <sz val="9"/>
            <color indexed="81"/>
            <rFont val="MS P ゴシック"/>
            <family val="3"/>
            <charset val="128"/>
          </rPr>
          <t>6AA4033 6AA4034
富士見町皆沢359-2</t>
        </r>
      </text>
    </comment>
    <comment ref="AM269" authorId="0">
      <text>
        <r>
          <rPr>
            <b/>
            <sz val="9"/>
            <color indexed="81"/>
            <rFont val="MS P ゴシック"/>
            <family val="3"/>
            <charset val="128"/>
          </rPr>
          <t>6AA4033 6AA4034
富士見町皆沢359-2</t>
        </r>
      </text>
    </comment>
    <comment ref="AM270" authorId="0">
      <text>
        <r>
          <rPr>
            <b/>
            <sz val="9"/>
            <color indexed="81"/>
            <rFont val="MS P ゴシック"/>
            <family val="3"/>
            <charset val="128"/>
          </rPr>
          <t>6AA4033 6AA4034
富士見町皆沢359-2</t>
        </r>
      </text>
    </comment>
    <comment ref="AM271" authorId="0">
      <text>
        <r>
          <rPr>
            <b/>
            <sz val="9"/>
            <color indexed="81"/>
            <rFont val="MS P ゴシック"/>
            <family val="3"/>
            <charset val="128"/>
          </rPr>
          <t>6AA4033 6AA4034
富士見町皆沢359-2</t>
        </r>
      </text>
    </comment>
    <comment ref="AM272" authorId="0">
      <text>
        <r>
          <rPr>
            <b/>
            <sz val="9"/>
            <color indexed="81"/>
            <rFont val="MS P ゴシック"/>
            <family val="3"/>
            <charset val="128"/>
          </rPr>
          <t>6AA4033 6AA4034
富士見町皆沢359-2</t>
        </r>
      </text>
    </comment>
    <comment ref="AM275" authorId="0">
      <text>
        <r>
          <rPr>
            <b/>
            <sz val="9"/>
            <color indexed="81"/>
            <rFont val="MS P ゴシック"/>
            <family val="3"/>
            <charset val="128"/>
          </rPr>
          <t>富士見町小暮2506-101</t>
        </r>
      </text>
    </comment>
    <comment ref="AM276" authorId="0">
      <text>
        <r>
          <rPr>
            <b/>
            <sz val="9"/>
            <color indexed="81"/>
            <rFont val="MS P ゴシック"/>
            <family val="3"/>
            <charset val="128"/>
          </rPr>
          <t>富士見町小暮2506-101</t>
        </r>
      </text>
    </comment>
    <comment ref="M277" authorId="3">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AM277" authorId="0">
      <text>
        <r>
          <rPr>
            <b/>
            <sz val="9"/>
            <color indexed="81"/>
            <rFont val="MS P ゴシック"/>
            <family val="3"/>
            <charset val="128"/>
          </rPr>
          <t>富士見町小暮2506-101</t>
        </r>
      </text>
    </comment>
    <comment ref="AZ311" authorId="0">
      <text>
        <r>
          <rPr>
            <sz val="12"/>
            <color indexed="81"/>
            <rFont val="MS P ゴシック"/>
            <family val="3"/>
            <charset val="128"/>
          </rPr>
          <t>255区画分請求
・ときがわ町五明分223区画分（全249区画）
・寄居町折原分32区画分（全41区画）</t>
        </r>
      </text>
    </comment>
    <comment ref="AM319" authorId="0">
      <text>
        <r>
          <rPr>
            <b/>
            <sz val="9"/>
            <color indexed="81"/>
            <rFont val="MS P ゴシック"/>
            <family val="3"/>
            <charset val="128"/>
          </rPr>
          <t>8AAC653 8AAC674</t>
        </r>
      </text>
    </comment>
    <comment ref="AM320" authorId="0">
      <text>
        <r>
          <rPr>
            <b/>
            <sz val="9"/>
            <color indexed="81"/>
            <rFont val="MS P ゴシック"/>
            <family val="3"/>
            <charset val="128"/>
          </rPr>
          <t>8AAC653 8AAC674</t>
        </r>
      </text>
    </comment>
    <comment ref="Q324" authorId="0">
      <text>
        <r>
          <rPr>
            <b/>
            <sz val="9"/>
            <color indexed="81"/>
            <rFont val="MS P ゴシック"/>
            <family val="3"/>
            <charset val="128"/>
          </rPr>
          <t xml:space="preserve">PDF取り込み待ち
</t>
        </r>
      </text>
    </comment>
    <comment ref="F334" authorId="0">
      <text>
        <r>
          <rPr>
            <b/>
            <sz val="9"/>
            <color indexed="81"/>
            <rFont val="MS P ゴシック"/>
            <family val="3"/>
            <charset val="128"/>
          </rPr>
          <t>作成者:
昨年度請求書（H30)</t>
        </r>
      </text>
    </comment>
    <comment ref="M345" authorId="4">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工事費負担金補償契約書あり</t>
        </r>
      </text>
    </comment>
    <comment ref="M346" authorId="5">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工事費負担金補償契約書あり</t>
        </r>
      </text>
    </comment>
    <comment ref="M352" authorId="6">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工事費負担金補償契約書あり</t>
        </r>
      </text>
    </comment>
    <comment ref="M353" authorId="7">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工事費負担金補償契約書あり</t>
        </r>
      </text>
    </comment>
    <comment ref="M354" authorId="8">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工事費負担金補償契約書あり</t>
        </r>
      </text>
    </comment>
    <comment ref="AM365" authorId="0">
      <text>
        <r>
          <rPr>
            <b/>
            <sz val="9"/>
            <color indexed="81"/>
            <rFont val="MS P ゴシック"/>
            <family val="3"/>
            <charset val="128"/>
          </rPr>
          <t>9AAL206
宇野口799-1-2</t>
        </r>
      </text>
    </comment>
    <comment ref="AM366" authorId="0">
      <text>
        <r>
          <rPr>
            <b/>
            <sz val="9"/>
            <color indexed="81"/>
            <rFont val="MS P ゴシック"/>
            <family val="3"/>
            <charset val="128"/>
          </rPr>
          <t>9AAL206
宇野口799-1-2</t>
        </r>
      </text>
    </comment>
    <comment ref="AM368" authorId="0">
      <text>
        <r>
          <rPr>
            <b/>
            <sz val="9"/>
            <color indexed="81"/>
            <rFont val="MS P ゴシック"/>
            <family val="3"/>
            <charset val="128"/>
          </rPr>
          <t>9AAL206
宇野口799-1-2</t>
        </r>
      </text>
    </comment>
    <comment ref="AM388" authorId="0">
      <text>
        <r>
          <rPr>
            <b/>
            <sz val="9"/>
            <color indexed="81"/>
            <rFont val="MS P ゴシック"/>
            <family val="3"/>
            <charset val="128"/>
          </rPr>
          <t>9AAH250 9AAH252
椎津687-4-1</t>
        </r>
      </text>
    </comment>
    <comment ref="AM389" authorId="0">
      <text>
        <r>
          <rPr>
            <b/>
            <sz val="9"/>
            <color indexed="81"/>
            <rFont val="MS P ゴシック"/>
            <family val="3"/>
            <charset val="128"/>
          </rPr>
          <t>9AAH250 9AAH252
椎津687-4-1</t>
        </r>
      </text>
    </comment>
    <comment ref="AM390" authorId="0">
      <text>
        <r>
          <rPr>
            <b/>
            <sz val="9"/>
            <color indexed="81"/>
            <rFont val="MS P ゴシック"/>
            <family val="3"/>
            <charset val="128"/>
          </rPr>
          <t>9AAH250 9AAH252
椎津687-4-1</t>
        </r>
      </text>
    </comment>
    <comment ref="AM391" authorId="0">
      <text>
        <r>
          <rPr>
            <b/>
            <sz val="9"/>
            <color indexed="81"/>
            <rFont val="MS P ゴシック"/>
            <family val="3"/>
            <charset val="128"/>
          </rPr>
          <t>9AAH250 9AAH252
椎津687-4-1</t>
        </r>
      </text>
    </comment>
    <comment ref="AM397" authorId="0">
      <text>
        <r>
          <rPr>
            <b/>
            <sz val="9"/>
            <color indexed="81"/>
            <rFont val="MS P ゴシック"/>
            <family val="3"/>
            <charset val="128"/>
          </rPr>
          <t>7AA5363
坂月町249-1-2</t>
        </r>
      </text>
    </comment>
    <comment ref="AE401" authorId="0">
      <text>
        <r>
          <rPr>
            <b/>
            <sz val="9"/>
            <color indexed="81"/>
            <rFont val="MS P ゴシック"/>
            <family val="3"/>
            <charset val="128"/>
          </rPr>
          <t>作成者:</t>
        </r>
        <r>
          <rPr>
            <sz val="9"/>
            <color indexed="81"/>
            <rFont val="MS P ゴシック"/>
            <family val="3"/>
            <charset val="128"/>
          </rPr>
          <t xml:space="preserve">
期限未掲載
</t>
        </r>
      </text>
    </comment>
    <comment ref="AM402" authorId="0">
      <text>
        <r>
          <rPr>
            <b/>
            <sz val="9"/>
            <color indexed="81"/>
            <rFont val="MS P ゴシック"/>
            <family val="3"/>
            <charset val="128"/>
          </rPr>
          <t>7AA5363
坂月町249-1-2</t>
        </r>
      </text>
    </comment>
    <comment ref="AM403" authorId="0">
      <text>
        <r>
          <rPr>
            <b/>
            <sz val="9"/>
            <color indexed="81"/>
            <rFont val="MS P ゴシック"/>
            <family val="3"/>
            <charset val="128"/>
          </rPr>
          <t>7AA5363
坂月町249-1-2</t>
        </r>
      </text>
    </comment>
    <comment ref="AM416" authorId="0">
      <text>
        <r>
          <rPr>
            <b/>
            <sz val="9"/>
            <color indexed="81"/>
            <rFont val="MS P ゴシック"/>
            <family val="3"/>
            <charset val="128"/>
          </rPr>
          <t>6AAJ649 6AA650
代宿259-5-1</t>
        </r>
      </text>
    </comment>
    <comment ref="AM417" authorId="0">
      <text>
        <r>
          <rPr>
            <b/>
            <sz val="9"/>
            <color indexed="81"/>
            <rFont val="MS P ゴシック"/>
            <family val="3"/>
            <charset val="128"/>
          </rPr>
          <t>6AAJ649 6AA650
代宿259-5-1</t>
        </r>
      </text>
    </comment>
    <comment ref="AM418" authorId="0">
      <text>
        <r>
          <rPr>
            <b/>
            <sz val="9"/>
            <color indexed="81"/>
            <rFont val="MS P ゴシック"/>
            <family val="3"/>
            <charset val="128"/>
          </rPr>
          <t>6AAJ649 6AA650
代宿259-5-1</t>
        </r>
      </text>
    </comment>
    <comment ref="AM419" authorId="0">
      <text>
        <r>
          <rPr>
            <b/>
            <sz val="9"/>
            <color indexed="81"/>
            <rFont val="MS P ゴシック"/>
            <family val="3"/>
            <charset val="128"/>
          </rPr>
          <t>6AAJ649 6AA650
代宿259-5-1</t>
        </r>
      </text>
    </comment>
    <comment ref="AM420" authorId="0">
      <text>
        <r>
          <rPr>
            <b/>
            <sz val="9"/>
            <color indexed="81"/>
            <rFont val="MS P ゴシック"/>
            <family val="3"/>
            <charset val="128"/>
          </rPr>
          <t>6AAJ649 6AA650
代宿259-5-1</t>
        </r>
      </text>
    </comment>
    <comment ref="AM421" authorId="0">
      <text>
        <r>
          <rPr>
            <b/>
            <sz val="9"/>
            <color indexed="81"/>
            <rFont val="MS P ゴシック"/>
            <family val="3"/>
            <charset val="128"/>
          </rPr>
          <t>6AAJ649 6AA650
代宿259-5-1</t>
        </r>
      </text>
    </comment>
    <comment ref="AM422" authorId="0">
      <text>
        <r>
          <rPr>
            <b/>
            <sz val="9"/>
            <color indexed="81"/>
            <rFont val="MS P ゴシック"/>
            <family val="3"/>
            <charset val="128"/>
          </rPr>
          <t>6AAJ649 6AA650
代宿259-5-1</t>
        </r>
      </text>
    </comment>
    <comment ref="AM433" authorId="0">
      <text>
        <r>
          <rPr>
            <b/>
            <sz val="9"/>
            <color indexed="81"/>
            <rFont val="MS P ゴシック"/>
            <family val="3"/>
            <charset val="128"/>
          </rPr>
          <t>6AAB869 6AAB870
麦田45-1-1
6AAB870 6AAB872
麦田45-1-2</t>
        </r>
      </text>
    </comment>
    <comment ref="AM463" authorId="0">
      <text>
        <r>
          <rPr>
            <b/>
            <sz val="9"/>
            <color indexed="81"/>
            <rFont val="MS P ゴシック"/>
            <family val="3"/>
            <charset val="128"/>
          </rPr>
          <t>6AAB858 6AAB859
関谷1018-1</t>
        </r>
      </text>
    </comment>
    <comment ref="AM464" authorId="0">
      <text>
        <r>
          <rPr>
            <b/>
            <sz val="9"/>
            <color indexed="81"/>
            <rFont val="MS P ゴシック"/>
            <family val="3"/>
            <charset val="128"/>
          </rPr>
          <t>6AAB858 6AAB859
関谷1018-1</t>
        </r>
      </text>
    </comment>
    <comment ref="AM465" authorId="0">
      <text>
        <r>
          <rPr>
            <b/>
            <sz val="9"/>
            <color indexed="81"/>
            <rFont val="MS P ゴシック"/>
            <family val="3"/>
            <charset val="128"/>
          </rPr>
          <t>6AAB858 6AAB859
関谷1018-1</t>
        </r>
      </text>
    </comment>
    <comment ref="AM466" authorId="0">
      <text>
        <r>
          <rPr>
            <b/>
            <sz val="9"/>
            <color indexed="81"/>
            <rFont val="MS P ゴシック"/>
            <family val="3"/>
            <charset val="128"/>
          </rPr>
          <t>6AAB858 6AAB859
関谷1018-1</t>
        </r>
      </text>
    </comment>
    <comment ref="AM483" authorId="0">
      <text>
        <r>
          <rPr>
            <b/>
            <sz val="9"/>
            <color indexed="81"/>
            <rFont val="MS P ゴシック"/>
            <family val="3"/>
            <charset val="128"/>
          </rPr>
          <t>8AA7354
谷野町24-1</t>
        </r>
      </text>
    </comment>
    <comment ref="AM526" authorId="0">
      <text>
        <r>
          <rPr>
            <b/>
            <sz val="9"/>
            <color indexed="81"/>
            <rFont val="MS P ゴシック"/>
            <family val="3"/>
            <charset val="128"/>
          </rPr>
          <t>7AA1040</t>
        </r>
      </text>
    </comment>
    <comment ref="AM527" authorId="0">
      <text>
        <r>
          <rPr>
            <b/>
            <sz val="9"/>
            <color indexed="81"/>
            <rFont val="MS P ゴシック"/>
            <family val="3"/>
            <charset val="128"/>
          </rPr>
          <t>7AA1040</t>
        </r>
      </text>
    </comment>
    <comment ref="AM556" authorId="0">
      <text>
        <r>
          <rPr>
            <b/>
            <sz val="9"/>
            <color indexed="81"/>
            <rFont val="MS P ゴシック"/>
            <family val="3"/>
            <charset val="128"/>
          </rPr>
          <t>2AAG610 2AA612</t>
        </r>
      </text>
    </comment>
    <comment ref="AM559" authorId="0">
      <text>
        <r>
          <rPr>
            <sz val="11"/>
            <color indexed="81"/>
            <rFont val="MS P ゴシック"/>
            <family val="3"/>
            <charset val="128"/>
          </rPr>
          <t>2016/3/18応募申込取消 YA8040001</t>
        </r>
        <r>
          <rPr>
            <sz val="9"/>
            <color indexed="81"/>
            <rFont val="MS P ゴシック"/>
            <family val="3"/>
            <charset val="128"/>
          </rPr>
          <t xml:space="preserve">
</t>
        </r>
      </text>
    </comment>
    <comment ref="AM565" authorId="0">
      <text>
        <r>
          <rPr>
            <b/>
            <sz val="9"/>
            <color indexed="81"/>
            <rFont val="MS P ゴシック"/>
            <family val="3"/>
            <charset val="128"/>
          </rPr>
          <t xml:space="preserve">2016/3/18応募申込取消 YA8070007
</t>
        </r>
        <r>
          <rPr>
            <sz val="9"/>
            <color indexed="81"/>
            <rFont val="MS P ゴシック"/>
            <family val="3"/>
            <charset val="128"/>
          </rPr>
          <t xml:space="preserve">
</t>
        </r>
      </text>
    </comment>
    <comment ref="AM566" authorId="0">
      <text>
        <r>
          <rPr>
            <b/>
            <sz val="9"/>
            <color indexed="81"/>
            <rFont val="MS P ゴシック"/>
            <family val="3"/>
            <charset val="128"/>
          </rPr>
          <t xml:space="preserve">2016/3/18応募申込取消 YA8070007
</t>
        </r>
        <r>
          <rPr>
            <sz val="9"/>
            <color indexed="81"/>
            <rFont val="MS P ゴシック"/>
            <family val="3"/>
            <charset val="128"/>
          </rPr>
          <t xml:space="preserve">
</t>
        </r>
      </text>
    </comment>
    <comment ref="M593" authorId="9">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594" authorId="10">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595" authorId="11">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596" authorId="12">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AM606" authorId="0">
      <text>
        <r>
          <rPr>
            <sz val="11"/>
            <color indexed="81"/>
            <rFont val="MS P ゴシック"/>
            <family val="3"/>
            <charset val="128"/>
          </rPr>
          <t>2016/3/18応募申込取消 YA8060045</t>
        </r>
      </text>
    </comment>
    <comment ref="M608" authorId="13">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09" authorId="14">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10" authorId="15">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AM615" authorId="0">
      <text>
        <r>
          <rPr>
            <sz val="11"/>
            <color indexed="81"/>
            <rFont val="MS P ゴシック"/>
            <family val="3"/>
            <charset val="128"/>
          </rPr>
          <t xml:space="preserve">2016/3/18応募申込取消 YA8060046
</t>
        </r>
      </text>
    </comment>
    <comment ref="M616" authorId="16">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17" authorId="17">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18" authorId="18">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19" authorId="19">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20" authorId="20">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21" authorId="21">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22" authorId="22">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23" authorId="23">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24" authorId="24">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25" authorId="25">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26" authorId="26">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27" authorId="27">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28" authorId="28">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36" authorId="29">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AM637" authorId="0">
      <text>
        <r>
          <rPr>
            <b/>
            <sz val="9"/>
            <color indexed="81"/>
            <rFont val="MS P ゴシック"/>
            <family val="3"/>
            <charset val="128"/>
          </rPr>
          <t xml:space="preserve">2016/3/18応募申込取消 YA8060051
</t>
        </r>
        <r>
          <rPr>
            <sz val="9"/>
            <color indexed="81"/>
            <rFont val="MS P ゴシック"/>
            <family val="3"/>
            <charset val="128"/>
          </rPr>
          <t xml:space="preserve">
</t>
        </r>
      </text>
    </comment>
    <comment ref="M638" authorId="30">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39" authorId="31">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40" authorId="32">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41" authorId="33">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42" authorId="34">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47" authorId="35">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48" authorId="36">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49" authorId="37">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50" authorId="38">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51" authorId="39">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652" authorId="40">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AM653" authorId="0">
      <text>
        <r>
          <rPr>
            <sz val="11"/>
            <color indexed="81"/>
            <rFont val="MS P ゴシック"/>
            <family val="3"/>
            <charset val="128"/>
          </rPr>
          <t>2016/3/18応募申込取消 YA8060061</t>
        </r>
      </text>
    </comment>
    <comment ref="AM655" authorId="0">
      <text>
        <r>
          <rPr>
            <sz val="11"/>
            <color indexed="81"/>
            <rFont val="MS P ゴシック"/>
            <family val="3"/>
            <charset val="128"/>
          </rPr>
          <t>2016/3/18応募申込取消 YA8060041</t>
        </r>
      </text>
    </comment>
    <comment ref="N825" authorId="0">
      <text>
        <r>
          <rPr>
            <b/>
            <sz val="9"/>
            <color indexed="81"/>
            <rFont val="MS P ゴシック"/>
            <family val="3"/>
            <charset val="128"/>
          </rPr>
          <t>作成者:</t>
        </r>
        <r>
          <rPr>
            <sz val="9"/>
            <color indexed="81"/>
            <rFont val="MS P ゴシック"/>
            <family val="3"/>
            <charset val="128"/>
          </rPr>
          <t xml:space="preserve">
日本エコロジー譲渡
</t>
        </r>
      </text>
    </comment>
    <comment ref="N834" authorId="0">
      <text>
        <r>
          <rPr>
            <b/>
            <sz val="9"/>
            <color indexed="81"/>
            <rFont val="MS P ゴシック"/>
            <family val="3"/>
            <charset val="128"/>
          </rPr>
          <t>作成者:</t>
        </r>
        <r>
          <rPr>
            <sz val="9"/>
            <color indexed="81"/>
            <rFont val="MS P ゴシック"/>
            <family val="3"/>
            <charset val="128"/>
          </rPr>
          <t xml:space="preserve">
日本エコロジー譲渡
</t>
        </r>
      </text>
    </comment>
    <comment ref="N835" authorId="0">
      <text>
        <r>
          <rPr>
            <b/>
            <sz val="9"/>
            <color indexed="81"/>
            <rFont val="MS P ゴシック"/>
            <family val="3"/>
            <charset val="128"/>
          </rPr>
          <t>作成者:</t>
        </r>
        <r>
          <rPr>
            <sz val="9"/>
            <color indexed="81"/>
            <rFont val="MS P ゴシック"/>
            <family val="3"/>
            <charset val="128"/>
          </rPr>
          <t xml:space="preserve">
日本エコロジー譲渡</t>
        </r>
      </text>
    </comment>
    <comment ref="N836" authorId="0">
      <text>
        <r>
          <rPr>
            <b/>
            <sz val="9"/>
            <color indexed="81"/>
            <rFont val="MS P ゴシック"/>
            <family val="3"/>
            <charset val="128"/>
          </rPr>
          <t>作成者:</t>
        </r>
        <r>
          <rPr>
            <sz val="9"/>
            <color indexed="81"/>
            <rFont val="MS P ゴシック"/>
            <family val="3"/>
            <charset val="128"/>
          </rPr>
          <t xml:space="preserve">
日本エコロジー譲渡</t>
        </r>
      </text>
    </comment>
    <comment ref="N837" authorId="0">
      <text>
        <r>
          <rPr>
            <b/>
            <sz val="9"/>
            <color indexed="81"/>
            <rFont val="MS P ゴシック"/>
            <family val="3"/>
            <charset val="128"/>
          </rPr>
          <t>作成者:</t>
        </r>
        <r>
          <rPr>
            <sz val="9"/>
            <color indexed="81"/>
            <rFont val="MS P ゴシック"/>
            <family val="3"/>
            <charset val="128"/>
          </rPr>
          <t xml:space="preserve">
日本エコロジー譲渡</t>
        </r>
      </text>
    </comment>
    <comment ref="N838" authorId="0">
      <text>
        <r>
          <rPr>
            <b/>
            <sz val="9"/>
            <color indexed="81"/>
            <rFont val="MS P ゴシック"/>
            <family val="3"/>
            <charset val="128"/>
          </rPr>
          <t>作成者:</t>
        </r>
        <r>
          <rPr>
            <sz val="9"/>
            <color indexed="81"/>
            <rFont val="MS P ゴシック"/>
            <family val="3"/>
            <charset val="128"/>
          </rPr>
          <t xml:space="preserve">
日本エコロジー譲渡</t>
        </r>
      </text>
    </comment>
    <comment ref="N839" authorId="0">
      <text>
        <r>
          <rPr>
            <b/>
            <sz val="9"/>
            <color indexed="81"/>
            <rFont val="MS P ゴシック"/>
            <family val="3"/>
            <charset val="128"/>
          </rPr>
          <t>作成者:</t>
        </r>
        <r>
          <rPr>
            <sz val="9"/>
            <color indexed="81"/>
            <rFont val="MS P ゴシック"/>
            <family val="3"/>
            <charset val="128"/>
          </rPr>
          <t xml:space="preserve">
日本エコロジー譲渡</t>
        </r>
      </text>
    </comment>
    <comment ref="V842" authorId="0">
      <text>
        <r>
          <rPr>
            <sz val="12"/>
            <color indexed="81"/>
            <rFont val="MS P ゴシック"/>
            <family val="3"/>
            <charset val="128"/>
          </rPr>
          <t>２区画可能だが負担金が億単位になる</t>
        </r>
      </text>
    </comment>
    <comment ref="V845" authorId="0">
      <text>
        <r>
          <rPr>
            <sz val="12"/>
            <color indexed="81"/>
            <rFont val="MS P ゴシック"/>
            <family val="3"/>
            <charset val="128"/>
          </rPr>
          <t>２区画可能だが負担金が億単位になる</t>
        </r>
      </text>
    </comment>
    <comment ref="AM859" authorId="0">
      <text>
        <r>
          <rPr>
            <b/>
            <sz val="9"/>
            <color indexed="81"/>
            <rFont val="MS P ゴシック"/>
            <family val="3"/>
            <charset val="128"/>
          </rPr>
          <t>作成者:</t>
        </r>
        <r>
          <rPr>
            <sz val="9"/>
            <color indexed="81"/>
            <rFont val="MS P ゴシック"/>
            <family val="3"/>
            <charset val="128"/>
          </rPr>
          <t xml:space="preserve">
請求書5枚合算
</t>
        </r>
      </text>
    </comment>
    <comment ref="AM860" authorId="0">
      <text>
        <r>
          <rPr>
            <b/>
            <sz val="9"/>
            <color indexed="81"/>
            <rFont val="MS P ゴシック"/>
            <family val="3"/>
            <charset val="128"/>
          </rPr>
          <t>2017/3/9
336528 から訂正(東電請求ミス)</t>
        </r>
      </text>
    </comment>
    <comment ref="AM861" authorId="0">
      <text>
        <r>
          <rPr>
            <b/>
            <sz val="9"/>
            <color indexed="81"/>
            <rFont val="MS P ゴシック"/>
            <family val="3"/>
            <charset val="128"/>
          </rPr>
          <t>2017/3/9
336528 から訂正(東電請求ミス)</t>
        </r>
      </text>
    </comment>
    <comment ref="AM866" authorId="0">
      <text>
        <r>
          <rPr>
            <b/>
            <sz val="9"/>
            <color indexed="81"/>
            <rFont val="MS P ゴシック"/>
            <family val="3"/>
            <charset val="128"/>
          </rPr>
          <t>4AA3522 4AA3523
伊東市萩530-85</t>
        </r>
      </text>
    </comment>
    <comment ref="AM867" authorId="0">
      <text>
        <r>
          <rPr>
            <b/>
            <sz val="9"/>
            <color indexed="81"/>
            <rFont val="MS P ゴシック"/>
            <family val="3"/>
            <charset val="128"/>
          </rPr>
          <t>4AA3520 4AA3521
伊東市萩530-85</t>
        </r>
      </text>
    </comment>
    <comment ref="AW867" authorId="0">
      <text>
        <r>
          <rPr>
            <b/>
            <sz val="9"/>
            <color indexed="81"/>
            <rFont val="MS P ゴシック"/>
            <family val="3"/>
            <charset val="128"/>
          </rPr>
          <t xml:space="preserve">過集金返却
</t>
        </r>
      </text>
    </comment>
    <comment ref="N906" authorId="0">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行がなかったので追加した。</t>
        </r>
      </text>
    </comment>
    <comment ref="AM929" authorId="0">
      <text>
        <r>
          <rPr>
            <b/>
            <sz val="9"/>
            <color indexed="81"/>
            <rFont val="MS P ゴシック"/>
            <family val="3"/>
            <charset val="128"/>
          </rPr>
          <t>8AA6482 8AA6483
足高24-24</t>
        </r>
      </text>
    </comment>
    <comment ref="AM930" authorId="0">
      <text>
        <r>
          <rPr>
            <b/>
            <sz val="9"/>
            <color indexed="81"/>
            <rFont val="MS P ゴシック"/>
            <family val="3"/>
            <charset val="128"/>
          </rPr>
          <t>8AA6482 8AA6483
足高24-24</t>
        </r>
      </text>
    </comment>
    <comment ref="AM938" authorId="0">
      <text>
        <r>
          <rPr>
            <b/>
            <sz val="9"/>
            <color indexed="81"/>
            <rFont val="MS P ゴシック"/>
            <family val="3"/>
            <charset val="128"/>
          </rPr>
          <t>作成者:</t>
        </r>
        <r>
          <rPr>
            <sz val="9"/>
            <color indexed="81"/>
            <rFont val="MS P ゴシック"/>
            <family val="3"/>
            <charset val="128"/>
          </rPr>
          <t xml:space="preserve">
請求書5枚合算
</t>
        </r>
      </text>
    </comment>
    <comment ref="AM943" authorId="0">
      <text>
        <r>
          <rPr>
            <b/>
            <sz val="9"/>
            <color indexed="81"/>
            <rFont val="MS P ゴシック"/>
            <family val="3"/>
            <charset val="128"/>
          </rPr>
          <t>2017/3/9
336528 から訂正(東電請求ミス)</t>
        </r>
      </text>
    </comment>
    <comment ref="AM944" authorId="0">
      <text>
        <r>
          <rPr>
            <b/>
            <sz val="9"/>
            <color indexed="81"/>
            <rFont val="MS P ゴシック"/>
            <family val="3"/>
            <charset val="128"/>
          </rPr>
          <t>2017/3/9
336528 から訂正(東電請求ミス)</t>
        </r>
      </text>
    </comment>
    <comment ref="AM945" authorId="0">
      <text>
        <r>
          <rPr>
            <b/>
            <sz val="9"/>
            <color indexed="81"/>
            <rFont val="MS P ゴシック"/>
            <family val="3"/>
            <charset val="128"/>
          </rPr>
          <t>2017/3/9
336528 から訂正(東電請求ミス)</t>
        </r>
      </text>
    </comment>
    <comment ref="AM946" authorId="0">
      <text>
        <r>
          <rPr>
            <b/>
            <sz val="9"/>
            <color indexed="81"/>
            <rFont val="MS P ゴシック"/>
            <family val="3"/>
            <charset val="128"/>
          </rPr>
          <t>2017/3/9
336528 から訂正(東電請求ミス)</t>
        </r>
      </text>
    </comment>
    <comment ref="AM947" authorId="0">
      <text>
        <r>
          <rPr>
            <b/>
            <sz val="9"/>
            <color indexed="81"/>
            <rFont val="MS P ゴシック"/>
            <family val="3"/>
            <charset val="128"/>
          </rPr>
          <t>2017/7/5
2544616</t>
        </r>
      </text>
    </comment>
    <comment ref="AM948" authorId="0">
      <text>
        <r>
          <rPr>
            <b/>
            <sz val="9"/>
            <color indexed="81"/>
            <rFont val="MS P ゴシック"/>
            <family val="3"/>
            <charset val="128"/>
          </rPr>
          <t>2017/7/5
2544616</t>
        </r>
      </text>
    </comment>
    <comment ref="AM950" authorId="0">
      <text>
        <r>
          <rPr>
            <b/>
            <sz val="9"/>
            <color indexed="81"/>
            <rFont val="MS P ゴシック"/>
            <family val="3"/>
            <charset val="128"/>
          </rPr>
          <t>9AA1080
須山2255-3814-1</t>
        </r>
      </text>
    </comment>
    <comment ref="AM951" authorId="0">
      <text>
        <r>
          <rPr>
            <b/>
            <sz val="9"/>
            <color indexed="81"/>
            <rFont val="MS P ゴシック"/>
            <family val="3"/>
            <charset val="128"/>
          </rPr>
          <t>9AA1080
須山2255-3814-1</t>
        </r>
      </text>
    </comment>
    <comment ref="AM957" authorId="0">
      <text>
        <r>
          <rPr>
            <b/>
            <sz val="9"/>
            <color indexed="81"/>
            <rFont val="MS P ゴシック"/>
            <family val="3"/>
            <charset val="128"/>
          </rPr>
          <t>作成者:</t>
        </r>
        <r>
          <rPr>
            <sz val="9"/>
            <color indexed="81"/>
            <rFont val="MS P ゴシック"/>
            <family val="3"/>
            <charset val="128"/>
          </rPr>
          <t xml:space="preserve">
請求書5枚合算
</t>
        </r>
      </text>
    </comment>
    <comment ref="AM958" authorId="0">
      <text>
        <r>
          <rPr>
            <b/>
            <sz val="9"/>
            <color indexed="81"/>
            <rFont val="MS P ゴシック"/>
            <family val="3"/>
            <charset val="128"/>
          </rPr>
          <t>作成者:</t>
        </r>
        <r>
          <rPr>
            <sz val="9"/>
            <color indexed="81"/>
            <rFont val="MS P ゴシック"/>
            <family val="3"/>
            <charset val="128"/>
          </rPr>
          <t xml:space="preserve">
請求書5枚合算
</t>
        </r>
      </text>
    </comment>
    <comment ref="M1123" authorId="41">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H２９/3系統連系に係る契約のご案内あり（系統連系承諾）</t>
        </r>
      </text>
    </comment>
    <comment ref="M1124" authorId="42">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工事負担金契約書あり（日付なしだが双方の住所とSGH押印あり）割り印あり</t>
        </r>
      </text>
    </comment>
    <comment ref="M1125" authorId="43">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工事負担金契約書あり（日付なしだが双方の住所とSGH押印あり）割り印あり</t>
        </r>
      </text>
    </comment>
    <comment ref="AM1125" authorId="0">
      <text>
        <r>
          <rPr>
            <sz val="12"/>
            <color indexed="81"/>
            <rFont val="MS P ゴシック"/>
            <family val="3"/>
            <charset val="128"/>
          </rPr>
          <t>2017/5/17
接続契約解除</t>
        </r>
      </text>
    </comment>
    <comment ref="AM1146" authorId="0">
      <text>
        <r>
          <rPr>
            <b/>
            <sz val="9"/>
            <color indexed="81"/>
            <rFont val="MS P ゴシック"/>
            <family val="3"/>
            <charset val="128"/>
          </rPr>
          <t>2017/3/16
449905　請求</t>
        </r>
      </text>
    </comment>
    <comment ref="AM1147" authorId="0">
      <text>
        <r>
          <rPr>
            <b/>
            <sz val="9"/>
            <color indexed="81"/>
            <rFont val="MS P ゴシック"/>
            <family val="3"/>
            <charset val="128"/>
          </rPr>
          <t>2017/3/16
655265　請求</t>
        </r>
      </text>
    </comment>
    <comment ref="M1148" authorId="44">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工事負担金ファイルの中に、系統連系に係る契約の成立が平成２９年３月３１日をもってなされた文章あり。</t>
        </r>
      </text>
    </comment>
    <comment ref="AM1148" authorId="0">
      <text>
        <r>
          <rPr>
            <b/>
            <sz val="9"/>
            <color indexed="81"/>
            <rFont val="MS P ゴシック"/>
            <family val="3"/>
            <charset val="128"/>
          </rPr>
          <t>2017/3/31
11763921　請求</t>
        </r>
      </text>
    </comment>
    <comment ref="AM1149" authorId="0">
      <text>
        <r>
          <rPr>
            <sz val="9"/>
            <color indexed="81"/>
            <rFont val="MS P ゴシック"/>
            <family val="3"/>
            <charset val="128"/>
          </rPr>
          <t xml:space="preserve">[17]熊本県熊本市南区城南町東阿高１０８６の分と
合算
</t>
        </r>
      </text>
    </comment>
    <comment ref="AM1157" authorId="0">
      <text>
        <r>
          <rPr>
            <sz val="12"/>
            <color indexed="81"/>
            <rFont val="MS P ゴシック"/>
            <family val="3"/>
            <charset val="128"/>
          </rPr>
          <t>2017/5/23
契約解除済
熊本県天草市有明町須子２３－１他_工事負担金</t>
        </r>
        <r>
          <rPr>
            <b/>
            <sz val="9"/>
            <color indexed="81"/>
            <rFont val="MS P ゴシック"/>
            <family val="3"/>
            <charset val="128"/>
          </rPr>
          <t xml:space="preserve">
</t>
        </r>
      </text>
    </comment>
    <comment ref="AD1166" authorId="0">
      <text>
        <r>
          <rPr>
            <b/>
            <sz val="9"/>
            <color indexed="81"/>
            <rFont val="MS P ゴシック"/>
            <family val="3"/>
            <charset val="128"/>
          </rPr>
          <t>2016/1/日付不明</t>
        </r>
      </text>
    </comment>
    <comment ref="AE1166" authorId="0">
      <text>
        <r>
          <rPr>
            <b/>
            <sz val="9"/>
            <color indexed="81"/>
            <rFont val="MS P ゴシック"/>
            <family val="3"/>
            <charset val="128"/>
          </rPr>
          <t>2016/1/日付不明</t>
        </r>
      </text>
    </comment>
    <comment ref="AD1208" authorId="0">
      <text>
        <r>
          <rPr>
            <b/>
            <sz val="9"/>
            <color indexed="81"/>
            <rFont val="MS P ゴシック"/>
            <family val="3"/>
            <charset val="128"/>
          </rPr>
          <t>2015/11/5
１回目接続検討時概算
資料不明</t>
        </r>
      </text>
    </comment>
    <comment ref="AE1208" authorId="0">
      <text>
        <r>
          <rPr>
            <b/>
            <sz val="9"/>
            <color indexed="81"/>
            <rFont val="MS P ゴシック"/>
            <family val="3"/>
            <charset val="128"/>
          </rPr>
          <t>2015/11/5
１回目接続検討時概算
資料不明</t>
        </r>
      </text>
    </comment>
    <comment ref="AM1209" authorId="0">
      <text>
        <r>
          <rPr>
            <b/>
            <sz val="9"/>
            <color indexed="81"/>
            <rFont val="MS P ゴシック"/>
            <family val="3"/>
            <charset val="128"/>
          </rPr>
          <t>2017/3/24
79853364　請求</t>
        </r>
      </text>
    </comment>
    <comment ref="M1243" authorId="45">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工事費負担金契約書（案）のみ</t>
        </r>
      </text>
    </comment>
    <comment ref="M1244" authorId="46">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工事費負担金契約書（案）のみ</t>
        </r>
      </text>
    </comment>
    <comment ref="M1245" authorId="47">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工事費負担金契約書（案）のみ</t>
        </r>
      </text>
    </comment>
    <comment ref="M1246" authorId="48">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工事費負担金契約書（案）のみ</t>
        </r>
      </text>
    </comment>
    <comment ref="AD1247" authorId="49">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2016/12/5覚書により、負担金変更</t>
        </r>
      </text>
    </comment>
    <comment ref="M1250" authorId="50">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工事費負担金契約書（案）のみ</t>
        </r>
      </text>
    </comment>
    <comment ref="M1253" authorId="51">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54" authorId="52">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55" authorId="53">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56" authorId="54">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57" authorId="55">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工事費負担金契約書（案）のみ</t>
        </r>
      </text>
    </comment>
    <comment ref="M1258" authorId="56">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59" authorId="57">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60" authorId="58">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61" authorId="59">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62" authorId="60">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63" authorId="61">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64" authorId="62">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65" authorId="63">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66" authorId="64">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67" authorId="65">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68" authorId="66">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69" authorId="67">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70" authorId="68">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71" authorId="69">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72" authorId="70">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73" authorId="71">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274" authorId="72">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工事費負担金契約書あり</t>
        </r>
      </text>
    </comment>
    <comment ref="M1447" authorId="73">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M1448" authorId="74">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工事費負担金補償契約書のみ（2017/10/10締結）申込書取り消しの際の補償金に関して等。</t>
        </r>
      </text>
    </comment>
    <comment ref="AM1462" authorId="0">
      <text>
        <r>
          <rPr>
            <b/>
            <sz val="9"/>
            <color indexed="81"/>
            <rFont val="MS P ゴシック"/>
            <family val="3"/>
            <charset val="128"/>
          </rPr>
          <t>2017/3/9
336528 から訂正(東電請求ミス)</t>
        </r>
      </text>
    </comment>
    <comment ref="M1494" authorId="75">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工事費負担金契約書（案）のみ</t>
        </r>
      </text>
    </comment>
    <comment ref="M1495" authorId="76">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工事費負担金契約書（案）のみ</t>
        </r>
      </text>
    </comment>
    <comment ref="AM1531" authorId="0">
      <text>
        <r>
          <rPr>
            <b/>
            <sz val="9"/>
            <color indexed="81"/>
            <rFont val="MS P ゴシック"/>
            <family val="3"/>
            <charset val="128"/>
          </rPr>
          <t xml:space="preserve">2017/3/18
355363
</t>
        </r>
      </text>
    </comment>
    <comment ref="AM1532" authorId="0">
      <text>
        <r>
          <rPr>
            <b/>
            <sz val="9"/>
            <color indexed="81"/>
            <rFont val="MS P ゴシック"/>
            <family val="3"/>
            <charset val="128"/>
          </rPr>
          <t xml:space="preserve">2017/3/18
355363
</t>
        </r>
      </text>
    </comment>
    <comment ref="AM1549" authorId="0">
      <text>
        <r>
          <rPr>
            <b/>
            <sz val="9"/>
            <color indexed="81"/>
            <rFont val="MS P ゴシック"/>
            <family val="3"/>
            <charset val="128"/>
          </rPr>
          <t>作成者:</t>
        </r>
        <r>
          <rPr>
            <sz val="9"/>
            <color indexed="81"/>
            <rFont val="MS P ゴシック"/>
            <family val="3"/>
            <charset val="128"/>
          </rPr>
          <t xml:space="preserve">
請求書5枚合算
</t>
        </r>
      </text>
    </comment>
    <comment ref="AM1550" authorId="0">
      <text>
        <r>
          <rPr>
            <b/>
            <sz val="9"/>
            <color indexed="81"/>
            <rFont val="MS P ゴシック"/>
            <family val="3"/>
            <charset val="128"/>
          </rPr>
          <t>作成者:</t>
        </r>
        <r>
          <rPr>
            <sz val="9"/>
            <color indexed="81"/>
            <rFont val="MS P ゴシック"/>
            <family val="3"/>
            <charset val="128"/>
          </rPr>
          <t xml:space="preserve">
請求書5枚合算
</t>
        </r>
      </text>
    </comment>
    <comment ref="AM1551" authorId="0">
      <text>
        <r>
          <rPr>
            <b/>
            <sz val="9"/>
            <color indexed="81"/>
            <rFont val="MS P ゴシック"/>
            <family val="3"/>
            <charset val="128"/>
          </rPr>
          <t>作成者:</t>
        </r>
        <r>
          <rPr>
            <sz val="9"/>
            <color indexed="81"/>
            <rFont val="MS P ゴシック"/>
            <family val="3"/>
            <charset val="128"/>
          </rPr>
          <t xml:space="preserve">
請求書5枚合算
</t>
        </r>
      </text>
    </comment>
    <comment ref="AM1552" authorId="0">
      <text>
        <r>
          <rPr>
            <b/>
            <sz val="9"/>
            <color indexed="81"/>
            <rFont val="MS P ゴシック"/>
            <family val="3"/>
            <charset val="128"/>
          </rPr>
          <t>作成者:</t>
        </r>
        <r>
          <rPr>
            <sz val="9"/>
            <color indexed="81"/>
            <rFont val="MS P ゴシック"/>
            <family val="3"/>
            <charset val="128"/>
          </rPr>
          <t xml:space="preserve">
請求書5枚合算
</t>
        </r>
      </text>
    </comment>
    <comment ref="AM1557" authorId="0">
      <text>
        <r>
          <rPr>
            <b/>
            <sz val="9"/>
            <color indexed="81"/>
            <rFont val="MS P ゴシック"/>
            <family val="3"/>
            <charset val="128"/>
          </rPr>
          <t>2017/3/9
336528 から訂正(東電請求ミス)</t>
        </r>
      </text>
    </comment>
    <comment ref="AM1558" authorId="0">
      <text>
        <r>
          <rPr>
            <b/>
            <sz val="9"/>
            <color indexed="81"/>
            <rFont val="MS P ゴシック"/>
            <family val="3"/>
            <charset val="128"/>
          </rPr>
          <t>2017/3/9
336528 から訂正(東電請求ミス)</t>
        </r>
      </text>
    </comment>
    <comment ref="AM1559" authorId="0">
      <text>
        <r>
          <rPr>
            <b/>
            <sz val="9"/>
            <color indexed="81"/>
            <rFont val="MS P ゴシック"/>
            <family val="3"/>
            <charset val="128"/>
          </rPr>
          <t>2017/3/9
336528 から訂正(東電請求ミス)</t>
        </r>
      </text>
    </comment>
    <comment ref="AM1560" authorId="0">
      <text>
        <r>
          <rPr>
            <b/>
            <sz val="9"/>
            <color indexed="81"/>
            <rFont val="MS P ゴシック"/>
            <family val="3"/>
            <charset val="128"/>
          </rPr>
          <t>2017/3/9
336528 から訂正(東電請求ミス)</t>
        </r>
      </text>
    </comment>
    <comment ref="AM1561" authorId="0">
      <text>
        <r>
          <rPr>
            <b/>
            <sz val="9"/>
            <color indexed="81"/>
            <rFont val="MS P ゴシック"/>
            <family val="3"/>
            <charset val="128"/>
          </rPr>
          <t>2017/3/9
336528 から訂正(東電請求ミス)</t>
        </r>
      </text>
    </comment>
  </commentList>
</comments>
</file>

<file path=xl/comments2.xml><?xml version="1.0" encoding="utf-8"?>
<comments xmlns="http://schemas.openxmlformats.org/spreadsheetml/2006/main">
  <authors>
    <author>作成者</author>
  </authors>
  <commentList>
    <comment ref="L5" authorId="0">
      <text>
        <r>
          <rPr>
            <b/>
            <sz val="9"/>
            <color indexed="81"/>
            <rFont val="MS P ゴシック"/>
            <family val="3"/>
            <charset val="128"/>
          </rPr>
          <t xml:space="preserve">(神栖市)-1
</t>
        </r>
      </text>
    </comment>
    <comment ref="L9" authorId="0">
      <text>
        <r>
          <rPr>
            <b/>
            <sz val="9"/>
            <color indexed="81"/>
            <rFont val="MS P ゴシック"/>
            <family val="3"/>
            <charset val="128"/>
          </rPr>
          <t>2015/3/18
負担金請求　310300</t>
        </r>
      </text>
    </comment>
    <comment ref="D10" authorId="0">
      <text>
        <r>
          <rPr>
            <b/>
            <sz val="9"/>
            <color indexed="81"/>
            <rFont val="MS P ゴシック"/>
            <family val="3"/>
            <charset val="128"/>
          </rPr>
          <t xml:space="preserve">2AA0466/2AA0467
伊香保A-2
渋川市有馬2677
</t>
        </r>
      </text>
    </comment>
    <comment ref="D11" authorId="0">
      <text>
        <r>
          <rPr>
            <b/>
            <sz val="9"/>
            <color indexed="81"/>
            <rFont val="MS P ゴシック"/>
            <family val="3"/>
            <charset val="128"/>
          </rPr>
          <t xml:space="preserve">2AA0466/2AA0467
伊香保A-2
渋川市有馬2677
</t>
        </r>
      </text>
    </comment>
    <comment ref="D12" authorId="0">
      <text>
        <r>
          <rPr>
            <b/>
            <sz val="9"/>
            <color indexed="81"/>
            <rFont val="MS P ゴシック"/>
            <family val="3"/>
            <charset val="128"/>
          </rPr>
          <t xml:space="preserve">(神栖市)-1
</t>
        </r>
      </text>
    </comment>
    <comment ref="L13" authorId="0">
      <text>
        <r>
          <rPr>
            <b/>
            <sz val="9"/>
            <color indexed="81"/>
            <rFont val="MS P ゴシック"/>
            <family val="3"/>
            <charset val="128"/>
          </rPr>
          <t>9AAL206
宇野口799-1-2</t>
        </r>
      </text>
    </comment>
    <comment ref="D14" authorId="0">
      <text>
        <r>
          <rPr>
            <b/>
            <sz val="9"/>
            <color indexed="81"/>
            <rFont val="MS P ゴシック"/>
            <family val="3"/>
            <charset val="128"/>
          </rPr>
          <t xml:space="preserve">2017/3/18
355363
</t>
        </r>
      </text>
    </comment>
    <comment ref="D19" authorId="0">
      <text>
        <r>
          <rPr>
            <b/>
            <sz val="9"/>
            <color indexed="81"/>
            <rFont val="MS P ゴシック"/>
            <family val="3"/>
            <charset val="128"/>
          </rPr>
          <t>2AAG610 2AA612</t>
        </r>
      </text>
    </comment>
    <comment ref="L22" authorId="0">
      <text>
        <r>
          <rPr>
            <b/>
            <sz val="9"/>
            <color indexed="81"/>
            <rFont val="MS P ゴシック"/>
            <family val="3"/>
            <charset val="128"/>
          </rPr>
          <t>8AA7354
谷野町24-1</t>
        </r>
      </text>
    </comment>
    <comment ref="L23" authorId="0">
      <text>
        <r>
          <rPr>
            <b/>
            <sz val="9"/>
            <color indexed="81"/>
            <rFont val="MS P ゴシック"/>
            <family val="3"/>
            <charset val="128"/>
          </rPr>
          <t>つくばみらい市小張1969-3</t>
        </r>
      </text>
    </comment>
    <comment ref="L24" authorId="0">
      <text>
        <r>
          <rPr>
            <b/>
            <sz val="9"/>
            <color indexed="81"/>
            <rFont val="MS P ゴシック"/>
            <family val="3"/>
            <charset val="128"/>
          </rPr>
          <t>7AAC019</t>
        </r>
      </text>
    </comment>
    <comment ref="L25" authorId="0">
      <text>
        <r>
          <rPr>
            <b/>
            <sz val="9"/>
            <color indexed="81"/>
            <rFont val="MS P ゴシック"/>
            <family val="3"/>
            <charset val="128"/>
          </rPr>
          <t>8AAC653 8AAC674</t>
        </r>
      </text>
    </comment>
    <comment ref="D27" authorId="0">
      <text>
        <r>
          <rPr>
            <b/>
            <sz val="9"/>
            <color indexed="81"/>
            <rFont val="MS P ゴシック"/>
            <family val="3"/>
            <charset val="128"/>
          </rPr>
          <t>3AA6524A
（那須)-11-A
2015/3/18</t>
        </r>
      </text>
    </comment>
    <comment ref="D28" authorId="0">
      <text>
        <r>
          <rPr>
            <b/>
            <sz val="9"/>
            <color indexed="81"/>
            <rFont val="MS P ゴシック"/>
            <family val="3"/>
            <charset val="128"/>
          </rPr>
          <t>2015/3/18
負担金請求　310300</t>
        </r>
      </text>
    </comment>
    <comment ref="L30" authorId="0">
      <text>
        <r>
          <rPr>
            <b/>
            <sz val="9"/>
            <color indexed="81"/>
            <rFont val="MS P ゴシック"/>
            <family val="3"/>
            <charset val="128"/>
          </rPr>
          <t>6AAB869 6AAB870
麦田45-1-1
6AAB870 6AAB872
麦田45-1-2</t>
        </r>
      </text>
    </comment>
    <comment ref="D31" authorId="0">
      <text>
        <r>
          <rPr>
            <b/>
            <sz val="9"/>
            <color indexed="81"/>
            <rFont val="MS P ゴシック"/>
            <family val="3"/>
            <charset val="128"/>
          </rPr>
          <t>9AAH250 9AAH252
椎津687-4-1</t>
        </r>
      </text>
    </comment>
    <comment ref="L31" authorId="0">
      <text>
        <r>
          <rPr>
            <b/>
            <sz val="9"/>
            <color indexed="81"/>
            <rFont val="MS P ゴシック"/>
            <family val="3"/>
            <charset val="128"/>
          </rPr>
          <t>6AAB858 6AAB859
関谷1018-1</t>
        </r>
      </text>
    </comment>
    <comment ref="D32" authorId="0">
      <text>
        <r>
          <rPr>
            <b/>
            <sz val="9"/>
            <color indexed="81"/>
            <rFont val="MS P ゴシック"/>
            <family val="3"/>
            <charset val="128"/>
          </rPr>
          <t>9AAH250 9AAH252
椎津687-4-1</t>
        </r>
      </text>
    </comment>
    <comment ref="D33" authorId="0">
      <text>
        <r>
          <rPr>
            <b/>
            <sz val="9"/>
            <color indexed="81"/>
            <rFont val="MS P ゴシック"/>
            <family val="3"/>
            <charset val="128"/>
          </rPr>
          <t>7AA5363
坂月町249-1-2</t>
        </r>
      </text>
    </comment>
    <comment ref="L33" authorId="0">
      <text>
        <r>
          <rPr>
            <b/>
            <sz val="9"/>
            <color indexed="81"/>
            <rFont val="MS P ゴシック"/>
            <family val="3"/>
            <charset val="128"/>
          </rPr>
          <t>7AA1040</t>
        </r>
      </text>
    </comment>
    <comment ref="D34" authorId="0">
      <text>
        <r>
          <rPr>
            <b/>
            <sz val="9"/>
            <color indexed="81"/>
            <rFont val="MS P ゴシック"/>
            <family val="3"/>
            <charset val="128"/>
          </rPr>
          <t>7AA5363
坂月町249-1-2</t>
        </r>
      </text>
    </comment>
    <comment ref="L44" authorId="0">
      <text>
        <r>
          <rPr>
            <b/>
            <sz val="9"/>
            <color indexed="81"/>
            <rFont val="MS P ゴシック"/>
            <family val="3"/>
            <charset val="128"/>
          </rPr>
          <t>2014/10/17
負担金請求額　1821200</t>
        </r>
      </text>
    </comment>
    <comment ref="L49" authorId="0">
      <text>
        <r>
          <rPr>
            <b/>
            <sz val="9"/>
            <color indexed="81"/>
            <rFont val="MS P ゴシック"/>
            <family val="3"/>
            <charset val="128"/>
          </rPr>
          <t>4AA3522 4AA3523
伊東市萩530-85</t>
        </r>
      </text>
    </comment>
    <comment ref="D50" authorId="0">
      <text>
        <r>
          <rPr>
            <b/>
            <sz val="9"/>
            <color indexed="81"/>
            <rFont val="MS P ゴシック"/>
            <family val="3"/>
            <charset val="128"/>
          </rPr>
          <t>2017/3/9
336528 から訂正(東電請求ミス)</t>
        </r>
      </text>
    </comment>
    <comment ref="L50" authorId="0">
      <text>
        <r>
          <rPr>
            <b/>
            <sz val="9"/>
            <color indexed="81"/>
            <rFont val="MS P ゴシック"/>
            <family val="3"/>
            <charset val="128"/>
          </rPr>
          <t>4AA3520 4AA3521
伊東市萩530-85</t>
        </r>
      </text>
    </comment>
    <comment ref="D51" authorId="0">
      <text>
        <r>
          <rPr>
            <b/>
            <sz val="9"/>
            <color indexed="81"/>
            <rFont val="MS P ゴシック"/>
            <family val="3"/>
            <charset val="128"/>
          </rPr>
          <t>9AA1080
須山2255-3814-1</t>
        </r>
      </text>
    </comment>
    <comment ref="L53" authorId="0">
      <text>
        <r>
          <rPr>
            <b/>
            <sz val="9"/>
            <color indexed="81"/>
            <rFont val="MS P ゴシック"/>
            <family val="3"/>
            <charset val="128"/>
          </rPr>
          <t>富士見町小暮2506-101</t>
        </r>
      </text>
    </comment>
    <comment ref="D57" authorId="0">
      <text>
        <r>
          <rPr>
            <b/>
            <sz val="9"/>
            <color indexed="81"/>
            <rFont val="MS P ゴシック"/>
            <family val="3"/>
            <charset val="128"/>
          </rPr>
          <t>9AAL206
宇野口799-1-2</t>
        </r>
      </text>
    </comment>
    <comment ref="D81" authorId="0">
      <text>
        <r>
          <rPr>
            <sz val="11"/>
            <color indexed="81"/>
            <rFont val="MS P ゴシック"/>
            <family val="3"/>
            <charset val="128"/>
          </rPr>
          <t>2016/3/18応募申込取消 YA8060045</t>
        </r>
      </text>
    </comment>
    <comment ref="D85" authorId="0">
      <text>
        <r>
          <rPr>
            <b/>
            <sz val="9"/>
            <color indexed="81"/>
            <rFont val="MS P ゴシック"/>
            <family val="3"/>
            <charset val="128"/>
          </rPr>
          <t xml:space="preserve">2016/3/18応募申込取消 YA8060051
</t>
        </r>
        <r>
          <rPr>
            <sz val="9"/>
            <color indexed="81"/>
            <rFont val="MS P ゴシック"/>
            <family val="3"/>
            <charset val="128"/>
          </rPr>
          <t xml:space="preserve">
</t>
        </r>
      </text>
    </comment>
    <comment ref="D87" authorId="0">
      <text>
        <r>
          <rPr>
            <sz val="11"/>
            <color indexed="81"/>
            <rFont val="MS P ゴシック"/>
            <family val="3"/>
            <charset val="128"/>
          </rPr>
          <t>2016/3/18応募申込取消 YA8060041</t>
        </r>
      </text>
    </comment>
    <comment ref="D112" authorId="0">
      <text>
        <r>
          <rPr>
            <b/>
            <sz val="9"/>
            <color indexed="81"/>
            <rFont val="MS P ゴシック"/>
            <family val="3"/>
            <charset val="128"/>
          </rPr>
          <t>8AA6482 8AA6483
足高24-24</t>
        </r>
      </text>
    </comment>
    <comment ref="D119" authorId="0">
      <text>
        <r>
          <rPr>
            <b/>
            <sz val="9"/>
            <color indexed="81"/>
            <rFont val="MS P ゴシック"/>
            <family val="3"/>
            <charset val="128"/>
          </rPr>
          <t>8AA7354
谷野町24-1</t>
        </r>
      </text>
    </comment>
    <comment ref="D121" authorId="0">
      <text>
        <r>
          <rPr>
            <sz val="11"/>
            <color indexed="81"/>
            <rFont val="MS P ゴシック"/>
            <family val="3"/>
            <charset val="128"/>
          </rPr>
          <t xml:space="preserve">2016/3/18応募申込取消 YA8060046
</t>
        </r>
      </text>
    </comment>
    <comment ref="D125" authorId="0">
      <text>
        <r>
          <rPr>
            <sz val="11"/>
            <color indexed="81"/>
            <rFont val="MS P ゴシック"/>
            <family val="3"/>
            <charset val="128"/>
          </rPr>
          <t>2016/3/18応募申込取消 YA8060061</t>
        </r>
      </text>
    </comment>
    <comment ref="D127" authorId="0">
      <text>
        <r>
          <rPr>
            <b/>
            <sz val="9"/>
            <color indexed="81"/>
            <rFont val="MS P ゴシック"/>
            <family val="3"/>
            <charset val="128"/>
          </rPr>
          <t>つくばみらい市小張1969-3</t>
        </r>
      </text>
    </comment>
    <comment ref="D128" authorId="0">
      <text>
        <r>
          <rPr>
            <b/>
            <sz val="9"/>
            <color indexed="81"/>
            <rFont val="MS P ゴシック"/>
            <family val="3"/>
            <charset val="128"/>
          </rPr>
          <t>7AA4540</t>
        </r>
      </text>
    </comment>
    <comment ref="D130" authorId="0">
      <text>
        <r>
          <rPr>
            <b/>
            <sz val="9"/>
            <color indexed="81"/>
            <rFont val="MS P ゴシック"/>
            <family val="3"/>
            <charset val="128"/>
          </rPr>
          <t>7AAC019</t>
        </r>
      </text>
    </comment>
    <comment ref="D131" authorId="0">
      <text>
        <r>
          <rPr>
            <b/>
            <sz val="9"/>
            <color indexed="81"/>
            <rFont val="MS P ゴシック"/>
            <family val="3"/>
            <charset val="128"/>
          </rPr>
          <t>7AAB028</t>
        </r>
      </text>
    </comment>
    <comment ref="D136" authorId="0">
      <text>
        <r>
          <rPr>
            <b/>
            <sz val="9"/>
            <color indexed="81"/>
            <rFont val="MS P ゴシック"/>
            <family val="3"/>
            <charset val="128"/>
          </rPr>
          <t>8AAC653 8AAC674</t>
        </r>
      </text>
    </comment>
    <comment ref="D161" authorId="0">
      <text>
        <r>
          <rPr>
            <b/>
            <sz val="9"/>
            <color indexed="81"/>
            <rFont val="MS P ゴシック"/>
            <family val="3"/>
            <charset val="128"/>
          </rPr>
          <t>6AAB869 6AAB870
麦田45-1-1
6AAB870 6AAB872
麦田45-1-2</t>
        </r>
      </text>
    </comment>
    <comment ref="D169" authorId="0">
      <text>
        <r>
          <rPr>
            <b/>
            <sz val="9"/>
            <color indexed="81"/>
            <rFont val="MS P ゴシック"/>
            <family val="3"/>
            <charset val="128"/>
          </rPr>
          <t>6AAB858 6AAB859
関谷1018-1</t>
        </r>
      </text>
    </comment>
    <comment ref="D176" authorId="0">
      <text>
        <r>
          <rPr>
            <b/>
            <sz val="9"/>
            <color indexed="81"/>
            <rFont val="MS P ゴシック"/>
            <family val="3"/>
            <charset val="128"/>
          </rPr>
          <t>6AAJ649 6AA650
代宿259-5-1</t>
        </r>
      </text>
    </comment>
    <comment ref="D177" authorId="0">
      <text>
        <r>
          <rPr>
            <b/>
            <sz val="9"/>
            <color indexed="81"/>
            <rFont val="MS P ゴシック"/>
            <family val="3"/>
            <charset val="128"/>
          </rPr>
          <t>7AA1040</t>
        </r>
      </text>
    </comment>
    <comment ref="D205" authorId="0">
      <text>
        <r>
          <rPr>
            <b/>
            <sz val="9"/>
            <color indexed="81"/>
            <rFont val="MS P ゴシック"/>
            <family val="3"/>
            <charset val="128"/>
          </rPr>
          <t>2017/7/5
2544616</t>
        </r>
      </text>
    </comment>
    <comment ref="D231" authorId="0">
      <text>
        <r>
          <rPr>
            <b/>
            <sz val="9"/>
            <color indexed="81"/>
            <rFont val="MS P ゴシック"/>
            <family val="3"/>
            <charset val="128"/>
          </rPr>
          <t>2014/10/17
負担金請求額　1821200</t>
        </r>
      </text>
    </comment>
    <comment ref="D246" authorId="0">
      <text>
        <r>
          <rPr>
            <b/>
            <sz val="9"/>
            <color indexed="81"/>
            <rFont val="MS P ゴシック"/>
            <family val="3"/>
            <charset val="128"/>
          </rPr>
          <t>4AA3522 4AA3523
伊東市萩530-85</t>
        </r>
      </text>
    </comment>
    <comment ref="D247" authorId="0">
      <text>
        <r>
          <rPr>
            <b/>
            <sz val="9"/>
            <color indexed="81"/>
            <rFont val="MS P ゴシック"/>
            <family val="3"/>
            <charset val="128"/>
          </rPr>
          <t>4AA3520 4AA3521
伊東市萩530-85</t>
        </r>
      </text>
    </comment>
    <comment ref="D251" authorId="0">
      <text>
        <r>
          <rPr>
            <b/>
            <sz val="9"/>
            <color indexed="81"/>
            <rFont val="MS P ゴシック"/>
            <family val="3"/>
            <charset val="128"/>
          </rPr>
          <t>6AA4033 6AA4034
富士見町皆沢359-2</t>
        </r>
      </text>
    </comment>
    <comment ref="D253" authorId="0">
      <text>
        <r>
          <rPr>
            <b/>
            <sz val="9"/>
            <color indexed="81"/>
            <rFont val="MS P ゴシック"/>
            <family val="3"/>
            <charset val="128"/>
          </rPr>
          <t>富士見町小暮2506-101</t>
        </r>
      </text>
    </comment>
    <comment ref="D260" authorId="0">
      <text>
        <r>
          <rPr>
            <b/>
            <sz val="9"/>
            <color indexed="81"/>
            <rFont val="MS P ゴシック"/>
            <family val="3"/>
            <charset val="128"/>
          </rPr>
          <t>1AA0105
一区町315-128</t>
        </r>
      </text>
    </comment>
    <comment ref="D261" authorId="0">
      <text>
        <r>
          <rPr>
            <b/>
            <sz val="9"/>
            <color indexed="81"/>
            <rFont val="MS P ゴシック"/>
            <family val="3"/>
            <charset val="128"/>
          </rPr>
          <t>２回請求　7AA5294
申込番号同じ
2017/8/24</t>
        </r>
      </text>
    </comment>
    <comment ref="D288" authorId="0">
      <text>
        <r>
          <rPr>
            <b/>
            <sz val="9"/>
            <color indexed="81"/>
            <rFont val="MS P ゴシック"/>
            <family val="3"/>
            <charset val="128"/>
          </rPr>
          <t>7AA4540</t>
        </r>
      </text>
    </comment>
  </commentList>
</comments>
</file>

<file path=xl/comments3.xml><?xml version="1.0" encoding="utf-8"?>
<comments xmlns="http://schemas.openxmlformats.org/spreadsheetml/2006/main">
  <authors>
    <author>作成者</author>
  </authors>
  <commentList>
    <comment ref="E9" authorId="0">
      <text>
        <r>
          <rPr>
            <b/>
            <sz val="9"/>
            <color indexed="81"/>
            <rFont val="MS P ゴシック"/>
            <family val="3"/>
            <charset val="128"/>
          </rPr>
          <t xml:space="preserve">(神栖市)-1
</t>
        </r>
      </text>
    </comment>
    <comment ref="E13" authorId="0">
      <text>
        <r>
          <rPr>
            <b/>
            <sz val="9"/>
            <color indexed="81"/>
            <rFont val="MS P ゴシック"/>
            <family val="3"/>
            <charset val="128"/>
          </rPr>
          <t>2015/3/18
負担金請求　310300</t>
        </r>
      </text>
    </comment>
    <comment ref="E17" authorId="0">
      <text>
        <r>
          <rPr>
            <b/>
            <sz val="9"/>
            <color indexed="81"/>
            <rFont val="MS P ゴシック"/>
            <family val="3"/>
            <charset val="128"/>
          </rPr>
          <t>9AAL206
宇野口799-1-2</t>
        </r>
      </text>
    </comment>
    <comment ref="E26" authorId="0">
      <text>
        <r>
          <rPr>
            <b/>
            <sz val="9"/>
            <color indexed="81"/>
            <rFont val="MS P ゴシック"/>
            <family val="3"/>
            <charset val="128"/>
          </rPr>
          <t>8AA7354
谷野町24-1</t>
        </r>
      </text>
    </comment>
    <comment ref="E27" authorId="0">
      <text>
        <r>
          <rPr>
            <b/>
            <sz val="9"/>
            <color indexed="81"/>
            <rFont val="MS P ゴシック"/>
            <family val="3"/>
            <charset val="128"/>
          </rPr>
          <t>つくばみらい市小張1969-3</t>
        </r>
      </text>
    </comment>
    <comment ref="E28" authorId="0">
      <text>
        <r>
          <rPr>
            <b/>
            <sz val="9"/>
            <color indexed="81"/>
            <rFont val="MS P ゴシック"/>
            <family val="3"/>
            <charset val="128"/>
          </rPr>
          <t>7AAC019</t>
        </r>
      </text>
    </comment>
    <comment ref="E29" authorId="0">
      <text>
        <r>
          <rPr>
            <b/>
            <sz val="9"/>
            <color indexed="81"/>
            <rFont val="MS P ゴシック"/>
            <family val="3"/>
            <charset val="128"/>
          </rPr>
          <t>8AAC653 8AAC674</t>
        </r>
      </text>
    </comment>
    <comment ref="E34" authorId="0">
      <text>
        <r>
          <rPr>
            <b/>
            <sz val="9"/>
            <color indexed="81"/>
            <rFont val="MS P ゴシック"/>
            <family val="3"/>
            <charset val="128"/>
          </rPr>
          <t>6AAB869 6AAB870
麦田45-1-1
6AAB870 6AAB872
麦田45-1-2</t>
        </r>
      </text>
    </comment>
    <comment ref="E35" authorId="0">
      <text>
        <r>
          <rPr>
            <b/>
            <sz val="9"/>
            <color indexed="81"/>
            <rFont val="MS P ゴシック"/>
            <family val="3"/>
            <charset val="128"/>
          </rPr>
          <t>6AAB858 6AAB859
関谷1018-1</t>
        </r>
      </text>
    </comment>
    <comment ref="E37" authorId="0">
      <text>
        <r>
          <rPr>
            <b/>
            <sz val="9"/>
            <color indexed="81"/>
            <rFont val="MS P ゴシック"/>
            <family val="3"/>
            <charset val="128"/>
          </rPr>
          <t>7AA1040</t>
        </r>
      </text>
    </comment>
    <comment ref="E48" authorId="0">
      <text>
        <r>
          <rPr>
            <b/>
            <sz val="9"/>
            <color indexed="81"/>
            <rFont val="MS P ゴシック"/>
            <family val="3"/>
            <charset val="128"/>
          </rPr>
          <t>2014/10/17
負担金請求額　1821200</t>
        </r>
      </text>
    </comment>
    <comment ref="E53" authorId="0">
      <text>
        <r>
          <rPr>
            <b/>
            <sz val="9"/>
            <color indexed="81"/>
            <rFont val="MS P ゴシック"/>
            <family val="3"/>
            <charset val="128"/>
          </rPr>
          <t>4AA3522 4AA3523
伊東市萩530-85</t>
        </r>
      </text>
    </comment>
    <comment ref="E54" authorId="0">
      <text>
        <r>
          <rPr>
            <b/>
            <sz val="9"/>
            <color indexed="81"/>
            <rFont val="MS P ゴシック"/>
            <family val="3"/>
            <charset val="128"/>
          </rPr>
          <t>4AA3520 4AA3521
伊東市萩530-85</t>
        </r>
      </text>
    </comment>
    <comment ref="E57" authorId="0">
      <text>
        <r>
          <rPr>
            <b/>
            <sz val="9"/>
            <color indexed="81"/>
            <rFont val="MS P ゴシック"/>
            <family val="3"/>
            <charset val="128"/>
          </rPr>
          <t>富士見町小暮2506-101</t>
        </r>
      </text>
    </comment>
  </commentList>
</comments>
</file>

<file path=xl/comments4.xml><?xml version="1.0" encoding="utf-8"?>
<comments xmlns="http://schemas.openxmlformats.org/spreadsheetml/2006/main">
  <authors>
    <author>作成者</author>
  </authors>
  <commentList>
    <comment ref="D3" authorId="0">
      <text>
        <r>
          <rPr>
            <b/>
            <sz val="9"/>
            <color indexed="81"/>
            <rFont val="MS P ゴシック"/>
            <family val="3"/>
            <charset val="128"/>
          </rPr>
          <t xml:space="preserve">(神栖市)-1
</t>
        </r>
      </text>
    </comment>
    <comment ref="D10" authorId="0">
      <text>
        <r>
          <rPr>
            <b/>
            <sz val="9"/>
            <color indexed="81"/>
            <rFont val="MS P ゴシック"/>
            <family val="3"/>
            <charset val="128"/>
          </rPr>
          <t>8AA7354
谷野町24-1</t>
        </r>
      </text>
    </comment>
    <comment ref="D11" authorId="0">
      <text>
        <r>
          <rPr>
            <b/>
            <sz val="9"/>
            <color indexed="81"/>
            <rFont val="MS P ゴシック"/>
            <family val="3"/>
            <charset val="128"/>
          </rPr>
          <t>つくばみらい市小張1969-3</t>
        </r>
      </text>
    </comment>
    <comment ref="D12" authorId="0">
      <text>
        <r>
          <rPr>
            <b/>
            <sz val="9"/>
            <color indexed="81"/>
            <rFont val="MS P ゴシック"/>
            <family val="3"/>
            <charset val="128"/>
          </rPr>
          <t>8AAC653 8AAC674</t>
        </r>
      </text>
    </comment>
    <comment ref="D15" authorId="0">
      <text>
        <r>
          <rPr>
            <b/>
            <sz val="9"/>
            <color indexed="81"/>
            <rFont val="MS P ゴシック"/>
            <family val="3"/>
            <charset val="128"/>
          </rPr>
          <t>6AAB869 6AAB870
麦田45-1-1
6AAB870 6AAB872
麦田45-1-2</t>
        </r>
      </text>
    </comment>
    <comment ref="D16" authorId="0">
      <text>
        <r>
          <rPr>
            <b/>
            <sz val="9"/>
            <color indexed="81"/>
            <rFont val="MS P ゴシック"/>
            <family val="3"/>
            <charset val="128"/>
          </rPr>
          <t>7AA1040</t>
        </r>
      </text>
    </comment>
  </commentList>
</comments>
</file>

<file path=xl/sharedStrings.xml><?xml version="1.0" encoding="utf-8"?>
<sst xmlns="http://schemas.openxmlformats.org/spreadsheetml/2006/main" count="20033" uniqueCount="4686">
  <si>
    <t>ファイル情報</t>
    <rPh sb="4" eb="6">
      <t>ジョウホウ</t>
    </rPh>
    <phoneticPr fontId="3"/>
  </si>
  <si>
    <t>工事負担金
金額</t>
    <rPh sb="0" eb="2">
      <t>コウジ</t>
    </rPh>
    <rPh sb="2" eb="5">
      <t>フタンキン</t>
    </rPh>
    <rPh sb="6" eb="8">
      <t>キンガク</t>
    </rPh>
    <phoneticPr fontId="3"/>
  </si>
  <si>
    <t>支店</t>
    <rPh sb="0" eb="2">
      <t>シテン</t>
    </rPh>
    <phoneticPr fontId="3"/>
  </si>
  <si>
    <t>ファイル中身住所</t>
    <rPh sb="4" eb="6">
      <t>ナカミ</t>
    </rPh>
    <rPh sb="6" eb="8">
      <t>ジュウショ</t>
    </rPh>
    <phoneticPr fontId="3"/>
  </si>
  <si>
    <t>No.</t>
    <phoneticPr fontId="3"/>
  </si>
  <si>
    <t>工事負担金
残額</t>
    <rPh sb="0" eb="2">
      <t>コウジ</t>
    </rPh>
    <rPh sb="2" eb="5">
      <t>フタンキン</t>
    </rPh>
    <rPh sb="6" eb="8">
      <t>ザンガク</t>
    </rPh>
    <phoneticPr fontId="3"/>
  </si>
  <si>
    <t>工事負担金
(一部金)支払日</t>
    <rPh sb="0" eb="2">
      <t>コウジ</t>
    </rPh>
    <rPh sb="2" eb="5">
      <t>フタンキン</t>
    </rPh>
    <rPh sb="7" eb="9">
      <t>イチブ</t>
    </rPh>
    <rPh sb="9" eb="10">
      <t>キン</t>
    </rPh>
    <rPh sb="11" eb="14">
      <t>シハライビ</t>
    </rPh>
    <phoneticPr fontId="3"/>
  </si>
  <si>
    <t>工事負担金
(一部金)金額</t>
    <rPh sb="0" eb="2">
      <t>コウジ</t>
    </rPh>
    <rPh sb="2" eb="5">
      <t>フタンキン</t>
    </rPh>
    <rPh sb="7" eb="9">
      <t>イチブ</t>
    </rPh>
    <rPh sb="9" eb="10">
      <t>キン</t>
    </rPh>
    <rPh sb="11" eb="13">
      <t>キンガク</t>
    </rPh>
    <phoneticPr fontId="3"/>
  </si>
  <si>
    <t>工事負担金
(後金)支払日</t>
    <rPh sb="0" eb="2">
      <t>コウジ</t>
    </rPh>
    <rPh sb="2" eb="5">
      <t>フタンキン</t>
    </rPh>
    <rPh sb="7" eb="9">
      <t>アトキン</t>
    </rPh>
    <rPh sb="10" eb="13">
      <t>シハライビ</t>
    </rPh>
    <phoneticPr fontId="3"/>
  </si>
  <si>
    <t>工事負担金
(後金)金額</t>
    <rPh sb="0" eb="2">
      <t>コウジ</t>
    </rPh>
    <rPh sb="2" eb="5">
      <t>フタンキン</t>
    </rPh>
    <rPh sb="7" eb="9">
      <t>アトキン</t>
    </rPh>
    <rPh sb="10" eb="12">
      <t>キンガク</t>
    </rPh>
    <phoneticPr fontId="3"/>
  </si>
  <si>
    <t>工事負担金
(不足金)支払日</t>
    <rPh sb="0" eb="2">
      <t>コウジ</t>
    </rPh>
    <rPh sb="2" eb="5">
      <t>フタンキン</t>
    </rPh>
    <rPh sb="7" eb="9">
      <t>フソク</t>
    </rPh>
    <rPh sb="9" eb="10">
      <t>キン</t>
    </rPh>
    <rPh sb="11" eb="14">
      <t>シハライビ</t>
    </rPh>
    <phoneticPr fontId="3"/>
  </si>
  <si>
    <t>工事負担金
(不足金)金額</t>
    <rPh sb="0" eb="2">
      <t>コウジ</t>
    </rPh>
    <rPh sb="2" eb="5">
      <t>フタンキン</t>
    </rPh>
    <rPh sb="7" eb="9">
      <t>フソク</t>
    </rPh>
    <rPh sb="9" eb="10">
      <t>キン</t>
    </rPh>
    <rPh sb="11" eb="13">
      <t>キンガク</t>
    </rPh>
    <phoneticPr fontId="3"/>
  </si>
  <si>
    <t>工事負担金
(全額)支払日</t>
    <rPh sb="0" eb="2">
      <t>コウジ</t>
    </rPh>
    <rPh sb="2" eb="5">
      <t>フタンキン</t>
    </rPh>
    <rPh sb="7" eb="9">
      <t>ゼンガク</t>
    </rPh>
    <rPh sb="10" eb="13">
      <t>シハライビ</t>
    </rPh>
    <phoneticPr fontId="3"/>
  </si>
  <si>
    <t>工事負担金
(全額)金額</t>
    <rPh sb="0" eb="2">
      <t>コウジ</t>
    </rPh>
    <rPh sb="2" eb="5">
      <t>フタンキン</t>
    </rPh>
    <rPh sb="7" eb="9">
      <t>ゼンガク</t>
    </rPh>
    <rPh sb="10" eb="12">
      <t>キンガク</t>
    </rPh>
    <phoneticPr fontId="3"/>
  </si>
  <si>
    <t>番地未確定</t>
    <rPh sb="0" eb="2">
      <t>バンチ</t>
    </rPh>
    <rPh sb="2" eb="5">
      <t>ミカクテイ</t>
    </rPh>
    <phoneticPr fontId="3"/>
  </si>
  <si>
    <t>＼小計項目</t>
    <rPh sb="1" eb="3">
      <t>ショウケイ</t>
    </rPh>
    <rPh sb="3" eb="5">
      <t>コウモク</t>
    </rPh>
    <phoneticPr fontId="3"/>
  </si>
  <si>
    <t>伊豆</t>
    <rPh sb="0" eb="2">
      <t>イズ</t>
    </rPh>
    <phoneticPr fontId="3"/>
  </si>
  <si>
    <t>静岡総</t>
    <rPh sb="0" eb="2">
      <t>シズオカ</t>
    </rPh>
    <rPh sb="2" eb="3">
      <t>ソウ</t>
    </rPh>
    <phoneticPr fontId="3"/>
  </si>
  <si>
    <t>山梨総</t>
    <rPh sb="0" eb="2">
      <t>ヤマナシ</t>
    </rPh>
    <rPh sb="2" eb="3">
      <t>ソウ</t>
    </rPh>
    <phoneticPr fontId="3"/>
  </si>
  <si>
    <t>大月</t>
    <rPh sb="0" eb="2">
      <t>オオツキ</t>
    </rPh>
    <phoneticPr fontId="3"/>
  </si>
  <si>
    <t>小田原</t>
    <rPh sb="0" eb="3">
      <t>オダワラ</t>
    </rPh>
    <phoneticPr fontId="3"/>
  </si>
  <si>
    <t>足柄下郡箱根町</t>
    <phoneticPr fontId="3"/>
  </si>
  <si>
    <t>多摩総</t>
    <rPh sb="0" eb="2">
      <t>タマ</t>
    </rPh>
    <rPh sb="2" eb="3">
      <t>ソウ</t>
    </rPh>
    <phoneticPr fontId="3"/>
  </si>
  <si>
    <t>木更津</t>
    <rPh sb="0" eb="3">
      <t>キサラヅ</t>
    </rPh>
    <phoneticPr fontId="3"/>
  </si>
  <si>
    <t>成田</t>
    <rPh sb="0" eb="2">
      <t>ナリタ</t>
    </rPh>
    <phoneticPr fontId="3"/>
  </si>
  <si>
    <t>千葉総</t>
    <rPh sb="0" eb="2">
      <t>チバ</t>
    </rPh>
    <rPh sb="2" eb="3">
      <t>ソウ</t>
    </rPh>
    <phoneticPr fontId="3"/>
  </si>
  <si>
    <t>千葉県香取郡多古町南玉造１７７２－１－１～２_工事負担金</t>
    <phoneticPr fontId="3"/>
  </si>
  <si>
    <t>川越</t>
    <rPh sb="0" eb="2">
      <t>カワゴエ</t>
    </rPh>
    <phoneticPr fontId="3"/>
  </si>
  <si>
    <t>茨城総</t>
    <rPh sb="0" eb="2">
      <t>イバラキ</t>
    </rPh>
    <rPh sb="2" eb="3">
      <t>ソウ</t>
    </rPh>
    <phoneticPr fontId="3"/>
  </si>
  <si>
    <t>茨城県那珂市後台小川前１４５４－５_工事負担金</t>
    <phoneticPr fontId="3"/>
  </si>
  <si>
    <t>竜ケ崎</t>
    <rPh sb="0" eb="3">
      <t>リュウガサキ</t>
    </rPh>
    <phoneticPr fontId="3"/>
  </si>
  <si>
    <t>茨城県神栖市矢田部１１１９２－１_工事負担金</t>
    <phoneticPr fontId="3"/>
  </si>
  <si>
    <t>神栖市</t>
    <phoneticPr fontId="3"/>
  </si>
  <si>
    <t>茨城県常陸大宮市長倉６８６－１、６８７－１、６８９－１_工事負担金</t>
    <phoneticPr fontId="3"/>
  </si>
  <si>
    <t>茨城県取手市椚木字椚木１３３_工事負担金</t>
    <phoneticPr fontId="3"/>
  </si>
  <si>
    <t>茨城県つくばみらい市小張１０６９－３、１９６９－１、１９７０－１_工事負担金請求</t>
    <phoneticPr fontId="3"/>
  </si>
  <si>
    <t>小張１９６９－３</t>
    <phoneticPr fontId="3"/>
  </si>
  <si>
    <t>松阪</t>
    <rPh sb="0" eb="2">
      <t>マツサカ</t>
    </rPh>
    <phoneticPr fontId="3"/>
  </si>
  <si>
    <t>三重県多気郡明和町大字上村１２５８－１、７～１０_接続検討回答書</t>
    <phoneticPr fontId="3"/>
  </si>
  <si>
    <t>志摩</t>
    <rPh sb="0" eb="2">
      <t>シマ</t>
    </rPh>
    <phoneticPr fontId="3"/>
  </si>
  <si>
    <t>岡崎</t>
    <rPh sb="0" eb="2">
      <t>オカザキ</t>
    </rPh>
    <phoneticPr fontId="3"/>
  </si>
  <si>
    <t>島田</t>
    <rPh sb="0" eb="2">
      <t>シマダ</t>
    </rPh>
    <phoneticPr fontId="3"/>
  </si>
  <si>
    <t>浜北</t>
    <rPh sb="0" eb="2">
      <t>ハマキタ</t>
    </rPh>
    <phoneticPr fontId="3"/>
  </si>
  <si>
    <t>静岡県浜松市西区庄内町池沼１１８６－１他_接続検討回答</t>
    <phoneticPr fontId="3"/>
  </si>
  <si>
    <t>磐田</t>
    <rPh sb="0" eb="2">
      <t>イワタ</t>
    </rPh>
    <phoneticPr fontId="3"/>
  </si>
  <si>
    <t>掛川</t>
    <rPh sb="0" eb="2">
      <t>カケガワ</t>
    </rPh>
    <phoneticPr fontId="3"/>
  </si>
  <si>
    <t>大垣</t>
    <rPh sb="0" eb="2">
      <t>オオガキ</t>
    </rPh>
    <phoneticPr fontId="3"/>
  </si>
  <si>
    <t>中津川</t>
    <rPh sb="0" eb="3">
      <t>ナカツガワ</t>
    </rPh>
    <phoneticPr fontId="3"/>
  </si>
  <si>
    <t>岐阜県中津川市福岡字馬場平５－２９_工事負担金</t>
    <phoneticPr fontId="3"/>
  </si>
  <si>
    <t>岐阜県中津川市福岡２９０７－１４_工事負担金</t>
    <phoneticPr fontId="3"/>
  </si>
  <si>
    <t>岐阜県中津川市付知町７４８５－５ー１～２_工事負担金</t>
    <phoneticPr fontId="3"/>
  </si>
  <si>
    <t>岐阜県中津川市田瀬字矢平１４８０－６－１～２_工事負担金</t>
    <phoneticPr fontId="3"/>
  </si>
  <si>
    <t>高山</t>
    <rPh sb="0" eb="2">
      <t>タカヤマ</t>
    </rPh>
    <phoneticPr fontId="3"/>
  </si>
  <si>
    <t>岐阜県高山市新宮町４２４７－１０－１～２_工事負担金</t>
    <phoneticPr fontId="3"/>
  </si>
  <si>
    <t>岐阜県高山市清見町牧ヶ洞４３７４－８他_工事負担金</t>
    <phoneticPr fontId="3"/>
  </si>
  <si>
    <t>八幡</t>
    <rPh sb="0" eb="2">
      <t>ハチマン</t>
    </rPh>
    <phoneticPr fontId="3"/>
  </si>
  <si>
    <t>各務原</t>
    <rPh sb="0" eb="3">
      <t>カガミハラ</t>
    </rPh>
    <phoneticPr fontId="3"/>
  </si>
  <si>
    <t>岐阜県各務原市須衛２２６２－２_工事負担金</t>
    <phoneticPr fontId="3"/>
  </si>
  <si>
    <t>岐阜県海津市平田町仏師川７６６－１～３_工事負担金</t>
    <phoneticPr fontId="3"/>
  </si>
  <si>
    <t>加茂</t>
    <rPh sb="0" eb="2">
      <t>カモ</t>
    </rPh>
    <phoneticPr fontId="3"/>
  </si>
  <si>
    <t>佐久</t>
    <rPh sb="0" eb="2">
      <t>サク</t>
    </rPh>
    <phoneticPr fontId="3"/>
  </si>
  <si>
    <t>長野県北佐久郡軽井沢町長倉字借宿（番地未確定）_工事負担金</t>
    <phoneticPr fontId="3"/>
  </si>
  <si>
    <t>諏訪</t>
    <rPh sb="0" eb="2">
      <t>スワ</t>
    </rPh>
    <phoneticPr fontId="3"/>
  </si>
  <si>
    <t>長野県茅野市玉川字原山１１４００－１、１４１７～１４２０_工事負担金請求</t>
    <phoneticPr fontId="3"/>
  </si>
  <si>
    <t>番地未確定</t>
    <phoneticPr fontId="3"/>
  </si>
  <si>
    <t>霧島</t>
    <rPh sb="0" eb="2">
      <t>キリシマ</t>
    </rPh>
    <phoneticPr fontId="3"/>
  </si>
  <si>
    <t>霧島市</t>
  </si>
  <si>
    <t>姶良郡湧水町</t>
  </si>
  <si>
    <t>加世田</t>
    <rPh sb="0" eb="3">
      <t>カヨタ</t>
    </rPh>
    <phoneticPr fontId="3"/>
  </si>
  <si>
    <t>鹿児島</t>
    <rPh sb="0" eb="3">
      <t>カゴシマ</t>
    </rPh>
    <phoneticPr fontId="3"/>
  </si>
  <si>
    <t>宮崎</t>
    <rPh sb="0" eb="2">
      <t>ミヤザキ</t>
    </rPh>
    <phoneticPr fontId="3"/>
  </si>
  <si>
    <t>田吉４３５６－１－１</t>
    <phoneticPr fontId="3"/>
  </si>
  <si>
    <t>宮崎県宮崎市田吉４３５６－１－１_工事負担金</t>
    <phoneticPr fontId="3"/>
  </si>
  <si>
    <t>日南</t>
    <rPh sb="0" eb="2">
      <t>ニチナン</t>
    </rPh>
    <phoneticPr fontId="3"/>
  </si>
  <si>
    <t>富士２１４０－２、１９～３６他</t>
    <rPh sb="14" eb="15">
      <t>タ</t>
    </rPh>
    <phoneticPr fontId="3"/>
  </si>
  <si>
    <t>宮崎県日南市大字富士２１４０－２、１９～３６_工事負担金</t>
    <phoneticPr fontId="3"/>
  </si>
  <si>
    <t>都井２１６０－１</t>
    <phoneticPr fontId="3"/>
  </si>
  <si>
    <t>宮崎県串間市都井２１６０－１_工事負担金請求</t>
  </si>
  <si>
    <t>別府</t>
    <rPh sb="0" eb="2">
      <t>ベップ</t>
    </rPh>
    <phoneticPr fontId="3"/>
  </si>
  <si>
    <t>速見郡日出町</t>
  </si>
  <si>
    <t>天草</t>
    <rPh sb="0" eb="2">
      <t>アマクサ</t>
    </rPh>
    <phoneticPr fontId="3"/>
  </si>
  <si>
    <t>熊本県天草市有明町須子２３－１他_工事負担金</t>
    <phoneticPr fontId="3"/>
  </si>
  <si>
    <t>宇城</t>
    <rPh sb="0" eb="1">
      <t>ウ</t>
    </rPh>
    <rPh sb="1" eb="2">
      <t>シロ</t>
    </rPh>
    <phoneticPr fontId="3"/>
  </si>
  <si>
    <t>熊本県上天草市大矢野町登立５１４２－１－１～２</t>
  </si>
  <si>
    <t>熊本県上天草市大矢野町登立５１４２－１－１～２_工事負担金</t>
    <phoneticPr fontId="3"/>
  </si>
  <si>
    <t>熊本県上天草市大矢野町中３４２９－１</t>
  </si>
  <si>
    <t>熊本県上天草市大矢野町中３４２９－１、４～８_工事負担金</t>
  </si>
  <si>
    <t>玉名</t>
    <rPh sb="0" eb="1">
      <t>タマ</t>
    </rPh>
    <rPh sb="1" eb="2">
      <t>ナ</t>
    </rPh>
    <phoneticPr fontId="3"/>
  </si>
  <si>
    <t>熊本県山鹿市平山３３５０－１</t>
    <phoneticPr fontId="3"/>
  </si>
  <si>
    <t>熊本県山鹿市平山３３５０－１_工事負担金</t>
  </si>
  <si>
    <t>熊本県熊本市南区城南町東阿高１１０４－１他</t>
    <rPh sb="20" eb="21">
      <t>タ</t>
    </rPh>
    <phoneticPr fontId="3"/>
  </si>
  <si>
    <t>熊本県熊本市南区城南町東阿高１０８６_工事負担金</t>
  </si>
  <si>
    <t>玉名</t>
    <rPh sb="0" eb="2">
      <t>タマナ</t>
    </rPh>
    <phoneticPr fontId="3"/>
  </si>
  <si>
    <t>熊本県玉名市立願寺字東段６２３－１他</t>
    <rPh sb="17" eb="18">
      <t>タ</t>
    </rPh>
    <phoneticPr fontId="3"/>
  </si>
  <si>
    <t>熊本県玉名市立願寺字東段６２３－１_工事負担金</t>
  </si>
  <si>
    <t>熊本県玉名郡長洲町大字宮野２１４６－３－１他</t>
    <rPh sb="21" eb="22">
      <t>タ</t>
    </rPh>
    <phoneticPr fontId="3"/>
  </si>
  <si>
    <t>熊本県玉名郡長洲町大字宮野２１４６－３－１～３_工事負担金</t>
  </si>
  <si>
    <t>大村</t>
    <rPh sb="0" eb="2">
      <t>オオムラ</t>
    </rPh>
    <phoneticPr fontId="3"/>
  </si>
  <si>
    <t>長崎県大村市東大村２丁目１１０４－１－１～２_工事負担金</t>
    <phoneticPr fontId="3"/>
  </si>
  <si>
    <t>唐津</t>
    <rPh sb="0" eb="2">
      <t>カラツ</t>
    </rPh>
    <phoneticPr fontId="3"/>
  </si>
  <si>
    <t>東松浦郡玄海町</t>
  </si>
  <si>
    <t>福岡西</t>
    <rPh sb="0" eb="2">
      <t>フクオカ</t>
    </rPh>
    <rPh sb="2" eb="3">
      <t>ニシ</t>
    </rPh>
    <phoneticPr fontId="3"/>
  </si>
  <si>
    <t>福間</t>
    <rPh sb="0" eb="2">
      <t>フクマ</t>
    </rPh>
    <phoneticPr fontId="3"/>
  </si>
  <si>
    <t>名護</t>
    <rPh sb="0" eb="2">
      <t>ナゴ</t>
    </rPh>
    <phoneticPr fontId="3"/>
  </si>
  <si>
    <t>沖縄県名護市字源河１１７６－１_工事負担金</t>
    <phoneticPr fontId="3"/>
  </si>
  <si>
    <t>那覇</t>
    <rPh sb="0" eb="2">
      <t>ナハ</t>
    </rPh>
    <phoneticPr fontId="3"/>
  </si>
  <si>
    <t>沖縄県豊見城市上田４８９－１－１～３_工事負担金</t>
    <phoneticPr fontId="3"/>
  </si>
  <si>
    <t>八重山</t>
    <rPh sb="0" eb="3">
      <t>ヤエヤマ</t>
    </rPh>
    <phoneticPr fontId="3"/>
  </si>
  <si>
    <t>沖縄県石垣市宮良１０５５－１１_工事負担金</t>
    <phoneticPr fontId="3"/>
  </si>
  <si>
    <t>沖縄県石垣市宮良４３８－１_工事負担金</t>
    <phoneticPr fontId="3"/>
  </si>
  <si>
    <t>沖縄県石垣市字平久保久保牧４７７、４７８_工事負担金</t>
    <phoneticPr fontId="3"/>
  </si>
  <si>
    <t>沖縄県石垣市平久保２３４－６０、６９_工事負担金</t>
    <phoneticPr fontId="3"/>
  </si>
  <si>
    <t>沖縄県石垣市野底１０９９－５_工事負担金</t>
    <phoneticPr fontId="3"/>
  </si>
  <si>
    <t>沖縄県石垣市野底６３６_工事負担金</t>
    <phoneticPr fontId="3"/>
  </si>
  <si>
    <t>沖縄県石垣市野底４９４_工事負担金</t>
    <phoneticPr fontId="3"/>
  </si>
  <si>
    <t>沖縄県糸満市魔文仁３３１－１_工事負担金</t>
    <phoneticPr fontId="3"/>
  </si>
  <si>
    <t>沖縄県国頭郡本部町字渡久地８１６_工事負担金</t>
    <phoneticPr fontId="3"/>
  </si>
  <si>
    <t>沖縄県国頭郡本部町謝花２５１_工事負担金</t>
    <phoneticPr fontId="3"/>
  </si>
  <si>
    <t>沖縄県国頭郡本部町字石川４０４_工事負担金</t>
    <phoneticPr fontId="3"/>
  </si>
  <si>
    <t>沖縄県国頭郡東村有銘１０１８－２_工事負担金</t>
    <phoneticPr fontId="3"/>
  </si>
  <si>
    <t>沖縄県国頭郡今帰仁村字上運天５０４－１、５０５、５０５－２_工事負担金</t>
    <phoneticPr fontId="3"/>
  </si>
  <si>
    <t>沖縄県国頭郡今帰仁村字今泊大首原２０３７－１、－２_工事負担金</t>
    <phoneticPr fontId="3"/>
  </si>
  <si>
    <t>沖縄県国頭郡今帰仁村今泊セケル原１７２４－７、－８_工事負担金</t>
    <phoneticPr fontId="3"/>
  </si>
  <si>
    <t>沖縄県国頭郡国頭村奥間宇志川原１８２２－２～９_工事負担金</t>
    <phoneticPr fontId="3"/>
  </si>
  <si>
    <t>沖縄県国頭郡国頭村字宇良５２６_工事負担金</t>
    <phoneticPr fontId="3"/>
  </si>
  <si>
    <t>宮古</t>
    <rPh sb="0" eb="2">
      <t>ミヤコ</t>
    </rPh>
    <phoneticPr fontId="3"/>
  </si>
  <si>
    <t>沖縄県宮古島市平良西里１１０９_工事負担金</t>
    <phoneticPr fontId="3"/>
  </si>
  <si>
    <t>沖縄県宮古島市伊良部伊良部６８９_工事負担金</t>
    <phoneticPr fontId="3"/>
  </si>
  <si>
    <t>うるま</t>
    <phoneticPr fontId="3"/>
  </si>
  <si>
    <t>沖縄県うるま市与那城桃原１８９４、２０９８、２１２４_工事負担金</t>
    <phoneticPr fontId="3"/>
  </si>
  <si>
    <t>沖縄県うるま市仲嶺５４６_工事負担金</t>
    <phoneticPr fontId="3"/>
  </si>
  <si>
    <t>沖縄県うるま市川田４８６、４８７、４９０_工事負担金</t>
    <phoneticPr fontId="3"/>
  </si>
  <si>
    <t>沖縄県うるま市石川山城３５４_工事負担金</t>
    <phoneticPr fontId="3"/>
  </si>
  <si>
    <t>富士</t>
    <rPh sb="0" eb="2">
      <t>フジ</t>
    </rPh>
    <phoneticPr fontId="3"/>
  </si>
  <si>
    <t>山梨県甲府市横根町１１８２－３６０－１～１１_工事負担金</t>
  </si>
  <si>
    <t>土浦</t>
    <rPh sb="0" eb="2">
      <t>ツチウラ</t>
    </rPh>
    <phoneticPr fontId="3"/>
  </si>
  <si>
    <t>茨城県行方市羽生１８２１－２他_工事負担金</t>
  </si>
  <si>
    <t>旭名東</t>
    <rPh sb="0" eb="1">
      <t>アサヒ</t>
    </rPh>
    <rPh sb="1" eb="3">
      <t>メイトウ</t>
    </rPh>
    <phoneticPr fontId="3"/>
  </si>
  <si>
    <t>区画数</t>
    <rPh sb="0" eb="2">
      <t>クカク</t>
    </rPh>
    <rPh sb="2" eb="3">
      <t>スウ</t>
    </rPh>
    <phoneticPr fontId="3"/>
  </si>
  <si>
    <t>土地
有無</t>
    <rPh sb="0" eb="2">
      <t>トチ</t>
    </rPh>
    <rPh sb="3" eb="5">
      <t>ウム</t>
    </rPh>
    <phoneticPr fontId="3"/>
  </si>
  <si>
    <t>負担金
支払期限</t>
    <rPh sb="0" eb="3">
      <t>フタンキン</t>
    </rPh>
    <rPh sb="4" eb="6">
      <t>シハラ</t>
    </rPh>
    <rPh sb="6" eb="8">
      <t>キゲン</t>
    </rPh>
    <phoneticPr fontId="3"/>
  </si>
  <si>
    <t>~2019.2.10</t>
    <phoneticPr fontId="3"/>
  </si>
  <si>
    <t>~2019.2.20</t>
    <phoneticPr fontId="3"/>
  </si>
  <si>
    <t>~2019.2.28</t>
    <phoneticPr fontId="3"/>
  </si>
  <si>
    <t>~2019.3.10</t>
    <phoneticPr fontId="3"/>
  </si>
  <si>
    <t>期限未記載</t>
    <rPh sb="0" eb="2">
      <t>キゲン</t>
    </rPh>
    <rPh sb="2" eb="5">
      <t>ミキサイ</t>
    </rPh>
    <phoneticPr fontId="3"/>
  </si>
  <si>
    <t>期限未記載</t>
    <rPh sb="0" eb="5">
      <t>キゲンミキサイ</t>
    </rPh>
    <phoneticPr fontId="3"/>
  </si>
  <si>
    <t>~2019.2.15</t>
    <phoneticPr fontId="3"/>
  </si>
  <si>
    <t>~2019.2.25</t>
    <phoneticPr fontId="3"/>
  </si>
  <si>
    <t>~2019.3.5</t>
    <phoneticPr fontId="3"/>
  </si>
  <si>
    <t>~2019.3.15</t>
    <phoneticPr fontId="3"/>
  </si>
  <si>
    <t>期限未記載
（含期限超過）</t>
    <rPh sb="0" eb="2">
      <t>キゲン</t>
    </rPh>
    <rPh sb="2" eb="5">
      <t>ミキサイ</t>
    </rPh>
    <rPh sb="7" eb="8">
      <t>フク</t>
    </rPh>
    <rPh sb="8" eb="10">
      <t>キゲン</t>
    </rPh>
    <rPh sb="10" eb="12">
      <t>チョウカ</t>
    </rPh>
    <phoneticPr fontId="3"/>
  </si>
  <si>
    <t>【譲渡済】</t>
    <rPh sb="1" eb="4">
      <t>ジョウトスミ</t>
    </rPh>
    <phoneticPr fontId="3"/>
  </si>
  <si>
    <t>~2019.2.5</t>
    <phoneticPr fontId="3"/>
  </si>
  <si>
    <t>飯能市</t>
    <phoneticPr fontId="3"/>
  </si>
  <si>
    <t>埼玉県飯能市大字北川字岩茸石１２０７－６～８_工事負担金概算</t>
    <phoneticPr fontId="3"/>
  </si>
  <si>
    <t>埼玉県飯能市大字中藤中郷字久根花２７８－１_工事負担金概算</t>
    <phoneticPr fontId="3"/>
  </si>
  <si>
    <t>埼玉県飯能市大字南川字長岡６５４－６～５８_接続検討回答書</t>
  </si>
  <si>
    <t>埼玉県飯能市大字南川字秩父峠４４４－２</t>
  </si>
  <si>
    <t>高圧協議</t>
    <rPh sb="0" eb="2">
      <t>コウアツ</t>
    </rPh>
    <rPh sb="2" eb="4">
      <t>キョウギ</t>
    </rPh>
    <phoneticPr fontId="3"/>
  </si>
  <si>
    <t>埼玉県飯能市大字南川字秩父峠４３８－１</t>
  </si>
  <si>
    <t>千葉県鴨川市宮字峰岡東下牧２０１３－１～４_再接続検討回答書4</t>
    <phoneticPr fontId="3"/>
  </si>
  <si>
    <t>契約未完？</t>
    <rPh sb="0" eb="2">
      <t>ケイヤク</t>
    </rPh>
    <rPh sb="2" eb="4">
      <t>ミカン</t>
    </rPh>
    <phoneticPr fontId="3"/>
  </si>
  <si>
    <t>千葉県佐倉市岩名４３２－１～２_工事負担金概算</t>
    <phoneticPr fontId="3"/>
  </si>
  <si>
    <t>千葉県山武郡芝山町新井田新田２９－２－１～３_工事負担金概算</t>
    <phoneticPr fontId="3"/>
  </si>
  <si>
    <t>千葉県市原市栢橋_接続検討回答書</t>
    <phoneticPr fontId="3"/>
  </si>
  <si>
    <t>契約未完？</t>
    <rPh sb="0" eb="4">
      <t>ケイヤクミカン</t>
    </rPh>
    <phoneticPr fontId="3"/>
  </si>
  <si>
    <t>千葉県成田市多良貝２４５－１３２８_工事負担金概算</t>
    <phoneticPr fontId="3"/>
  </si>
  <si>
    <t>千葉県千葉市若葉区金親町６０８－２－１～３_工事負担金概算</t>
  </si>
  <si>
    <t>金親町６０８－２－２</t>
    <phoneticPr fontId="3"/>
  </si>
  <si>
    <t>千葉県千葉市緑区平川町１３５２－３－１～２_工事負担金概算</t>
    <phoneticPr fontId="3"/>
  </si>
  <si>
    <t>千葉県八街市砂６６０－１－１～２_工事負担金概算</t>
    <phoneticPr fontId="3"/>
  </si>
  <si>
    <t>あきる野市</t>
    <phoneticPr fontId="3"/>
  </si>
  <si>
    <t>東京都あきる野市小川字秋見ヶ崎１４１１_工事負担金概算</t>
    <phoneticPr fontId="3"/>
  </si>
  <si>
    <t>立川</t>
    <rPh sb="0" eb="2">
      <t>タチカワ</t>
    </rPh>
    <phoneticPr fontId="3"/>
  </si>
  <si>
    <t>西多摩郡日の出町</t>
    <phoneticPr fontId="3"/>
  </si>
  <si>
    <t>東京都西多摩郡日の出町大字平井字谷戸３２０７－１他_工事負担金概算</t>
    <phoneticPr fontId="3"/>
  </si>
  <si>
    <t>八王子市</t>
  </si>
  <si>
    <t>東京都八王子市梅坪町４５１－１～２_回答書</t>
    <phoneticPr fontId="3"/>
  </si>
  <si>
    <t>厚木市</t>
    <phoneticPr fontId="3"/>
  </si>
  <si>
    <t>神奈川県厚木市上古沢５６９－１～１３_工事負担金</t>
    <phoneticPr fontId="3"/>
  </si>
  <si>
    <t>小田原市</t>
    <phoneticPr fontId="3"/>
  </si>
  <si>
    <t>神奈川県小田原市入生田字吾性沢２５１－３５－１～２_工事負担金概算</t>
    <phoneticPr fontId="3"/>
  </si>
  <si>
    <t>秦野市</t>
    <phoneticPr fontId="3"/>
  </si>
  <si>
    <t>神奈川県秦野市柳川字鍛冶畑１３－１～３_工事負担金概算</t>
    <phoneticPr fontId="3"/>
  </si>
  <si>
    <t>川崎市麻生区</t>
    <phoneticPr fontId="3"/>
  </si>
  <si>
    <t>神奈川県川崎市麻生区黒川字明坪２１５１－１、３～２２_工事負担金概算</t>
    <phoneticPr fontId="3"/>
  </si>
  <si>
    <t>川崎</t>
    <rPh sb="0" eb="2">
      <t>カワサキ</t>
    </rPh>
    <phoneticPr fontId="3"/>
  </si>
  <si>
    <t>足柄下郡湯河原町</t>
    <phoneticPr fontId="3"/>
  </si>
  <si>
    <t>神奈川県足柄下郡湯河原町鍛冶屋８９８－５８他_工事負担金概算</t>
    <phoneticPr fontId="3"/>
  </si>
  <si>
    <t>神奈川県足柄下郡湯河原町宮上字上野７７３－６他_工事負担金概算</t>
    <phoneticPr fontId="3"/>
  </si>
  <si>
    <t>土地あり</t>
    <rPh sb="0" eb="2">
      <t>トチ</t>
    </rPh>
    <phoneticPr fontId="3"/>
  </si>
  <si>
    <t>神奈川県足柄下郡箱根町芦ノ湯字朝日８６－６９、７１、８９～９０_工事負担金概算</t>
    <phoneticPr fontId="3"/>
  </si>
  <si>
    <t>芦ノ湯字朝日８６－６９　１区画</t>
    <rPh sb="13" eb="15">
      <t>クカク</t>
    </rPh>
    <phoneticPr fontId="3"/>
  </si>
  <si>
    <t>神奈川県足柄下郡箱根町仙石原５６７－２６_工事負担金概算</t>
    <phoneticPr fontId="3"/>
  </si>
  <si>
    <t>神奈川県足柄下郡箱根町仙石原字菅原１１８１－８６_工事負担金概算</t>
    <phoneticPr fontId="3"/>
  </si>
  <si>
    <t>神奈川県足柄下郡箱根町箱根字男駒山４３０－２１他_工事負担金概算</t>
    <phoneticPr fontId="3"/>
  </si>
  <si>
    <t>箱根町箱根４３０－２１</t>
    <phoneticPr fontId="3"/>
  </si>
  <si>
    <t>神奈川県足柄下郡箱根町宮城野１３３０－１３６_工事負担金概算</t>
    <phoneticPr fontId="3"/>
  </si>
  <si>
    <t>神奈川県足柄下郡箱根町元箱根字大芝１０３－２４７、５５２～５５４_工事負担金概算</t>
    <phoneticPr fontId="3"/>
  </si>
  <si>
    <t>元箱根字大芝１０３－５５３</t>
    <phoneticPr fontId="3"/>
  </si>
  <si>
    <t>山梨県甲斐市大垈字千鳥山１９２６_工事負担金概算</t>
    <phoneticPr fontId="3"/>
  </si>
  <si>
    <t>山梨県大月市初狩町下初狩屋津１１８３－１他_工事負担金概算</t>
    <rPh sb="27" eb="29">
      <t>ガイサン</t>
    </rPh>
    <phoneticPr fontId="3"/>
  </si>
  <si>
    <t>山梨県南都留郡山中湖村平野字向切詰４７５－４３_工事負担金概算</t>
    <phoneticPr fontId="3"/>
  </si>
  <si>
    <t>山梨県北杜市長坂町塚川字五味屋敷６８８－１他_接続検討回答書</t>
    <phoneticPr fontId="3"/>
  </si>
  <si>
    <t>静岡県伊東市荻字角折４４８－１０_工事負担金概算</t>
    <phoneticPr fontId="3"/>
  </si>
  <si>
    <t>静岡県御殿場市中畑６９３－８－１_工事負担金概算</t>
    <phoneticPr fontId="3"/>
  </si>
  <si>
    <t>静岡県沼津市青野３１７－１－１～３_工事負担金概算</t>
    <phoneticPr fontId="3"/>
  </si>
  <si>
    <t>青野３１７－１－１</t>
    <phoneticPr fontId="3"/>
  </si>
  <si>
    <t>静岡県沼津市足高１４９－１、２７_工事負担金概算</t>
    <phoneticPr fontId="3"/>
  </si>
  <si>
    <t>足高１４９－１</t>
  </si>
  <si>
    <t>足高１４９－２７</t>
    <phoneticPr fontId="3"/>
  </si>
  <si>
    <t>静岡県富士宮市粟倉字土合２７３５－８３、１７９～１９７_工事負担金概算</t>
    <phoneticPr fontId="3"/>
  </si>
  <si>
    <t>静岡県富士宮市外神８６－２_工事負担金概算</t>
    <phoneticPr fontId="3"/>
  </si>
  <si>
    <t>静岡県富士市今泉３９１９－１_工事負担金概算</t>
    <phoneticPr fontId="3"/>
  </si>
  <si>
    <t>静岡県富士市比奈６０－６_工事負担金概算</t>
    <phoneticPr fontId="3"/>
  </si>
  <si>
    <t>長野県佐久市内山１５４６－１、４～５_接続検討回答書</t>
    <phoneticPr fontId="3"/>
  </si>
  <si>
    <t>長野県佐久市内山３４５５－１～３_接続検討回答書</t>
    <phoneticPr fontId="3"/>
  </si>
  <si>
    <t>長野県佐久市志賀字長山１－９４、９５－１～２_接続検討回答書</t>
    <phoneticPr fontId="3"/>
  </si>
  <si>
    <t>長野県佐久市根岸１２５５－１６５－１～２_接続検討回答書</t>
    <phoneticPr fontId="3"/>
  </si>
  <si>
    <t>長野県佐久市布施字小坂５５７５－１－１～３８_接続検討回答書</t>
    <phoneticPr fontId="3"/>
  </si>
  <si>
    <t>長野県佐久市布施字上坂５８１０－１０－１～４０_接続検討回答書</t>
    <phoneticPr fontId="3"/>
  </si>
  <si>
    <t>長野県小諸市大久保（番地未確定）、－１～８_接続検討回答書</t>
    <phoneticPr fontId="3"/>
  </si>
  <si>
    <t>長野県小諸市大久保２２２３－２４－１～３_接続検討回答書</t>
    <phoneticPr fontId="3"/>
  </si>
  <si>
    <t>長野県小諸市大字大久保字中ノ坂－１～２_接続検討回答書</t>
    <phoneticPr fontId="3"/>
  </si>
  <si>
    <t>長野県小諸市大字大久保字中ノ坂２３５３－４５－１～２_接続検討回答書</t>
    <phoneticPr fontId="3"/>
  </si>
  <si>
    <t>長野県小諸市甲（番地未確定）－１～２_接続検討回答書</t>
    <phoneticPr fontId="3"/>
  </si>
  <si>
    <t>長野県小諸市甲字大安場４６３７－１－１～２_接続検討回答書</t>
    <phoneticPr fontId="3"/>
  </si>
  <si>
    <t>長野県小諸市柏木（番地未確定）－１～３_接続検討回答書</t>
    <phoneticPr fontId="3"/>
  </si>
  <si>
    <t>長野県小諸市加増１００５－１６、１０８～１１０_接続検討回答書</t>
    <phoneticPr fontId="3"/>
  </si>
  <si>
    <t>長野県小諸市塩野３９６５－１～３、３９６６－１～７_接続検討回答書</t>
    <phoneticPr fontId="3"/>
  </si>
  <si>
    <t>長野県小諸市滋野甲２７６０－１０－１～１０_接続検討回答書</t>
    <phoneticPr fontId="3"/>
  </si>
  <si>
    <t>長野県小諸市山浦５３７４－５８－１～２_接続検討回答書</t>
    <phoneticPr fontId="3"/>
  </si>
  <si>
    <t>長野県小諸市山浦５３７５－３６－１～２_接続検討回答書</t>
    <phoneticPr fontId="3"/>
  </si>
  <si>
    <t>長野県上水内郡信濃町大井字霊仙寺２７４２－２１５７－１～４_接続検討回答書</t>
    <phoneticPr fontId="3"/>
  </si>
  <si>
    <t>長野</t>
    <rPh sb="0" eb="2">
      <t>ナガノ</t>
    </rPh>
    <phoneticPr fontId="3"/>
  </si>
  <si>
    <t>長野県上水内郡信濃町黒姫３８８４－２３４－１～２_接続検討回答書</t>
    <phoneticPr fontId="3"/>
  </si>
  <si>
    <t>長野県上水内郡飯綱町川上字霊仙寺山２７５５－１６０９－１～３_接続検討回答書</t>
    <phoneticPr fontId="3"/>
  </si>
  <si>
    <t>長野県須坂市仁礼町峰の原３１５３－２３０－１～２_接続検討回答書</t>
    <phoneticPr fontId="3"/>
  </si>
  <si>
    <t>長野県長野市富田字飯縄山１－１７６－１～３_接続検討回答書</t>
    <phoneticPr fontId="3"/>
  </si>
  <si>
    <t>長野県長野市若槻東条１２３２－４－１～６_接続検討回答書</t>
    <phoneticPr fontId="3"/>
  </si>
  <si>
    <t>長野県東御市下之城１７７７－３－１～５_接続検討回答書</t>
    <phoneticPr fontId="3"/>
  </si>
  <si>
    <t>長野県東御市御牧原５０８７－１、３～１０_接続検討回答書</t>
    <phoneticPr fontId="3"/>
  </si>
  <si>
    <t>長野県東御市八重原１７８７－１～３_接続検討回答書</t>
    <phoneticPr fontId="3"/>
  </si>
  <si>
    <t>長野県東御市八重原浦久保３３０９－１－１～４_接続検討回答書</t>
    <phoneticPr fontId="3"/>
  </si>
  <si>
    <t>長野県南佐久郡小海町豊里字池の沢５９１８－９－１～２_接続検討回答書</t>
    <phoneticPr fontId="3"/>
  </si>
  <si>
    <t>長野県南佐久郡小海町豊里字池の沢５９１８－９０－１～２_接続検討回答書</t>
    <phoneticPr fontId="3"/>
  </si>
  <si>
    <t>長野県南佐久郡南牧村海ノ口（番地未確定）－１～３_接続検討回答書</t>
    <phoneticPr fontId="3"/>
  </si>
  <si>
    <t>長野県南佐久郡南牧村海ノ口字西牧場２２４２－１～２_接続検討回答書</t>
    <phoneticPr fontId="3"/>
  </si>
  <si>
    <t>長野県南佐久郡南牧村海ノ口字西牧場２２４４－６２_接続検討回答書</t>
    <phoneticPr fontId="3"/>
  </si>
  <si>
    <t>長野県南佐久郡南牧村海ノ口字西牧場２２４２－６５－１～２_接続検討回答書</t>
    <phoneticPr fontId="3"/>
  </si>
  <si>
    <t>長野県南佐久郡南牧村野辺山喜峯ヶ丘１８－１１_接続検討回答書</t>
    <phoneticPr fontId="3"/>
  </si>
  <si>
    <t>長野県南佐久郡南牧村野辺山喜峯ヶ丘６５－３６－１～２_接続検討回答書</t>
    <phoneticPr fontId="3"/>
  </si>
  <si>
    <t>長野県北佐久郡軽井沢町追分字坂下６８６_接続検討回答書</t>
    <phoneticPr fontId="3"/>
  </si>
  <si>
    <t>長野県北佐久郡軽井沢町追分字小原沢－１～２_接続検討回答書</t>
    <phoneticPr fontId="3"/>
  </si>
  <si>
    <t>長野県北佐久郡軽井沢町追分字小田井道上１６、１６－１～２_接続検討回答書</t>
    <phoneticPr fontId="3"/>
  </si>
  <si>
    <t>長野県北佐久郡軽井沢町追分字鴨原堰東１０４４－３１_接続回答書</t>
    <phoneticPr fontId="3"/>
  </si>
  <si>
    <t>長野県北佐久郡軽井沢町追分字坂下６８９－１～４_接続検討回答書</t>
    <phoneticPr fontId="3"/>
  </si>
  <si>
    <t>長野県北佐久郡軽井沢町軽井沢字林ノ根－１、１００４－１５０－１～３_接続検討回答書</t>
    <phoneticPr fontId="3"/>
  </si>
  <si>
    <t>長野県北佐久郡軽井沢町軽井沢字林の根１００４－５９３、５９５～６０１_接続検討回答書</t>
    <phoneticPr fontId="3"/>
  </si>
  <si>
    <t>長野県北佐久郡軽井沢町軽井沢字桜ノ沢（番地未確定）_接続検討回答書</t>
    <phoneticPr fontId="3"/>
  </si>
  <si>
    <t>長野県北佐久郡軽井沢町軽井沢せせらぎの森１５９街区－１～２_接続検討回答書</t>
    <phoneticPr fontId="3"/>
  </si>
  <si>
    <t>長野県北佐久郡軽井沢町長倉字鶴溜２１１５－４７３－１～２_接続検討回答書</t>
    <phoneticPr fontId="3"/>
  </si>
  <si>
    <t>長野県北佐久郡軽井沢町長倉字鶴溜２１１５－１４３４－１～２_接続検討回答書</t>
    <phoneticPr fontId="3"/>
  </si>
  <si>
    <t>長野県北佐久郡軽井沢町発地字箕輪２５４５－２_接続検討回答書</t>
    <phoneticPr fontId="3"/>
  </si>
  <si>
    <t>長野県北佐久郡軽井沢町発地字大平８９１－１２１－１～２_接続検討回答書</t>
    <phoneticPr fontId="3"/>
  </si>
  <si>
    <t>長野県北佐久郡軽井沢町発地字大平８９１－１８９－１～２_接続検討回答書</t>
    <phoneticPr fontId="3"/>
  </si>
  <si>
    <t>長野県北佐久郡軽井沢町発地字長尾１３７２－８－１～２_接続検討回答書</t>
    <phoneticPr fontId="3"/>
  </si>
  <si>
    <t>長野県北佐久郡軽井沢町発地字東原１６７－６－１～２_接続検討回答書</t>
    <phoneticPr fontId="3"/>
  </si>
  <si>
    <t>長野県北佐久郡軽井沢町発地字弁天平－１～２_接続検討回答書</t>
    <phoneticPr fontId="3"/>
  </si>
  <si>
    <t>長野県北佐久郡軽井沢町発地字弁天平４４５－３－１～２_接続検討回答書</t>
    <phoneticPr fontId="3"/>
  </si>
  <si>
    <t>長野県北佐久郡御代田町面替５９２－４５～４６_接続検討回答書</t>
    <phoneticPr fontId="3"/>
  </si>
  <si>
    <t>長野県北佐久郡御代田町草越１１７３－３２７_接続検討回答書</t>
    <phoneticPr fontId="3"/>
  </si>
  <si>
    <t>長野県北佐久郡御代田町草越１０４４、１０４５_接続検討回答書</t>
    <phoneticPr fontId="3"/>
  </si>
  <si>
    <t>長野県北佐久郡御代田町草越１１９４－２、５０－１～４_接続検討回答書</t>
    <phoneticPr fontId="3"/>
  </si>
  <si>
    <t>長野県北佐久郡御代田町塩野（番地未確定）－１～２_接続検討回答書</t>
    <phoneticPr fontId="3"/>
  </si>
  <si>
    <t>長野県北佐久郡御代田町塩野３１８０－２１０_接続検討回答書</t>
    <phoneticPr fontId="3"/>
  </si>
  <si>
    <t>長野県北佐久郡御代田町御代田３６３５－１、２８～４０_接続検討回答書</t>
    <phoneticPr fontId="3"/>
  </si>
  <si>
    <t>長野県北佐久郡御代田町御代田４０２５－１～３他_接続検討回答書</t>
    <phoneticPr fontId="3"/>
  </si>
  <si>
    <t>長野県北佐久郡御代田町御代田字大林４１０８－４～５、４１０９_接続検討回答書</t>
    <phoneticPr fontId="3"/>
  </si>
  <si>
    <t>長野県北佐久郡御代田町茂沢３７１－３８９－１～２_接続検討回答書</t>
    <phoneticPr fontId="3"/>
  </si>
  <si>
    <t>岐阜県下呂市金山町金山３５５９－１、３～９_接続検討回答書</t>
    <phoneticPr fontId="3"/>
  </si>
  <si>
    <t>岐阜県下呂市萩原町上村２１３４－１－１他_接続検討回答書</t>
    <phoneticPr fontId="3"/>
  </si>
  <si>
    <t>岐阜県下呂市萩原町尾崎字四美辻平９５８－７４３－１～２_接続検討回答書</t>
    <phoneticPr fontId="3"/>
  </si>
  <si>
    <t>岐阜県加茂郡七宗町川並２１－１－１～２_接続検討回答書</t>
    <phoneticPr fontId="3"/>
  </si>
  <si>
    <t>岐阜県加茂郡白川町上佐見（番地未確定）－１～２_接続検討回答書</t>
    <phoneticPr fontId="3"/>
  </si>
  <si>
    <t>岐阜県加茂郡八百津町川並４８６６－１－１～２_接続検討回答書</t>
    <phoneticPr fontId="3"/>
  </si>
  <si>
    <t>岐阜県可児郡御嵩町美佐野２５８７－１～２_接続検討回答書</t>
    <phoneticPr fontId="3"/>
  </si>
  <si>
    <t>岐阜県可児郡御嵩町井尻（番地未確定）－１～２_接続検討回答書</t>
    <phoneticPr fontId="3"/>
  </si>
  <si>
    <t>岐阜県可児市兼山字汁ヶ谷１１０１ー１_接続回答書</t>
    <phoneticPr fontId="3"/>
  </si>
  <si>
    <t>岐阜県可児市長洞２２０－１－１～３_接続回答書</t>
    <phoneticPr fontId="3"/>
  </si>
  <si>
    <t>岐阜県郡上市高鷲町大鷲３３３６_接続検討回答書</t>
    <phoneticPr fontId="3"/>
  </si>
  <si>
    <t>岐阜県恵那市笠置町姫栗９７７－３５０_接続検討回答書</t>
    <phoneticPr fontId="3"/>
  </si>
  <si>
    <t>岐阜県恵那市笠置町毛呂窪字西洞１０９３－９８他_接続検討回答書</t>
    <phoneticPr fontId="3"/>
  </si>
  <si>
    <t>岐阜県高山市漆垣内町２００４－２_接続検討回答書</t>
    <phoneticPr fontId="3"/>
  </si>
  <si>
    <t>岐阜県高山市新宮町４２４７－１０－１～２_接続検討回答書</t>
    <phoneticPr fontId="3"/>
  </si>
  <si>
    <t>岐阜県大野郡白川村大字荻町２１９０－１～２_接続検討回答書</t>
    <phoneticPr fontId="3"/>
  </si>
  <si>
    <t>岐阜県中津川市落合３１５３－１－１_接続検討回答書</t>
    <phoneticPr fontId="3"/>
  </si>
  <si>
    <t>岐阜県中津川市福岡字馬場平５－３３他_接続検討回答書</t>
    <phoneticPr fontId="3"/>
  </si>
  <si>
    <t>岐阜県美濃市神洞字間倉３３－１－１～２_接続検討回答書</t>
    <phoneticPr fontId="3"/>
  </si>
  <si>
    <t>関</t>
    <rPh sb="0" eb="1">
      <t>セキ</t>
    </rPh>
    <phoneticPr fontId="3"/>
  </si>
  <si>
    <t>岐阜県揖斐郡揖斐川町上野１７３０－２－１～３_接続検討回答書</t>
    <phoneticPr fontId="3"/>
  </si>
  <si>
    <t>静岡県掛川市岩井寺５３５－１、４_仮検討結果回答書</t>
    <phoneticPr fontId="3"/>
  </si>
  <si>
    <t>静岡県湖西市利木字浦山５４０－２４他_接続検討回答書</t>
    <phoneticPr fontId="3"/>
  </si>
  <si>
    <t>静岡県湖西市岡崎１８０－５、１８７～１８８_接続検討回答書</t>
    <phoneticPr fontId="3"/>
  </si>
  <si>
    <t>静岡県周智郡森町向天方１１９３－１～４_接続検討回答書</t>
    <phoneticPr fontId="3"/>
  </si>
  <si>
    <t>静岡県磐田市富丘（番地未確定）_接続検討回答書</t>
    <phoneticPr fontId="3"/>
  </si>
  <si>
    <t>静岡県浜松市西区志都呂町３４８０－１_仮検討結果</t>
    <phoneticPr fontId="3"/>
  </si>
  <si>
    <t>静岡県浜松市西区大山町３３５３－１～３_仮検討結果</t>
    <phoneticPr fontId="3"/>
  </si>
  <si>
    <t>静岡県浜松市天竜区神沢１１５３－１～２_接続検討回答書</t>
    <phoneticPr fontId="3"/>
  </si>
  <si>
    <t>静岡県浜松市北区引佐町奥山８７５－２他_接続検討回答書</t>
    <phoneticPr fontId="3"/>
  </si>
  <si>
    <t>静岡県浜松市北区引佐町金指（番地未確定）_接続検討回答書</t>
    <phoneticPr fontId="3"/>
  </si>
  <si>
    <t>静岡県浜松市北区東三方町３８７－１－１_接続検討回答書</t>
    <phoneticPr fontId="3"/>
  </si>
  <si>
    <t>静岡県牧之原市菅ケ谷６９２－１～３３_仮検討回答書</t>
    <phoneticPr fontId="3"/>
  </si>
  <si>
    <t>愛知県岡崎市恵田町字藤倉５９－１～５_接続検討回答書</t>
    <phoneticPr fontId="3"/>
  </si>
  <si>
    <t>愛知県知多郡南知多町大字内海字小名切１－２２他_接続検討回答書</t>
    <phoneticPr fontId="3"/>
  </si>
  <si>
    <t>半田</t>
    <rPh sb="0" eb="2">
      <t>ハンダ</t>
    </rPh>
    <phoneticPr fontId="3"/>
  </si>
  <si>
    <t>愛知県長久手市岩作三ヶ峰３－３４９、６０６～６１２_接続検討回答書</t>
    <phoneticPr fontId="3"/>
  </si>
  <si>
    <t>三重県いなべ市員弁町市之原１、２_接続検討回答書</t>
    <phoneticPr fontId="3"/>
  </si>
  <si>
    <t>桑名</t>
    <rPh sb="0" eb="2">
      <t>クワナ</t>
    </rPh>
    <phoneticPr fontId="3"/>
  </si>
  <si>
    <t>三重県いなべ市藤原町大貝戸上之貝戸３１３－１～２_接続検討回答書</t>
    <phoneticPr fontId="3"/>
  </si>
  <si>
    <t>三重県桑名郡木曽岬町小和泉３２３－１～３_接続検討回答書</t>
    <phoneticPr fontId="3"/>
  </si>
  <si>
    <t>三重県三重郡菰野町杉谷（番地未確定）－１～２_接続検討回答書</t>
    <phoneticPr fontId="3"/>
  </si>
  <si>
    <t>四日市</t>
    <rPh sb="0" eb="3">
      <t>ヨッカイチ</t>
    </rPh>
    <phoneticPr fontId="3"/>
  </si>
  <si>
    <t>三重県三重郡菰野町根の平２５６－１７－１～４_接続検討回答書</t>
    <phoneticPr fontId="3"/>
  </si>
  <si>
    <t>三重県四日市市小山町字大欠３３９、３４７、３５２－１～２_接続検討回答書</t>
    <phoneticPr fontId="3"/>
  </si>
  <si>
    <t>三重県志摩市阿児町立神２８５８－１～３_接続検討回答書</t>
    <phoneticPr fontId="3"/>
  </si>
  <si>
    <t>三重県多気郡大台町大ヶ所９３－７_接続検討回答書</t>
    <phoneticPr fontId="3"/>
  </si>
  <si>
    <t>三重県多気郡大台町佐原字眞道谷２５５－１他_接続検討回答書</t>
    <phoneticPr fontId="3"/>
  </si>
  <si>
    <t>三重県津市美杉町竹原３１－１－１～２_接続検討回答書</t>
    <phoneticPr fontId="3"/>
  </si>
  <si>
    <t>津</t>
    <rPh sb="0" eb="1">
      <t>ツ</t>
    </rPh>
    <phoneticPr fontId="3"/>
  </si>
  <si>
    <t>佐賀県東松浦郡玄海町大字仮屋６５－３_接続検討回答書</t>
  </si>
  <si>
    <t>阿蘇郡産山村</t>
  </si>
  <si>
    <t>熊本県阿蘇郡産山村大利字大リエ３４６－１_接続検討回答書_入札前</t>
  </si>
  <si>
    <t>熊本県阿蘇郡産山村大利字大リエ３４６－１</t>
  </si>
  <si>
    <t>三重</t>
    <rPh sb="0" eb="2">
      <t>ミエ</t>
    </rPh>
    <phoneticPr fontId="3"/>
  </si>
  <si>
    <t>阿蘇郡小国町</t>
  </si>
  <si>
    <t>熊本県阿蘇郡小国町大字北里１３０８－７６_接続回答書_入札前</t>
  </si>
  <si>
    <t>熊本県阿蘇郡小国町大字北里１３０８－７６他</t>
    <rPh sb="20" eb="21">
      <t>タ</t>
    </rPh>
    <phoneticPr fontId="3"/>
  </si>
  <si>
    <t>日田</t>
    <rPh sb="0" eb="2">
      <t>ヒタ</t>
    </rPh>
    <phoneticPr fontId="3"/>
  </si>
  <si>
    <t>熊本県天草市有明町須子２３－１他_工事負担金</t>
  </si>
  <si>
    <t>大分県佐伯市宇目千束字千東１８３８_技術検討回答書</t>
    <phoneticPr fontId="3"/>
  </si>
  <si>
    <t>杵築市</t>
  </si>
  <si>
    <t>大分県杵築市大字狩宿２０２２－３２_接続検討回答書（入札前）</t>
  </si>
  <si>
    <t>国東市</t>
  </si>
  <si>
    <t>大分県国東市安岐町下原７２－１８_接続検討回答書_入札前</t>
    <phoneticPr fontId="3"/>
  </si>
  <si>
    <t>大分県速見郡日出町大字大神７２３１－１_接続検討回答書_入札前</t>
  </si>
  <si>
    <t>玖珠郡九重町</t>
  </si>
  <si>
    <t>大分県玖珠郡九重町大字湯坪１６１５－６３_接続検討回答書_入札前</t>
  </si>
  <si>
    <t>日田</t>
    <rPh sb="0" eb="2">
      <t>ニッタ</t>
    </rPh>
    <phoneticPr fontId="3"/>
  </si>
  <si>
    <t>大分県日田市日高町２３９１－１ー１～２_接続検討回答書_入札前</t>
    <phoneticPr fontId="3"/>
  </si>
  <si>
    <t>大分県豊後大野市千歳町柴山字日向久保１９３２_接続検討回答書_入札前</t>
    <phoneticPr fontId="3"/>
  </si>
  <si>
    <t>大分県豊後大野市三重町芦刈９６５－５－１_接続検討回答書</t>
  </si>
  <si>
    <t>大分県豊後大野市三重町百枝１２５６－１５－１_接続検討回答書_入札前</t>
  </si>
  <si>
    <t>児湯郡新富町</t>
  </si>
  <si>
    <t>宮崎県児湯郡新富町三納代字唐ヶ山２８０３－４～１０_接続検討回答書</t>
  </si>
  <si>
    <t>唐ヶ山２８０３</t>
    <phoneticPr fontId="3"/>
  </si>
  <si>
    <t>高鍋</t>
    <rPh sb="0" eb="2">
      <t>タカナベ</t>
    </rPh>
    <phoneticPr fontId="3"/>
  </si>
  <si>
    <t>宮崎県日南市大字富士２１４０－２、１９～３６_接続検討回答書</t>
    <phoneticPr fontId="3"/>
  </si>
  <si>
    <t>宮崎県えびの市島内平松１１５４－１～３_接続検討回答書</t>
  </si>
  <si>
    <t>平松１１５４－２他</t>
    <rPh sb="8" eb="9">
      <t>タ</t>
    </rPh>
    <phoneticPr fontId="3"/>
  </si>
  <si>
    <t>都城</t>
    <rPh sb="0" eb="1">
      <t>ト</t>
    </rPh>
    <rPh sb="1" eb="2">
      <t>ジョウ</t>
    </rPh>
    <phoneticPr fontId="3"/>
  </si>
  <si>
    <t>鹿児島県日置市東市来町伊作田２６８５ー１～２_接続回答書</t>
  </si>
  <si>
    <t>鹿児島県日置市吹上町入来３９２３－１－１_技術検討回答書</t>
  </si>
  <si>
    <t>鹿児島県姶良郡湧水町鶴丸１０６６－１～３_接続回答書</t>
  </si>
  <si>
    <t>伊佐市</t>
  </si>
  <si>
    <t>鹿児島県伊佐市大口目丸２６０－１－１～２_接続回答書</t>
    <phoneticPr fontId="3"/>
  </si>
  <si>
    <t>番地未確定</t>
    <rPh sb="0" eb="5">
      <t>バンチミカクテイ</t>
    </rPh>
    <phoneticPr fontId="3"/>
  </si>
  <si>
    <t>鹿児島県霧島市霧島田口（番地未確定）－１～３_接続回答書_入札前</t>
    <phoneticPr fontId="3"/>
  </si>
  <si>
    <t>鹿児島県霧島市隼人町西光寺３１４５ｰ１～２_接続回答書_入札前</t>
    <rPh sb="28" eb="30">
      <t>ニュウサツ</t>
    </rPh>
    <rPh sb="30" eb="31">
      <t>マエ</t>
    </rPh>
    <phoneticPr fontId="3"/>
  </si>
  <si>
    <t>鹿児島県霧島市牧園町三体堂７７０－５－１～２_接続回答書_入札前</t>
  </si>
  <si>
    <t>鹿児島県霧島市牧園町宿窪田２６３４－５－１～２_接続検討回答書_入札前</t>
  </si>
  <si>
    <t>鹿児島県霧島市牧園町高千穂３７５２－１－１～３_接続回答書_入札前</t>
    <phoneticPr fontId="3"/>
  </si>
  <si>
    <t>概算金額</t>
    <rPh sb="0" eb="2">
      <t>ガイサン</t>
    </rPh>
    <rPh sb="2" eb="4">
      <t>キンガク</t>
    </rPh>
    <phoneticPr fontId="3"/>
  </si>
  <si>
    <t>河原町宮上７７３　１区画～１７区画</t>
    <rPh sb="10" eb="12">
      <t>クカク</t>
    </rPh>
    <rPh sb="15" eb="17">
      <t>クカク</t>
    </rPh>
    <phoneticPr fontId="3"/>
  </si>
  <si>
    <t>伊東市</t>
  </si>
  <si>
    <t>御殿場市</t>
  </si>
  <si>
    <t>沼津市</t>
  </si>
  <si>
    <t>富士宮市</t>
  </si>
  <si>
    <t>富士市</t>
  </si>
  <si>
    <t>請求書有</t>
    <rPh sb="0" eb="3">
      <t>セイキュウショ</t>
    </rPh>
    <rPh sb="3" eb="4">
      <t>アリ</t>
    </rPh>
    <phoneticPr fontId="3"/>
  </si>
  <si>
    <t>負担金支払済</t>
    <rPh sb="0" eb="3">
      <t>フタンキン</t>
    </rPh>
    <rPh sb="3" eb="5">
      <t>シハラ</t>
    </rPh>
    <rPh sb="5" eb="6">
      <t>スミ</t>
    </rPh>
    <phoneticPr fontId="3"/>
  </si>
  <si>
    <t>譲渡済日本エコロジー</t>
    <rPh sb="0" eb="2">
      <t>ジョウト</t>
    </rPh>
    <rPh sb="2" eb="3">
      <t>スミ</t>
    </rPh>
    <rPh sb="3" eb="5">
      <t>ニホン</t>
    </rPh>
    <phoneticPr fontId="3"/>
  </si>
  <si>
    <t>接続契約解除</t>
    <rPh sb="0" eb="2">
      <t>セツゾク</t>
    </rPh>
    <rPh sb="2" eb="4">
      <t>ケイヤク</t>
    </rPh>
    <rPh sb="4" eb="6">
      <t>カイジョ</t>
    </rPh>
    <phoneticPr fontId="3"/>
  </si>
  <si>
    <t>負担金支払済</t>
    <rPh sb="0" eb="5">
      <t>フタンキンシハラ</t>
    </rPh>
    <rPh sb="5" eb="6">
      <t>スミ</t>
    </rPh>
    <phoneticPr fontId="3"/>
  </si>
  <si>
    <t>請求書有</t>
    <rPh sb="0" eb="4">
      <t>セイキュウショアリ</t>
    </rPh>
    <phoneticPr fontId="3"/>
  </si>
  <si>
    <t>旭川市</t>
  </si>
  <si>
    <t>北海道旭川市西神楽南１条１丁目１４０_工事負担金</t>
    <rPh sb="23" eb="24">
      <t>キン</t>
    </rPh>
    <phoneticPr fontId="3"/>
  </si>
  <si>
    <t>旭川</t>
    <rPh sb="0" eb="2">
      <t>アサヒカワ</t>
    </rPh>
    <phoneticPr fontId="3"/>
  </si>
  <si>
    <t>釧路郡釧路町</t>
  </si>
  <si>
    <t>北海道釧路郡釧路町中央２－４３_工事負担金</t>
  </si>
  <si>
    <t>釧路</t>
    <rPh sb="0" eb="2">
      <t>クシロ</t>
    </rPh>
    <phoneticPr fontId="3"/>
  </si>
  <si>
    <t>夕張郡長沼町</t>
  </si>
  <si>
    <t>北海道夕張郡長沼町字馬追１８７７－２～１１_工事負担金</t>
  </si>
  <si>
    <t>栗山</t>
    <rPh sb="0" eb="2">
      <t>クリヤマ</t>
    </rPh>
    <phoneticPr fontId="3"/>
  </si>
  <si>
    <t>北海道夕張郡長沼町東９線南２－１～１０_工事負担金</t>
  </si>
  <si>
    <t>札幌市西区</t>
    <rPh sb="0" eb="3">
      <t>サッポロシ</t>
    </rPh>
    <rPh sb="3" eb="5">
      <t>ニシク</t>
    </rPh>
    <phoneticPr fontId="3"/>
  </si>
  <si>
    <t>北海道札幌市西区平和４２３－１０_工事負担金</t>
    <phoneticPr fontId="3"/>
  </si>
  <si>
    <t>札幌西</t>
    <rPh sb="0" eb="2">
      <t>サッポロ</t>
    </rPh>
    <rPh sb="2" eb="3">
      <t>ニシ</t>
    </rPh>
    <phoneticPr fontId="3"/>
  </si>
  <si>
    <t>江別市</t>
  </si>
  <si>
    <t>北海道江別市一番町１０_工事負担金</t>
  </si>
  <si>
    <t>札幌東</t>
    <rPh sb="0" eb="2">
      <t>サッポロ</t>
    </rPh>
    <rPh sb="2" eb="3">
      <t>ヒガシ</t>
    </rPh>
    <phoneticPr fontId="3"/>
  </si>
  <si>
    <t>北広島市</t>
  </si>
  <si>
    <t>北海道北広島市大曲４５６－４０～７９_工事負担金</t>
  </si>
  <si>
    <t>北海道北広島市大曲８０２－１～２４_工事負担金</t>
  </si>
  <si>
    <t>北海道北広島市島松２００－２、５１～７４_工事負担金</t>
  </si>
  <si>
    <t>北海道北広島市輪厚６２１－６、７、１４～３５_工事負担金</t>
  </si>
  <si>
    <t>札幌市南区</t>
  </si>
  <si>
    <t>北海道札幌市南区中ノ沢１８１２－１４０９_工事負担金</t>
  </si>
  <si>
    <t>札幌南</t>
    <rPh sb="0" eb="2">
      <t>サッポロ</t>
    </rPh>
    <rPh sb="2" eb="3">
      <t>ミナミ</t>
    </rPh>
    <phoneticPr fontId="3"/>
  </si>
  <si>
    <t>北海道札幌市南区藤野５０６－４_工事負担金</t>
  </si>
  <si>
    <t>北海道札幌市南区簾舞４条１丁目３２８－３６_工事負担金</t>
  </si>
  <si>
    <t>北海道札幌市南区簾舞４－６－１２－９_工事負担金</t>
  </si>
  <si>
    <t>石狩市</t>
    <rPh sb="0" eb="3">
      <t>イシカリシ</t>
    </rPh>
    <phoneticPr fontId="3"/>
  </si>
  <si>
    <t>北海道石狩市新港南３丁目７０４_工事負担金</t>
    <phoneticPr fontId="3"/>
  </si>
  <si>
    <t>札幌北</t>
    <rPh sb="0" eb="2">
      <t>サッポロ</t>
    </rPh>
    <rPh sb="2" eb="3">
      <t>キタ</t>
    </rPh>
    <phoneticPr fontId="3"/>
  </si>
  <si>
    <t>【譲渡済】</t>
    <rPh sb="1" eb="3">
      <t>ジョウト</t>
    </rPh>
    <rPh sb="3" eb="4">
      <t>スミ</t>
    </rPh>
    <phoneticPr fontId="3"/>
  </si>
  <si>
    <t>札幌市東区</t>
    <rPh sb="0" eb="3">
      <t>サッポロシ</t>
    </rPh>
    <rPh sb="3" eb="5">
      <t>ヒガシク</t>
    </rPh>
    <phoneticPr fontId="3"/>
  </si>
  <si>
    <t>北海道札幌市東区中沼町６６－２５０、３０５～３２７_工事負担金</t>
    <phoneticPr fontId="3"/>
  </si>
  <si>
    <t>接続契約解除</t>
    <rPh sb="0" eb="6">
      <t>セツゾクケイヤクカイジョ</t>
    </rPh>
    <phoneticPr fontId="3"/>
  </si>
  <si>
    <t>斜里郡斜里町</t>
  </si>
  <si>
    <t>北海道斜里郡斜里町新光町６２－２－１～２２_工事負担金</t>
  </si>
  <si>
    <t>斜里</t>
    <rPh sb="0" eb="2">
      <t>シャリ</t>
    </rPh>
    <phoneticPr fontId="3"/>
  </si>
  <si>
    <t>恵庭市</t>
  </si>
  <si>
    <t>北海道恵庭市北柏木町５丁目１－２７～５６_工事負担金</t>
  </si>
  <si>
    <t>千歳</t>
    <rPh sb="0" eb="2">
      <t>チトセ</t>
    </rPh>
    <phoneticPr fontId="3"/>
  </si>
  <si>
    <t>北海道恵庭市北柏木町５丁目１、１－７～２６_工事負担金</t>
  </si>
  <si>
    <t>千歳市</t>
  </si>
  <si>
    <t>北海道千歳市泉沢１００７－５１_工事負担金</t>
  </si>
  <si>
    <t>北海道千歳市上長都２－３、２９～６７_工事負担金</t>
  </si>
  <si>
    <t>北海道千歳市上長都４－４～３６_工事負担金</t>
  </si>
  <si>
    <t>苫小牧市</t>
    <rPh sb="0" eb="4">
      <t>トマコマイシ</t>
    </rPh>
    <phoneticPr fontId="3"/>
  </si>
  <si>
    <t>北海道苫小牧市字樽前３０－１～８_工事負担金</t>
  </si>
  <si>
    <t>苫小牧</t>
    <rPh sb="0" eb="3">
      <t>トマコマイ</t>
    </rPh>
    <phoneticPr fontId="3"/>
  </si>
  <si>
    <t>勇払郡安平町</t>
  </si>
  <si>
    <t>北海道勇払郡安平町東早来２１１－１～４０_工事負担金</t>
  </si>
  <si>
    <t>北海道苫小牧市字糸井１４３－４２_工事負担金</t>
  </si>
  <si>
    <t>北海道苫小牧市錦岡６５－１－１～４_工事負担金</t>
  </si>
  <si>
    <t>北海道苫小牧市はまなす町２丁目４３９－４５、６０～９８_工事負担金</t>
  </si>
  <si>
    <t>北海道勇払郡むかわ町駒場３９－１～２１_工事負担金</t>
  </si>
  <si>
    <t>富川</t>
    <rPh sb="0" eb="2">
      <t>トミカワ</t>
    </rPh>
    <phoneticPr fontId="3"/>
  </si>
  <si>
    <t>北海道勇払郡むかわ町駒場１５７、１５８_工事負担金</t>
  </si>
  <si>
    <t>北海道勇払郡むかわ町二宮２７５－３３_工事負担金</t>
  </si>
  <si>
    <t>北海道勇払郡むかわ町松風２－７７－５－１～２_工事負担金</t>
  </si>
  <si>
    <t>北海道勇払郡むかわ町洋光６７－３_工事負担金</t>
  </si>
  <si>
    <t>茨城県那珂市門部３６４６_工事負担金</t>
  </si>
  <si>
    <t>茨城県鉾田市烟田６６１－２、７～９_工事負担金</t>
  </si>
  <si>
    <t>茨城県鉾田市玉田字鉾辺１０５５－９他_工事負担金</t>
    <rPh sb="19" eb="24">
      <t>コウジフタンキン</t>
    </rPh>
    <phoneticPr fontId="3"/>
  </si>
  <si>
    <t>栃木県大田原市中田原５０９－１２_工事負担金</t>
    <phoneticPr fontId="3"/>
  </si>
  <si>
    <t>栃木北</t>
    <rPh sb="0" eb="2">
      <t>トチギ</t>
    </rPh>
    <rPh sb="2" eb="3">
      <t>キタ</t>
    </rPh>
    <phoneticPr fontId="3"/>
  </si>
  <si>
    <t>大田原市</t>
  </si>
  <si>
    <t>栃木県大田原市八塩４０６－１、２４_工事負担金</t>
    <phoneticPr fontId="3"/>
  </si>
  <si>
    <t>栃木県那須塩原市一区町３１５－１２８_工事負担金</t>
    <phoneticPr fontId="3"/>
  </si>
  <si>
    <t>一区町３１５－１２８</t>
    <phoneticPr fontId="3"/>
  </si>
  <si>
    <t>栃木県大田原市八塩４０９－１、４_工事負担金</t>
    <phoneticPr fontId="3"/>
  </si>
  <si>
    <t>栃木県日光市明神１１６６－１５_工事負担金</t>
    <phoneticPr fontId="3"/>
  </si>
  <si>
    <t>栃木県那須郡那須町大字高久乙３３７０－１７６２_工事負担金</t>
    <phoneticPr fontId="3"/>
  </si>
  <si>
    <t>那須郡那須町寺子乙字入山１９９６－９１_工事負担金</t>
    <rPh sb="20" eb="25">
      <t>コウジフタンキン</t>
    </rPh>
    <phoneticPr fontId="3"/>
  </si>
  <si>
    <t>那須郡那須町豊原字水塩道東１３９－３９工事負担金</t>
    <rPh sb="0" eb="3">
      <t>ナスグン</t>
    </rPh>
    <rPh sb="3" eb="6">
      <t>ナスマチ</t>
    </rPh>
    <rPh sb="6" eb="8">
      <t>トヨハラ</t>
    </rPh>
    <rPh sb="8" eb="9">
      <t>アザ</t>
    </rPh>
    <rPh sb="9" eb="10">
      <t>ミズ</t>
    </rPh>
    <rPh sb="10" eb="11">
      <t>シオ</t>
    </rPh>
    <rPh sb="11" eb="12">
      <t>ミチ</t>
    </rPh>
    <rPh sb="12" eb="13">
      <t>ヒガシ</t>
    </rPh>
    <phoneticPr fontId="3"/>
  </si>
  <si>
    <t>那須郡那須町豊原乙６６０－１９４工事負担金</t>
    <rPh sb="0" eb="3">
      <t>ナスグン</t>
    </rPh>
    <rPh sb="3" eb="6">
      <t>ナスマチ</t>
    </rPh>
    <rPh sb="6" eb="8">
      <t>トヨハラ</t>
    </rPh>
    <rPh sb="8" eb="9">
      <t>オツ</t>
    </rPh>
    <phoneticPr fontId="3"/>
  </si>
  <si>
    <t>栃木県那須郡那須町沼野井字新田６２７－１２他_工事負担金</t>
    <phoneticPr fontId="3"/>
  </si>
  <si>
    <t>栃木県那須郡那須町沼野井字砂野目６２７－８５_工事負担金</t>
    <phoneticPr fontId="3"/>
  </si>
  <si>
    <t>栃木県那須郡那須町沼野井字新田６２７－１２５_工事負担金</t>
    <phoneticPr fontId="3"/>
  </si>
  <si>
    <t>栃木県那須郡那須町沼野井字砂野目６３９－５８_工事負担金</t>
    <phoneticPr fontId="3"/>
  </si>
  <si>
    <t>栃木県那須郡那須町沼野井字砂野目６３９－９０_工事負担金</t>
    <phoneticPr fontId="3"/>
  </si>
  <si>
    <t>那須郡那須町湯本２１３－１４６１_工事負担金</t>
    <rPh sb="17" eb="22">
      <t>コウジフタンキン</t>
    </rPh>
    <phoneticPr fontId="3"/>
  </si>
  <si>
    <t>那須塩原市青木２７－５０_工事負担金</t>
    <rPh sb="13" eb="18">
      <t>コウジフタンキン</t>
    </rPh>
    <phoneticPr fontId="3"/>
  </si>
  <si>
    <t>那須塩原市青木２７－２４９４_工事負担金</t>
    <rPh sb="0" eb="5">
      <t>ナスシオバラシ</t>
    </rPh>
    <rPh sb="5" eb="7">
      <t>アオキ</t>
    </rPh>
    <rPh sb="15" eb="20">
      <t>コウジフタンキン</t>
    </rPh>
    <phoneticPr fontId="3"/>
  </si>
  <si>
    <t>栃木県那須塩原市青木４１３－２３_工事負担金</t>
    <phoneticPr fontId="3"/>
  </si>
  <si>
    <t>栃木県那須塩原市三区町５１９－１８・２９～３１_工事負担金</t>
    <phoneticPr fontId="3"/>
  </si>
  <si>
    <t>栃木県那須塩原市寺子字西原２２９３－２４０_工事負担金</t>
    <phoneticPr fontId="3"/>
  </si>
  <si>
    <t>那須塩原市戸田５１－２４_工事負担金</t>
    <rPh sb="13" eb="18">
      <t>コウジフタンキン</t>
    </rPh>
    <phoneticPr fontId="3"/>
  </si>
  <si>
    <t>那須塩原市西岩崎字大輪地２３２－３２５_工事負担金</t>
    <rPh sb="0" eb="5">
      <t>ナスシオバラシ</t>
    </rPh>
    <rPh sb="5" eb="6">
      <t>ニシ</t>
    </rPh>
    <rPh sb="6" eb="8">
      <t>イワサキ</t>
    </rPh>
    <rPh sb="8" eb="9">
      <t>アザ</t>
    </rPh>
    <rPh sb="9" eb="11">
      <t>オオワ</t>
    </rPh>
    <rPh sb="11" eb="12">
      <t>チ</t>
    </rPh>
    <rPh sb="20" eb="25">
      <t>コウジフタンキン</t>
    </rPh>
    <phoneticPr fontId="3"/>
  </si>
  <si>
    <t>栃木県小山市大字鏡（番地未確定）_工事負担金</t>
    <phoneticPr fontId="3"/>
  </si>
  <si>
    <t>栃木南</t>
    <rPh sb="0" eb="2">
      <t>トチギ</t>
    </rPh>
    <rPh sb="2" eb="3">
      <t>ミナミ</t>
    </rPh>
    <phoneticPr fontId="3"/>
  </si>
  <si>
    <t>佐野市奈良淵町字西山７０６－１～４_工事負担金</t>
  </si>
  <si>
    <t>栃木市小野口町１２８６－１、７～２４_工事負担金</t>
    <rPh sb="19" eb="24">
      <t>コウジフタンキン</t>
    </rPh>
    <phoneticPr fontId="3"/>
  </si>
  <si>
    <t>栃木県小山市網戸字折本２０６７－５_工事負担金</t>
    <phoneticPr fontId="3"/>
  </si>
  <si>
    <t>群馬県桐生市梅田町３丁目４０２－１～２７_工事負担金</t>
    <rPh sb="21" eb="26">
      <t>コウジフタンキン</t>
    </rPh>
    <phoneticPr fontId="3"/>
  </si>
  <si>
    <t>太田</t>
    <rPh sb="0" eb="2">
      <t>オオタ</t>
    </rPh>
    <phoneticPr fontId="3"/>
  </si>
  <si>
    <t>群馬県桐生市川内町２－３４０－１～１８_工事負担金</t>
    <rPh sb="20" eb="25">
      <t>コウジフタンキン</t>
    </rPh>
    <phoneticPr fontId="3"/>
  </si>
  <si>
    <t>群馬県桐生市新里町大久保５５１－９、２７～２９_工事負担金</t>
    <rPh sb="24" eb="29">
      <t>コウジフタンキン</t>
    </rPh>
    <phoneticPr fontId="3"/>
  </si>
  <si>
    <t>群馬県桐生市新里町高泉４６９－１０３、１１５_工事負担金</t>
    <rPh sb="23" eb="28">
      <t>コウジフタンキン</t>
    </rPh>
    <phoneticPr fontId="3"/>
  </si>
  <si>
    <t>群馬県桐生市新里町新川字十三塚２７０５－１、６_工事負担金</t>
    <phoneticPr fontId="3"/>
  </si>
  <si>
    <t>群馬県桐生市新里町新川鏑木２３１０－１、１３～１６_工事負担金</t>
    <rPh sb="26" eb="31">
      <t>コウジフタンキン</t>
    </rPh>
    <phoneticPr fontId="3"/>
  </si>
  <si>
    <t>群馬県桐生市広沢６丁目１２７－１、３_工事負担金</t>
    <phoneticPr fontId="3"/>
  </si>
  <si>
    <t>群馬県桐生市広沢町６丁目字大谷戸５４７－１、４～６_工事負担金</t>
    <rPh sb="26" eb="31">
      <t>コウジフタンキン</t>
    </rPh>
    <phoneticPr fontId="3"/>
  </si>
  <si>
    <t>群馬県みどり市東町小夜戸９１２_工事負担金</t>
    <rPh sb="16" eb="21">
      <t>コウジフタンキン</t>
    </rPh>
    <phoneticPr fontId="3"/>
  </si>
  <si>
    <t>群馬県みどり市東町小夜戸９３０_工事負担金</t>
    <rPh sb="0" eb="3">
      <t>グンマケン</t>
    </rPh>
    <rPh sb="6" eb="7">
      <t>シ</t>
    </rPh>
    <rPh sb="7" eb="8">
      <t>ヒガシ</t>
    </rPh>
    <rPh sb="8" eb="9">
      <t>マチ</t>
    </rPh>
    <rPh sb="9" eb="10">
      <t>コ</t>
    </rPh>
    <rPh sb="10" eb="11">
      <t>ヤ</t>
    </rPh>
    <rPh sb="11" eb="12">
      <t>ト</t>
    </rPh>
    <rPh sb="16" eb="21">
      <t>コウジフタンキン</t>
    </rPh>
    <phoneticPr fontId="3"/>
  </si>
  <si>
    <t>群馬県みどり市東町小夜戸９７９－１_工事負担金</t>
    <rPh sb="0" eb="3">
      <t>グンマケン</t>
    </rPh>
    <rPh sb="6" eb="7">
      <t>シ</t>
    </rPh>
    <rPh sb="7" eb="8">
      <t>ヒガシ</t>
    </rPh>
    <rPh sb="8" eb="9">
      <t>マチ</t>
    </rPh>
    <rPh sb="9" eb="10">
      <t>コ</t>
    </rPh>
    <rPh sb="10" eb="11">
      <t>ヤ</t>
    </rPh>
    <rPh sb="11" eb="12">
      <t>ト</t>
    </rPh>
    <rPh sb="18" eb="23">
      <t>コウジフタンキン</t>
    </rPh>
    <phoneticPr fontId="3"/>
  </si>
  <si>
    <t>群馬県みどり市大間々町高津戸５３２－１～２他_工事負担金</t>
    <rPh sb="0" eb="3">
      <t>グンマケン</t>
    </rPh>
    <rPh sb="6" eb="7">
      <t>シ</t>
    </rPh>
    <rPh sb="7" eb="11">
      <t>オオマママチ</t>
    </rPh>
    <rPh sb="11" eb="14">
      <t>タカツド</t>
    </rPh>
    <rPh sb="21" eb="22">
      <t>ホカ</t>
    </rPh>
    <rPh sb="23" eb="28">
      <t>コウジフタンキン</t>
    </rPh>
    <phoneticPr fontId="3"/>
  </si>
  <si>
    <t>群馬県前橋市粕川町込皆戸３５－１、７～９_工事負担金</t>
  </si>
  <si>
    <t>群馬総</t>
    <rPh sb="0" eb="2">
      <t>グンマ</t>
    </rPh>
    <rPh sb="2" eb="3">
      <t>ソウ</t>
    </rPh>
    <phoneticPr fontId="3"/>
  </si>
  <si>
    <t>群馬県前橋市粕川町室沢５７２－１、９～２４_工事負担金</t>
  </si>
  <si>
    <t>群馬県前橋市駒形町字西築場１３５３－１、１２、１４～４５_工事負担金</t>
  </si>
  <si>
    <t>群馬県前橋市苗ヶ島町１４５９－１、５～４１_工事負担金</t>
  </si>
  <si>
    <t>群馬県前橋市鼻毛石町１０７０－１、５～８_工事負担金</t>
  </si>
  <si>
    <t>群馬県前橋市鼻毛石町１５８４－１、２２～２４_工事負担金</t>
  </si>
  <si>
    <t>群馬県前橋市富士見町赤城山１７８８－１８、７９～８２_工事負担金</t>
  </si>
  <si>
    <t>群馬県前橋市富士見町石井字河原山１６５９－３６、５９_工事負担金</t>
  </si>
  <si>
    <t>群馬県前橋市富士見町小暮４４４_工事負担金</t>
    <phoneticPr fontId="3"/>
  </si>
  <si>
    <t>群馬県前橋市富士見町小暮１４２８－１、３_工事負担金</t>
  </si>
  <si>
    <t>群馬県前橋市富士見町小暮２５０６－９、１００～１０１_工事負担金</t>
    <phoneticPr fontId="3"/>
  </si>
  <si>
    <t>富士見町小暮２５０６－１０１</t>
    <phoneticPr fontId="3"/>
  </si>
  <si>
    <t>農転×</t>
    <rPh sb="0" eb="2">
      <t>ノウテン</t>
    </rPh>
    <phoneticPr fontId="3"/>
  </si>
  <si>
    <t>群馬県前橋市富士見町皆沢３５９－２、１３～１４_工事負担金</t>
    <phoneticPr fontId="3"/>
  </si>
  <si>
    <t>富士見町皆沢３５９－２</t>
    <phoneticPr fontId="3"/>
  </si>
  <si>
    <t>群馬県前橋市富士見町皆沢１３５８－１～１３_工事負担金</t>
  </si>
  <si>
    <t>群馬県前橋市堀越町２７４５－１、６～７_工事負担金</t>
  </si>
  <si>
    <t>群馬県前橋市嶺町１５－２_工事負担金</t>
    <phoneticPr fontId="3"/>
  </si>
  <si>
    <t>群馬県前橋市富士見町赤城山１２０４－１５８２_工事負担金</t>
    <rPh sb="23" eb="28">
      <t>コウジフタンキン</t>
    </rPh>
    <phoneticPr fontId="3"/>
  </si>
  <si>
    <t>群馬県吾妻郡嬬恋村大前字細原２２０４－１－１～５８_工事負担金</t>
    <rPh sb="26" eb="31">
      <t>コウジフタンキン</t>
    </rPh>
    <phoneticPr fontId="3"/>
  </si>
  <si>
    <t>渋川</t>
    <rPh sb="0" eb="2">
      <t>シブカワ</t>
    </rPh>
    <phoneticPr fontId="3"/>
  </si>
  <si>
    <t>群馬県吾妻郡嬬恋村大字鎌原字鬼の泉水１４９８、１４９９_工事負担金</t>
    <rPh sb="28" eb="33">
      <t>コウジフタンキン</t>
    </rPh>
    <phoneticPr fontId="3"/>
  </si>
  <si>
    <t>[s08]群馬県吾妻郡長野原町大字北軽井沢２０３２－４２１２_工事負担金</t>
    <rPh sb="31" eb="36">
      <t>コウジフタンキン</t>
    </rPh>
    <phoneticPr fontId="3"/>
  </si>
  <si>
    <t>群馬県吾妻郡長野原町大字応桑字池の坂１６０７－１６２他_工事負担金</t>
    <rPh sb="28" eb="33">
      <t>コウジフタンキン</t>
    </rPh>
    <phoneticPr fontId="3"/>
  </si>
  <si>
    <t>群馬県吾妻郡長野原町大字北軽井沢字大屋原１９２４－１６７_工事負担金</t>
    <rPh sb="29" eb="34">
      <t>コウジフタンキン</t>
    </rPh>
    <phoneticPr fontId="3"/>
  </si>
  <si>
    <t>群馬県吾妻郡長野原町大字北軽井沢字大屋原１９２４－８６４_工事負担金</t>
    <phoneticPr fontId="3"/>
  </si>
  <si>
    <t>群馬県吾妻郡長野原町大字北軽井沢１９２４－１０８５_工事負担金</t>
    <rPh sb="26" eb="31">
      <t>コウジフタンキン</t>
    </rPh>
    <phoneticPr fontId="3"/>
  </si>
  <si>
    <t>群馬県吾妻郡長野原町大字北軽井沢字大屋原１９２４－１６８９他_工事負担金</t>
    <rPh sb="31" eb="36">
      <t>コウジフタンキン</t>
    </rPh>
    <phoneticPr fontId="3"/>
  </si>
  <si>
    <t>群馬県吾妻郡長野原町大字北軽井沢１９８７－８９、９２６～９３４_工事負担金</t>
    <rPh sb="32" eb="37">
      <t>コウジフタンキン</t>
    </rPh>
    <phoneticPr fontId="3"/>
  </si>
  <si>
    <t>群馬県吾妻郡長野原町大字北軽井沢字南木山大楢２０３２－１、５９４７－５９４９_工事負担金</t>
    <rPh sb="39" eb="44">
      <t>コウジフタンキン</t>
    </rPh>
    <phoneticPr fontId="3"/>
  </si>
  <si>
    <t>群馬県北群馬郡榛東村大字長岡１６０４－２_工事負担金</t>
    <rPh sb="21" eb="26">
      <t>コウジフタンキン</t>
    </rPh>
    <phoneticPr fontId="3"/>
  </si>
  <si>
    <t>北群馬郡榛東村</t>
  </si>
  <si>
    <t>群馬県北群馬郡榛東村大字長岡１８３９－２_工事負担金</t>
  </si>
  <si>
    <t>群馬県北群馬郡吉岡町大字上野田１８８９－１～３、１８９１－１_工事負担金</t>
  </si>
  <si>
    <t>群馬県北群馬郡吉岡町大字上野田２１３２－１、４_工事負担金</t>
    <rPh sb="24" eb="29">
      <t>コウジフタンキン</t>
    </rPh>
    <phoneticPr fontId="3"/>
  </si>
  <si>
    <t>群馬県渋川市有馬字五輪平２６７７_工事負担金</t>
  </si>
  <si>
    <t>群馬県渋川市渋川字折原３６５７－４－１～７_工事負担金</t>
    <phoneticPr fontId="3"/>
  </si>
  <si>
    <t>群馬県沼田市薄根町４１２２－１、２０～２６_工事負担金</t>
  </si>
  <si>
    <t>群馬県吾妻郡嬬恋村大字鎌原字大カイシコ１０５３－６７１、１３４２４_工事負担金</t>
    <rPh sb="34" eb="39">
      <t>コウジフタンキン</t>
    </rPh>
    <phoneticPr fontId="3"/>
  </si>
  <si>
    <t>群馬県安中市安中３８１８－４、９、１０_工事負担金</t>
    <phoneticPr fontId="3"/>
  </si>
  <si>
    <t>高崎</t>
    <rPh sb="0" eb="2">
      <t>タカサキ</t>
    </rPh>
    <phoneticPr fontId="3"/>
  </si>
  <si>
    <t>群馬県安中市松井田町松井田字二本松１４９７－１、９～１０_工事負担金</t>
    <phoneticPr fontId="3"/>
  </si>
  <si>
    <t>群馬県甘楽郡甘楽町大字白倉２４４４－１、４～６_工事負担金</t>
    <phoneticPr fontId="3"/>
  </si>
  <si>
    <t>群馬県甘楽郡甘楽町白倉３１０６－１、４～５_工事負担金</t>
    <phoneticPr fontId="3"/>
  </si>
  <si>
    <t>群馬県甘楽郡下仁田町大字西野牧４６７０－８_工事負担金</t>
    <phoneticPr fontId="3"/>
  </si>
  <si>
    <t>群馬県高崎市下佐野町１４１２他_工事負担金</t>
    <rPh sb="16" eb="21">
      <t>コウジフタンキン</t>
    </rPh>
    <phoneticPr fontId="3"/>
  </si>
  <si>
    <t>群馬県高崎市乗附町３８２８－１～３_工事負担金</t>
    <phoneticPr fontId="3"/>
  </si>
  <si>
    <t>群馬県高崎市吉井町上奥平１１８９－１、４_工事負担金</t>
    <rPh sb="21" eb="26">
      <t>コウジフタンキン</t>
    </rPh>
    <phoneticPr fontId="3"/>
  </si>
  <si>
    <t>入間郡越生町</t>
    <phoneticPr fontId="3"/>
  </si>
  <si>
    <t>埼玉県入間郡越生町大字小杉６８１－５、８_工事負担金</t>
    <phoneticPr fontId="3"/>
  </si>
  <si>
    <t>飯能市</t>
    <rPh sb="0" eb="3">
      <t>ハンノウシ</t>
    </rPh>
    <phoneticPr fontId="3"/>
  </si>
  <si>
    <t>埼玉県飯能市大字北川字岩茸石１２０７－６～８</t>
    <phoneticPr fontId="3"/>
  </si>
  <si>
    <t>比企郡鳩山町</t>
    <rPh sb="0" eb="3">
      <t>ヒキグン</t>
    </rPh>
    <rPh sb="3" eb="6">
      <t>ハトヤママチ</t>
    </rPh>
    <phoneticPr fontId="3"/>
  </si>
  <si>
    <t>埼玉県比企郡鳩山町大字赤沼１００６－２～１３</t>
    <phoneticPr fontId="3"/>
  </si>
  <si>
    <t>大里郡寄居町</t>
    <rPh sb="0" eb="3">
      <t>オオサトグン</t>
    </rPh>
    <rPh sb="3" eb="6">
      <t>ヨリイマチ</t>
    </rPh>
    <phoneticPr fontId="3"/>
  </si>
  <si>
    <t>埼玉県大里郡寄居町大字折原字上平道上１２７６～１３０８_工事負担金</t>
    <rPh sb="28" eb="33">
      <t>コウジフタンキン</t>
    </rPh>
    <phoneticPr fontId="3"/>
  </si>
  <si>
    <t>熊谷</t>
    <rPh sb="0" eb="2">
      <t>クマガヤ</t>
    </rPh>
    <phoneticPr fontId="3"/>
  </si>
  <si>
    <t>鴻巣市</t>
    <phoneticPr fontId="3"/>
  </si>
  <si>
    <t>埼玉県鴻巣市小谷６２７－１～２１_工事負担金</t>
    <phoneticPr fontId="3"/>
  </si>
  <si>
    <t>東松山市</t>
    <rPh sb="0" eb="4">
      <t>ヒガシマツヤマシ</t>
    </rPh>
    <phoneticPr fontId="3"/>
  </si>
  <si>
    <t>埼玉県東松山市大字大谷字亀ノ甲３１０９－１～３８_工事負担金</t>
    <rPh sb="25" eb="30">
      <t>コウジフタンキン</t>
    </rPh>
    <phoneticPr fontId="3"/>
  </si>
  <si>
    <t>比企郡ときがわ町</t>
    <rPh sb="0" eb="3">
      <t>ヒキグン</t>
    </rPh>
    <rPh sb="7" eb="8">
      <t>マチ</t>
    </rPh>
    <phoneticPr fontId="3"/>
  </si>
  <si>
    <t>埼玉県比企郡ときがわ町大字五明_工事負担金</t>
    <rPh sb="16" eb="21">
      <t>コウジフタンキン</t>
    </rPh>
    <phoneticPr fontId="3"/>
  </si>
  <si>
    <t>深谷市</t>
    <rPh sb="0" eb="3">
      <t>フカヤシ</t>
    </rPh>
    <phoneticPr fontId="3"/>
  </si>
  <si>
    <t>埼玉県深谷市櫛挽３－１～３、５７－１２～１４</t>
    <phoneticPr fontId="3"/>
  </si>
  <si>
    <t>加須市</t>
    <rPh sb="0" eb="3">
      <t>カゾシ</t>
    </rPh>
    <phoneticPr fontId="3"/>
  </si>
  <si>
    <t>埼玉県加須市麦倉字曽根３２００－１～３_工事負担金</t>
    <rPh sb="20" eb="25">
      <t>コウジフタンキン</t>
    </rPh>
    <phoneticPr fontId="3"/>
  </si>
  <si>
    <t>下館</t>
    <rPh sb="0" eb="2">
      <t>シモダテ</t>
    </rPh>
    <phoneticPr fontId="3"/>
  </si>
  <si>
    <t>千葉県夷隅郡大多喜町上原字諏訪森３０３－１、３０３－９－１～２_工事負担金</t>
    <phoneticPr fontId="3"/>
  </si>
  <si>
    <t>いすみ市</t>
    <phoneticPr fontId="3"/>
  </si>
  <si>
    <t>千葉県いすみ市高谷字南海道５１９－３_工事負担金</t>
    <phoneticPr fontId="3"/>
  </si>
  <si>
    <t>千葉県勝浦市植野１３０５_工事負担金</t>
  </si>
  <si>
    <t>【譲渡】松田勝芳（連系済）</t>
    <rPh sb="1" eb="3">
      <t>ジョウト</t>
    </rPh>
    <rPh sb="9" eb="11">
      <t>レンケイ</t>
    </rPh>
    <rPh sb="11" eb="12">
      <t>スミ</t>
    </rPh>
    <phoneticPr fontId="3"/>
  </si>
  <si>
    <t>千葉県鴨川市北風原７６９－１－１～２_工事負担金</t>
  </si>
  <si>
    <t>千葉県鴨川市西字小西１５０９－７_工事負担金</t>
    <phoneticPr fontId="3"/>
  </si>
  <si>
    <t>千葉県木更津市真里谷字奥桑ヶ谷４１９６－１、４１９７－１</t>
    <phoneticPr fontId="3"/>
  </si>
  <si>
    <t>千葉県木更津市久津間字久留里川通１９３６－１～２_工事負担金</t>
  </si>
  <si>
    <t>千葉県木更津市長須賀１０６７－１～２_工事負担金</t>
    <rPh sb="19" eb="24">
      <t>コウジフタンキン</t>
    </rPh>
    <phoneticPr fontId="3"/>
  </si>
  <si>
    <t>千葉県君津市鹿野山６６０_工事負担金</t>
    <phoneticPr fontId="3"/>
  </si>
  <si>
    <t>千葉県君津市下湯江字上三船１５７１－１～２_工事負担金</t>
  </si>
  <si>
    <t>千葉県館山市加賀名２３７－３_工事負担金</t>
    <phoneticPr fontId="3"/>
  </si>
  <si>
    <t>千葉県長生郡一宮町船頭給１５１－２_工事負担金</t>
    <phoneticPr fontId="3"/>
  </si>
  <si>
    <t xml:space="preserve">【譲渡1/2区画】野澤裕二（連系済） </t>
    <rPh sb="1" eb="3">
      <t>ジョウト</t>
    </rPh>
    <rPh sb="6" eb="8">
      <t>クカク</t>
    </rPh>
    <rPh sb="14" eb="16">
      <t>レンケイ</t>
    </rPh>
    <rPh sb="16" eb="17">
      <t>スミ</t>
    </rPh>
    <phoneticPr fontId="3"/>
  </si>
  <si>
    <t>千葉県長生郡一宮町綱田字麦田４５－１－１～２_工事負担金</t>
    <phoneticPr fontId="3"/>
  </si>
  <si>
    <t>千葉県長生郡白子町牛込５６０－１、５６１－１－１～２_工事負担金</t>
  </si>
  <si>
    <t>千葉県長生郡白子町牛込５１２－２_工事負担金</t>
  </si>
  <si>
    <t>千葉県長生郡白子町関６６４６－１～２_工事負担金</t>
    <phoneticPr fontId="3"/>
  </si>
  <si>
    <t>関６６４６－１～２</t>
    <phoneticPr fontId="3"/>
  </si>
  <si>
    <t>千葉県長生郡長柄町山之郷３３－１－１～３_工事負担金</t>
    <phoneticPr fontId="3"/>
  </si>
  <si>
    <t>千葉県長生郡睦沢町下之郷字沢尻２７５５－２～６_工事負担金</t>
  </si>
  <si>
    <t>千葉県茂原市萱場１５１５－１_工事負担金</t>
  </si>
  <si>
    <t>千葉県茂原市清水字傍示土１０４０－８他_工事負担金</t>
    <phoneticPr fontId="3"/>
  </si>
  <si>
    <t>千葉県茂原市中善寺字北ヶ谷１１０７－１－１～３_工事負担金</t>
  </si>
  <si>
    <t>千葉県茂原市六ッ野５６５－４－１～３_工事負担金</t>
    <phoneticPr fontId="3"/>
  </si>
  <si>
    <t>【譲渡2/3区画】ﾄﾞﾘｰﾑW</t>
    <rPh sb="1" eb="3">
      <t>ジョウト</t>
    </rPh>
    <rPh sb="6" eb="8">
      <t>クカク</t>
    </rPh>
    <phoneticPr fontId="3"/>
  </si>
  <si>
    <t>千葉県茂原市山崎字関谷１０１８－１～２_工事負担金</t>
    <phoneticPr fontId="3"/>
  </si>
  <si>
    <t>【譲渡】絆</t>
    <rPh sb="1" eb="3">
      <t>ジョウト</t>
    </rPh>
    <rPh sb="4" eb="5">
      <t>キズナ</t>
    </rPh>
    <phoneticPr fontId="3"/>
  </si>
  <si>
    <t>千葉県いすみ市山田３９７２－７－１_工事負担金</t>
    <phoneticPr fontId="3"/>
  </si>
  <si>
    <t>千葉県市原市新巻字小萩谷５１２－１_工事負担金</t>
    <phoneticPr fontId="3"/>
  </si>
  <si>
    <t>千葉県市原市椎津６８７－４－１_工事負担金</t>
    <phoneticPr fontId="3"/>
  </si>
  <si>
    <t>椎津６８７－４－１</t>
    <phoneticPr fontId="3"/>
  </si>
  <si>
    <t>千葉県市原市椎津１３５１－１_工事負担金</t>
    <phoneticPr fontId="3"/>
  </si>
  <si>
    <t>千葉県袖ヶ浦市代宿２５９－５－１～３_工事負担金</t>
    <phoneticPr fontId="3"/>
  </si>
  <si>
    <t>代宿２５９－５－１</t>
    <phoneticPr fontId="3"/>
  </si>
  <si>
    <t>千葉県千葉市緑区平山町１０４９－１７６_工事負担金</t>
    <phoneticPr fontId="3"/>
  </si>
  <si>
    <t>千葉県千葉市緑区平川町１３５２－３－１～２_工事負担金</t>
    <phoneticPr fontId="3"/>
  </si>
  <si>
    <t>千葉県千葉市若葉区金親町６０８－２－１～３_工事負担金</t>
    <phoneticPr fontId="3"/>
  </si>
  <si>
    <t>坂月町２４９－１－２</t>
    <phoneticPr fontId="3"/>
  </si>
  <si>
    <t>千葉県千葉市若葉区坂月町２４９－１－１～２_工事負担金</t>
    <phoneticPr fontId="3"/>
  </si>
  <si>
    <t>千葉県千葉市若葉区中野町１９９６－３、４</t>
    <phoneticPr fontId="3"/>
  </si>
  <si>
    <t>千葉県大網白里市桂山９７０－４－１～２_工事負担金</t>
  </si>
  <si>
    <t>【譲渡】ｿｰﾗｰｸﾘｰﾆﾝｸﾞ</t>
    <rPh sb="1" eb="3">
      <t>ジョウト</t>
    </rPh>
    <phoneticPr fontId="3"/>
  </si>
  <si>
    <t>千葉県香取市沢１８００－１_工事負担金</t>
    <phoneticPr fontId="3"/>
  </si>
  <si>
    <t>千葉県香取市虫幡字野口７９９－１－１～２_工事負担金</t>
  </si>
  <si>
    <t>千葉県山武郡九十九里町作田字芳立４３９２_工事負担金</t>
    <phoneticPr fontId="3"/>
  </si>
  <si>
    <t>千葉県山武郡九十九里町西野１００１－１４_工事負担金</t>
    <phoneticPr fontId="3"/>
  </si>
  <si>
    <t>千葉県山武郡横芝光町木戸９６４０－３_工事負担金</t>
  </si>
  <si>
    <t>千葉県山武郡横芝光町宮川６４００、６４０２_工事負担金</t>
    <phoneticPr fontId="3"/>
  </si>
  <si>
    <t>千葉県山武郡横芝光町宮川６４００、６４０２_工事負担金(１６区画）</t>
    <phoneticPr fontId="3"/>
  </si>
  <si>
    <t>千葉県山武市木戸字南川岸２３５２－２、２３５３－２_工事負担金</t>
  </si>
  <si>
    <t>千葉県山武市埴谷７２８－１_工事負担金</t>
    <phoneticPr fontId="3"/>
  </si>
  <si>
    <t>千葉県山武市埴谷２３９０－１～２_工事負担金</t>
    <phoneticPr fontId="3"/>
  </si>
  <si>
    <t>千葉県山武市本須賀３８４１－７５－１～２_工事負担金</t>
    <phoneticPr fontId="3"/>
  </si>
  <si>
    <t>千葉県銚子市小長町１５２２_工事負担金</t>
    <phoneticPr fontId="3"/>
  </si>
  <si>
    <t>千葉県富里市十倉字四区２３６９－１－１～２_工事負担金</t>
  </si>
  <si>
    <t>千葉県富里市七栄１７０－６７－１～２_工事負担金</t>
    <phoneticPr fontId="3"/>
  </si>
  <si>
    <t>売却済</t>
    <rPh sb="0" eb="3">
      <t>バイキャクスミ</t>
    </rPh>
    <phoneticPr fontId="3"/>
  </si>
  <si>
    <t>千葉県成田市大栄十余三２４５_工事負担金</t>
    <phoneticPr fontId="3"/>
  </si>
  <si>
    <t>千葉県八街市大関１９９－４－１～２_工事負担金</t>
    <phoneticPr fontId="3"/>
  </si>
  <si>
    <t>千葉県八街市雁丸３３－１－１～２_工事負担金</t>
  </si>
  <si>
    <t>千葉県八街市勢田３３９－２_工事負担金</t>
    <phoneticPr fontId="3"/>
  </si>
  <si>
    <t>千葉県八街市吉倉２８８－３８、４０_工事負担金</t>
    <phoneticPr fontId="3"/>
  </si>
  <si>
    <t>八王子市</t>
    <phoneticPr fontId="3"/>
  </si>
  <si>
    <t>東京都八王子市谷野町２４－１他_工事負担金</t>
    <phoneticPr fontId="3"/>
  </si>
  <si>
    <t>谷野町２４－１</t>
    <phoneticPr fontId="3"/>
  </si>
  <si>
    <t>_離島</t>
    <phoneticPr fontId="3"/>
  </si>
  <si>
    <t>東京都八丈島八丈町三根５８９４－３－１～２他_工事負担金</t>
    <phoneticPr fontId="3"/>
  </si>
  <si>
    <t>相模原市緑区</t>
    <rPh sb="0" eb="4">
      <t>サガミハラシ</t>
    </rPh>
    <rPh sb="4" eb="6">
      <t>ミドリク</t>
    </rPh>
    <phoneticPr fontId="3"/>
  </si>
  <si>
    <t>神奈川県相模原市緑区佐野川２３９１－１、４～２３_工事負担金</t>
    <phoneticPr fontId="3"/>
  </si>
  <si>
    <t>神奈川県足柄下郡箱根町湯本茶屋字鑓突石２２１－１他_工事負担金</t>
    <phoneticPr fontId="3"/>
  </si>
  <si>
    <t>相模原市緑区</t>
    <rPh sb="0" eb="4">
      <t>サガミハラシ</t>
    </rPh>
    <rPh sb="4" eb="5">
      <t>ミドリ</t>
    </rPh>
    <rPh sb="5" eb="6">
      <t>ク</t>
    </rPh>
    <phoneticPr fontId="3"/>
  </si>
  <si>
    <t>神奈川県相模原市緑区青野原２４５５－１他_工事負担金</t>
    <rPh sb="21" eb="26">
      <t>コウジフタンキン</t>
    </rPh>
    <phoneticPr fontId="3"/>
  </si>
  <si>
    <t>相模原</t>
    <rPh sb="0" eb="3">
      <t>サガミハラ</t>
    </rPh>
    <phoneticPr fontId="3"/>
  </si>
  <si>
    <t>相模原市緑区</t>
    <phoneticPr fontId="3"/>
  </si>
  <si>
    <t>神奈川県相模原市緑区青山２８６９－１、－１７～１９９_工事負担金</t>
  </si>
  <si>
    <t>横浜市保土ヶ谷区</t>
    <phoneticPr fontId="3"/>
  </si>
  <si>
    <t>神奈川県横浜市保土ケ谷区上菅田町８４９他_工事負担金</t>
    <phoneticPr fontId="3"/>
  </si>
  <si>
    <t>鶴見</t>
    <rPh sb="0" eb="2">
      <t>ツルミ</t>
    </rPh>
    <phoneticPr fontId="3"/>
  </si>
  <si>
    <t>厚木市</t>
    <rPh sb="0" eb="3">
      <t>アツギシ</t>
    </rPh>
    <phoneticPr fontId="3"/>
  </si>
  <si>
    <t>神奈川県厚木市上古沢５６９－１～１３_工事負担金</t>
  </si>
  <si>
    <t>平塚</t>
    <rPh sb="0" eb="2">
      <t>ヒラツカ</t>
    </rPh>
    <phoneticPr fontId="3"/>
  </si>
  <si>
    <t>中郡二宮町</t>
    <rPh sb="0" eb="2">
      <t>ナカグン</t>
    </rPh>
    <rPh sb="2" eb="5">
      <t>ニノミヤマチ</t>
    </rPh>
    <phoneticPr fontId="3"/>
  </si>
  <si>
    <t>神奈川県中郡二宮町中里６００、（番地未確定）_工事負担金</t>
  </si>
  <si>
    <t>平塚市</t>
    <rPh sb="0" eb="3">
      <t>ヒラツカシ</t>
    </rPh>
    <phoneticPr fontId="3"/>
  </si>
  <si>
    <t>神奈川県平塚市南金目上２５１０－１、３～５_工事負担金</t>
  </si>
  <si>
    <t>三浦市</t>
    <phoneticPr fontId="3"/>
  </si>
  <si>
    <t>神奈川県三浦市城山町３２２３_工事負担金</t>
    <phoneticPr fontId="3"/>
  </si>
  <si>
    <t>横須賀</t>
    <rPh sb="0" eb="3">
      <t>ヨコスカ</t>
    </rPh>
    <phoneticPr fontId="3"/>
  </si>
  <si>
    <t>山梨県都留市鹿留（番地未確定）１～５６_工事負担金</t>
  </si>
  <si>
    <t>南都留郡鳴沢村</t>
  </si>
  <si>
    <t>山梨県南都留郡鳴沢村鳴沢１、１－２７_工事負担金</t>
  </si>
  <si>
    <t>山梨県南都留郡鳴沢村鳴沢３０、３０－３_工事負担金</t>
  </si>
  <si>
    <t>山梨県南都留郡鳴沢村鳴沢４４－１_工事負担金</t>
  </si>
  <si>
    <t>山梨県南都留郡鳴沢村鳴沢村１０４４２、１０４４３_工事負担金</t>
  </si>
  <si>
    <t>山梨県南都留郡鳴沢村字富士山１０４４２－４００_工事負担金</t>
  </si>
  <si>
    <t>山梨県南都留郡富士河口湖町大石字松原山２５３３－１、２８１７－１、２８１５_工事負担金</t>
  </si>
  <si>
    <t>山梨県南都留郡富士河口湖町富士ヶ嶺１２－１０４_工事負担金</t>
    <phoneticPr fontId="3"/>
  </si>
  <si>
    <t>山梨県南都留郡山中湖村平野字向切詰４７５－４３_工事負担金</t>
    <phoneticPr fontId="3"/>
  </si>
  <si>
    <t>山梨県甲斐市亀沢大明神６９４９－３７７_工事負担金</t>
    <phoneticPr fontId="3"/>
  </si>
  <si>
    <t>山梨県甲斐市亀沢大明神６９４９－４２３－１～２_工事負担金</t>
  </si>
  <si>
    <t>山梨県甲府市下帯那町３３４０～３３４６_工事負担金</t>
  </si>
  <si>
    <t>山梨県中巨摩郡昭和町西条新田１２－１～９、１２－３８_工事負担金</t>
  </si>
  <si>
    <t>申込取消</t>
    <rPh sb="0" eb="2">
      <t>モウシコミ</t>
    </rPh>
    <rPh sb="2" eb="4">
      <t>トリケシ</t>
    </rPh>
    <phoneticPr fontId="3"/>
  </si>
  <si>
    <t>山梨県西八代郡市川三郷町落居山田６３１３－１_工事負担金</t>
    <phoneticPr fontId="3"/>
  </si>
  <si>
    <t>山梨県韮崎市旭町上條南割３３１４－１４９_工事負担金</t>
    <phoneticPr fontId="3"/>
  </si>
  <si>
    <t>山梨県韮崎市穴山町字宮窪４６４７－１他_工事負担金</t>
    <phoneticPr fontId="3"/>
  </si>
  <si>
    <t>山梨県韮崎市穂坂町三ツ沢２７１３、２８１６_工事負担金</t>
    <phoneticPr fontId="3"/>
  </si>
  <si>
    <t>山梨県韮崎市穂坂町宮久保字上野原２４５６－１～２_工事負担金</t>
    <phoneticPr fontId="3"/>
  </si>
  <si>
    <t>山梨県韮崎市穂坂町柳平１９９７－１_工事負担金</t>
  </si>
  <si>
    <t>山梨県韮崎市穂坂町柳平２１６５－１８４_工事負担金</t>
    <phoneticPr fontId="3"/>
  </si>
  <si>
    <t>山梨県笛吹市石和町八田４９０－４０、－１４６～１４９_工事負担金</t>
  </si>
  <si>
    <t>山梨県笛吹市御坂町上黒駒（番地未確定）、６８６６_工事負担金</t>
  </si>
  <si>
    <t>山梨県北杜市明野町浅尾字大根３１０１－１_工事負担金</t>
  </si>
  <si>
    <t>山梨県北杜市明野町浅尾新田１５７７－５－１_工事負担金</t>
  </si>
  <si>
    <t>山梨県北杜市明野町浅尾字浅尾原５２５９－７３３_工事負担金</t>
    <phoneticPr fontId="3"/>
  </si>
  <si>
    <t>山梨県北杜市大泉町西井出３３８６－３～９_工事負担金</t>
  </si>
  <si>
    <t>山梨県北杜市小淵沢町字西上庄１１３７－１_工事負担金</t>
    <phoneticPr fontId="3"/>
  </si>
  <si>
    <t>山梨県北杜市須玉町江草儀生４４１１－１_工事負担金</t>
    <rPh sb="20" eb="25">
      <t>コウジフタンキン</t>
    </rPh>
    <phoneticPr fontId="3"/>
  </si>
  <si>
    <t>山梨県北杜市高根町清里３５４５－３３４９_工事負担金</t>
    <phoneticPr fontId="3"/>
  </si>
  <si>
    <t>山梨県北杜市高根町五町田字菖蒲原１４０_工事負担金</t>
  </si>
  <si>
    <t>山梨県北杜市長坂町小荒間２７－２１９他_工事負担金</t>
    <phoneticPr fontId="3"/>
  </si>
  <si>
    <t>山梨県北杜市長坂町白井沢２６９５－１－１～２_工事負担金</t>
    <phoneticPr fontId="3"/>
  </si>
  <si>
    <t>山梨県北杜市長坂町白井沢３１００－１４３_工事負担金</t>
    <phoneticPr fontId="3"/>
  </si>
  <si>
    <t>山梨県北杜市長坂町塚川字五味屋敷６８８－１、３～８_工事負担金</t>
    <phoneticPr fontId="3"/>
  </si>
  <si>
    <t>山梨県北杜市白州町白須字馬飼場７４５８_工事負担金</t>
  </si>
  <si>
    <t>山梨県北杜市白州町白須字坂下３５２８－１_工事負担金</t>
    <phoneticPr fontId="3"/>
  </si>
  <si>
    <t>山梨県北杜市白州町大坊字前田２９３－３他_工事負担金</t>
    <phoneticPr fontId="3"/>
  </si>
  <si>
    <t>山梨県北杜市武川町牧原２２９３－１～４_工事負担金</t>
    <phoneticPr fontId="3"/>
  </si>
  <si>
    <t>山梨県北杜市武川町柳澤１５５６－３_工事負担金</t>
    <phoneticPr fontId="3"/>
  </si>
  <si>
    <t>山梨県南アルプス市六科１３４６－１～２_工事負担金</t>
  </si>
  <si>
    <t>山梨県山梨市下井尻１１７５、１１７５－１～４_工事負担金</t>
  </si>
  <si>
    <t>山梨県山梨市牧丘町１２９７－１～６５_工事負担金</t>
  </si>
  <si>
    <t>静岡県伊東市池字上野８９５_工事負担金</t>
  </si>
  <si>
    <t>熱海市</t>
  </si>
  <si>
    <t>静岡県熱海市上多賀字藤広地１０６５大島台２次Ｃ－２７_工事負担金</t>
  </si>
  <si>
    <t>静岡県熱海市上多賀字藤広地１０６５玄岳台６０８_工事負担金</t>
    <phoneticPr fontId="3"/>
  </si>
  <si>
    <t>静岡県熱海市上多賀字藤広地１０６５玄岳台２次１１０５_工事負担金</t>
    <phoneticPr fontId="3"/>
  </si>
  <si>
    <t>静岡県熱海市下多賀１４８８－５４－１～２_工事負担金</t>
    <rPh sb="21" eb="26">
      <t>コウジフタンキン</t>
    </rPh>
    <phoneticPr fontId="3"/>
  </si>
  <si>
    <t>伊豆市</t>
  </si>
  <si>
    <t>静岡県伊豆市大沢１０２１－６８_工事負担金</t>
    <phoneticPr fontId="3"/>
  </si>
  <si>
    <t>静岡県伊豆市城字日影１９７－１_工事負担金</t>
    <phoneticPr fontId="3"/>
  </si>
  <si>
    <t>静岡県伊豆市冷川字大幡野１５２４－１０８８他_工事負担金</t>
  </si>
  <si>
    <t>静岡県伊豆市冷川字大幡野１５２４－１２５４_工事負担金</t>
  </si>
  <si>
    <t>静岡県伊豆市柳瀬５５９－１_工事負担金</t>
    <phoneticPr fontId="3"/>
  </si>
  <si>
    <t>伊豆の国市</t>
  </si>
  <si>
    <t>静岡県伊豆の国市宗光寺６６２－１９_工事負担金</t>
    <phoneticPr fontId="3"/>
  </si>
  <si>
    <t>静岡県伊豆の国市立花２－２_工事負担金</t>
    <phoneticPr fontId="3"/>
  </si>
  <si>
    <t>静岡県伊豆の国市奈古谷小松ケ原２２２５－１４２－１_工事負担金</t>
    <phoneticPr fontId="3"/>
  </si>
  <si>
    <t>静岡県伊豆の国市奈古谷小松ケ原２２２８－１６５_工事負担金</t>
    <phoneticPr fontId="3"/>
  </si>
  <si>
    <t>静岡県伊豆の国市韮山多田９８３－４７３－１_工事負担金</t>
  </si>
  <si>
    <t>静岡県伊豆の国市韮山山木１２２５－２５２－１_工事負担金</t>
    <phoneticPr fontId="3"/>
  </si>
  <si>
    <t>静岡県伊東市池６８５－１２_工事負担金</t>
  </si>
  <si>
    <t>静岡県伊東市宇佐美字仲山３２４４－２４８_工事負担金</t>
  </si>
  <si>
    <t>静岡県伊東市宇佐美３３９９－２６０～２６１_工事負担金</t>
    <phoneticPr fontId="3"/>
  </si>
  <si>
    <t>静岡県伊東市岡字川向１３７７－３７_工事負担金</t>
  </si>
  <si>
    <t>静岡県伊東市荻字粟蒔５３０－８５_工事負担金</t>
    <phoneticPr fontId="3"/>
  </si>
  <si>
    <t>萩５３０－８５</t>
    <rPh sb="0" eb="1">
      <t>ハギ</t>
    </rPh>
    <phoneticPr fontId="3"/>
  </si>
  <si>
    <t>静岡県伊東市十足字南古６１１－６３、６４_工事負担金</t>
  </si>
  <si>
    <t>静岡県伊東市八幡野１２４３_工事負担金</t>
  </si>
  <si>
    <t>賀茂郡東伊豆町</t>
  </si>
  <si>
    <t>静岡県賀茂郡東伊豆町白田字本林１６８６－７３、７４_工事負担金</t>
    <phoneticPr fontId="3"/>
  </si>
  <si>
    <t>静岡県賀茂郡東伊豆町奈良本１２７６－１_工事負担金</t>
    <phoneticPr fontId="3"/>
  </si>
  <si>
    <t>下田市</t>
  </si>
  <si>
    <t>静岡県下田市吉佐美字桜窪２１８８－１_工事負担金</t>
  </si>
  <si>
    <t>裾野市</t>
  </si>
  <si>
    <t>静岡県裾野市須山十里木高原あしたか１－１４_工事負担金</t>
    <phoneticPr fontId="3"/>
  </si>
  <si>
    <t>静岡県裾野市須山２２５５－１７８０－１～２_工事負担金</t>
    <phoneticPr fontId="3"/>
  </si>
  <si>
    <t>静岡県裾野市須山字藤原２２５５－１７９５－１_工事負担金</t>
    <phoneticPr fontId="3"/>
  </si>
  <si>
    <t>静岡県裾野市須山字藤原２２５５－２８９２_工事負担金</t>
    <phoneticPr fontId="3"/>
  </si>
  <si>
    <t>静岡県裾野市須山２２５５－３６４５、２２５５－４６５４_工事負担金</t>
    <phoneticPr fontId="3"/>
  </si>
  <si>
    <t>静岡県裾野市須山２２５５－３７１３_工事負担金</t>
    <phoneticPr fontId="3"/>
  </si>
  <si>
    <t>須山２２５５－３７１３</t>
    <phoneticPr fontId="3"/>
  </si>
  <si>
    <t>静岡県裾野市須山２２５５－３８１４－１～２_工事負担金</t>
    <phoneticPr fontId="3"/>
  </si>
  <si>
    <t>須山２２５５－３８１４－１</t>
  </si>
  <si>
    <t>静岡県裾野市須山２２５５－４０９１_工事負担金</t>
    <phoneticPr fontId="3"/>
  </si>
  <si>
    <t>静岡県裾野市須山２２５５－４８５８_工事負担金</t>
    <phoneticPr fontId="3"/>
  </si>
  <si>
    <t>駿東郡小山町</t>
  </si>
  <si>
    <t>静岡県駿東郡小山町用沢１４３１－１_工事負担金</t>
    <phoneticPr fontId="3"/>
  </si>
  <si>
    <t>静岡県駿東郡小山町用沢字相野１４４５－３６、１８６_工事負担金</t>
    <phoneticPr fontId="3"/>
  </si>
  <si>
    <t>駿東郡長泉町</t>
  </si>
  <si>
    <t>静岡県駿東郡長泉町東野字八分平５８８－８２－１～３_工事負担金</t>
    <phoneticPr fontId="3"/>
  </si>
  <si>
    <t>田方郡函南町</t>
  </si>
  <si>
    <t>静岡県田方郡函南町平井字南谷下１７４０－１０２６_工事負担金</t>
    <phoneticPr fontId="3"/>
  </si>
  <si>
    <t>静岡県沼津市足高２４－２４、３３_工事負担金</t>
    <phoneticPr fontId="3"/>
  </si>
  <si>
    <t>静岡県沼津市足高字尾上３１９－２２１_工事負担金</t>
    <phoneticPr fontId="3"/>
  </si>
  <si>
    <t>静岡県沼津市足高字尾上３３７－１５～１６_工事負担金</t>
    <phoneticPr fontId="3"/>
  </si>
  <si>
    <t>三島市</t>
  </si>
  <si>
    <t>静岡県三島市梅名５１７－３_工事負担金</t>
    <phoneticPr fontId="3"/>
  </si>
  <si>
    <t>静岡県富士市柏原９７－１～２_工事負担金</t>
    <phoneticPr fontId="3"/>
  </si>
  <si>
    <t>静岡県富士宮市青木字西ノ山１８９４－１～４_工事負担金</t>
    <phoneticPr fontId="3"/>
  </si>
  <si>
    <t>静岡県富士宮市青木平４３－１～２_工事負担金</t>
    <phoneticPr fontId="3"/>
  </si>
  <si>
    <t>静岡県富士宮市青木平６９_工事負担金</t>
  </si>
  <si>
    <t>静岡県富士宮市青木平７５－１～２_工事負担金</t>
    <phoneticPr fontId="3"/>
  </si>
  <si>
    <t>静岡県富士宮市猪之頭字中山２１９２－４９～５０_工事負担金</t>
  </si>
  <si>
    <t>静岡県富士宮市内野字穴籠１３２８－２１他_工事負担金</t>
    <phoneticPr fontId="3"/>
  </si>
  <si>
    <t>静岡県富士宮市大岩字玉木平１１１８－１_工事負担金</t>
  </si>
  <si>
    <t>静岡県富士宮市原１８４２_工事負担金</t>
    <phoneticPr fontId="3"/>
  </si>
  <si>
    <t>静岡県富士宮市人穴２０４－２４０－１～２_工事負担金</t>
  </si>
  <si>
    <t>静岡県富士宮市青木平（番地未確定）_工事負担金</t>
  </si>
  <si>
    <t>長野県飯田市伊豆木１６－１他_工事負担金</t>
    <phoneticPr fontId="3"/>
  </si>
  <si>
    <t>飯田</t>
    <rPh sb="0" eb="2">
      <t>イイダ</t>
    </rPh>
    <phoneticPr fontId="3"/>
  </si>
  <si>
    <t>長野県下伊那郡高森町下市田４０４７－１～６_工事負担金</t>
    <phoneticPr fontId="3"/>
  </si>
  <si>
    <t>長野県下伊那郡平谷村４０３－６７３－１～２_工事負担金</t>
    <phoneticPr fontId="3"/>
  </si>
  <si>
    <t>長野県飯田市山本６７２４－７７－１～３_工事負担金</t>
    <phoneticPr fontId="3"/>
  </si>
  <si>
    <t>長野県飯山市大字野坂田６２６－１_工事負担金</t>
    <phoneticPr fontId="3"/>
  </si>
  <si>
    <t>飯山</t>
    <rPh sb="0" eb="2">
      <t>イイヤマ</t>
    </rPh>
    <phoneticPr fontId="3"/>
  </si>
  <si>
    <t>長野県下高井郡木島平村大字上木島４６０４－７３_工事負担金</t>
    <phoneticPr fontId="3"/>
  </si>
  <si>
    <t>長野県伊那市高遠町（番地未確定）_工事負担金</t>
    <phoneticPr fontId="3"/>
  </si>
  <si>
    <t>伊那</t>
    <rPh sb="0" eb="2">
      <t>イナ</t>
    </rPh>
    <phoneticPr fontId="3"/>
  </si>
  <si>
    <t>長野県伊那市前原（番地未確定）_工事負担金</t>
    <phoneticPr fontId="3"/>
  </si>
  <si>
    <t>【譲渡】ソーラークリーニング</t>
    <rPh sb="1" eb="3">
      <t>ジョウト</t>
    </rPh>
    <phoneticPr fontId="3"/>
  </si>
  <si>
    <t>長野県木曽郡王滝村３１５９－２８４、８５３、８５４_工事負担金</t>
    <phoneticPr fontId="3"/>
  </si>
  <si>
    <t>木曽福島</t>
    <rPh sb="0" eb="4">
      <t>キソフクシマ</t>
    </rPh>
    <phoneticPr fontId="3"/>
  </si>
  <si>
    <t>長野県木曽郡木曽町開田高原西野５２２７－３１７－１～２_工事負担金</t>
    <phoneticPr fontId="3"/>
  </si>
  <si>
    <t>長野県木曽郡木曽町開田高原西野６３２１－３０６－１～２_工事負担金</t>
    <phoneticPr fontId="3"/>
  </si>
  <si>
    <t>長野県木曽郡木曽町開田高原西野６３２１－６３４－１～２_工事負担金</t>
    <phoneticPr fontId="3"/>
  </si>
  <si>
    <t>長野県佐久市印内５２３－３６－１～２_工事負担金</t>
    <phoneticPr fontId="3"/>
  </si>
  <si>
    <t>長野県佐久市中込３１３３－２_工事負担金</t>
    <phoneticPr fontId="3"/>
  </si>
  <si>
    <t>長野県北佐久郡軽井沢町軽井沢－１～２_工事負担金</t>
    <phoneticPr fontId="3"/>
  </si>
  <si>
    <t>長野県北佐久郡軽井沢町軽井沢字高瀬沢（番地未確定）_工事負担金</t>
    <phoneticPr fontId="3"/>
  </si>
  <si>
    <t>長野県北佐久郡御代田町茂沢字森泉郷３７１－４７５－１_工事負担金</t>
    <phoneticPr fontId="3"/>
  </si>
  <si>
    <t>長野県小諸市大字大久保字シンナ石（番地未確定）_工事負担金</t>
    <phoneticPr fontId="3"/>
  </si>
  <si>
    <t>長野県北佐久郡軽井沢町長倉－１～２_工事負担金</t>
    <phoneticPr fontId="3"/>
  </si>
  <si>
    <t>長野県南佐久郡南牧村野辺山喜峯ヶ丘６５－２５～２６_工事負担金</t>
    <phoneticPr fontId="3"/>
  </si>
  <si>
    <t>長野県北佐久郡軽井沢町長倉字中端（番地未確定）_工事負担金</t>
    <phoneticPr fontId="3"/>
  </si>
  <si>
    <t>長野県長野市大岡丙５４０５－２５７－１～２_工事負担金</t>
    <phoneticPr fontId="3"/>
  </si>
  <si>
    <t>篠ノ井</t>
    <rPh sb="0" eb="3">
      <t>シノノイ</t>
    </rPh>
    <phoneticPr fontId="3"/>
  </si>
  <si>
    <t>長野県長野市松代町西条字鹿島２３１、２３２_工事負担金請求</t>
    <phoneticPr fontId="3"/>
  </si>
  <si>
    <t>長野県塩尻市大字北小野４１０７－２６７_工事負担金</t>
    <phoneticPr fontId="3"/>
  </si>
  <si>
    <t>長野県諏訪郡原村－１～２_工事負担金</t>
    <phoneticPr fontId="3"/>
  </si>
  <si>
    <t>長野県諏訪郡富士見町境字大窪６０２５－１－１～２_工事負担金</t>
    <phoneticPr fontId="3"/>
  </si>
  <si>
    <t>長野県諏訪郡富士見町立沢字広沢１－３４７－１～２_工事負担金</t>
    <phoneticPr fontId="3"/>
  </si>
  <si>
    <t>長野県諏訪郡富士見町立沢広原（番地未確定）、１－２１４_工事負担金</t>
    <phoneticPr fontId="3"/>
  </si>
  <si>
    <t>長野県茅野市北山字蕨原５７２２－１－１～４_工事負担金</t>
    <phoneticPr fontId="3"/>
  </si>
  <si>
    <t>長野県茅野市宮川１１０４６－１、（番地未確定）_工事負担金</t>
    <phoneticPr fontId="3"/>
  </si>
  <si>
    <t>長野県松本市今井字野尻５５０７－１－１～２、－２－１～２_工事負担金</t>
    <phoneticPr fontId="3"/>
  </si>
  <si>
    <t>松本</t>
    <rPh sb="0" eb="2">
      <t>マツモト</t>
    </rPh>
    <phoneticPr fontId="3"/>
  </si>
  <si>
    <t>長野県松本市大字内田１９７１－１－１～３_工事負担金請求</t>
    <phoneticPr fontId="3"/>
  </si>
  <si>
    <t>岐阜県揖斐郡揖斐川町上野１７３０－２－１～３_工事負担金</t>
    <rPh sb="23" eb="28">
      <t>コウジフタンキン</t>
    </rPh>
    <phoneticPr fontId="3"/>
  </si>
  <si>
    <t>岐阜県加茂郡白川町上佐見（番地未確定）－１～２_工事負担金</t>
    <rPh sb="24" eb="29">
      <t>コウジフタンキン</t>
    </rPh>
    <phoneticPr fontId="3"/>
  </si>
  <si>
    <t>岐阜県加茂郡白川町上佐見字高松原１６６９－１２_工事負担金</t>
    <phoneticPr fontId="3"/>
  </si>
  <si>
    <t>加茂郡八百津町</t>
  </si>
  <si>
    <t>岐阜県加茂郡八百津町潮見字大久後２０８－２５_工事負担金</t>
  </si>
  <si>
    <t>岐阜県恵那市笠置町姫栗９７７－３５０_工事負担金</t>
    <rPh sb="19" eb="24">
      <t>コウジフタンキン</t>
    </rPh>
    <phoneticPr fontId="3"/>
  </si>
  <si>
    <t>岐阜県恵那市笠置町毛呂窪字西洞１０９３－９８他_工事負担金</t>
    <rPh sb="24" eb="29">
      <t>コウジフタンキン</t>
    </rPh>
    <phoneticPr fontId="3"/>
  </si>
  <si>
    <t>岐阜県中津川市落合３１５３－１－１_工事負担金</t>
    <rPh sb="18" eb="23">
      <t>コウジフタンキン</t>
    </rPh>
    <phoneticPr fontId="3"/>
  </si>
  <si>
    <t>岐阜県郡上市高鷲町大鷲（番地未確定）－１_接続検討回答書</t>
    <phoneticPr fontId="3"/>
  </si>
  <si>
    <t>岐阜県郡上市高鷲町ひるがの４６７１－９２５～９３４_接続検討回答書</t>
    <phoneticPr fontId="3"/>
  </si>
  <si>
    <t>静岡県磐田市富丘（番地未確定）_工事負担金</t>
    <rPh sb="16" eb="21">
      <t>コウジフタンキン</t>
    </rPh>
    <phoneticPr fontId="3"/>
  </si>
  <si>
    <t>静岡県掛川市岩井寺５３５－１、４_工事負担金</t>
  </si>
  <si>
    <t>静岡県菊川市牛渕６６５－１～２_工事負担金</t>
  </si>
  <si>
    <t>静岡県周智郡森町向天方１１９３－１～４_工事負担金</t>
  </si>
  <si>
    <t>静岡県榛原郡川根本町水川１３２－１他_工事負担金</t>
    <phoneticPr fontId="3"/>
  </si>
  <si>
    <t>静岡県牧之原市静谷１５６５－１～２_負担金請求</t>
    <phoneticPr fontId="3"/>
  </si>
  <si>
    <t>静岡県牧之原市菅ケ谷６９２－１～３３_工事負担金</t>
    <phoneticPr fontId="3"/>
  </si>
  <si>
    <t>静岡県浜松市浜北区宮口２４３５－２_工事負担金</t>
    <phoneticPr fontId="3"/>
  </si>
  <si>
    <t>静岡県浜松市北区引佐町金指（番地未確定）_工事負担金</t>
    <rPh sb="21" eb="26">
      <t>コウジフタンキン</t>
    </rPh>
    <phoneticPr fontId="3"/>
  </si>
  <si>
    <t>静岡県浜松市北区引佐町奥山８７５－２他_工事負担金</t>
    <rPh sb="20" eb="25">
      <t>コウジフタンキン</t>
    </rPh>
    <phoneticPr fontId="3"/>
  </si>
  <si>
    <t>静岡県浜松市北区引佐町奥山１６０１－８－１～２_工事負担金</t>
    <phoneticPr fontId="3"/>
  </si>
  <si>
    <t>静岡県浜松市西区神ケ谷町（番地未確定）－１～３_工事負担金</t>
    <phoneticPr fontId="3"/>
  </si>
  <si>
    <t>愛知県長久手市岩作三ヶ峰３－３４９、６０６～６１２_工事負担金</t>
  </si>
  <si>
    <t>愛知県岡崎市恵田町字藤倉５９－１～５_工事負担金</t>
    <phoneticPr fontId="3"/>
  </si>
  <si>
    <t>藤倉５９－１</t>
    <phoneticPr fontId="3"/>
  </si>
  <si>
    <t>三重県伊勢市上野町（番地未確定）_工事負担金</t>
    <phoneticPr fontId="3"/>
  </si>
  <si>
    <t>伊勢</t>
    <rPh sb="0" eb="2">
      <t>イセ</t>
    </rPh>
    <phoneticPr fontId="3"/>
  </si>
  <si>
    <t>三重県志摩市阿児町立神２８５８－１～３_工事負担金</t>
    <rPh sb="20" eb="25">
      <t>コウジフタンキン</t>
    </rPh>
    <phoneticPr fontId="3"/>
  </si>
  <si>
    <t>三重県志摩市磯部町坂崎（番地未確定）_工事負担金</t>
    <phoneticPr fontId="3"/>
  </si>
  <si>
    <t>三重県多気郡大台町大ヶ所９３－７_工事負担金</t>
    <rPh sb="17" eb="22">
      <t>コウジフタンキン</t>
    </rPh>
    <phoneticPr fontId="3"/>
  </si>
  <si>
    <t>三重県多気郡大台町佐原字眞道谷２５５－１他_工事負担金</t>
    <rPh sb="22" eb="27">
      <t>コウジフタンキン</t>
    </rPh>
    <phoneticPr fontId="3"/>
  </si>
  <si>
    <t>滋賀県大津市伊香立生津町３０５_工事負担金</t>
    <phoneticPr fontId="3"/>
  </si>
  <si>
    <t>滋賀</t>
    <rPh sb="0" eb="2">
      <t>シガ</t>
    </rPh>
    <phoneticPr fontId="3"/>
  </si>
  <si>
    <t>滋賀県大津市大石曽束２丁目２_工事負担金</t>
    <phoneticPr fontId="3"/>
  </si>
  <si>
    <t>滋賀県大津市大石曽束町９３－１_工事負担金</t>
    <phoneticPr fontId="3"/>
  </si>
  <si>
    <t>滋賀県大津市大石曽束町９７－１_工事負担金</t>
    <phoneticPr fontId="3"/>
  </si>
  <si>
    <t>滋賀県大津市北小松１７０９－４～１０_工事負担金</t>
    <phoneticPr fontId="3"/>
  </si>
  <si>
    <t>滋賀県大津市北小松字賊山１８０３－１５_工事負担金</t>
    <phoneticPr fontId="3"/>
  </si>
  <si>
    <t>滋賀県大津市南郷５丁目中野ノ通９６５－３_工事負担金</t>
    <phoneticPr fontId="3"/>
  </si>
  <si>
    <t>滋賀県大津市八屋戸２１０５_工事負担金</t>
    <phoneticPr fontId="3"/>
  </si>
  <si>
    <t>滋賀県高島市安曇川町青柳２１９５－３３_工事負担金</t>
    <phoneticPr fontId="3"/>
  </si>
  <si>
    <t>滋賀県高島市安曇川町青柳２１９５－３５_工事負担金</t>
    <phoneticPr fontId="3"/>
  </si>
  <si>
    <t>滋賀県高島市安曇川町中野字太山寺１３９３－５_工事負担金</t>
    <phoneticPr fontId="3"/>
  </si>
  <si>
    <t>滋賀県高島市今津町日置前（番地未確定）_工事負担金</t>
    <phoneticPr fontId="3"/>
  </si>
  <si>
    <t>滋賀県高島市マキノ町白谷４０６_工事負担金_T5319</t>
    <phoneticPr fontId="3"/>
  </si>
  <si>
    <t>滋賀県高島市マキノ町西浜１９４－１_工事負担金</t>
    <phoneticPr fontId="3"/>
  </si>
  <si>
    <t>滋賀県高島市マキノ町西浜１１９２－１_工事負担金</t>
    <phoneticPr fontId="3"/>
  </si>
  <si>
    <t>滋賀県高島市マキノ町牧野２００_工事負担金</t>
    <phoneticPr fontId="3"/>
  </si>
  <si>
    <t>朝倉市</t>
  </si>
  <si>
    <t>福岡県朝倉市牛木３２５－１_工事負担金</t>
    <phoneticPr fontId="3"/>
  </si>
  <si>
    <t>甘木</t>
    <rPh sb="0" eb="1">
      <t>アマ</t>
    </rPh>
    <rPh sb="1" eb="2">
      <t>キ</t>
    </rPh>
    <phoneticPr fontId="3"/>
  </si>
  <si>
    <t>福岡県朝倉市白鳥２１８－１－１～２_工事負担金</t>
    <phoneticPr fontId="3"/>
  </si>
  <si>
    <t>福岡県宮若市宮田４０５２－１～２_工事負担金</t>
    <phoneticPr fontId="3"/>
  </si>
  <si>
    <t>飯塚</t>
    <rPh sb="0" eb="2">
      <t>イイツカ</t>
    </rPh>
    <phoneticPr fontId="3"/>
  </si>
  <si>
    <t>鞍手郡鞍手町</t>
  </si>
  <si>
    <t>福岡県鞍手郡鞍手町大字八尋９６８－４_工事負担金</t>
    <phoneticPr fontId="3"/>
  </si>
  <si>
    <t>直方市</t>
  </si>
  <si>
    <t>福岡県直方市上頓野１７９８－２３_工事負担金</t>
    <phoneticPr fontId="3"/>
  </si>
  <si>
    <t>築上郡築上町</t>
  </si>
  <si>
    <t>福岡県築上郡築上町大字安武１２３８－２_工事負担金</t>
    <phoneticPr fontId="3"/>
  </si>
  <si>
    <t>行橋</t>
    <rPh sb="0" eb="1">
      <t>ギョウ</t>
    </rPh>
    <rPh sb="1" eb="2">
      <t>ハシ</t>
    </rPh>
    <phoneticPr fontId="3"/>
  </si>
  <si>
    <t>行橋市</t>
  </si>
  <si>
    <t>福岡県行橋市大野井（番地未確定）－１_工事負担金</t>
    <phoneticPr fontId="3"/>
  </si>
  <si>
    <t>福岡県行橋市金屋５８０－１－１_工事負担金</t>
    <phoneticPr fontId="3"/>
  </si>
  <si>
    <t>福岡県行橋市金屋５８０－１－２_工事負担金</t>
    <phoneticPr fontId="3"/>
  </si>
  <si>
    <t>福岡県行橋市下検地（番地未確定）－１_工事負担金</t>
    <phoneticPr fontId="3"/>
  </si>
  <si>
    <t>福岡県行橋市下検地（番地未確定）－２_工事負担金</t>
    <phoneticPr fontId="3"/>
  </si>
  <si>
    <t>福岡県行橋市下検地（番地未確定）－３_工事負担金</t>
    <phoneticPr fontId="3"/>
  </si>
  <si>
    <t>福岡県行橋市高瀬９４－１_工事負担金</t>
    <phoneticPr fontId="3"/>
  </si>
  <si>
    <t>福岡県行橋市東大橋６丁目（番地未確定）_工事負担金</t>
    <phoneticPr fontId="3"/>
  </si>
  <si>
    <t>福岡県築上郡築上町大字越路１０－１_工事負担金</t>
    <phoneticPr fontId="3"/>
  </si>
  <si>
    <t>福岡県築上郡上毛町緒方（番地未確定）－１_工事負担金</t>
    <phoneticPr fontId="3"/>
  </si>
  <si>
    <t>福岡県築上郡上毛町緒方（番地未確定）－２_工事負担金</t>
    <phoneticPr fontId="3"/>
  </si>
  <si>
    <t>うきは市</t>
  </si>
  <si>
    <t>福岡県うきは市吉井町屋部２１６－１－１_工事負担金</t>
    <phoneticPr fontId="3"/>
  </si>
  <si>
    <t>久留米</t>
    <rPh sb="0" eb="3">
      <t>クルメ</t>
    </rPh>
    <phoneticPr fontId="3"/>
  </si>
  <si>
    <t>福岡県田川郡福智町弁城２８３３－１～２_工事負担金</t>
  </si>
  <si>
    <t>田川</t>
    <rPh sb="0" eb="2">
      <t>タガワ</t>
    </rPh>
    <phoneticPr fontId="3"/>
  </si>
  <si>
    <t>田川郡糸田町</t>
  </si>
  <si>
    <t>福岡県田川郡糸田町字松ケ迫４００４－１_工事負担金</t>
    <phoneticPr fontId="3"/>
  </si>
  <si>
    <t>福岡県田川郡福智町赤池３９９－２４_工事負担金</t>
    <phoneticPr fontId="3"/>
  </si>
  <si>
    <t>筑後市</t>
  </si>
  <si>
    <t>福岡県筑後市大字古島字榎崎４５２－１～４_工事負担金</t>
  </si>
  <si>
    <t>八女</t>
    <rPh sb="0" eb="1">
      <t>ハチ</t>
    </rPh>
    <rPh sb="1" eb="2">
      <t>メ</t>
    </rPh>
    <phoneticPr fontId="3"/>
  </si>
  <si>
    <t>糸島市</t>
  </si>
  <si>
    <t>福岡県糸島市志摩芥屋１９４－１_工事負担金</t>
    <phoneticPr fontId="3"/>
  </si>
  <si>
    <t>福岡県糸島市志摩芥屋１９４－２_工事負担金</t>
    <phoneticPr fontId="3"/>
  </si>
  <si>
    <t>福岡県糸島市志摩岐志３４６－１～２_工事負担金</t>
    <phoneticPr fontId="3"/>
  </si>
  <si>
    <t>福岡県福岡市西区今津（番地未確定）－１～２_工事負担金</t>
    <phoneticPr fontId="3"/>
  </si>
  <si>
    <t>糟屋郡宇美町</t>
  </si>
  <si>
    <t>福岡県糟屋郡宇美町とびたけ（番地未確定）_工事負担金</t>
    <phoneticPr fontId="3"/>
  </si>
  <si>
    <t>福岡東</t>
    <rPh sb="0" eb="2">
      <t>フクオカ</t>
    </rPh>
    <rPh sb="2" eb="3">
      <t>ヒガシ</t>
    </rPh>
    <phoneticPr fontId="3"/>
  </si>
  <si>
    <t>福岡県福岡市東区唐原７丁目１８－１～２_工事負担金</t>
    <phoneticPr fontId="3"/>
  </si>
  <si>
    <t>宗像市</t>
  </si>
  <si>
    <t>福岡県宗像市池田３４１１－１０_工事負担金</t>
    <phoneticPr fontId="3"/>
  </si>
  <si>
    <t>福岡県宗像市江口７２５－１～３_工事負担金</t>
    <phoneticPr fontId="3"/>
  </si>
  <si>
    <t>福岡県宗像市神湊７７１－１－１～２_工事負担金</t>
    <phoneticPr fontId="3"/>
  </si>
  <si>
    <t>福岡県宗像市田野７３４－１５３－１～２_工事負担金</t>
    <phoneticPr fontId="3"/>
  </si>
  <si>
    <t>福岡県宗像市吉田６３０_工事負担金</t>
    <phoneticPr fontId="3"/>
  </si>
  <si>
    <t>遠賀郡岡垣町</t>
  </si>
  <si>
    <t>福岡県遠賀郡岡垣町手野字片山１１６８－１－１～２</t>
    <phoneticPr fontId="3"/>
  </si>
  <si>
    <t>八幡</t>
    <rPh sb="0" eb="2">
      <t>ヤハタ</t>
    </rPh>
    <phoneticPr fontId="3"/>
  </si>
  <si>
    <t>遠賀郡遠賀町</t>
  </si>
  <si>
    <t>福岡県遠賀郡遠賀町虫生津１６９１－１_工事負担金</t>
    <phoneticPr fontId="3"/>
  </si>
  <si>
    <t>福岡県遠賀郡遠賀町虫生津１６９１－２_工事負担金</t>
    <phoneticPr fontId="3"/>
  </si>
  <si>
    <t>福岡県遠賀郡遠賀町虫生津１３６０（番地未確定）－１_工事負担金</t>
    <phoneticPr fontId="3"/>
  </si>
  <si>
    <t>福岡県遠賀郡遠賀町虫生津１３６０（番地未確定）－２_工事負担金</t>
  </si>
  <si>
    <t>福岡県遠賀郡遠賀町虫生津１３６０（番地未確定）－３_工事負担金</t>
  </si>
  <si>
    <t>福岡県遠賀郡遠賀町虫生津１３６０（番地未確定）－４_工事負担金</t>
    <phoneticPr fontId="3"/>
  </si>
  <si>
    <t>福岡県遠賀郡遠賀町虫生津１３６０（番地未確定）－５_工事負担金</t>
  </si>
  <si>
    <t>福岡県遠賀郡遠賀町虫生津１３６０（番地未確定）－６_工事負担金</t>
  </si>
  <si>
    <t>福岡県遠賀郡遠賀町虫生津１３６０（番地未確定）－７_工事負担金</t>
  </si>
  <si>
    <t>福岡県遠賀郡遠賀町虫生津１３６０（番地未確定）－８_工事負担金</t>
    <phoneticPr fontId="3"/>
  </si>
  <si>
    <t>福岡県北九州市八幡東区中尾３丁目２－４３_工事負担金</t>
  </si>
  <si>
    <t>佐賀県東松浦郡玄海町大字仮屋６５－３_工事負担金請求</t>
    <phoneticPr fontId="3"/>
  </si>
  <si>
    <t>佐賀市</t>
  </si>
  <si>
    <t>佐賀県佐賀市川副町大字西古賀７３６－１_工事負担金</t>
    <phoneticPr fontId="3"/>
  </si>
  <si>
    <t>佐賀</t>
    <rPh sb="0" eb="2">
      <t>サガ</t>
    </rPh>
    <phoneticPr fontId="3"/>
  </si>
  <si>
    <t>鳥栖市</t>
  </si>
  <si>
    <t>佐賀県鳥栖市河内町２０８１－１～３_工事負担金</t>
    <phoneticPr fontId="3"/>
  </si>
  <si>
    <t>佐賀県鳥栖市河内町２０８１－１～３</t>
  </si>
  <si>
    <t>鳥栖</t>
  </si>
  <si>
    <t>長崎県大村市木場１丁目５６－３－１～３_工事負担金</t>
    <phoneticPr fontId="3"/>
  </si>
  <si>
    <t>西海市</t>
  </si>
  <si>
    <t>長崎県西海市大瀬戸町松島外郷３４６２－１５_工事負担金</t>
    <phoneticPr fontId="3"/>
  </si>
  <si>
    <t>長崎</t>
    <rPh sb="0" eb="2">
      <t>ナガサキ</t>
    </rPh>
    <phoneticPr fontId="3"/>
  </si>
  <si>
    <t>長崎市</t>
  </si>
  <si>
    <t>長崎県長崎市野母町１６９０－３_工事負担金</t>
    <rPh sb="4" eb="6">
      <t>セワ</t>
    </rPh>
    <phoneticPr fontId="3"/>
  </si>
  <si>
    <t>熊本県熊本市南区城南町東阿高１１０４－１他_工事負担金</t>
  </si>
  <si>
    <t>大分県佐伯市宇目千束字千東１８３８_工事負担金</t>
    <phoneticPr fontId="3"/>
  </si>
  <si>
    <t>大分県宇佐市佐野１１０５－１～２_工事負担金</t>
    <phoneticPr fontId="3"/>
  </si>
  <si>
    <t>中津</t>
    <rPh sb="0" eb="2">
      <t>ナカツ</t>
    </rPh>
    <phoneticPr fontId="3"/>
  </si>
  <si>
    <t>大分県中津市大字角木２３２－１_工事負担金</t>
    <phoneticPr fontId="3"/>
  </si>
  <si>
    <t>別府市</t>
  </si>
  <si>
    <t>大分県別府市古市町２５－１_工事負担金</t>
    <phoneticPr fontId="3"/>
  </si>
  <si>
    <t>鹿児島県鹿児島市石谷町３７２４－１～２_工事負担金</t>
  </si>
  <si>
    <t>鹿児島市</t>
  </si>
  <si>
    <t>鹿児島県鹿児島市岡之原町７３６－１－１～２_工事負担金</t>
  </si>
  <si>
    <t>鹿児島県鹿児島市花尾町１９８－１－１～３_工事負担金</t>
  </si>
  <si>
    <t>鹿児島県鹿児島市吉野町１０７７５－２４－１～３_工事負担金</t>
  </si>
  <si>
    <t>鹿児島県鹿児島市吉野町７３７６－２－１～３_工事負担金</t>
  </si>
  <si>
    <t>鹿児島県鹿児島市吉野町８１５０－１_工事負担金</t>
  </si>
  <si>
    <t>鹿児島県鹿児島市川田町１５９０－１～３_工事負担金</t>
    <phoneticPr fontId="3"/>
  </si>
  <si>
    <t>鹿児島県鹿児島市犬迫町３６６０－１－１～２_工事負担金</t>
  </si>
  <si>
    <t>鹿児島県鹿児島市喜入中名町２８４８－１－１～２_工事負担金</t>
  </si>
  <si>
    <t>鹿児島県鹿児島市田上７丁目１９２６_工事負担金</t>
  </si>
  <si>
    <t>日置市</t>
  </si>
  <si>
    <t>鹿児島県日置市東市来町伊作田２６８５ー１～２_工事負担金</t>
  </si>
  <si>
    <t>鹿児島県鹿児島市下田町１０１５－１～２_工事負担金</t>
  </si>
  <si>
    <t>鹿児島県日置市吹上町入来３９２３－１－１_工事負担金</t>
  </si>
  <si>
    <t>南九州市</t>
  </si>
  <si>
    <t>鹿児島県南九州市頴娃町上別府５９５０－１４_工事負担金</t>
  </si>
  <si>
    <t>鹿児島県南九州市知覧町塩屋２９１４１－１－１～２_工事負担金</t>
  </si>
  <si>
    <t>鹿児島県南九州市知覧町郡９１７８－１－１_工事負担金</t>
  </si>
  <si>
    <t>鹿児島県南九州市知覧町郡比良屋敷７８３３－１_工事負担金</t>
  </si>
  <si>
    <t>鹿児島県南九州市知覧町南別府字前山２５８０３－１_工事負担金</t>
  </si>
  <si>
    <t>南さつま市</t>
  </si>
  <si>
    <t>鹿児島県南さつま市笠沙町赤生木１１４８－３ー１～２_工事負担金</t>
  </si>
  <si>
    <t>鹿児島県南さつま市加世田小湊２５１９－２－１～２_工事負担金</t>
  </si>
  <si>
    <t>鹿児島県南さつま市金峰町大野４０１６_工事負担金</t>
  </si>
  <si>
    <t>薩摩川内市</t>
  </si>
  <si>
    <t>鹿児島県薩摩川内市西方町大追１６５３－１、３～１０_工事負担金</t>
  </si>
  <si>
    <t>川内</t>
    <rPh sb="0" eb="2">
      <t>カワウチ</t>
    </rPh>
    <phoneticPr fontId="3"/>
  </si>
  <si>
    <t>鹿児島県薩摩川内市西方町１６５３－１－１～３_工事負担金</t>
  </si>
  <si>
    <t>鹿児島県いちき串木野市湊町１１０８－２－１～３_工事負担金</t>
  </si>
  <si>
    <t>鹿児島県霧島市国分川内（番地未確定）_工事負担金</t>
    <phoneticPr fontId="3"/>
  </si>
  <si>
    <t>鹿児島県霧島市隼人町西光寺３１４５ｰ１～２_接続回答書_４回目</t>
  </si>
  <si>
    <t>鹿屋市</t>
  </si>
  <si>
    <t>鹿児島県鹿屋市串良町上小原２６８１－９６_工事負担金</t>
  </si>
  <si>
    <t>鹿屋</t>
    <rPh sb="0" eb="2">
      <t>シカヤ</t>
    </rPh>
    <phoneticPr fontId="3"/>
  </si>
  <si>
    <t>志布志市</t>
  </si>
  <si>
    <t>鹿児島県志布志市志布志町志布志１４７４－４_工事負担金</t>
    <rPh sb="0" eb="4">
      <t>カゴシマケン</t>
    </rPh>
    <rPh sb="22" eb="24">
      <t>コウジ</t>
    </rPh>
    <phoneticPr fontId="3"/>
  </si>
  <si>
    <t>鹿児島県鹿児島市桜島松浦町１０４－１～２_工事負担金</t>
  </si>
  <si>
    <t>沖縄県うるま市塩屋５８－１～５_工事負担金</t>
    <phoneticPr fontId="3"/>
  </si>
  <si>
    <t>沖縄県国頭郡今帰仁村運天１０８１－１_工事負担金</t>
    <phoneticPr fontId="3"/>
  </si>
  <si>
    <t>沖縄県国頭郡今帰仁村仲尾次８４、８５－１_工事負担金</t>
    <phoneticPr fontId="3"/>
  </si>
  <si>
    <t>沖縄県国頭郡東村字有銘１０３３－２_工事負担金</t>
    <phoneticPr fontId="3"/>
  </si>
  <si>
    <t>相馬市</t>
    <rPh sb="0" eb="3">
      <t>ソウマシ</t>
    </rPh>
    <phoneticPr fontId="3"/>
  </si>
  <si>
    <t>福島県相馬市坪田台６４－２９_工事負担金</t>
    <rPh sb="15" eb="20">
      <t>コウジフタンキン</t>
    </rPh>
    <phoneticPr fontId="3"/>
  </si>
  <si>
    <t>相双</t>
    <rPh sb="0" eb="2">
      <t>ソウソウ</t>
    </rPh>
    <phoneticPr fontId="3"/>
  </si>
  <si>
    <t>永田</t>
    <rPh sb="0" eb="2">
      <t>ナガタ</t>
    </rPh>
    <phoneticPr fontId="3"/>
  </si>
  <si>
    <t>追加
作業者</t>
    <rPh sb="0" eb="2">
      <t>ツイカ</t>
    </rPh>
    <rPh sb="3" eb="6">
      <t>サギョウシャ</t>
    </rPh>
    <phoneticPr fontId="3"/>
  </si>
  <si>
    <t>八木沢</t>
    <rPh sb="0" eb="3">
      <t>ヤギサワ</t>
    </rPh>
    <phoneticPr fontId="3"/>
  </si>
  <si>
    <t>沖縄県うるま市川田４８６、４８７、４９０</t>
  </si>
  <si>
    <t>沖縄県うるま市仲嶺５４６</t>
  </si>
  <si>
    <t>沖縄県宮古島市伊良部伊良部６８９</t>
  </si>
  <si>
    <t>沖縄県糸満市魔文仁３３１－１</t>
  </si>
  <si>
    <t>沖縄県石垣市宮良４３８－１</t>
  </si>
  <si>
    <t>熊本県玉名郡長洲町大字宮野２１４６－３－１～３</t>
  </si>
  <si>
    <t>熊本県山鹿市平山３３５０－１</t>
  </si>
  <si>
    <t>鹿児島県南九州市頴娃町上別府５９５０－１４</t>
  </si>
  <si>
    <t>鹿児島県南九州市知覧町郡比良屋敷７８３３－１～２</t>
  </si>
  <si>
    <t>鹿児島県南九州市知覧町南別府字前山２５８０３－１</t>
  </si>
  <si>
    <t>鹿児島県鹿屋市串良町上小原２６８１－９６</t>
  </si>
  <si>
    <t>鹿児島県鹿児島市下田町１０１５－１～２</t>
  </si>
  <si>
    <t>鹿児島県鹿児島市花尾町１９８－１－１～３</t>
  </si>
  <si>
    <t>鹿児島県鹿児島市田上７丁目１９２６</t>
  </si>
  <si>
    <t>鹿児島県日置市東市来町伊作田２６８５ー１～２</t>
  </si>
  <si>
    <t>大分県宇佐市佐野１１０５－１～２</t>
  </si>
  <si>
    <t>北海道江別市一番町１０</t>
  </si>
  <si>
    <t>北海道北広島市輪厚６２１－６、７、１４～３５</t>
  </si>
  <si>
    <t>北海道札幌市南区中ノ沢１８１２－１４０９</t>
  </si>
  <si>
    <t>北海道札幌市南区簾舞４条１丁目３２８－３６</t>
  </si>
  <si>
    <t>北海道恵庭市北柏木町５丁目１－２７～５６</t>
  </si>
  <si>
    <t>北海道千歳市上長都2番67他</t>
  </si>
  <si>
    <t>北海道千歳市泉沢１００７－５１</t>
  </si>
  <si>
    <t>北海道苫小牧市字糸井１４３－４２</t>
  </si>
  <si>
    <t>北海道勇払郡むかわ町駒場３９－１～２１</t>
  </si>
  <si>
    <t>北海道勇払郡むかわ町駒場１５７、１５８</t>
  </si>
  <si>
    <t>北海道勇払郡むかわ町洋光６７－３</t>
  </si>
  <si>
    <t>千葉県香取郡多古町南玉造１７７２－１－１～２</t>
  </si>
  <si>
    <t>千葉県香取市沢１８００－１</t>
  </si>
  <si>
    <t>千葉県香取市虫幡字野口７９９－１－１～２</t>
  </si>
  <si>
    <t>千葉県大網白里市桂山９７０－４－１～２</t>
  </si>
  <si>
    <t>千葉県富里市七栄１７０－６７－１～２</t>
  </si>
  <si>
    <t>千葉県富里市十倉字四区２３６９－１－１～２</t>
  </si>
  <si>
    <t>千葉県市原市新巻字小萩谷５１２－１</t>
  </si>
  <si>
    <t>千葉県市原市椎津６８７－４－１</t>
  </si>
  <si>
    <t>静岡県伊豆市柳瀬５５９－１</t>
  </si>
  <si>
    <t>山梨県北杜市長坂町小荒間27-219他</t>
  </si>
  <si>
    <t>小池</t>
    <rPh sb="0" eb="2">
      <t>コイケ</t>
    </rPh>
    <phoneticPr fontId="3"/>
  </si>
  <si>
    <t>[03]</t>
  </si>
  <si>
    <t>[03]</t>
    <phoneticPr fontId="3"/>
  </si>
  <si>
    <t>[06]</t>
    <phoneticPr fontId="3"/>
  </si>
  <si>
    <t>[115]</t>
    <phoneticPr fontId="3"/>
  </si>
  <si>
    <t>[24]</t>
    <phoneticPr fontId="3"/>
  </si>
  <si>
    <t>[27]</t>
    <phoneticPr fontId="3"/>
  </si>
  <si>
    <t>[101]</t>
    <phoneticPr fontId="3"/>
  </si>
  <si>
    <t>[105]</t>
    <phoneticPr fontId="3"/>
  </si>
  <si>
    <t>[108]</t>
    <phoneticPr fontId="3"/>
  </si>
  <si>
    <t>[109]</t>
    <phoneticPr fontId="3"/>
  </si>
  <si>
    <t>[110]</t>
    <phoneticPr fontId="3"/>
  </si>
  <si>
    <t>[112]</t>
    <phoneticPr fontId="3"/>
  </si>
  <si>
    <t>[121]</t>
    <phoneticPr fontId="3"/>
  </si>
  <si>
    <t>[98]</t>
    <phoneticPr fontId="3"/>
  </si>
  <si>
    <t>[116]</t>
    <phoneticPr fontId="3"/>
  </si>
  <si>
    <t>[117]</t>
    <phoneticPr fontId="3"/>
  </si>
  <si>
    <t>[47]</t>
    <phoneticPr fontId="3"/>
  </si>
  <si>
    <t>[49]</t>
    <phoneticPr fontId="3"/>
  </si>
  <si>
    <t>[84]</t>
    <phoneticPr fontId="3"/>
  </si>
  <si>
    <t>[118]</t>
    <phoneticPr fontId="3"/>
  </si>
  <si>
    <t>[53]</t>
    <phoneticPr fontId="3"/>
  </si>
  <si>
    <t>[62]</t>
    <phoneticPr fontId="3"/>
  </si>
  <si>
    <t>[63]</t>
    <phoneticPr fontId="3"/>
  </si>
  <si>
    <t>[65]</t>
    <phoneticPr fontId="3"/>
  </si>
  <si>
    <t>[74]</t>
    <phoneticPr fontId="3"/>
  </si>
  <si>
    <t>[76]</t>
    <phoneticPr fontId="3"/>
  </si>
  <si>
    <t>[78]</t>
    <phoneticPr fontId="3"/>
  </si>
  <si>
    <t>[80]</t>
    <phoneticPr fontId="3"/>
  </si>
  <si>
    <t>[83]</t>
    <phoneticPr fontId="3"/>
  </si>
  <si>
    <t>[119]</t>
    <phoneticPr fontId="3"/>
  </si>
  <si>
    <t>[120]</t>
    <phoneticPr fontId="3"/>
  </si>
  <si>
    <t>[89]</t>
    <phoneticPr fontId="3"/>
  </si>
  <si>
    <t>[97]</t>
    <phoneticPr fontId="3"/>
  </si>
  <si>
    <t>[05]</t>
    <phoneticPr fontId="3"/>
  </si>
  <si>
    <t>[08]</t>
    <phoneticPr fontId="3"/>
  </si>
  <si>
    <t>[10]</t>
    <phoneticPr fontId="3"/>
  </si>
  <si>
    <t>[02]</t>
    <phoneticPr fontId="3"/>
  </si>
  <si>
    <t>[15]</t>
    <phoneticPr fontId="3"/>
  </si>
  <si>
    <t>[01]</t>
    <phoneticPr fontId="3"/>
  </si>
  <si>
    <t>[18]</t>
  </si>
  <si>
    <t>[s13]</t>
  </si>
  <si>
    <t>[s35]</t>
  </si>
  <si>
    <t>[s34]</t>
  </si>
  <si>
    <t>[s38]</t>
  </si>
  <si>
    <t>[s39]</t>
  </si>
  <si>
    <t>[t04]</t>
  </si>
  <si>
    <t>[s40]</t>
  </si>
  <si>
    <t>[t09]</t>
  </si>
  <si>
    <t>[72]</t>
  </si>
  <si>
    <t>[22]</t>
  </si>
  <si>
    <t>[19]</t>
  </si>
  <si>
    <t>[21]</t>
  </si>
  <si>
    <t>[08]</t>
  </si>
  <si>
    <t>北海道釧路郡釧路町中央２－４３</t>
  </si>
  <si>
    <t>北海道札幌市南区藤野５０６－４</t>
  </si>
  <si>
    <t>北海道勇払郡むかわ町二宮２７５－３３</t>
  </si>
  <si>
    <t>北海道札幌市南区簾舞4条６丁目１２－９</t>
  </si>
  <si>
    <t>北海道勇払郡むかわ町松風２－７７－５</t>
  </si>
  <si>
    <t>北海道苫小牧市錦岡６５－１－１～４</t>
  </si>
  <si>
    <t>[k03]</t>
  </si>
  <si>
    <t>[k15]</t>
  </si>
  <si>
    <t>[s07]</t>
  </si>
  <si>
    <t>[s10]</t>
  </si>
  <si>
    <t>[s11]</t>
  </si>
  <si>
    <t>[s17]</t>
  </si>
  <si>
    <t>[s18]</t>
  </si>
  <si>
    <t>[s20]</t>
  </si>
  <si>
    <t>[s21]</t>
  </si>
  <si>
    <t>[s29]</t>
  </si>
  <si>
    <t>[s31]</t>
  </si>
  <si>
    <t>[s41]</t>
  </si>
  <si>
    <t>[s43]</t>
  </si>
  <si>
    <t>[t11]</t>
  </si>
  <si>
    <t>[00]</t>
  </si>
  <si>
    <t>[17]</t>
  </si>
  <si>
    <t>[23]</t>
  </si>
  <si>
    <t>[71]</t>
  </si>
  <si>
    <t>北海道夕張郡長沼町東９線南２</t>
  </si>
  <si>
    <t>北海道石狩市新港南３丁目７０４</t>
  </si>
  <si>
    <t>北海道恵庭市北柏木町５丁目１、１－７～２６</t>
  </si>
  <si>
    <t>北海道北広島市大曲４５６－４０～７９</t>
  </si>
  <si>
    <t>北海道北広島市大曲８０２－１～２４</t>
  </si>
  <si>
    <t>北海道北広島市島松２００－２、５１－７４</t>
  </si>
  <si>
    <t>北海道札幌市西区平和４２３－１０</t>
  </si>
  <si>
    <t>北海道札幌市東区中沼町６６－２５０、３０５～３２７</t>
  </si>
  <si>
    <t>北海道千歳市上長都２－３</t>
  </si>
  <si>
    <t>北海道千歳市上長都４－４～３６</t>
  </si>
  <si>
    <t>北海道苫小牧市はまなす町２丁目４３９</t>
  </si>
  <si>
    <t>北海道苫小牧市字樽前３０－１～８</t>
  </si>
  <si>
    <t>北海道勇払郡安平町東早来２１１－１～４０</t>
  </si>
  <si>
    <t>北海道斜里郡斜里町新光町６２</t>
  </si>
  <si>
    <t>[06]</t>
  </si>
  <si>
    <t>[12]</t>
  </si>
  <si>
    <t>[14]</t>
  </si>
  <si>
    <t>[11]</t>
  </si>
  <si>
    <t>[01]</t>
  </si>
  <si>
    <t>[09]</t>
  </si>
  <si>
    <t>[27]</t>
  </si>
  <si>
    <t>茨城県那珂市後台小川前１４５４－５</t>
  </si>
  <si>
    <t>茨城県常陸大宮市長倉６８６－１、６８７－１、６８９－１</t>
  </si>
  <si>
    <t>茨城県行方市羽生１８２１－２他</t>
  </si>
  <si>
    <t>茨城県水戸市平須町１８２４－１２５</t>
  </si>
  <si>
    <t>茨城県つくばみらい市小張１０６９－３、１９６９－１、１９７０－１</t>
  </si>
  <si>
    <t>茨城県取手市椚木字椚木１３３</t>
  </si>
  <si>
    <t>千葉県香取郡多古町南玉造１７７２－１－１～２_20160620回答</t>
  </si>
  <si>
    <t>山梨県甲府市横根町１１８２－３６０－１～１１</t>
  </si>
  <si>
    <t>岐阜県海津市平田町仏師川７６６－１</t>
  </si>
  <si>
    <t>岐阜県各務原市須衛２２６２－２</t>
  </si>
  <si>
    <t>岐阜県高山市新宮町４２４７－１０－１～２</t>
  </si>
  <si>
    <t>岐阜県中津川市田瀬字矢平１４８０－６－１～２</t>
  </si>
  <si>
    <t>岐阜県中津川市付知町７４８５－５ー１～２</t>
  </si>
  <si>
    <t>岐阜県中津川市福岡２９０７－１４</t>
  </si>
  <si>
    <t>岐阜県中津川市福岡字馬場平５－２９</t>
  </si>
  <si>
    <t>[05]</t>
  </si>
  <si>
    <t>[25]</t>
  </si>
  <si>
    <t>[28]</t>
  </si>
  <si>
    <t>[07]</t>
  </si>
  <si>
    <t>[10]</t>
  </si>
  <si>
    <t>[16]</t>
  </si>
  <si>
    <t>宮崎県日南市大字富士２１４０－２、１９～３６</t>
  </si>
  <si>
    <t>宮崎県宮崎市田吉４３５６－１－１</t>
  </si>
  <si>
    <t>[n04]</t>
  </si>
  <si>
    <t>[n05]</t>
  </si>
  <si>
    <t>[n06]</t>
  </si>
  <si>
    <t>[n07]</t>
  </si>
  <si>
    <t>[n10]</t>
  </si>
  <si>
    <t>[n20]</t>
  </si>
  <si>
    <t>[n22]</t>
  </si>
  <si>
    <t>[n25]</t>
  </si>
  <si>
    <t>[n27]</t>
  </si>
  <si>
    <t>[n31]</t>
  </si>
  <si>
    <t>[24]</t>
  </si>
  <si>
    <t>[26]</t>
  </si>
  <si>
    <t>[32]</t>
  </si>
  <si>
    <t>[42]</t>
  </si>
  <si>
    <t>[47]</t>
  </si>
  <si>
    <t>[48]</t>
  </si>
  <si>
    <t>[50]</t>
  </si>
  <si>
    <t>[51]</t>
  </si>
  <si>
    <t>[52]</t>
  </si>
  <si>
    <t>[53]</t>
  </si>
  <si>
    <t>[54]</t>
  </si>
  <si>
    <t>[t20]</t>
  </si>
  <si>
    <t>[t21]</t>
  </si>
  <si>
    <t>[r36]</t>
  </si>
  <si>
    <t>[r41]</t>
  </si>
  <si>
    <t>[r45]</t>
  </si>
  <si>
    <t>[k09]</t>
  </si>
  <si>
    <t>[k11]</t>
  </si>
  <si>
    <t>茨城県那珂市門部３６４６</t>
  </si>
  <si>
    <t>茨城県鉾田市烟田６６１－２、７～９</t>
  </si>
  <si>
    <t>茨城県鉾田市玉田字鉾辺１０５５－９他</t>
  </si>
  <si>
    <t>茨城県神栖市矢田部１１１９２－１</t>
  </si>
  <si>
    <t>栃木県大田原市中田原５０９－１２</t>
  </si>
  <si>
    <t>栃木県大田原市八塩４０６－１、２４</t>
  </si>
  <si>
    <t>[k119]</t>
    <phoneticPr fontId="3"/>
  </si>
  <si>
    <t>[k12]</t>
    <phoneticPr fontId="3"/>
  </si>
  <si>
    <t>[k120]</t>
    <phoneticPr fontId="3"/>
  </si>
  <si>
    <t>[k21]</t>
  </si>
  <si>
    <t>[k33]</t>
  </si>
  <si>
    <t>[k34]</t>
  </si>
  <si>
    <t>[k36]</t>
  </si>
  <si>
    <t>[k44]</t>
  </si>
  <si>
    <t>[k47]</t>
  </si>
  <si>
    <t>[k48]</t>
  </si>
  <si>
    <t>[k53]</t>
  </si>
  <si>
    <t>[k54]</t>
  </si>
  <si>
    <t>[k56]</t>
  </si>
  <si>
    <t>[k62]</t>
  </si>
  <si>
    <t>[k64]</t>
  </si>
  <si>
    <t>[k66]</t>
  </si>
  <si>
    <t>[k74]</t>
  </si>
  <si>
    <t>[k86]</t>
  </si>
  <si>
    <t>[k92]</t>
  </si>
  <si>
    <t>[k98]</t>
  </si>
  <si>
    <t>[m01]</t>
  </si>
  <si>
    <t>[m06]</t>
  </si>
  <si>
    <t>[m08]</t>
  </si>
  <si>
    <t>[m09]</t>
  </si>
  <si>
    <t>[o01]</t>
  </si>
  <si>
    <t>[o02]</t>
  </si>
  <si>
    <t>[o03]</t>
  </si>
  <si>
    <t>[o05]</t>
  </si>
  <si>
    <t>[o06]</t>
  </si>
  <si>
    <t>[o07]</t>
  </si>
  <si>
    <t>[o08]</t>
  </si>
  <si>
    <t>[o11]</t>
  </si>
  <si>
    <t>[o12]</t>
  </si>
  <si>
    <t>[o13]</t>
  </si>
  <si>
    <t>[o14]</t>
  </si>
  <si>
    <t>[o15]</t>
  </si>
  <si>
    <t>[o16]</t>
  </si>
  <si>
    <t>栃木県小山市網戸字折本２０６７－５</t>
  </si>
  <si>
    <t>群馬県桐生市梅田町３丁目４０２－１～２７</t>
  </si>
  <si>
    <t>群馬県桐生市川内町２－３４０－１～１８</t>
  </si>
  <si>
    <t>群馬県桐生市新里町大久保５５１－９、２７～２９</t>
  </si>
  <si>
    <t>群馬県桐生市新里町高泉４６９－１０３、１１５</t>
  </si>
  <si>
    <t>群馬県桐生市新里町新川字十三塚２７０５－１、６</t>
  </si>
  <si>
    <t>群馬県桐生市新里町新川鏑木２３１０－１、１３～１６</t>
  </si>
  <si>
    <t>群馬県桐生市広沢町６丁目字大谷戸５４７－１、４～６</t>
  </si>
  <si>
    <t>群馬県みどり市東町小夜戸９１２</t>
  </si>
  <si>
    <t>群馬県みどり市東町小夜戸９３０</t>
  </si>
  <si>
    <t>群馬県みどり市東町小夜戸９７９－１</t>
  </si>
  <si>
    <t>群馬県みどり市大間々町高津戸５３２－１～２他</t>
  </si>
  <si>
    <t>[04]</t>
  </si>
  <si>
    <t>[13]</t>
  </si>
  <si>
    <t>[15]</t>
  </si>
  <si>
    <t>[20]</t>
  </si>
  <si>
    <t>群馬県前橋市粕川町込皆戸３５－１、７～９</t>
  </si>
  <si>
    <t>群馬県前橋市粕川町室沢５７２－１、９～２４</t>
  </si>
  <si>
    <t>群馬県前橋市駒形町字西築場１３５３－１、１２、１４～４５</t>
  </si>
  <si>
    <t>群馬県前橋市苗ヶ島町１４５９－１、５～４１</t>
  </si>
  <si>
    <t>群馬県前橋市鼻毛石町１０７０－１、５～８</t>
  </si>
  <si>
    <t>群馬県前橋市鼻毛石町１５８４－１、２２～２４</t>
  </si>
  <si>
    <t>群馬県前橋市富士見町赤城山１７８８－１８、７９～８２</t>
  </si>
  <si>
    <t>群馬県前橋市富士見町石井字河原山１６５９－３６、５９</t>
  </si>
  <si>
    <t>群馬県前橋市富士見町小暮４４４</t>
  </si>
  <si>
    <t>群馬県前橋市富士見町小暮１４２８－１、３</t>
  </si>
  <si>
    <t>群馬県前橋市富士見町皆沢３５９－２、１３～１４</t>
  </si>
  <si>
    <t>群馬県前橋市富士見町皆沢１３５８－１～１３</t>
  </si>
  <si>
    <t>群馬県前橋市堀越町２７４５－１、６～７</t>
  </si>
  <si>
    <t>群馬県前橋市嶺町１５－２</t>
  </si>
  <si>
    <t>群馬県前橋市富士見町赤城山１２０４－１５８２</t>
  </si>
  <si>
    <t>[s03]</t>
  </si>
  <si>
    <t>[s06]</t>
  </si>
  <si>
    <t>[s08]</t>
  </si>
  <si>
    <t>[s09]</t>
  </si>
  <si>
    <t>[s12]</t>
  </si>
  <si>
    <t>[s14]</t>
  </si>
  <si>
    <t>[s15]</t>
  </si>
  <si>
    <t>[s16]</t>
  </si>
  <si>
    <t>[s26]</t>
  </si>
  <si>
    <t>[s28]</t>
  </si>
  <si>
    <t>[s30]</t>
  </si>
  <si>
    <t>[t01]</t>
  </si>
  <si>
    <t>[t03]</t>
  </si>
  <si>
    <t>[t06]</t>
  </si>
  <si>
    <t>[t07]</t>
  </si>
  <si>
    <t>[t12]</t>
  </si>
  <si>
    <t>[t15]</t>
  </si>
  <si>
    <t>群馬県吾妻郡嬬恋村大前字細原２２０４－１－１～５８</t>
  </si>
  <si>
    <t>群馬県吾妻郡嬬恋村大字鎌原字鬼の泉水１４９８、１４９９</t>
  </si>
  <si>
    <t>群馬県吾妻郡長野原町大字北軽井沢（字南木熊の内）</t>
  </si>
  <si>
    <t>群馬県吾妻郡長野原町大字応桑字池の坂１６０７－１６２他</t>
  </si>
  <si>
    <t>群馬県吾妻郡長野原町大字北軽井沢字大屋原１９２４－１６７</t>
  </si>
  <si>
    <t>群馬県吾妻郡長野原町大字北軽井沢字大屋原１９２４－８６４</t>
  </si>
  <si>
    <t>群馬県吾妻郡長野原町大字北軽井沢１９２４－１０８５（６区画）</t>
  </si>
  <si>
    <t>群馬県吾妻郡長野原町大字北軽井沢字大屋原１９２４－１６８９他(１４区画）</t>
  </si>
  <si>
    <t>群馬県吾妻郡長野原町大字北軽井沢１９８７－８９、９２６～９３４</t>
  </si>
  <si>
    <t>群馬県吾妻郡長野原町大字北軽井沢字南木山大楢２０３２－１、５９４７－５９４９</t>
  </si>
  <si>
    <t>群馬県北群馬郡榛東村大字長岡１８３９－２</t>
  </si>
  <si>
    <t>群馬県北群馬郡吉岡町大字上野田１８８９－１～３、１８９１－１</t>
  </si>
  <si>
    <t>群馬県渋川市渋川字折原３６５７－４、１５</t>
  </si>
  <si>
    <t xml:space="preserve">群馬県沼田市薄根町４１２２－１、２０～２６                     </t>
  </si>
  <si>
    <t>群馬県吾妻郡嬬恋村大字鎌原字大カイシコ１０５３－６７１、１３４２４</t>
  </si>
  <si>
    <t>群馬県安中市安中３８１８－４、９、１０</t>
  </si>
  <si>
    <t>群馬県安中市松井田町松井田字二本松１４９７－１、９～１０</t>
  </si>
  <si>
    <t>群馬県甘楽郡甘楽町大字白倉２４４４－１、４～６</t>
  </si>
  <si>
    <t>群馬県甘楽郡甘楽町白倉３１０６－１、４～５</t>
  </si>
  <si>
    <t>群馬県甘楽郡下仁田町大字西野牧４６７０－８他</t>
  </si>
  <si>
    <t>群馬県高崎市下佐野町１４１２他</t>
  </si>
  <si>
    <t>群馬県高崎市乗附町３８２８－１～３</t>
  </si>
  <si>
    <t>群馬県高崎市吉井町上奥平１１８９－１、４</t>
  </si>
  <si>
    <t>埼玉県入間郡越生町大字小杉６８１－５、８</t>
  </si>
  <si>
    <t>埼玉県飯能市大字北川字岩茸石１２０７－６～８</t>
  </si>
  <si>
    <t>埼玉県飯能市大字中藤中郷字久根花２７８－１</t>
  </si>
  <si>
    <t>埼玉県飯能市大字南川字岡房６５４－６</t>
  </si>
  <si>
    <t>埼玉県飯能市大字南川字秩父峠４１７他</t>
  </si>
  <si>
    <t>埼玉県比企郡鳩山町大字赤沼１００６－２～１３</t>
  </si>
  <si>
    <t>埼玉県鴻巣市小谷６２７－１～２１</t>
  </si>
  <si>
    <t>埼玉県東松山市大字大谷字亀ノ甲３１０９－１～３８</t>
  </si>
  <si>
    <t>埼玉県比企郡ときがわ町大字五明１９０１－１他</t>
  </si>
  <si>
    <t>[k14]</t>
  </si>
  <si>
    <t>[k19]</t>
  </si>
  <si>
    <t>[k25]</t>
  </si>
  <si>
    <t>[k28]</t>
  </si>
  <si>
    <t>[k30]</t>
  </si>
  <si>
    <t>[k32]</t>
  </si>
  <si>
    <t>[k41]</t>
  </si>
  <si>
    <t>[k51]</t>
  </si>
  <si>
    <t>[k57]</t>
  </si>
  <si>
    <t>[k59]</t>
  </si>
  <si>
    <t>[k60]</t>
  </si>
  <si>
    <t>[k61]</t>
  </si>
  <si>
    <t>[k63]</t>
  </si>
  <si>
    <t>[k70]</t>
  </si>
  <si>
    <t>[k75]</t>
  </si>
  <si>
    <t>[k80]</t>
  </si>
  <si>
    <t>[k81]</t>
  </si>
  <si>
    <t>[k83]</t>
  </si>
  <si>
    <t>[k87]</t>
  </si>
  <si>
    <t>[k89]</t>
  </si>
  <si>
    <t>埼玉県加須市麦倉字曽根３２００－１～３</t>
  </si>
  <si>
    <t>千葉県夷隅郡大多喜町上原字諏訪森３０３－１、３０３－９－１～２</t>
  </si>
  <si>
    <t>千葉県いすみ市高谷字南海道５１９－３</t>
  </si>
  <si>
    <t>千葉県勝浦市植野１３０５</t>
  </si>
  <si>
    <t>千葉県鴨川市北風原７６９－１－１～２</t>
  </si>
  <si>
    <t>千葉県鴨川市宮字峰岡東下牧２０１３－１～４</t>
  </si>
  <si>
    <t>千葉県木更津市真里谷字奥桑ヶ谷４１９６－１、４１９７－１</t>
  </si>
  <si>
    <t>千葉県木更津市久津間字久留里川通１９３６－１～２</t>
  </si>
  <si>
    <t>千葉県木更津市長須賀１０６７－１～２</t>
  </si>
  <si>
    <t>千葉県君津市鹿野山６６０</t>
  </si>
  <si>
    <t>千葉県君津市下湯江字上三船１５７１－１～２</t>
  </si>
  <si>
    <t>千葉県館山市加賀名２３７－３</t>
  </si>
  <si>
    <t>千葉県長生郡一宮町船頭給１５１－２</t>
  </si>
  <si>
    <t>千葉県長生郡一宮町綱田字麦田４５－１－１～２</t>
  </si>
  <si>
    <t>千葉県長生郡白子町牛込５６０－１、５６１－１－１～２</t>
  </si>
  <si>
    <t>千葉県長生郡白子町牛込５１２－２</t>
  </si>
  <si>
    <t>千葉県長生郡白子町関６６４６－１～２</t>
  </si>
  <si>
    <t>千葉県長生郡長柄町山之郷３３－１－１～３</t>
  </si>
  <si>
    <t>千葉県長生郡睦沢町下之郷字沢尻２７５５－２～６</t>
  </si>
  <si>
    <t>千葉県茂原市萱場１５１５－１</t>
  </si>
  <si>
    <t>千葉県茂原市清水字傍示土１０４０－８他</t>
  </si>
  <si>
    <t>千葉県茂原市中善寺字北ヶ谷１１０７－１－１～３</t>
  </si>
  <si>
    <t>千葉県茂原市六ッ野５６５－４－１～３</t>
  </si>
  <si>
    <t>千葉県茂原市山崎字関谷１０１８－１～２</t>
  </si>
  <si>
    <t>千葉県いすみ市山田３９７２－７－１</t>
  </si>
  <si>
    <t>[02]</t>
  </si>
  <si>
    <t>千葉県市原市椎津１３５１－１</t>
  </si>
  <si>
    <t>千葉県袖ヶ浦市代宿２５９－５－１～３</t>
  </si>
  <si>
    <t>千葉県千葉市緑区平山町１０４９－１７６</t>
  </si>
  <si>
    <t>千葉県千葉市緑区平川町１３５２－３－１～２</t>
  </si>
  <si>
    <t>千葉県千葉市若葉区坂月町２４９－１－１～２</t>
  </si>
  <si>
    <t>千葉県千葉市若葉区中野町１９９６－３、４</t>
  </si>
  <si>
    <t>[n12]</t>
  </si>
  <si>
    <t>[n14]</t>
  </si>
  <si>
    <t>[n21]</t>
  </si>
  <si>
    <t>[n28]</t>
  </si>
  <si>
    <t>[n33]</t>
  </si>
  <si>
    <t>[n37]</t>
  </si>
  <si>
    <t>[n38]</t>
  </si>
  <si>
    <t>[n42]</t>
  </si>
  <si>
    <t>[n48]</t>
  </si>
  <si>
    <t>[n62]</t>
  </si>
  <si>
    <t>[n64]</t>
  </si>
  <si>
    <t>[n70]</t>
  </si>
  <si>
    <t>[n71]</t>
  </si>
  <si>
    <t>[n74]</t>
  </si>
  <si>
    <t>[n78]</t>
  </si>
  <si>
    <t>[n80]</t>
  </si>
  <si>
    <t>[n84]</t>
  </si>
  <si>
    <t>[n91]</t>
  </si>
  <si>
    <t>千葉県佐倉市岩名４３２－１～２</t>
  </si>
  <si>
    <t>千葉県山武郡九十九里町作田字芳立４３９２</t>
  </si>
  <si>
    <t>千葉県山武郡芝山町新井田新田２９－２－１～３</t>
  </si>
  <si>
    <t xml:space="preserve">千葉県山武郡横芝光町木戸９６４０－３                           </t>
  </si>
  <si>
    <t>千葉県山武郡横芝光町宮川６４００、６４０２</t>
  </si>
  <si>
    <t xml:space="preserve">千葉県山武市木戸字南川岸２３５２－２、２３５３－２              </t>
  </si>
  <si>
    <t>千葉県山武市埴谷７２８－１</t>
  </si>
  <si>
    <t>千葉県山武市埴谷２３９０－１～２</t>
  </si>
  <si>
    <t>千葉県銚子市小長町１５２２</t>
  </si>
  <si>
    <t>千葉県成田市大栄十余三２４５－１，２</t>
  </si>
  <si>
    <t>千葉県成田市多良貝２４５－１３２８</t>
  </si>
  <si>
    <t>千葉県八街市砂６６０－１－１～２</t>
  </si>
  <si>
    <t>千葉県八街市大関１９９－４－１～２</t>
  </si>
  <si>
    <t>千葉県八街市雁丸３３－１－１～２</t>
  </si>
  <si>
    <t>千葉県八街市勢田３３９－２</t>
  </si>
  <si>
    <t>千葉県八街市吉倉２８８－３８、４０</t>
  </si>
  <si>
    <t>[26_1]</t>
    <phoneticPr fontId="3"/>
  </si>
  <si>
    <t>[34]</t>
  </si>
  <si>
    <t>[74]</t>
  </si>
  <si>
    <t>東京都八王子市梅坪町４５１－１～２</t>
  </si>
  <si>
    <t>東京都八王子市谷野町２４－１～７他</t>
  </si>
  <si>
    <t>東京都大島町差木地字下原９８０－３他</t>
  </si>
  <si>
    <t>東京都八丈島八丈町三根５８８－１</t>
  </si>
  <si>
    <t>東京都八丈島八丈町三根５８９４－３－１～２他</t>
  </si>
  <si>
    <t>神奈川県厚木市上古沢５６９－１～１３</t>
  </si>
  <si>
    <t>[h02]</t>
    <phoneticPr fontId="3"/>
  </si>
  <si>
    <t>[o01]</t>
    <phoneticPr fontId="3"/>
  </si>
  <si>
    <t>[29]</t>
  </si>
  <si>
    <t>[36]</t>
  </si>
  <si>
    <t>神奈川県足柄下郡湯河原町鍛冶屋８９８－５８他</t>
  </si>
  <si>
    <t>神奈川県足柄下郡箱根町芦ノ湯字朝日８６－６９、７１、８９～９０</t>
  </si>
  <si>
    <t>神奈川県足柄下郡箱根町仙石原５６７－２６、２８</t>
  </si>
  <si>
    <t>神奈川県足柄下郡箱根町仙石原字菅原１１８１－８６</t>
  </si>
  <si>
    <t>神奈川県足柄下郡箱根町箱根字男駒山４３０－２１他</t>
  </si>
  <si>
    <t>神奈川県足柄下郡箱根町宮城野１３３０－１３６</t>
  </si>
  <si>
    <t>神奈川県足柄下郡箱根町元箱根字大芝１０３－２４７、５５２～５５４</t>
  </si>
  <si>
    <t>神奈川県足柄下郡箱根町湯本茶屋字鑓突石２２１－１他</t>
  </si>
  <si>
    <t>神奈川県足柄下郡湯河原町宮上字上野７７３他</t>
  </si>
  <si>
    <t>神奈川県小田原市入生田字吾性沢２５１－３５－１～２</t>
  </si>
  <si>
    <t>神奈川県秦野市柳川字鍛冶畑１３－１～３</t>
  </si>
  <si>
    <t>神奈川県川崎市麻生区黒川字明坪２１５１－１、３～２２</t>
  </si>
  <si>
    <t>神奈川県相模原市緑区青野原２４５５－１他</t>
  </si>
  <si>
    <t>神奈川県相模原市緑区青山２８６９－１、－１７～１９９</t>
  </si>
  <si>
    <t>神奈川県横浜市保土ヶ谷区上菅田町８４９他</t>
  </si>
  <si>
    <t>[h07]</t>
    <phoneticPr fontId="3"/>
  </si>
  <si>
    <t>[h15]</t>
    <phoneticPr fontId="3"/>
  </si>
  <si>
    <t>神奈川県中郡二宮町中里６００、（番地未確定）</t>
  </si>
  <si>
    <t>神奈川県平塚市南金目上２５１０－１、３～５</t>
  </si>
  <si>
    <t>[19]</t>
    <phoneticPr fontId="3"/>
  </si>
  <si>
    <t>[o00]</t>
  </si>
  <si>
    <t>[o09]</t>
  </si>
  <si>
    <t>[o21]</t>
  </si>
  <si>
    <t>[o24]</t>
  </si>
  <si>
    <t>[o29]</t>
  </si>
  <si>
    <t>山梨県大月市初狩町下初狩屋津１１８３－１他</t>
  </si>
  <si>
    <t>山梨県都留市鹿留（番地未確定）１～５６</t>
  </si>
  <si>
    <t>山梨県南都留郡鳴沢村鳴沢１、１－２７</t>
  </si>
  <si>
    <t>山梨県南都留郡鳴沢村鳴沢３０、３０－３</t>
  </si>
  <si>
    <t>山梨県南都留郡鳴沢村鳴沢４４－１</t>
  </si>
  <si>
    <t>山梨県南都留郡鳴沢村鳴沢村１０４４２、１０４４３</t>
  </si>
  <si>
    <t>山梨県南都留郡鳴沢村字富士山１０４４２－４００</t>
  </si>
  <si>
    <t>山梨県南都留郡富士河口湖町大石字松原山２５３３－１、２８１７－１、２８１５</t>
  </si>
  <si>
    <t>山梨県南都留郡富士河口湖町富士ヶ嶺１２－１０４</t>
  </si>
  <si>
    <t>山梨県南都留郡山中湖村平野字向切詰４７５－４３</t>
  </si>
  <si>
    <t>[31]</t>
  </si>
  <si>
    <t>[41]</t>
  </si>
  <si>
    <t>山梨県甲斐市大垈字千鳥山１９２６</t>
  </si>
  <si>
    <t>山梨県甲斐市亀沢大明神６９４９－３７７</t>
  </si>
  <si>
    <t>山梨県甲斐市亀沢大明神６９４９－４２３－１～２</t>
  </si>
  <si>
    <t>山梨県甲府市下帯那町３３４０～３３４６</t>
  </si>
  <si>
    <t>山梨県中巨摩郡昭和町西条新田１２－１～９、１２－３８</t>
  </si>
  <si>
    <t>山梨県西八代郡市川三郷町落居山田６３１３－１</t>
  </si>
  <si>
    <t>山梨県韮崎市旭町上條南割３３１４－１４９</t>
  </si>
  <si>
    <t>山梨県韮崎市穴山町字宮窪４６４７</t>
  </si>
  <si>
    <t>山梨県韮崎市穂坂町三ツ沢２７１３、２７１６</t>
  </si>
  <si>
    <t>山梨県韮崎市穂坂町宮久保字上野原２４５６－１～２</t>
  </si>
  <si>
    <t>山梨県韮崎市穂坂町柳平１９９７－１</t>
  </si>
  <si>
    <t>山梨県韮崎市穂坂町柳平２１６５－１８４</t>
  </si>
  <si>
    <t>山梨県笛吹市石和町八田４９０－４０、－１４６～１４９</t>
  </si>
  <si>
    <t>山梨県笛吹市御坂町上黒駒（番地未確定）、６８６６</t>
  </si>
  <si>
    <t>山梨県北杜市明野町浅尾字大根３１０１－１</t>
  </si>
  <si>
    <t>山梨県北杜市明野町浅尾新田１５７７－５－１</t>
  </si>
  <si>
    <t>山梨県北杜市明野町浅尾字浅尾原５２５９－７３３</t>
  </si>
  <si>
    <t>山梨県北杜市大泉町西井出３３８６－３～９</t>
  </si>
  <si>
    <t>[49_2]</t>
    <phoneticPr fontId="3"/>
  </si>
  <si>
    <t>[57]</t>
  </si>
  <si>
    <t>[60]</t>
  </si>
  <si>
    <t>[61]</t>
  </si>
  <si>
    <t>[62]</t>
  </si>
  <si>
    <t>[64]</t>
  </si>
  <si>
    <t>[73]</t>
  </si>
  <si>
    <t>[77]</t>
  </si>
  <si>
    <t>[82]</t>
  </si>
  <si>
    <t>[84]</t>
  </si>
  <si>
    <t>[85]</t>
  </si>
  <si>
    <t>[92]</t>
  </si>
  <si>
    <t>[95]</t>
  </si>
  <si>
    <t>[96]</t>
  </si>
  <si>
    <t>山梨県北杜市須玉町江草儀生４４１１－１</t>
  </si>
  <si>
    <t>山梨県北杜市高根町清里３５４５－３３４９</t>
  </si>
  <si>
    <t>山梨県北杜市長坂町小荒間２７</t>
  </si>
  <si>
    <t>山梨県北杜市長坂町白井沢２６９５－１</t>
  </si>
  <si>
    <t>山梨県北杜市長坂町白井沢３１００－１４３</t>
  </si>
  <si>
    <t>山梨県北杜市長坂町塚川字五味屋敷６８８－１</t>
  </si>
  <si>
    <t>山梨県北杜市白州町白須字馬飼場７４５８</t>
  </si>
  <si>
    <t>山梨県北杜市白州町白須字坂下３５２８</t>
  </si>
  <si>
    <t>山梨県北杜市白州町大坊字前田２９３</t>
  </si>
  <si>
    <t>山梨県北杜市武川町牧原２２９３－１</t>
  </si>
  <si>
    <t>山梨県北杜市武川町柳澤１５５６、１５５７</t>
  </si>
  <si>
    <t>山梨県南アルプス市六科１３４６－１～２</t>
  </si>
  <si>
    <t>山梨県山梨市下井尻１１７５、１１７５－１～４</t>
  </si>
  <si>
    <t>山梨県山梨市牧丘町１２９７－１～６５</t>
  </si>
  <si>
    <t>長野県飯田市伊豆木１６－１</t>
  </si>
  <si>
    <t>長野県下伊那郡高森町下市田４０４７－１～６</t>
  </si>
  <si>
    <t>長野県下伊那郡平谷村４０３－６７３－１～２</t>
  </si>
  <si>
    <t>長野県飯田市山本６７２４－７７－１～３</t>
  </si>
  <si>
    <t>長野県飯山市大字野坂田６２６－１</t>
  </si>
  <si>
    <t>長野県下高井郡木島平村大字上木島４６０４－７３</t>
  </si>
  <si>
    <t>長野県伊那市高遠町芝平１３９他</t>
  </si>
  <si>
    <t>長野県伊那市前原（番地未確定）</t>
  </si>
  <si>
    <t>長野県木曽郡王滝村３１５９－２８４、８５３、８５４</t>
  </si>
  <si>
    <t>長野県木曽郡木曽町開田高原西野５２２７－３１７－１～２</t>
  </si>
  <si>
    <t>長野県木曽郡木曽町開田高原西野６３２１－３０６－１～２</t>
  </si>
  <si>
    <t>長野県木曽郡木曽町開田高原西野６３２１－６３４－１～２</t>
  </si>
  <si>
    <t>長野県佐久市印内５２３－３６－１～２</t>
  </si>
  <si>
    <t>長野県小諸市大久保（番地未確定）、－１～８</t>
  </si>
  <si>
    <t>長野県南佐久郡小海町豊里字池の沢５９１８－９－１～２</t>
  </si>
  <si>
    <t>長野県北佐久郡軽井沢町追分字坂下６８６</t>
  </si>
  <si>
    <t>長野県北佐久郡軽井沢町追分字坂下６８６、６８９－１～４</t>
  </si>
  <si>
    <t>長野県北佐久郡御代田町面替５９２－４５～４６</t>
  </si>
  <si>
    <t>長野県佐久市内山１５４６－１、４～５</t>
  </si>
  <si>
    <t>長野県小諸市大久保２２２３－２４－１～３</t>
  </si>
  <si>
    <t>長野県南佐久郡南牧村海ノ口（番地未確定）－１～３</t>
  </si>
  <si>
    <t>長野県北佐久郡御代田町草越１１７３－３２７</t>
  </si>
  <si>
    <t>長野県佐久市内山３４５５－１～３</t>
  </si>
  <si>
    <t>長野県北佐久郡軽井沢町追分字小田井道上１６、１６－１～２</t>
  </si>
  <si>
    <t>長野県北佐久郡御代田町草越１０４４、１０４５</t>
  </si>
  <si>
    <t>長野県小諸市大字大久保字中ノ坂－１～２</t>
  </si>
  <si>
    <t>長野県北佐久郡軽井沢町追分字鴨原堰東１０４４－３１</t>
  </si>
  <si>
    <t>長野県北佐久郡御代田町草越１１９４－２、５０－１～４</t>
  </si>
  <si>
    <t>長野県小諸市大字大久保字中ノ坂２３５３－４５－１</t>
  </si>
  <si>
    <t>長野県北佐久郡御代田町塩野（番地未確定）－１～２</t>
  </si>
  <si>
    <t>長野県佐久市志賀字長山１－９４、９５</t>
  </si>
  <si>
    <t>長野県小諸市甲（番地未確定）－１～２</t>
  </si>
  <si>
    <t>長野県佐久市中込３１３３－２</t>
  </si>
  <si>
    <t>長野県小諸市甲字大安場４６３７</t>
  </si>
  <si>
    <t>長野県北佐久郡軽井沢町軽井沢－１～２</t>
  </si>
  <si>
    <t>長野県北佐久郡御代田町塩野３１８０－２１０</t>
  </si>
  <si>
    <t>長野県佐久市根岸１２５５－１６５－１～２</t>
  </si>
  <si>
    <t>長野県小諸市柏木（番地未確定）－１～３</t>
  </si>
  <si>
    <t>長野県北佐久郡軽井沢町軽井沢字高瀬沢（番地未確定）</t>
  </si>
  <si>
    <t>長野県佐久市布施字小坂５５７５－１－１～３８</t>
  </si>
  <si>
    <t>長野県南佐久郡南牧村海ノ口字西牧場２２４２－１～２</t>
  </si>
  <si>
    <t>長野県佐久市布施字上坂５８１０－１０－１～４０</t>
  </si>
  <si>
    <t>長野県小諸市加増１００５－１６、１０８～１１０</t>
  </si>
  <si>
    <t>長野県北佐久郡軽井沢町軽井沢字林ノ根－１、１００４－１５０－１～３</t>
  </si>
  <si>
    <t>長野県北佐久郡御代田町御代田３６３５－１、２８～４０</t>
  </si>
  <si>
    <t>長野県小諸市塩野３９６５－１～３、３９６６－１～７</t>
  </si>
  <si>
    <t>長野県北佐久郡御代田町御代田４０２５－１～３、５、１０～１９</t>
  </si>
  <si>
    <t>長野県北佐久郡軽井沢町軽井沢字林の根１００４－５９３、５９５～６０１</t>
  </si>
  <si>
    <t>長野県北佐久郡御代田町御代田字大林４１０８－４～５、４１０９</t>
  </si>
  <si>
    <t>長野県北佐久郡御代田町茂沢３７１－３８９－１～２</t>
  </si>
  <si>
    <t>長野県小諸市滋野甲２７６０－１０－１～１０</t>
  </si>
  <si>
    <t>長野県北佐久郡軽井沢町軽井沢字桜ノ沢（番地未確定）</t>
  </si>
  <si>
    <t>長野県北佐久郡御代田町茂沢字森泉郷３７１－４７５－１</t>
  </si>
  <si>
    <t>長野県北佐久郡軽井沢町軽井沢せせらぎの森１５９街区－１～２</t>
  </si>
  <si>
    <t>長野県小諸市山浦５３７４－５８－１～２</t>
  </si>
  <si>
    <t>長野県小諸市山浦５３７５－３６－１～２</t>
  </si>
  <si>
    <t>長野県小諸市大字大久保字シンナ石（番地未確定）</t>
  </si>
  <si>
    <t>長野県南佐久郡南牧村海ノ口字西牧場２２４４－６２</t>
  </si>
  <si>
    <t>長野県南佐久郡南牧村海ノ口字西牧場２２４２－６５－１～２</t>
  </si>
  <si>
    <t>長野県北佐久郡軽井沢町長倉－１～２</t>
  </si>
  <si>
    <t>長野県北佐久郡軽井沢町長倉字借宿（番地未確定）</t>
  </si>
  <si>
    <t>[02_1]</t>
    <phoneticPr fontId="3"/>
  </si>
  <si>
    <t>[25_1]</t>
    <phoneticPr fontId="3"/>
  </si>
  <si>
    <t>[30]</t>
  </si>
  <si>
    <t>[38]</t>
  </si>
  <si>
    <t>[39]</t>
  </si>
  <si>
    <t>[40]</t>
  </si>
  <si>
    <t>[43]</t>
  </si>
  <si>
    <t>[45]</t>
  </si>
  <si>
    <t>[46]</t>
  </si>
  <si>
    <t>長野県北佐久郡軽井沢町長倉字鶴溜２１１５－４７３－１～２</t>
  </si>
  <si>
    <t>長野県南佐久郡南牧村野辺山喜峯ケ丘６５－２５～３３</t>
  </si>
  <si>
    <t>長野県北佐久郡軽井沢町長倉字鶴溜２１１５－１４３４－１～２</t>
  </si>
  <si>
    <t>長野県南佐久郡南牧村野辺山喜峯ヶ丘６５－３６－１～２</t>
  </si>
  <si>
    <t>長野県北佐久郡軽井沢町長倉字中端（番地未確定）</t>
  </si>
  <si>
    <t>長野県北佐久郡軽井沢町発地字箕輪２５４５－２</t>
  </si>
  <si>
    <t>長野県北佐久郡軽井沢町発地字大平８９１－１２１－１～２</t>
  </si>
  <si>
    <t>長野県北佐久郡軽井沢町発地字大平８９１－１８９－１～２</t>
  </si>
  <si>
    <t>長野県北佐久郡軽井沢町発地字長尾１３７２－８－１～２</t>
  </si>
  <si>
    <t>長野県北佐久郡軽井沢町発地字東原１６７－６－１～２</t>
  </si>
  <si>
    <t>長野県北佐久郡軽井沢町発地字弁天平－１～２</t>
  </si>
  <si>
    <t>長野県北佐久郡軽井沢町発地字弁天平４４５－３－１～２</t>
  </si>
  <si>
    <t>[s01]</t>
  </si>
  <si>
    <t>[s04]</t>
  </si>
  <si>
    <t>長野県東御市下之城１７７７－３－１～５</t>
  </si>
  <si>
    <t>長野県東御市御牧原５０８７－１、３～１０</t>
  </si>
  <si>
    <t>長野県東御市八重原１７８７－１～３</t>
  </si>
  <si>
    <t>長野県東御市八重原浦久保３３０９－１－１～４</t>
  </si>
  <si>
    <t>長野県長野市大岡丙５４０５－２５７－１～２</t>
  </si>
  <si>
    <t>長野県長野市松代町西条字鹿島２３１、２３２</t>
  </si>
  <si>
    <t>長野県塩尻市大字北小野４１０７－２６７</t>
  </si>
  <si>
    <t>長野県諏訪郡原村－１～２</t>
  </si>
  <si>
    <t>長野県諏訪郡富士見町境字大窪６０２５－１－１～２</t>
  </si>
  <si>
    <t>長野県諏訪郡富士見町立沢字広沢１－３４７－１～２</t>
  </si>
  <si>
    <t>長野県諏訪郡富士見町立沢広原（番地未確定）、１－２１４</t>
  </si>
  <si>
    <t>長野県茅野市北山字蕨原５７２２－１－１～４</t>
  </si>
  <si>
    <t>長野県茅野市玉川字原山１１４００－１、１４１７～１４２０</t>
  </si>
  <si>
    <t>長野県茅野市宮川１１０４６－１、（番地未確定）</t>
  </si>
  <si>
    <t>長野県上水内郡飯綱町川上字霊仙寺２７５５－１６０９－１～３</t>
  </si>
  <si>
    <t>長野県上水内郡信濃町大井字霊仙寺２７４２－２１５７－１～４</t>
  </si>
  <si>
    <t>長野県上水内郡信濃町黒姫３８８４－２３４－１～２</t>
  </si>
  <si>
    <t>長野県須坂市仁礼峰の原３１５３－２３０－１～２</t>
  </si>
  <si>
    <t>[m03]</t>
  </si>
  <si>
    <t>長野県長野市富田字飯縄山１－１７６－１～３</t>
  </si>
  <si>
    <t>長野県長野市若槻東条１２３２－４－１～６</t>
  </si>
  <si>
    <t>長野県松本市今井字野尻５５０７－１－１～２、－２－１～２</t>
  </si>
  <si>
    <t>長野県松本市大字内田１９７１－１－１～３</t>
  </si>
  <si>
    <t>岐阜県揖斐郡揖斐川町上野１７３０－２－１～３</t>
  </si>
  <si>
    <t>岐阜県可児郡御嵩町美佐野２５８７－１～２</t>
  </si>
  <si>
    <t>岐阜県可児市兼山字汁ヶ谷１１０１ー１</t>
  </si>
  <si>
    <t>岐阜県可児市長洞２２０－１－１</t>
  </si>
  <si>
    <t>岐阜県加茂郡白川町上佐見（番地未確定）－１</t>
  </si>
  <si>
    <t>岐阜県加茂郡白川町上佐見（番地未確定）－１～２</t>
  </si>
  <si>
    <t>岐阜県加茂郡白川町上佐見（番地未確定）－２</t>
  </si>
  <si>
    <t>岐阜県加茂郡白川町上佐見字高松原１６６９－１２</t>
  </si>
  <si>
    <t>岐阜県加茂郡七宗町川並２１－１－１～２</t>
  </si>
  <si>
    <t>岐阜県加茂郡八百津町川並４８６６－１－１～２</t>
  </si>
  <si>
    <t>岐阜県加茂郡八百津町潮見字大久後２０８－２５</t>
  </si>
  <si>
    <t>岐阜県美濃市神洞字間倉３３－１－１～２</t>
  </si>
  <si>
    <t>岐阜県大野郡白川村大字荻町２１９０－１～２</t>
  </si>
  <si>
    <t>岐阜県下呂市金山町金山３５５９</t>
  </si>
  <si>
    <t>岐阜県下呂市萩原町上村２１３４－１―１～２</t>
  </si>
  <si>
    <t>岐阜県下呂市萩原町尾崎字四美辻平９５８－７４３－１～２</t>
  </si>
  <si>
    <t>岐阜県高山市清見町牧ヶ洞４３７４－８－１～３</t>
  </si>
  <si>
    <t>岐阜県恵那市笠置町姫栗９７７－３５０</t>
  </si>
  <si>
    <t>岐阜県恵那市笠置町毛呂窪字西洞１０９３－９８他</t>
  </si>
  <si>
    <t>岐阜県中津川市落合３１５３－１－１</t>
  </si>
  <si>
    <t>岐阜県中津川市福岡字馬場平５－３３他</t>
  </si>
  <si>
    <t>岐阜県郡上市高鷲町大鷲（番地未確定）－１</t>
  </si>
  <si>
    <t>岐阜県郡上市高鷲町大鷲３３３６－１～２</t>
  </si>
  <si>
    <t>岐阜県郡上市高鷲町ひるがの４６７１－９２５～９３４</t>
  </si>
  <si>
    <t>静岡県伊東市池字上野８９５</t>
  </si>
  <si>
    <t>静岡県熱海市上多賀字藤広地１０６５大島台２次Ｃ－２７</t>
  </si>
  <si>
    <t>静岡県熱海市上多賀字藤広地１０６５玄岳台６０８</t>
  </si>
  <si>
    <t>静岡県熱海市上多賀字藤広地１０６５玄岳台２次１１０５</t>
  </si>
  <si>
    <t>静岡県熱海市下多賀１４８８－５４－１～２</t>
  </si>
  <si>
    <t>静岡県伊豆市大沢１０２１－６８</t>
  </si>
  <si>
    <t>静岡県伊豆市城字日影１９７－１</t>
  </si>
  <si>
    <t>静岡県伊豆市冷川字大幡野１５２４－１０８８他</t>
  </si>
  <si>
    <t>静岡県伊豆市冷川字大幡野１５２４－１２５４</t>
  </si>
  <si>
    <t>静岡県伊豆の国市宗光寺６６２－１９</t>
  </si>
  <si>
    <t>静岡県伊豆の国市立花２－２</t>
  </si>
  <si>
    <t>静岡県伊豆の国市奈古谷小松ケ原２２２５－１４２－１</t>
  </si>
  <si>
    <t>[1,2]</t>
    <phoneticPr fontId="3"/>
  </si>
  <si>
    <t>[35]</t>
  </si>
  <si>
    <t>[44]</t>
  </si>
  <si>
    <t>[78]</t>
  </si>
  <si>
    <t>[80]</t>
  </si>
  <si>
    <t>[87]</t>
  </si>
  <si>
    <t>[33]</t>
  </si>
  <si>
    <t>静岡県伊豆の国市韮山多田９８３－４７３－１</t>
  </si>
  <si>
    <t>静岡県伊東市池６８５－１２</t>
  </si>
  <si>
    <t>静岡県伊東市宇佐美字仲山３２４４－２４８</t>
  </si>
  <si>
    <t>静岡県伊東市岡字川向１３７７－３７</t>
  </si>
  <si>
    <t>静岡県伊東市荻字角折４４８－１０</t>
  </si>
  <si>
    <t>静岡県伊東市荻字粟蒔５３０－８５</t>
  </si>
  <si>
    <t>静岡県伊東市十足字南古６１１－６３、６４</t>
  </si>
  <si>
    <t>静岡県伊東市八幡野１２４３</t>
  </si>
  <si>
    <t>静岡県賀茂郡東伊豆町白田字本林１６８６－７３、７４</t>
  </si>
  <si>
    <t>静岡県賀茂郡東伊豆町奈良本１２７６－１</t>
  </si>
  <si>
    <t>静岡県下田市吉佐美字桜窪２１８８－１</t>
  </si>
  <si>
    <t>静岡県磐田市富丘（番地未確定）</t>
  </si>
  <si>
    <t>愛知県岡崎市恵田町字藤倉５９－１～５</t>
  </si>
  <si>
    <t>静岡県掛川市岩井寺５３５－１、４</t>
  </si>
  <si>
    <t>静岡県菊川市牛渕６６５－１～２</t>
  </si>
  <si>
    <t>静岡県周智郡森町向天方１１９３－１～４</t>
  </si>
  <si>
    <t>静岡県御殿場市中畑６９３－８－１</t>
  </si>
  <si>
    <t>静岡県裾野市須山１－１４</t>
  </si>
  <si>
    <t>静岡県裾野市須山２２５５－１７８０－１～２</t>
  </si>
  <si>
    <t>静岡県裾野市須山字藤原２２５５－１７９５－１～２</t>
  </si>
  <si>
    <t>静岡県裾野市須山字藤原２２５５－２８９２</t>
  </si>
  <si>
    <t>静岡県裾野市須山２２５５－３６４５、２２５５－４６５４</t>
  </si>
  <si>
    <t>静岡県裾野市須山２２５５－３７１３</t>
  </si>
  <si>
    <t>静岡県裾野市須山２２５５－３８１４－１～２</t>
  </si>
  <si>
    <t>静岡県裾野市須山２２５５－４０９１</t>
  </si>
  <si>
    <t>静岡県裾野市須山２２５５－４８５８</t>
  </si>
  <si>
    <t>静岡県駿東郡小山町用沢１４３１－１</t>
  </si>
  <si>
    <t>静岡県駿東郡長泉町東野字八分平５８８－８２－１～３</t>
  </si>
  <si>
    <t>静岡県田方郡函南町平井字南谷下１７４０－１０２６</t>
  </si>
  <si>
    <t>静岡県沼津市青野３１７－１－１～３</t>
  </si>
  <si>
    <t>静岡県沼津市足高２４－２４、３３</t>
  </si>
  <si>
    <t>静岡県沼津市足高１４９－１、２７</t>
  </si>
  <si>
    <t>静岡県沼津市足高字尾上３１９－２２１</t>
  </si>
  <si>
    <t>静岡県沼津市足高字尾上３３７－１５～１６</t>
  </si>
  <si>
    <t>静岡県三島市梅名５１７</t>
  </si>
  <si>
    <t>静岡県榛原郡川根本町水川１３２－１他</t>
  </si>
  <si>
    <t>静岡県牧之原市静谷１５６５－１～２</t>
  </si>
  <si>
    <t>静岡県牧之原市菅ケ谷６９２－１～３３</t>
  </si>
  <si>
    <t>静岡県浜松市天竜区神沢１１５３－１～２</t>
  </si>
  <si>
    <t>静岡県浜松市浜北区宮口２４３５－２</t>
  </si>
  <si>
    <t>静岡県富士市今泉３９１９－１</t>
  </si>
  <si>
    <t>静岡県富士市柏原９７－１～２</t>
  </si>
  <si>
    <t>静岡県富士市比奈６０－６</t>
  </si>
  <si>
    <t>静岡県富士宮市青木字西ノ山１８９４－１～４</t>
  </si>
  <si>
    <t>静岡県富士宮市青木平４３－１～２</t>
  </si>
  <si>
    <t>静岡県富士宮市青木平６９</t>
  </si>
  <si>
    <t>静岡県富士宮市青木平７５－１～２</t>
  </si>
  <si>
    <t>静岡県伊豆の国市奈古谷小松ケ原２２２８－１６５</t>
  </si>
  <si>
    <t>静岡県伊豆の国市韮山山木１２２５－２５２－１</t>
  </si>
  <si>
    <t>静岡県伊東市宇佐美３３９９－２６０～２６１</t>
  </si>
  <si>
    <t>[34-1]</t>
  </si>
  <si>
    <t>[35-1]</t>
  </si>
  <si>
    <t>[42ｰ1]</t>
    <phoneticPr fontId="3"/>
  </si>
  <si>
    <t>[55]</t>
  </si>
  <si>
    <t>静岡県富士宮市猪之頭字中山２１９２－４９～５０</t>
  </si>
  <si>
    <t>静岡県富士宮市大岩字玉木平１１１８－１</t>
  </si>
  <si>
    <t>静岡県富士宮市外神８６－２</t>
  </si>
  <si>
    <t>静岡県富士宮市原１８４２</t>
  </si>
  <si>
    <t>静岡県富士宮市人穴２０４－２４０－１～２</t>
  </si>
  <si>
    <t>静岡県富士宮市青木平（番地未確定）</t>
  </si>
  <si>
    <t>静岡県湖西市利木字浦山５４０－２４他</t>
  </si>
  <si>
    <t>静岡県浜松市北区引佐町奥山８７５－２他</t>
  </si>
  <si>
    <t>静岡県浜松市北区引佐町奥山１６０１－８－１～２</t>
  </si>
  <si>
    <t>静岡県浜松市北区引佐町金指（番地未確定）</t>
  </si>
  <si>
    <t>静岡県浜松市北区東三方町３８７－１～３</t>
  </si>
  <si>
    <t>静岡県浜松市西区神ケ谷町（番地未確定）</t>
  </si>
  <si>
    <t>静岡県浜松市西区志都呂町３４８０－１～４</t>
  </si>
  <si>
    <t>静岡県浜松市西区庄内町池沼１１８６－１他</t>
  </si>
  <si>
    <t>静岡県浜松市西区大山町３３５３－１～３</t>
  </si>
  <si>
    <t>静岡県湖西市岡崎１８０－１～５、１８７～１８８</t>
  </si>
  <si>
    <t>愛知県長久手市岩作三ヶ峰３－３４９、６０６～６１２</t>
  </si>
  <si>
    <t>愛知県知多郡南知多町大字内海字小名切１－２２他</t>
  </si>
  <si>
    <t>三重県伊勢市上野町（番地未確定）１９９７－１１</t>
  </si>
  <si>
    <t>三重県いなべ市員弁町市之原１、２</t>
  </si>
  <si>
    <t>三重県いなべ市藤原町大貝戸上之貝戸３１３－１～２</t>
  </si>
  <si>
    <t>三重県桑名郡木曽岬町小和泉３２３－１～３</t>
  </si>
  <si>
    <t>三重県志摩市阿児町立神２８５８－１～３</t>
  </si>
  <si>
    <t>三重県志摩市磯部町坂崎（番地未確定）</t>
  </si>
  <si>
    <t>三重県津市美杉町竹原３１－１－１～２</t>
  </si>
  <si>
    <t>三重県多気郡大台町大ヶ所９３－７</t>
  </si>
  <si>
    <t>三重県多気郡大台町佐原字眞道谷２５５－１他</t>
  </si>
  <si>
    <t>三重県多気郡明和町大字上村１２５８－１、７～１０</t>
  </si>
  <si>
    <t>三重県三重郡菰野町杉谷（番地未確定）－１～２</t>
  </si>
  <si>
    <t>三重県三重郡菰野町根の平２５６－１７－１～４</t>
  </si>
  <si>
    <t>三重県四日市市小山町字大欠３３９、３４７、３５２－１～２</t>
  </si>
  <si>
    <t>滋賀県大津市大石曽束２丁目２</t>
  </si>
  <si>
    <t>滋賀県大津市大石曽束町９３－３</t>
  </si>
  <si>
    <t>滋賀県大津市大石曽束町９７－１</t>
  </si>
  <si>
    <t>滋賀県大津市北小松１７０９－４～１０</t>
  </si>
  <si>
    <t>滋賀県大津市北小松字賊山１８０３－１５</t>
  </si>
  <si>
    <t>滋賀県大津市南郷５丁目中野ノ通９６５－３</t>
  </si>
  <si>
    <t>滋賀県大津市八屋戸２１０５</t>
  </si>
  <si>
    <t>滋賀県高島市安曇川町青柳２１９５－３３、３５</t>
  </si>
  <si>
    <t>滋賀県高島市安曇川町中野字太山寺１３９３－５</t>
  </si>
  <si>
    <t>滋賀県高島市今津町日置前（番地未確定）</t>
  </si>
  <si>
    <t>滋賀県高島市マキノ町白谷４０６</t>
  </si>
  <si>
    <t>滋賀県高島市マキノ町西浜１９４－１</t>
  </si>
  <si>
    <t>滋賀県高島市マキノ町西浜１１９２－１、１１９３－１</t>
  </si>
  <si>
    <t>滋賀県高島市マキノ町牧野２００</t>
  </si>
  <si>
    <t>[12ｰ1]</t>
    <phoneticPr fontId="3"/>
  </si>
  <si>
    <t>[13ｰ1]</t>
    <phoneticPr fontId="3"/>
  </si>
  <si>
    <t>熊本県熊本市南区城南町東阿高１０８６</t>
  </si>
  <si>
    <t>熊本県熊本市南区城南町東阿高１１０４－１</t>
  </si>
  <si>
    <t>熊本県玉名市立願寺字東段６２３－１</t>
  </si>
  <si>
    <t>[o47]</t>
  </si>
  <si>
    <t>[o61]</t>
  </si>
  <si>
    <t>熊本県阿蘇郡小国町大字北里１３０８－７６</t>
  </si>
  <si>
    <t>[58]</t>
  </si>
  <si>
    <t>大分県佐伯市宇目大字千束字千束１８３８</t>
  </si>
  <si>
    <t>大分県中津市大字角木２３２－１</t>
  </si>
  <si>
    <t>大分県玖珠郡九重町大字湯坪１６１５－６３</t>
  </si>
  <si>
    <t>大分県日田市日高町２３９１－１ー１～２</t>
  </si>
  <si>
    <t>大分県杵築市大字狩宿２０２２－３２</t>
  </si>
  <si>
    <t>大分県国東市安岐町下原７２－１８</t>
  </si>
  <si>
    <t>大分県速見郡日出町大字大神７２３１－１</t>
  </si>
  <si>
    <t>大分県別府市古市町２５－１</t>
  </si>
  <si>
    <t>大分県豊後大野市千歳町柴山字日向久保１９３２</t>
  </si>
  <si>
    <t>大分県豊後大野市三重町芦刈９６５－５－１</t>
  </si>
  <si>
    <t>大分県豊後大野市三重町百枝１２５６－１５－１</t>
  </si>
  <si>
    <t>宮崎県児湯郡新富町三納代字唐ヶ山２８０３－４～１０</t>
  </si>
  <si>
    <t>宮崎県えびの市島内平松１１５４－１～３</t>
  </si>
  <si>
    <t>[107]</t>
  </si>
  <si>
    <t>[108]</t>
  </si>
  <si>
    <t>[109]</t>
  </si>
  <si>
    <t>[110]</t>
  </si>
  <si>
    <t>[111]</t>
  </si>
  <si>
    <t>[112]</t>
  </si>
  <si>
    <t>[114]</t>
  </si>
  <si>
    <t>鹿児島県鹿児島市石谷町３７２４</t>
  </si>
  <si>
    <t>鹿児島県鹿児島市岡之原町７３６－１</t>
  </si>
  <si>
    <t>鹿児島県鹿児島市吉野町１０７７５－２４</t>
  </si>
  <si>
    <t>鹿児島県鹿児島市吉野町７３７６－２</t>
  </si>
  <si>
    <t>鹿児島県鹿児島市吉野町８１５０－１</t>
  </si>
  <si>
    <t>鹿児島県鹿児島市川田町１５９０－１</t>
  </si>
  <si>
    <t>[56]</t>
  </si>
  <si>
    <t>鹿児島県鹿児島市犬迫町３６６０－１－１</t>
  </si>
  <si>
    <t>鹿児島県鹿児島市喜入中名町２８４８－１</t>
  </si>
  <si>
    <t>鹿児島県日置市吹上町入来３９２３－１－１</t>
  </si>
  <si>
    <t>鹿児島県南九州市知覧町塩屋２９１４１－１－１～２</t>
  </si>
  <si>
    <t>鹿児島県南九州市知覧町郡９１７８－１ー１～３</t>
  </si>
  <si>
    <t>鹿児島県南さつま市笠沙町赤生木１１４８－３ー１～２</t>
  </si>
  <si>
    <t>鹿児島県南さつま市加世田小湊２５１９－２</t>
  </si>
  <si>
    <t>鹿児島県南さつま市金峰町大野４０１６</t>
  </si>
  <si>
    <t>[105_1]</t>
    <phoneticPr fontId="3"/>
  </si>
  <si>
    <t>[113]</t>
    <phoneticPr fontId="3"/>
  </si>
  <si>
    <t>[83]</t>
  </si>
  <si>
    <t>鹿児島県姶良郡湧水町鶴丸１０６６－１～３</t>
  </si>
  <si>
    <t>鹿児島県伊佐市大口目丸２６０－１－１～２</t>
  </si>
  <si>
    <t>鹿児島県霧島市霧島田口（番地未確定）－１～３</t>
  </si>
  <si>
    <t>[85,86]</t>
    <phoneticPr fontId="3"/>
  </si>
  <si>
    <t>[91]</t>
  </si>
  <si>
    <t>[93]</t>
  </si>
  <si>
    <t>[94]</t>
  </si>
  <si>
    <t>[68]</t>
  </si>
  <si>
    <t>鹿児島県霧島市隼人町西光寺３１４５</t>
  </si>
  <si>
    <t>鹿児島県霧島市牧園町三体堂７７０－５－１～２</t>
  </si>
  <si>
    <t>鹿児島県霧島市牧園町宿窪田２６３４－５</t>
  </si>
  <si>
    <t>鹿児島県霧島市牧園町高千穂３７５２－１</t>
  </si>
  <si>
    <t>鹿児島県志布志市志布志町志布志１４７４</t>
  </si>
  <si>
    <t>鹿児島県鹿児島市桜島松浦町１０４</t>
  </si>
  <si>
    <t>沖縄県うるま市石川山城３５４</t>
  </si>
  <si>
    <t>沖縄県うるま市塩屋５８－１</t>
  </si>
  <si>
    <t>沖縄県うるま市与那城桃原１８９４、２０９８、２１２４</t>
  </si>
  <si>
    <t>[n09]</t>
  </si>
  <si>
    <t>[n16]</t>
  </si>
  <si>
    <t>沖縄県国頭郡国頭村字宇良５２６</t>
  </si>
  <si>
    <t>沖縄県国頭郡国頭村奥間宇志川原１８２２－２～９</t>
  </si>
  <si>
    <t>沖縄県国頭郡今帰仁村今泊セケル原１７２４－７、－８</t>
  </si>
  <si>
    <t>沖縄県国頭郡今帰仁村今泊大首原２０３７－１、－２</t>
  </si>
  <si>
    <t>沖縄県国頭郡今帰仁村運天１０８１－１</t>
  </si>
  <si>
    <t>沖縄県国頭郡今帰仁村字上運天５０４－１、５０５、５０５－２</t>
  </si>
  <si>
    <t>沖縄県国頭郡東村有銘１０１８－２</t>
  </si>
  <si>
    <t>沖縄県国頭郡東村字有銘１０３３－２</t>
  </si>
  <si>
    <t>沖縄県国頭郡本部町字石川４０４</t>
  </si>
  <si>
    <t>沖縄県国頭郡本部町謝花２５１</t>
  </si>
  <si>
    <t>沖縄県国頭郡本部町字渡久地８１６</t>
  </si>
  <si>
    <t>沖縄県名護市源河１１７６－１</t>
  </si>
  <si>
    <t>沖縄県宮古島市平良西里１１０９</t>
  </si>
  <si>
    <t>沖縄県石垣市野底４９４</t>
  </si>
  <si>
    <t>沖縄県石垣市野底６３６</t>
  </si>
  <si>
    <t>沖縄県石垣市野底１０９９－５</t>
  </si>
  <si>
    <t>沖縄県石垣市平久保２３４－６０、６９</t>
  </si>
  <si>
    <t>沖縄県石垣市字平久保久保牧４７７、４７８</t>
  </si>
  <si>
    <t>沖縄県石垣市宮良１０５５－１１</t>
  </si>
  <si>
    <t>栃木県那須塩原市西赤田238-654</t>
  </si>
  <si>
    <t>那須郡那須町</t>
  </si>
  <si>
    <t>栃木県日光市明神１１６６－１５</t>
  </si>
  <si>
    <t>八丈島</t>
    <rPh sb="0" eb="2">
      <t>ハチジョウ</t>
    </rPh>
    <rPh sb="2" eb="3">
      <t>シマ</t>
    </rPh>
    <phoneticPr fontId="3"/>
  </si>
  <si>
    <t>請求あり</t>
    <rPh sb="0" eb="2">
      <t>セイキュウ</t>
    </rPh>
    <phoneticPr fontId="3"/>
  </si>
  <si>
    <t>群馬県みどり市東町小夜戸912</t>
  </si>
  <si>
    <t>群馬県桐生市梅田町三丁目４０２－１～２７</t>
  </si>
  <si>
    <t>群馬県桐生市菱町３丁目宇六町２５１６－１</t>
  </si>
  <si>
    <t>群馬県桐生市新里町新川鏑木２３１０－１６</t>
  </si>
  <si>
    <t>福山</t>
    <rPh sb="0" eb="2">
      <t>フクヤマ</t>
    </rPh>
    <phoneticPr fontId="3"/>
  </si>
  <si>
    <t>長野県諏訪郡富士見町立沢広原（番地未確定）－１、2、1-214-1.2_20161220</t>
  </si>
  <si>
    <t>群馬県桐生市広沢６丁目１２７－１、３_回答書</t>
    <phoneticPr fontId="3"/>
  </si>
  <si>
    <t>群馬県桐生市広沢町６丁目字大谷戸５４７－１、４～６_工事負担金概算</t>
    <phoneticPr fontId="3"/>
  </si>
  <si>
    <t>大谷戸５４７－１</t>
    <phoneticPr fontId="3"/>
  </si>
  <si>
    <t>任</t>
    <rPh sb="0" eb="1">
      <t>ニン</t>
    </rPh>
    <phoneticPr fontId="3"/>
  </si>
  <si>
    <t>埼玉県飯能市坂元１２０７－１０</t>
  </si>
  <si>
    <t>千葉県夷隅郡御宿町実谷字行人坊３０３－２－１～２</t>
  </si>
  <si>
    <t>茨城県鉾田市玉田１０５５－９</t>
  </si>
  <si>
    <t>[t10]</t>
    <phoneticPr fontId="3"/>
  </si>
  <si>
    <t>静岡総</t>
    <rPh sb="2" eb="3">
      <t>ソウ</t>
    </rPh>
    <phoneticPr fontId="3"/>
  </si>
  <si>
    <t>栃木県大田原市八塩４０９－１、４</t>
  </si>
  <si>
    <t>栃木県那須塩原市一区町３１５－１２８</t>
  </si>
  <si>
    <t>栃木県那須塩原市戸田５１－２４</t>
  </si>
  <si>
    <t>栃木県那須塩原市三区町５１９－１８・２９～３１</t>
  </si>
  <si>
    <t>栃木県那須塩原市寺子２２９３－２４０</t>
  </si>
  <si>
    <t>栃木県那須塩原市西岩崎字大輪地２３２－３２５</t>
  </si>
  <si>
    <t>栃木県那須塩原市青木２７－２４９４</t>
  </si>
  <si>
    <t>栃木県那須塩原市青木２７－５０</t>
  </si>
  <si>
    <t>栃木県那須郡那須町寺子乙字入山１９９６－９１</t>
  </si>
  <si>
    <t>栃木県那須郡那須町沼野井字砂野目６２７－１２５</t>
  </si>
  <si>
    <t>栃木県那須郡那須町沼野井字砂野目６２７－８５</t>
  </si>
  <si>
    <t>栃木県那須郡那須町沼野井字砂野目６３９－５８</t>
  </si>
  <si>
    <t>栃木県那須郡那須町沼野井字砂野目６３９－９０</t>
  </si>
  <si>
    <t>栃木県那須郡那須町沼野井字新田６２７－１２、２５９他</t>
  </si>
  <si>
    <t>栃木県那須郡那須町大字高久乙３３７０－１７６２</t>
  </si>
  <si>
    <t>栃木県那須郡那須町湯本２１３－１４６１</t>
  </si>
  <si>
    <t>栃木県那須郡那須町豊原乙６６０－１９４</t>
  </si>
  <si>
    <t>栃木県那須郡那須町豊原字水塩道東１３９－３９</t>
  </si>
  <si>
    <t>栃木県栃木市小野口町１２８６－１、７～２４</t>
  </si>
  <si>
    <t>[k94]</t>
    <phoneticPr fontId="3"/>
  </si>
  <si>
    <t>[r47]</t>
    <phoneticPr fontId="3"/>
  </si>
  <si>
    <t>電力会社</t>
    <rPh sb="0" eb="2">
      <t>デンリョク</t>
    </rPh>
    <rPh sb="2" eb="4">
      <t>カイシャ</t>
    </rPh>
    <phoneticPr fontId="3"/>
  </si>
  <si>
    <t>東北</t>
    <rPh sb="0" eb="2">
      <t>トウホク</t>
    </rPh>
    <phoneticPr fontId="3"/>
  </si>
  <si>
    <t>北海道</t>
    <rPh sb="0" eb="3">
      <t>ホッカイドウ</t>
    </rPh>
    <phoneticPr fontId="3"/>
  </si>
  <si>
    <t>九州</t>
    <rPh sb="0" eb="2">
      <t>キュウシュウ</t>
    </rPh>
    <phoneticPr fontId="3"/>
  </si>
  <si>
    <t>東京</t>
    <rPh sb="0" eb="2">
      <t>トウキョウ</t>
    </rPh>
    <phoneticPr fontId="3"/>
  </si>
  <si>
    <t>大島</t>
    <rPh sb="0" eb="2">
      <t>オオシマ</t>
    </rPh>
    <phoneticPr fontId="3"/>
  </si>
  <si>
    <t>中部</t>
    <rPh sb="0" eb="2">
      <t>チュウブ</t>
    </rPh>
    <phoneticPr fontId="3"/>
  </si>
  <si>
    <t>沖縄</t>
    <rPh sb="0" eb="2">
      <t>オキナワ</t>
    </rPh>
    <phoneticPr fontId="3"/>
  </si>
  <si>
    <t>関西</t>
    <rPh sb="0" eb="2">
      <t>カンサイ</t>
    </rPh>
    <phoneticPr fontId="3"/>
  </si>
  <si>
    <t>群馬県みどり市東町小夜戸９３０－２</t>
  </si>
  <si>
    <t>清水</t>
    <rPh sb="0" eb="2">
      <t>シミズ</t>
    </rPh>
    <phoneticPr fontId="3"/>
  </si>
  <si>
    <t>区画当りの
負担金金額</t>
    <rPh sb="0" eb="2">
      <t>クカク</t>
    </rPh>
    <rPh sb="2" eb="3">
      <t>アタ</t>
    </rPh>
    <rPh sb="6" eb="9">
      <t>フタンキン</t>
    </rPh>
    <rPh sb="9" eb="11">
      <t>キンガク</t>
    </rPh>
    <phoneticPr fontId="3"/>
  </si>
  <si>
    <t>ｴｰﾋﾟｰｼｰﾒﾝﾃﾅﾝｽ</t>
    <phoneticPr fontId="3"/>
  </si>
  <si>
    <t>山梨県北杜市白洲町白須字坂下３５２８－１他</t>
  </si>
  <si>
    <t>山梨県北杜市白洲町白須字坂下３５２８－１他_20161014</t>
  </si>
  <si>
    <t>山梨県北杜市白洲町白須字坂下３５２８－１他_20161216</t>
  </si>
  <si>
    <t>勇払郡むかわ町</t>
    <phoneticPr fontId="3"/>
  </si>
  <si>
    <t>[11]</t>
    <phoneticPr fontId="3"/>
  </si>
  <si>
    <t>20175/23</t>
    <phoneticPr fontId="3"/>
  </si>
  <si>
    <t>群馬県高崎市上室田町字斉渡南原４４１７－１他</t>
  </si>
  <si>
    <t>[k88]</t>
    <phoneticPr fontId="3"/>
  </si>
  <si>
    <t>鴨川市</t>
  </si>
  <si>
    <t>木更津市</t>
  </si>
  <si>
    <t>君津市</t>
  </si>
  <si>
    <t>山武市</t>
  </si>
  <si>
    <t>茂原市</t>
  </si>
  <si>
    <t>八街市</t>
  </si>
  <si>
    <t>山武郡横芝光町</t>
  </si>
  <si>
    <t>夷隅郡御宿町</t>
  </si>
  <si>
    <t>夷隅郡大多喜町</t>
  </si>
  <si>
    <t>館山市</t>
  </si>
  <si>
    <t>香取郡多古町</t>
  </si>
  <si>
    <t>香取市</t>
  </si>
  <si>
    <t>佐倉市</t>
  </si>
  <si>
    <t>山武郡九十九里町</t>
  </si>
  <si>
    <t>山武郡芝山町</t>
  </si>
  <si>
    <t>市原市</t>
  </si>
  <si>
    <t>勝浦市</t>
  </si>
  <si>
    <t>成田市</t>
  </si>
  <si>
    <t>千葉市若葉区</t>
  </si>
  <si>
    <t>千葉市緑区</t>
  </si>
  <si>
    <t>袖ヶ浦市</t>
  </si>
  <si>
    <t>大網白里市</t>
  </si>
  <si>
    <t>銚子市</t>
  </si>
  <si>
    <t>長生郡一宮町</t>
  </si>
  <si>
    <t>長生郡長柄町</t>
  </si>
  <si>
    <t>長生郡白子町</t>
  </si>
  <si>
    <t>長生郡睦沢町</t>
  </si>
  <si>
    <t>富里市</t>
  </si>
  <si>
    <t>北海道北広島市島松２００－２、５１～７４</t>
  </si>
  <si>
    <t>北海道斜里郡斜里町新光町６２－２－１～２２</t>
  </si>
  <si>
    <t>北海道苫小牧市はまなす町２丁目４３９－４５、６０～９８</t>
  </si>
  <si>
    <t>福島県相馬市坪田台６４－２９</t>
  </si>
  <si>
    <t>栃木県大田原市小滝字富士山５６２－１１１</t>
  </si>
  <si>
    <t>栃木県佐野市奈良淵町字西山７０６－１～４</t>
  </si>
  <si>
    <t>栃木県小山市大字鏡（番地未確定）</t>
  </si>
  <si>
    <t>千葉県市原市栢橋字大沢５５７</t>
  </si>
  <si>
    <t>千葉県大網白里市桂山970_20160720</t>
  </si>
  <si>
    <t>東京都あきる野市小川字秋見ヶ崎１４１１</t>
  </si>
  <si>
    <t>東京都西多摩郡日の出町大字平井字谷戸３２０７－１他</t>
  </si>
  <si>
    <t>東京都八王子市谷野町２８－７_20160713</t>
  </si>
  <si>
    <t>神奈川県相模原市緑区佐野川２３９１－１、４～２３</t>
  </si>
  <si>
    <t>神奈川県三浦市城山町３２２３</t>
  </si>
  <si>
    <t>山梨県大月市初狩町下初狩屋津１１８３－１他_工事負担金概算</t>
  </si>
  <si>
    <t>山梨県甲府市下帯那町３３４０－２－１_20170822</t>
  </si>
  <si>
    <t>山梨県韮崎市穂坂町柳平１９９７－１(2)_20170822</t>
  </si>
  <si>
    <t>山梨県韮崎市穂坂町柳平１９９７－１_20170317</t>
  </si>
  <si>
    <t>山梨県笛吹市御坂町上黒駒_20170822</t>
  </si>
  <si>
    <t>山梨県笛吹市石和町八田４９０－４０_20170822</t>
  </si>
  <si>
    <t>山梨県北杜市小淵沢町字西上庄１１３７</t>
  </si>
  <si>
    <t>山梨県北杜市高根町五町田１４０－１_20170602</t>
  </si>
  <si>
    <t>山梨県北杜市小淵沢町字西上庄１１３７－１他_20160704</t>
  </si>
  <si>
    <t>山梨県北杜市小淵沢町字西上庄１１３７－１他_20171014</t>
  </si>
  <si>
    <t>山梨県北杜市須玉町江草儀生4411-1_20170823</t>
  </si>
  <si>
    <t>山梨県北杜市大泉町西井出３３８６－３_20170721</t>
  </si>
  <si>
    <t>山梨県北杜市長坂町小荒間27-219他(3)_20170623</t>
  </si>
  <si>
    <t>山梨県北杜市長坂町塚川字五味屋敷６８８－１他_20160708</t>
  </si>
  <si>
    <t>山梨県北杜市長坂町塚川字五味屋敷６８８－１他_20170623</t>
  </si>
  <si>
    <t>山梨県北杜市長坂町塚川字五味屋敷６８８－１他_20171014</t>
  </si>
  <si>
    <t>山梨県北杜市長坂町白井沢２６９５－１－１他_20160704</t>
  </si>
  <si>
    <t>山梨県北杜市長坂町白井沢２６９５－１－１他_20160708</t>
  </si>
  <si>
    <t>山梨県北杜市長坂町白井沢２６９５－１－１他_20170623</t>
  </si>
  <si>
    <t>山梨県北杜市長坂町白井沢２６９５－１－１他_20171014</t>
  </si>
  <si>
    <t>山梨県北杜市白州町大坊字前田２９３－３他_20160708</t>
  </si>
  <si>
    <t>山梨県北杜市白州町大坊字前田２９３－３他_20161014</t>
  </si>
  <si>
    <t>山梨県北杜市白州町大坊字前田２９３－３他_20170317</t>
  </si>
  <si>
    <t>山梨県北杜市白州町白須７４５８－１５２_20170816</t>
  </si>
  <si>
    <t>山梨県北杜市白洲町白須字坂下３５２８－１他_20180409</t>
  </si>
  <si>
    <t>山梨県北杜市明野町浅尾字浅尾原５２５９－７３３他_20160708</t>
  </si>
  <si>
    <t>山梨県北杜市明野町浅尾字浅尾原５２５９－７３３他_20161014</t>
  </si>
  <si>
    <t>山梨県北杜市明野町浅尾字浅尾原５２５９－７３３他_20161216</t>
  </si>
  <si>
    <t>山梨県北杜市明野町浅尾字浅尾原５２５９－７３３他_20180409</t>
  </si>
  <si>
    <t>山梨県北杜市明野町浅尾字大根３１０１－１_20170726</t>
  </si>
  <si>
    <t>山梨県北杜市明野町浅尾新田１５７７－５－１_20170720</t>
  </si>
  <si>
    <t>山梨県山梨市下井尻１１７５－１_</t>
  </si>
  <si>
    <t>山梨県山梨市下井尻１１７５－１_20170822</t>
  </si>
  <si>
    <t>山梨県山梨市牧丘町１２９７－１</t>
  </si>
  <si>
    <t>山梨県山梨市牧丘町１２９７－１_20170317</t>
  </si>
  <si>
    <t>山梨県甲斐市亀沢大明神６９４９－２－１_20170317</t>
  </si>
  <si>
    <t>山梨県甲斐市亀沢大明神６９４９－２－１５６</t>
  </si>
  <si>
    <t>山梨県甲斐市亀沢大明神６９４９－４２３－１_20170317</t>
  </si>
  <si>
    <t>山梨県韮崎市旭町上條南割３３１４番１４９－１他_20171014</t>
  </si>
  <si>
    <t>山梨県韮崎市穴山町宮窪４６４７－１～２_20171216</t>
  </si>
  <si>
    <t>静岡県熱海市上多賀字藤広地1065玄岳台2次1105_20170713</t>
  </si>
  <si>
    <t>静岡県伊東市池字上野８９５_20170824</t>
  </si>
  <si>
    <t>静岡県伊東市十足字南古６１１－６４_20170824</t>
  </si>
  <si>
    <t>静岡県富士宮市粟倉字土合２７３５－８３、１７９～１９７</t>
  </si>
  <si>
    <t>静岡県富士宮市内野字穴籠１３２８－２１他</t>
  </si>
  <si>
    <t>静岡県裾野市須山2255-3814-1,2_20170923</t>
  </si>
  <si>
    <t>長野県南佐久郡南牧村野辺山喜峯ヶ丘１８－１１</t>
  </si>
  <si>
    <t>長野県北佐久郡軽井沢町追分字小原沢－１～２</t>
  </si>
  <si>
    <t>岐阜県可児郡御嵩町井尻（番地未確定）－１～２</t>
  </si>
  <si>
    <t>静岡県御前崎市合戸１４６４－１</t>
  </si>
  <si>
    <t>静岡県静岡市清水区小河内８２３－２</t>
  </si>
  <si>
    <t>福岡県朝倉市牛木３２５－１</t>
  </si>
  <si>
    <t>福岡県朝倉市白鳥２１８－１－１～２</t>
  </si>
  <si>
    <t>福岡県宮若市宮田４０５２－１～２</t>
  </si>
  <si>
    <t>福岡県鞍手郡鞍手町大字八尋９６８－４</t>
  </si>
  <si>
    <t>福岡県直方市上頓野１７９８－２３</t>
  </si>
  <si>
    <t>福岡県行橋市下検地（番地未確定）－１～３</t>
  </si>
  <si>
    <t>福岡県行橋市金屋５８０－１－１～２</t>
  </si>
  <si>
    <t>福岡県行橋市高瀬９４－１</t>
  </si>
  <si>
    <t>福岡県行橋市大野井（番地未確定）－１～３</t>
  </si>
  <si>
    <t>福岡県行橋市東大橋６丁目（番地未確定）</t>
  </si>
  <si>
    <t>福岡県築上郡上毛町緒方（番地未確定）－１～２</t>
  </si>
  <si>
    <t>福岡県築上郡築上町大字安武１２３８－２</t>
  </si>
  <si>
    <t>福岡県築上郡築上町大字越路１０－１～２</t>
  </si>
  <si>
    <t>福岡県うきは市吉井町屋部２１６－１－１～３</t>
  </si>
  <si>
    <t>福岡県田川郡福智町赤池３９９－２４</t>
  </si>
  <si>
    <t>福岡県田川郡福智町弁城２８３３－１～２</t>
  </si>
  <si>
    <t>福岡県田川郡糸田町字松ケ迫４００４－１</t>
  </si>
  <si>
    <t>福岡県糸島市志摩岐志３４６－１～２</t>
  </si>
  <si>
    <t>福岡県福岡市西区今津（番地未確定）－１～２</t>
  </si>
  <si>
    <t>福岡県糸島市志摩芥屋１９４－１～２</t>
  </si>
  <si>
    <t>福岡県福岡市東区唐原７丁目１８－１～２</t>
  </si>
  <si>
    <t>福岡県糟屋郡宇美町とびたけ（番地未確定）</t>
  </si>
  <si>
    <t>福岡県宗像市吉田６３０</t>
  </si>
  <si>
    <t>福岡県宗像市江口７２５－１～３</t>
  </si>
  <si>
    <t>福岡県宗像市神湊７７１－１－１～２</t>
  </si>
  <si>
    <t>福岡県宗像市池田３４１１－１０</t>
  </si>
  <si>
    <t>福岡県宗像市田野７３４－１５３－１～２</t>
  </si>
  <si>
    <t>福岡県遠賀郡遠賀町虫生津１３６０</t>
  </si>
  <si>
    <t>福岡県遠賀郡遠賀町虫生津１６９１－１</t>
  </si>
  <si>
    <t>福岡県遠賀郡遠賀町虫生津１６９１－２</t>
  </si>
  <si>
    <t>福岡県遠賀郡岡垣町手野字片山１１６８－１－１～２</t>
  </si>
  <si>
    <t>福岡県北九州市八幡東区中尾３丁目２－４３</t>
  </si>
  <si>
    <t>佐賀県東松浦郡玄海町大字仮屋６５－３</t>
  </si>
  <si>
    <t>佐賀県佐賀市川副町大字西古賀７３６－１</t>
  </si>
  <si>
    <t>長崎県大村市東大村２－１１０４－１－１～２</t>
  </si>
  <si>
    <t>長崎県大村市木場１－５６－３－１～３</t>
  </si>
  <si>
    <t>長崎県西海市大瀬戸町松島外郷３４６２－１５</t>
  </si>
  <si>
    <t>長崎県長崎市野母町１６９０－３</t>
  </si>
  <si>
    <t>熊本県天草市有明町須子２３－１、２５－１他</t>
  </si>
  <si>
    <t>熊本県上天草市大矢野町中３４２９－１、４～８</t>
  </si>
  <si>
    <t>鹿児島県霧島市国分川内</t>
  </si>
  <si>
    <t>鹿児島県霧島市国分川内字水流２０００－２－１～３_20170510</t>
  </si>
  <si>
    <t>山梨県北杜市小淵沢町上笹尾３４８６－２６１_20170808</t>
    <phoneticPr fontId="3"/>
  </si>
  <si>
    <t>ｲｶﾞﾗｼﾀｶｱｷ</t>
    <phoneticPr fontId="3"/>
  </si>
  <si>
    <t>申込取消</t>
    <rPh sb="0" eb="4">
      <t>モウシコミトリケシ</t>
    </rPh>
    <phoneticPr fontId="3"/>
  </si>
  <si>
    <t>山梨県甲斐市亀沢大明神６９４９－１５６－１_20170317</t>
    <phoneticPr fontId="3"/>
  </si>
  <si>
    <t>大月市</t>
  </si>
  <si>
    <t>都留市</t>
  </si>
  <si>
    <t>南都留郡山中湖村</t>
  </si>
  <si>
    <t>南都留郡富士河口湖町</t>
  </si>
  <si>
    <t>甲斐市</t>
  </si>
  <si>
    <t>甲府市</t>
  </si>
  <si>
    <t>韮崎市</t>
  </si>
  <si>
    <t>笛吹市</t>
  </si>
  <si>
    <t>北杜市</t>
  </si>
  <si>
    <t>山梨市</t>
  </si>
  <si>
    <t>西八代郡市川三郷町</t>
  </si>
  <si>
    <t>中巨摩郡昭和町</t>
  </si>
  <si>
    <t>南アルプス市</t>
  </si>
  <si>
    <t>下伊那郡高森町</t>
  </si>
  <si>
    <t>下伊那郡平谷村</t>
  </si>
  <si>
    <t>飯田市</t>
  </si>
  <si>
    <t>下高井郡木島平村</t>
  </si>
  <si>
    <t>飯山市</t>
  </si>
  <si>
    <t>伊那市</t>
  </si>
  <si>
    <t>木曽郡王滝村</t>
  </si>
  <si>
    <t>木曽郡木曽町</t>
  </si>
  <si>
    <t>東御市</t>
  </si>
  <si>
    <t>佐久市</t>
  </si>
  <si>
    <t>小諸市</t>
  </si>
  <si>
    <t>南佐久郡小海町</t>
  </si>
  <si>
    <t>南佐久郡南牧村</t>
  </si>
  <si>
    <t>北佐久郡軽井沢町</t>
  </si>
  <si>
    <t>北佐久郡御代田町</t>
  </si>
  <si>
    <t>長野市</t>
  </si>
  <si>
    <t>茅野市</t>
  </si>
  <si>
    <t>塩尻市</t>
  </si>
  <si>
    <t>諏訪郡原村</t>
  </si>
  <si>
    <t>諏訪郡富士見町</t>
  </si>
  <si>
    <t>上水内郡信濃町</t>
  </si>
  <si>
    <t>上水内郡飯綱町</t>
  </si>
  <si>
    <t>須坂市</t>
  </si>
  <si>
    <t>松本市</t>
  </si>
  <si>
    <t>可児市</t>
  </si>
  <si>
    <t>海津市</t>
  </si>
  <si>
    <t>揖斐郡揖斐川町</t>
  </si>
  <si>
    <t>各務原市</t>
  </si>
  <si>
    <t>加茂郡七宗町</t>
  </si>
  <si>
    <t>加茂郡白川町</t>
  </si>
  <si>
    <t>可児郡御嵩町</t>
  </si>
  <si>
    <t>美濃市</t>
  </si>
  <si>
    <t>下呂市</t>
  </si>
  <si>
    <t>高山市</t>
  </si>
  <si>
    <t>大野郡白川村</t>
  </si>
  <si>
    <t>恵那市</t>
  </si>
  <si>
    <t>中津川市</t>
  </si>
  <si>
    <t>郡上市</t>
  </si>
  <si>
    <t>磐田市</t>
  </si>
  <si>
    <t>岡崎市</t>
  </si>
  <si>
    <t>掛川市</t>
  </si>
  <si>
    <t>菊川市</t>
  </si>
  <si>
    <t>周智郡森町</t>
  </si>
  <si>
    <t>御前崎市</t>
  </si>
  <si>
    <t>牧之原市</t>
  </si>
  <si>
    <t>榛原郡川根本町</t>
  </si>
  <si>
    <t>静岡市清水区</t>
  </si>
  <si>
    <t>浜松市天竜区</t>
  </si>
  <si>
    <t>浜松市浜北区</t>
  </si>
  <si>
    <t>浜松市北区</t>
  </si>
  <si>
    <t>浜松市西区</t>
  </si>
  <si>
    <t>湖西市</t>
  </si>
  <si>
    <t>長久手市</t>
  </si>
  <si>
    <t>知多郡南知多町</t>
  </si>
  <si>
    <t>伊勢市</t>
  </si>
  <si>
    <t>いなべ市</t>
  </si>
  <si>
    <t>桑名郡木曽岬町</t>
  </si>
  <si>
    <t>志摩市</t>
  </si>
  <si>
    <t>津市</t>
  </si>
  <si>
    <t>多気郡大台町</t>
  </si>
  <si>
    <t>多気郡明和町</t>
  </si>
  <si>
    <t>四日市市</t>
  </si>
  <si>
    <t>三重郡菰野町</t>
  </si>
  <si>
    <t>宮若市</t>
  </si>
  <si>
    <t>築上郡上毛町</t>
  </si>
  <si>
    <t>田川郡福智町</t>
  </si>
  <si>
    <t>福岡市西区</t>
  </si>
  <si>
    <t>福岡市東区</t>
  </si>
  <si>
    <t>北九州市八幡東区</t>
  </si>
  <si>
    <t>大村市</t>
  </si>
  <si>
    <t>天草市</t>
  </si>
  <si>
    <t>上天草市</t>
  </si>
  <si>
    <t>熊本市南区</t>
  </si>
  <si>
    <t>玉名市</t>
  </si>
  <si>
    <t>玉名郡長洲町</t>
  </si>
  <si>
    <t>山鹿市</t>
  </si>
  <si>
    <t>佐伯市</t>
  </si>
  <si>
    <t>宇佐市</t>
  </si>
  <si>
    <t>中津市</t>
  </si>
  <si>
    <t>日田市</t>
  </si>
  <si>
    <t>豊後大野市</t>
  </si>
  <si>
    <t>えびの市</t>
  </si>
  <si>
    <t>串間市</t>
  </si>
  <si>
    <t>日南市</t>
  </si>
  <si>
    <t>宮崎市</t>
  </si>
  <si>
    <t>いちき串木野市</t>
  </si>
  <si>
    <t>大津市</t>
  </si>
  <si>
    <t>高島市</t>
  </si>
  <si>
    <t>うるま市</t>
  </si>
  <si>
    <t>名護市</t>
  </si>
  <si>
    <t>国頭郡国頭村</t>
  </si>
  <si>
    <t>国頭郡今帰仁村</t>
  </si>
  <si>
    <t>国頭郡東村</t>
  </si>
  <si>
    <t>国頭郡本部町</t>
  </si>
  <si>
    <t>糸満市</t>
  </si>
  <si>
    <t>豊見城市</t>
  </si>
  <si>
    <t>宮古島市</t>
  </si>
  <si>
    <t>石垣市</t>
  </si>
  <si>
    <t>未発行(ﾌﾟﾛｾｽ)</t>
    <rPh sb="0" eb="3">
      <t>ミハッコウ</t>
    </rPh>
    <phoneticPr fontId="3"/>
  </si>
  <si>
    <t>未確定(ﾌﾟﾛｾｽ)</t>
    <rPh sb="0" eb="1">
      <t>ミ</t>
    </rPh>
    <rPh sb="1" eb="3">
      <t>カクテイ</t>
    </rPh>
    <phoneticPr fontId="3"/>
  </si>
  <si>
    <t>ｶﾜｷﾀﾃﾂﾔ</t>
    <phoneticPr fontId="3"/>
  </si>
  <si>
    <t>浜松/細江</t>
    <phoneticPr fontId="3"/>
  </si>
  <si>
    <t>ｶｻｲﾋｻﾄ</t>
    <phoneticPr fontId="3"/>
  </si>
  <si>
    <t>那須塩原市</t>
  </si>
  <si>
    <t>日光市</t>
  </si>
  <si>
    <t>小山市</t>
  </si>
  <si>
    <t>栃木市</t>
  </si>
  <si>
    <t>佐野市</t>
  </si>
  <si>
    <t>那珂市</t>
  </si>
  <si>
    <t>水戸市</t>
  </si>
  <si>
    <t>常陸大宮市</t>
  </si>
  <si>
    <t>行方市</t>
  </si>
  <si>
    <t>鉾田市</t>
  </si>
  <si>
    <t>つくばみらい市</t>
  </si>
  <si>
    <t>取手市</t>
  </si>
  <si>
    <t>桐生市</t>
  </si>
  <si>
    <t>みどり市</t>
  </si>
  <si>
    <t>前橋市</t>
  </si>
  <si>
    <t>沼田市</t>
  </si>
  <si>
    <t>吾妻郡長野原町</t>
  </si>
  <si>
    <t>吾妻郡嬬恋村</t>
  </si>
  <si>
    <t>渋川市</t>
  </si>
  <si>
    <t>北群馬郡吉岡町</t>
  </si>
  <si>
    <t>安中市</t>
  </si>
  <si>
    <t>高崎市</t>
  </si>
  <si>
    <t>甘楽郡下仁田町</t>
  </si>
  <si>
    <t>甘楽郡甘楽町</t>
  </si>
  <si>
    <t>[s22]</t>
    <phoneticPr fontId="3"/>
  </si>
  <si>
    <t>[s19]</t>
    <phoneticPr fontId="3"/>
  </si>
  <si>
    <t>群馬県北群馬郡吉岡町大字上野田２１３２－１、４</t>
    <phoneticPr fontId="3"/>
  </si>
  <si>
    <t>群馬県北群馬郡榛東村大字長岡１６０４－２</t>
    <phoneticPr fontId="3"/>
  </si>
  <si>
    <t>賃借中</t>
    <rPh sb="0" eb="3">
      <t>チンシャクチュウ</t>
    </rPh>
    <phoneticPr fontId="3"/>
  </si>
  <si>
    <t>ﾓﾘｼｭｳｲﾁ</t>
    <phoneticPr fontId="3"/>
  </si>
  <si>
    <t>ｻﾝｱｸﾄ</t>
    <phoneticPr fontId="3"/>
  </si>
  <si>
    <t>絆</t>
    <rPh sb="0" eb="1">
      <t>キズナ</t>
    </rPh>
    <phoneticPr fontId="3"/>
  </si>
  <si>
    <t>ｵｰｴｽﾋﾟｰ</t>
    <phoneticPr fontId="3"/>
  </si>
  <si>
    <t>ｿｰﾗｰｸﾘｰﾆﾝｸﾞ</t>
    <phoneticPr fontId="3"/>
  </si>
  <si>
    <t>ｽﾏｰﾄﾌｧｰﾑ</t>
    <phoneticPr fontId="3"/>
  </si>
  <si>
    <t>日本ｴｺﾛｼﾞｰ</t>
    <rPh sb="0" eb="2">
      <t>ニホン</t>
    </rPh>
    <phoneticPr fontId="3"/>
  </si>
  <si>
    <t>亜太電信</t>
    <phoneticPr fontId="3"/>
  </si>
  <si>
    <t>ﾄﾞﾘｰﾑｳｨｰﾊﾞｰ</t>
    <phoneticPr fontId="3"/>
  </si>
  <si>
    <t>ﾆﾁｴｺ</t>
    <phoneticPr fontId="3"/>
  </si>
  <si>
    <t>ﾂﾂｲﾀｶｼ</t>
    <phoneticPr fontId="3"/>
  </si>
  <si>
    <t>ﾏﾂﾀﾞｶﾂﾖｼ</t>
    <phoneticPr fontId="3"/>
  </si>
  <si>
    <t>浜松/細江</t>
  </si>
  <si>
    <t>~2019.3.20</t>
    <phoneticPr fontId="3"/>
  </si>
  <si>
    <t>~2019.3.25</t>
    <phoneticPr fontId="3"/>
  </si>
  <si>
    <t>滋賀県大津市伊香立生津町３０５</t>
    <phoneticPr fontId="3"/>
  </si>
  <si>
    <t>那須烏山市</t>
    <rPh sb="0" eb="5">
      <t>ナスカラスヤマシ</t>
    </rPh>
    <phoneticPr fontId="3"/>
  </si>
  <si>
    <t>栃木県那須郡那須町高久乙遅山３３７０－４９</t>
    <phoneticPr fontId="3"/>
  </si>
  <si>
    <t>栃木県那須烏山市曲畑井戸久保１１２７－１他</t>
    <phoneticPr fontId="3"/>
  </si>
  <si>
    <t>栃木総</t>
    <rPh sb="0" eb="2">
      <t>トチギ</t>
    </rPh>
    <rPh sb="2" eb="3">
      <t>ソウ</t>
    </rPh>
    <phoneticPr fontId="3"/>
  </si>
  <si>
    <t>[10]</t>
    <phoneticPr fontId="3"/>
  </si>
  <si>
    <t>千葉県いすみ市岬町桑田１３７９－９－１～２</t>
    <phoneticPr fontId="3"/>
  </si>
  <si>
    <t>[k18]</t>
    <phoneticPr fontId="3"/>
  </si>
  <si>
    <t>阿蘇郡南阿蘇村</t>
    <phoneticPr fontId="3"/>
  </si>
  <si>
    <t>大津</t>
    <rPh sb="0" eb="2">
      <t>オオツ</t>
    </rPh>
    <phoneticPr fontId="3"/>
  </si>
  <si>
    <t>申請書類返却</t>
    <rPh sb="0" eb="2">
      <t>シンセイ</t>
    </rPh>
    <rPh sb="2" eb="4">
      <t>ショルイ</t>
    </rPh>
    <rPh sb="4" eb="6">
      <t>ヘンキャク</t>
    </rPh>
    <phoneticPr fontId="3"/>
  </si>
  <si>
    <t>ｿｰﾗｰｸﾘｰﾆﾝｸﾞ</t>
  </si>
  <si>
    <t>案件フォルダ</t>
    <rPh sb="0" eb="2">
      <t>アンケン</t>
    </rPh>
    <phoneticPr fontId="3"/>
  </si>
  <si>
    <t>市区町村</t>
    <rPh sb="0" eb="2">
      <t>シク</t>
    </rPh>
    <rPh sb="2" eb="4">
      <t>チョウソン</t>
    </rPh>
    <phoneticPr fontId="3"/>
  </si>
  <si>
    <t xml:space="preserve">負担金が確定していて、かつ支払理由が消滅している場合ここにその負担金金額が入ります。
※2018年2月28日現在、譲渡済、接続契約解除および申込取消の場合がそのケースに該当します。
</t>
    <rPh sb="0" eb="3">
      <t>フタンキン</t>
    </rPh>
    <rPh sb="4" eb="6">
      <t>カクテイ</t>
    </rPh>
    <rPh sb="13" eb="15">
      <t>シハラ</t>
    </rPh>
    <rPh sb="15" eb="17">
      <t>リユウ</t>
    </rPh>
    <rPh sb="18" eb="20">
      <t>ショウメツ</t>
    </rPh>
    <rPh sb="24" eb="26">
      <t>バアイ</t>
    </rPh>
    <rPh sb="48" eb="49">
      <t>ネン</t>
    </rPh>
    <rPh sb="50" eb="51">
      <t>ガツ</t>
    </rPh>
    <rPh sb="53" eb="54">
      <t>ニチ</t>
    </rPh>
    <rPh sb="54" eb="56">
      <t>ゲンザイ</t>
    </rPh>
    <rPh sb="57" eb="59">
      <t>ジョウト</t>
    </rPh>
    <rPh sb="59" eb="60">
      <t>スミ</t>
    </rPh>
    <rPh sb="61" eb="63">
      <t>セツゾク</t>
    </rPh>
    <rPh sb="63" eb="65">
      <t>ケイヤク</t>
    </rPh>
    <rPh sb="65" eb="67">
      <t>カイジョ</t>
    </rPh>
    <rPh sb="70" eb="72">
      <t>モウシコミ</t>
    </rPh>
    <rPh sb="72" eb="74">
      <t>トリケシ</t>
    </rPh>
    <rPh sb="75" eb="77">
      <t>バアイ</t>
    </rPh>
    <rPh sb="84" eb="86">
      <t>ガイトウ</t>
    </rPh>
    <phoneticPr fontId="21"/>
  </si>
  <si>
    <t>（非印字、検算用）</t>
  </si>
  <si>
    <t>支払対象にならない金額</t>
  </si>
  <si>
    <t>AX</t>
  </si>
  <si>
    <t>-----------------------------------------------------------------------------</t>
    <phoneticPr fontId="21"/>
  </si>
  <si>
    <t>支払期限2019.3.25までの負担金</t>
  </si>
  <si>
    <t>AT</t>
  </si>
  <si>
    <t>支払期限2019.3.20までの負担金</t>
  </si>
  <si>
    <t>AS</t>
  </si>
  <si>
    <t>支払期限2019.3.15までの負担金</t>
  </si>
  <si>
    <t>AR</t>
  </si>
  <si>
    <t>支払期限2019.3.10までの負担金</t>
  </si>
  <si>
    <t>AQ</t>
  </si>
  <si>
    <t>支払期限2019.3.5までの負担金</t>
  </si>
  <si>
    <t>AP</t>
  </si>
  <si>
    <t>支払期限2019.2.28までの負担金</t>
  </si>
  <si>
    <t>AO</t>
  </si>
  <si>
    <t>支払期限2019.2.25までの負担金</t>
  </si>
  <si>
    <t>AN</t>
  </si>
  <si>
    <t>支払期限2019.2.20までの負担金</t>
  </si>
  <si>
    <t>AM</t>
  </si>
  <si>
    <t>支払期限2019.2.15までの負担金</t>
  </si>
  <si>
    <t>AL</t>
  </si>
  <si>
    <t>支払期限2019.2.10までの負担金</t>
  </si>
  <si>
    <t>AK</t>
  </si>
  <si>
    <t xml:space="preserve">AH列に支払期限の日付を入力すると、AK～AT列の該当する支払日のセルにAD列の負担金残額が自動的に入ります。
4月以降の日付のセルを追加する場合はAJ～AT列の計算式を参考に追加してください。
</t>
    <phoneticPr fontId="21"/>
  </si>
  <si>
    <t>支払期限2019.2.5までの負担金</t>
  </si>
  <si>
    <t>AJ</t>
  </si>
  <si>
    <t>AH列の内容が「期限未記載」の時、ここに支払金額が自動的に入ります。</t>
    <rPh sb="2" eb="3">
      <t>レツ</t>
    </rPh>
    <rPh sb="4" eb="6">
      <t>ナイヨウ</t>
    </rPh>
    <rPh sb="8" eb="13">
      <t>キゲンミキサイ</t>
    </rPh>
    <rPh sb="15" eb="16">
      <t>トキ</t>
    </rPh>
    <rPh sb="20" eb="22">
      <t>シハラ</t>
    </rPh>
    <rPh sb="22" eb="24">
      <t>キンガク</t>
    </rPh>
    <rPh sb="25" eb="28">
      <t>ジドウテキ</t>
    </rPh>
    <rPh sb="29" eb="30">
      <t>ハイ</t>
    </rPh>
    <phoneticPr fontId="21"/>
  </si>
  <si>
    <t>AH列を参照</t>
    <rPh sb="2" eb="3">
      <t>レツ</t>
    </rPh>
    <rPh sb="4" eb="6">
      <t>サンショウ</t>
    </rPh>
    <phoneticPr fontId="21"/>
  </si>
  <si>
    <t>期限未記載の負担金</t>
  </si>
  <si>
    <t>AI</t>
  </si>
  <si>
    <t>P列をそのまま参照</t>
    <rPh sb="1" eb="2">
      <t>レツ</t>
    </rPh>
    <rPh sb="7" eb="9">
      <t>サンショウ</t>
    </rPh>
    <phoneticPr fontId="21"/>
  </si>
  <si>
    <t>負担金支払期限</t>
  </si>
  <si>
    <t>AH</t>
  </si>
  <si>
    <t>Ｏ列をそのまま参照</t>
    <rPh sb="1" eb="2">
      <t>レツ</t>
    </rPh>
    <rPh sb="7" eb="9">
      <t>サンショウ</t>
    </rPh>
    <phoneticPr fontId="21"/>
  </si>
  <si>
    <t>土地の有無</t>
  </si>
  <si>
    <t>AG</t>
  </si>
  <si>
    <t>Ｍ列をそのまま参照</t>
    <rPh sb="1" eb="2">
      <t>レツ</t>
    </rPh>
    <rPh sb="7" eb="9">
      <t>サンショウ</t>
    </rPh>
    <phoneticPr fontId="21"/>
  </si>
  <si>
    <t>区画数</t>
  </si>
  <si>
    <t>AF</t>
  </si>
  <si>
    <t>Ｆ列をそのまま参照</t>
    <rPh sb="1" eb="2">
      <t>レツ</t>
    </rPh>
    <rPh sb="7" eb="9">
      <t>サンショウ</t>
    </rPh>
    <phoneticPr fontId="21"/>
  </si>
  <si>
    <t>案件フォルダ</t>
    <rPh sb="0" eb="2">
      <t>アンケン</t>
    </rPh>
    <phoneticPr fontId="21"/>
  </si>
  <si>
    <t>AE</t>
  </si>
  <si>
    <t>”=S-（W+Y+AA+AC）”</t>
    <phoneticPr fontId="21"/>
  </si>
  <si>
    <t>負担金残額</t>
    <phoneticPr fontId="21"/>
  </si>
  <si>
    <t>AD</t>
  </si>
  <si>
    <t>負担金不足金金額</t>
  </si>
  <si>
    <t>AC</t>
  </si>
  <si>
    <t>負担金不足金支払日</t>
  </si>
  <si>
    <t>AB</t>
  </si>
  <si>
    <t>負担金後金金額</t>
  </si>
  <si>
    <t>AA</t>
  </si>
  <si>
    <t>負担金後金支払日</t>
  </si>
  <si>
    <t>Z</t>
  </si>
  <si>
    <t>負担金一部金額</t>
  </si>
  <si>
    <t>Y</t>
  </si>
  <si>
    <t>負担金一部支払日</t>
  </si>
  <si>
    <t>X</t>
  </si>
  <si>
    <t>負担金全額金額</t>
  </si>
  <si>
    <t>W</t>
  </si>
  <si>
    <t>負担金全額支払日</t>
  </si>
  <si>
    <t>V</t>
  </si>
  <si>
    <t>Ｆ列を参照</t>
    <rPh sb="1" eb="2">
      <t>レツ</t>
    </rPh>
    <rPh sb="3" eb="5">
      <t>サンショウ</t>
    </rPh>
    <phoneticPr fontId="21"/>
  </si>
  <si>
    <t>U</t>
  </si>
  <si>
    <t>概算金額</t>
  </si>
  <si>
    <t>T</t>
  </si>
  <si>
    <t>複数枚の請求書がある場合、合算した額が入っていることがあります。</t>
    <rPh sb="0" eb="2">
      <t>フクスウ</t>
    </rPh>
    <rPh sb="2" eb="3">
      <t>マイ</t>
    </rPh>
    <rPh sb="4" eb="7">
      <t>セイキュウショ</t>
    </rPh>
    <rPh sb="10" eb="12">
      <t>バアイ</t>
    </rPh>
    <rPh sb="13" eb="15">
      <t>ガッサン</t>
    </rPh>
    <rPh sb="17" eb="18">
      <t>ガク</t>
    </rPh>
    <rPh sb="19" eb="20">
      <t>ハイ</t>
    </rPh>
    <phoneticPr fontId="21"/>
  </si>
  <si>
    <t>負担金金額</t>
  </si>
  <si>
    <t>S</t>
  </si>
  <si>
    <t>接続同意日</t>
  </si>
  <si>
    <t>R</t>
  </si>
  <si>
    <t>負担金請求日/概算提示日</t>
  </si>
  <si>
    <t>Q</t>
  </si>
  <si>
    <t>譲渡済、接続契約解除、申込取消などもここに記載しています。</t>
    <rPh sb="0" eb="2">
      <t>ジョウト</t>
    </rPh>
    <rPh sb="2" eb="3">
      <t>ズ</t>
    </rPh>
    <rPh sb="4" eb="6">
      <t>セツゾク</t>
    </rPh>
    <rPh sb="6" eb="8">
      <t>ケイヤク</t>
    </rPh>
    <rPh sb="8" eb="10">
      <t>カイジョ</t>
    </rPh>
    <rPh sb="11" eb="13">
      <t>モウシコミ</t>
    </rPh>
    <rPh sb="13" eb="15">
      <t>トリケシ</t>
    </rPh>
    <rPh sb="21" eb="23">
      <t>キサイ</t>
    </rPh>
    <phoneticPr fontId="21"/>
  </si>
  <si>
    <t>P</t>
  </si>
  <si>
    <t>O</t>
  </si>
  <si>
    <t>区画当りの負担金金額</t>
    <rPh sb="2" eb="3">
      <t>アタ</t>
    </rPh>
    <phoneticPr fontId="21"/>
  </si>
  <si>
    <t>N</t>
  </si>
  <si>
    <t>M</t>
  </si>
  <si>
    <t>雑多な内容が入っています。通常非表示で問題ありません。</t>
    <rPh sb="0" eb="2">
      <t>ザッタ</t>
    </rPh>
    <rPh sb="3" eb="5">
      <t>ナイヨウ</t>
    </rPh>
    <rPh sb="6" eb="7">
      <t>ハイ</t>
    </rPh>
    <rPh sb="13" eb="15">
      <t>ツウジョウ</t>
    </rPh>
    <rPh sb="15" eb="18">
      <t>ヒヒョウジ</t>
    </rPh>
    <rPh sb="19" eb="21">
      <t>モンダイ</t>
    </rPh>
    <phoneticPr fontId="21"/>
  </si>
  <si>
    <t>（非表示）</t>
  </si>
  <si>
    <t>負担金支払日</t>
  </si>
  <si>
    <t>L</t>
  </si>
  <si>
    <t>支店</t>
  </si>
  <si>
    <t>K</t>
  </si>
  <si>
    <t>電力会社</t>
  </si>
  <si>
    <t>J</t>
  </si>
  <si>
    <t>細かい住所の情報や備考欄として使っています。</t>
    <rPh sb="0" eb="1">
      <t>コマ</t>
    </rPh>
    <rPh sb="3" eb="5">
      <t>ジュウショ</t>
    </rPh>
    <rPh sb="6" eb="8">
      <t>ジョウホウ</t>
    </rPh>
    <rPh sb="9" eb="11">
      <t>ビコウ</t>
    </rPh>
    <rPh sb="11" eb="12">
      <t>ラン</t>
    </rPh>
    <rPh sb="15" eb="16">
      <t>ツカ</t>
    </rPh>
    <phoneticPr fontId="21"/>
  </si>
  <si>
    <t>住所フォルダ</t>
  </si>
  <si>
    <t>I</t>
  </si>
  <si>
    <t>該当するファイルにハイパーリンク貼る予定でしたが今は使っていません</t>
    <rPh sb="0" eb="2">
      <t>ガイトウ</t>
    </rPh>
    <rPh sb="16" eb="17">
      <t>ハ</t>
    </rPh>
    <rPh sb="18" eb="20">
      <t>ヨテイ</t>
    </rPh>
    <rPh sb="24" eb="25">
      <t>イマ</t>
    </rPh>
    <rPh sb="26" eb="27">
      <t>ツカ</t>
    </rPh>
    <phoneticPr fontId="21"/>
  </si>
  <si>
    <t>ファイル情報</t>
  </si>
  <si>
    <t>H</t>
  </si>
  <si>
    <t>案件フォルダ名に「番地未確定」の文字があるとここに表示されます</t>
    <rPh sb="0" eb="2">
      <t>アンケン</t>
    </rPh>
    <rPh sb="6" eb="7">
      <t>メイ</t>
    </rPh>
    <rPh sb="9" eb="14">
      <t>バンチミカクテイ</t>
    </rPh>
    <rPh sb="16" eb="18">
      <t>モジ</t>
    </rPh>
    <rPh sb="25" eb="27">
      <t>ヒョウジ</t>
    </rPh>
    <phoneticPr fontId="21"/>
  </si>
  <si>
    <t>Ｆ列の内容を参照し抽出</t>
    <rPh sb="1" eb="2">
      <t>レツ</t>
    </rPh>
    <rPh sb="3" eb="5">
      <t>ナイヨウ</t>
    </rPh>
    <rPh sb="6" eb="8">
      <t>サンショウ</t>
    </rPh>
    <rPh sb="9" eb="11">
      <t>チュウシュツ</t>
    </rPh>
    <phoneticPr fontId="21"/>
  </si>
  <si>
    <t>番地未確定</t>
  </si>
  <si>
    <t>G</t>
  </si>
  <si>
    <t>F</t>
  </si>
  <si>
    <t>（非表示）</t>
    <phoneticPr fontId="21"/>
  </si>
  <si>
    <t>紙ファイルの番号</t>
    <phoneticPr fontId="21"/>
  </si>
  <si>
    <t>E</t>
  </si>
  <si>
    <t>追加作業者</t>
  </si>
  <si>
    <t>D</t>
  </si>
  <si>
    <t>市区町村</t>
    <rPh sb="0" eb="2">
      <t>シク</t>
    </rPh>
    <rPh sb="2" eb="4">
      <t>チョウソン</t>
    </rPh>
    <phoneticPr fontId="21"/>
  </si>
  <si>
    <t>C</t>
  </si>
  <si>
    <t>通し番号</t>
  </si>
  <si>
    <t>B</t>
  </si>
  <si>
    <t>都道府県コード</t>
  </si>
  <si>
    <t>A</t>
  </si>
  <si>
    <t>■全部のセル項目</t>
    <rPh sb="1" eb="3">
      <t>ゼンブ</t>
    </rPh>
    <rPh sb="6" eb="8">
      <t>コウモク</t>
    </rPh>
    <phoneticPr fontId="21"/>
  </si>
  <si>
    <t>Ｓ列÷Ｍ列</t>
    <rPh sb="1" eb="2">
      <t>レツ</t>
    </rPh>
    <rPh sb="4" eb="5">
      <t>レツ</t>
    </rPh>
    <phoneticPr fontId="21"/>
  </si>
  <si>
    <t>S列の負担金金額から支払済の金額（W～AC列）を引いた残額です。</t>
    <rPh sb="1" eb="2">
      <t>レツ</t>
    </rPh>
    <rPh sb="3" eb="6">
      <t>フタンキン</t>
    </rPh>
    <rPh sb="6" eb="8">
      <t>キンガク</t>
    </rPh>
    <rPh sb="10" eb="12">
      <t>シハラ</t>
    </rPh>
    <rPh sb="12" eb="13">
      <t>スミ</t>
    </rPh>
    <rPh sb="14" eb="16">
      <t>キンガク</t>
    </rPh>
    <rPh sb="21" eb="22">
      <t>レツ</t>
    </rPh>
    <rPh sb="24" eb="25">
      <t>ヒ</t>
    </rPh>
    <rPh sb="27" eb="29">
      <t>ザンガク</t>
    </rPh>
    <phoneticPr fontId="21"/>
  </si>
  <si>
    <t xml:space="preserve">【１】全ての電力会社の確定した負担金を見る場合
1.T列（概算金額）のフィルタで空白セルのみを選択すれば、概算情報が省かれます。
</t>
    <phoneticPr fontId="3"/>
  </si>
  <si>
    <r>
      <t xml:space="preserve">【２】特定の電力会社の確定した負担金を見る場合
1.【１】の操作をします。
2.J列（電力会社）のフィルタから確認したい電力会社と空白セルを選択します。
 </t>
    </r>
    <r>
      <rPr>
        <sz val="11"/>
        <color rgb="FFFF0000"/>
        <rFont val="Yu Gothic"/>
        <family val="3"/>
        <charset val="128"/>
        <scheme val="minor"/>
      </rPr>
      <t>※空白セルの選択を外すと合計金額が表示されなくなります。</t>
    </r>
    <phoneticPr fontId="3"/>
  </si>
  <si>
    <t>●検算用セルについて（作業者用）
1.U列の検算用セル
 S列の工事負担金の総額―（W列～AC列の支払済+AD列の未払分）
数値が０になれば手入力の金額が合っていることになります。
2.AE列の検算用セル
 AD列の未払金額―（AI列～AT列の未払い金額+AU列の支払対象にならない金額）
数値が０になれば手入力の金額が合っていることになります。
3.AU列の検算セル
AH列（負担金支払期限）に「接続契約解除」、「譲渡済」、「申込取消」が入力されていると、AD列の負担金金額がAU列に表示されます。</t>
    <phoneticPr fontId="3"/>
  </si>
  <si>
    <t>新たにデータを追加する場合（作業者用）
確定した負担金の金額を追加する場合は、確定した負担金の列を
概算金額を追加する場合は概算金額の列を
それぞれコピーして追加するようにすると間違いがないでしょう。
⇒確定と概算の行ではセルの設定が若干異なるため</t>
    <rPh sb="14" eb="17">
      <t>サギョウシャ</t>
    </rPh>
    <rPh sb="17" eb="18">
      <t>ヨウ</t>
    </rPh>
    <phoneticPr fontId="3"/>
  </si>
  <si>
    <t>静岡県駿東郡小山町用沢字相野１４４５－１８６（199）</t>
    <phoneticPr fontId="3"/>
  </si>
  <si>
    <t>~2019.3.31</t>
    <phoneticPr fontId="3"/>
  </si>
  <si>
    <t>~2019.4.5</t>
    <phoneticPr fontId="3"/>
  </si>
  <si>
    <t>秩父市</t>
    <rPh sb="0" eb="3">
      <t>チチブシ</t>
    </rPh>
    <phoneticPr fontId="3"/>
  </si>
  <si>
    <t>熊谷</t>
    <rPh sb="0" eb="2">
      <t>クマガヤ</t>
    </rPh>
    <phoneticPr fontId="3"/>
  </si>
  <si>
    <t>岐阜県恵那市笠置町毛呂窪字西洞１０９３－９８他</t>
    <phoneticPr fontId="3"/>
  </si>
  <si>
    <t>埼玉県秩父市下吉田１７７６－１～２_工事負担金</t>
  </si>
  <si>
    <t>合計</t>
    <rPh sb="0" eb="2">
      <t>ゴウケイ</t>
    </rPh>
    <phoneticPr fontId="3"/>
  </si>
  <si>
    <t>支払合計</t>
    <rPh sb="0" eb="2">
      <t>シハライ</t>
    </rPh>
    <rPh sb="2" eb="4">
      <t>ゴウケイ</t>
    </rPh>
    <phoneticPr fontId="3"/>
  </si>
  <si>
    <t>自社物件</t>
    <phoneticPr fontId="3"/>
  </si>
  <si>
    <t>Ｒ</t>
    <phoneticPr fontId="3"/>
  </si>
  <si>
    <t>群馬県前橋市富士見町赤城山１２０４－２１７９</t>
    <phoneticPr fontId="3"/>
  </si>
  <si>
    <t>千葉県千葉市若葉区坂月町２４９－１</t>
    <phoneticPr fontId="3"/>
  </si>
  <si>
    <t>千葉県千葉市緑区平山町１０４９－１７６－１　キタガワ</t>
    <rPh sb="0" eb="3">
      <t>チバケン</t>
    </rPh>
    <rPh sb="3" eb="5">
      <t>チバ</t>
    </rPh>
    <rPh sb="5" eb="6">
      <t>シ</t>
    </rPh>
    <rPh sb="6" eb="8">
      <t>ミドリク</t>
    </rPh>
    <rPh sb="8" eb="10">
      <t>ヒラヤマ</t>
    </rPh>
    <rPh sb="10" eb="11">
      <t>マチ</t>
    </rPh>
    <phoneticPr fontId="3"/>
  </si>
  <si>
    <t>東京都あきる野市小川１４１１</t>
    <rPh sb="0" eb="3">
      <t>トウキョウト</t>
    </rPh>
    <rPh sb="6" eb="7">
      <t>ノ</t>
    </rPh>
    <phoneticPr fontId="3"/>
  </si>
  <si>
    <t>太田原市</t>
    <rPh sb="0" eb="3">
      <t>オオタワラ</t>
    </rPh>
    <rPh sb="3" eb="4">
      <t>シ</t>
    </rPh>
    <phoneticPr fontId="3"/>
  </si>
  <si>
    <t>栃木県大田原市下石上字1770-3</t>
    <rPh sb="0" eb="2">
      <t>トチギ</t>
    </rPh>
    <rPh sb="2" eb="3">
      <t>ケン</t>
    </rPh>
    <rPh sb="3" eb="7">
      <t>オオタワラシ</t>
    </rPh>
    <rPh sb="7" eb="8">
      <t>シモ</t>
    </rPh>
    <rPh sb="8" eb="9">
      <t>イシ</t>
    </rPh>
    <rPh sb="9" eb="10">
      <t>ウエ</t>
    </rPh>
    <rPh sb="10" eb="11">
      <t>アザ</t>
    </rPh>
    <phoneticPr fontId="3"/>
  </si>
  <si>
    <t>東京電力</t>
    <rPh sb="0" eb="2">
      <t>トウキョウ</t>
    </rPh>
    <rPh sb="2" eb="4">
      <t>デンリョク</t>
    </rPh>
    <phoneticPr fontId="3"/>
  </si>
  <si>
    <t>那須塩原市</t>
    <rPh sb="0" eb="5">
      <t>ナスシオバラシ</t>
    </rPh>
    <phoneticPr fontId="3"/>
  </si>
  <si>
    <t>栃木県那須塩原市関谷１</t>
    <rPh sb="0" eb="3">
      <t>トチギケン</t>
    </rPh>
    <rPh sb="3" eb="5">
      <t>ナス</t>
    </rPh>
    <rPh sb="5" eb="7">
      <t>シオバラ</t>
    </rPh>
    <rPh sb="7" eb="8">
      <t>シ</t>
    </rPh>
    <rPh sb="8" eb="10">
      <t>セキヤ</t>
    </rPh>
    <phoneticPr fontId="3"/>
  </si>
  <si>
    <t>栃木県那須塩原市関谷日ノ出1652-25</t>
    <rPh sb="0" eb="3">
      <t>トチギケン</t>
    </rPh>
    <rPh sb="3" eb="5">
      <t>ナス</t>
    </rPh>
    <rPh sb="5" eb="7">
      <t>シオバラ</t>
    </rPh>
    <rPh sb="7" eb="8">
      <t>シ</t>
    </rPh>
    <rPh sb="8" eb="10">
      <t>セキヤ</t>
    </rPh>
    <rPh sb="10" eb="11">
      <t>ヒ</t>
    </rPh>
    <rPh sb="12" eb="13">
      <t>デ</t>
    </rPh>
    <phoneticPr fontId="3"/>
  </si>
  <si>
    <t>栃木県那須塩原市関谷日ノ出1652-19</t>
    <rPh sb="0" eb="3">
      <t>トチギケン</t>
    </rPh>
    <rPh sb="3" eb="8">
      <t>ナスシオバラシ</t>
    </rPh>
    <rPh sb="8" eb="10">
      <t>セキヤ</t>
    </rPh>
    <rPh sb="10" eb="11">
      <t>ヒ</t>
    </rPh>
    <rPh sb="12" eb="13">
      <t>デ</t>
    </rPh>
    <phoneticPr fontId="3"/>
  </si>
  <si>
    <t>東京電力</t>
    <rPh sb="0" eb="4">
      <t>トウキョウデンリョク</t>
    </rPh>
    <phoneticPr fontId="3"/>
  </si>
  <si>
    <t>那須高原市</t>
    <rPh sb="0" eb="4">
      <t>ナスコウゲン</t>
    </rPh>
    <rPh sb="4" eb="5">
      <t>シ</t>
    </rPh>
    <phoneticPr fontId="3"/>
  </si>
  <si>
    <t>那須高原市</t>
    <rPh sb="0" eb="5">
      <t>ナスコウゲンシ</t>
    </rPh>
    <phoneticPr fontId="3"/>
  </si>
  <si>
    <t>栃木県那須塩原市細竹13-235-1</t>
    <rPh sb="0" eb="8">
      <t>トチギケンナスシオバラシ</t>
    </rPh>
    <rPh sb="8" eb="9">
      <t>ホソ</t>
    </rPh>
    <rPh sb="9" eb="10">
      <t>タケ</t>
    </rPh>
    <phoneticPr fontId="3"/>
  </si>
  <si>
    <t>栃木県那須塩原市上厚崎378-111</t>
    <rPh sb="0" eb="8">
      <t>トチギケンナスシオバラシ</t>
    </rPh>
    <rPh sb="8" eb="9">
      <t>ウエ</t>
    </rPh>
    <rPh sb="9" eb="10">
      <t>アツ</t>
    </rPh>
    <rPh sb="10" eb="11">
      <t>サキ</t>
    </rPh>
    <phoneticPr fontId="3"/>
  </si>
  <si>
    <t>下仁田町</t>
    <rPh sb="0" eb="3">
      <t>シモニタ</t>
    </rPh>
    <rPh sb="3" eb="4">
      <t>マチ</t>
    </rPh>
    <phoneticPr fontId="3"/>
  </si>
  <si>
    <t>甘楽町</t>
    <rPh sb="0" eb="1">
      <t>アマ</t>
    </rPh>
    <rPh sb="1" eb="2">
      <t>ラク</t>
    </rPh>
    <rPh sb="2" eb="3">
      <t>マチ</t>
    </rPh>
    <phoneticPr fontId="3"/>
  </si>
  <si>
    <t>福島県相馬市坪田64</t>
    <rPh sb="0" eb="3">
      <t>フクシマケン</t>
    </rPh>
    <rPh sb="3" eb="8">
      <t>ソウマシツボタ</t>
    </rPh>
    <phoneticPr fontId="3"/>
  </si>
  <si>
    <t>東北電力</t>
    <rPh sb="0" eb="2">
      <t>トウホク</t>
    </rPh>
    <rPh sb="2" eb="4">
      <t>デンリョク</t>
    </rPh>
    <phoneticPr fontId="3"/>
  </si>
  <si>
    <t>白川村</t>
    <rPh sb="0" eb="3">
      <t>シラカワムラ</t>
    </rPh>
    <phoneticPr fontId="3"/>
  </si>
  <si>
    <t>岐阜県大野郡白川村大字萩町2190番地-2</t>
    <rPh sb="0" eb="3">
      <t>ギフケン</t>
    </rPh>
    <rPh sb="3" eb="6">
      <t>オオノグン</t>
    </rPh>
    <rPh sb="6" eb="9">
      <t>シラカワムラ</t>
    </rPh>
    <rPh sb="9" eb="11">
      <t>オオアザ</t>
    </rPh>
    <rPh sb="11" eb="13">
      <t>ハギマチ</t>
    </rPh>
    <rPh sb="17" eb="19">
      <t>バンチ</t>
    </rPh>
    <phoneticPr fontId="3"/>
  </si>
  <si>
    <t>中部電力</t>
    <rPh sb="0" eb="2">
      <t>チュウブ</t>
    </rPh>
    <rPh sb="2" eb="4">
      <t>デンリョク</t>
    </rPh>
    <phoneticPr fontId="3"/>
  </si>
  <si>
    <t>群馬県渋川市有馬字五輪平２６７７ ※2AA0470　再請求</t>
    <rPh sb="26" eb="29">
      <t>サイセイキュウ</t>
    </rPh>
    <phoneticPr fontId="3"/>
  </si>
  <si>
    <t>群馬県渋川市有馬字五輪平２６７７ ※2AA0467　再請求</t>
    <rPh sb="26" eb="29">
      <t>サイセイキュウ</t>
    </rPh>
    <phoneticPr fontId="3"/>
  </si>
  <si>
    <t>山梨県北杜市高根町五町田字菖蒲原１４０　再請求</t>
    <rPh sb="20" eb="23">
      <t>サイセイキュウ</t>
    </rPh>
    <phoneticPr fontId="3"/>
  </si>
  <si>
    <t>佐世保市</t>
    <rPh sb="0" eb="4">
      <t>サセボシ</t>
    </rPh>
    <phoneticPr fontId="3"/>
  </si>
  <si>
    <t>長崎県佐世保市船越町1893-1</t>
    <rPh sb="0" eb="3">
      <t>ナガサキケン</t>
    </rPh>
    <rPh sb="3" eb="7">
      <t>サセボシ</t>
    </rPh>
    <rPh sb="7" eb="10">
      <t>フナコシマチ</t>
    </rPh>
    <phoneticPr fontId="3"/>
  </si>
  <si>
    <t>九州電力</t>
    <rPh sb="0" eb="2">
      <t>キュウシュウ</t>
    </rPh>
    <rPh sb="2" eb="4">
      <t>デンリョク</t>
    </rPh>
    <phoneticPr fontId="3"/>
  </si>
  <si>
    <t>九州電力</t>
    <rPh sb="0" eb="4">
      <t>キュウシュウデンリョク</t>
    </rPh>
    <phoneticPr fontId="3"/>
  </si>
  <si>
    <t>長崎県佐世保市船越町1893-2</t>
    <rPh sb="0" eb="7">
      <t>ナガサキケンサセボシ</t>
    </rPh>
    <rPh sb="7" eb="10">
      <t>フナコシマチ</t>
    </rPh>
    <phoneticPr fontId="3"/>
  </si>
  <si>
    <t>静岡県駿東郡小山町用沢字相野１４４５－３８</t>
    <phoneticPr fontId="3"/>
  </si>
  <si>
    <t>佐世保</t>
    <rPh sb="0" eb="3">
      <t>サセボ</t>
    </rPh>
    <phoneticPr fontId="3"/>
  </si>
  <si>
    <t>～4/10</t>
    <phoneticPr fontId="3"/>
  </si>
  <si>
    <t>①が②と同じ場合</t>
    <rPh sb="4" eb="5">
      <t>オナ</t>
    </rPh>
    <rPh sb="6" eb="8">
      <t>バアイ</t>
    </rPh>
    <phoneticPr fontId="3"/>
  </si>
  <si>
    <t>①と②のうち早い日付</t>
    <rPh sb="6" eb="7">
      <t>ハヤ</t>
    </rPh>
    <rPh sb="8" eb="10">
      <t>ヒヅケ</t>
    </rPh>
    <phoneticPr fontId="3"/>
  </si>
  <si>
    <t>再請求有</t>
    <rPh sb="0" eb="3">
      <t>サイセイキュウ</t>
    </rPh>
    <rPh sb="3" eb="4">
      <t>アリ</t>
    </rPh>
    <phoneticPr fontId="3"/>
  </si>
  <si>
    <t>～4/4</t>
    <phoneticPr fontId="3"/>
  </si>
  <si>
    <t>再請求支払日</t>
    <rPh sb="0" eb="3">
      <t>サイセイキュウ</t>
    </rPh>
    <rPh sb="3" eb="6">
      <t>シハライビ</t>
    </rPh>
    <phoneticPr fontId="3"/>
  </si>
  <si>
    <t>4月10日は出支払</t>
    <rPh sb="1" eb="2">
      <t>ガツ</t>
    </rPh>
    <rPh sb="4" eb="5">
      <t>カ</t>
    </rPh>
    <rPh sb="6" eb="7">
      <t>デ</t>
    </rPh>
    <rPh sb="7" eb="9">
      <t>シハライ</t>
    </rPh>
    <phoneticPr fontId="3"/>
  </si>
  <si>
    <t>①負担金請求日
概算提示日</t>
    <rPh sb="1" eb="4">
      <t>フタンキン</t>
    </rPh>
    <rPh sb="4" eb="6">
      <t>セイキュウ</t>
    </rPh>
    <rPh sb="6" eb="7">
      <t>ヒ</t>
    </rPh>
    <rPh sb="8" eb="10">
      <t>ガイサン</t>
    </rPh>
    <rPh sb="10" eb="12">
      <t>テイジ</t>
    </rPh>
    <rPh sb="12" eb="13">
      <t>ヒ</t>
    </rPh>
    <phoneticPr fontId="3"/>
  </si>
  <si>
    <t>②接続同意日</t>
    <rPh sb="1" eb="3">
      <t>セツゾク</t>
    </rPh>
    <rPh sb="3" eb="5">
      <t>ドウイ</t>
    </rPh>
    <rPh sb="5" eb="6">
      <t>ビ</t>
    </rPh>
    <phoneticPr fontId="3"/>
  </si>
  <si>
    <t>負担金金額</t>
    <rPh sb="0" eb="3">
      <t>フタンキン</t>
    </rPh>
    <rPh sb="3" eb="5">
      <t>キンガク</t>
    </rPh>
    <phoneticPr fontId="3"/>
  </si>
  <si>
    <t>支払済み金額</t>
    <rPh sb="0" eb="2">
      <t>シハライ</t>
    </rPh>
    <rPh sb="2" eb="3">
      <t>ズ</t>
    </rPh>
    <rPh sb="4" eb="6">
      <t>キンガク</t>
    </rPh>
    <phoneticPr fontId="3"/>
  </si>
  <si>
    <t>区画当たりの負担金金額</t>
    <rPh sb="0" eb="2">
      <t>クカク</t>
    </rPh>
    <rPh sb="2" eb="3">
      <t>ア</t>
    </rPh>
    <rPh sb="6" eb="9">
      <t>フタンキン</t>
    </rPh>
    <rPh sb="9" eb="11">
      <t>キンガク</t>
    </rPh>
    <phoneticPr fontId="3"/>
  </si>
  <si>
    <t>自社所有の土地のみ</t>
    <rPh sb="0" eb="4">
      <t>ジシャショユウ</t>
    </rPh>
    <rPh sb="5" eb="7">
      <t>トチ</t>
    </rPh>
    <phoneticPr fontId="3"/>
  </si>
  <si>
    <t>残り支払金額</t>
    <rPh sb="0" eb="1">
      <t>ノコ</t>
    </rPh>
    <rPh sb="2" eb="4">
      <t>シハライ</t>
    </rPh>
    <rPh sb="4" eb="6">
      <t>キンガク</t>
    </rPh>
    <phoneticPr fontId="3"/>
  </si>
  <si>
    <t>残額</t>
    <rPh sb="0" eb="2">
      <t>ザンガク</t>
    </rPh>
    <phoneticPr fontId="3"/>
  </si>
  <si>
    <t>【支払済】</t>
  </si>
  <si>
    <t>支払期限</t>
    <rPh sb="0" eb="2">
      <t>シハライ</t>
    </rPh>
    <rPh sb="2" eb="4">
      <t>キゲン</t>
    </rPh>
    <phoneticPr fontId="3"/>
  </si>
  <si>
    <t>前橋市</t>
    <phoneticPr fontId="3"/>
  </si>
  <si>
    <t>千葉市</t>
    <rPh sb="0" eb="3">
      <t>チバシ</t>
    </rPh>
    <phoneticPr fontId="3"/>
  </si>
  <si>
    <t>八丈町</t>
    <rPh sb="0" eb="2">
      <t>ハチジョウ</t>
    </rPh>
    <rPh sb="2" eb="3">
      <t>チョウ</t>
    </rPh>
    <phoneticPr fontId="3"/>
  </si>
  <si>
    <t>王</t>
    <rPh sb="0" eb="1">
      <t>オウ</t>
    </rPh>
    <phoneticPr fontId="3"/>
  </si>
  <si>
    <t>60739-85-1-9</t>
    <phoneticPr fontId="3"/>
  </si>
  <si>
    <t>電力契約書ありなし</t>
    <rPh sb="0" eb="2">
      <t>デンリョク</t>
    </rPh>
    <rPh sb="2" eb="5">
      <t>ケイヤクショ</t>
    </rPh>
    <phoneticPr fontId="3"/>
  </si>
  <si>
    <t>あり</t>
    <phoneticPr fontId="3"/>
  </si>
  <si>
    <t>80410-57,58,59,60,61,62,63,64,65,66</t>
    <phoneticPr fontId="3"/>
  </si>
  <si>
    <t>24071-80-1-7(他2件)</t>
    <rPh sb="13" eb="14">
      <t>タ</t>
    </rPh>
    <rPh sb="15" eb="16">
      <t>ケン</t>
    </rPh>
    <phoneticPr fontId="3"/>
  </si>
  <si>
    <t>なし</t>
    <phoneticPr fontId="3"/>
  </si>
  <si>
    <t>60633-186-1-0</t>
    <phoneticPr fontId="3"/>
  </si>
  <si>
    <t>60560-122-1-9</t>
    <phoneticPr fontId="3"/>
  </si>
  <si>
    <t>60548-105-1-6</t>
    <phoneticPr fontId="3"/>
  </si>
  <si>
    <t>43760-285-1-2</t>
    <phoneticPr fontId="3"/>
  </si>
  <si>
    <t>60630-184-1-7</t>
    <phoneticPr fontId="3"/>
  </si>
  <si>
    <t>09-828-156-48-0002310-51</t>
    <phoneticPr fontId="3"/>
  </si>
  <si>
    <t>福山</t>
    <rPh sb="0" eb="2">
      <t>フクヤマ</t>
    </rPh>
    <phoneticPr fontId="3"/>
  </si>
  <si>
    <t>岐阜県高山市清見町牧ヶ洞４３７４－８－１</t>
    <phoneticPr fontId="3"/>
  </si>
  <si>
    <t>6AA1967</t>
    <phoneticPr fontId="3"/>
  </si>
  <si>
    <t>6AAJ650他</t>
    <rPh sb="7" eb="8">
      <t>ホカ</t>
    </rPh>
    <phoneticPr fontId="3"/>
  </si>
  <si>
    <t>7AAB010</t>
    <phoneticPr fontId="3"/>
  </si>
  <si>
    <t>ハイパーリンク</t>
    <phoneticPr fontId="3"/>
  </si>
  <si>
    <t>福山</t>
    <rPh sb="0" eb="2">
      <t>フクヤマ</t>
    </rPh>
    <phoneticPr fontId="3"/>
  </si>
  <si>
    <t>7AA4573</t>
    <phoneticPr fontId="3"/>
  </si>
  <si>
    <t>7AA4544</t>
    <phoneticPr fontId="3"/>
  </si>
  <si>
    <t>6AA4110</t>
    <phoneticPr fontId="3"/>
  </si>
  <si>
    <t>6AA4038</t>
    <phoneticPr fontId="3"/>
  </si>
  <si>
    <t>福山</t>
    <rPh sb="0" eb="2">
      <t>フクヤマ</t>
    </rPh>
    <phoneticPr fontId="3"/>
  </si>
  <si>
    <t>6AA4032</t>
  </si>
  <si>
    <t>8AAB256</t>
    <phoneticPr fontId="3"/>
  </si>
  <si>
    <t>7AA5294</t>
    <phoneticPr fontId="3"/>
  </si>
  <si>
    <t>7AA0739</t>
    <phoneticPr fontId="3"/>
  </si>
  <si>
    <t>744B032</t>
    <phoneticPr fontId="3"/>
  </si>
  <si>
    <t>7AA1195</t>
    <phoneticPr fontId="3"/>
  </si>
  <si>
    <t>7AA0913</t>
    <phoneticPr fontId="3"/>
  </si>
  <si>
    <t>8AAW703</t>
    <phoneticPr fontId="3"/>
  </si>
  <si>
    <t>7AA3573</t>
    <phoneticPr fontId="3"/>
  </si>
  <si>
    <t>6AAW591</t>
    <phoneticPr fontId="3"/>
  </si>
  <si>
    <t>７AA1193</t>
    <phoneticPr fontId="3"/>
  </si>
  <si>
    <t>山梨県南都留郡鳴沢村鳴沢村１０４４２-２８</t>
    <phoneticPr fontId="3"/>
  </si>
  <si>
    <t>9AAG308</t>
    <phoneticPr fontId="3"/>
  </si>
  <si>
    <t>お客様番号・申込番号
2019年4月1日より</t>
    <rPh sb="1" eb="3">
      <t>キャクサマ</t>
    </rPh>
    <rPh sb="3" eb="5">
      <t>バンゴウ</t>
    </rPh>
    <rPh sb="6" eb="8">
      <t>モウシコミ</t>
    </rPh>
    <rPh sb="8" eb="10">
      <t>バンゴウ</t>
    </rPh>
    <rPh sb="15" eb="16">
      <t>ネン</t>
    </rPh>
    <rPh sb="17" eb="18">
      <t>ガツ</t>
    </rPh>
    <rPh sb="19" eb="20">
      <t>ニチ</t>
    </rPh>
    <phoneticPr fontId="3"/>
  </si>
  <si>
    <t>長野県下伊那郡平谷村４０３－６７３－１</t>
    <phoneticPr fontId="3"/>
  </si>
  <si>
    <t>長野県飯田市山本６７２４－７７－１</t>
    <phoneticPr fontId="3"/>
  </si>
  <si>
    <t>岐阜県高山市清見町牧ヶ洞４３７４－８－３</t>
    <phoneticPr fontId="3"/>
  </si>
  <si>
    <t>岐阜県高山市清見町牧ヶ洞４３７４－８－２</t>
    <phoneticPr fontId="3"/>
  </si>
  <si>
    <t>静岡県牧之原市静谷１５６５－１</t>
    <phoneticPr fontId="3"/>
  </si>
  <si>
    <t>群馬県前橋市富士見町小暮２５０６－９</t>
    <phoneticPr fontId="3"/>
  </si>
  <si>
    <t>群馬県前橋市富士見町小暮２５０６－１００</t>
    <phoneticPr fontId="3"/>
  </si>
  <si>
    <t>群馬県前橋市富士見町小暮２５０６－１０１</t>
    <phoneticPr fontId="3"/>
  </si>
  <si>
    <t>～4/10</t>
  </si>
  <si>
    <t>群馬県前橋市富士見町小暮２５０６－９　１００~１０１</t>
    <phoneticPr fontId="3"/>
  </si>
  <si>
    <t>群馬県前橋市富士見町皆沢３５９－２</t>
    <phoneticPr fontId="3"/>
  </si>
  <si>
    <t>群馬県前橋市富士見町皆沢３５９－１３</t>
    <phoneticPr fontId="3"/>
  </si>
  <si>
    <t>群馬県前橋市富士見町皆沢３５９－１4</t>
    <phoneticPr fontId="3"/>
  </si>
  <si>
    <t>6AA4036</t>
    <phoneticPr fontId="3"/>
  </si>
  <si>
    <t>6AA4034</t>
    <phoneticPr fontId="3"/>
  </si>
  <si>
    <t>群馬県前橋市富士見町小暮２５０６－９、１００～１０１_工事負担金</t>
  </si>
  <si>
    <t>富士見町小暮２５０６－１０１</t>
  </si>
  <si>
    <t>東京</t>
  </si>
  <si>
    <t>群馬総</t>
  </si>
  <si>
    <t>6AA4030</t>
    <phoneticPr fontId="3"/>
  </si>
  <si>
    <t>7AA0909</t>
    <phoneticPr fontId="3"/>
  </si>
  <si>
    <t>7AA0907</t>
    <phoneticPr fontId="3"/>
  </si>
  <si>
    <t>千葉県千葉市緑区平山町１０４９－１７６－１　ミナミガワ</t>
    <rPh sb="0" eb="3">
      <t>チバケン</t>
    </rPh>
    <rPh sb="3" eb="5">
      <t>チバ</t>
    </rPh>
    <rPh sb="5" eb="6">
      <t>シ</t>
    </rPh>
    <rPh sb="6" eb="8">
      <t>ミドリク</t>
    </rPh>
    <rPh sb="8" eb="10">
      <t>ヒラヤマ</t>
    </rPh>
    <rPh sb="10" eb="11">
      <t>マチ</t>
    </rPh>
    <phoneticPr fontId="3"/>
  </si>
  <si>
    <t>東京都八丈島八丈町三根５８９４－３2</t>
    <phoneticPr fontId="3"/>
  </si>
  <si>
    <t>7AA0100</t>
    <phoneticPr fontId="3"/>
  </si>
  <si>
    <t>期限未記載</t>
    <rPh sb="0" eb="2">
      <t>キゲン</t>
    </rPh>
    <rPh sb="2" eb="5">
      <t>ミキサイ</t>
    </rPh>
    <phoneticPr fontId="3"/>
  </si>
  <si>
    <t>4AA5876</t>
  </si>
  <si>
    <t>4AA5878</t>
  </si>
  <si>
    <t>4AA5880</t>
  </si>
  <si>
    <t>７AA5546</t>
    <phoneticPr fontId="3"/>
  </si>
  <si>
    <t>4AA5454</t>
    <phoneticPr fontId="3"/>
  </si>
  <si>
    <t>７AA4579</t>
    <phoneticPr fontId="3"/>
  </si>
  <si>
    <t>群馬県桐生市新里町新川字十三塚２７０５－１</t>
    <phoneticPr fontId="3"/>
  </si>
  <si>
    <t>7AA4774</t>
    <phoneticPr fontId="3"/>
  </si>
  <si>
    <t>7AA4609</t>
    <phoneticPr fontId="3"/>
  </si>
  <si>
    <t>7AA6551</t>
    <phoneticPr fontId="3"/>
  </si>
  <si>
    <t>4AA5452</t>
    <phoneticPr fontId="3"/>
  </si>
  <si>
    <t>4AA5448</t>
  </si>
  <si>
    <t>7AA6090</t>
    <phoneticPr fontId="3"/>
  </si>
  <si>
    <t>7AA6088</t>
    <phoneticPr fontId="3"/>
  </si>
  <si>
    <t>7AA4695</t>
    <phoneticPr fontId="3"/>
  </si>
  <si>
    <t>7AA4732</t>
    <phoneticPr fontId="3"/>
  </si>
  <si>
    <t>\\192.168.11.245\sharees3\●棚のファイルのPDF\関東（東京電力）\22_静岡県（東電）\裾野市\[10]静岡県裾野市須山２２５５－３６４５、２２５５－４６５４</t>
  </si>
  <si>
    <t>\\192.168.11.245\sharees3\●棚のファイルのPDF\関東（東京電力）\09_栃木県\那須塩原市\[k119]那須塩原市一区町３１５－１２８</t>
  </si>
  <si>
    <t>\\192.168.11.245\sharees3\●棚のファイルのPDF\関東（東京電力）\22_静岡県（東電）\裾野市\[02]静岡県裾野市須山１－１４</t>
  </si>
  <si>
    <t>\\192.168.11.245\sharees3\●棚のファイルのPDF\関東（東京電力）\12_千葉県\千葉市緑区\[10]千葉県千葉市緑区平山町１０４９－１７６</t>
  </si>
  <si>
    <t>\\192.168.11.245\sharees3\●棚のファイルのPDF\関東（東京電力）\10_群馬県\吾妻郡長野原町\[s13]群馬県吾妻郡長野原町大字北軽井沢字大屋原１９２４－８６４</t>
  </si>
  <si>
    <t>\\192.168.11.245\sharees3\●棚のファイルのPDF\関東（東京電力）\13_東京都\あきる野市\[26_1]東京都あきる野市小川字秋見ヶ崎１４１１</t>
  </si>
  <si>
    <t>\\192.168.11.245\sharees3\●棚のファイルのPDF\関東（東京電力）\12_千葉県\千葉市若葉区\[14]千葉県千葉市若葉区坂月町２４９－１－１～２</t>
  </si>
  <si>
    <t>\\192.168.11.245\sharees3\●棚のファイルのPDF\関東（東京電力）\12_千葉県\長生郡長柄町\[k70]千葉県長生郡長柄町山之郷３３－１－１～３</t>
  </si>
  <si>
    <t>\\192.168.11.245\sharees3\●棚のファイルのPDF\関東（東京電力）\12_千葉県\いすみ市\[k14]千葉県いすみ市高谷字南海道５１９－３</t>
  </si>
  <si>
    <t>\\192.168.11.245\sharees3\●棚のファイルのPDF\関東（東京電力）\11_埼玉県\鴻巣市\[17]埼玉県鴻巣市小谷６２７－１～２１</t>
  </si>
  <si>
    <t>\\192.168.11.245\sharees3\●棚のファイルのPDF\関東（東京電力）\19_山梨県\南都留郡鳴沢村\[o13]山梨県南都留郡鳴沢村鳴沢村１０４４２、１０４４３\１０４４２－２８－１～２</t>
  </si>
  <si>
    <t>\\192.168.11.245\sharees3\●棚のファイルのPDF\中部\21_岐阜県\中津川市\[12]岐阜県中津川市付知町７４８５－５ー１～２</t>
  </si>
  <si>
    <t>\\192.168.11.245\sharees3\●棚のファイルのPDF\関東（東京電力）\10_群馬県\甘楽郡甘楽町\[t07]群馬県甘楽郡甘楽町白倉３１０６－１、４～５</t>
  </si>
  <si>
    <t>\\192.168.11.245\sharees3\●棚のファイルのPDF\関東（東京電力）\19_山梨県\南都留郡富士河口湖町\[o24]山梨県南都留郡富士河口湖町富士ヶ嶺１２－１０４</t>
  </si>
  <si>
    <t>\\192.168.11.245\sharees3\●棚のファイルのPDF\関東（東京電力）\10_群馬県\前橋市\[16]群馬県前橋市富士見町小暮４４４</t>
  </si>
  <si>
    <t>\\192.168.11.245\sharees3\●棚のファイルのPDF\関東（東京電力）\10_群馬県\前橋市\[19]群馬県前橋市富士見町小暮２５０６－９、１００～１０１</t>
  </si>
  <si>
    <t>\\192.168.11.245\sharees3\●棚のファイルのPDF\関東（東京電力）\10_群馬県\前橋市\[24]群馬県前橋市富士見町赤城山１２０４－１５８２</t>
  </si>
  <si>
    <t>\\192.168.11.245\sharees3\●棚のファイルのPDF\関東（東京電力）\10_群馬県\前橋市\[20]群馬県前橋市富士見町皆沢３５９－２、１３～１４</t>
  </si>
  <si>
    <t>\\192.168.11.245\sharees3\●棚のファイルのPDF\関東（東京電力）\14_神奈川県\中郡二宮町\[h07]神奈川県中郡二宮町中里６００、（番地未確定）</t>
  </si>
  <si>
    <t>\\192.168.11.245\sharees3\●棚のファイルのPDF\関東（東京電力）\13_東京都\_離島\[72]東京都八丈島八丈町三根５８８－１</t>
  </si>
  <si>
    <t>\\192.168.11.245\sharees3\●棚のファイルのPDF\中部\22_静岡県（中電）\牧之原市\[16]静岡県牧之原市菅ケ谷６９２－１～３３</t>
  </si>
  <si>
    <t>\\192.168.11.245\sharees3\●棚のファイルのPDF\中部\22_静岡県（中電）\菊川市\[07]静岡県菊川市牛渕６６５－１～２</t>
  </si>
  <si>
    <t>\\192.168.11.245\sharees3\●棚のファイルのPDF\中部\22_静岡県（中電）\榛原郡川根本町\[14]静岡県榛原郡川根本町水川１３２－１他</t>
  </si>
  <si>
    <t>\\192.168.11.245\sharees3\●棚のファイルのPDF\中部\22_静岡県（中電）\周智郡森町\[08]静岡県周智郡森町向天方１１９３－１～４</t>
  </si>
  <si>
    <t>\\192.168.11.245\sharees3\●棚のファイルのPDF\中部\21_岐阜県\各務原市\[01]岐阜県各務原市須衛２２６２－２</t>
  </si>
  <si>
    <t>\\192.168.11.245\sharees3\●棚のファイルのPDF\中部\20_長野県\北佐久郡御代田町\[14]長野県北佐久郡御代田町茂沢字森泉郷３７１－４７５－１</t>
  </si>
  <si>
    <t>\\192.168.11.245\sharees3\●棚のファイルのPDF\中部\20_長野県\佐久市\[01]長野県佐久市印内５２３－３６－１～２</t>
  </si>
  <si>
    <t>\\192.168.11.245\sharees3\●棚のファイルのPDF\中部\24_三重県\伊勢市\[14]三重県伊勢市上野町（番地未確定）１９９７－１１</t>
  </si>
  <si>
    <t>331-0100-06-50-4-90412912</t>
    <phoneticPr fontId="3"/>
  </si>
  <si>
    <t>514-0100-01-67-8-102293</t>
    <phoneticPr fontId="3"/>
  </si>
  <si>
    <t>\\192.168.11.245\sharees3\●棚のファイルのPDF\中部\20_長野県\飯山市\[01]長野県飯山市大字野坂田６２６－１</t>
  </si>
  <si>
    <t>522-0000-43257-02701</t>
    <phoneticPr fontId="3"/>
  </si>
  <si>
    <t>\\192.168.11.245\sharees3\●棚のファイルのPDF\中部\20_長野県\佐久市\[07]長野県佐久市中込３１３３－２</t>
  </si>
  <si>
    <t>240-0100-27-77-3-1312</t>
    <phoneticPr fontId="3"/>
  </si>
  <si>
    <t>\\LANDISK-SGH005\sharees3\●棚のファイルのPDF\中部\22_静岡県（中電）\掛川市\[06]静岡県掛川市岩井寺５３５－１、４</t>
  </si>
  <si>
    <t>550-0100-01-85-29-01293</t>
    <phoneticPr fontId="3"/>
  </si>
  <si>
    <t>\\LANDISK-SGH005\sharees3\●棚のファイルのPDF\中部\20_長野県\飯田市\[10]長野県飯田市山本６７２４－７７－１～３</t>
  </si>
  <si>
    <t>550-0100-04-33-60-01293</t>
    <phoneticPr fontId="3"/>
  </si>
  <si>
    <t>\\LANDISK-SGH005\sharees3\●棚のファイルのPDF\中部\20_長野県\下伊那郡平谷村\[06]長野県下伊那郡平谷村４０３－６７３－１～２</t>
  </si>
  <si>
    <t>\\LANDISK-SGH005\sharees3\●棚のファイルのPDF\中部\22_静岡県（中電）\浜松市浜北区\[22]静岡県浜松市浜北区宮口２４３５－２</t>
    <phoneticPr fontId="3"/>
  </si>
  <si>
    <t>256-0000-47553-02801</t>
    <phoneticPr fontId="3"/>
  </si>
  <si>
    <t>\\LANDISK-SGH005\sharees3\●棚のファイルのPDF\中部\21_岐阜県\加茂郡八百津町\[26]岐阜県加茂郡八百津町潮見字大久後２０８－２５</t>
  </si>
  <si>
    <t>\\192.168.11.245\sharees3\●棚のファイルのPDF\中部\21_岐阜県\高山市\[09]岐阜県高山市清見町牧ヶ洞４３７４－８－１～３</t>
    <phoneticPr fontId="3"/>
  </si>
  <si>
    <t>高嶺</t>
    <rPh sb="0" eb="2">
      <t>タカミネ</t>
    </rPh>
    <phoneticPr fontId="3"/>
  </si>
  <si>
    <t>330-0100-03-65-2-901299</t>
    <phoneticPr fontId="3"/>
  </si>
  <si>
    <t>441-0100-01-47-3-901296</t>
    <phoneticPr fontId="3"/>
  </si>
  <si>
    <t>231-0100-03-50-1-101311</t>
    <phoneticPr fontId="3"/>
  </si>
  <si>
    <t>240-0100-04-83-1-101312</t>
    <phoneticPr fontId="3"/>
  </si>
  <si>
    <t>450-0000-68175-02810</t>
    <phoneticPr fontId="3"/>
  </si>
  <si>
    <t>\\192.168.11.245\sharees3\●棚のファイルのPDF\中部\23_愛知県\長久手市\[2]愛知県長久手市岩作三ヶ峰３－３４９、６０６～６１２</t>
  </si>
  <si>
    <t>\\192.168.11.245\sharees3\●棚のファイルのPDF\中部\20_長野県\南佐久郡南牧村\[31]長野県南佐久郡南牧村野辺山喜峯ケ丘６５－２５～３３</t>
  </si>
  <si>
    <t>52200008787002803</t>
    <phoneticPr fontId="3"/>
  </si>
  <si>
    <t>52400007675702804</t>
    <phoneticPr fontId="3"/>
  </si>
  <si>
    <t>\\192.168.11.245\sharees3\●棚のファイルのPDF\中部\20_長野県\北佐久郡軽井沢町\[25]長野県北佐久郡軽井沢町長倉字借宿（番地未確定）</t>
  </si>
  <si>
    <t>524010000823102292</t>
    <phoneticPr fontId="3"/>
  </si>
  <si>
    <t>52400007675402804</t>
    <phoneticPr fontId="3"/>
  </si>
  <si>
    <t>\\192.168.11.245\sharees3\●棚のファイルのPDF\中部\20_長野県\北佐久郡軽井沢町\[32]長野県北佐久郡軽井沢町長倉字中端（番地未確定）</t>
  </si>
  <si>
    <t>524010000811101292</t>
    <phoneticPr fontId="3"/>
  </si>
  <si>
    <t>\\192.168.11.245\sharees3\●棚のファイルのPDF\中部\20_長野県\北佐久郡軽井沢町\[22]長野県北佐久郡軽井沢町長倉－１～２</t>
  </si>
  <si>
    <t>52400008357902808</t>
    <phoneticPr fontId="3"/>
  </si>
  <si>
    <t>524020001043101292</t>
    <phoneticPr fontId="3"/>
  </si>
  <si>
    <t>52400009098102811</t>
    <phoneticPr fontId="3"/>
  </si>
  <si>
    <t>\\192.168.11.245\sharees3\●棚のファイルのPDF\中部\20_長野県\北佐久郡軽井沢町\[07]長野県北佐久郡軽井沢町軽井沢－１～２</t>
  </si>
  <si>
    <t>\\192.168.11.245\sharees3\●棚のファイルのPDF\関東（東京電力）\09_栃木県\那須郡那須町\[k21]那須郡那須町大字高久乙３３７０－１７６２</t>
  </si>
  <si>
    <t>\\192.168.11.245\sharees3\●棚のファイルのPDF\関東（東京電力）\09_栃木県\那須郡那須町\[k20]那須郡那須町大字高久乙遅山３３７０－４９</t>
  </si>
  <si>
    <t>\\192.168.11.245\sharees3\●棚のファイルのPDF\関東（東京電力）\10_群馬県\前橋市\[18]群馬県前橋市富士見町小暮１４２８－１、３</t>
  </si>
  <si>
    <t>\\192.168.11.245\sharees3\●棚のファイルのPDF\関東（東京電力）\09_栃木県\日光市\[k120]日光市明神１１６６－１５</t>
  </si>
  <si>
    <t>\\192.168.11.245\sharees3\●棚のファイルのPDF\関東（東京電力）\12_千葉県\木更津市\[k36]千葉県木更津市長須賀１０６７－１～２</t>
  </si>
  <si>
    <t>\\192.168.11.245\sharees3\●棚のファイルのPDF\関東（東京電力）\12_千葉県\いすみ市\[k89]千葉県いすみ市山田３９７２－７－１</t>
  </si>
  <si>
    <t>\\192.168.11.245\sharees3\●棚のファイルのPDF\関東（東京電力）\12_千葉県\館山市\[k51]千葉県館山市加賀名２３７－３</t>
  </si>
  <si>
    <t>\\192.168.11.245\sharees3\●棚のファイルのPDF\関東（東京電力）\11_埼玉県\飯能市\[07]埼玉県飯能市大字北川字岩茸石１２０７－６～８</t>
  </si>
  <si>
    <t>\\192.168.11.245\sharees3\●棚のファイルのPDF\関東（東京電力）\11_埼玉県\比企郡鳩山町\[12]埼玉県比企郡鳩山町大字赤沼１００６－２～１３</t>
  </si>
  <si>
    <t>\\192.168.11.245\sharees3\●棚のファイルのPDF\関東（東京電力）\11_埼玉県\東松山市\[21]埼玉県東松山市大字大谷字亀ノ甲３１０９－１～３８</t>
  </si>
  <si>
    <t>埼玉県深谷市櫛引３－１～３、５７－１２～１４</t>
    <rPh sb="7" eb="8">
      <t>ヒ</t>
    </rPh>
    <phoneticPr fontId="3"/>
  </si>
  <si>
    <t>\\192.168.11.245\sharees3\●棚のファイルのPDF\関東（東京電力）\11_埼玉県\深谷市\[27]埼玉県深谷市櫛挽３－１～３、５７－１２～１４</t>
  </si>
  <si>
    <t>\\192.168.11.245\sharees3\●棚のファイルのPDF\関東（東京電力）\22_静岡県（東電）\富士市\[05]静岡県富士市柏原９７－１～２</t>
  </si>
  <si>
    <t>\\192.168.11.245\sharees3\●棚のファイルのPDF\関東（東京電力）\14_神奈川県\相模原市緑区\[o01]神奈川県相模原市緑区佐野川２３９１－１、４～２３</t>
  </si>
  <si>
    <t>\\192.168.11.245\sharees3\●棚のファイルのPDF\関東（東京電力）\22_静岡県（東電）\富士宮市\[07]静岡県富士宮市青木字西ノ山１８９４－１～４</t>
  </si>
  <si>
    <t>\\192.168.11.245\sharees3\●棚のファイルのPDF\関東（東京電力）\22_静岡県（東電）\富士宮市\[13ｰ1]静岡県富士宮市内野字穴籠１３２８－２１他</t>
  </si>
  <si>
    <t>\\192.168.11.245\sharees3\●棚のファイルのPDF\関東（東京電力）\22_静岡県（東電）\富士宮市\[11]静岡県富士宮市青木平７５－１～２</t>
  </si>
  <si>
    <t>\\192.168.11.245\sharees3\●棚のファイルのPDF\関東（東京電力）\10_群馬県\前橋市\[04]群馬県前橋市粕川町込皆戸３５－１、７～９</t>
  </si>
  <si>
    <t>\\192.168.11.245\sharees3\●棚のファイルのPDF\関東（東京電力）\10_群馬県\前橋市\[06]群馬県前橋市粕川町室沢５７２－１、９～２４</t>
  </si>
  <si>
    <t>\\192.168.11.245\sharees3\●棚のファイルのPDF\関東（東京電力）\10_群馬県\前橋市\[08]群馬県前橋市駒形町字西築場１３５３－１、１２、１４～４５</t>
  </si>
  <si>
    <t>\\192.168.11.245\sharees3\●棚のファイルのPDF\関東（東京電力）\10_群馬県\前橋市\[09]群馬県前橋市苗ヶ島町１４５９－１、５～４１</t>
  </si>
  <si>
    <t>\\192.168.11.245\sharees3\●棚のファイルのPDF\関東（東京電力）\10_群馬県\前橋市\[10]群馬県前橋市鼻毛石町１０７０－１、５～８</t>
  </si>
  <si>
    <t>\\192.168.11.245\sharees3\●棚のファイルのPDF\関東（東京電力）\10_群馬県\前橋市\[11]群馬県前橋市鼻毛石町１５８４－１、２２～２４</t>
  </si>
  <si>
    <t>\\192.168.11.245\sharees3\●棚のファイルのPDF\関東（東京電力）\10_群馬県\前橋市\[13]群馬県前橋市富士見町赤城山１７８８－１８、７９～８２</t>
  </si>
  <si>
    <t>\\192.168.11.245\sharees3\●棚のファイルのPDF\関東（東京電力）\10_群馬県\前橋市\[15]群馬県前橋市富士見町石井字河原山１６５９－３６、５９</t>
  </si>
  <si>
    <t>\\192.168.11.245\sharees3\●棚のファイルのPDF\関東（東京電力）\10_群馬県\前橋市\[21]群馬県前橋市富士見町皆沢１３５８－１～１３</t>
  </si>
  <si>
    <t>\\192.168.11.245\sharees3\●棚のファイルのPDF\関東（東京電力）\10_群馬県\前橋市\[22]群馬県前橋市堀越町２７４５－１、６～７</t>
  </si>
  <si>
    <t>\\192.168.11.245\sharees3\●棚のファイルのPDF\関東（東京電力）\14_神奈川県\相模原市緑区\[12]神奈川県相模原市緑区青山２８６９－１、－１７～１９９</t>
  </si>
  <si>
    <t>\\192.168.11.245\sharees3\●棚のファイルのPDF\関東（東京電力）\09_栃木県\佐野市\[m06]佐野市奈良淵町字西山７０６－１～４</t>
  </si>
  <si>
    <t>\\192.168.11.245\sharees3\●棚のファイルのPDF\関東（東京電力）\19_山梨県\南都留郡山中湖村\[o29]山梨県南都留郡山中湖村平野字向切詰４７５－４３</t>
  </si>
  <si>
    <t>\\192.168.11.245\sharees3\●棚のファイルのPDF\関東（東京電力）\10_群馬県\吾妻郡長野原町\[s14]群馬県吾妻郡長野原町大字北軽井沢１９２４－１０８５（６区画）</t>
  </si>
  <si>
    <t>\\192.168.11.245\sharees3\●棚のファイルのPDF\関東（東京電力）\10_群馬県\高崎市\[t12]群馬県高崎市乗附町３８２８－１～３</t>
  </si>
  <si>
    <t>9AA5726</t>
    <phoneticPr fontId="3"/>
  </si>
  <si>
    <t>9AAC390</t>
    <phoneticPr fontId="3"/>
  </si>
  <si>
    <t>7AAF423</t>
    <phoneticPr fontId="3"/>
  </si>
  <si>
    <t>9AA7094</t>
    <phoneticPr fontId="3"/>
  </si>
  <si>
    <t>7AA2443</t>
    <phoneticPr fontId="3"/>
  </si>
  <si>
    <t>7AA2716</t>
    <phoneticPr fontId="3"/>
  </si>
  <si>
    <t>6AA4075</t>
    <phoneticPr fontId="3"/>
  </si>
  <si>
    <t>6AA4042</t>
    <phoneticPr fontId="3"/>
  </si>
  <si>
    <t>6AA4025</t>
    <phoneticPr fontId="3"/>
  </si>
  <si>
    <t>6AA4017</t>
    <phoneticPr fontId="3"/>
  </si>
  <si>
    <t>7AA2869</t>
    <phoneticPr fontId="3"/>
  </si>
  <si>
    <t>7AA2760</t>
    <phoneticPr fontId="3"/>
  </si>
  <si>
    <t>9AA1848</t>
    <phoneticPr fontId="3"/>
  </si>
  <si>
    <t>9AAB654</t>
    <phoneticPr fontId="3"/>
  </si>
  <si>
    <t>9AA1130</t>
    <phoneticPr fontId="3"/>
  </si>
  <si>
    <t>7AA2982</t>
    <phoneticPr fontId="3"/>
  </si>
  <si>
    <t>\\192.168.11.245\sharees3\●棚のファイルのPDF\関東（東京電力）\19_山梨県\甲斐市\[04]山梨県甲斐市亀沢大明神６９４９－４２３－１～２</t>
  </si>
  <si>
    <t>1AA0791</t>
    <phoneticPr fontId="3"/>
  </si>
  <si>
    <t>\\192.168.11.245\sharees3\●棚のファイルのPDF\関東（東京電力）\19_山梨県\甲府市\[09]山梨県甲府市下帯那町３３４０～３３４６</t>
  </si>
  <si>
    <t>1AA0605</t>
    <phoneticPr fontId="3"/>
  </si>
  <si>
    <t>\\192.168.11.245\sharees3\●棚のファイルのPDF\関東（東京電力）\19_山梨県\甲府市\[14]山梨県甲府市横根町１１８２－３６０－１～１１</t>
  </si>
  <si>
    <t>1AA0343</t>
    <phoneticPr fontId="3"/>
  </si>
  <si>
    <t>\\192.168.11.245\sharees3\●棚のファイルのPDF\関東（東京電力）\19_山梨県\韮崎市\[26]山梨県韮崎市穂坂町柳平１９９７－１</t>
  </si>
  <si>
    <t>1AAS422</t>
    <phoneticPr fontId="3"/>
  </si>
  <si>
    <t>1AA0475</t>
    <phoneticPr fontId="3"/>
  </si>
  <si>
    <t>\\192.168.11.245\sharees3\●棚のファイルのPDF\関東（東京電力）\19_山梨県\笛吹市\[28]山梨県笛吹市石和町八田４９０－４０、－１４６～１４９</t>
  </si>
  <si>
    <t>1AA0330</t>
    <phoneticPr fontId="3"/>
  </si>
  <si>
    <t>\\192.168.11.245\sharees3\●棚のファイルのPDF\関東（東京電力）\19_山梨県\笛吹市\[31]山梨県笛吹市御坂町上黒駒（番地未確定）、６８６６</t>
  </si>
  <si>
    <t>\\192.168.11.245\sharees3\●棚のファイルのPDF\関東（東京電力）\19_山梨県\北杜市\明野町\[32]山梨県北杜市明野町浅尾字大根３１０１－１</t>
  </si>
  <si>
    <t>1AAS316</t>
    <phoneticPr fontId="3"/>
  </si>
  <si>
    <t>\\192.168.11.245\sharees3\●棚のファイルのPDF\関東（東京電力）\19_山梨県\北杜市\明野町\[34]山梨県北杜市明野町浅尾新田１５７７－５－１</t>
  </si>
  <si>
    <t>1AAS305</t>
    <phoneticPr fontId="3"/>
  </si>
  <si>
    <t>\\192.168.11.245\sharees3\●棚のファイルのPDF\関東（東京電力）\19_山梨県\北杜市\大泉町\[41]山梨県北杜市大泉町西井出３３８６－３～９</t>
  </si>
  <si>
    <t>1AAS307</t>
    <phoneticPr fontId="3"/>
  </si>
  <si>
    <t>\\192.168.11.245\sharees3\●棚のファイルのPDF\関東（東京電力）\19_山梨県\北杜市\高根町\[57]山梨県北杜市高根町五町田字菖蒲原１４０</t>
  </si>
  <si>
    <t>4AAV062</t>
    <phoneticPr fontId="3"/>
  </si>
  <si>
    <t>1AAS311</t>
    <phoneticPr fontId="3"/>
  </si>
  <si>
    <t>\\192.168.11.245\sharees3\●棚のファイルのPDF\関東（東京電力）\19_山梨県\北杜市\白州町\[73]山梨県北杜市白州町白須字馬飼場７４５８</t>
  </si>
  <si>
    <t>\\192.168.11.245\sharees3\●棚のファイルのPDF\関東（東京電力）\19_山梨県\山梨市\[95]山梨県山梨市下井尻１１７５、１１７５－１～４</t>
  </si>
  <si>
    <t>1AA0593</t>
    <phoneticPr fontId="3"/>
  </si>
  <si>
    <t>\\192.168.11.245\sharees3\●棚のファイルのPDF\関東（東京電力）\19_山梨県\山梨市\[96]山梨県山梨市牧丘町１２９７－１～６５</t>
  </si>
  <si>
    <t>1AA0651</t>
    <phoneticPr fontId="3"/>
  </si>
  <si>
    <t>9AAD052</t>
    <phoneticPr fontId="3"/>
  </si>
  <si>
    <t>\\192.168.11.245\sharees3\●棚のファイルのPDF\関東（東京電力）\10_群馬県\吾妻郡長野原町\[s08]群馬県吾妻郡長野原町大字北軽井沢（字南木熊の内）</t>
  </si>
  <si>
    <t>\\192.168.11.245\sharees3\●棚のファイルのPDF\関東（東京電力）\10_群馬県\吾妻郡嬬恋村\[s06]群馬県吾妻郡嬬恋村大字鎌原字鬼の泉水１４９８、１４９９</t>
  </si>
  <si>
    <t>\\192.168.11.245\sharees3\●棚のファイルのPDF\関東（東京電力）\10_群馬県\吾妻郡長野原町\[s09]群馬県吾妻郡長野原町大字応桑字池の坂１６０７－１６２他</t>
  </si>
  <si>
    <t>9AAC434</t>
    <phoneticPr fontId="3"/>
  </si>
  <si>
    <t>9AAD058</t>
    <phoneticPr fontId="3"/>
  </si>
  <si>
    <t>\\192.168.11.245\sharees3\●棚のファイルのPDF\関東（東京電力）\10_群馬県\吾妻郡長野原町\[s12]群馬県吾妻郡長野原町大字北軽井沢字大屋原１９２４－１６７</t>
  </si>
  <si>
    <t>\\192.168.11.245\sharees3\●棚のファイルのPDF\関東（東京電力）\10_群馬県\吾妻郡嬬恋村\[s03]群馬県吾妻郡嬬恋村大前字細原２２０４－１－１～５８</t>
  </si>
  <si>
    <t>9AAD201</t>
    <phoneticPr fontId="3"/>
  </si>
  <si>
    <t>\\192.168.11.245\sharees3\●棚のファイルのPDF\関東（東京電力）\10_群馬県\吾妻郡長野原町\[s15]群馬県吾妻郡長野原町大字北軽井沢字大屋原１９２４－１６８９他(１４区画）</t>
  </si>
  <si>
    <t>9AAC490</t>
    <phoneticPr fontId="3"/>
  </si>
  <si>
    <t>\\192.168.11.245\sharees3\●棚のファイルのPDF\関東（東京電力）\10_群馬県\吾妻郡長野原町\[s16]群馬県吾妻郡長野原町大字北軽井沢１９８７－８９、９２６～９３４</t>
  </si>
  <si>
    <t>9AAC403</t>
    <phoneticPr fontId="3"/>
  </si>
  <si>
    <t>\\192.168.11.245\sharees3\●棚のファイルのPDF\関東（東京電力）\10_群馬県\吾妻郡嬬恋村\[s30]群馬県吾妻郡嬬恋村大字鎌原字大カイシコ１０５３－６７１、１３４２４</t>
  </si>
  <si>
    <t>9AAD322</t>
    <phoneticPr fontId="3"/>
  </si>
  <si>
    <t>\\192.168.11.245\sharees3\●棚のファイルのPDF\関東（東京電力）\10_群馬県\安中市\[t01]群馬県安中市安中３８１８－４、９、１０</t>
  </si>
  <si>
    <t>1AA0036</t>
    <phoneticPr fontId="3"/>
  </si>
  <si>
    <t>7AA4713</t>
    <phoneticPr fontId="3"/>
  </si>
  <si>
    <t>\\192.168.11.245\sharees3\●棚のファイルのPDF\関東（東京電力）\10_群馬県\みどり市\[o14]群馬県みどり市東町小夜戸９３０</t>
  </si>
  <si>
    <t>7AA4680</t>
    <phoneticPr fontId="3"/>
  </si>
  <si>
    <t>8AA0156</t>
    <phoneticPr fontId="3"/>
  </si>
  <si>
    <t>\\192.168.11.245\sharees3\●棚のファイルのPDF\関東（東京電力）\10_群馬県\北群馬郡榛東村\[s19]群馬県北群馬郡榛東村大字長岡１６０４－２</t>
  </si>
  <si>
    <t>7AA0794</t>
    <phoneticPr fontId="3"/>
  </si>
  <si>
    <t>6AA5769</t>
    <phoneticPr fontId="3"/>
  </si>
  <si>
    <t>\\192.168.11.245\sharees3\●棚のファイルのPDF\関東（東京電力）\10_群馬県\高崎市\[t11]群馬県高崎市下佐野町１４１２他</t>
  </si>
  <si>
    <t>7AAB525</t>
    <phoneticPr fontId="3"/>
  </si>
  <si>
    <t>7AA2386</t>
    <phoneticPr fontId="3"/>
  </si>
  <si>
    <t>\\192.168.11.245\sharees3\●棚のファイルのPDF\関東（東京電力）\14_神奈川県\相模原市緑区\[11]神奈川県相模原市緑区青野原２４５５－１他</t>
  </si>
  <si>
    <t>7AA4591</t>
    <phoneticPr fontId="3"/>
  </si>
  <si>
    <t>7AA4575</t>
    <phoneticPr fontId="3"/>
  </si>
  <si>
    <t>7AA4605</t>
    <phoneticPr fontId="3"/>
  </si>
  <si>
    <t>群馬県桐生市広沢町６丁目字大谷戸５４７－１</t>
    <phoneticPr fontId="3"/>
  </si>
  <si>
    <t>群馬県桐生市広沢町６丁目字大谷戸５４７－４</t>
    <phoneticPr fontId="3"/>
  </si>
  <si>
    <t>群馬県桐生市広沢町６丁目字大谷戸５４７－５</t>
    <phoneticPr fontId="3"/>
  </si>
  <si>
    <t>群馬県桐生市広沢町６丁目字大谷戸５４７－６</t>
    <phoneticPr fontId="3"/>
  </si>
  <si>
    <t>7AA4583</t>
    <phoneticPr fontId="3"/>
  </si>
  <si>
    <t>7AA4585</t>
    <phoneticPr fontId="3"/>
  </si>
  <si>
    <t>7AA4587</t>
    <phoneticPr fontId="3"/>
  </si>
  <si>
    <t>7AA4589</t>
    <phoneticPr fontId="3"/>
  </si>
  <si>
    <t>7AA4745</t>
    <phoneticPr fontId="3"/>
  </si>
  <si>
    <t>7AA2380</t>
    <phoneticPr fontId="3"/>
  </si>
  <si>
    <t>1AA3237</t>
    <phoneticPr fontId="3"/>
  </si>
  <si>
    <t>\\192.168.11.245\sharees3\●棚のファイルのPDF\関東（東京電力）\11_埼玉県\大里郡寄居町\[13]埼玉県大里郡寄居町大字折原字上平道上１２７６～１３０８</t>
  </si>
  <si>
    <t>1AAP146</t>
    <phoneticPr fontId="3"/>
  </si>
  <si>
    <t>\\192.168.11.245\sharees3\●棚のファイルのPDF\関東（東京電力）\11_埼玉県\比企郡ときがわ町\[24]埼玉県比企郡ときがわ町大字五明１９０１－１他</t>
  </si>
  <si>
    <t>1AAP270</t>
    <phoneticPr fontId="3"/>
  </si>
  <si>
    <t>群馬県桐生市広沢６丁目１２７－３</t>
    <phoneticPr fontId="3"/>
  </si>
  <si>
    <t>7AA4571</t>
    <phoneticPr fontId="3"/>
  </si>
  <si>
    <t>\\192.168.11.245\sharees3\●棚のファイルのPDF\関東（東京電力）\10_群馬県\桐生市\[o11]群馬県桐生市広沢６丁目１２７－１、３</t>
  </si>
  <si>
    <t>524020001049102292</t>
    <phoneticPr fontId="3"/>
  </si>
  <si>
    <t>長野県佐久市印内５２３－３６－１</t>
    <phoneticPr fontId="3"/>
  </si>
  <si>
    <t>52200008787002810</t>
    <phoneticPr fontId="3"/>
  </si>
  <si>
    <t>静岡県榛原郡川根本町水川１３２－１</t>
    <phoneticPr fontId="3"/>
  </si>
  <si>
    <t>静岡県榛原郡川根本町水川１３２－1－１</t>
    <phoneticPr fontId="3"/>
  </si>
  <si>
    <t>静岡県榛原郡川根本町水川１３２－１－２</t>
    <phoneticPr fontId="3"/>
  </si>
  <si>
    <t>静岡県榛原郡川根本町水川１３２－４</t>
    <phoneticPr fontId="3"/>
  </si>
  <si>
    <t>静岡県榛原郡川根本町水川１３２－８</t>
    <phoneticPr fontId="3"/>
  </si>
  <si>
    <t>静岡県菊川市牛渕６６５－１</t>
    <phoneticPr fontId="3"/>
  </si>
  <si>
    <t>\\192.168.11.245\sharees3\●棚のファイルのPDF\関東（東京電力）\19_山梨県\都留市\[o03]山梨県都留市鹿留（番地未確定）１～５６</t>
  </si>
  <si>
    <t>9AA1291</t>
    <phoneticPr fontId="3"/>
  </si>
  <si>
    <t>\\192.168.11.245\sharees3\●棚のファイルのPDF\関東（東京電力）\19_山梨県\南都留郡鳴沢村\[o06]山梨県南都留郡鳴沢村鳴沢１、１－２７</t>
  </si>
  <si>
    <t>9AAG334</t>
    <phoneticPr fontId="3"/>
  </si>
  <si>
    <t>\\192.168.11.245\sharees3\●棚のファイルのPDF\関東（東京電力）\19_山梨県\南都留郡鳴沢村\[o07]山梨県南都留郡鳴沢村鳴沢３０、３０－３</t>
  </si>
  <si>
    <t>9AAG340.9AAG342</t>
    <phoneticPr fontId="3"/>
  </si>
  <si>
    <t>\\192.168.11.245\sharees3\●棚のファイルのPDF\関東（東京電力）\19_山梨県\南都留郡鳴沢村\[o09]山梨県南都留郡鳴沢村鳴沢４４－１</t>
  </si>
  <si>
    <t>9AAG337</t>
    <phoneticPr fontId="3"/>
  </si>
  <si>
    <t>山梨県南都留郡鳴沢村鳴沢村１０４４３－４５８</t>
    <phoneticPr fontId="3"/>
  </si>
  <si>
    <t>山梨県南都留郡鳴沢村鳴沢村１０４４２－８６４</t>
    <phoneticPr fontId="3"/>
  </si>
  <si>
    <t>9AAG041</t>
    <phoneticPr fontId="3"/>
  </si>
  <si>
    <t>9AAG331</t>
    <phoneticPr fontId="3"/>
  </si>
  <si>
    <t>非掲載</t>
    <rPh sb="0" eb="3">
      <t>ヒケイサイ</t>
    </rPh>
    <phoneticPr fontId="3"/>
  </si>
  <si>
    <t>\\192.168.11.245\sharees3\●棚のファイルのPDF\関東（東京電力）\19_山梨県\南都留郡鳴沢村\[o13]山梨県南都留郡鳴沢村鳴沢村１０４４２、１０４４３\１０４４３－４５８</t>
  </si>
  <si>
    <t>\\192.168.11.245\sharees3\●棚のファイルのPDF\関東（東京電力）\19_山梨県\南都留郡鳴沢村\[o13]山梨県南都留郡鳴沢村鳴沢村１０４４２、１０４４３\１０４４２－８６４</t>
  </si>
  <si>
    <t>9AAG029</t>
    <phoneticPr fontId="3"/>
  </si>
  <si>
    <t>山梨県南都留郡鳴沢村鳴沢村１０４４２－１８９</t>
    <phoneticPr fontId="3"/>
  </si>
  <si>
    <t>\\192.168.11.245\sharees3\●棚のファイルのPDF\関東（東京電力）\19_山梨県\南都留郡鳴沢村\[o13]山梨県南都留郡鳴沢村鳴沢村１０４４２、１０４４３\１０４４２－１８９</t>
  </si>
  <si>
    <t>9AAG039</t>
    <phoneticPr fontId="3"/>
  </si>
  <si>
    <t>山梨県南都留郡鳴沢村鳴沢村１０４４３－３６２</t>
    <phoneticPr fontId="3"/>
  </si>
  <si>
    <t>9AAG034</t>
    <phoneticPr fontId="3"/>
  </si>
  <si>
    <t>山梨県南都留郡鳴沢村鳴沢村１０４４２－８２</t>
    <phoneticPr fontId="3"/>
  </si>
  <si>
    <t>\\192.168.11.245\sharees3\●棚のファイルのPDF\関東（東京電力）\19_山梨県\南都留郡鳴沢村\[o13]山梨県南都留郡鳴沢村鳴沢村１０４４２、１０４４３\１０４４２－８２－１～２</t>
  </si>
  <si>
    <t>9AAG032</t>
    <phoneticPr fontId="3"/>
  </si>
  <si>
    <t>9AAG0327</t>
    <phoneticPr fontId="3"/>
  </si>
  <si>
    <t>山梨県南都留郡鳴沢村鳴沢村１０４４２－３９－１４２４６</t>
    <phoneticPr fontId="3"/>
  </si>
  <si>
    <t>9AAG0313</t>
    <phoneticPr fontId="3"/>
  </si>
  <si>
    <t>山梨県南都留郡鳴沢村鳴沢村１０４４２－２８－４３１５９</t>
    <phoneticPr fontId="3"/>
  </si>
  <si>
    <t>9AAG043</t>
    <phoneticPr fontId="3"/>
  </si>
  <si>
    <t>山梨県南都留郡鳴沢村鳴沢村１０４４２－４００</t>
    <phoneticPr fontId="3"/>
  </si>
  <si>
    <t>\\192.168.11.245\sharees3\●棚のファイルのPDF\関東（東京電力）\19_山梨県\南都留郡鳴沢村\[o13]山梨県南都留郡鳴沢村鳴沢村１０４４２、１０４４３\１０４４２－３９</t>
  </si>
  <si>
    <t>\\192.168.11.245\sharees3\●棚のファイルのPDF\関東（東京電力）\19_山梨県\南都留郡鳴沢村\[o15]山梨県南都留郡鳴沢村字富士山１０４４２－４００</t>
  </si>
  <si>
    <t>9AAG305</t>
    <phoneticPr fontId="3"/>
  </si>
  <si>
    <t>8AA1879</t>
    <phoneticPr fontId="3"/>
  </si>
  <si>
    <t>\\192.168.11.245\sharees3\●棚のファイルのPDF\関東（東京電力）\12_千葉県\君津市\[k44]千葉県君津市下湯江字上三船１５７１－１～２</t>
  </si>
  <si>
    <t>\\192.168.11.245\sharees3\●棚のファイルのPDF\関東（東京電力）\12_千葉県\長生郡白子町\[k60]千葉県長生郡白子町牛込５６０－１、５６１－１－１～２</t>
  </si>
  <si>
    <t>7AAB309・7AAB307</t>
    <phoneticPr fontId="3"/>
  </si>
  <si>
    <t>6AAB184</t>
    <phoneticPr fontId="3"/>
  </si>
  <si>
    <t>\\192.168.11.245\sharees3\●棚のファイルのPDF\関東（東京電力）\12_千葉県\長生郡白子町\[k61]千葉県長生郡白子町牛込５１２－２</t>
  </si>
  <si>
    <t>6AAB883・885・
887・889・891</t>
    <phoneticPr fontId="3"/>
  </si>
  <si>
    <t>\\192.168.11.245\sharees3\●棚のファイルのPDF\関東（東京電力）\12_千葉県\長生郡睦沢町\[k75]千葉県長生郡睦沢町下之郷字沢尻２７５５－２～６</t>
  </si>
  <si>
    <t>6AAB863</t>
    <phoneticPr fontId="3"/>
  </si>
  <si>
    <t>\\192.168.11.245\sharees3\●棚のファイルのPDF\関東（東京電力）\12_千葉県\茂原市\[k83]千葉県茂原市中善寺字北ヶ谷１１０７－１－１～３</t>
  </si>
  <si>
    <t>6AAB502</t>
    <phoneticPr fontId="3"/>
  </si>
  <si>
    <t>\\192.168.11.245\sharees3\●棚のファイルのPDF\関東（東京電力）\12_千葉県\茂原市\[k80]千葉県茂原市萱場１５１５－１</t>
  </si>
  <si>
    <t>8AAD095</t>
    <phoneticPr fontId="3"/>
  </si>
  <si>
    <t>\\192.168.11.245\sharees3\●棚のファイルのPDF\関東（東京電力）\12_千葉県\八街市\[n80]千葉県八街市雁丸３３－１－１～２</t>
  </si>
  <si>
    <t>9AA0857</t>
    <phoneticPr fontId="3"/>
  </si>
  <si>
    <t>\\192.168.11.245\sharees3\●棚のファイルのPDF\関東（東京電力）\22_静岡県（東電）\富士宮市\[10]静岡県富士宮市青木平６９</t>
  </si>
  <si>
    <t>7AA1505</t>
    <phoneticPr fontId="3"/>
  </si>
  <si>
    <t>\\192.168.11.245\sharees3\●棚のファイルのPDF\関東（東京電力）\22_静岡県（東電）\富士宮市\[13]静岡県富士宮市猪之頭字中山２１９２－４９～５０</t>
  </si>
  <si>
    <t>7AA2424</t>
    <phoneticPr fontId="3"/>
  </si>
  <si>
    <t>\\192.168.11.245\sharees3\●棚のファイルのPDF\関東（東京電力）\22_静岡県（東電）\富士宮市\[16]静岡県富士宮市大岩字玉木平１１１８－１</t>
  </si>
  <si>
    <t>9AA0870</t>
    <phoneticPr fontId="3"/>
  </si>
  <si>
    <t>\\192.168.11.245\sharees3\●棚のファイルのPDF\関東（東京電力）\22_静岡県（東電）\富士宮市\[27]静岡県富士宮市人穴２０４－２４０－１～２</t>
  </si>
  <si>
    <t>静岡県富士宮市人穴２４０－２４０</t>
    <phoneticPr fontId="3"/>
  </si>
  <si>
    <t>\\192.168.11.245\sharees3\●棚のファイルのPDF\関東（東京電力）\22_静岡県（東電）\富士宮市\[33]静岡県富士宮市青木平（番地未確定）</t>
  </si>
  <si>
    <t>9AA0861・9AA0863
・9AA0865</t>
    <phoneticPr fontId="3"/>
  </si>
  <si>
    <t>1AAA133</t>
    <phoneticPr fontId="3"/>
  </si>
  <si>
    <t>\\192.168.11.245\sharees3\●棚のファイルのPDF\関東（東京電力）\14_神奈川県\厚木市\[h02]神奈川県厚木市上古沢５６９－１～１３</t>
  </si>
  <si>
    <t>7AA0967</t>
    <phoneticPr fontId="3"/>
  </si>
  <si>
    <t>\\192.168.11.245\sharees3\●棚のファイルのPDF\関東（東京電力）\14_神奈川県\平塚市\[h15]神奈川県平塚市南金目上２５１０－１、３～５</t>
  </si>
  <si>
    <t>4AA0974</t>
    <phoneticPr fontId="3"/>
  </si>
  <si>
    <t>\\192.168.11.245\sharees3\●棚のファイルのPDF\関東（東京電力）\08_茨城県\行方市\[r47]茨城県行方市羽生１８２１－２他</t>
  </si>
  <si>
    <t>4AA0644</t>
    <phoneticPr fontId="3"/>
  </si>
  <si>
    <t>\\192.168.11.245\sharees3\●棚のファイルのPDF\関東（東京電力）\08_茨城県\鉾田市\[t20]茨城県鉾田市烟田６６１－２、７～９</t>
  </si>
  <si>
    <t>栃木県那須塩原市青木４１３－２２、２３</t>
    <phoneticPr fontId="3"/>
  </si>
  <si>
    <t>群馬県みどり市大間々町高津戸[５３２番１～２[５３６番２～４[７０４番１[７０５番１</t>
    <phoneticPr fontId="3"/>
  </si>
  <si>
    <t>8AAW659</t>
    <phoneticPr fontId="3"/>
  </si>
  <si>
    <t>file:///\\192.168.11.245\sharees3\●棚のファイルのPDF\関東（東京電力）\</t>
  </si>
  <si>
    <t>8AA1831</t>
    <phoneticPr fontId="3"/>
  </si>
  <si>
    <t>\\192.168.11.245\sharees3\●棚のファイルのPDF\関東（東京電力）\12_千葉県\木更津市\[k33]千葉県木更津市真里谷字奥桑ヶ谷４１９６－１、４１９７－１</t>
  </si>
  <si>
    <t>7AA7792</t>
    <phoneticPr fontId="3"/>
  </si>
  <si>
    <t>\\192.168.11.245\sharees3\●棚のファイルのPDF\関東（東京電力）\08_茨城県\取手市\[r45]茨城県取手市椚木字椚木１３３</t>
  </si>
  <si>
    <t>7AA2768</t>
    <phoneticPr fontId="3"/>
  </si>
  <si>
    <t>\\192.168.11.245\sharees3\●棚のファイルのPDF\関東（東京電力）\09_栃木県\小山市\[m09]小山市網戸字折本２０６７－５</t>
  </si>
  <si>
    <t>8AAK977</t>
    <phoneticPr fontId="3"/>
  </si>
  <si>
    <t>\\192.168.11.245\sharees3\●棚のファイルのPDF\関東（東京電力）\12_千葉県\鴨川市\[k28]千葉県鴨川市北風原７６９－１－１～２</t>
  </si>
  <si>
    <t>\\192.168.11.245\sharees3\●棚のファイルのPDF\関東（東京電力）\12_千葉県\鴨川市\[k32]千葉県鴨川市宮字峰岡東下牧２０１３－１～４</t>
  </si>
  <si>
    <t>\\192.168.11.245\sharees3\●棚のファイルのPDF\関東（東京電力）\12_千葉県\木更津市\[k34]千葉県木更津市久津間字久留里川通１９３６－１～２</t>
  </si>
  <si>
    <t>6AA3468/6AA3470</t>
    <phoneticPr fontId="3"/>
  </si>
  <si>
    <t>1AA3231</t>
    <phoneticPr fontId="3"/>
  </si>
  <si>
    <t>\\192.168.11.245\sharees3\●棚のファイルのPDF\関東（東京電力）\22_静岡県（東電）\熱海市\[06]静岡県熱海市上多賀字藤広地１０６５大島台２次Ｃ－２７</t>
  </si>
  <si>
    <t>\\192.168.11.245\sharees3\●棚のファイルのPDF\関東（東京電力）\22_静岡県（東電）\熱海市\[07]静岡県熱海市上多賀字藤広地１０６５玄岳台６０８</t>
  </si>
  <si>
    <t>\\192.168.11.245\sharees3\●棚のファイルのPDF\関東（東京電力）\22_静岡県（東電）\熱海市\[08]静岡県熱海市上多賀字藤広地１０６５玄岳台２次１１０５</t>
  </si>
  <si>
    <t>1AA3233</t>
    <phoneticPr fontId="3"/>
  </si>
  <si>
    <t>1AA3235</t>
    <phoneticPr fontId="3"/>
  </si>
  <si>
    <t>1AA0213</t>
    <phoneticPr fontId="3"/>
  </si>
  <si>
    <t>\\192.168.11.245\sharees3\●棚のファイルのPDF\関東（東京電力）\22_静岡県（東電）\伊豆市\[11]静岡県伊豆市大沢１０２１－６８</t>
  </si>
  <si>
    <t>1AA0161</t>
    <phoneticPr fontId="3"/>
  </si>
  <si>
    <t>\\192.168.11.245\sharees3\●棚のファイルのPDF\関東（東京電力）\22_静岡県（東電）\伊豆市\[17]静岡県伊豆市城字日影１９７－１</t>
  </si>
  <si>
    <t>\\192.168.11.245\sharees3\●棚のファイルのPDF\関東（東京電力）\22_静岡県（東電）\伊豆市\[27]静岡県伊豆市柳瀬５５９－１</t>
  </si>
  <si>
    <t>1AA3283</t>
    <phoneticPr fontId="3"/>
  </si>
  <si>
    <t>7AA3513</t>
    <phoneticPr fontId="3"/>
  </si>
  <si>
    <t>\\192.168.11.245\sharees3\●棚のファイルのPDF\関東（東京電力）\22_静岡県（東電）\伊豆市\[25]静岡県伊豆市冷川字大幡野１５２４－１２５４</t>
  </si>
  <si>
    <t>\\192.168.11.245\sharees3\●棚のファイルのPDF\関東（東京電力）\22_静岡県（東電）\伊豆市\[24]静岡県伊豆市冷川字大幡野１５２４－１０８８他</t>
  </si>
  <si>
    <t>1AA0215</t>
    <phoneticPr fontId="3"/>
  </si>
  <si>
    <t>7AA0294</t>
    <phoneticPr fontId="3"/>
  </si>
  <si>
    <t>\\192.168.11.245\sharees3\●棚のファイルのPDF\関東（東京電力）\22_静岡県（東電）\伊豆の国市\[29]静岡県伊豆の国市宗光寺６６２－１９</t>
  </si>
  <si>
    <t>7AA0291</t>
    <phoneticPr fontId="3"/>
  </si>
  <si>
    <t>\\192.168.11.245\sharees3\●棚のファイルのPDF\関東（東京電力）\22_静岡県（東電）\伊豆の国市\[30]静岡県伊豆の国市立花２－２</t>
  </si>
  <si>
    <t>\\192.168.11.245\sharees3\●棚のファイルのPDF\関東（東京電力）\22_静岡県（東電）\伊豆の国市\[34]静岡県伊豆の国市奈古谷小松ケ原２２２５－１４２－１</t>
  </si>
  <si>
    <t>1AA0151</t>
    <phoneticPr fontId="3"/>
  </si>
  <si>
    <t>1AA0153</t>
    <phoneticPr fontId="3"/>
  </si>
  <si>
    <t>\\192.168.11.245\sharees3\●棚のファイルのPDF\関東（東京電力）\22_静岡県（東電）\伊豆の国市\[34-1]静岡県伊豆の国市奈古谷小松ケ原２２２８－１６５</t>
  </si>
  <si>
    <t>1AA0159</t>
    <phoneticPr fontId="3"/>
  </si>
  <si>
    <t>\\192.168.11.245\sharees3\●棚のファイルのPDF\関東（東京電力）\22_静岡県（東電）\伊豆の国市\[35]静岡県伊豆の国市韮山多田９８３－４７３－１</t>
  </si>
  <si>
    <t>\\192.168.11.245\sharees3\●棚のファイルのPDF\関東（東京電力）\22_静岡県（東電）\伊豆の国市\[35-1]静岡県伊豆の国市韮山山木１２２５－２５２－１</t>
  </si>
  <si>
    <t>1AA0157</t>
    <phoneticPr fontId="3"/>
  </si>
  <si>
    <t>\\192.168.11.245\sharees3\●棚のファイルのPDF\関東（東京電力）\22_静岡県（東電）\伊東市\[38]静岡県伊東市池６８５－１２</t>
  </si>
  <si>
    <t>1AA3241</t>
    <phoneticPr fontId="3"/>
  </si>
  <si>
    <t>\\192.168.11.245\sharees3\●棚のファイルのPDF\関東（東京電力）\22_静岡県（東電）\伊東市\[00]静岡県伊東市池字上野８９５</t>
  </si>
  <si>
    <t>7AA3278</t>
    <phoneticPr fontId="3"/>
  </si>
  <si>
    <t>7AA3284</t>
    <phoneticPr fontId="3"/>
  </si>
  <si>
    <t>1AA3229</t>
    <phoneticPr fontId="3"/>
  </si>
  <si>
    <t>7AA3280</t>
    <phoneticPr fontId="3"/>
  </si>
  <si>
    <t>\\192.168.11.245\sharees3\●棚のファイルのPDF\関東（東京電力）\22_静岡県（東電）\伊東市\[44]静岡県伊東市岡字川向１３７７－３７</t>
  </si>
  <si>
    <t>1AA3281</t>
    <phoneticPr fontId="3"/>
  </si>
  <si>
    <t>\\192.168.11.245\sharees3\●棚のファイルのPDF\関東（東京電力）\22_静岡県（東電）\伊東市\[51]静岡県伊東市十足字南古６１１－６３、６４</t>
  </si>
  <si>
    <t>\\192.168.11.245\sharees3\●棚のファイルのPDF\関東（東京電力）\22_静岡県（東電）\伊東市\[54]静岡県伊東市八幡野１２４３</t>
  </si>
  <si>
    <t>7AA3276</t>
    <phoneticPr fontId="3"/>
  </si>
  <si>
    <t>\\192.168.11.245\sharees3\●棚のファイルのPDF\関東（東京電力）\22_静岡県（東電）\伊東市\[46]静岡県伊東市荻字粟蒔５３０－８５</t>
  </si>
  <si>
    <t>\\192.168.11.245\sharees3\●棚のファイルのPDF\関東（東京電力）\22_静岡県（東電）\伊東市\[45]静岡県伊東市荻字角折４４８－１０</t>
  </si>
  <si>
    <t>加茂郡東伊豆町</t>
    <rPh sb="3" eb="4">
      <t>ヒガシ</t>
    </rPh>
    <rPh sb="4" eb="6">
      <t>イズ</t>
    </rPh>
    <rPh sb="6" eb="7">
      <t>マチ</t>
    </rPh>
    <phoneticPr fontId="3"/>
  </si>
  <si>
    <t>岐阜県加茂郡東伊豆町奈良本1276番1号</t>
  </si>
  <si>
    <t>7AA7217</t>
    <phoneticPr fontId="3"/>
  </si>
  <si>
    <t>静岡県加茂郡東伊豆町奈良本1276番1号</t>
    <rPh sb="0" eb="3">
      <t>シズオカケン</t>
    </rPh>
    <rPh sb="6" eb="7">
      <t>ヒガシ</t>
    </rPh>
    <rPh sb="7" eb="9">
      <t>イズ</t>
    </rPh>
    <rPh sb="9" eb="10">
      <t>マチ</t>
    </rPh>
    <phoneticPr fontId="3"/>
  </si>
  <si>
    <t>\\192.168.11.245\sharees3\●棚のファイルのPDF\関東（東京電力）\22_静岡県（東電）\賀茂郡東伊豆町\[80]静岡県賀茂郡東伊豆町奈良本１２７６－１</t>
  </si>
  <si>
    <t>\\192.168.11.245\sharees3\●棚のファイルのPDF\関東（東京電力）\19_山梨県\北杜市\須玉町\[51]山梨県北杜市須玉町江草儀生４４１１－１</t>
  </si>
  <si>
    <t>\\192.168.11.245\sharees3\●棚のファイルのPDF\関東（東京電力）\19_山梨県\北杜市\長坂町\[62]山梨県北杜市長坂町白井沢３１００－１４３</t>
  </si>
  <si>
    <t>\\192.168.11.245\sharees3\●棚のファイルのPDF\関東（東京電力）\19_山梨県\北杜市\高根町\[52]山梨県北杜市高根町清里３５４５－３３４９</t>
  </si>
  <si>
    <t>\\192.168.11.245\sharees3\●棚のファイルのPDF\関東（東京電力）\19_山梨県\北杜市\長坂町\[60]山梨県北杜市長坂町小荒間２７</t>
  </si>
  <si>
    <t>\\192.168.11.245\sharees3\●棚のファイルのPDF\関東（東京電力）\19_山梨県\北杜市\長坂町\[64]山梨県北杜市長坂町塚川字五味屋敷６８８－１</t>
  </si>
  <si>
    <t>\\192.168.11.245\sharees3\●棚のファイルのPDF\関東（東京電力）\19_山梨県\北杜市\長坂町\[61]山梨県北杜市長坂町白井沢２６９５－１</t>
  </si>
  <si>
    <t>\\192.168.11.245\sharees3\●棚のファイルのPDF\関東（東京電力）\19_山梨県\北杜市\白州町\[82]山梨県北杜市白州町大坊字前田２９３</t>
  </si>
  <si>
    <t>\\192.168.11.245\sharees3\●棚のファイルのPDF\関東（東京電力）\19_山梨県\北杜市\白州町\[77]山梨県北杜市白州町白須字坂下３５２８</t>
  </si>
  <si>
    <t>\\192.168.11.245\sharees3\●棚のファイルのPDF\関東（東京電力）\19_山梨県\北杜市\武川町\[84]山梨県北杜市武川町牧原２２９３－１</t>
  </si>
  <si>
    <t>\\192.168.11.245\sharees3\●棚のファイルのPDF\関東（東京電力）\19_山梨県\北杜市\武川町\[85]山梨県北杜市武川町柳澤１５５６、１５５７</t>
  </si>
  <si>
    <t>\\192.168.11.245\sharees3\●棚のファイルのPDF\関東（東京電力）\19_山梨県\北杜市\明野町\[36]山梨県北杜市明野町浅尾字浅尾原５２５９－７３３</t>
  </si>
  <si>
    <t>3AAT394</t>
    <phoneticPr fontId="3"/>
  </si>
  <si>
    <t>2AA6377</t>
    <phoneticPr fontId="3"/>
  </si>
  <si>
    <t>\\192.168.11.245\sharees3\●棚のファイルのPDF\関東（東京電力）\08_茨城県\那珂市\[05]茨城県那珂市門部３６４６</t>
  </si>
  <si>
    <t>\\192.168.11.245\sharees3\●棚のファイルのPDF\関東（東京電力）\08_茨城県\那珂市\[06]茨城県那珂市後台小川前１４５４－５</t>
  </si>
  <si>
    <t>1AA0075</t>
    <phoneticPr fontId="3"/>
  </si>
  <si>
    <t>1AA0660</t>
    <phoneticPr fontId="3"/>
  </si>
  <si>
    <t>\\192.168.11.245\sharees3\●棚のファイルのPDF\関東（東京電力）\09_栃木県\那須塩原市\[k80]那須塩原市関谷（番地未確定）</t>
  </si>
  <si>
    <t>1AA0663</t>
    <phoneticPr fontId="3"/>
  </si>
  <si>
    <t>\\192.168.11.245\sharees3\●棚のファイルのPDF\関東（東京電力）\09_栃木県\那須塩原市\[k82]那須塩原市関谷字日の出１６５２－２５</t>
  </si>
  <si>
    <t>\\192.168.11.245\sharees3\●棚のファイルのPDF\関東（東京電力）\09_栃木県\那須塩原市\[k81]那須塩原市関谷字日の出１６５２－１９</t>
  </si>
  <si>
    <t>1AA0666</t>
    <phoneticPr fontId="3"/>
  </si>
  <si>
    <t>7AA0739</t>
    <phoneticPr fontId="3"/>
  </si>
  <si>
    <t>1AA5364</t>
    <phoneticPr fontId="3"/>
  </si>
  <si>
    <t>\\192.168.11.245\sharees3\●棚のファイルのPDF\関東（東京電力）\09_栃木県\那須塩原市\[k90]那須塩原市戸田６５７－７</t>
  </si>
  <si>
    <t>\\192.168.11.245\sharees3\●棚のファイルのPDF\関東（東京電力）\09_栃木県\那須塩原市\[k97]那須塩原市西岩崎２３２－１７９、１８５</t>
  </si>
  <si>
    <t>\\192.168.11.245\sharees3\●棚のファイルのPDF\関東（東京電力）\09_栃木県\那須塩原市\[k96]那須塩原市西岩崎２３２－１、４５９</t>
  </si>
  <si>
    <t>\\192.168.11.245\sharees3\●棚のファイルのPDF\関東（東京電力）\09_栃木県\那須塩原市\[k98]那須塩原市西岩崎字大輪地２３２－３２５</t>
  </si>
  <si>
    <t>1AA5366</t>
    <phoneticPr fontId="3"/>
  </si>
  <si>
    <t>1AA5368</t>
    <phoneticPr fontId="3"/>
  </si>
  <si>
    <t>1AA5370</t>
    <phoneticPr fontId="3"/>
  </si>
  <si>
    <t>\\192.168.11.245\sharees3\●棚のファイルのPDF\関東（東京電力）\09_栃木県\那須郡那須町\[k22]那須郡那須町大字高久乙遅山３３７５－１９４</t>
  </si>
  <si>
    <t>\\192.168.11.245\sharees3\●棚のファイルのPDF\関東（東京電力）\09_栃木県\那須郡那須町\[k31]那須郡那須町寺子乙２６１１－６４</t>
  </si>
  <si>
    <t>\\192.168.11.245\sharees3\●棚のファイルのPDF\関東（東京電力）\09_栃木県\那須郡那須町\[k52]那須郡那須町沼野井字砂野目６３９－３２</t>
  </si>
  <si>
    <t>\\192.168.11.245\sharees3\●棚のファイルのPDF\関東（東京電力）\09_栃木県\那須郡那須町\[k40]那須郡那須町豊原丙２６２４－９５</t>
  </si>
  <si>
    <t>1AA5372</t>
    <phoneticPr fontId="3"/>
  </si>
  <si>
    <t>1AA5374</t>
    <phoneticPr fontId="3"/>
  </si>
  <si>
    <t>1AA5376</t>
    <phoneticPr fontId="3"/>
  </si>
  <si>
    <t>1AA5378</t>
    <phoneticPr fontId="3"/>
  </si>
  <si>
    <t>\\192.168.11.245\sharees3\●棚のファイルのPDF\関東（東京電力）\09_栃木県\那須郡那須町\[k61]那須郡那須町大字寄居字屋敷前（番地未確定）</t>
  </si>
  <si>
    <t>1AA5526</t>
    <phoneticPr fontId="3"/>
  </si>
  <si>
    <t>1AA5528</t>
    <phoneticPr fontId="3"/>
  </si>
  <si>
    <t>\\192.168.11.245\sharees3\●棚のファイルのPDF\関東（東京電力）\09_栃木県\那須塩原市\[k68]那須塩原市上厚崎３７８－１１１、１１６</t>
  </si>
  <si>
    <t>\\192.168.11.245\sharees3\●棚のファイルのPDF\関東（東京電力）\09_栃木県\那須塩原市\[k106]那須塩原市細竹１３－２３５－１～２</t>
  </si>
  <si>
    <t>\\192.168.11.245\sharees3\●棚のファイルのPDF\関東（東京電力）\09_栃木県\那須塩原市\[k65]那須塩原市青木７３４－４８－１～２</t>
  </si>
  <si>
    <t>\\192.168.11.245\sharees3\●棚のファイルのPDF\関東（東京電力）\09_栃木県\那須塩原市\[k92]那須塩原市戸田５１－２４</t>
  </si>
  <si>
    <t>\\192.168.11.245\sharees3\●棚のファイルのPDF\関東（東京電力）\09_栃木県\那須塩原市\[k62]那須塩原市青木２７－５０</t>
  </si>
  <si>
    <t>\\192.168.11.245\sharees3\●棚のファイルのPDF\関東（東京電力）\09_栃木県\那須塩原市\[k64]那須塩原市青木２７－２４９４</t>
  </si>
  <si>
    <t>\\192.168.11.245\sharees3\●棚のファイルのPDF\関東（東京電力）\09_栃木県\那須塩原市\[k66]那須塩原市青木４１３－２２、２３</t>
  </si>
  <si>
    <t>\\192.168.11.245\sharees3\●棚のファイルのPDF\関東（東京電力）\09_栃木県\那須塩原市\[k94]那須塩原市西赤田２３８－６５４、７０９</t>
  </si>
  <si>
    <t>\\192.168.11.245\sharees3\●棚のファイルのPDF\関東（東京電力）\09_栃木県\那須塩原市\[k86]那須塩原市寺子２２９３－２４０</t>
  </si>
  <si>
    <t>\\192.168.11.245\sharees3\●棚のファイルのPDF\関東（東京電力）\09_栃木県\那須塩原市\[k74]那須塩原市三区町５１９－１８・２９～３１</t>
  </si>
  <si>
    <t>1AA5530</t>
    <phoneticPr fontId="3"/>
  </si>
  <si>
    <t>1AA5532</t>
    <phoneticPr fontId="3"/>
  </si>
  <si>
    <t>1AA5534</t>
    <phoneticPr fontId="3"/>
  </si>
  <si>
    <t>1AA5536</t>
    <phoneticPr fontId="3"/>
  </si>
  <si>
    <t>1AA5538</t>
    <phoneticPr fontId="3"/>
  </si>
  <si>
    <t>4AA5448</t>
    <phoneticPr fontId="3"/>
  </si>
  <si>
    <t>4AA5878</t>
    <phoneticPr fontId="3"/>
  </si>
  <si>
    <t>4AA5880</t>
    <phoneticPr fontId="3"/>
  </si>
  <si>
    <t>2AAE122</t>
    <phoneticPr fontId="3"/>
  </si>
  <si>
    <t>\\192.168.11.245\sharees3\●棚のファイルのPDF\関東（東京電力）\08_茨城県\水戸市\[11]茨城県水戸市平須町１８２４－１２５</t>
  </si>
  <si>
    <t>\\192.168.11.245\sharees3\●棚のファイルのPDF\関東（東京電力）\22_静岡県（東電）\富士市\[02]静岡県富士市今泉３９１９－１</t>
  </si>
  <si>
    <t>\\192.168.11.245\sharees3\●棚のファイルのPDF\関東（東京電力）\22_静岡県（東電）\富士市\[06]静岡県富士市比奈６０－６</t>
  </si>
  <si>
    <t>4AA1248</t>
    <phoneticPr fontId="3"/>
  </si>
  <si>
    <t>7AA1324</t>
    <phoneticPr fontId="3"/>
  </si>
  <si>
    <t>\\192.168.11.245\sharees3\●棚のファイルのPDF\関東（東京電力）\09_栃木県\小山市\[m01]小山市大字鏡（番地未確定）</t>
  </si>
  <si>
    <t>8AA0142</t>
    <phoneticPr fontId="3"/>
  </si>
  <si>
    <t>\\192.168.11.245\sharees3\●棚のファイルのPDF\関東（東京電力）\10_群馬県\北群馬郡榛東村\[s20]群馬県北群馬郡榛東村大字長岡１８３９－２</t>
  </si>
  <si>
    <t>\\192.168.11.245\sharees3\●棚のファイルのPDF\関東（東京電力）\10_群馬県\北群馬郡吉岡町\[s21]群馬県北群馬郡吉岡町大字上野田１８８９－１～３、１８９１－１</t>
  </si>
  <si>
    <t>8AA0060</t>
    <phoneticPr fontId="3"/>
  </si>
  <si>
    <t>6AA4579</t>
    <phoneticPr fontId="3"/>
  </si>
  <si>
    <t>\\192.168.11.245\sharees3\●棚のファイルのPDF\関東（東京電力）\10_群馬県\沼田市\[s29]群馬県沼田市薄根町４１２２－１、２０～２６</t>
  </si>
  <si>
    <t>\\192.168.11.245\sharees3\●棚のファイルのPDF\関東（東京電力）\12_千葉県\山武郡横芝光町\[n27]千葉県山武郡横芝光町木戸９６４０－３</t>
  </si>
  <si>
    <t>\\192.168.11.245\sharees3\●棚のファイルのPDF\関東（東京電力）\12_千葉県\山武郡横芝光町\[n28]千葉県山武郡横芝光町宮川６４００、６４０２</t>
  </si>
  <si>
    <t>\\192.168.11.245\sharees3\●棚のファイルのPDF\関東（東京電力）\12_千葉県\山武郡九十九里町\[n20]千葉県山武郡九十九里町作田字芳立４３９２</t>
  </si>
  <si>
    <t>\\192.168.11.245\sharees3\●棚のファイルのPDF\関東（東京電力）\12_千葉県\山武郡芝山町\[n25]千葉県山武郡芝山町新井田新田２９－２－１～３</t>
  </si>
  <si>
    <t>7AAT407</t>
    <phoneticPr fontId="3"/>
  </si>
  <si>
    <t>7AAB190</t>
    <phoneticPr fontId="3"/>
  </si>
  <si>
    <t>\\192.168.11.245\sharees3\●棚のファイルのPDF\関東（東京電力）\12_千葉県\山武市\[n33]千葉県山武市木戸字南川岸２３５２－２、２３５３－２</t>
  </si>
  <si>
    <t>\\192.168.11.245\sharees3\●棚のファイルのPDF\関東（東京電力）\12_千葉県\山武市\[n42]千葉県山武市本須賀３８４１－７５－１～２</t>
  </si>
  <si>
    <t>\\192.168.11.245\sharees3\●棚のファイルのPDF\関東（東京電力）\12_千葉県\山武市\[n38]千葉県山武市埴谷２３９０－１～２</t>
  </si>
  <si>
    <t>\\192.168.11.245\sharees3\●棚のファイルのPDF\関東（東京電力）\12_千葉県\山武市\[n37]千葉県山武市埴谷７２８－１</t>
  </si>
  <si>
    <t>\\192.168.11.245\sharees3\●棚のファイルのPDF\九州\42_長崎県\佐世保市\[06]長崎県佐世保市中通町（番地未確定）</t>
  </si>
  <si>
    <t>8AA2410</t>
    <phoneticPr fontId="3"/>
  </si>
  <si>
    <t>千葉県千葉市若葉区中野町１９９６－３、４</t>
    <phoneticPr fontId="3"/>
  </si>
  <si>
    <t>\\LANDISK-SGH005\sharees3\●棚のファイルのPDF\関東（東京電力）\12_千葉県\千葉市若葉区\[16]千葉県千葉市若葉区中野町１９９６－３、４</t>
  </si>
  <si>
    <t>8AA2410他4件</t>
    <rPh sb="7" eb="8">
      <t>ホカ</t>
    </rPh>
    <rPh sb="9" eb="10">
      <t>ケン</t>
    </rPh>
    <phoneticPr fontId="3"/>
  </si>
  <si>
    <t>あきる野市</t>
    <phoneticPr fontId="3"/>
  </si>
  <si>
    <t>6AA1967（602）</t>
    <phoneticPr fontId="3"/>
  </si>
  <si>
    <t>～4/10</t>
    <phoneticPr fontId="3"/>
  </si>
  <si>
    <t>７AAF425</t>
    <phoneticPr fontId="3"/>
  </si>
  <si>
    <t>山梨県南都留郡富士河口湖町富士ヶ嶺１２－１０４_工事負担金</t>
    <phoneticPr fontId="3"/>
  </si>
  <si>
    <t>_離島</t>
    <phoneticPr fontId="3"/>
  </si>
  <si>
    <t>7AA0140</t>
    <phoneticPr fontId="3"/>
  </si>
  <si>
    <t>東京都大島町差木地字下原９８０－３_工事負担金</t>
    <phoneticPr fontId="3"/>
  </si>
  <si>
    <t>7AA0096</t>
    <phoneticPr fontId="3"/>
  </si>
  <si>
    <t>東京都八丈島八丈町三根５８８－１_工事負担金</t>
    <phoneticPr fontId="3"/>
  </si>
  <si>
    <t>いすみ市</t>
    <phoneticPr fontId="3"/>
  </si>
  <si>
    <t>6AAW591（509）</t>
    <phoneticPr fontId="3"/>
  </si>
  <si>
    <t>千葉県いすみ市高谷字南海道５１９－３_工事負担金</t>
    <phoneticPr fontId="3"/>
  </si>
  <si>
    <t>千葉県夷隅郡大多喜町上原字諏訪森３０３－１、３０３－９－１～２_工事負担金</t>
    <phoneticPr fontId="3"/>
  </si>
  <si>
    <t>7AA3560</t>
    <phoneticPr fontId="3"/>
  </si>
  <si>
    <t>千葉県千葉市若葉区坂月町２４９－１</t>
    <phoneticPr fontId="3"/>
  </si>
  <si>
    <t>～4/10</t>
    <phoneticPr fontId="3"/>
  </si>
  <si>
    <t>7AA3573</t>
    <phoneticPr fontId="3"/>
  </si>
  <si>
    <t>7AA1195</t>
    <phoneticPr fontId="3"/>
  </si>
  <si>
    <t>静岡県裾野市須山２２５５－３６４５</t>
    <phoneticPr fontId="3"/>
  </si>
  <si>
    <t>静岡県裾野市須山２２５５－３６４５、２２５５－４６５４_工事負担金</t>
    <phoneticPr fontId="3"/>
  </si>
  <si>
    <t>7AAB030</t>
    <phoneticPr fontId="3"/>
  </si>
  <si>
    <t>群馬県甘楽郡甘楽町白倉３１０６－４</t>
    <phoneticPr fontId="3"/>
  </si>
  <si>
    <t>群馬県甘楽郡甘楽町白倉３１０６－１、４～５_工事負担金</t>
    <phoneticPr fontId="3"/>
  </si>
  <si>
    <t>\\LANDISK-SGH005\sharees3\●棚のファイルのPDF\関東（東京電力）\10_群馬県\甘楽郡甘楽町\[t07]群馬県甘楽郡甘楽町白倉３１０６－１、４～５</t>
  </si>
  <si>
    <t>7AAB032</t>
    <phoneticPr fontId="3"/>
  </si>
  <si>
    <t>群馬県甘楽郡甘楽町白倉３１０６－１、４～５_工事負担金</t>
    <phoneticPr fontId="3"/>
  </si>
  <si>
    <t>7AAB028</t>
    <phoneticPr fontId="3"/>
  </si>
  <si>
    <t>群馬県甘楽郡甘楽町白倉３１０６－１</t>
    <phoneticPr fontId="3"/>
  </si>
  <si>
    <t>千葉県長生郡長柄町山之郷３３－１</t>
    <phoneticPr fontId="3"/>
  </si>
  <si>
    <t>千葉県長生郡長柄町山之郷３３－１－１～３_工事負担金</t>
    <phoneticPr fontId="3"/>
  </si>
  <si>
    <t>6AAJ650</t>
    <phoneticPr fontId="3"/>
  </si>
  <si>
    <t>千葉県袖ヶ浦市代宿２５９－５</t>
    <phoneticPr fontId="3"/>
  </si>
  <si>
    <t>千葉県袖ヶ浦市代宿２５９－５－１～３_工事負担金</t>
    <phoneticPr fontId="3"/>
  </si>
  <si>
    <t>代宿２５９－５－１</t>
    <phoneticPr fontId="3"/>
  </si>
  <si>
    <t>\\LANDISK-SGH005\sharees3\●棚のファイルのPDF\関東（東京電力）\12_千葉県\袖ヶ浦市\[07]千葉県袖ヶ浦市代宿２５９－５－１～３</t>
  </si>
  <si>
    <t>6AAJ654</t>
    <phoneticPr fontId="3"/>
  </si>
  <si>
    <t>千葉県袖ヶ浦市代宿２５９－５－２</t>
    <phoneticPr fontId="3"/>
  </si>
  <si>
    <t>6AAJ652</t>
    <phoneticPr fontId="3"/>
  </si>
  <si>
    <t>千葉県袖ヶ浦市代宿２５９－５－３</t>
    <phoneticPr fontId="3"/>
  </si>
  <si>
    <t>9AA1024</t>
    <phoneticPr fontId="3"/>
  </si>
  <si>
    <t>\\192.168.11.245\sharees3\●棚のファイルのPDF\関東（東京電力）\12_千葉県\千葉市若葉区</t>
  </si>
  <si>
    <t>9AA1028</t>
    <phoneticPr fontId="3"/>
  </si>
  <si>
    <t>9AA1045</t>
    <phoneticPr fontId="3"/>
  </si>
  <si>
    <t>千葉県千葉市若葉区金親町６０８－２－1</t>
    <phoneticPr fontId="3"/>
  </si>
  <si>
    <t>千葉県千葉市若葉区金親町６０８－２－2</t>
    <phoneticPr fontId="3"/>
  </si>
  <si>
    <t>千葉県千葉市若葉区金親町６０８－２－3</t>
    <phoneticPr fontId="3"/>
  </si>
  <si>
    <t>9AA1049</t>
    <phoneticPr fontId="3"/>
  </si>
  <si>
    <t>9AA1051</t>
    <phoneticPr fontId="3"/>
  </si>
  <si>
    <t>Ueki</t>
    <phoneticPr fontId="3"/>
  </si>
  <si>
    <t>\\192.168.11.245\sharees3\●棚のファイルのPDF\関東（東京電力）\12_千葉県\市原市\[03]千葉県市原市椎津１３５１－１－１～２</t>
  </si>
  <si>
    <t>9AAH257/9AAH260</t>
    <phoneticPr fontId="3"/>
  </si>
  <si>
    <t>\\192.168.11.245\sharees3\●棚のファイルのPDF\東北\07_福島県\相馬市\福島県相馬市坪田台６４－２９</t>
  </si>
  <si>
    <t>受付番号：612-C3145</t>
    <rPh sb="0" eb="2">
      <t>ウケツケ</t>
    </rPh>
    <rPh sb="2" eb="4">
      <t>バンゴウ</t>
    </rPh>
    <phoneticPr fontId="3"/>
  </si>
  <si>
    <t>4AA1180</t>
    <phoneticPr fontId="3"/>
  </si>
  <si>
    <t>1001357265（請求No.)</t>
    <rPh sb="11" eb="13">
      <t>セイキュウ</t>
    </rPh>
    <phoneticPr fontId="3"/>
  </si>
  <si>
    <t>1001357300 (請求No.)</t>
    <rPh sb="12" eb="14">
      <t>セイキュウ</t>
    </rPh>
    <phoneticPr fontId="3"/>
  </si>
  <si>
    <t>1001357287（請求No.)</t>
    <rPh sb="11" eb="13">
      <t>セイキュウ</t>
    </rPh>
    <phoneticPr fontId="3"/>
  </si>
  <si>
    <t>7AAL442</t>
    <phoneticPr fontId="3"/>
  </si>
  <si>
    <t>\\192.168.11.245\sharees3\●棚のファイルのPDF\関東（東京電力）\12_千葉県\香取市\[n10]千葉県香取市沢１８００－１</t>
  </si>
  <si>
    <t>8AA5447</t>
    <phoneticPr fontId="3"/>
  </si>
  <si>
    <t>\\192.168.11.245\sharees3\●棚のファイルのPDF\関東（東京電力）\12_千葉県\富里市\[n64]千葉県富里市七栄１７０－６７－１～２</t>
  </si>
  <si>
    <t>\\192.168.11.245\sharees3\●棚のファイルのPDF\関東（東京電力）\14_神奈川県\三浦市\[19]神奈川県三浦市城山町３２２３</t>
  </si>
  <si>
    <t>7AAB266</t>
    <phoneticPr fontId="3"/>
  </si>
  <si>
    <t>\\192.168.11.245\sharees3\●棚のファイルのPDF\関東（東京電力）\22_静岡県（東電）\駿東郡小山町\[22]静岡県駿東郡小山町用沢字相野１４４５－３６、１８６</t>
  </si>
  <si>
    <t>\\192.168.11.245\sharees3\●棚のファイルのPDF\関東（東京電力）\22_静岡県（東電）\駿東郡小山町</t>
  </si>
  <si>
    <t>\\192.168.11.245\sharees3\●棚のファイルのPDF\関東（東京電力）\22_静岡県（東電）\駿東郡小山町\[21]静岡県駿東郡小山町用沢１４３１－１</t>
  </si>
  <si>
    <t>4AAA349</t>
    <phoneticPr fontId="3"/>
  </si>
  <si>
    <t>4AAA351</t>
    <phoneticPr fontId="3"/>
  </si>
  <si>
    <t>6AAC439</t>
    <phoneticPr fontId="3"/>
  </si>
  <si>
    <t>\\192.168.11.245\sharees3\●棚のファイルのPDF\関東（東京電力）\12_千葉県\八街市\[n91]千葉県八街市吉倉２８８－３８、４０</t>
  </si>
  <si>
    <t>7AAB198</t>
    <phoneticPr fontId="3"/>
  </si>
  <si>
    <t>4AAL237</t>
    <phoneticPr fontId="3"/>
  </si>
  <si>
    <t>4AAL242</t>
    <phoneticPr fontId="3"/>
  </si>
  <si>
    <t>\\192.168.11.245\sharees3\●棚のファイルのPDF\関東（東京電力）\11_埼玉県\秩父市\[19]埼玉県秩父市下吉田１７７６－１～２</t>
  </si>
  <si>
    <t>8AAB732</t>
    <phoneticPr fontId="3"/>
  </si>
  <si>
    <t>8AAB735</t>
    <phoneticPr fontId="3"/>
  </si>
  <si>
    <t>\\192.168.11.245\sharees3\●棚のファイルのPDF\関東（東京電力）\12_千葉県\富里市\[n62]千葉県富里市十倉字四区２３６９－１－１～２</t>
  </si>
  <si>
    <t>8AAD067</t>
    <phoneticPr fontId="3"/>
  </si>
  <si>
    <t>\\192.168.11.245\sharees3\●棚のファイルのPDF\関東（東京電力）\12_千葉県\八街市\[n78]千葉県八街市大関１９９－４－１～２</t>
  </si>
  <si>
    <t>8AAD091</t>
    <phoneticPr fontId="3"/>
  </si>
  <si>
    <t>\\192.168.11.245\sharees3\●棚のファイルのPDF\関東（東京電力）\12_千葉県\大網白里市\[n05]千葉県大網白里市桂山９７０－４－１～２</t>
  </si>
  <si>
    <t>※2AA0467　再請求</t>
    <phoneticPr fontId="3"/>
  </si>
  <si>
    <t xml:space="preserve"> ※2AA0470　再請求</t>
    <phoneticPr fontId="3"/>
  </si>
  <si>
    <t>\\192.168.11.245\sharees3\●棚のファイルのPDF\関東（東京電力）\10_群馬県\渋川市\[s26]群馬県渋川市有馬字五輪平２６７７</t>
  </si>
  <si>
    <t>\\192.168.11.245\sharees3\●棚のファイルのPDF\関東（東京電力）\10_群馬県\渋川市\[s28]群馬県渋川市渋川字折原３６５７－４、１５</t>
  </si>
  <si>
    <t>9AAB804</t>
    <phoneticPr fontId="3"/>
  </si>
  <si>
    <t>\\192.168.11.245\sharees3\●棚のファイルのPDF\関東（東京電力）\10_群馬県\甘楽郡下仁田町\[t09]群馬県甘楽郡下仁田町大字西野牧４６７０－８他</t>
  </si>
  <si>
    <t>7AAB032</t>
    <phoneticPr fontId="3"/>
  </si>
  <si>
    <t>1AA0099</t>
    <phoneticPr fontId="3"/>
  </si>
  <si>
    <t>\\192.168.11.245\sharees3\●棚のファイルのPDF\関東（東京電力）\09_栃木県\大田原市\[k09]栃木県大田原市中田原５０９－１２</t>
  </si>
  <si>
    <t>\\192.168.11.245\sharees3\●棚のファイルのPDF\関東（東京電力）\09_栃木県\大田原市\[k11]栃木県大田原市八塩４０６－１、２４</t>
  </si>
  <si>
    <t>1AA0101</t>
    <phoneticPr fontId="3"/>
  </si>
  <si>
    <t>6AAB187/6AAB186</t>
    <phoneticPr fontId="3"/>
  </si>
  <si>
    <t>\\192.168.11.245\sharees3\●棚のファイルのPDF\関東（東京電力）\12_千葉県\長生郡一宮町\[k57]千葉県長生郡一宮町船頭給１５１－２</t>
  </si>
  <si>
    <t>\\192.168.11.245\sharees3\●棚のファイルのPDF\関東（東京電力）\12_千葉県\長生郡一宮町\[k59]千葉県長生郡一宮町綱田字麦田４５－１－１～２</t>
  </si>
  <si>
    <t>6AAB182/6AAB181</t>
    <phoneticPr fontId="3"/>
  </si>
  <si>
    <t>\\192.168.11.245\sharees3\●棚のファイルのPDF\関東（東京電力）\12_千葉県\茂原市\[k81]千葉県茂原市清水字傍示土１０４０－８他</t>
  </si>
  <si>
    <t>\\192.168.11.245\sharees3\●棚のファイルのPDF\関東（東京電力）\12_千葉県\長生郡白子町\[k63]千葉県長生郡白子町関６６４６－１～２</t>
  </si>
  <si>
    <t>千葉県鴨川市西字小西１５０９－７－１</t>
    <phoneticPr fontId="3"/>
  </si>
  <si>
    <t>7AA3569</t>
    <phoneticPr fontId="3"/>
  </si>
  <si>
    <t>福山/Ueki</t>
    <rPh sb="0" eb="2">
      <t>フクヤマ</t>
    </rPh>
    <phoneticPr fontId="3"/>
  </si>
  <si>
    <t>7AA3563</t>
    <phoneticPr fontId="3"/>
  </si>
  <si>
    <t>千葉県千葉市若葉区坂月町２４９－１他</t>
    <rPh sb="17" eb="18">
      <t>ホカ</t>
    </rPh>
    <phoneticPr fontId="3"/>
  </si>
  <si>
    <t>\\192.168.11.245\sharees3\●棚のファイルのPDF\関東（東京電力）\12_千葉県\香取市\[n12]千葉県香取市虫幡字野口７９９－１－１～２</t>
  </si>
  <si>
    <t>9AAL208</t>
    <phoneticPr fontId="3"/>
  </si>
  <si>
    <t>\\192.168.11.245\sharees3\●棚のファイルのPDF\関東（東京電力）\19_山梨県\韮崎市\[27]山梨県韮崎市穂坂町柳平２１６５－１８４</t>
  </si>
  <si>
    <t>2AA1418</t>
    <phoneticPr fontId="3"/>
  </si>
  <si>
    <t>\\192.168.11.245\sharees3\●棚のファイルのPDF\関東（東京電力）\22_静岡県（東電）\田方郡函南町\[28]静岡県田方郡函南町平井字南谷下１７４０－１０２６</t>
  </si>
  <si>
    <t>\\192.168.11.245\sharees3\●棚のファイルのPDF\関東（東京電力）\22_静岡県（東電）\三島市\[35]静岡県三島市梅名５１７</t>
  </si>
  <si>
    <t>9AA3367</t>
    <phoneticPr fontId="3"/>
  </si>
  <si>
    <t>7AA0144</t>
    <phoneticPr fontId="3"/>
  </si>
  <si>
    <t>東京</t>
    <phoneticPr fontId="3"/>
  </si>
  <si>
    <t>成田</t>
    <phoneticPr fontId="3"/>
  </si>
  <si>
    <t>期限未記載</t>
    <phoneticPr fontId="3"/>
  </si>
  <si>
    <t>なし</t>
  </si>
  <si>
    <t>7AA4540</t>
    <phoneticPr fontId="3"/>
  </si>
  <si>
    <t>群馬県安中市松井田町松井田字二本松１４９７－１</t>
    <phoneticPr fontId="3"/>
  </si>
  <si>
    <t>\\LANDISK-SGH005\sharees3\●棚のファイルのPDF\関東（東京電力）\10_群馬県\安中市\[t03]群馬県安中市松井田町松井田字二本松１４９７－１、９～１０</t>
  </si>
  <si>
    <t>7AA4542</t>
    <phoneticPr fontId="3"/>
  </si>
  <si>
    <t>群馬県安中市松井田町松井田字二本松１４９７－９</t>
    <phoneticPr fontId="3"/>
  </si>
  <si>
    <t>群馬県安中市松井田町松井田字二本松１４９７－１０</t>
    <phoneticPr fontId="3"/>
  </si>
  <si>
    <t>7AA4581</t>
    <phoneticPr fontId="3"/>
  </si>
  <si>
    <t>群馬県桐生市広沢町６丁目１２７－１</t>
    <rPh sb="8" eb="9">
      <t>チョウ</t>
    </rPh>
    <phoneticPr fontId="3"/>
  </si>
  <si>
    <t>群馬県桐生市広沢町６丁目１２７－３</t>
    <rPh sb="8" eb="9">
      <t>チョウ</t>
    </rPh>
    <phoneticPr fontId="3"/>
  </si>
  <si>
    <t>なし</t>
    <phoneticPr fontId="3"/>
  </si>
  <si>
    <t>あり</t>
  </si>
  <si>
    <t>9AAD087</t>
  </si>
  <si>
    <t>9AAC568</t>
  </si>
  <si>
    <t>6AA1967</t>
  </si>
  <si>
    <t>群馬県甘楽郡甘楽町白倉３１０６－５</t>
  </si>
  <si>
    <t>Ueki</t>
  </si>
  <si>
    <t>1AA0101</t>
  </si>
  <si>
    <t>栃木県大田原市八塩４０６－１、２４_工事負担金</t>
  </si>
  <si>
    <t>東京</t>
    <rPh sb="0" eb="2">
      <t>トウキョウ</t>
    </rPh>
    <phoneticPr fontId="0"/>
  </si>
  <si>
    <t>栃木北</t>
    <rPh sb="0" eb="2">
      <t>トチギ</t>
    </rPh>
    <rPh sb="2" eb="3">
      <t>キタ</t>
    </rPh>
    <phoneticPr fontId="0"/>
  </si>
  <si>
    <t>期限未記載</t>
    <rPh sb="0" eb="2">
      <t>キゲン</t>
    </rPh>
    <rPh sb="2" eb="5">
      <t>ミキサイ</t>
    </rPh>
    <phoneticPr fontId="0"/>
  </si>
  <si>
    <t>栃木県那須塩原市一区町３１５－１２８</t>
    <rPh sb="0" eb="8">
      <t>トチギケンナスシオバラシ</t>
    </rPh>
    <rPh sb="8" eb="9">
      <t>イチ</t>
    </rPh>
    <rPh sb="9" eb="10">
      <t>ク</t>
    </rPh>
    <rPh sb="10" eb="11">
      <t>チョウ</t>
    </rPh>
    <phoneticPr fontId="0"/>
  </si>
  <si>
    <t>栃木県那須塩原市高林上柏林１９１４－１８</t>
    <rPh sb="0" eb="8">
      <t>トチギケンナスシオバラシ</t>
    </rPh>
    <rPh sb="8" eb="10">
      <t>タカバヤシ</t>
    </rPh>
    <rPh sb="10" eb="11">
      <t>ウエ</t>
    </rPh>
    <rPh sb="11" eb="12">
      <t>カシワ</t>
    </rPh>
    <rPh sb="12" eb="13">
      <t>バヤシ</t>
    </rPh>
    <phoneticPr fontId="0"/>
  </si>
  <si>
    <t>栃木県那須塩原市西岩崎２３２－１７９</t>
    <rPh sb="0" eb="8">
      <t>トチギケンナスシオバラシ</t>
    </rPh>
    <rPh sb="8" eb="9">
      <t>ニシ</t>
    </rPh>
    <rPh sb="9" eb="11">
      <t>イワサキ</t>
    </rPh>
    <phoneticPr fontId="0"/>
  </si>
  <si>
    <t>栃木県那須塩原市西岩崎２３２－１</t>
    <rPh sb="0" eb="8">
      <t>トチギケンナスシオバラシ</t>
    </rPh>
    <rPh sb="8" eb="9">
      <t>ニシ</t>
    </rPh>
    <rPh sb="9" eb="11">
      <t>イワサキ</t>
    </rPh>
    <phoneticPr fontId="0"/>
  </si>
  <si>
    <t>栃木県那須塩原市西岩崎字大輪地２３２－３２５</t>
    <rPh sb="0" eb="7">
      <t>トチギケンナスシオバラ</t>
    </rPh>
    <rPh sb="7" eb="8">
      <t>シ</t>
    </rPh>
    <rPh sb="8" eb="9">
      <t>ニシ</t>
    </rPh>
    <rPh sb="9" eb="11">
      <t>イワサキ</t>
    </rPh>
    <rPh sb="11" eb="12">
      <t>アザ</t>
    </rPh>
    <rPh sb="12" eb="14">
      <t>タイリン</t>
    </rPh>
    <rPh sb="14" eb="15">
      <t>チ</t>
    </rPh>
    <phoneticPr fontId="0"/>
  </si>
  <si>
    <t>栃木県那須郡那須町高久乙遅山３３７５－１９４</t>
    <rPh sb="0" eb="6">
      <t>トチギケンナスグン</t>
    </rPh>
    <rPh sb="6" eb="9">
      <t>ナスマチ</t>
    </rPh>
    <rPh sb="9" eb="11">
      <t>タカヒサ</t>
    </rPh>
    <rPh sb="11" eb="12">
      <t>オツ</t>
    </rPh>
    <rPh sb="12" eb="13">
      <t>チ</t>
    </rPh>
    <rPh sb="13" eb="14">
      <t>ヤマ</t>
    </rPh>
    <phoneticPr fontId="0"/>
  </si>
  <si>
    <t>栃木県那須郡那須町高久乙遅山３３７０－４９</t>
    <rPh sb="0" eb="6">
      <t>トチギケンナスグン</t>
    </rPh>
    <rPh sb="6" eb="9">
      <t>ナスマチ</t>
    </rPh>
    <rPh sb="9" eb="11">
      <t>タカヒサ</t>
    </rPh>
    <rPh sb="11" eb="12">
      <t>オツ</t>
    </rPh>
    <rPh sb="12" eb="13">
      <t>チ</t>
    </rPh>
    <rPh sb="13" eb="14">
      <t>ヤマ</t>
    </rPh>
    <phoneticPr fontId="0"/>
  </si>
  <si>
    <t>栃木県那須郡那須町寺子乙２６１１－６４</t>
    <rPh sb="0" eb="3">
      <t>トチギケン</t>
    </rPh>
    <rPh sb="3" eb="6">
      <t>ナスグン</t>
    </rPh>
    <rPh sb="6" eb="9">
      <t>ナスマチ</t>
    </rPh>
    <rPh sb="9" eb="10">
      <t>テラ</t>
    </rPh>
    <rPh sb="10" eb="11">
      <t>コ</t>
    </rPh>
    <rPh sb="11" eb="12">
      <t>オツ</t>
    </rPh>
    <phoneticPr fontId="0"/>
  </si>
  <si>
    <t>栃木県那須郡那須町沼野井砂野目６３９－３２</t>
    <rPh sb="0" eb="6">
      <t>トチギケンナスグン</t>
    </rPh>
    <rPh sb="6" eb="9">
      <t>ナスマチ</t>
    </rPh>
    <rPh sb="9" eb="12">
      <t>ヌマノイ</t>
    </rPh>
    <rPh sb="12" eb="14">
      <t>スナノ</t>
    </rPh>
    <rPh sb="14" eb="15">
      <t>メ</t>
    </rPh>
    <phoneticPr fontId="0"/>
  </si>
  <si>
    <t>栃木県那須郡那須町豊原丙２６２４－９５</t>
    <rPh sb="0" eb="6">
      <t>トチギケンナスグン</t>
    </rPh>
    <rPh sb="6" eb="9">
      <t>ナスマチ</t>
    </rPh>
    <rPh sb="9" eb="11">
      <t>トヨハラ</t>
    </rPh>
    <rPh sb="11" eb="12">
      <t>ヘイ</t>
    </rPh>
    <phoneticPr fontId="0"/>
  </si>
  <si>
    <t>栃木県那須郡那須町豊原字水塩道東１３９－３９</t>
    <rPh sb="0" eb="3">
      <t>トチギケン</t>
    </rPh>
    <rPh sb="3" eb="6">
      <t>ナスグン</t>
    </rPh>
    <rPh sb="6" eb="9">
      <t>ナスマチ</t>
    </rPh>
    <rPh sb="9" eb="11">
      <t>トヨハラ</t>
    </rPh>
    <rPh sb="11" eb="12">
      <t>アザ</t>
    </rPh>
    <rPh sb="12" eb="13">
      <t>ミズ</t>
    </rPh>
    <rPh sb="13" eb="14">
      <t>シオ</t>
    </rPh>
    <rPh sb="14" eb="16">
      <t>ドウトウ</t>
    </rPh>
    <phoneticPr fontId="0"/>
  </si>
  <si>
    <t>栃木県那須塩原市戸田６５７－７、６５７－２５</t>
    <rPh sb="0" eb="3">
      <t>トチギケン</t>
    </rPh>
    <rPh sb="3" eb="8">
      <t>ナスシオバラシ</t>
    </rPh>
    <rPh sb="8" eb="10">
      <t>トダ</t>
    </rPh>
    <phoneticPr fontId="0"/>
  </si>
  <si>
    <t>栃木県那須塩原市戸田字那須東原５１－２４</t>
    <rPh sb="0" eb="5">
      <t>トチギケンナス</t>
    </rPh>
    <rPh sb="5" eb="7">
      <t>シオバラ</t>
    </rPh>
    <rPh sb="7" eb="8">
      <t>シ</t>
    </rPh>
    <rPh sb="8" eb="10">
      <t>トダ</t>
    </rPh>
    <rPh sb="10" eb="11">
      <t>アザ</t>
    </rPh>
    <rPh sb="11" eb="13">
      <t>ナス</t>
    </rPh>
    <rPh sb="13" eb="15">
      <t>ヒガシハラ</t>
    </rPh>
    <phoneticPr fontId="0"/>
  </si>
  <si>
    <t>栃木県那須塩原市青木７３４－４８－１</t>
    <rPh sb="0" eb="8">
      <t>トチギケンナスシオバラシ</t>
    </rPh>
    <rPh sb="8" eb="10">
      <t>アオキ</t>
    </rPh>
    <phoneticPr fontId="0"/>
  </si>
  <si>
    <t>栃木県那須塩原市鍋掛字鍋掛原１４８０－４－１</t>
    <rPh sb="0" eb="8">
      <t>トチギケンナスシオバラシ</t>
    </rPh>
    <rPh sb="8" eb="10">
      <t>ナベカケ</t>
    </rPh>
    <rPh sb="10" eb="11">
      <t>アザ</t>
    </rPh>
    <rPh sb="11" eb="13">
      <t>ナベカケ</t>
    </rPh>
    <rPh sb="13" eb="14">
      <t>ハラ</t>
    </rPh>
    <phoneticPr fontId="0"/>
  </si>
  <si>
    <t>栃木県那須郡那須町大字寄居字屋敷前９０００</t>
    <rPh sb="0" eb="3">
      <t>トチギケン</t>
    </rPh>
    <rPh sb="3" eb="6">
      <t>ナスグン</t>
    </rPh>
    <rPh sb="6" eb="9">
      <t>ナスマチ</t>
    </rPh>
    <rPh sb="9" eb="11">
      <t>オオアザ</t>
    </rPh>
    <rPh sb="11" eb="13">
      <t>ヨリイ</t>
    </rPh>
    <rPh sb="13" eb="14">
      <t>アザ</t>
    </rPh>
    <rPh sb="14" eb="16">
      <t>ヤシキ</t>
    </rPh>
    <rPh sb="16" eb="17">
      <t>ゼン</t>
    </rPh>
    <phoneticPr fontId="0"/>
  </si>
  <si>
    <t>あり</t>
    <phoneticPr fontId="3"/>
  </si>
  <si>
    <t>6AA4050</t>
    <phoneticPr fontId="3"/>
  </si>
  <si>
    <t>240010003681101312</t>
    <phoneticPr fontId="3"/>
  </si>
  <si>
    <t>45000006818002810</t>
    <phoneticPr fontId="3"/>
  </si>
  <si>
    <t>45000006818302810</t>
    <phoneticPr fontId="3"/>
  </si>
  <si>
    <t>330010003652901298</t>
    <phoneticPr fontId="3"/>
  </si>
  <si>
    <t>2AAE122</t>
  </si>
  <si>
    <t>茨城総</t>
    <rPh sb="0" eb="2">
      <t>イバラキ</t>
    </rPh>
    <rPh sb="2" eb="3">
      <t>ソウ</t>
    </rPh>
    <phoneticPr fontId="0"/>
  </si>
  <si>
    <t>～4/4</t>
  </si>
  <si>
    <t>高嶺</t>
    <rPh sb="0" eb="2">
      <t>タカミネ</t>
    </rPh>
    <phoneticPr fontId="0"/>
  </si>
  <si>
    <t>富士</t>
    <rPh sb="0" eb="2">
      <t>フジ</t>
    </rPh>
    <phoneticPr fontId="0"/>
  </si>
  <si>
    <t>4AA1246</t>
  </si>
  <si>
    <t>静岡県富士市比奈６０－６_工事負担金概算</t>
  </si>
  <si>
    <t>1AA0605</t>
  </si>
  <si>
    <t>山梨総</t>
    <rPh sb="0" eb="2">
      <t>ヤマナシ</t>
    </rPh>
    <rPh sb="2" eb="3">
      <t>ソウ</t>
    </rPh>
    <phoneticPr fontId="0"/>
  </si>
  <si>
    <t>成田</t>
  </si>
  <si>
    <t>三浦市</t>
  </si>
  <si>
    <t>7AAB266</t>
  </si>
  <si>
    <t>神奈川県三浦市城山町３２２３_工事負担金</t>
  </si>
  <si>
    <t>横須賀</t>
    <rPh sb="0" eb="3">
      <t>ヨコスカ</t>
    </rPh>
    <phoneticPr fontId="0"/>
  </si>
  <si>
    <t>4AAA349</t>
  </si>
  <si>
    <t>静岡県駿東郡小山町用沢字相野１４４５－３８</t>
  </si>
  <si>
    <t>静岡県駿東郡小山町用沢字相野１４４５－３６、１８６_工事負担金</t>
  </si>
  <si>
    <t>静岡総</t>
    <rPh sb="0" eb="2">
      <t>シズオカ</t>
    </rPh>
    <rPh sb="2" eb="3">
      <t>ソウ</t>
    </rPh>
    <phoneticPr fontId="0"/>
  </si>
  <si>
    <t>20109/02/27</t>
  </si>
  <si>
    <t>埼玉県秩父市下吉田１７７６－２　再請求</t>
    <rPh sb="16" eb="19">
      <t>サイセイキュウ</t>
    </rPh>
    <phoneticPr fontId="0"/>
  </si>
  <si>
    <t>埼玉県秩父市下吉田１７７６－１</t>
  </si>
  <si>
    <t xml:space="preserve"> ※2AA0470　再請求</t>
  </si>
  <si>
    <t>群馬県渋川市有馬字五輪平２６７７ ※2AA0470　再請求</t>
    <rPh sb="26" eb="29">
      <t>サイセイキュウ</t>
    </rPh>
    <phoneticPr fontId="0"/>
  </si>
  <si>
    <t>渋川</t>
    <rPh sb="0" eb="2">
      <t>シブカワ</t>
    </rPh>
    <phoneticPr fontId="0"/>
  </si>
  <si>
    <t>7AA3569</t>
  </si>
  <si>
    <t>期限未確定</t>
    <rPh sb="0" eb="2">
      <t>キゲン</t>
    </rPh>
    <rPh sb="2" eb="5">
      <t>ミカクテイ</t>
    </rPh>
    <phoneticPr fontId="0"/>
  </si>
  <si>
    <t>8AAB732</t>
  </si>
  <si>
    <t>千葉県山武市埴谷２３９０－１～２_工事負担金</t>
  </si>
  <si>
    <t>成田</t>
    <rPh sb="0" eb="2">
      <t>ナリタ</t>
    </rPh>
    <phoneticPr fontId="0"/>
  </si>
  <si>
    <t>522010002852101292</t>
  </si>
  <si>
    <t>231-0100-03-016-1-02-29-1</t>
  </si>
  <si>
    <t>231-0100-03-59-71-01-29-3</t>
  </si>
  <si>
    <t>231-0100-03-44-71-01-29-3</t>
  </si>
  <si>
    <t>231-0100-05-63-71-01-29-3</t>
  </si>
  <si>
    <t>231-0100-14-52-71-01-29-3</t>
  </si>
  <si>
    <t>231-0100-03-44-71-01-29-1</t>
  </si>
  <si>
    <t>静岡県菊川市牛渕６６５－１</t>
  </si>
  <si>
    <t>中部</t>
    <rPh sb="0" eb="2">
      <t>チュウブ</t>
    </rPh>
    <phoneticPr fontId="0"/>
  </si>
  <si>
    <t>掛川</t>
    <rPh sb="0" eb="2">
      <t>カケガワ</t>
    </rPh>
    <phoneticPr fontId="0"/>
  </si>
  <si>
    <t>240-0000-49747-0-28-02</t>
  </si>
  <si>
    <t>240-0100-03-68-11-01-29-6</t>
  </si>
  <si>
    <t>[k120]</t>
  </si>
  <si>
    <t>7AA0144</t>
  </si>
  <si>
    <t>栃木県日光市明神１１６６－１５_工事負担金</t>
  </si>
  <si>
    <t>　</t>
  </si>
  <si>
    <t>6001290182001300</t>
    <phoneticPr fontId="3"/>
  </si>
  <si>
    <t>\\192.168.11.245\sharees3\●棚のファイルのPDF\関東（東京電力）\09_栃木県\大田原市\[k05]栃木県大田原市下右上字東原１７７０－３他</t>
    <phoneticPr fontId="3"/>
  </si>
  <si>
    <t>\\192.168.11.245\sharees3\●棚のファイルのPDF\九州\42_長崎県\佐世保市\[19]長崎県佐世保市船越（番地未確定）</t>
    <phoneticPr fontId="3"/>
  </si>
  <si>
    <t>\\192.168.11.245\sharees3\●棚のファイルのPDF\沖縄\宮古島市\[42]沖縄県宮古島市平良西里１１０９</t>
  </si>
  <si>
    <t>4015270382002800</t>
    <phoneticPr fontId="3"/>
  </si>
  <si>
    <t>\\192.168.11.245\sharees3\●棚のファイルのPDF\沖縄\うるま市\[12]沖縄県うるま市仲嶺５４６</t>
  </si>
  <si>
    <t>\\192.168.11.245\sharees3\●棚のファイルのPDF\沖縄\うるま市\[10]沖縄県うるま市川田４８６、４８７、４９０</t>
  </si>
  <si>
    <t>\\192.168.11.245\sharees3\●棚のファイルのPDF\沖縄\うるま市\[08]沖縄県うるま市石川山城３５４</t>
  </si>
  <si>
    <t>\\192.168.11.245\sharees3\●棚のファイルのPDF\沖縄\うるま市\[11]沖縄県うるま市塩屋５８－１</t>
  </si>
  <si>
    <t>\\192.168.11.245\sharees3\●棚のファイルのPDF\沖縄\うるま市\[16]沖縄県うるま市与那城桃原１８９４、２０９８、２１２４</t>
  </si>
  <si>
    <t>\\192.168.11.245\sharees3\●棚のファイルのPDF\関東（東京電力）\19_山梨県\甲斐市\[02]山梨県甲斐市亀沢大明神６９４９－３７７</t>
  </si>
  <si>
    <t>\\192.168.11.245\sharees3\●棚のファイルのPDF\関東（東京電力）\19_山梨県\甲斐市\[01]山梨県甲斐市大垈字千鳥山１９２６</t>
  </si>
  <si>
    <t>\\192.168.11.245\sharees3\●棚のファイルのPDF\関東（東京電力）\19_山梨県\甲斐市\[03]山梨県甲斐市亀沢大明神６９４９</t>
  </si>
  <si>
    <t>記載無</t>
    <rPh sb="0" eb="2">
      <t>キサイ</t>
    </rPh>
    <phoneticPr fontId="3"/>
  </si>
  <si>
    <t>1AA0419/0418</t>
    <phoneticPr fontId="3"/>
  </si>
  <si>
    <t>\\192.168.11.245\sharees3\●棚のファイルのPDF\関東（東京電力）\19_山梨県\中巨摩郡昭和町\[15]山梨県中巨摩郡昭和町西条新田１２－１～９、１２－３８</t>
  </si>
  <si>
    <t>9AA3996A（請求書左下に603977と記載）</t>
    <rPh sb="9" eb="12">
      <t>セイキュウショ</t>
    </rPh>
    <rPh sb="12" eb="13">
      <t>ヒダリ</t>
    </rPh>
    <rPh sb="13" eb="14">
      <t>シタ</t>
    </rPh>
    <rPh sb="22" eb="24">
      <t>キサイ</t>
    </rPh>
    <phoneticPr fontId="3"/>
  </si>
  <si>
    <t>9AA3996A（請求書左下に575904と記載）</t>
    <rPh sb="9" eb="12">
      <t>セイキュウショ</t>
    </rPh>
    <rPh sb="12" eb="13">
      <t>ヒダリ</t>
    </rPh>
    <rPh sb="13" eb="14">
      <t>シタ</t>
    </rPh>
    <rPh sb="22" eb="24">
      <t>キサイ</t>
    </rPh>
    <phoneticPr fontId="3"/>
  </si>
  <si>
    <t>9AAT285.286</t>
    <phoneticPr fontId="3"/>
  </si>
  <si>
    <t>\\192.168.11.245\sharees3\●棚のファイルのPDF\関東（東京電力）\19_山梨県\韮崎市\[24]山梨県韮崎市穂坂町三ツ沢２７１３、２７１６</t>
  </si>
  <si>
    <t>\\192.168.11.245\sharees3\●棚のファイルのPDF\関東（東京電力）\19_山梨県\韮崎市\[25]山梨県韮崎市穂坂町宮久保字上野原２４５６－１～２</t>
  </si>
  <si>
    <t>\\192.168.11.245\sharees3\●棚のファイルのPDF\関東（東京電力）\12_千葉県\茂原市\[k87]千葉県茂原市山崎字関谷１０１８－１～２</t>
  </si>
  <si>
    <t>\\192.168.11.245\sharees3\●棚のファイルのPDF\関東（東京電力）\12_千葉県\茂原市\[k86]千葉県茂原市六ッ野５６５－４－１～３</t>
  </si>
  <si>
    <t>6AAB858/6AAB859</t>
    <phoneticPr fontId="3"/>
  </si>
  <si>
    <t>6AAB860/6AAB861</t>
    <phoneticPr fontId="3"/>
  </si>
  <si>
    <t>6AAB861</t>
    <phoneticPr fontId="3"/>
  </si>
  <si>
    <t>6AAB859</t>
    <phoneticPr fontId="3"/>
  </si>
  <si>
    <t>8AAB944/8AAB945</t>
    <phoneticPr fontId="3"/>
  </si>
  <si>
    <t>8AAB945（請求書左下に580952と記載）</t>
    <rPh sb="8" eb="11">
      <t>セイキュウショ</t>
    </rPh>
    <rPh sb="11" eb="12">
      <t>ヒダリ</t>
    </rPh>
    <rPh sb="12" eb="13">
      <t>シタ</t>
    </rPh>
    <rPh sb="21" eb="23">
      <t>キサイ</t>
    </rPh>
    <phoneticPr fontId="3"/>
  </si>
  <si>
    <t>8AAB945（請求書左下に580953と記載）</t>
    <rPh sb="8" eb="11">
      <t>セイキュウショ</t>
    </rPh>
    <rPh sb="11" eb="12">
      <t>ヒダリ</t>
    </rPh>
    <rPh sb="12" eb="13">
      <t>シタ</t>
    </rPh>
    <rPh sb="21" eb="23">
      <t>キサイ</t>
    </rPh>
    <phoneticPr fontId="3"/>
  </si>
  <si>
    <t>7AAB009/7AAB010（請求書に632891と記載）</t>
    <rPh sb="16" eb="19">
      <t>セイキュウショ</t>
    </rPh>
    <rPh sb="27" eb="29">
      <t>キサイ</t>
    </rPh>
    <phoneticPr fontId="3"/>
  </si>
  <si>
    <t>7AAB009/7AAB010（請求書に632890と記載）</t>
    <rPh sb="16" eb="19">
      <t>セイキュウショ</t>
    </rPh>
    <rPh sb="27" eb="29">
      <t>キサイ</t>
    </rPh>
    <phoneticPr fontId="3"/>
  </si>
  <si>
    <t>7AAB010</t>
    <phoneticPr fontId="3"/>
  </si>
  <si>
    <t>\\192.168.11.245\sharees3\●棚のファイルのPDF\関東（東京電力）\19_山梨県\韮崎市\[22]山梨県韮崎市穴山町字宮窪４６４７</t>
  </si>
  <si>
    <t>\\192.168.11.245\sharees3\●棚のファイルのPDF\関東（東京電力）\19_山梨県\韮崎市\[19]山梨県韮崎市旭町上條南割３３１４－１４９</t>
  </si>
  <si>
    <t>小池/Ueki</t>
    <rPh sb="0" eb="2">
      <t>コイケ</t>
    </rPh>
    <phoneticPr fontId="3"/>
  </si>
  <si>
    <t>記載無</t>
    <rPh sb="0" eb="2">
      <t>キサイ</t>
    </rPh>
    <rPh sb="2" eb="3">
      <t>ナ</t>
    </rPh>
    <phoneticPr fontId="3"/>
  </si>
  <si>
    <t>\\192.168.11.245\sharees3\●棚のファイルのPDF\関東（東京電力）\10_群馬県\桐生市\[o10]群馬県桐生市菱町３丁目宇六町２５１６－１、２９、３０</t>
  </si>
  <si>
    <t>\\192.168.11.245\sharees3\●棚のファイルのPDF\関東（東京電力）\10_群馬県\桐生市\[o01]群馬県桐生市梅田町３丁目４０２－１～２７</t>
  </si>
  <si>
    <t>\\192.168.11.245\sharees3\●棚のファイルのPDF\関東（東京電力）\10_群馬県\桐生市\[o02]群馬県桐生市川内町２－３４０－１～１８</t>
  </si>
  <si>
    <t>\\192.168.11.245\sharees3\●棚のファイルのPDF\関東（東京電力）\10_群馬県\桐生市\[o03]群馬県桐生市黒保根町下田沢１９００－３７２他</t>
  </si>
  <si>
    <t>\\192.168.11.245\sharees3\●棚のファイルのPDF\関東（東京電力）\10_群馬県\桐生市\[o12]群馬県桐生市広沢町６丁目字大谷戸５４７－１、４～６</t>
  </si>
  <si>
    <t>8AAB255/8AAB256</t>
    <phoneticPr fontId="3"/>
  </si>
  <si>
    <t>\\192.168.11.245\sharees3\●棚のファイルのPDF\関東（東京電力）\22_静岡県（東電）\裾野市\[05]静岡県裾野市須山２２５５－１７８０－１～２</t>
  </si>
  <si>
    <t>\\192.168.11.245\sharees3\●棚のファイルのPDF\関東（東京電力）\22_静岡県（東電）\裾野市\[11]静岡県裾野市須山２２５５－３７１３</t>
  </si>
  <si>
    <t>\\192.168.11.245\sharees3\●棚のファイルのPDF\関東（東京電力）\22_静岡県（東電）\裾野市\[12]静岡県裾野市須山２２５５－３８１４－１～２</t>
  </si>
  <si>
    <t>\\192.168.11.245\sharees3\●棚のファイルのPDF\関東（東京電力）\22_静岡県（東電）\裾野市\[13]静岡県裾野市須山２２５５－４０９１</t>
  </si>
  <si>
    <t>\\192.168.11.245\sharees3\●棚のファイルのPDF\関東（東京電力）\22_静岡県（東電）\裾野市\[14]静岡県裾野市須山２２５５－４８５８</t>
  </si>
  <si>
    <t>\\192.168.11.245\sharees3\●棚のファイルのPDF\関東（東京電力）\22_静岡県（東電）\裾野市\[09]静岡県裾野市須山字藤原２２５５－２８９２</t>
  </si>
  <si>
    <t>\\192.168.11.245\sharees3\●棚のファイルのPDF\関東（東京電力）\22_静岡県（東電）\裾野市\[06]静岡県裾野市須山字藤原２２５５－１７９５－１～２</t>
  </si>
  <si>
    <t>9AA3373</t>
    <phoneticPr fontId="3"/>
  </si>
  <si>
    <t>9AAB408</t>
    <phoneticPr fontId="3"/>
  </si>
  <si>
    <t>静岡県駿東郡小山町用沢字相野１４４５－１８６</t>
    <phoneticPr fontId="3"/>
  </si>
  <si>
    <t>4AAA350</t>
    <phoneticPr fontId="3"/>
  </si>
  <si>
    <t>4AAA348</t>
    <phoneticPr fontId="3"/>
  </si>
  <si>
    <t>静岡県駿東郡小山町用沢字相野１４４５－３6</t>
    <phoneticPr fontId="3"/>
  </si>
  <si>
    <t>Ueki</t>
    <phoneticPr fontId="0"/>
  </si>
  <si>
    <t>2AAS590</t>
    <phoneticPr fontId="3"/>
  </si>
  <si>
    <t>2AAS572</t>
    <phoneticPr fontId="3"/>
  </si>
  <si>
    <t>1AA0153（請求書左下に579467と記載）</t>
    <rPh sb="8" eb="11">
      <t>セイキュウショ</t>
    </rPh>
    <rPh sb="11" eb="13">
      <t>ヒダリシタ</t>
    </rPh>
    <rPh sb="21" eb="23">
      <t>キサイ</t>
    </rPh>
    <phoneticPr fontId="3"/>
  </si>
  <si>
    <t>1AA0153（請求書左下に579479と記載）</t>
    <rPh sb="8" eb="13">
      <t>セイキュウショヒダリシタ</t>
    </rPh>
    <phoneticPr fontId="3"/>
  </si>
  <si>
    <t>静岡県伊豆市城字日影１９７－１－１</t>
    <phoneticPr fontId="3"/>
  </si>
  <si>
    <t>2AAS475</t>
    <phoneticPr fontId="3"/>
  </si>
  <si>
    <t>2AAS785</t>
    <phoneticPr fontId="3"/>
  </si>
  <si>
    <t>2AAS836</t>
    <phoneticPr fontId="3"/>
  </si>
  <si>
    <t>Ueki</t>
    <phoneticPr fontId="3"/>
  </si>
  <si>
    <t>2AAS852</t>
    <phoneticPr fontId="3"/>
  </si>
  <si>
    <t>2AAS980</t>
    <phoneticPr fontId="3"/>
  </si>
  <si>
    <t>2AAT045</t>
    <phoneticPr fontId="3"/>
  </si>
  <si>
    <t>2AAT049</t>
    <phoneticPr fontId="3"/>
  </si>
  <si>
    <t>2AAS923</t>
    <phoneticPr fontId="3"/>
  </si>
  <si>
    <t>6AA4049,6AA4050(204)</t>
    <phoneticPr fontId="3"/>
  </si>
  <si>
    <t>6AA4047,6AA4048（204）</t>
    <phoneticPr fontId="3"/>
  </si>
  <si>
    <t>6AA4045,6AA4046(204)</t>
    <phoneticPr fontId="3"/>
  </si>
  <si>
    <t>9AA2591,9AA2593(204)</t>
    <phoneticPr fontId="3"/>
  </si>
  <si>
    <t>\\192.168.11.245\sharees3\●棚のファイルのPDF\関東（東京電力）\10_群馬県\前橋市\[23]群馬県前橋市嶺町１５－２</t>
  </si>
  <si>
    <t>6AA4033, 6AA4034(204)</t>
    <phoneticPr fontId="3"/>
  </si>
  <si>
    <t>記載無</t>
    <rPh sb="0" eb="3">
      <t>キサイム</t>
    </rPh>
    <phoneticPr fontId="3"/>
  </si>
  <si>
    <t>6AA4035,6AA4036（204）</t>
    <phoneticPr fontId="3"/>
  </si>
  <si>
    <t>Ueki/福山</t>
    <rPh sb="5" eb="7">
      <t>フクヤマ</t>
    </rPh>
    <phoneticPr fontId="3"/>
  </si>
  <si>
    <t>6AA4037,6AA4038(204)</t>
    <phoneticPr fontId="3"/>
  </si>
  <si>
    <t>記載無</t>
    <phoneticPr fontId="3"/>
  </si>
  <si>
    <t>群馬県甘楽郡下仁田町大字西野牧４６７０－８</t>
    <phoneticPr fontId="3"/>
  </si>
  <si>
    <t>\\192.168.11.245\sharees3\●棚のファイルのPDF\関東（東京電力）\22_静岡県（東電）\駿東郡長泉町\[25]静岡県駿東郡長泉町東野字八分平５８８－８２－１～３</t>
  </si>
  <si>
    <t>9AA3365</t>
    <phoneticPr fontId="3"/>
  </si>
  <si>
    <t>9AA3361</t>
    <phoneticPr fontId="3"/>
  </si>
  <si>
    <t>9AA3371</t>
    <phoneticPr fontId="3"/>
  </si>
  <si>
    <t>9AA3363</t>
    <phoneticPr fontId="3"/>
  </si>
  <si>
    <t>9AA1083</t>
    <phoneticPr fontId="3"/>
  </si>
  <si>
    <t>9AA3359</t>
    <phoneticPr fontId="3"/>
  </si>
  <si>
    <t>9AA1080</t>
    <phoneticPr fontId="3"/>
  </si>
  <si>
    <t>9AA3369</t>
    <phoneticPr fontId="3"/>
  </si>
  <si>
    <t>8AA6483</t>
    <phoneticPr fontId="3"/>
  </si>
  <si>
    <t>\\192.168.11.245\sharees3\●棚のファイルのPDF\関東（東京電力）\22_静岡県（東電）\沼津市\[31]静岡県沼津市足高２４－２４、３３</t>
  </si>
  <si>
    <t>8AA6481</t>
    <phoneticPr fontId="3"/>
  </si>
  <si>
    <t>静岡県三島市梅名５１７－３－1</t>
    <phoneticPr fontId="3"/>
  </si>
  <si>
    <t>山梨県北杜市武川町牧原２２９３－4</t>
    <phoneticPr fontId="3"/>
  </si>
  <si>
    <t>記入無</t>
    <rPh sb="0" eb="2">
      <t>キニュウ</t>
    </rPh>
    <rPh sb="2" eb="3">
      <t>ナ</t>
    </rPh>
    <phoneticPr fontId="3"/>
  </si>
  <si>
    <t>横須賀地域</t>
    <rPh sb="0" eb="3">
      <t>ヨコスカ</t>
    </rPh>
    <rPh sb="3" eb="5">
      <t>チイキ</t>
    </rPh>
    <phoneticPr fontId="3"/>
  </si>
  <si>
    <t>横須賀地域お客様サービスグループ（購入用計器工事費）</t>
    <rPh sb="0" eb="3">
      <t>ヨコスカ</t>
    </rPh>
    <rPh sb="3" eb="5">
      <t>チイキ</t>
    </rPh>
    <rPh sb="6" eb="8">
      <t>キャクサマ</t>
    </rPh>
    <rPh sb="17" eb="20">
      <t>コウニュウヨウ</t>
    </rPh>
    <rPh sb="20" eb="22">
      <t>ケイキ</t>
    </rPh>
    <rPh sb="22" eb="25">
      <t>コウジヒ</t>
    </rPh>
    <phoneticPr fontId="3"/>
  </si>
  <si>
    <t>7AAA263</t>
    <phoneticPr fontId="3"/>
  </si>
  <si>
    <t>神奈川県三浦市城山町３２２３</t>
    <rPh sb="0" eb="4">
      <t>カナガワケン</t>
    </rPh>
    <rPh sb="4" eb="7">
      <t>ミウラシ</t>
    </rPh>
    <rPh sb="7" eb="9">
      <t>シロヤマ</t>
    </rPh>
    <rPh sb="9" eb="10">
      <t>マチ</t>
    </rPh>
    <phoneticPr fontId="3"/>
  </si>
  <si>
    <t>\\192.168.11.245\sharees3\●棚のファイルのPDF\関東（東京電力）\14_神奈川県\横浜市保土ヶ谷区\[15]神奈川県横浜市保土ヶ谷区上菅田町８４９他</t>
  </si>
  <si>
    <t>7AAM244~271（請求書左下に546838と記載）</t>
    <rPh sb="12" eb="17">
      <t>セイキュウショヒダリシタ</t>
    </rPh>
    <rPh sb="25" eb="27">
      <t>キサイ</t>
    </rPh>
    <phoneticPr fontId="3"/>
  </si>
  <si>
    <t>7AAM244~271（請求書左下に546823と記載）</t>
    <rPh sb="12" eb="17">
      <t>セイキュウショヒダリシタ</t>
    </rPh>
    <rPh sb="25" eb="27">
      <t>キサイ</t>
    </rPh>
    <phoneticPr fontId="3"/>
  </si>
  <si>
    <t>7AAM244~271（請求書左下に546778と記載）</t>
    <rPh sb="12" eb="17">
      <t>セイキュウショヒダリシタ</t>
    </rPh>
    <rPh sb="25" eb="27">
      <t>キサイ</t>
    </rPh>
    <phoneticPr fontId="3"/>
  </si>
  <si>
    <t>7AAM244~271（請求書左下に546719と記載）</t>
    <rPh sb="12" eb="17">
      <t>セイキュウショヒダリシタ</t>
    </rPh>
    <rPh sb="25" eb="27">
      <t>キサイ</t>
    </rPh>
    <phoneticPr fontId="3"/>
  </si>
  <si>
    <t>\\192.168.11.245\sharees3\●棚のファイルのPDF\関東（東京電力）\14_神奈川県\足柄下郡箱根町\[25]神奈川県足柄下郡箱根町湯本茶屋字鑓突石２２１－１他</t>
  </si>
  <si>
    <t>記載無</t>
    <rPh sb="0" eb="2">
      <t>キサイ</t>
    </rPh>
    <rPh sb="2" eb="3">
      <t>ナ</t>
    </rPh>
    <phoneticPr fontId="3"/>
  </si>
  <si>
    <t>\\192.168.11.245\sharees3\●棚のファイルのPDF\関東（東京電力）\14_神奈川県\足柄下郡箱根町\[19]神奈川県足柄下郡箱根町箱根字男駒山４３０－２１他</t>
  </si>
  <si>
    <t>\\192.168.11.245\sharees3\●棚のファイルのPDF\関東（東京電力）\14_神奈川県\足柄下郡箱根町\[14]神奈川県足柄下郡箱根町仙石原字菅原１１８１－８６</t>
  </si>
  <si>
    <t>\\192.168.11.245\sharees3\●棚のファイルのPDF\関東（東京電力）\14_神奈川県\足柄下郡箱根町\[13]神奈川県足柄下郡箱根町仙石原５６７－２６、２８</t>
  </si>
  <si>
    <t>\\192.168.11.245\sharees3\●棚のファイルのPDF\関東（東京電力）\14_神奈川県\足柄下郡箱根町\[24]神奈川県足柄下郡箱根町元箱根字大芝１０３－２４７、５５２～５５４</t>
  </si>
  <si>
    <t>\\192.168.11.245\sharees3\●棚のファイルのPDF\関東（東京電力）\14_神奈川県\足柄下郡箱根町\[22]神奈川県足柄下郡箱根町宮城野１３３０－１３６</t>
  </si>
  <si>
    <t>\\192.168.11.245\sharees3\●棚のファイルのPDF\関東（東京電力）\14_神奈川県\足柄下郡箱根町\[12]神奈川県足柄下郡箱根町芦ノ湯字朝日８６－６９、７１、８９～９０</t>
  </si>
  <si>
    <t>東京都八王子市谷野町２８－４</t>
    <phoneticPr fontId="3"/>
  </si>
  <si>
    <t>8AA7350</t>
    <phoneticPr fontId="3"/>
  </si>
  <si>
    <t>記載無</t>
    <rPh sb="0" eb="3">
      <t>キサイナ</t>
    </rPh>
    <phoneticPr fontId="3"/>
  </si>
  <si>
    <t>\\192.168.11.245\sharees3\●棚のファイルのPDF\関東（東京電力）\13_東京都\八王子市</t>
  </si>
  <si>
    <t>東京都八王子市谷野町２８－5</t>
    <phoneticPr fontId="3"/>
  </si>
  <si>
    <t>8AA7351</t>
    <phoneticPr fontId="3"/>
  </si>
  <si>
    <t>東京都八王子市谷野町２８－6</t>
    <phoneticPr fontId="3"/>
  </si>
  <si>
    <t>8AA7352</t>
    <phoneticPr fontId="3"/>
  </si>
  <si>
    <t>8AA7353</t>
    <phoneticPr fontId="3"/>
  </si>
  <si>
    <t>住所記載無し</t>
    <rPh sb="0" eb="2">
      <t>ジュウショ</t>
    </rPh>
    <rPh sb="2" eb="4">
      <t>キサイ</t>
    </rPh>
    <rPh sb="4" eb="5">
      <t>ナ</t>
    </rPh>
    <phoneticPr fontId="3"/>
  </si>
  <si>
    <t>8AA7354</t>
    <phoneticPr fontId="3"/>
  </si>
  <si>
    <t>8AA7355</t>
    <phoneticPr fontId="3"/>
  </si>
  <si>
    <t>8AA7356</t>
    <phoneticPr fontId="3"/>
  </si>
  <si>
    <t>\\192.168.11.245\sharees3\●棚のファイルのPDF\関東（東京電力）\13_東京都\_離島\[74]東京都八丈島八丈町三根５８９４－３－１～２他</t>
  </si>
  <si>
    <t>\\192.168.11.245\sharees3\●棚のファイルのPDF\関東（東京電力）\13_東京都\西多摩郡日の出町\[05]東京都西多摩郡日の出町大字平井字谷戸３２０７－１他</t>
  </si>
  <si>
    <t>\\192.168.11.245\sharees3\●棚のファイルのPDF\関東（東京電力）\13_東京都\八王子市\[48]東京都八王子市谷野町２４－１～７</t>
  </si>
  <si>
    <t>\\192.168.11.245\sharees3\●棚のファイルのPDF\関東（東京電力）\13_東京都\八王子市\[34]東京都八王子市梅坪町４５１－１～２</t>
  </si>
  <si>
    <t>\\192.168.11.245\sharees3\●棚のファイルのPDF\関東（東京電力）\11_埼玉県\飯能市\[08]埼玉県飯能市大字中藤中郷字久根花２７８－１</t>
  </si>
  <si>
    <t>\\192.168.11.245\sharees3\●棚のファイルのPDF\関東（東京電力）\11_埼玉県\飯能市\[10]埼玉県飯能市大字南川字岡房６５４－６</t>
  </si>
  <si>
    <t>\\192.168.11.245\sharees3\●棚のファイルのPDF\関東（東京電力）\11_埼玉県\飯能市\[11]埼玉県飯能市大字南川字秩父峠４１７他</t>
  </si>
  <si>
    <t>\\192.168.11.245\sharees3\●棚のファイルのPDF\関東（東京電力）\11_埼玉県\入間郡越生町\[03]埼玉県入間郡越生町大字小杉６８１－５、８</t>
  </si>
  <si>
    <t>\\192.168.11.245\sharees3\●棚のファイルのPDF\関東（東京電力）\11_埼玉県\飯能市\[00]埼玉県飯能市坂元１２０７－１０</t>
  </si>
  <si>
    <t>8AAC674/8AAC676/8AAC678/8AAC680/8AAC681/8AAC682/8AAC683/8AAC684/8AAC685/8AAC686/8AAC687/8AAC688/8AAC689/8AAC690/8AAC691/8AAC692/8AAC694/8AAC695/8AAC696/8AAC697/8AAC698</t>
    <phoneticPr fontId="3"/>
  </si>
  <si>
    <t>\\192.168.11.245\sharees3\●棚のファイルのPDF\関東（東京電力）\19_山梨県\南アルプス市\[92]山梨県南アルプス市六科１３４６－１～２</t>
  </si>
  <si>
    <t>1AAF211,1AAF212</t>
    <phoneticPr fontId="3"/>
  </si>
  <si>
    <t>9AAT282.283</t>
    <phoneticPr fontId="3"/>
  </si>
  <si>
    <t>9AAT380/381</t>
    <phoneticPr fontId="3"/>
  </si>
  <si>
    <t>3AA6518</t>
    <phoneticPr fontId="3"/>
  </si>
  <si>
    <t>\\192.168.11.245\sharees3\●棚のファイルのPDF\関東（東京電力）\09_栃木県\那須郡那須町\[k53]那須郡那須町沼野井字砂野目６３９－５８</t>
  </si>
  <si>
    <t>\\192.168.11.245\sharees3\●棚のファイルのPDF\関東（東京電力）\09_栃木県\那須郡那須町\[k54]那須郡那須町沼野井字砂野目６３９－９０</t>
  </si>
  <si>
    <t>\\192.168.11.245\sharees3\●棚のファイルのPDF\関東（東京電力）\09_栃木県\那須郡那須町\[k44]那須郡那須町沼野井字新田６２７－１２、２５９他</t>
  </si>
  <si>
    <t>\\192.168.11.245\sharees3\●棚のファイルのPDF\関東（東京電力）\09_栃木県\那須郡那須町\[k47]那須郡那須町沼野井字砂野目６２７－８５</t>
  </si>
  <si>
    <t>\\192.168.11.245\sharees3\●棚のファイルのPDF\関東（東京電力）\09_栃木県\那須郡那須町\[k48]那須郡那須町沼野井字砂野目６２７－１２５</t>
  </si>
  <si>
    <t>3AA6518A</t>
    <phoneticPr fontId="3"/>
  </si>
  <si>
    <t>記載無</t>
    <rPh sb="0" eb="3">
      <t>キサイナ</t>
    </rPh>
    <phoneticPr fontId="3"/>
  </si>
  <si>
    <t>7AA0143/7AA0144</t>
    <phoneticPr fontId="3"/>
  </si>
  <si>
    <t>7AA1323/7AA1324/7AA1325/7AA1326</t>
    <phoneticPr fontId="3"/>
  </si>
  <si>
    <t>3AAT396・397</t>
    <phoneticPr fontId="3"/>
  </si>
  <si>
    <t>\\192.168.11.245\sharees3\●棚のファイルのPDF\関東（東京電力）\12_千葉県\市原市\[k19]千葉県市原市栢橋字大沢５５７</t>
  </si>
  <si>
    <t>\\192.168.11.245\sharees3\●棚のファイルのPDF\関東（東京電力）\12_千葉県\市原市\[01]千葉県市原市新巻字小萩谷５１２－１</t>
  </si>
  <si>
    <t>\\192.168.11.245\sharees3\●棚のファイルのPDF\関東（東京電力）\12_千葉県\市原市\[02]千葉県市原市椎津６８７－４－１</t>
  </si>
  <si>
    <t>7AAF424・7AAF425</t>
    <phoneticPr fontId="3"/>
  </si>
  <si>
    <t>8AAW702/8AAW703</t>
    <phoneticPr fontId="3"/>
  </si>
  <si>
    <t>7AAB187</t>
    <phoneticPr fontId="3"/>
  </si>
  <si>
    <t>\\192.168.11.245\sharees3\●棚のファイルのPDF\関東（東京電力）\12_千葉県\八街市\[n84]千葉県八街市勢田３３９－２</t>
  </si>
  <si>
    <t>\\192.168.11.245\sharees3\●棚のファイルのPDF\関東（東京電力）\12_千葉県\八街市\[n74]千葉県八街市砂６６０－１－１～２</t>
  </si>
  <si>
    <t>千葉県山武郡九十九里町西野１００１－１４、１００１－１</t>
    <phoneticPr fontId="3"/>
  </si>
  <si>
    <t>\\192.168.11.245\sharees3\●棚のファイルのPDF\関東（東京電力）\12_千葉県\山武郡九十九里町\[n21]千葉県山武郡九十九里町西野１００１－１４</t>
    <phoneticPr fontId="3"/>
  </si>
  <si>
    <t>7AAB188</t>
    <phoneticPr fontId="3"/>
  </si>
  <si>
    <t>7AAD071(074)</t>
    <phoneticPr fontId="3"/>
  </si>
  <si>
    <t>千葉県山武市本須賀３８４１－７５－１～２（２区画合算）</t>
    <rPh sb="22" eb="24">
      <t>クカク</t>
    </rPh>
    <rPh sb="24" eb="26">
      <t>ガッサン</t>
    </rPh>
    <phoneticPr fontId="3"/>
  </si>
  <si>
    <t>7AAB468</t>
    <phoneticPr fontId="3"/>
  </si>
  <si>
    <t>2AAG610,2AAG612</t>
    <phoneticPr fontId="3"/>
  </si>
  <si>
    <t>\\192.168.11.245\sharees3\●棚のファイルのPDF\関東（東京電力）\19_山梨県\西八代郡市川三郷町\[17]山梨県西八代郡市川三郷町落居山田６３１３－１</t>
  </si>
  <si>
    <t>6AAW590/6AAW591</t>
    <phoneticPr fontId="3"/>
  </si>
  <si>
    <t>千葉県いすみ市高谷字南海道５１９－３</t>
    <rPh sb="0" eb="2">
      <t>チバ</t>
    </rPh>
    <rPh sb="2" eb="3">
      <t>ケン</t>
    </rPh>
    <rPh sb="6" eb="7">
      <t>シ</t>
    </rPh>
    <phoneticPr fontId="3"/>
  </si>
  <si>
    <t>6AAK903/6AAK904</t>
    <phoneticPr fontId="3"/>
  </si>
  <si>
    <t>6AAB187</t>
    <phoneticPr fontId="3"/>
  </si>
  <si>
    <t>8AAK927/8AAK928</t>
    <phoneticPr fontId="3"/>
  </si>
  <si>
    <t>8AAW656/8AAW657</t>
    <phoneticPr fontId="3"/>
  </si>
  <si>
    <t xml:space="preserve">群馬県渋川市有馬字五輪平２６７７ </t>
    <phoneticPr fontId="3"/>
  </si>
  <si>
    <t>2AA0466/2AA0467</t>
    <phoneticPr fontId="3"/>
  </si>
  <si>
    <t>2AA0469/2AA0470</t>
    <phoneticPr fontId="3"/>
  </si>
  <si>
    <t>6AA4109/6AA4110</t>
    <phoneticPr fontId="3"/>
  </si>
  <si>
    <t>7AAC691（213）</t>
    <phoneticPr fontId="3"/>
  </si>
  <si>
    <t>佐伯　和洋邸</t>
    <rPh sb="3" eb="5">
      <t>ワヨウ</t>
    </rPh>
    <rPh sb="5" eb="6">
      <t>テイ</t>
    </rPh>
    <phoneticPr fontId="3"/>
  </si>
  <si>
    <t>6AA0499</t>
    <phoneticPr fontId="3"/>
  </si>
  <si>
    <t>9AAC096</t>
    <phoneticPr fontId="3"/>
  </si>
  <si>
    <t>7AA0098/7AA0100/
7AA0102/7AA0104</t>
    <phoneticPr fontId="3"/>
  </si>
  <si>
    <t>東京都八丈島八丈町三根５８９４－３2
(購入用計量器工事費、工事費負担金）</t>
    <rPh sb="20" eb="23">
      <t>コウニュウヨウ</t>
    </rPh>
    <rPh sb="23" eb="26">
      <t>ケイリョウキ</t>
    </rPh>
    <rPh sb="26" eb="29">
      <t>コウジヒ</t>
    </rPh>
    <rPh sb="30" eb="32">
      <t>コウジ</t>
    </rPh>
    <rPh sb="32" eb="33">
      <t>ヒ</t>
    </rPh>
    <rPh sb="33" eb="36">
      <t>フタンキン</t>
    </rPh>
    <phoneticPr fontId="3"/>
  </si>
  <si>
    <t>2AAT641/2AAT642</t>
  </si>
  <si>
    <t>2AAT641/2AAT642</t>
    <phoneticPr fontId="3"/>
  </si>
  <si>
    <t>2AAT639/2AAT640</t>
    <phoneticPr fontId="3"/>
  </si>
  <si>
    <t>千葉県銚子市小長町１５２２_工事負担金</t>
  </si>
  <si>
    <t>Ueki</t>
    <phoneticPr fontId="3"/>
  </si>
  <si>
    <t>9AAL206</t>
    <phoneticPr fontId="3"/>
  </si>
  <si>
    <t>千葉県香取市虫幡字野口７９９－１－１</t>
    <phoneticPr fontId="3"/>
  </si>
  <si>
    <t>千葉県香取市虫幡字野口７９９－１－2</t>
    <phoneticPr fontId="3"/>
  </si>
  <si>
    <t>\\192.168.11.245\sharees3\●棚のファイルのPDF\関東（東京電力）\12_千葉県\いすみ市\[k14]千葉県いすみ市高谷字南海道５１９－３</t>
    <phoneticPr fontId="3"/>
  </si>
  <si>
    <t>\\192.168.11.245\sharees3\●棚のファイルのPDF\関東（東京電力）\12_千葉県\成田市\[n70]千葉県成田市大栄十余三２４５－１，２</t>
  </si>
  <si>
    <t>\\192.168.11.245\sharees3\●棚のファイルのPDF\関東（東京電力）\12_千葉県\成田市\[n71]千葉県成田市多良貝２４５－１３２８</t>
  </si>
  <si>
    <t>9AAL212/9AAL214（請求書左下に630646と記載）</t>
    <rPh sb="16" eb="21">
      <t>セイキュウショヒダリシタ</t>
    </rPh>
    <rPh sb="29" eb="31">
      <t>キサイ</t>
    </rPh>
    <phoneticPr fontId="3"/>
  </si>
  <si>
    <t>9AAL212/9AAL214（請求書左下に613257と記載）</t>
    <rPh sb="16" eb="21">
      <t>セイキュウショヒダリシタ</t>
    </rPh>
    <rPh sb="29" eb="31">
      <t>キサイ</t>
    </rPh>
    <phoneticPr fontId="3"/>
  </si>
  <si>
    <t>8AAD091（２区画）</t>
    <rPh sb="9" eb="11">
      <t>クカク</t>
    </rPh>
    <phoneticPr fontId="3"/>
  </si>
  <si>
    <t>千葉県大網白里市桂山９７０－４－１</t>
    <phoneticPr fontId="3"/>
  </si>
  <si>
    <t>8AAD067(2区画）</t>
    <rPh sb="9" eb="11">
      <t>クカク</t>
    </rPh>
    <phoneticPr fontId="3"/>
  </si>
  <si>
    <t>千葉県八街市大関１９９－４－１他</t>
    <rPh sb="15" eb="16">
      <t>ホカ</t>
    </rPh>
    <phoneticPr fontId="3"/>
  </si>
  <si>
    <t>8AAB732（２区画）</t>
    <rPh sb="9" eb="11">
      <t>クカク</t>
    </rPh>
    <phoneticPr fontId="3"/>
  </si>
  <si>
    <t>千葉県山武市埴谷２３９０－２他</t>
    <rPh sb="14" eb="15">
      <t>ホカ</t>
    </rPh>
    <phoneticPr fontId="3"/>
  </si>
  <si>
    <t>8AAK300/8AAK300(515)</t>
    <phoneticPr fontId="3"/>
  </si>
  <si>
    <t>千葉県袖ヶ浦市代宿２５９－５－１</t>
    <phoneticPr fontId="3"/>
  </si>
  <si>
    <t>記載無</t>
    <rPh sb="0" eb="3">
      <t>キサイナ</t>
    </rPh>
    <phoneticPr fontId="3"/>
  </si>
  <si>
    <r>
      <t xml:space="preserve">6AAJ650（591094）
</t>
    </r>
    <r>
      <rPr>
        <sz val="11"/>
        <rFont val="Yu Gothic"/>
        <family val="3"/>
        <charset val="128"/>
      </rPr>
      <t>※</t>
    </r>
    <r>
      <rPr>
        <sz val="11"/>
        <rFont val="メイリオ"/>
        <family val="3"/>
        <charset val="128"/>
      </rPr>
      <t>再発行分　２重払い注意</t>
    </r>
    <rPh sb="17" eb="20">
      <t>サイハッコウ</t>
    </rPh>
    <rPh sb="20" eb="21">
      <t>ブン</t>
    </rPh>
    <rPh sb="23" eb="24">
      <t>ジュウ</t>
    </rPh>
    <rPh sb="24" eb="25">
      <t>バラ</t>
    </rPh>
    <rPh sb="26" eb="28">
      <t>チュウイ</t>
    </rPh>
    <phoneticPr fontId="3"/>
  </si>
  <si>
    <t>6AAJ650　（512207）</t>
    <phoneticPr fontId="3"/>
  </si>
  <si>
    <t>7AA3560/7AA3563</t>
    <phoneticPr fontId="3"/>
  </si>
  <si>
    <t>7AA3569（591057）/
7AA3569（473374）</t>
    <phoneticPr fontId="3"/>
  </si>
  <si>
    <t>7AA3569（512241）/
7AA3573（473375）（591058）</t>
    <phoneticPr fontId="3"/>
  </si>
  <si>
    <r>
      <t>7AA3569（512241）/
7AA3573（473375）（591058/512240</t>
    </r>
    <r>
      <rPr>
        <sz val="8"/>
        <rFont val="Yu Gothic"/>
        <family val="3"/>
        <charset val="128"/>
      </rPr>
      <t>※</t>
    </r>
    <r>
      <rPr>
        <sz val="7.2"/>
        <rFont val="メイリオ"/>
        <family val="3"/>
        <charset val="128"/>
      </rPr>
      <t>重複の可能性）</t>
    </r>
    <rPh sb="47" eb="49">
      <t>ジュウフク</t>
    </rPh>
    <rPh sb="50" eb="52">
      <t>カノウ</t>
    </rPh>
    <rPh sb="52" eb="53">
      <t>セイ</t>
    </rPh>
    <phoneticPr fontId="3"/>
  </si>
  <si>
    <t>千葉県千葉市緑区平山町１０４９－１７６_工事負担金</t>
  </si>
  <si>
    <t>千葉総</t>
  </si>
  <si>
    <t>7AA3569(501)/7AA3573（501）</t>
    <phoneticPr fontId="3"/>
  </si>
  <si>
    <t>千葉県千葉市緑区平山町１０４９－１７６（南側）購入用計量器工事費</t>
    <rPh sb="20" eb="22">
      <t>ミナミガワ</t>
    </rPh>
    <rPh sb="23" eb="26">
      <t>コウニュウヨウ</t>
    </rPh>
    <rPh sb="26" eb="29">
      <t>ケイリョウキ</t>
    </rPh>
    <rPh sb="29" eb="32">
      <t>コウジヒ</t>
    </rPh>
    <phoneticPr fontId="3"/>
  </si>
  <si>
    <t>9AAH252/9AAH252(515)</t>
    <phoneticPr fontId="3"/>
  </si>
  <si>
    <t>9AAH255/9AAH255(515）</t>
    <phoneticPr fontId="3"/>
  </si>
  <si>
    <t>契約書入力事項</t>
    <rPh sb="0" eb="3">
      <t>ケイヤクショ</t>
    </rPh>
    <rPh sb="3" eb="5">
      <t>ニュウリョク</t>
    </rPh>
    <rPh sb="5" eb="7">
      <t>ジコウ</t>
    </rPh>
    <phoneticPr fontId="3"/>
  </si>
  <si>
    <t>あり</t>
    <phoneticPr fontId="3"/>
  </si>
  <si>
    <t>長野県伊那市高遠町芝平１３９他（契約書には番地未確定とあり）</t>
    <rPh sb="16" eb="19">
      <t>ケイヤクショ</t>
    </rPh>
    <rPh sb="21" eb="23">
      <t>バンチ</t>
    </rPh>
    <rPh sb="23" eb="26">
      <t>ミカクテイ</t>
    </rPh>
    <phoneticPr fontId="3"/>
  </si>
  <si>
    <t>\\192.168.11.245\sharees3\●棚のファイルのPDF\中部\20_長野県\伊那市</t>
  </si>
  <si>
    <t>\\192.168.11.245\sharees3\●棚のファイルのPDF\中部\20_長野県\飯田市\[01]長野県飯田市伊豆木１６－１</t>
  </si>
  <si>
    <t>　</t>
    <phoneticPr fontId="3"/>
  </si>
  <si>
    <t>\\192.168.11.245\sharees3\●棚のファイルのPDF\九州\46_鹿児島県\薩摩川内市\[105_1]鹿児島県薩摩川内市西方町１６５３－１－１～３</t>
  </si>
  <si>
    <t>群馬県前橋市富士見町赤城山１１４０－７６</t>
    <phoneticPr fontId="3"/>
  </si>
  <si>
    <t>契約書に記載無し</t>
    <rPh sb="0" eb="3">
      <t>ケイヤクショ</t>
    </rPh>
    <rPh sb="4" eb="6">
      <t>キサイ</t>
    </rPh>
    <rPh sb="6" eb="7">
      <t>ナ</t>
    </rPh>
    <phoneticPr fontId="3"/>
  </si>
  <si>
    <t>群馬県前橋市富士見町赤城山１１４０－７7</t>
    <phoneticPr fontId="3"/>
  </si>
  <si>
    <t>群馬県前橋市富士見町赤城山１１４０－７８</t>
    <phoneticPr fontId="3"/>
  </si>
  <si>
    <t>群馬県前橋市富士見町赤城山１１４０－７９</t>
    <phoneticPr fontId="3"/>
  </si>
  <si>
    <t>群馬県前橋市富士見町赤城山１１４０－４６</t>
    <phoneticPr fontId="3"/>
  </si>
  <si>
    <t>\\192.168.11.245\sharees3\●棚のファイルのPDF\北海道\斜里郡斜里町\[71]北海道斜里郡斜里町新光町６２</t>
  </si>
  <si>
    <t>\\192.168.11.245\sharees3\●棚のファイルのPDF\関東（東京電力）\22_静岡県（東電）\富士宮市\[25]静岡県富士宮市原１８４２</t>
    <phoneticPr fontId="3"/>
  </si>
  <si>
    <t>7AA4027</t>
    <phoneticPr fontId="3"/>
  </si>
  <si>
    <t>\\192.168.11.245\sharees3\●棚のファイルのPDF\九州\46_鹿児島県\霧島市\[85,86]鹿児島県霧島市国分川内</t>
  </si>
  <si>
    <t>なし（契約成立のお知らせは有。）</t>
    <rPh sb="3" eb="5">
      <t>ケイヤク</t>
    </rPh>
    <rPh sb="5" eb="7">
      <t>セイリツ</t>
    </rPh>
    <rPh sb="9" eb="10">
      <t>シ</t>
    </rPh>
    <rPh sb="13" eb="14">
      <t>アリ</t>
    </rPh>
    <phoneticPr fontId="3"/>
  </si>
  <si>
    <t>\\192.168.11.245\sharees3\●棚のファイルのPDF\関東（東京電力）\19_山梨県\北杜市\小淵沢町\[49_2]山梨県北杜市小淵沢町字西上庄１１３７</t>
  </si>
  <si>
    <t>\\192.168.11.245\sharees3\●棚のファイルのPDF\関東（東京電力）\19_山梨県\北杜市\小淵沢町\[47]山梨県北杜市小淵沢町上笹尾３４８６－２３１－１～７</t>
  </si>
  <si>
    <t>\\192.168.11.245\sharees3\●棚のファイルのPDF\北海道\石狩市\[s07]北海道石狩市新港南３丁目７０４</t>
  </si>
  <si>
    <t>\\192.168.11.245\sharees3\●棚のファイルのPDF\北海道\札幌市西区\[s29]北海道札幌市西区平和４２３－１０</t>
  </si>
  <si>
    <t>\\192.168.11.245\sharees3\●棚のファイルのPDF\北海道\札幌市東区</t>
  </si>
  <si>
    <t>\\192.168.11.245\sharees3\●棚のファイルのPDF\北海道\苫小牧市\[t11]北海道苫小牧市はまなす町２丁目４３９</t>
  </si>
  <si>
    <t>\\192.168.11.245\sharees3\●棚のファイルのPDF\北海道\苫小牧市\[t09]北海道苫小牧市錦岡６５－１－１～４</t>
  </si>
  <si>
    <t>\\192.168.11.245\sharees3\●棚のファイルのPDF\北海道\苫小牧市\[t04]北海道苫小牧市字糸井１４３－４２</t>
  </si>
  <si>
    <t>\\192.168.11.245\sharees3\●棚のファイルのPDF\北海道\苫小牧市\[00]北海道苫小牧市字樽前３０－１～８</t>
  </si>
  <si>
    <t>\\192.168.11.245\sharees3\●棚のファイルのPDF\北海道\旭川市\[08]北海道旭川市西神楽南１条１丁目１４０</t>
  </si>
  <si>
    <t>\\192.168.11.245\sharees3\●棚のファイルのPDF\北海道\釧路郡釧路町\[72]北海道釧路郡釧路町中央２－４３</t>
  </si>
  <si>
    <t>\\192.168.11.245\sharees3\●棚のファイルのPDF\北海道\恵庭市\[s11]北海道恵庭市北柏木町５丁目１、１－７～２６</t>
  </si>
  <si>
    <t>\\192.168.11.245\sharees3\●棚のファイルのPDF\北海道\恵庭市\[s10]北海道恵庭市北柏木町５丁目１－２７～５６</t>
  </si>
  <si>
    <t>\\192.168.11.245\sharees3\●棚のファイルのPDF\関東（東京電力）\14_神奈川県\三浦市\[19]神奈川県三浦市城山町３２２３</t>
    <phoneticPr fontId="3"/>
  </si>
  <si>
    <t>\\192.168.11.245\sharees3\●棚のファイルのPDF\中部\21_岐阜県\大野郡白川村\[01]岐阜県大野郡白川村大字荻町２１９０－１～２</t>
  </si>
  <si>
    <t>なし</t>
    <phoneticPr fontId="3"/>
  </si>
  <si>
    <t>\\192.168.11.245\sharees3\●棚のファイルのPDF\関東（東京電力）\22_静岡県（東電）\熱海市\[09]静岡県熱海市下多賀１４８８－５４－１～２</t>
    <phoneticPr fontId="3"/>
  </si>
  <si>
    <t>\\192.168.11.245\sharees3\●棚のファイルのPDF\関東（東京電力）\12_千葉県\銚子市</t>
  </si>
  <si>
    <t>\\192.168.11.245\sharees3\●棚のファイルのPDF\関東（東京電力）\10_群馬県\北群馬郡吉岡町\[s22]群馬県北群馬郡吉岡町大字上野田２１３２－１、４</t>
    <phoneticPr fontId="3"/>
  </si>
  <si>
    <t>\\192.168.11.245\sharees3\●棚のファイルのPDF\関東（東京電力）\11_埼玉県\加須市\[s15]埼玉県加須市麦倉字曽根３２００－１～３</t>
    <phoneticPr fontId="3"/>
  </si>
  <si>
    <t>\\192.168.11.245\sharees3\●棚のファイルのPDF\関東（東京電力）\10_群馬県\桐生市\[o06]群馬県桐生市新里町高泉４６９－１０３、１１５</t>
    <phoneticPr fontId="3"/>
  </si>
  <si>
    <t>\\192.168.11.245\sharees3\●棚のファイルのPDF\関東（東京電力）\10_群馬県\桐生市\[o05]群馬県桐生市新里町大久保５５１－９、２７～２９</t>
    <phoneticPr fontId="3"/>
  </si>
  <si>
    <t>\\192.168.11.245\sharees3\●棚のファイルのPDF\関東（東京電力）\10_群馬県\桐生市\[o08]群馬県桐生市新里町新川鏑木２３１０－１、１３～１６</t>
    <phoneticPr fontId="3"/>
  </si>
  <si>
    <t>\\192.168.11.245\sharees3\●棚のファイルのPDF\東北\07_福島県\相馬市</t>
    <phoneticPr fontId="3"/>
  </si>
  <si>
    <t>\\192.168.11.245\sharees3\●棚のファイルのPDF\中部\23_愛知県\岡崎市\[05]愛知県岡崎市恵田町字藤倉５９－１～５</t>
  </si>
  <si>
    <t>\\192.168.11.245\sharees3\●棚のファイルのPDF\沖縄\宮古島市\[32]沖縄県宮古島市伊良部伊良部６８９</t>
  </si>
  <si>
    <t>\\192.168.11.245\sharees3\●棚のファイルのPDF\沖縄\国頭郡国頭村\[n05]沖縄県国頭郡国頭村奥間宇志川原１８２２－２～９</t>
  </si>
  <si>
    <t>\\192.168.11.245\sharees3\●棚のファイルのPDF\沖縄\国頭郡国頭村\[n04]沖縄県国頭郡国頭村字宇良５２６</t>
  </si>
  <si>
    <t>\\192.168.11.245\sharees3\●棚のファイルのPDF\沖縄\国頭郡今帰仁村\[n09]沖縄県国頭郡今帰仁村運天１０８１－１</t>
  </si>
  <si>
    <t>\\192.168.11.245\sharees3\●棚のファイルのPDF\沖縄\国頭郡今帰仁村\[n06]沖縄県国頭郡今帰仁村今泊セケル原１７２４－７、－８</t>
  </si>
  <si>
    <t>\\192.168.11.245\sharees3\●棚のファイルのPDF\沖縄\国頭郡今帰仁村\[n07]沖縄県国頭郡今帰仁村今泊大首原２０３７－１、－２</t>
  </si>
  <si>
    <t>\\192.168.11.245\sharees3\●棚のファイルのPDF\沖縄\国頭郡今帰仁村\[n10]沖縄県国頭郡今帰仁村字上運天５０４－１、５０５、５０５－２</t>
  </si>
  <si>
    <t>沖縄県国頭郡今帰仁村字仲尾次８４、８５－１</t>
    <phoneticPr fontId="3"/>
  </si>
  <si>
    <t>\\192.168.11.245\sharees3\●棚のファイルのPDF\沖縄\国頭郡今帰仁村\[n16]沖縄県国頭郡今帰仁村字仲尾次８４、８５－１</t>
  </si>
  <si>
    <t>\\192.168.11.245\sharees3\●棚のファイルのPDF\沖縄\国頭郡東村\[n21]沖縄県国頭郡東村字有銘１０３３－２</t>
  </si>
  <si>
    <t>\\192.168.11.245\sharees3\●棚のファイルのPDF\沖縄\国頭郡東村\[n20]沖縄県国頭郡東村有銘１０１８－２</t>
  </si>
  <si>
    <t>\\192.168.11.245\sharees3\●棚のファイルのPDF\沖縄\国頭郡本部町\[n22]沖縄県国頭郡本部町字石川４０４</t>
  </si>
  <si>
    <t>\\192.168.11.245\sharees3\●棚のファイルのPDF\沖縄\国頭郡本部町\[n27]沖縄県国頭郡本部町字渡久地８１６</t>
  </si>
  <si>
    <t>\\192.168.11.245\sharees3\●棚のファイルのPDF\沖縄\国頭郡本部町\[n25]沖縄県国頭郡本部町謝花２５１</t>
  </si>
  <si>
    <t>\\192.168.11.245\sharees3\●棚のファイルのPDF\沖縄\糸満市\[24]沖縄県糸満市魔文仁３３１－１</t>
  </si>
  <si>
    <t>\\192.168.11.245\sharees3\●棚のファイルのPDF\沖縄\石垣市\[54]沖縄県石垣市宮良１０５５－１１</t>
  </si>
  <si>
    <t>\\192.168.11.245\sharees3\●棚のファイルのPDF\沖縄\石垣市\[53]沖縄県石垣市宮良４３８－１</t>
  </si>
  <si>
    <t>\\192.168.11.245\sharees3\●棚のファイルのPDF\沖縄\石垣市\[52]沖縄県石垣市字平久保久保牧４７７、４７８</t>
  </si>
  <si>
    <t>\\192.168.11.245\sharees3\●棚のファイルのPDF\沖縄\石垣市\[51]沖縄県石垣市平久保２３４－６０、６９</t>
  </si>
  <si>
    <t>\\192.168.11.245\sharees3\●棚のファイルのPDF\沖縄\石垣市\[50]沖縄県石垣市野底１０９９－５</t>
  </si>
  <si>
    <t>\\192.168.11.245\sharees3\●棚のファイルのPDF\沖縄\石垣市\[47]沖縄県石垣市野底４９４</t>
  </si>
  <si>
    <t>沖縄県豊見城市上田４８９－１－１～３</t>
    <phoneticPr fontId="3"/>
  </si>
  <si>
    <t>\\192.168.11.245\sharees3\●棚のファイルのPDF\沖縄\豊見城市\[26]沖縄県豊見城市上田４８９－１－１～３</t>
  </si>
  <si>
    <t>\\192.168.11.245\sharees3\●棚のファイルのPDF\沖縄\名護市\[n31]沖縄県名護市源河１１７６－１</t>
  </si>
  <si>
    <t>\\192.168.11.245\sharees3\●棚のファイルのPDF\中部\21_岐阜県\下呂市\[03]岐阜県下呂市金山町金山３５５９</t>
  </si>
  <si>
    <t>\\192.168.11.245\sharees3\●棚のファイルのPDF\中部\21_岐阜県\下呂市\[04]岐阜県下呂市萩原町上村２１３４－１―１～２</t>
  </si>
  <si>
    <t>\\192.168.11.245\sharees3\●棚のファイルのPDF\中部\21_岐阜県\下呂市\[05]岐阜県下呂市萩原町尾崎字四美辻平９５８－７４３－１～２</t>
  </si>
  <si>
    <t>\\192.168.11.245\sharees3\●棚のファイルのPDF\中部\21_岐阜県\加茂郡七宗町\[24]岐阜県加茂郡七宗町川並２１－１－１～２</t>
  </si>
  <si>
    <t>\\192.168.11.245\sharees3\●棚のファイルのPDF\中部\21_岐阜県\加茂郡白川町\[12]岐阜県加茂郡白川町上佐見（番地未確定）－１～２</t>
  </si>
  <si>
    <t>\\192.168.11.245\sharees3\●棚のファイルのPDF\中部\21_岐阜県\加茂郡白川町\[13]岐阜県加茂郡白川町上佐見字高松原１６６９－１２</t>
  </si>
  <si>
    <t>\\192.168.11.245\sharees3\●棚のファイルのPDF\中部\21_岐阜県\加茂郡八百津町\[25]岐阜県加茂郡八百津町川並４８６６－１－１～２</t>
  </si>
  <si>
    <t>\\192.168.11.245\sharees3\●棚のファイルのPDF\中部\21_岐阜県\可児郡御嵩町\[1,2]岐阜県可児郡御嵩町井尻（番地未確定）－１～２</t>
  </si>
  <si>
    <t>\\192.168.11.245\sharees3\●棚のファイルのPDF\中部\21_岐阜県\可児郡御嵩町\[04]岐阜県可児郡御嵩町美佐野２５８７－１～２</t>
  </si>
  <si>
    <t>\\192.168.11.245\sharees3\●棚のファイルのPDF\中部\21_岐阜県\可児市\[06]岐阜県可児市兼山字汁ヶ谷１１０１ー１</t>
  </si>
  <si>
    <t>\\192.168.11.245\sharees3\●棚のファイルのPDF\中部\21_岐阜県\可児市\[08]岐阜県可児市長洞２２０－１－１～３</t>
  </si>
  <si>
    <t>\\192.168.11.245\sharees3\●棚のファイルのPDF\中部\21_岐阜県\海津市\[03]岐阜県海津市平田町仏師川７６６－１～３</t>
  </si>
  <si>
    <t>\\192.168.11.245\sharees3\●棚のファイルのPDF\中部\21_岐阜県\郡上市\[04]岐阜県郡上市高鷲町ひるがの４６７１－９２５～９３４</t>
  </si>
  <si>
    <t>\\192.168.11.245\sharees3\●棚のファイルのPDF\中部\21_岐阜県\郡上市\[01]岐阜県郡上市高鷲町大鷲（番地未確定）－１</t>
  </si>
  <si>
    <t>\\192.168.11.245\sharees3\●棚のファイルのPDF\中部\21_岐阜県\郡上市\[03]岐阜県郡上市高鷲町大鷲３３３６－１～２</t>
  </si>
  <si>
    <t>\\192.168.11.245\sharees3\●棚のファイルのPDF\中部\21_岐阜県\恵那市\[03]岐阜県恵那市笠置町姫栗９７７－３５０</t>
  </si>
  <si>
    <t>\\192.168.11.245\sharees3\●棚のファイルのPDF\中部\21_岐阜県\恵那市\[04]岐阜県恵那市笠置町毛呂窪字西洞１０９３－９８他</t>
  </si>
  <si>
    <t>\\192.168.11.245\sharees3\●棚のファイルのPDF\中部\21_岐阜県\高山市\[07]岐阜県高山市漆垣内町２００４－２～４</t>
  </si>
  <si>
    <t>\\192.168.11.245\sharees3\●棚のファイルのPDF\中部\21_岐阜県\高山市\[11]岐阜県高山市新宮町４２４７－１０－１～２</t>
  </si>
  <si>
    <t>\\192.168.11.245\sharees3\●棚のファイルのPDF\中部\21_岐阜県\中津川市\[11]岐阜県中津川市田瀬字矢平１４８０－６－１～２</t>
  </si>
  <si>
    <t>\\192.168.11.245\sharees3\●棚のファイルのPDF\中部\21_岐阜県\中津川市\[22]岐阜県中津川市福岡２９０７－１４</t>
  </si>
  <si>
    <t>\\192.168.11.245\sharees3\●棚のファイルのPDF\中部\21_岐阜県\中津川市\[27]岐阜県中津川市福岡字馬場平５－２９</t>
  </si>
  <si>
    <t>\\192.168.11.245\sharees3\●棚のファイルのPDF\中部\21_岐阜県\中津川市\[28]岐阜県中津川市福岡字馬場平５－３３他</t>
  </si>
  <si>
    <t>\\192.168.11.245\sharees3\●棚のファイルのPDF\中部\21_岐阜県\中津川市\[08]岐阜県中津川市落合３１５３－１－１</t>
  </si>
  <si>
    <t>\\192.168.11.245\sharees3\●棚のファイルのPDF\中部\21_岐阜県\美濃市\[02]岐阜県美濃市神洞字間倉３３－１－１～２</t>
  </si>
  <si>
    <t>\\192.168.11.245\sharees3\●棚のファイルのPDF\中部\21_岐阜県\揖斐郡揖斐川町\[04]岐阜県揖斐郡揖斐川町上野１７３０－２－１～３</t>
  </si>
  <si>
    <t>\\192.168.11.245\sharees3\●棚のファイルのPDF\九州\45_宮崎県\えびの市\[12]宮崎県えびの市島内平松１１５４－１～３</t>
  </si>
  <si>
    <t>\\192.168.11.245\sharees3\●棚のファイルのPDF\九州\45_宮崎県\宮崎市\[19]宮崎県宮崎市田吉４３５６－１－１</t>
  </si>
  <si>
    <t>\\192.168.11.245\sharees3\●棚のファイルのPDF\九州\45_宮崎県\串間市\[07]宮崎県串間市都井２１０６－１</t>
  </si>
  <si>
    <t>\\192.168.11.245\sharees3\●棚のファイルのPDF\九州\45_宮崎県\児湯郡新富町\[04]宮崎県児湯郡新富町三納代字唐ヶ山２８０３－４～１０</t>
  </si>
  <si>
    <t>\\192.168.11.245\sharees3\●棚のファイルのPDF\九州\45_宮崎県\日南市\[08]宮崎県日南市大字富士２１４０－２、１９～３６</t>
  </si>
  <si>
    <t>\\192.168.11.245\sharees3\●棚のファイルのPDF\九州\43_熊本県\阿蘇郡産山村\[o61]熊本県阿蘇郡産山村大利字大リエ３４６－１</t>
  </si>
  <si>
    <t>\\192.168.11.245\sharees3\●棚のファイルのPDF\九州\43_熊本県\阿蘇郡小国町\[o47]熊本県阿蘇郡小国町大字北里１３０８－７６</t>
  </si>
  <si>
    <t>\\192.168.11.245\sharees3\●棚のファイルのPDF\九州\43_熊本県\玉名市\[25]熊本県玉名市立願寺字東段６２３－１</t>
  </si>
  <si>
    <t>\\192.168.11.245\sharees3\●棚のファイルのPDF\九州\43_熊本県\熊本市南区\[17]熊本県熊本市南区城南町東阿高１０８６</t>
  </si>
  <si>
    <t>\\192.168.11.245\sharees3\●棚のファイルのPDF\九州\43_熊本県\熊本市南区\[18]熊本県熊本市南区城南町東阿高１１０４－１</t>
  </si>
  <si>
    <t>\\192.168.11.245\sharees3\●棚のファイルのPDF\九州\43_熊本県\山鹿市\[28]熊本県山鹿市平山３３５０－１</t>
  </si>
  <si>
    <t>\\192.168.11.245\sharees3\●棚のファイルのPDF\九州\43_熊本県\上天草市\[03]熊本県上天草市大矢野町中３４２９－１、４～８</t>
  </si>
  <si>
    <t>\\192.168.11.245\sharees3\●棚のファイルのPDF\九州\43_熊本県\上天草市\[05]熊本県上天草市大矢野町登立５１４２－１－１～２</t>
  </si>
  <si>
    <t>\\192.168.11.245\sharees3\●棚のファイルのPDF\九州\43_熊本県\天草市\[01]熊本県天草市有明町須子２３－１、２５－１他</t>
  </si>
  <si>
    <t>工事費負担金契約書あり</t>
    <rPh sb="0" eb="3">
      <t>コウジヒ</t>
    </rPh>
    <rPh sb="3" eb="6">
      <t>フタンキン</t>
    </rPh>
    <rPh sb="6" eb="9">
      <t>ケイヤクショ</t>
    </rPh>
    <phoneticPr fontId="3"/>
  </si>
  <si>
    <t>なし</t>
    <phoneticPr fontId="3"/>
  </si>
  <si>
    <t>契約成立文書あり（平成２９年３月３１日）H29/3/21工事負担金契約書あり（SGH署名なし）</t>
    <rPh sb="0" eb="2">
      <t>ケイヤク</t>
    </rPh>
    <rPh sb="2" eb="4">
      <t>セイリツ</t>
    </rPh>
    <rPh sb="4" eb="6">
      <t>ブンショ</t>
    </rPh>
    <rPh sb="9" eb="11">
      <t>ヘイセイ</t>
    </rPh>
    <rPh sb="13" eb="14">
      <t>ネン</t>
    </rPh>
    <rPh sb="15" eb="16">
      <t>ガツ</t>
    </rPh>
    <rPh sb="18" eb="19">
      <t>ニチ</t>
    </rPh>
    <rPh sb="28" eb="30">
      <t>コウジ</t>
    </rPh>
    <rPh sb="30" eb="33">
      <t>フタンキン</t>
    </rPh>
    <rPh sb="33" eb="36">
      <t>ケイヤクショ</t>
    </rPh>
    <rPh sb="42" eb="44">
      <t>ショメイ</t>
    </rPh>
    <phoneticPr fontId="3"/>
  </si>
  <si>
    <t>平成２９年３月２１日工事負担金契約書（SGH署名無しだが、乙（九州電力）署名あり）</t>
    <rPh sb="0" eb="2">
      <t>ヘイセイ</t>
    </rPh>
    <rPh sb="4" eb="5">
      <t>ネン</t>
    </rPh>
    <rPh sb="6" eb="7">
      <t>ガツ</t>
    </rPh>
    <rPh sb="9" eb="10">
      <t>ニチ</t>
    </rPh>
    <rPh sb="10" eb="12">
      <t>コウジ</t>
    </rPh>
    <rPh sb="12" eb="15">
      <t>フタンキン</t>
    </rPh>
    <rPh sb="15" eb="18">
      <t>ケイヤクショ</t>
    </rPh>
    <rPh sb="22" eb="24">
      <t>ショメイ</t>
    </rPh>
    <rPh sb="24" eb="25">
      <t>ナ</t>
    </rPh>
    <rPh sb="29" eb="30">
      <t>オツ</t>
    </rPh>
    <rPh sb="31" eb="33">
      <t>キュウシュウ</t>
    </rPh>
    <rPh sb="33" eb="35">
      <t>デンリョク</t>
    </rPh>
    <rPh sb="36" eb="38">
      <t>ショメイ</t>
    </rPh>
    <phoneticPr fontId="3"/>
  </si>
  <si>
    <t>\\192.168.11.245\sharees3\●棚のファイルのPDF\関東（東京電力）\10_群馬県\みどり市\[o16]群馬県みどり市大間々町高津戸５３２－１～２他</t>
    <phoneticPr fontId="3"/>
  </si>
  <si>
    <t>\\192.168.11.245\sharees3\●棚のファイルのPDF\関東（東京電力）\10_群馬県\みどり市\[o16]群馬県みどり市大間々町高津戸５３２－１～３他</t>
  </si>
  <si>
    <t>Ueki</t>
    <phoneticPr fontId="3"/>
  </si>
  <si>
    <t>\\192.168.11.245\sharees3\●棚のファイルのPDF\関東（東京電力）\10_群馬県\甘楽郡下仁田町\[t09]群馬県甘楽郡下仁田町大字西野牧４６７０－８他</t>
    <phoneticPr fontId="3"/>
  </si>
  <si>
    <t>\\192.168.11.245\sharees3\●棚のファイルのPDF\関東（東京電力）\10_群馬県\甘楽郡甘楽町\[t06]群馬県甘楽郡甘楽町大字白倉２４４４－１、４～６</t>
  </si>
  <si>
    <t>太陽光発電設備の権利売買契約書あり
（亜太電信㈱とSGH　H28/11/30）</t>
    <rPh sb="0" eb="3">
      <t>タイヨウコウ</t>
    </rPh>
    <rPh sb="3" eb="5">
      <t>ハツデン</t>
    </rPh>
    <rPh sb="5" eb="7">
      <t>セツビ</t>
    </rPh>
    <rPh sb="8" eb="10">
      <t>ケンリ</t>
    </rPh>
    <rPh sb="10" eb="12">
      <t>バイバイ</t>
    </rPh>
    <rPh sb="12" eb="15">
      <t>ケイヤクショ</t>
    </rPh>
    <rPh sb="19" eb="20">
      <t>ア</t>
    </rPh>
    <rPh sb="20" eb="21">
      <t>タ</t>
    </rPh>
    <rPh sb="21" eb="23">
      <t>デンシン</t>
    </rPh>
    <phoneticPr fontId="3"/>
  </si>
  <si>
    <t>\\192.168.11.245\sharees3\●棚のファイルのPDF\関東（東京電力）\10_群馬県\桐生市\[o08]群馬県桐生市新里町新川鏑木２３１０－１、１３～１６</t>
  </si>
  <si>
    <t>電気供給設備工事（H２９/３）
施工の契約書あり</t>
    <phoneticPr fontId="3"/>
  </si>
  <si>
    <t>\\192.168.11.245\sharees3\●棚のファイルのPDF\関東（東京電力）\10_群馬県\吾妻郡長野原町\[s18]群馬県吾妻郡長野原町大字北軽井沢字南木山大楢２０３２－１、５９４７－５９４９</t>
    <phoneticPr fontId="3"/>
  </si>
  <si>
    <t>\\192.168.11.245\sharees3\●棚のファイルのPDF\関東（東京電力）\10_群馬県\高崎市\[t15]群馬県高崎市吉井町上奥平１１８９－１、４</t>
    <phoneticPr fontId="3"/>
  </si>
  <si>
    <t>\\192.168.11.245\sharees3\●棚のファイルのPDF\関東（東京電力）\10_群馬県\高崎市\[t10]群馬県高崎市上室田町字斉渡南原４４１７－１他</t>
  </si>
  <si>
    <t>\\192.168.11.245\sharees3\●棚のファイルのPDF\九州\41_佐賀県\鳥栖市\[10]佐賀県鳥栖市河内町２０８１－１～３</t>
  </si>
  <si>
    <t>\\192.168.11.245\sharees3\●棚のファイルのPDF\九州\41_佐賀県\佐賀市\[08]佐賀県佐賀市川副町大字西古賀７３６－１</t>
  </si>
  <si>
    <t>H２９/3系統連系に係る契約のご案内あり（系統連系承諾）</t>
    <rPh sb="5" eb="9">
      <t>ケイトウレンケイ</t>
    </rPh>
    <rPh sb="10" eb="11">
      <t>カカワ</t>
    </rPh>
    <rPh sb="12" eb="14">
      <t>ケイヤク</t>
    </rPh>
    <rPh sb="16" eb="18">
      <t>アンナイ</t>
    </rPh>
    <rPh sb="21" eb="25">
      <t>ケイトウレンケイ</t>
    </rPh>
    <rPh sb="25" eb="27">
      <t>ショウダク</t>
    </rPh>
    <phoneticPr fontId="3"/>
  </si>
  <si>
    <t>\\192.168.11.245\sharees3\●棚のファイルのPDF\九州\41_佐賀県\東松浦郡玄海町\[05]佐賀県東松浦郡玄海町大字仮屋６５－３</t>
  </si>
  <si>
    <t>Ueki/小池</t>
    <rPh sb="5" eb="7">
      <t>コイケ</t>
    </rPh>
    <phoneticPr fontId="3"/>
  </si>
  <si>
    <t>Ueki/大山</t>
    <rPh sb="5" eb="7">
      <t>オオヤマ</t>
    </rPh>
    <phoneticPr fontId="3"/>
  </si>
  <si>
    <t>8AAA839/8AAA849/8AAA855
/8AAA856/8AAA857/8AAA858</t>
    <phoneticPr fontId="3"/>
  </si>
  <si>
    <t>\\192.168.11.245\sharees3\●棚のファイルのPDF\中部\24_三重県\いなべ市\[16]三重県いなべ市員弁町市之原１、２</t>
  </si>
  <si>
    <t>\\192.168.11.245\sharees3\●棚のファイルのPDF\中部\24_三重県\いなべ市\[20]三重県いなべ市藤原町大貝戸上之貝戸３１３－１～２</t>
  </si>
  <si>
    <t>\\192.168.11.245\sharees3\●棚のファイルのPDF\中部\24_三重県\桑名郡木曽岬町\[21]三重県桑名郡木曽岬町小和泉３２３－１～３</t>
  </si>
  <si>
    <t>\\192.168.11.245\sharees3\●棚のファイルのPDF\中部\24_三重県\三重郡菰野町\[53]三重県三重郡菰野町根の平２５６－１７－１～４</t>
  </si>
  <si>
    <t>\\192.168.11.245\sharees3\●棚のファイルのPDF\中部\24_三重県\三重郡菰野町\[52]三重県三重郡菰野町杉谷（番地未確定）－１～２</t>
  </si>
  <si>
    <t>\\192.168.11.245\sharees3\●棚のファイルのPDF\中部\24_三重県\四日市市\[55]三重県四日市市小山町字大欠３３９、３４７、３５２－１～２</t>
  </si>
  <si>
    <t>\\192.168.11.245\sharees3\●棚のファイルのPDF\中部\24_三重県\志摩市\[23]三重県志摩市阿児町立神２８５８－１～３</t>
  </si>
  <si>
    <t>\\192.168.11.245\sharees3\●棚のファイルのPDF\中部\24_三重県\多気郡大台町\[40]三重県多気郡大台町佐原字眞道谷２５５－１他</t>
  </si>
  <si>
    <t>\\192.168.11.245\sharees3\●棚のファイルのPDF\中部\24_三重県\多気郡大台町\[39]三重県多気郡大台町大ヶ所９３－７</t>
  </si>
  <si>
    <t>\\192.168.11.245\sharees3\●棚のファイルのPDF\中部\24_三重県\多気郡明和町\[44]三重県多気郡明和町大字上村１２５８－１、７～１０</t>
  </si>
  <si>
    <t>\\192.168.11.245\sharees3\●棚のファイルのPDF\中部\24_三重県\津市\[34]三重県津市美杉町竹原３１－１－１～２</t>
  </si>
  <si>
    <t>\\192.168.11.245\sharees3\●棚のファイルのPDF\中部\24_三重県\志摩市\[25]三重県志摩市磯部町坂崎（番地未確定）</t>
    <phoneticPr fontId="3"/>
  </si>
  <si>
    <t>\\192.168.11.245\sharees3\●棚のファイルのPDF\関東（東京電力）\19_山梨県\甲府市\[09]山梨県甲府市下帯那町３３４０～３３４６</t>
    <phoneticPr fontId="3"/>
  </si>
  <si>
    <t>\\192.168.11.245\sharees3\●棚のファイルのPDF\関東（東京電力）\19_山梨県\大月市\[00]山梨県大月市初狩町下初狩屋津１１８３－１他</t>
  </si>
  <si>
    <t>Ueki/王</t>
    <rPh sb="5" eb="6">
      <t>オウ</t>
    </rPh>
    <phoneticPr fontId="3"/>
  </si>
  <si>
    <t>Ueki/高嶺</t>
    <rPh sb="5" eb="7">
      <t>タカミネ</t>
    </rPh>
    <phoneticPr fontId="0"/>
  </si>
  <si>
    <t>Ueki/木村</t>
    <rPh sb="5" eb="7">
      <t>キムラ</t>
    </rPh>
    <phoneticPr fontId="3"/>
  </si>
  <si>
    <t>Ueki/永田</t>
    <rPh sb="5" eb="7">
      <t>ナガタ</t>
    </rPh>
    <phoneticPr fontId="3"/>
  </si>
  <si>
    <t>小池/Ueki</t>
  </si>
  <si>
    <t>福山/Ueki</t>
  </si>
  <si>
    <t>高嶺/Ueki</t>
  </si>
  <si>
    <t>永田/Ueki</t>
  </si>
  <si>
    <t>福山</t>
  </si>
  <si>
    <t/>
  </si>
  <si>
    <t>永田</t>
  </si>
  <si>
    <t>八木沢/Ueki</t>
  </si>
  <si>
    <t>池谷/Ueki</t>
  </si>
  <si>
    <t>大山/Ueki</t>
  </si>
  <si>
    <t>大山</t>
  </si>
  <si>
    <t>池谷</t>
  </si>
  <si>
    <t>\\192.168.11.245\sharees3\●棚のファイルのPDF\関東（東京電力）\19_山梨県\南都留郡富士河口湖町\[o21]山梨県南都留郡富士河口湖町大石字松原山２５３３－１、２８１７－１、２８１５</t>
    <phoneticPr fontId="3"/>
  </si>
  <si>
    <t>9AAG304/305/306/307/309/310/311/312/318/319/320/321/323/324/325/326</t>
    <phoneticPr fontId="3"/>
  </si>
  <si>
    <t>\\192.168.11.245\sharees3\●棚のファイルのPDF\関東（東京電力）\19_山梨県\南都留郡鳴沢村\[o13]山梨県南都留郡鳴沢村鳴沢村１０４４２、１０４４３</t>
  </si>
  <si>
    <t>工事負担金補償契約書あり</t>
    <rPh sb="0" eb="2">
      <t>コウジ</t>
    </rPh>
    <rPh sb="2" eb="5">
      <t>フタンキン</t>
    </rPh>
    <rPh sb="5" eb="10">
      <t>ホショウケイヤクショ</t>
    </rPh>
    <phoneticPr fontId="3"/>
  </si>
  <si>
    <t>\\192.168.11.245\sharees3\●棚のファイルのPDF\関東（東京電力）\19_山梨県\北杜市\長坂町\[60]山梨県北杜市長坂町小荒間２７</t>
    <phoneticPr fontId="3"/>
  </si>
  <si>
    <t>\\192.168.11.245\sharees3\●棚のファイルのPDF\関東（東京電力）\19_山梨県\北杜市\白州町\[82]山梨県北杜市白州町大坊字前田２９３</t>
    <phoneticPr fontId="3"/>
  </si>
  <si>
    <t>\\192.168.11.245\sharees3\●棚のファイルのPDF\関東（東京電力）\19_山梨県\北杜市\白州町\[77]山梨県北杜市白州町白須字坂下３５２８</t>
    <phoneticPr fontId="3"/>
  </si>
  <si>
    <t>\\192.168.11.245\sharees3\●棚のファイルのPDF\関東（東京電力）\19_山梨県\北杜市\武川町\[84]山梨県北杜市武川町牧原２２９３－１</t>
    <phoneticPr fontId="3"/>
  </si>
  <si>
    <t>\\192.168.11.245\sharees3\●棚のファイルのPDF\近畿（関西電力）\25_滋賀県\高島市\[45]滋賀県高島市マキノ町西浜１１９２－１、１１９３－１</t>
  </si>
  <si>
    <t>\\192.168.11.245\sharees3\●棚のファイルのPDF\近畿（関西電力）\25_滋賀県\高島市\[44]滋賀県高島市マキノ町西浜１９４－１</t>
  </si>
  <si>
    <t>\\192.168.11.245\sharees3\●棚のファイルのPDF\近畿（関西電力）\25_滋賀県\高島市\[40]滋賀県高島市マキノ町白谷４０６</t>
  </si>
  <si>
    <t>\\192.168.11.245\sharees3\●棚のファイルのPDF\近畿（関西電力）\25_滋賀県\高島市\[47]滋賀県高島市マキノ町牧野２００</t>
  </si>
  <si>
    <t>\\192.168.11.245\sharees3\●棚のファイルのPDF\近畿（関西電力）\25_滋賀県\高島市\[24]滋賀県高島市安曇川町青柳２１９５－３３、３５</t>
  </si>
  <si>
    <t>\\192.168.11.245\sharees3\●棚のファイルのPDF\近畿（関西電力）\25_滋賀県\高島市\[29]滋賀県高島市安曇川町中野字太山寺１３９３－５</t>
  </si>
  <si>
    <t>\\192.168.11.245\sharees3\●棚のファイルのPDF\近畿（関西電力）\25_滋賀県\高島市\[33]滋賀県高島市今津町日置前（番地未確定）</t>
  </si>
  <si>
    <t>\\192.168.11.245\sharees3\●棚のファイルのPDF\近畿（関西電力）\25_滋賀県\大津市\[03]滋賀県大津市伊香立生津町３０５</t>
  </si>
  <si>
    <t>\\192.168.11.245\sharees3\●棚のファイルのPDF\近畿（関西電力）\25_滋賀県\大津市\[05]滋賀県大津市大石曽束２丁目２</t>
  </si>
  <si>
    <t>\\192.168.11.245\sharees3\●棚のファイルのPDF\近畿（関西電力）\25_滋賀県\大津市\[06]滋賀県大津市大石曽束町９３－３</t>
  </si>
  <si>
    <t>\\192.168.11.245\sharees3\●棚のファイルのPDF\近畿（関西電力）\25_滋賀県\大津市\[07]滋賀県大津市大石曽束町９７－１</t>
  </si>
  <si>
    <t>\\192.168.11.245\sharees3\●棚のファイルのPDF\近畿（関西電力）\25_滋賀県\大津市\[16]滋賀県大津市南郷５丁目中野ノ通９６５－３</t>
  </si>
  <si>
    <t>\\192.168.11.245\sharees3\●棚のファイルのPDF\近畿（関西電力）\25_滋賀県\大津市\[17]滋賀県大津市八屋戸２１０５</t>
  </si>
  <si>
    <t>\\192.168.11.245\sharees3\●棚のファイルのPDF\近畿（関西電力）\25_滋賀県\大津市\[12]滋賀県大津市北小松１７０９－４～１０</t>
  </si>
  <si>
    <t>\\192.168.11.245\sharees3\●棚のファイルのPDF\近畿（関西電力）\25_滋賀県\大津市\[13]滋賀県大津市北小松字賊山１８０３－１５</t>
  </si>
  <si>
    <t>\\192.168.11.245\sharees3\●棚のファイルのPDF\九州\46_鹿児島県\いちき串木野市\[113]鹿児島県いちき串木野市湊町１１０８－２</t>
  </si>
  <si>
    <t>\\192.168.11.245\sharees3\●棚のファイルのPDF\九州\46_鹿児島県\姶良郡湧水町\[78]鹿児島県姶良郡湧水町鶴丸１０６６－１～３</t>
  </si>
  <si>
    <t>\\192.168.11.245\sharees3\●棚のファイルのPDF\九州\46_鹿児島県\伊佐市\[83]鹿児島県伊佐市大口目丸２６０－１－１～２</t>
  </si>
  <si>
    <t>\\192.168.11.245\sharees3\●棚のファイルのPDF\九州\46_鹿児島県\志布志市\[68]鹿児島県志布志市志布志町志布志１４７４</t>
  </si>
  <si>
    <t>\\192.168.11.245\sharees3\●棚のファイルのPDF\九州\46_鹿児島県\鹿屋市\[62]鹿児島県鹿屋市串良町上小原２６８１－９６</t>
  </si>
  <si>
    <t>\\192.168.11.245\sharees3\●棚のファイルのPDF\九州\46_鹿児島県\鹿児島市\岡之原町\[108]鹿児島県鹿児島市岡之原町７３６－１</t>
  </si>
  <si>
    <t>\\192.168.11.245\sharees3\●棚のファイルのPDF\九州\46_鹿児島県\鹿児島市\下田町\[45]鹿児島県鹿児島市下田町１０１５－１～２</t>
  </si>
  <si>
    <t>\\192.168.11.245\sharees3\●棚のファイルのPDF\九州\46_鹿児島県\鹿児島市\花尾町\[109]鹿児島県鹿児島市花尾町１９８－１－１～３</t>
  </si>
  <si>
    <t>\\192.168.11.245\sharees3\●棚のファイルのPDF\九州\46_鹿児島県\鹿児島市\喜入中名町\[25]鹿児島県鹿児島市喜入中名町２８４８－１</t>
  </si>
  <si>
    <t>\\192.168.11.245\sharees3\●棚のファイルのPDF\九州\46_鹿児島県\鹿児島市\吉野町\[110]鹿児島県鹿児島市吉野町１０７７５－２４</t>
  </si>
  <si>
    <t>\\192.168.11.245\sharees3\●棚のファイルのPDF\九州\46_鹿児島県\鹿児島市\吉野町\[111]鹿児島県鹿児島市吉野町７３７６－２</t>
  </si>
  <si>
    <t>\\192.168.11.245\sharees3\●棚のファイルのPDF\九州\46_鹿児島県\鹿児島市\吉野町\[112]鹿児島県鹿児島市吉野町８１５０－１</t>
  </si>
  <si>
    <t>\\192.168.11.245\sharees3\●棚のファイルのPDF\九州\46_鹿児島県\鹿児島市\犬迫町\[19]鹿児島県鹿児島市犬迫町３６６０－１－１</t>
  </si>
  <si>
    <t>\\192.168.11.245\sharees3\●棚のファイルのPDF\九州\46_鹿児島県\鹿児島市\桜島松浦町\[71]鹿児島県鹿児島市桜島松浦町１０４</t>
  </si>
  <si>
    <t>\\192.168.11.245\sharees3\●棚のファイルのPDF\九州\46_鹿児島県\鹿児島市\石谷町\[107]鹿児島県鹿児島市石谷町３７２４</t>
  </si>
  <si>
    <t>\\192.168.11.245\sharees3\●棚のファイルのPDF\九州\46_鹿児島県\鹿児島市\川田町\[114]鹿児島県鹿児島市川田町１５９０－１</t>
  </si>
  <si>
    <t>\\192.168.11.245\sharees3\●棚のファイルのPDF\九州\46_鹿児島県\鹿児島市\田上\[29]鹿児島県鹿児島市田上７丁目１９２６</t>
  </si>
  <si>
    <t>\\192.168.11.245\sharees3\●棚のファイルのPDF\九州\46_鹿児島県\南さつま市\[57]鹿児島県南さつま市加世田小湊２５１９－１～２</t>
  </si>
  <si>
    <t>\\192.168.11.245\sharees3\●棚のファイルのPDF\九州\46_鹿児島県\南さつま市\[56]鹿児島県南さつま市笠沙町赤生木１１４８－３ー１～２</t>
  </si>
  <si>
    <t>\\192.168.11.245\sharees3\●棚のファイルのPDF\九州\46_鹿児島県\南さつま市\[58]鹿児島県南さつま市金峰町大野４０１６</t>
  </si>
  <si>
    <t>\\192.168.11.245\sharees3\●棚のファイルのPDF\九州\46_鹿児島県\南九州市\[48]鹿児島県南九州市頴娃町上別府５９５０－１４</t>
  </si>
  <si>
    <t>\\192.168.11.245\sharees3\●棚のファイルのPDF\九州\46_鹿児島県\南九州市\[51]鹿児島県南九州市知覧町塩屋２９１４１－１－１～２</t>
  </si>
  <si>
    <t>\\192.168.11.245\sharees3\●棚のファイルのPDF\九州\46_鹿児島県\南九州市\[53]鹿児島県南九州市知覧町郡９１７８－１ー１～３</t>
  </si>
  <si>
    <t>\\192.168.11.245\sharees3\●棚のファイルのPDF\九州\46_鹿児島県\南九州市\[54]鹿児島県南九州市知覧町郡比良屋敷７８３３－１～２</t>
  </si>
  <si>
    <t>\\192.168.11.245\sharees3\●棚のファイルのPDF\九州\46_鹿児島県\南九州市\[55]鹿児島県南九州市知覧町南別府字前山２５８０３－１</t>
  </si>
  <si>
    <t>\\192.168.11.245\sharees3\●棚のファイルのPDF\九州\46_鹿児島県\日置市\[43]鹿児島県日置市吹上町入来３９２３－１－１</t>
  </si>
  <si>
    <t>\\192.168.11.245\sharees3\●棚のファイルのPDF\九州\46_鹿児島県\日置市\[41]鹿児島県日置市東市来町伊作田２６８５ー１～２</t>
  </si>
  <si>
    <t>\\192.168.11.245\sharees3\●棚のファイルのPDF\九州\46_鹿児島県\霧島市\[91]鹿児島県霧島市隼人町西光寺３１４５</t>
  </si>
  <si>
    <t>\\192.168.11.245\sharees3\●棚のファイルのPDF\九州\46_鹿児島県\霧島市\[95]鹿児島県霧島市牧園町高千穂３７５２－１</t>
  </si>
  <si>
    <t>\\192.168.11.245\sharees3\●棚のファイルのPDF\九州\46_鹿児島県\霧島市\[93]鹿児島県霧島市牧園町三体堂７７０－５－１～２</t>
  </si>
  <si>
    <t>\\192.168.11.245\sharees3\●棚のファイルのPDF\九州\46_鹿児島県\霧島市\[94]鹿児島県霧島市牧園町宿窪田２６３４－５</t>
  </si>
  <si>
    <t>\\192.168.11.245\sharees3\●棚のファイルのPDF\九州\46_鹿児島県\霧島市\[84]鹿児島県霧島市霧島田口（番地未確定）－１～３</t>
  </si>
  <si>
    <t>\\192.168.11.245\sharees3\●棚のファイルのPDF\関東（東京電力）\14_神奈川県\小田原市\[29]神奈川県小田原市入生田字吾性沢２５１－３５－１～２</t>
  </si>
  <si>
    <t>\\192.168.11.245\sharees3\●棚のファイルのPDF\関東（東京電力）\14_神奈川県\秦野市\[36]神奈川県秦野市柳川字鍛冶畑１３－１～３</t>
  </si>
  <si>
    <t>\\192.168.11.245\sharees3\●棚のファイルのPDF\関東（東京電力）\14_神奈川県\川崎市麻生区\[07]神奈川県川崎市麻生区黒川字明坪２１５１－１、３～２２</t>
  </si>
  <si>
    <t>\\192.168.11.245\sharees3\●棚のファイルのPDF\関東（東京電力）\14_神奈川県\足柄下郡湯河原町\[26]神奈川県足柄下郡湯河原町宮上字上野７７３他</t>
  </si>
  <si>
    <t>\\192.168.11.245\sharees3\●棚のファイルのPDF\関東（東京電力）\14_神奈川県\足柄下郡湯河原町\[06]神奈川県足柄下郡湯河原町鍛冶屋８９８－５８他</t>
  </si>
  <si>
    <t>\\192.168.11.245\sharees3\●棚のファイルのPDF\関東（東京電力）\22_静岡県（東電）\下田市\[87]静岡県下田市吉佐美字桜窪２１８８－１</t>
  </si>
  <si>
    <t>\\192.168.11.245\sharees3\●棚のファイルのPDF\関東（東京電力）\22_静岡県（東電）\賀茂郡東伊豆町\[78]静岡県賀茂郡東伊豆町白田字本林１６２８－１９、１６８６－７３、７４</t>
  </si>
  <si>
    <t>\\192.168.11.245\sharees3\●棚のファイルのPDF\関東（東京電力）\22_静岡県（東電）\御殿場市\[01]静岡県御殿場市中畑６９３－８－１</t>
  </si>
  <si>
    <t>\\192.168.11.245\sharees3\●棚のファイルのPDF\関東（東京電力）\22_静岡県（東電）\沼津市\[30]静岡県沼津市青野３１７－１－１～３</t>
  </si>
  <si>
    <t>\\192.168.11.245\sharees3\●棚のファイルのPDF\関東（東京電力）\22_静岡県（東電）\沼津市\[32]静岡県沼津市足高１４９－１、２７</t>
  </si>
  <si>
    <t>\\192.168.11.245\sharees3\●棚のファイルのPDF\関東（東京電力）\22_静岡県（東電）\沼津市\[33]静岡県沼津市足高字尾上３１９－２２１</t>
  </si>
  <si>
    <t>\\192.168.11.245\sharees3\●棚のファイルのPDF\関東（東京電力）\22_静岡県（東電）\沼津市\[34]静岡県沼津市足高字尾上３３７－１５～１６</t>
  </si>
  <si>
    <t>\\192.168.11.245\sharees3\●棚のファイルのPDF\関東（東京電力）\22_静岡県（東電）\富士宮市\[12ｰ1]静岡県富士宮市粟倉字土合２７３５－８３、１７９～１９７</t>
  </si>
  <si>
    <t>\\192.168.11.245\sharees3\●棚のファイルのPDF\関東（東京電力）\22_静岡県（東電）\富士宮市\[23]静岡県富士宮市外神８６－２</t>
  </si>
  <si>
    <t>\\192.168.11.245\sharees3\●棚のファイルのPDF\関東（東京電力）\12_千葉県\いすみ市\[k18]千葉県いすみ市岬町桑田１３７９－９－１～２</t>
  </si>
  <si>
    <t>\\192.168.11.245\sharees3\●棚のファイルのPDF\中部\22_静岡県（中電）\牧之原市\[15]静岡県牧之原市静谷１５６５－１～２</t>
  </si>
  <si>
    <t>\\192.168.11.245\sharees3\●棚のファイルのPDF\関東（東京電力）\12_千葉県\君津市\[k41]千葉県君津市鹿野山６６０</t>
  </si>
  <si>
    <t>\\192.168.11.245\sharees3\●棚のファイルのPDF\関東（東京電力）\12_千葉県\香取郡多古町\[n06]千葉県香取郡多古町南玉造１７７２－１－１～２</t>
  </si>
  <si>
    <t>\\192.168.11.245\sharees3\●棚のファイルのPDF\関東（東京電力）\12_千葉県\佐倉市\[n14]千葉県佐倉市岩名４３２－１～２</t>
  </si>
  <si>
    <t>\\192.168.11.245\sharees3\●棚のファイルのPDF\関東（東京電力）\12_千葉県\勝浦市\[k25]千葉県勝浦市植野１３０５</t>
  </si>
  <si>
    <t>\\192.168.11.245\sharees3\●棚のファイルのPDF\関東（東京電力）\12_千葉県\千葉市若葉区\[16]千葉県千葉市若葉区中野町１９９６－３、４</t>
  </si>
  <si>
    <t>熊本県阿蘇郡南阿蘇村大字川陰字前川上３４８５－２</t>
    <rPh sb="0" eb="3">
      <t>クマモトケン</t>
    </rPh>
    <phoneticPr fontId="3"/>
  </si>
  <si>
    <t>\\192.168.11.245\sharees3\●棚のファイルのPDF\九州\44_大分県\宇佐市\[17]大分県宇佐市佐野１１０５－１～２</t>
  </si>
  <si>
    <t>\\192.168.11.245\sharees3\●棚のファイルのPDF\九州\44_大分県\杵築市\[19]大分県杵築市大字狩宿２０２２－３２</t>
  </si>
  <si>
    <t>\\192.168.11.245\sharees3\●棚のファイルのPDF\九州\44_大分県\玖珠郡九重町\[50]大分県玖珠郡九重町大字湯坪１６１５－６３</t>
  </si>
  <si>
    <t>\\192.168.11.245\sharees3\●棚のファイルのPDF\九州\44_大分県\国東市\[27]大分県国東市安岐町下原７２－１８</t>
  </si>
  <si>
    <t>\\192.168.11.245\sharees3\●棚のファイルのPDF\九州\44_大分県\佐伯市\[15]大分県佐伯市宇目大字千束字千束１８３８</t>
  </si>
  <si>
    <t>\\192.168.11.245\sharees3\●棚のファイルのPDF\九州\44_大分県\速見郡日出町\[36]大分県速見郡日出町大字大神７２３１－１</t>
  </si>
  <si>
    <t>\\192.168.11.245\sharees3\●棚のファイルのPDF\九州\44_大分県\中津市\[62]大分県中津市大字角木２３２－１</t>
  </si>
  <si>
    <t>\\192.168.11.245\sharees3\●棚のファイルのPDF\九州\44_大分県\日田市\[54]大分県日田市日高町２３９１－１ー１～２</t>
  </si>
  <si>
    <t>\\192.168.11.245\sharees3\●棚のファイルのPDF\九州\44_大分県\別府市\[45]大分県別府市古市町２５－１</t>
  </si>
  <si>
    <t>\\192.168.11.245\sharees3\●棚のファイルのPDF\九州\44_大分県\豊後大野市\[58]大分県豊後大野市三重町芦刈９６５－５－１</t>
  </si>
  <si>
    <t>\\192.168.11.245\sharees3\●棚のファイルのPDF\九州\44_大分県\豊後大野市\[60]大分県豊後大野市三重町百枝１２５６－１５－１</t>
  </si>
  <si>
    <t>\\192.168.11.245\sharees3\●棚のファイルのPDF\九州\44_大分県\豊後大野市\[57]大分県豊後大野市千歳町柴山字日向久保１９３２</t>
  </si>
  <si>
    <t>\\192.168.11.245\sharees3\●棚のファイルのPDF\九州\42_長崎県\西海市\[08]長崎県西海市大瀬戸町松島外郷３４６２－１５</t>
  </si>
  <si>
    <t>\\192.168.11.245\sharees3\●棚のファイルのPDF\九州\42_長崎県\大村市\[03]長崎県大村市東大村２－１１０４－１－１～２</t>
  </si>
  <si>
    <t>\\192.168.11.245\sharees3\●棚のファイルのPDF\九州\42_長崎県\大村市\[02]長崎県大村市木場１－５６－３－１～３</t>
  </si>
  <si>
    <t>\\192.168.11.245\sharees3\●棚のファイルのPDF\九州\42_長崎県\長崎市\[15]長崎県長崎市野母町１６９０－３</t>
  </si>
  <si>
    <t>\\192.168.11.245\sharees3\●棚のファイルのPDF\中部\20_長野県\塩尻市\[01]長野県塩尻市大字北小野４１０７－２６７</t>
  </si>
  <si>
    <t>\\192.168.11.245\sharees3\●棚のファイルのPDF\中部\20_長野県\下伊那郡高森町</t>
  </si>
  <si>
    <t>\\192.168.11.245\sharees3\●棚のファイルのPDF\中部\20_長野県\下伊那郡平谷村\[06]長野県下伊那郡平谷村４０３－６７３－１～２</t>
  </si>
  <si>
    <t>\\192.168.11.245\sharees3\●棚のファイルのPDF\中部\20_長野県\下高井郡木島平村\[02]長野県下高井郡木島平村大字上木島４６０４－７３</t>
  </si>
  <si>
    <t>\\192.168.11.245\sharees3\●棚のファイルのPDF\中部\20_長野県\茅野市\[18]長野県茅野市宮川１１０４６－１、（番地未確定）</t>
  </si>
  <si>
    <t>\\192.168.11.245\sharees3\●棚のファイルのPDF\中部\20_長野県\茅野市\[11]長野県茅野市玉川字原山１１４００－１、１４１７～１４２０</t>
  </si>
  <si>
    <t>\\192.168.11.245\sharees3\●棚のファイルのPDF\中部\20_長野県\茅野市\[09]長野県茅野市北山字蕨原５７２２－１－１～４</t>
  </si>
  <si>
    <t>\\192.168.11.245\sharees3\●棚のファイルのPDF\中部\20_長野県\佐久市\[08]長野県佐久市根岸１２５５－１６５－１～２</t>
  </si>
  <si>
    <t>\\192.168.11.245\sharees3\●棚のファイルのPDF\中部\20_長野県\佐久市\[06]長野県佐久市志賀字長山１－９４、９５</t>
  </si>
  <si>
    <t>\\192.168.11.245\sharees3\●棚のファイルのPDF\中部\20_長野県\佐久市\[02]長野県佐久市内山１５４６－１、４～５\佐久市内山１５４６－１、４、５_設備情報参照</t>
  </si>
  <si>
    <t>\\192.168.11.245\sharees3\●棚のファイルのPDF\中部\20_長野県\佐久市\[03]長野県佐久市内山３４５５－１～３\佐久市内山３４５５－１～３_設備情報参照</t>
  </si>
  <si>
    <t>\\192.168.11.245\sharees3\●棚のファイルのPDF\中部\20_長野県\佐久市\[09]長野県佐久市布施字小坂５５７５－１－１～３８</t>
  </si>
  <si>
    <t>\\192.168.11.245\sharees3\●棚のファイルのPDF\中部\20_長野県\佐久市\[10]長野県佐久市布施字上坂５８１０－１０－１～４０</t>
  </si>
  <si>
    <t>\\192.168.11.245\sharees3\●棚のファイルのPDF\中部\20_長野県\小諸市\[11]長野県小諸市塩野３９６５－１～３、３９６６－１～７\小諸市塩野３９６５－１～３、３９６６－１～７_設備情報参照</t>
  </si>
  <si>
    <t>\\192.168.11.245\sharees3\●棚のファイルのPDF\中部\20_長野県\小諸市\[10]長野県小諸市加増１００５－１６、１０８～１１０\小諸市加増１００５―１６、１０８～１１０_設備情報参照</t>
  </si>
  <si>
    <t>\\192.168.11.245\sharees3\●棚のファイルのPDF\中部\20_長野県\小諸市\[06]長野県小諸市甲（番地未確定）－１～２</t>
  </si>
  <si>
    <t>\\192.168.11.245\sharees3\●棚のファイルのPDF\中部\20_長野県\小諸市\[07]長野県小諸市甲字大安場４６３７</t>
  </si>
  <si>
    <t>\\192.168.11.245\sharees3\●棚のファイルのPDF\中部\20_長野県\小諸市\[16]長野県小諸市山浦５３７４－５８－１～２</t>
  </si>
  <si>
    <t>\\192.168.11.245\sharees3\●棚のファイルのPDF\中部\20_長野県\小諸市\[17]長野県小諸市山浦５３７５－３６－１～２</t>
  </si>
  <si>
    <t>\\192.168.11.245\sharees3\●棚のファイルのPDF\中部\20_長野県\北佐久郡軽井沢町</t>
  </si>
  <si>
    <t>\\192.168.11.245\sharees3\●棚のファイルのPDF\中部\20_長野県\北佐久郡軽井沢町\[10]長野県北佐久郡軽井沢町軽井沢字林ノ根－１、１００４－１５０－１～３</t>
  </si>
  <si>
    <t>\\192.168.11.245\sharees3\●棚のファイルのPDF\中部\20_長野県\北佐久郡軽井沢町\[12]長野県北佐久郡軽井沢町軽井沢字林の根１００４－５９３、５９５～６０１</t>
  </si>
  <si>
    <t>\\192.168.11.245\sharees3\●棚のファイルのPDF\中部\20_長野県\北佐久郡軽井沢町\[31]長野県北佐久郡軽井沢町長倉字鶴溜２１１５－１４３４－１～２</t>
  </si>
  <si>
    <t>\\192.168.11.245\sharees3\●棚のファイルのPDF\中部\20_長野県\北佐久郡軽井沢町\[04]長野県北佐久郡軽井沢町追分字鴨原堰東１０４４－３１</t>
  </si>
  <si>
    <t>\\192.168.11.245\sharees3\●棚のファイルのPDF\中部\20_長野県\北佐久郡軽井沢町\[01]長野県北佐久郡軽井沢町追分字坂下６８６、６８９－１～４</t>
  </si>
  <si>
    <t>\\192.168.11.245\sharees3\●棚のファイルのPDF\中部\20_長野県\北佐久郡軽井沢町\[02_1]長野県北佐久郡軽井沢町追分字小原沢－１～２</t>
  </si>
  <si>
    <t>\\192.168.11.245\sharees3\●棚のファイルのPDF\中部\20_長野県\北佐久郡軽井沢町\[03]長野県北佐久郡軽井沢町追分字小田井道上１６、１６－１～２</t>
  </si>
  <si>
    <t>\\192.168.11.245\sharees3\●棚のファイルのPDF\中部\20_長野県\北佐久郡軽井沢町\[39]長野県北佐久郡軽井沢町発地字大平８９１－１２１－１～２</t>
  </si>
  <si>
    <t>\\192.168.11.245\sharees3\●棚のファイルのPDF\中部\20_長野県\北佐久郡軽井沢町\[42]長野県北佐久郡軽井沢町発地字長尾１３７２－８－１～２</t>
  </si>
  <si>
    <t>\\192.168.11.245\sharees3\●棚のファイルのPDF\中部\20_長野県\北佐久郡軽井沢町\[43]長野県北佐久郡軽井沢町発地字東原１６７－６－１～２</t>
  </si>
  <si>
    <t>\\192.168.11.245\sharees3\●棚のファイルのPDF\中部\20_長野県\北佐久郡軽井沢町\[45]長野県北佐久郡軽井沢町発地字弁天平－１～２</t>
  </si>
  <si>
    <t>\\192.168.11.245\sharees3\●棚のファイルのPDF\中部\20_長野県\北佐久郡軽井沢町\[46]長野県北佐久郡軽井沢町発地字弁天平４４５－３－１～２</t>
  </si>
  <si>
    <t>\\192.168.11.245\sharees3\●棚のファイルのPDF\中部\20_長野県\北佐久郡軽井沢町\[38]長野県北佐久郡軽井沢町発地字箕輪２５４５－２</t>
  </si>
  <si>
    <t>\\192.168.11.245\sharees3\●棚のファイルのPDF\中部\20_長野県\北佐久郡御代田町\[05]長野県北佐久郡御代田町塩野（番地未確定）－１～２</t>
  </si>
  <si>
    <t>\\192.168.11.245\sharees3\●棚のファイルのPDF\中部\20_長野県\北佐久郡御代田町\[07]長野県北佐久郡御代田町塩野３１８０－２１０</t>
  </si>
  <si>
    <t>\\192.168.11.245\sharees3\●棚のファイルのPDF\中部\20_長野県\北佐久郡御代田町\[10]長野県北佐久郡御代田町御代田３６３５－１、２８～４０</t>
  </si>
  <si>
    <t>\\192.168.11.245\sharees3\●棚のファイルのPDF\中部\20_長野県\北佐久郡御代田町\[11]長野県北佐久郡御代田町御代田４０２５－１～３、５、１０～１９</t>
  </si>
  <si>
    <t>\\192.168.11.245\sharees3\●棚のファイルのPDF\中部\20_長野県\北佐久郡御代田町\[12]長野県北佐久郡御代田町御代田字大林４１０８－４～５、４１０９</t>
  </si>
  <si>
    <t>\\192.168.11.245\sharees3\●棚のファイルのPDF\中部\20_長野県\北佐久郡御代田町\[03]長野県北佐久郡御代田町草越１０４４、１０４５</t>
  </si>
  <si>
    <t>\\192.168.11.245\sharees3\●棚のファイルのPDF\中部\20_長野県\北佐久郡御代田町\[02]長野県北佐久郡御代田町草越１１７３－３２７</t>
  </si>
  <si>
    <t>\\192.168.11.245\sharees3\●棚のファイルのPDF\中部\20_長野県\北佐久郡御代田町\[04]長野県北佐久郡御代田町草越１１９４－２、５０－１～４</t>
  </si>
  <si>
    <t>\\192.168.11.245\sharees3\●棚のファイルのPDF\中部\20_長野県\北佐久郡御代田町\[01]長野県北佐久郡御代田町面替５９２－４５～４６</t>
  </si>
  <si>
    <t>\\192.168.11.245\sharees3\●棚のファイルのPDF\中部\20_長野県\北佐久郡御代田町\[13]長野県北佐久郡御代田町茂沢３７１－３８９－１～２</t>
  </si>
  <si>
    <t>\\192.168.11.245\sharees3\●棚のファイルのPDF\中部\20_長野県\木曽郡王滝村</t>
  </si>
  <si>
    <t>\\192.168.11.245\sharees3\●棚のファイルのPDF\中部\20_長野県\木曽郡木曽町\[02]長野県木曽郡木曽町開田高原西野５２２７－３１７－１～２</t>
  </si>
  <si>
    <t>\\192.168.11.245\sharees3\●棚のファイルのPDF\中部\20_長野県\木曽郡木曽町\[03]長野県木曽郡木曽町開田高原西野６３２１－３０６－１～２</t>
  </si>
  <si>
    <t>\\192.168.11.245\sharees3\●棚のファイルのPDF\関東（東京電力）\09_栃木県\大田原市\[k03]栃木県大田原市小滝字富士山５６２－１１１、２４６</t>
  </si>
  <si>
    <t>\\192.168.11.245\sharees3\●棚のファイルのPDF\九州\40_福岡県\うきは市\[116]福岡県うきは市吉井町屋部２１６－１－１～３</t>
  </si>
  <si>
    <t>\\192.168.11.245\sharees3\●棚のファイルのPDF\九州\40_福岡県\鞍手郡鞍手町\[24]福岡県鞍手郡鞍手町大字八尋９６８－４</t>
  </si>
  <si>
    <t>\\192.168.11.245\sharees3\●棚のファイルのPDF\九州\40_福岡県\遠賀郡遠賀町\[89]福岡県遠賀郡遠賀町虫生津１３６０</t>
  </si>
  <si>
    <t>\\192.168.11.245\sharees3\●棚のファイルのPDF\九州\40_福岡県\遠賀郡遠賀町\[120]福岡県遠賀郡遠賀町虫生津１６９１－１～２</t>
  </si>
  <si>
    <t>\\192.168.11.245\sharees3\●棚のファイルのPDF\九州\40_福岡県\遠賀郡岡垣町\[119]福岡県遠賀郡岡垣町手野字片山１１６８－１－１～２</t>
  </si>
  <si>
    <t>\\192.168.11.245\sharees3\●棚のファイルのPDF\九州\40_福岡県\宮若市\[115]福岡県宮若市宮田４０５２－１～２</t>
  </si>
  <si>
    <t>\\192.168.11.245\sharees3\●棚のファイルのPDF\九州\40_福岡県\行橋市\[109]福岡県行橋市下検地（番地未確定）－１～３</t>
  </si>
  <si>
    <t>\\192.168.11.245\sharees3\●棚のファイルのPDF\九州\40_福岡県\行橋市\[108]福岡県行橋市金屋５８０－１－１～２</t>
  </si>
  <si>
    <t>\\192.168.11.245\sharees3\●棚のファイルのPDF\九州\40_福岡県\行橋市\[110]福岡県行橋市高瀬９４－１</t>
  </si>
  <si>
    <t>\\192.168.11.245\sharees3\●棚のファイルのPDF\九州\40_福岡県\行橋市\[105]福岡県行橋市大野井（番地未確定）－１～３</t>
  </si>
  <si>
    <t>\\192.168.11.245\sharees3\●棚のファイルのPDF\九州\40_福岡県\行橋市\[112]福岡県行橋市東大橋６丁目（番地未確定）</t>
  </si>
  <si>
    <t>\\192.168.11.245\sharees3\●棚のファイルのPDF\九州\40_福岡県\糸島市\[118]福岡県糸島市志摩芥屋１９４－１～２</t>
  </si>
  <si>
    <t>\\192.168.11.245\sharees3\●棚のファイルのPDF\九州\40_福岡県\糸島市\[53]福岡県糸島市志摩岐志３４６－１～２</t>
  </si>
  <si>
    <t>\\192.168.11.245\sharees3\●棚のファイルのPDF\九州\40_福岡県\宗像市\[83]福岡県宗像市吉田６３０</t>
  </si>
  <si>
    <t>\\192.168.11.245\sharees3\●棚のファイルのPDF\九州\40_福岡県\宗像市\[76]福岡県宗像市江口７２５－１～３</t>
  </si>
  <si>
    <t>\\192.168.11.245\sharees3\●棚のファイルのPDF\九州\40_福岡県\宗像市\[78]福岡県宗像市神湊７７１－１－１～２</t>
  </si>
  <si>
    <t>\\192.168.11.245\sharees3\●棚のファイルのPDF\九州\40_福岡県\宗像市\[74]福岡県宗像市池田３４１１－１０</t>
  </si>
  <si>
    <t>\\192.168.11.245\sharees3\●棚のファイルのPDF\九州\40_福岡県\宗像市\[80]福岡県宗像市田野７３４－１５３－１～２</t>
  </si>
  <si>
    <t>\\192.168.11.245\sharees3\●棚のファイルのPDF\九州\40_福岡県\糟屋郡宇美町\[63]福岡県糟屋郡宇美町とびたけ（番地未確定）</t>
  </si>
  <si>
    <t>\\192.168.11.245\sharees3\●棚のファイルのPDF\九州\40_福岡県\築上郡上毛町\[98]福岡県築上郡上毛町緒方（番地未確定）－１～２</t>
  </si>
  <si>
    <t>\\192.168.11.245\sharees3\●棚のファイルのPDF\九州\40_福岡県\築上郡築上町\[101]福岡県築上郡築上町大字安武１２３８－２</t>
  </si>
  <si>
    <t>\\192.168.11.245\sharees3\●棚のファイルのPDF\九州\40_福岡県\築上郡築上町\[121]福岡県築上郡築上町大字越路１０－１～２</t>
  </si>
  <si>
    <t>\\192.168.11.245\sharees3\●棚のファイルのPDF\九州\40_福岡県\筑後市\[84]福岡県筑後市大字古島字榎崎４５２－１</t>
  </si>
  <si>
    <t>\\192.168.11.245\sharees3\●棚のファイルのPDF\九州\40_福岡県\朝倉市\[03]福岡県朝倉市牛木３２５－１</t>
  </si>
  <si>
    <t>\\192.168.11.245\sharees3\●棚のファイルのPDF\九州\40_福岡県\朝倉市\[06]福岡県朝倉市白鳥２１８－１－１～２</t>
  </si>
  <si>
    <t>\\192.168.11.245\sharees3\●棚のファイルのPDF\九州\40_福岡県\直方市\[27]福岡県直方市上頓野１７９８－２３</t>
  </si>
  <si>
    <t>\\192.168.11.245\sharees3\●棚のファイルのPDF\九州\40_福岡県\田川郡糸田町\[47]福岡県田川郡糸田町字松ケ迫４００４－１</t>
  </si>
  <si>
    <t>\\192.168.11.245\sharees3\●棚のファイルのPDF\九州\40_福岡県\田川郡福智町\[49]福岡県田川郡福智町赤池３９９－２４</t>
  </si>
  <si>
    <t>\\192.168.11.245\sharees3\●棚のファイルのPDF\九州\40_福岡県\田川郡福智町\[117]福岡県田川郡福智町弁城２８３３－１～２</t>
  </si>
  <si>
    <t>\\192.168.11.245\sharees3\●棚のファイルのPDF\九州\40_福岡県\福岡市西区\[62]福岡県福岡市西区今津（番地未確定）－１～２</t>
  </si>
  <si>
    <t>\\192.168.11.245\sharees3\●棚のファイルのPDF\九州\40_福岡県\福岡市東区\[65]福岡県福岡市東区唐原７丁目１８－１～２</t>
  </si>
  <si>
    <t>\\192.168.11.245\sharees3\●棚のファイルのPDF\九州\40_福岡県\北九州市八幡東区\[97]福岡県北九州市八幡東区中尾３丁目２－４３</t>
  </si>
  <si>
    <t>なし（契約書はあるが署名無し）</t>
    <rPh sb="3" eb="6">
      <t>ケイヤクショ</t>
    </rPh>
    <rPh sb="10" eb="12">
      <t>ショメイ</t>
    </rPh>
    <rPh sb="12" eb="13">
      <t>ナ</t>
    </rPh>
    <phoneticPr fontId="3"/>
  </si>
  <si>
    <t>なし</t>
    <phoneticPr fontId="3"/>
  </si>
  <si>
    <t>\\192.168.11.245\sharees3\●棚のファイルのPDF\関東（東京電力）\22_静岡県（東電）\伊東市\[42ｰ1]静岡県伊東市宇佐美３３９９－２６０～２６１</t>
    <phoneticPr fontId="3"/>
  </si>
  <si>
    <t>\\192.168.11.245\sharees3\●棚のファイルのPDF\関東（東京電力）\22_静岡県（東電）\伊東市\[41]静岡県伊東市宇佐美字仲山３２４４－２４８</t>
    <phoneticPr fontId="3"/>
  </si>
  <si>
    <t>Ueki</t>
    <phoneticPr fontId="3"/>
  </si>
  <si>
    <t>\\192.168.11.245\sharees3\●棚のファイルのPDF\関東（東京電力）\22_静岡県（東電）\伊東市\[46]静岡県伊東市荻字粟蒔５３０－８５</t>
    <phoneticPr fontId="3"/>
  </si>
  <si>
    <t>\\192.168.11.245\sharees3\●棚のファイルのPDF\関東（東京電力）\22_静岡県（東電）\伊東市\[51]静岡県伊東市十足字南古６１１－６３、６４</t>
    <phoneticPr fontId="3"/>
  </si>
  <si>
    <t>\\192.168.11.245\sharees3\●棚のファイルのPDF\関東（東京電力）\22_静岡県（東電）\伊東市\[00]静岡県伊東市池字上野８９５</t>
    <phoneticPr fontId="3"/>
  </si>
  <si>
    <t>\\192.168.11.245\sharees3\●棚のファイルのPDF\関東（東京電力）\12_千葉県\鴨川市\[k30]千葉県鴨川市西字小西１５０９－７</t>
  </si>
  <si>
    <t>\\192.168.11.245\sharees3\●棚のファイルのPDF\関東（東京電力）\12_千葉県\山武郡横芝光町\[n28]千葉県山武郡横芝光町宮川６４００、６４０２</t>
    <phoneticPr fontId="3"/>
  </si>
  <si>
    <t>あり</t>
    <phoneticPr fontId="3"/>
  </si>
  <si>
    <t>\\192.168.11.245\sharees3\●棚のファイルのPDF\関東（東京電力）\09_栃木県\日光市\[k120]日光市明神１１６６－１５</t>
    <phoneticPr fontId="3"/>
  </si>
  <si>
    <t>7AA2845/7AA2847</t>
    <phoneticPr fontId="3"/>
  </si>
  <si>
    <t>[m03]</t>
    <phoneticPr fontId="3"/>
  </si>
  <si>
    <t>栃木県小山市大字乙女１０９３－７</t>
    <rPh sb="8" eb="10">
      <t>オトメ</t>
    </rPh>
    <phoneticPr fontId="3"/>
  </si>
  <si>
    <t>記載無</t>
    <rPh sb="0" eb="2">
      <t>キサイ</t>
    </rPh>
    <rPh sb="2" eb="3">
      <t>ナ</t>
    </rPh>
    <phoneticPr fontId="3"/>
  </si>
  <si>
    <t>千葉県千葉市若葉区中野町　（番地未確定）</t>
    <rPh sb="14" eb="19">
      <t>バンチミカクテイ</t>
    </rPh>
    <phoneticPr fontId="3"/>
  </si>
  <si>
    <t>\\LANDISK-SGH005\sharees3\●棚のファイルのPDF\関東（東京電力）\13_東京都\_離島\[06]東京都大島町差木地字下原９８０－３他</t>
  </si>
  <si>
    <t>\\192.168.11.245\sharees3\●棚のファイルのPDF\関東（東京電力）\12_千葉県\夷隅郡大多喜町\[k03]千葉県夷隅郡大多喜町上原字諏訪森３０３－１、３０３－９－１～２</t>
  </si>
  <si>
    <t>\\LANDISK-SGH005\sharees3\●棚のファイルのPDF\関東（東京電力）\10_群馬県\甘楽郡甘楽町\[t07]群馬県甘楽郡甘楽町白倉３１０６－１、４～５</t>
    <phoneticPr fontId="3"/>
  </si>
  <si>
    <t>\\192.168.11.245\sharees3\●棚のファイルのPDF\関東（東京電力）\10_群馬県\前橋市\[12]群馬県前橋市富士見町赤城山１１４０－４６、７６～７９</t>
  </si>
  <si>
    <t>\\192.168.11.245\sharees3\●棚のファイルのPDF\関東（東京電力）\14_神奈川県\三浦市\[19]神奈川県三浦市城山町３２２４</t>
  </si>
  <si>
    <t>高嶺/Ueki</t>
    <rPh sb="0" eb="2">
      <t>タカミネ</t>
    </rPh>
    <phoneticPr fontId="3"/>
  </si>
  <si>
    <t>\\LANDISK-SGH005\sharees3\●棚のファイルのPDF\関東（東京電力）\09_栃木県\那須郡那須町\[k34]那須郡那須町豊原字水塩道東１３９－３９</t>
  </si>
  <si>
    <t>\\LANDISK-SGH005\sharees3\●棚のファイルのPDF\関東（東京電力）\09_栃木県\那須塩原市\[k104]那須塩原市鍋掛字鍋掛原１４８０－４</t>
  </si>
  <si>
    <t>\\LANDISK-SGH005\sharees3\●棚のファイルのPDF\北海道\夕張郡長沼町\[k03]北海道夕張郡長沼町字馬追１８７７－２～１１</t>
  </si>
  <si>
    <t>栃木県那須郡那須町大字寄居字屋敷前９０００</t>
    <rPh sb="0" eb="3">
      <t>トチギケン</t>
    </rPh>
    <rPh sb="3" eb="6">
      <t>ナスグン</t>
    </rPh>
    <rPh sb="6" eb="9">
      <t>ナスマチ</t>
    </rPh>
    <rPh sb="9" eb="11">
      <t>オオアザ</t>
    </rPh>
    <rPh sb="11" eb="13">
      <t>ヨリイ</t>
    </rPh>
    <rPh sb="13" eb="14">
      <t>アザ</t>
    </rPh>
    <rPh sb="14" eb="17">
      <t>ヤシキマエ</t>
    </rPh>
    <phoneticPr fontId="0"/>
  </si>
  <si>
    <t>\\LANDISK-SGH005\sharees3\●棚のファイルのPDF\関東（東京電力）\09_栃木県\那須郡那須町\[k61]那須郡那須町大字寄居字屋敷前（番地未確定）</t>
  </si>
  <si>
    <t>\\192.168.11.245\sharees3\●棚のファイルのPDF\関東（東京電力）\08_茨城県\水戸市\[11]茨城県水戸市平須町１８２４－１２５</t>
    <phoneticPr fontId="3"/>
  </si>
  <si>
    <t>\\LANDISK-SGH005\sharees3\●棚のファイルのPDF\関東（東京電力）\08_茨城県\鉾田市\[t21]茨城県鉾田市玉田字鉾辺１０５５－９他</t>
  </si>
  <si>
    <t>\\LANDISK-SGH005\sharees3\●棚のファイルのPDF\中部\21_岐阜県\加茂郡八百津町\[26]岐阜県加茂郡八百津町潮見字大久後２０８－２５</t>
    <phoneticPr fontId="3"/>
  </si>
  <si>
    <t>\\LANDISK-SGH005\sharees3\●棚のファイルのPDF\関東（東京電力）\10_群馬県\みどり市\[o13]群馬県みどり市東町小夜戸９１２</t>
  </si>
  <si>
    <t>\\LANDISK-SGH005\sharees3\●棚のファイルのPDF\関東（東京電力）\10_群馬県\みどり市\[o15]群馬県みどり市東町小夜戸９７９－１</t>
  </si>
  <si>
    <t>\\192.168.11.245\sharees3\●棚のファイルのPDF\関東（東京電力）\10_群馬県\桐生市\[o07]群馬県桐生市新里町新川字十三塚２７０５－１、６</t>
    <phoneticPr fontId="3"/>
  </si>
  <si>
    <t>\\192.168.11.245\sharees3\●棚のファイルのPDF\関東（東京電力）\11_埼玉県\飯能市\[11]埼玉県飯能市大字南川字秩父峠４１７他</t>
    <phoneticPr fontId="3"/>
  </si>
  <si>
    <t>\\192.168.11.245\sharees3\●棚のファイルのPDF\関東（東京電力）\19_山梨県\甲府市\[09]山梨県甲府市下帯那町３３４０～３３４６</t>
    <phoneticPr fontId="3"/>
  </si>
  <si>
    <t>\\LANDISK-SGH005\sharees3\●棚のファイルのPDF\中部\23_愛知県\知多郡南知多町\[39]愛知県知多郡南知多町大字内海字小名切１－２２他</t>
  </si>
  <si>
    <t>\\192.168.11.245\sharees3\●棚のファイルのPDF\関東（東京電力）\19_山梨県\北杜市\小淵沢町\[49_2]山梨県北杜市小淵沢町字西上庄１１３７</t>
    <phoneticPr fontId="3"/>
  </si>
  <si>
    <t>\\LANDISK-SGH005\sharees3\●棚のファイルのPDF\関東（東京電力）\09_栃木県\那須塩原市\[k84]那須塩原市高林字上柏林１９１４－１８</t>
  </si>
  <si>
    <t>\\192.168.11.245\sharees3\●棚のファイルのPDF\関東（東京電力）\08_茨城県\つくばみらい市\[r41]茨城県つくばみらい市小張１０６９－３、１９６９－１、１９７０－１</t>
  </si>
  <si>
    <t>\\192.168.11.245\sharees3\●棚のファイルのPDF\関東（東京電力）\08_茨城県\常陸大宮市\[12]茨城県常陸大宮市長倉６８６－１、６８７－１、６８９－１</t>
  </si>
  <si>
    <t>\\LANDISK-SGH005\sharees3\●棚のファイルのPDF\関東（東京電力）\08_茨城県\神栖市\[r36]茨城県神栖市矢田部１１１９２－１</t>
  </si>
  <si>
    <t>\\192.168.11.245\sharees3\●棚のファイルのPDF\沖縄\石垣市\[48]沖縄県石垣市野底６３６</t>
  </si>
  <si>
    <t>群馬県甘楽郡甘楽町大字白倉３１０６－１　再請求</t>
    <rPh sb="0" eb="3">
      <t>グンマケン</t>
    </rPh>
    <rPh sb="3" eb="6">
      <t>カンラグン</t>
    </rPh>
    <rPh sb="6" eb="8">
      <t>カンラ</t>
    </rPh>
    <rPh sb="8" eb="9">
      <t>マチ</t>
    </rPh>
    <rPh sb="9" eb="11">
      <t>オオアザ</t>
    </rPh>
    <rPh sb="11" eb="13">
      <t>シラクラ</t>
    </rPh>
    <rPh sb="20" eb="23">
      <t>サイセイキュウ</t>
    </rPh>
    <phoneticPr fontId="3"/>
  </si>
  <si>
    <t>群馬県甘楽郡甘楽町大字白倉３１０６－４　再請求</t>
    <rPh sb="0" eb="3">
      <t>グンマケン</t>
    </rPh>
    <rPh sb="3" eb="6">
      <t>カンラグン</t>
    </rPh>
    <rPh sb="6" eb="8">
      <t>カンラ</t>
    </rPh>
    <rPh sb="8" eb="9">
      <t>マチ</t>
    </rPh>
    <rPh sb="9" eb="11">
      <t>オオアザ</t>
    </rPh>
    <rPh sb="11" eb="13">
      <t>シラクラ</t>
    </rPh>
    <rPh sb="20" eb="23">
      <t>サイセイキュウ</t>
    </rPh>
    <phoneticPr fontId="3"/>
  </si>
  <si>
    <t>群馬県甘楽郡甘楽町大字白倉３１０６－５　再請求</t>
    <rPh sb="0" eb="3">
      <t>グンマケン</t>
    </rPh>
    <rPh sb="3" eb="6">
      <t>カンラグン</t>
    </rPh>
    <rPh sb="6" eb="8">
      <t>カンラ</t>
    </rPh>
    <rPh sb="8" eb="9">
      <t>マチ</t>
    </rPh>
    <rPh sb="9" eb="11">
      <t>オオアザ</t>
    </rPh>
    <rPh sb="11" eb="13">
      <t>シラクラ</t>
    </rPh>
    <rPh sb="20" eb="23">
      <t>サイセイキュウ</t>
    </rPh>
    <phoneticPr fontId="3"/>
  </si>
  <si>
    <t>長崎県佐世保市中通町５０３－３</t>
    <rPh sb="0" eb="3">
      <t>ナガサキケン</t>
    </rPh>
    <rPh sb="3" eb="7">
      <t>サセボシ</t>
    </rPh>
    <rPh sb="7" eb="10">
      <t>ナカドオリマチ</t>
    </rPh>
    <phoneticPr fontId="3"/>
  </si>
  <si>
    <t>登記有</t>
    <rPh sb="0" eb="2">
      <t>トウキ</t>
    </rPh>
    <rPh sb="2" eb="3">
      <t>アリ</t>
    </rPh>
    <phoneticPr fontId="3"/>
  </si>
  <si>
    <t>\\LANDISK-SGH005\sharees3\●棚のファイルのPDF\中部\22_静岡県（中電）\湖西市\[01]静岡県湖西市利木字浦山５４０－２４他</t>
  </si>
  <si>
    <t>\\LANDISK-SGH005\sharees3\●棚のファイルのPDF\北海道\夕張郡長沼町\[k15]北海道夕張郡長沼町東９線南２</t>
  </si>
  <si>
    <t>\\LANDISK-SGH005\sharees3\●棚のファイルのPDF\北海道\千歳市\[s41]北海道千歳市上長都２－３</t>
  </si>
  <si>
    <t>\\LANDISK-SGH005\sharees3\●棚のファイルのPDF\中部\22_静岡県（中電）\磐田市\[02]静岡県磐田市富丘（番地未確定）</t>
  </si>
  <si>
    <t>\\LANDISK-SGH005\sharees3\●棚のファイルのPDF\中部\22_静岡県（中電）\浜松市西区\[31]静岡県浜松市西区志都呂町３４８０－１～４</t>
  </si>
  <si>
    <t>\\LANDISK-SGH005\sharees3\●棚のファイルのPDF\中部\22_静岡県（中電）\浜松市西区\[32]静岡県浜松市西区庄内町池沼１１８６－１他</t>
  </si>
  <si>
    <t>\\LANDISK-SGH005\sharees3\●棚のファイルのPDF\中部\22_静岡県（中電）\浜松市西区\[30]静岡県浜松市西区神ケ谷町（番地未確定）</t>
  </si>
  <si>
    <t>\\LANDISK-SGH005\sharees3\●棚のファイルのPDF\中部\22_静岡県（中電）\浜松市西区\[33]静岡県浜松市西区大山町３３５３－１～３</t>
  </si>
  <si>
    <t>\\LANDISK-SGH005\sharees3\●棚のファイルのPDF\中部\22_静岡県（中電）\浜松市天竜区\[19]静岡県浜松市天竜区神沢１１５３－１～２</t>
  </si>
  <si>
    <t>\\LANDISK-SGH005\sharees3\●棚のファイルのPDF\中部\22_静岡県（中電）\浜松市北区\[27]静岡県浜松市北区引佐町奥山１６０１－８－１～２</t>
  </si>
  <si>
    <t>\\LANDISK-SGH005\sharees3\●棚のファイルのPDF\中部\22_静岡県（中電）\浜松市北区\[24]静岡県浜松市北区引佐町奥山８７５－２他</t>
  </si>
  <si>
    <t>\\LANDISK-SGH005\sharees3\●棚のファイルのPDF\中部\22_静岡県（中電）\浜松市北区\[28]静岡県浜松市北区引佐町金指（番地未確定）</t>
  </si>
  <si>
    <t>\\LANDISK-SGH005\sharees3\●棚のファイルのPDF\中部\22_静岡県（中電）\浜松市北区\[29]静岡県浜松市北区東三方町３８７－１～３</t>
  </si>
  <si>
    <t>\\LANDISK-SGH005\sharees3\●棚のファイルのPDF\中部\22_静岡県（中電）\湖西市\[34]静岡県湖西市岡崎１８０－１～５、１８７～１８８</t>
  </si>
  <si>
    <t>\\LANDISK-SGH005\sharees3\●棚のファイルのPDF\中部\22_静岡県（中電）\御前崎市\[05]静岡県御前崎市合戸１４６４－１</t>
  </si>
  <si>
    <t>\\LANDISK-SGH005\sharees3\●棚のファイルのPDF\中部\22_静岡県（中電）\静岡市清水区\[17]静岡県静岡市清水区小河内８２３</t>
  </si>
  <si>
    <t>\\192.168.11.245\sharees3\●棚のファイルのPDF\関東（東京電力）\22_静岡県（東電）\富士宮市\[09]静岡県富士宮市青木平４３－１～２</t>
  </si>
  <si>
    <t>\\LANDISK-SGH005\sharees3\●棚のファイルのPDF\中部\20_長野県\飯田市\[10]長野県飯田市山本６７２４－７７－１～３</t>
    <phoneticPr fontId="3"/>
  </si>
  <si>
    <t>\\192.168.11.245\sharees3\●棚のファイルのPDF\中部\20_長野県\小諸市\[14]長野県小諸市滋野甲２７６０－１０－１～１０</t>
  </si>
  <si>
    <t>\\192.168.11.245\sharees3\●棚のファイルのPDF\中部\20_長野県\小諸市\[01]長野県小諸市大久保（番地未確定）、－１～８</t>
  </si>
  <si>
    <t>\\192.168.11.245\sharees3\●棚のファイルのPDF\中部\20_長野県\小諸市\[02]長野県小諸市大久保２２２３－２４－１～３</t>
  </si>
  <si>
    <t>\\192.168.11.245\sharees3\●棚のファイルのPDF\中部\20_長野県\小諸市\[03]長野県小諸市大字大久保字シンナ石２３３７－２８２－１</t>
  </si>
  <si>
    <t>\\192.168.11.245\sharees3\●棚のファイルのPDF\中部\20_長野県\小諸市\[04]長野県小諸市大字大久保字中ノ坂－１～２</t>
  </si>
  <si>
    <t>\\192.168.11.245\sharees3\●棚のファイルのPDF\中部\20_長野県\小諸市\[05]長野県小諸市大字大久保字中ノ坂２３５３－４５－１</t>
  </si>
  <si>
    <t>\\192.168.11.245\sharees3\●棚のファイルのPDF\中部\20_長野県\小諸市\[08]長野県小諸市柏木（番地未確定）－１～３</t>
  </si>
  <si>
    <t>\\192.168.11.245\sharees3\●棚のファイルのPDF\中部\20_長野県\松本市\[m01]長野県松本市今井字野尻５５０７－１－１～２、－２－１～２</t>
  </si>
  <si>
    <t>\\192.168.11.245\sharees3\●棚のファイルのPDF\中部\20_長野県\松本市\[m03]長野県松本市大字内田１９７１－１－１～３</t>
  </si>
  <si>
    <t>\\192.168.11.245\sharees3\●棚のファイルのPDF\中部\20_長野県\上水内郡信濃町\[17]長野県上水内郡信濃町大字野尻字黒姫山３８８４－１５６－１～２</t>
  </si>
  <si>
    <t>\\192.168.11.245\sharees3\●棚のファイルのPDF\中部\20_長野県\上水内郡信濃町\[08]長野県上水内郡信濃町大井字霊仙寺２７４２－２１５７－１～４</t>
  </si>
  <si>
    <t>\\192.168.11.245\sharees3\●棚のファイルのPDF\中部\20_長野県\諏訪郡原村\[02]長野県諏訪郡原村－１～２</t>
  </si>
  <si>
    <t>\\192.168.11.245\sharees3\●棚のファイルのPDF\中部\20_長野県\諏訪郡富士見町\[04]長野県諏訪郡富士見町境字大窪６０２５－１－１～２</t>
  </si>
  <si>
    <t>\\192.168.11.245\sharees3\●棚のファイルのPDF\中部\20_長野県\諏訪郡富士見町\[06]長野県諏訪郡富士見町立沢字広沢１－３４７－１～２</t>
  </si>
  <si>
    <t>\\192.168.11.245\sharees3\●棚のファイルのPDF\中部\20_長野県\諏訪郡富士見町\[07]長野県諏訪郡富士見町立沢広原（番地未確定）、１－２１４</t>
  </si>
  <si>
    <t>\\192.168.11.245\sharees3\●棚のファイルのPDF\中部\20_長野県\須坂市\[20]長野県須坂市大字仁礼字峰の原３１５３－１４８－１～２</t>
  </si>
  <si>
    <t>\\192.168.11.245\sharees3\●棚のファイルのPDF\中部\20_長野県\長野市\[n42]長野県長野市若槻東条１２３２－４－１～６</t>
  </si>
  <si>
    <t>\\LANDISK-SGH005\sharees3\●棚のファイルのPDF\中部\20_長野県\長野市\[s09]長野県長野市松代町西条字鹿島２３１、２３２</t>
  </si>
  <si>
    <t>\\LANDISK-SGH005\sharees3\●棚のファイルのPDF\中部\20_長野県\長野市\[s04]長野県長野市大岡丙５４０５－２５７－１～２</t>
  </si>
  <si>
    <t>\\LANDISK-SGH005\sharees3\●棚のファイルのPDF\中部\20_長野県\長野市\[n37]長野県長野市富田字飯縄山１－１７６－１～３</t>
  </si>
  <si>
    <t>\\LANDISK-SGH005\sharees3\●棚のファイルのPDF\中部\20_長野県\東御市\[s01]長野県東御市下之城１７７７－３－１～５</t>
  </si>
  <si>
    <t>\\LANDISK-SGH005\sharees3\●棚のファイルのPDF\中部\20_長野県\東御市\[s03]長野県東御市御牧原５０８７－１、３～１０</t>
  </si>
  <si>
    <t>\\LANDISK-SGH005\sharees3\●棚のファイルのPDF\中部\20_長野県\東御市\[s08]長野県東御市八重原１７８７－１～３</t>
  </si>
  <si>
    <t>\\LANDISK-SGH005\sharees3\●棚のファイルのPDF\中部\20_長野県\東御市\[s10]長野県東御市八重原浦久保３３０９－１－１～４</t>
  </si>
  <si>
    <t>\\LANDISK-SGH005\sharees3\●棚のファイルのPDF\中部\20_長野県\南佐久郡小海町\[01]長野県南佐久郡小海町豊里字池の沢５９１８－９－１～２</t>
  </si>
  <si>
    <t>\\LANDISK-SGH005\sharees3\●棚のファイルのPDF\中部\20_長野県\南佐久郡小海町\[02]長野県南佐久郡小海町豊里字池の沢５９１８－９０－１～２</t>
  </si>
  <si>
    <t>\\LANDISK-SGH005\sharees3\●棚のファイルのPDF\中部\20_長野県\南佐久郡南牧村\[09]長野県南佐久郡南牧村海ノ口字西牧場２２４２－１～２</t>
  </si>
  <si>
    <t>\\LANDISK-SGH005\sharees3\●棚のファイルのPDF\中部\20_長野県\南佐久郡南牧村\[19]長野県南佐久郡南牧村海ノ口字西牧場２２４２－６５－１～２</t>
  </si>
  <si>
    <t>\\LANDISK-SGH005\sharees3\●棚のファイルのPDF\中部\20_長野県\南佐久郡南牧村\[18]長野県南佐久郡南牧村海ノ口字西牧場２２４４－６２</t>
  </si>
  <si>
    <t>\\LANDISK-SGH005\sharees3\●棚のファイルのPDF\中部\20_長野県\南佐久郡南牧村\[25_1]長野県南佐久郡南牧村野辺山喜峯ヶ丘１８－１１</t>
  </si>
  <si>
    <t>土地有</t>
    <rPh sb="0" eb="2">
      <t>トチ</t>
    </rPh>
    <rPh sb="2" eb="3">
      <t>アリ</t>
    </rPh>
    <phoneticPr fontId="3"/>
  </si>
  <si>
    <t>三宅</t>
    <rPh sb="0" eb="2">
      <t>ミヤケ</t>
    </rPh>
    <phoneticPr fontId="3"/>
  </si>
  <si>
    <t>備考</t>
    <rPh sb="0" eb="2">
      <t>ビコウ</t>
    </rPh>
    <phoneticPr fontId="3"/>
  </si>
  <si>
    <t>入力担当者</t>
    <rPh sb="0" eb="2">
      <t>ニュウリョク</t>
    </rPh>
    <rPh sb="2" eb="5">
      <t>タントウシャ</t>
    </rPh>
    <phoneticPr fontId="3"/>
  </si>
  <si>
    <t>岐阜県高山市漆垣内町２００４－２～4</t>
    <phoneticPr fontId="3"/>
  </si>
  <si>
    <t>3区画を1区画に変更して31/4/26　支払済</t>
    <rPh sb="1" eb="3">
      <t>クカク</t>
    </rPh>
    <rPh sb="5" eb="7">
      <t>クカク</t>
    </rPh>
    <rPh sb="8" eb="10">
      <t>ヘンコウ</t>
    </rPh>
    <rPh sb="20" eb="22">
      <t>シハライ</t>
    </rPh>
    <rPh sb="22" eb="23">
      <t>スミ</t>
    </rPh>
    <phoneticPr fontId="3"/>
  </si>
  <si>
    <t>三宅</t>
    <rPh sb="0" eb="2">
      <t>ミヤケ</t>
    </rPh>
    <phoneticPr fontId="3"/>
  </si>
  <si>
    <t>7AA0102　7AA0104</t>
    <phoneticPr fontId="3"/>
  </si>
  <si>
    <t>東京都八丈島八丈町三根5894－32・41～42</t>
    <phoneticPr fontId="3"/>
  </si>
  <si>
    <t>支払済</t>
    <rPh sb="0" eb="2">
      <t>シハライ</t>
    </rPh>
    <rPh sb="2" eb="3">
      <t>スミ</t>
    </rPh>
    <phoneticPr fontId="3"/>
  </si>
  <si>
    <t>隣接区画に未支払箇所ありの可能性が高い</t>
    <rPh sb="0" eb="2">
      <t>リンセツ</t>
    </rPh>
    <rPh sb="2" eb="4">
      <t>クカク</t>
    </rPh>
    <rPh sb="5" eb="6">
      <t>ミ</t>
    </rPh>
    <rPh sb="6" eb="8">
      <t>シハライ</t>
    </rPh>
    <rPh sb="8" eb="10">
      <t>カショ</t>
    </rPh>
    <rPh sb="13" eb="16">
      <t>カノウセイ</t>
    </rPh>
    <rPh sb="17" eb="18">
      <t>タカ</t>
    </rPh>
    <phoneticPr fontId="3"/>
  </si>
  <si>
    <t>三宅</t>
    <rPh sb="0" eb="2">
      <t>ミヤケ</t>
    </rPh>
    <phoneticPr fontId="3"/>
  </si>
  <si>
    <t>支払済</t>
    <phoneticPr fontId="3"/>
  </si>
  <si>
    <t>千葉県袖ヶ浦市代宿２５９－５－１は一部のみ支払</t>
    <rPh sb="17" eb="19">
      <t>イチブ</t>
    </rPh>
    <rPh sb="21" eb="23">
      <t>シハライ</t>
    </rPh>
    <phoneticPr fontId="3"/>
  </si>
  <si>
    <t>支払済</t>
    <rPh sb="0" eb="2">
      <t>シハライ</t>
    </rPh>
    <phoneticPr fontId="3"/>
  </si>
  <si>
    <t>三宅</t>
    <rPh sb="0" eb="2">
      <t>ミヤケ</t>
    </rPh>
    <phoneticPr fontId="3"/>
  </si>
  <si>
    <t>三宅</t>
    <rPh sb="0" eb="2">
      <t>ミヤケ</t>
    </rPh>
    <phoneticPr fontId="3"/>
  </si>
  <si>
    <t>支払済</t>
    <rPh sb="0" eb="2">
      <t>シハライ</t>
    </rPh>
    <rPh sb="2" eb="3">
      <t>スミ</t>
    </rPh>
    <phoneticPr fontId="3"/>
  </si>
  <si>
    <t>富士市</t>
    <phoneticPr fontId="3"/>
  </si>
  <si>
    <t>なし</t>
    <phoneticPr fontId="3"/>
  </si>
  <si>
    <t>54万の部分については3月に支払済と思われる</t>
    <rPh sb="2" eb="3">
      <t>マン</t>
    </rPh>
    <rPh sb="4" eb="6">
      <t>ブブン</t>
    </rPh>
    <rPh sb="12" eb="13">
      <t>ガツ</t>
    </rPh>
    <rPh sb="14" eb="16">
      <t>シハライ</t>
    </rPh>
    <rPh sb="16" eb="17">
      <t>スミ</t>
    </rPh>
    <rPh sb="18" eb="19">
      <t>オモ</t>
    </rPh>
    <phoneticPr fontId="3"/>
  </si>
  <si>
    <t>3106-1については支払保留</t>
    <rPh sb="11" eb="13">
      <t>シハライ</t>
    </rPh>
    <rPh sb="13" eb="15">
      <t>ホリュウ</t>
    </rPh>
    <phoneticPr fontId="3"/>
  </si>
  <si>
    <t>4AA3585</t>
    <phoneticPr fontId="3"/>
  </si>
  <si>
    <t>埼玉県大里郡寄居町大字折原字上平道上１２７６～１３０８</t>
    <phoneticPr fontId="3"/>
  </si>
  <si>
    <t>熊本県阿蘇郡産山村大利字大リエ３４６－１</t>
    <phoneticPr fontId="3"/>
  </si>
  <si>
    <t>鹿児島県いちき串木野市湊町１１０８－２</t>
    <phoneticPr fontId="3"/>
  </si>
  <si>
    <t>鹿児島県薩摩川内市西方町１６５３－１－１～３</t>
    <phoneticPr fontId="3"/>
  </si>
  <si>
    <t>鹿児島県薩摩川内市西方町大追１６５３－１、３～１０</t>
    <phoneticPr fontId="3"/>
  </si>
  <si>
    <t>\\192.168.11.245\sharees3\●棚のファイルのPDF\九州\43_熊本県\阿蘇郡南阿蘇村\[08]熊本県阿蘇郡南阿蘇村大字川陰字前川上３４８５－２</t>
    <phoneticPr fontId="3"/>
  </si>
  <si>
    <t>\\192.168.11.245\sharees3\●棚のファイルのPDF\九州\43_熊本県\玉名郡長洲町\[23]熊本県玉名郡長洲町大字宮野２１４６－３－１～３</t>
    <phoneticPr fontId="3"/>
  </si>
  <si>
    <t>霧島市</t>
    <phoneticPr fontId="3"/>
  </si>
  <si>
    <t>田中</t>
    <rPh sb="0" eb="2">
      <t>タナカ</t>
    </rPh>
    <phoneticPr fontId="3"/>
  </si>
  <si>
    <t>受付No.82400289</t>
    <rPh sb="0" eb="2">
      <t>ウケツケ</t>
    </rPh>
    <phoneticPr fontId="3"/>
  </si>
  <si>
    <t>鹿児島県霧島市国分川内（番地未確定）１、２、３追加分</t>
    <rPh sb="0" eb="11">
      <t>カゴシマケンキリシマシコクブカワウチ</t>
    </rPh>
    <rPh sb="12" eb="14">
      <t>バンチ</t>
    </rPh>
    <rPh sb="14" eb="17">
      <t>ミカクテイ</t>
    </rPh>
    <rPh sb="23" eb="26">
      <t>ツイカブン</t>
    </rPh>
    <phoneticPr fontId="3"/>
  </si>
  <si>
    <t>【支払済】</t>
    <rPh sb="1" eb="3">
      <t>シハラ</t>
    </rPh>
    <rPh sb="3" eb="4">
      <t>スミ</t>
    </rPh>
    <phoneticPr fontId="3"/>
  </si>
  <si>
    <t>2019/06/14まで延長</t>
    <phoneticPr fontId="3"/>
  </si>
  <si>
    <t>自社物件</t>
    <rPh sb="0" eb="2">
      <t>ジシャ</t>
    </rPh>
    <rPh sb="2" eb="4">
      <t>ブッケン</t>
    </rPh>
    <phoneticPr fontId="3"/>
  </si>
  <si>
    <t>【支払済】</t>
    <rPh sb="1" eb="3">
      <t>シハライ</t>
    </rPh>
    <rPh sb="3" eb="4">
      <t>スミ</t>
    </rPh>
    <phoneticPr fontId="3"/>
  </si>
  <si>
    <t>山中</t>
    <rPh sb="0" eb="2">
      <t>ヤ</t>
    </rPh>
    <phoneticPr fontId="3"/>
  </si>
  <si>
    <t>7AA0140（020）</t>
    <phoneticPr fontId="3"/>
  </si>
  <si>
    <t>東京都大島町差木地字クダッチ980-3</t>
    <rPh sb="0" eb="3">
      <t>トウキョウト</t>
    </rPh>
    <phoneticPr fontId="3"/>
  </si>
  <si>
    <t>8AAB258</t>
    <phoneticPr fontId="3"/>
  </si>
  <si>
    <t>保有中</t>
    <rPh sb="0" eb="3">
      <t>ホユウチュウ</t>
    </rPh>
    <phoneticPr fontId="3"/>
  </si>
  <si>
    <t>【支払済】</t>
    <rPh sb="1" eb="3">
      <t>シハラ</t>
    </rPh>
    <rPh sb="3" eb="4">
      <t>ズ</t>
    </rPh>
    <phoneticPr fontId="3"/>
  </si>
  <si>
    <t>福島県相馬市小野薬師堂339, 340</t>
    <rPh sb="0" eb="3">
      <t>フクシマケン</t>
    </rPh>
    <rPh sb="3" eb="6">
      <t>ソウマシ</t>
    </rPh>
    <rPh sb="6" eb="11">
      <t>オノヤクシドウ</t>
    </rPh>
    <phoneticPr fontId="3"/>
  </si>
  <si>
    <t>木村</t>
    <rPh sb="0" eb="2">
      <t>キムラ</t>
    </rPh>
    <phoneticPr fontId="3"/>
  </si>
  <si>
    <t>福島県相馬市北小泉大山先167, 227, 228-3（借地権）</t>
    <rPh sb="0" eb="3">
      <t>フクシマケン</t>
    </rPh>
    <rPh sb="3" eb="6">
      <t>ソウマシ</t>
    </rPh>
    <rPh sb="6" eb="7">
      <t>キタ</t>
    </rPh>
    <rPh sb="7" eb="9">
      <t>コイズミ</t>
    </rPh>
    <rPh sb="9" eb="11">
      <t>オオヤマ</t>
    </rPh>
    <rPh sb="11" eb="12">
      <t>サキ</t>
    </rPh>
    <rPh sb="28" eb="31">
      <t>シャクチケン</t>
    </rPh>
    <phoneticPr fontId="3"/>
  </si>
  <si>
    <t>譲渡済み</t>
    <rPh sb="0" eb="2">
      <t>ジョウト</t>
    </rPh>
    <rPh sb="2" eb="3">
      <t>ズ</t>
    </rPh>
    <phoneticPr fontId="3"/>
  </si>
  <si>
    <t>受領書確認者</t>
    <rPh sb="0" eb="3">
      <t>ジュリョウショ</t>
    </rPh>
    <rPh sb="3" eb="5">
      <t>カクニン</t>
    </rPh>
    <rPh sb="5" eb="6">
      <t>シャ</t>
    </rPh>
    <phoneticPr fontId="3"/>
  </si>
  <si>
    <t>山梨県南都留郡富士河口湖町大石字松原山２５３３－２２、２８１７－１～７</t>
    <phoneticPr fontId="3"/>
  </si>
  <si>
    <t>棚番号</t>
    <rPh sb="0" eb="1">
      <t>タナ</t>
    </rPh>
    <rPh sb="1" eb="3">
      <t>バンゴウ</t>
    </rPh>
    <phoneticPr fontId="3"/>
  </si>
  <si>
    <t>千葉県君津市作木字上苗代台216-4-1</t>
    <rPh sb="0" eb="3">
      <t>チバケン</t>
    </rPh>
    <rPh sb="3" eb="6">
      <t>キミツシ</t>
    </rPh>
    <rPh sb="6" eb="7">
      <t>サク</t>
    </rPh>
    <rPh sb="7" eb="9">
      <t>キジ</t>
    </rPh>
    <rPh sb="9" eb="10">
      <t>ジョウ</t>
    </rPh>
    <rPh sb="10" eb="12">
      <t>ナワシロ</t>
    </rPh>
    <rPh sb="12" eb="13">
      <t>ダイ</t>
    </rPh>
    <phoneticPr fontId="3"/>
  </si>
  <si>
    <t>8AA1828/8AA1829</t>
    <phoneticPr fontId="3"/>
  </si>
  <si>
    <t>6AA3471/6AA3472</t>
    <phoneticPr fontId="3"/>
  </si>
  <si>
    <t>8AAW657/8AAW656</t>
    <phoneticPr fontId="3"/>
  </si>
  <si>
    <t>6AAK904/6AAK903</t>
  </si>
  <si>
    <t>6AAK904/6AAK903</t>
    <phoneticPr fontId="3"/>
  </si>
  <si>
    <t>6AA4030</t>
    <phoneticPr fontId="3"/>
  </si>
  <si>
    <t>8AAA849</t>
    <phoneticPr fontId="3"/>
  </si>
  <si>
    <t>8AAB463</t>
    <phoneticPr fontId="3"/>
  </si>
  <si>
    <t>8AAT918</t>
    <phoneticPr fontId="3"/>
  </si>
  <si>
    <t>神奈川県相模原市緑区佐野川２３９１－１８</t>
    <phoneticPr fontId="3"/>
  </si>
  <si>
    <t>8AA0783</t>
    <phoneticPr fontId="3"/>
  </si>
  <si>
    <t>8AA0783</t>
    <phoneticPr fontId="3"/>
  </si>
  <si>
    <t>7AA3502</t>
    <phoneticPr fontId="3"/>
  </si>
  <si>
    <t>群馬県桐生市黒保根町下田沢１９００－３９０</t>
    <phoneticPr fontId="3"/>
  </si>
  <si>
    <t>7AA4628</t>
    <phoneticPr fontId="3"/>
  </si>
  <si>
    <t>7AA4628</t>
    <phoneticPr fontId="3"/>
  </si>
  <si>
    <t>群馬県桐生市川内町２－３４０－１</t>
    <phoneticPr fontId="3"/>
  </si>
  <si>
    <t>7AA4609</t>
    <phoneticPr fontId="3"/>
  </si>
  <si>
    <t>7AA6551</t>
  </si>
  <si>
    <t>栃木県栃木市小野口町１２８６－１－１</t>
    <phoneticPr fontId="3"/>
  </si>
  <si>
    <t>7AA4732</t>
  </si>
  <si>
    <t>7AA4713</t>
  </si>
  <si>
    <t>7AA4591</t>
  </si>
  <si>
    <t>7AA4583</t>
    <phoneticPr fontId="3"/>
  </si>
  <si>
    <t>7AA4745</t>
    <phoneticPr fontId="3"/>
  </si>
  <si>
    <t>群馬県みどり市大間々町高津戸５３６－２</t>
    <rPh sb="0" eb="3">
      <t>グンマケン</t>
    </rPh>
    <rPh sb="6" eb="7">
      <t>シ</t>
    </rPh>
    <rPh sb="7" eb="11">
      <t>オオマママチ</t>
    </rPh>
    <rPh sb="11" eb="13">
      <t>タカツ</t>
    </rPh>
    <rPh sb="13" eb="14">
      <t>ト</t>
    </rPh>
    <phoneticPr fontId="3"/>
  </si>
  <si>
    <t>7AA2380</t>
    <phoneticPr fontId="3"/>
  </si>
  <si>
    <t>1AA3237</t>
    <phoneticPr fontId="3"/>
  </si>
  <si>
    <t>7AA2982</t>
    <phoneticPr fontId="3"/>
  </si>
  <si>
    <t>群馬県前橋市苗ケ島町１４５９－１</t>
    <rPh sb="0" eb="3">
      <t>グンマケン</t>
    </rPh>
    <rPh sb="3" eb="5">
      <t>マエバシ</t>
    </rPh>
    <rPh sb="5" eb="6">
      <t>シ</t>
    </rPh>
    <rPh sb="6" eb="7">
      <t>ナエ</t>
    </rPh>
    <rPh sb="8" eb="9">
      <t>シマ</t>
    </rPh>
    <rPh sb="9" eb="10">
      <t>マチ</t>
    </rPh>
    <phoneticPr fontId="3"/>
  </si>
  <si>
    <t>6AA4017</t>
    <phoneticPr fontId="3"/>
  </si>
  <si>
    <t>群馬県前橋市富士見町赤城山１７８８－８２</t>
    <rPh sb="0" eb="3">
      <t>グンマケン</t>
    </rPh>
    <rPh sb="3" eb="5">
      <t>マエバシ</t>
    </rPh>
    <rPh sb="5" eb="6">
      <t>シ</t>
    </rPh>
    <rPh sb="6" eb="8">
      <t>フジ</t>
    </rPh>
    <rPh sb="8" eb="9">
      <t>ミ</t>
    </rPh>
    <rPh sb="9" eb="10">
      <t>チョウ</t>
    </rPh>
    <rPh sb="10" eb="12">
      <t>アカギ</t>
    </rPh>
    <rPh sb="12" eb="13">
      <t>ヤマ</t>
    </rPh>
    <phoneticPr fontId="3"/>
  </si>
  <si>
    <t>6AA4075</t>
    <phoneticPr fontId="3"/>
  </si>
  <si>
    <t>7AA2443</t>
    <phoneticPr fontId="3"/>
  </si>
  <si>
    <t>9AA7094</t>
    <phoneticPr fontId="3"/>
  </si>
  <si>
    <t>7AAF423</t>
    <phoneticPr fontId="3"/>
  </si>
  <si>
    <t>9AA5726</t>
    <phoneticPr fontId="3"/>
  </si>
  <si>
    <t>山梨県甲府市下帯那町３３４０－２</t>
    <phoneticPr fontId="3"/>
  </si>
  <si>
    <t>1AA0605</t>
    <phoneticPr fontId="3"/>
  </si>
  <si>
    <t>1AA0343</t>
  </si>
  <si>
    <t>1AA0475</t>
    <phoneticPr fontId="3"/>
  </si>
  <si>
    <t>1AA0330</t>
  </si>
  <si>
    <t>1AA0330</t>
    <phoneticPr fontId="3"/>
  </si>
  <si>
    <t>山梨県笛吹市御坂町上黒駒１番</t>
    <rPh sb="13" eb="14">
      <t>バン</t>
    </rPh>
    <phoneticPr fontId="3"/>
  </si>
  <si>
    <t>1AA0593</t>
    <phoneticPr fontId="3"/>
  </si>
  <si>
    <t>山梨県山梨市牧丘町室伏１２９７－１</t>
    <rPh sb="9" eb="11">
      <t>ムロフシ</t>
    </rPh>
    <phoneticPr fontId="3"/>
  </si>
  <si>
    <t>1AA0651</t>
    <phoneticPr fontId="3"/>
  </si>
  <si>
    <t>群馬県吾妻郡長野原町大字北軽井沢２０３２－５４９４</t>
  </si>
  <si>
    <t>群馬県吾妻郡長野原町大字北軽井沢２０３２－５４９４</t>
    <phoneticPr fontId="3"/>
  </si>
  <si>
    <t>9AAC572</t>
    <phoneticPr fontId="3"/>
  </si>
  <si>
    <t>9AAC575</t>
    <phoneticPr fontId="3"/>
  </si>
  <si>
    <t>9AAC590</t>
    <phoneticPr fontId="3"/>
  </si>
  <si>
    <t>群馬県吾妻郡長野原町大字北軽井沢２０３２－７４８</t>
  </si>
  <si>
    <t>群馬県吾妻郡長野原町大字北軽井沢２０３２－７４８</t>
    <phoneticPr fontId="3"/>
  </si>
  <si>
    <t>9AAC596</t>
    <phoneticPr fontId="3"/>
  </si>
  <si>
    <t>群馬県吾妻郡長野原町大字北軽井沢２０３２－４２１２</t>
  </si>
  <si>
    <t>9AAC568</t>
    <phoneticPr fontId="3"/>
  </si>
  <si>
    <t>9AAC588</t>
    <phoneticPr fontId="3"/>
  </si>
  <si>
    <t>9AAC586</t>
    <phoneticPr fontId="3"/>
  </si>
  <si>
    <t>9AAC578</t>
    <phoneticPr fontId="3"/>
  </si>
  <si>
    <t>9AAC570</t>
    <phoneticPr fontId="3"/>
  </si>
  <si>
    <t>9AAC583</t>
    <phoneticPr fontId="3"/>
  </si>
  <si>
    <t>9AAC580</t>
    <phoneticPr fontId="3"/>
  </si>
  <si>
    <t>群馬県吾妻郡嬬恋村大字鎌原１４９８－１</t>
    <phoneticPr fontId="3"/>
  </si>
  <si>
    <t>9AAD087</t>
    <phoneticPr fontId="3"/>
  </si>
  <si>
    <t>9AAD091</t>
    <phoneticPr fontId="3"/>
  </si>
  <si>
    <t>9AAD089</t>
    <phoneticPr fontId="3"/>
  </si>
  <si>
    <t>群馬県吾妻郡嬬恋村大字鎌原１４９８－５</t>
    <phoneticPr fontId="3"/>
  </si>
  <si>
    <t>群馬県吾妻郡嬬恋村大字鎌原１４９８－４</t>
    <phoneticPr fontId="3"/>
  </si>
  <si>
    <t>9AAD093</t>
    <phoneticPr fontId="3"/>
  </si>
  <si>
    <t>群馬県吾妻郡嬬恋村大字鎌原１４９８－６</t>
    <phoneticPr fontId="3"/>
  </si>
  <si>
    <t>9AAD095</t>
    <phoneticPr fontId="3"/>
  </si>
  <si>
    <t>群馬県吾妻郡嬬恋村大字鎌原１４９８－７</t>
    <phoneticPr fontId="3"/>
  </si>
  <si>
    <t>9AAD097</t>
    <phoneticPr fontId="3"/>
  </si>
  <si>
    <t>群馬県吾妻郡嬬恋村大字鎌原１４９８－８</t>
    <phoneticPr fontId="3"/>
  </si>
  <si>
    <t>9AAD099</t>
    <phoneticPr fontId="3"/>
  </si>
  <si>
    <t>群馬県吾妻郡嬬恋村大字鎌原１４９８－９</t>
    <phoneticPr fontId="3"/>
  </si>
  <si>
    <t>9AAD106</t>
    <phoneticPr fontId="3"/>
  </si>
  <si>
    <t>群馬県吾妻郡嬬恋村大字鎌原１４９８－１１</t>
    <phoneticPr fontId="3"/>
  </si>
  <si>
    <t>9AAD102</t>
    <phoneticPr fontId="3"/>
  </si>
  <si>
    <t>群馬県吾妻郡嬬恋村大字鎌原１４９８－１０</t>
    <phoneticPr fontId="3"/>
  </si>
  <si>
    <t>9AAD112</t>
    <phoneticPr fontId="3"/>
  </si>
  <si>
    <t>群馬県吾妻郡嬬恋村大字鎌原１４９８－１３</t>
    <phoneticPr fontId="3"/>
  </si>
  <si>
    <t>9AAD109</t>
    <phoneticPr fontId="3"/>
  </si>
  <si>
    <t>群馬県吾妻郡嬬恋村大字鎌原１４９８－１２</t>
    <phoneticPr fontId="3"/>
  </si>
  <si>
    <t>9AAC403</t>
    <phoneticPr fontId="3"/>
  </si>
  <si>
    <t>群馬県吾妻郡長野原町大字北軽井沢１９８７－８９</t>
    <phoneticPr fontId="3"/>
  </si>
  <si>
    <t>1AA0036</t>
    <phoneticPr fontId="3"/>
  </si>
  <si>
    <t>1AA0660</t>
    <phoneticPr fontId="3"/>
  </si>
  <si>
    <t>1AA5538</t>
    <phoneticPr fontId="3"/>
  </si>
  <si>
    <t>1AA5536</t>
    <phoneticPr fontId="3"/>
  </si>
  <si>
    <t>1AA5534</t>
    <phoneticPr fontId="3"/>
  </si>
  <si>
    <t>1AA5532</t>
    <phoneticPr fontId="3"/>
  </si>
  <si>
    <t>1AA5530</t>
    <phoneticPr fontId="3"/>
  </si>
  <si>
    <t>1AA5528</t>
    <phoneticPr fontId="3"/>
  </si>
  <si>
    <t>4AA5452</t>
  </si>
  <si>
    <t>4AA5448</t>
    <phoneticPr fontId="3"/>
  </si>
  <si>
    <t>7AA6090</t>
    <phoneticPr fontId="3"/>
  </si>
  <si>
    <t>お客様番号・申込番号
2019年11月21日より
福山(赤）</t>
    <rPh sb="1" eb="3">
      <t>キャクサマ</t>
    </rPh>
    <rPh sb="3" eb="5">
      <t>バンゴウ</t>
    </rPh>
    <rPh sb="6" eb="8">
      <t>モウシコミ</t>
    </rPh>
    <rPh sb="8" eb="10">
      <t>バンゴウ</t>
    </rPh>
    <rPh sb="15" eb="16">
      <t>ネン</t>
    </rPh>
    <rPh sb="18" eb="19">
      <t>ガツ</t>
    </rPh>
    <rPh sb="21" eb="22">
      <t>ニチ</t>
    </rPh>
    <rPh sb="25" eb="27">
      <t>フクヤマ</t>
    </rPh>
    <rPh sb="28" eb="29">
      <t>アカ</t>
    </rPh>
    <phoneticPr fontId="3"/>
  </si>
  <si>
    <t>お客様番号・申込番号
2019年11月21日より
キル(青）</t>
    <rPh sb="1" eb="3">
      <t>キャクサマ</t>
    </rPh>
    <rPh sb="3" eb="5">
      <t>バンゴウ</t>
    </rPh>
    <rPh sb="6" eb="8">
      <t>モウシコミ</t>
    </rPh>
    <rPh sb="8" eb="10">
      <t>バンゴウ</t>
    </rPh>
    <rPh sb="15" eb="16">
      <t>ネン</t>
    </rPh>
    <rPh sb="18" eb="19">
      <t>ガツ</t>
    </rPh>
    <rPh sb="21" eb="22">
      <t>ニチ</t>
    </rPh>
    <rPh sb="28" eb="29">
      <t>アオ</t>
    </rPh>
    <phoneticPr fontId="3"/>
  </si>
  <si>
    <t>お客様番号・申込番号
2019年11月21日より
田中（茶）</t>
    <rPh sb="1" eb="3">
      <t>キャクサマ</t>
    </rPh>
    <rPh sb="3" eb="5">
      <t>バンゴウ</t>
    </rPh>
    <rPh sb="6" eb="8">
      <t>モウシコミ</t>
    </rPh>
    <rPh sb="8" eb="10">
      <t>バンゴウ</t>
    </rPh>
    <rPh sb="15" eb="16">
      <t>ネン</t>
    </rPh>
    <rPh sb="18" eb="19">
      <t>ガツ</t>
    </rPh>
    <rPh sb="21" eb="22">
      <t>ニチ</t>
    </rPh>
    <rPh sb="25" eb="27">
      <t>タナカ</t>
    </rPh>
    <rPh sb="28" eb="29">
      <t>チャ</t>
    </rPh>
    <phoneticPr fontId="3"/>
  </si>
  <si>
    <t>お客様番号・申込番号
2019年11月21日
石塚（緑）</t>
    <rPh sb="1" eb="3">
      <t>キャクサマ</t>
    </rPh>
    <rPh sb="3" eb="5">
      <t>バンゴウ</t>
    </rPh>
    <rPh sb="6" eb="8">
      <t>モウシコミ</t>
    </rPh>
    <rPh sb="8" eb="10">
      <t>バンゴウ</t>
    </rPh>
    <rPh sb="15" eb="16">
      <t>ネン</t>
    </rPh>
    <rPh sb="18" eb="19">
      <t>ガツ</t>
    </rPh>
    <rPh sb="21" eb="22">
      <t>ニチ</t>
    </rPh>
    <rPh sb="23" eb="25">
      <t>イシヅカ</t>
    </rPh>
    <rPh sb="26" eb="27">
      <t>ミドリ</t>
    </rPh>
    <phoneticPr fontId="3"/>
  </si>
  <si>
    <t>7AA0098</t>
    <phoneticPr fontId="3"/>
  </si>
  <si>
    <t>東京都八丈島八丈町三根５８９４－３1
(購入用計量器工事費、工事費負担金）</t>
    <rPh sb="20" eb="23">
      <t>コウニュウヨウ</t>
    </rPh>
    <rPh sb="23" eb="26">
      <t>ケイリョウキ</t>
    </rPh>
    <rPh sb="26" eb="29">
      <t>コウジヒ</t>
    </rPh>
    <rPh sb="30" eb="32">
      <t>コウジ</t>
    </rPh>
    <rPh sb="32" eb="33">
      <t>ヒ</t>
    </rPh>
    <rPh sb="33" eb="36">
      <t>フタンキン</t>
    </rPh>
    <phoneticPr fontId="3"/>
  </si>
  <si>
    <t>静岡県三島市梅名５１７－３</t>
    <phoneticPr fontId="3"/>
  </si>
  <si>
    <t>静岡県裾野市須山２２５５－３８１４－2</t>
    <phoneticPr fontId="3"/>
  </si>
  <si>
    <t>静岡県裾野市須山２２５５－３８１４－１</t>
    <phoneticPr fontId="3"/>
  </si>
  <si>
    <t>6AA3471/6AA3472他3区画</t>
    <rPh sb="15" eb="16">
      <t>タ</t>
    </rPh>
    <rPh sb="17" eb="19">
      <t>クカク</t>
    </rPh>
    <phoneticPr fontId="3"/>
  </si>
  <si>
    <t>千葉県木更津市長須賀１０６７－１</t>
    <phoneticPr fontId="3"/>
  </si>
  <si>
    <t>2AAS852　他17区画</t>
    <rPh sb="8" eb="9">
      <t>タ</t>
    </rPh>
    <rPh sb="11" eb="13">
      <t>クカク</t>
    </rPh>
    <phoneticPr fontId="3"/>
  </si>
  <si>
    <t>山梨県北杜市小淵沢町字西上庄１１３７－1他</t>
    <rPh sb="20" eb="21">
      <t>タ</t>
    </rPh>
    <phoneticPr fontId="3"/>
  </si>
  <si>
    <t>2AAS980　他13区画</t>
    <rPh sb="8" eb="9">
      <t>タ</t>
    </rPh>
    <rPh sb="11" eb="13">
      <t>クカク</t>
    </rPh>
    <phoneticPr fontId="3"/>
  </si>
  <si>
    <t>山梨県北杜市白洲町白須字坂下３５２８－１他</t>
    <phoneticPr fontId="3"/>
  </si>
  <si>
    <t>１AAS312.313</t>
    <phoneticPr fontId="3"/>
  </si>
  <si>
    <t>2AAG610,2AAG612
2AAG613,2AAG614</t>
    <phoneticPr fontId="3"/>
  </si>
  <si>
    <t>7AA2845/7AA2847
4AA2757/7AA2833</t>
    <phoneticPr fontId="3"/>
  </si>
  <si>
    <t>栃木県小山市大字乙女956-10</t>
    <rPh sb="8" eb="10">
      <t>オトメ</t>
    </rPh>
    <phoneticPr fontId="3"/>
  </si>
  <si>
    <t>千葉県茂原市山崎字関谷１０１８－２</t>
    <phoneticPr fontId="3"/>
  </si>
  <si>
    <t>千葉県茂原市山崎字関谷１０１８－１</t>
    <phoneticPr fontId="3"/>
  </si>
  <si>
    <t>9AAC096A</t>
    <phoneticPr fontId="3"/>
  </si>
  <si>
    <t>1AAS320</t>
    <phoneticPr fontId="3"/>
  </si>
  <si>
    <t>山梨県北杜市武川町柳沢１５５６－２</t>
    <rPh sb="10" eb="11">
      <t>サワ</t>
    </rPh>
    <phoneticPr fontId="3"/>
  </si>
  <si>
    <t>1AA5159</t>
    <phoneticPr fontId="3"/>
  </si>
  <si>
    <t>栃木県那須塩原市戸田２３２－２４</t>
    <phoneticPr fontId="3"/>
  </si>
  <si>
    <t>1AA5172</t>
    <phoneticPr fontId="3"/>
  </si>
  <si>
    <t>栃木県那須塩原市鍋掛字長久保１４４６－４</t>
    <rPh sb="0" eb="3">
      <t>トチギケン</t>
    </rPh>
    <rPh sb="3" eb="8">
      <t>ナスシオバラシ</t>
    </rPh>
    <rPh sb="8" eb="10">
      <t>ナベカケ</t>
    </rPh>
    <rPh sb="10" eb="11">
      <t>アザ</t>
    </rPh>
    <rPh sb="11" eb="14">
      <t>ナガクボ</t>
    </rPh>
    <phoneticPr fontId="3"/>
  </si>
  <si>
    <t>栃木県那須塩原市沓掛字北通６３５－２０</t>
    <rPh sb="0" eb="3">
      <t>トチギケン</t>
    </rPh>
    <rPh sb="3" eb="8">
      <t>ナスシオバラシ</t>
    </rPh>
    <rPh sb="8" eb="10">
      <t>ミズカケ</t>
    </rPh>
    <rPh sb="10" eb="11">
      <t>アザ</t>
    </rPh>
    <rPh sb="11" eb="12">
      <t>キタ</t>
    </rPh>
    <rPh sb="12" eb="13">
      <t>トオ</t>
    </rPh>
    <phoneticPr fontId="3"/>
  </si>
  <si>
    <t>1AA5165</t>
    <phoneticPr fontId="3"/>
  </si>
  <si>
    <t>栃木県那須塩原市埼玉字行田３５４－１</t>
    <rPh sb="0" eb="3">
      <t>トチギケン</t>
    </rPh>
    <rPh sb="3" eb="8">
      <t>ナスシオバラシ</t>
    </rPh>
    <rPh sb="8" eb="10">
      <t>サイタマ</t>
    </rPh>
    <rPh sb="10" eb="11">
      <t>アザ</t>
    </rPh>
    <rPh sb="11" eb="13">
      <t>ギョウダ</t>
    </rPh>
    <phoneticPr fontId="3"/>
  </si>
  <si>
    <t>1AA5155</t>
    <phoneticPr fontId="3"/>
  </si>
  <si>
    <t>栃木県那須塩原市下厚崎９７－３７</t>
    <rPh sb="0" eb="8">
      <t>トチギケンナスシオバラシ</t>
    </rPh>
    <rPh sb="8" eb="9">
      <t>シタ</t>
    </rPh>
    <rPh sb="9" eb="10">
      <t>アツ</t>
    </rPh>
    <rPh sb="10" eb="11">
      <t>サキ</t>
    </rPh>
    <phoneticPr fontId="3"/>
  </si>
  <si>
    <t>1AA0119</t>
    <phoneticPr fontId="3"/>
  </si>
  <si>
    <t>栃木県那須塩原市遅野沢５５０－５３</t>
    <rPh sb="0" eb="8">
      <t>トチギケンナスシオバラシ</t>
    </rPh>
    <rPh sb="8" eb="9">
      <t>オソ</t>
    </rPh>
    <rPh sb="9" eb="11">
      <t>ノザワ</t>
    </rPh>
    <phoneticPr fontId="3"/>
  </si>
  <si>
    <t>1AA0113</t>
    <phoneticPr fontId="3"/>
  </si>
  <si>
    <t>栃木県那須塩原市三区町６２１－１５</t>
    <phoneticPr fontId="3"/>
  </si>
  <si>
    <t>1AA5169</t>
    <phoneticPr fontId="3"/>
  </si>
  <si>
    <t>栃木県那須塩原市高林１６５５－２５</t>
    <rPh sb="0" eb="8">
      <t>トチギケンナスシオバラシ</t>
    </rPh>
    <rPh sb="8" eb="10">
      <t>タカバヤシ</t>
    </rPh>
    <phoneticPr fontId="0"/>
  </si>
  <si>
    <t>1AA0093</t>
    <phoneticPr fontId="3"/>
  </si>
  <si>
    <t>栃木県大田原市上奥沢５－３</t>
    <rPh sb="0" eb="3">
      <t>トチギケン</t>
    </rPh>
    <rPh sb="3" eb="7">
      <t>オオタワラシ</t>
    </rPh>
    <rPh sb="7" eb="8">
      <t>カミ</t>
    </rPh>
    <rPh sb="8" eb="10">
      <t>オクサワ</t>
    </rPh>
    <phoneticPr fontId="3"/>
  </si>
  <si>
    <t>1AA0086</t>
    <phoneticPr fontId="3"/>
  </si>
  <si>
    <t>1AA0103</t>
    <phoneticPr fontId="3"/>
  </si>
  <si>
    <t>栃木県大田原市八塩４０９－１</t>
    <phoneticPr fontId="3"/>
  </si>
  <si>
    <t>1AA0115</t>
    <phoneticPr fontId="3"/>
  </si>
  <si>
    <t>栃木県那須塩原市三区町５２９－４</t>
    <phoneticPr fontId="3"/>
  </si>
  <si>
    <t>1AA0080</t>
    <phoneticPr fontId="3"/>
  </si>
  <si>
    <t>栃木県大田原市黒羽向町１３７－１</t>
    <rPh sb="7" eb="9">
      <t>クロハ</t>
    </rPh>
    <rPh sb="9" eb="10">
      <t>ムカイ</t>
    </rPh>
    <rPh sb="10" eb="11">
      <t>マチ</t>
    </rPh>
    <phoneticPr fontId="3"/>
  </si>
  <si>
    <t>1AA0095</t>
    <phoneticPr fontId="3"/>
  </si>
  <si>
    <t>栃木県大田原市新富町２－２５５－１６</t>
    <rPh sb="7" eb="10">
      <t>シントミチョウ</t>
    </rPh>
    <phoneticPr fontId="3"/>
  </si>
  <si>
    <t>1AA5167</t>
    <phoneticPr fontId="3"/>
  </si>
  <si>
    <t>栃木県那須塩原市鍋掛１５９５－１１３</t>
    <rPh sb="8" eb="10">
      <t>ナベカケ</t>
    </rPh>
    <phoneticPr fontId="3"/>
  </si>
  <si>
    <t>1AA5177</t>
    <phoneticPr fontId="3"/>
  </si>
  <si>
    <t>栃木県那須塩原市鍋掛字上山１４８７－８</t>
    <rPh sb="8" eb="10">
      <t>ナベカケ</t>
    </rPh>
    <rPh sb="10" eb="11">
      <t>アザ</t>
    </rPh>
    <rPh sb="11" eb="13">
      <t>カミヤマ</t>
    </rPh>
    <phoneticPr fontId="3"/>
  </si>
  <si>
    <t>1AA0082</t>
    <phoneticPr fontId="3"/>
  </si>
  <si>
    <t>栃木県大田原市佐久山２２８６－１</t>
    <rPh sb="7" eb="9">
      <t>サク</t>
    </rPh>
    <rPh sb="9" eb="10">
      <t>ヤマ</t>
    </rPh>
    <phoneticPr fontId="3"/>
  </si>
  <si>
    <t>1AA5175</t>
    <phoneticPr fontId="3"/>
  </si>
  <si>
    <t>栃木県那須塩原市黒磯６－７７６</t>
    <rPh sb="8" eb="10">
      <t>クロイソ</t>
    </rPh>
    <phoneticPr fontId="3"/>
  </si>
  <si>
    <t>1AA0077</t>
    <phoneticPr fontId="3"/>
  </si>
  <si>
    <t>栃木県大田原市狭原１３００－２</t>
    <rPh sb="7" eb="8">
      <t>キョウ</t>
    </rPh>
    <rPh sb="8" eb="9">
      <t>ハラ</t>
    </rPh>
    <phoneticPr fontId="3"/>
  </si>
  <si>
    <t>1AA5100</t>
    <phoneticPr fontId="3"/>
  </si>
  <si>
    <t>栃木県那須塩原市大字高久乙１４５１－１０３</t>
    <rPh sb="8" eb="10">
      <t>オオアザ</t>
    </rPh>
    <rPh sb="10" eb="11">
      <t>タカ</t>
    </rPh>
    <rPh sb="11" eb="12">
      <t>ヒサ</t>
    </rPh>
    <rPh sb="12" eb="13">
      <t>オツ</t>
    </rPh>
    <phoneticPr fontId="3"/>
  </si>
  <si>
    <t>7AA1323</t>
    <phoneticPr fontId="3"/>
  </si>
  <si>
    <t>7AA1325</t>
    <phoneticPr fontId="3"/>
  </si>
  <si>
    <t>8AAC674</t>
    <phoneticPr fontId="3"/>
  </si>
  <si>
    <t>埼玉県入間郡越生町大字小杉６８１－８　1区画</t>
    <rPh sb="20" eb="22">
      <t>クカク</t>
    </rPh>
    <phoneticPr fontId="3"/>
  </si>
  <si>
    <t>8AAC676</t>
    <phoneticPr fontId="3"/>
  </si>
  <si>
    <t>埼玉県入間郡越生町大字小杉６８１－５　２区画</t>
    <rPh sb="20" eb="22">
      <t>クカク</t>
    </rPh>
    <phoneticPr fontId="3"/>
  </si>
  <si>
    <t>8AAC678</t>
    <phoneticPr fontId="3"/>
  </si>
  <si>
    <t>埼玉県入間郡越生町大字小杉６８１－５　３区画</t>
    <rPh sb="20" eb="22">
      <t>クカク</t>
    </rPh>
    <phoneticPr fontId="3"/>
  </si>
  <si>
    <t>8AAC680</t>
    <phoneticPr fontId="3"/>
  </si>
  <si>
    <t>埼玉県入間郡越生町大字小杉６８１－５　４区画</t>
    <rPh sb="20" eb="22">
      <t>クカク</t>
    </rPh>
    <phoneticPr fontId="3"/>
  </si>
  <si>
    <t>8AAC681</t>
    <phoneticPr fontId="3"/>
  </si>
  <si>
    <t>埼玉県入間郡越生町大字小杉６８１－５　５区画</t>
    <rPh sb="20" eb="22">
      <t>クカク</t>
    </rPh>
    <phoneticPr fontId="3"/>
  </si>
  <si>
    <t>8AAC682</t>
    <phoneticPr fontId="3"/>
  </si>
  <si>
    <t>埼玉県入間郡越生町大字小杉６８１－５　６区画</t>
    <rPh sb="20" eb="22">
      <t>クカク</t>
    </rPh>
    <phoneticPr fontId="3"/>
  </si>
  <si>
    <t>8AAC683</t>
    <phoneticPr fontId="3"/>
  </si>
  <si>
    <t>埼玉県入間郡越生町大字小杉６８１－５　７区画</t>
    <rPh sb="20" eb="22">
      <t>クカク</t>
    </rPh>
    <phoneticPr fontId="3"/>
  </si>
  <si>
    <t>8AAC684</t>
    <phoneticPr fontId="3"/>
  </si>
  <si>
    <t>埼玉県入間郡越生町大字小杉６８１－５　８区画</t>
    <rPh sb="20" eb="22">
      <t>クカク</t>
    </rPh>
    <phoneticPr fontId="3"/>
  </si>
  <si>
    <t>8AAC685</t>
    <phoneticPr fontId="3"/>
  </si>
  <si>
    <t>埼玉県入間郡越生町大字小杉６８１－５　９区画</t>
    <rPh sb="20" eb="22">
      <t>クカク</t>
    </rPh>
    <phoneticPr fontId="3"/>
  </si>
  <si>
    <t>8AAC686</t>
    <phoneticPr fontId="3"/>
  </si>
  <si>
    <t>埼玉県入間郡越生町大字小杉６８１－５　１０区画</t>
    <rPh sb="21" eb="23">
      <t>クカク</t>
    </rPh>
    <phoneticPr fontId="3"/>
  </si>
  <si>
    <t>8AAC687</t>
    <phoneticPr fontId="3"/>
  </si>
  <si>
    <t>埼玉県入間郡越生町大字小杉６８１－５　１１区画</t>
    <rPh sb="21" eb="23">
      <t>クカク</t>
    </rPh>
    <phoneticPr fontId="3"/>
  </si>
  <si>
    <t>8AAC688</t>
    <phoneticPr fontId="3"/>
  </si>
  <si>
    <t>埼玉県入間郡越生町大字小杉６８１－５　１２区画</t>
    <rPh sb="21" eb="23">
      <t>クカク</t>
    </rPh>
    <phoneticPr fontId="3"/>
  </si>
  <si>
    <t>8AAC689</t>
    <phoneticPr fontId="3"/>
  </si>
  <si>
    <t>埼玉県入間郡越生町大字小杉６８１－５　１３区画</t>
    <rPh sb="21" eb="23">
      <t>クカク</t>
    </rPh>
    <phoneticPr fontId="3"/>
  </si>
  <si>
    <t>8AAC690</t>
    <phoneticPr fontId="3"/>
  </si>
  <si>
    <t>埼玉県入間郡越生町大字小杉６８１－５　１４区画</t>
    <rPh sb="21" eb="23">
      <t>クカク</t>
    </rPh>
    <phoneticPr fontId="3"/>
  </si>
  <si>
    <t>8AAC691</t>
    <phoneticPr fontId="3"/>
  </si>
  <si>
    <t>埼玉県入間郡越生町大字小杉６８１－５　１５区画</t>
    <rPh sb="21" eb="23">
      <t>クカク</t>
    </rPh>
    <phoneticPr fontId="3"/>
  </si>
  <si>
    <t>8AAC692</t>
    <phoneticPr fontId="3"/>
  </si>
  <si>
    <t>埼玉県入間郡越生町大字小杉６８１－５　１６区画</t>
    <rPh sb="21" eb="23">
      <t>クカク</t>
    </rPh>
    <phoneticPr fontId="3"/>
  </si>
  <si>
    <t>8AAC694</t>
    <phoneticPr fontId="3"/>
  </si>
  <si>
    <t>埼玉県入間郡越生町大字小杉６８１－５　１７区画</t>
    <rPh sb="21" eb="23">
      <t>クカク</t>
    </rPh>
    <phoneticPr fontId="3"/>
  </si>
  <si>
    <t>8AAC695</t>
    <phoneticPr fontId="3"/>
  </si>
  <si>
    <t>埼玉県入間郡越生町大字小杉６８１－５　１８区画</t>
    <rPh sb="21" eb="23">
      <t>クカク</t>
    </rPh>
    <phoneticPr fontId="3"/>
  </si>
  <si>
    <t>8AAC696</t>
    <phoneticPr fontId="3"/>
  </si>
  <si>
    <t>埼玉県入間郡越生町大字小杉６８１－５　１９区画</t>
    <rPh sb="21" eb="23">
      <t>クカク</t>
    </rPh>
    <phoneticPr fontId="3"/>
  </si>
  <si>
    <t>8AAC697</t>
    <phoneticPr fontId="3"/>
  </si>
  <si>
    <t>埼玉県入間郡越生町大字小杉６８１－５　２０区画</t>
    <rPh sb="21" eb="23">
      <t>クカク</t>
    </rPh>
    <phoneticPr fontId="3"/>
  </si>
  <si>
    <t>8AAC698</t>
    <phoneticPr fontId="3"/>
  </si>
  <si>
    <t>埼玉県入間郡越生町大字小杉６８１－５　２１区画</t>
    <rPh sb="21" eb="23">
      <t>クカク</t>
    </rPh>
    <phoneticPr fontId="3"/>
  </si>
  <si>
    <t>1AAP252</t>
    <phoneticPr fontId="3"/>
  </si>
  <si>
    <t>1AAP183</t>
    <phoneticPr fontId="3"/>
  </si>
  <si>
    <t>7AA0104</t>
    <phoneticPr fontId="3"/>
  </si>
  <si>
    <t>東京都八丈島八丈町三根５８９４－４２</t>
    <phoneticPr fontId="3"/>
  </si>
  <si>
    <t>7AA0102</t>
    <phoneticPr fontId="3"/>
  </si>
  <si>
    <t>東京都八丈島八丈町三根５８９４－４１</t>
    <phoneticPr fontId="3"/>
  </si>
  <si>
    <t>東京都八丈島八丈町三根５８８－１</t>
    <phoneticPr fontId="3"/>
  </si>
  <si>
    <t>7AAM244～271</t>
    <phoneticPr fontId="3"/>
  </si>
  <si>
    <t>神奈川県横浜市保土ヶ谷区上菅田町８４９</t>
    <phoneticPr fontId="3"/>
  </si>
  <si>
    <t>6AAB182</t>
    <phoneticPr fontId="3"/>
  </si>
  <si>
    <t>9AAG342</t>
    <phoneticPr fontId="3"/>
  </si>
  <si>
    <t>山梨県南都留郡鳴沢村３０番</t>
    <rPh sb="0" eb="3">
      <t>ヤマナシケン</t>
    </rPh>
    <rPh sb="3" eb="4">
      <t>ミナミ</t>
    </rPh>
    <rPh sb="4" eb="6">
      <t>ツル</t>
    </rPh>
    <rPh sb="6" eb="7">
      <t>グン</t>
    </rPh>
    <rPh sb="7" eb="9">
      <t>ナルサワ</t>
    </rPh>
    <rPh sb="9" eb="10">
      <t>ムラ</t>
    </rPh>
    <rPh sb="12" eb="13">
      <t>バン</t>
    </rPh>
    <phoneticPr fontId="3"/>
  </si>
  <si>
    <t>9AAG313</t>
    <phoneticPr fontId="3"/>
  </si>
  <si>
    <t>山梨県南都留郡富士河口湖町大石字松原山２５３３－２</t>
    <phoneticPr fontId="3"/>
  </si>
  <si>
    <t>7AAB309</t>
    <phoneticPr fontId="3"/>
  </si>
  <si>
    <t>千葉県長生郡白子町牛込５６０－１</t>
    <phoneticPr fontId="3"/>
  </si>
  <si>
    <t>7AAB307</t>
    <phoneticPr fontId="3"/>
  </si>
  <si>
    <t>6AAB883</t>
    <phoneticPr fontId="3"/>
  </si>
  <si>
    <t>千葉県長生郡睦沢町下之郷字沢尻２７５５－２</t>
    <phoneticPr fontId="3"/>
  </si>
  <si>
    <t>6AAB885</t>
    <phoneticPr fontId="3"/>
  </si>
  <si>
    <t>千葉県長生郡睦沢町下之郷字沢尻２７５５－３</t>
    <phoneticPr fontId="3"/>
  </si>
  <si>
    <t>6AAB887</t>
    <phoneticPr fontId="3"/>
  </si>
  <si>
    <t>千葉県長生郡睦沢町下之郷字沢尻２７５５－４</t>
    <phoneticPr fontId="3"/>
  </si>
  <si>
    <t>6AAB889</t>
    <phoneticPr fontId="3"/>
  </si>
  <si>
    <t>千葉県長生郡睦沢町下之郷字沢尻２７５５－５</t>
    <phoneticPr fontId="3"/>
  </si>
  <si>
    <t>6AAB891</t>
    <phoneticPr fontId="3"/>
  </si>
  <si>
    <t>千葉県長生郡睦沢町下之郷字沢尻２７５５－６</t>
    <phoneticPr fontId="3"/>
  </si>
  <si>
    <t>9AA0868</t>
    <phoneticPr fontId="3"/>
  </si>
  <si>
    <t>静岡県富士宮市人穴２０４－２４０－１</t>
    <phoneticPr fontId="3"/>
  </si>
  <si>
    <t>静岡県富士宮市人穴２４０－２４０ー２</t>
    <phoneticPr fontId="3"/>
  </si>
  <si>
    <t>9AA0861</t>
    <phoneticPr fontId="3"/>
  </si>
  <si>
    <t>静岡県富士宮市青木平１番</t>
    <rPh sb="11" eb="12">
      <t>バン</t>
    </rPh>
    <phoneticPr fontId="3"/>
  </si>
  <si>
    <t>9AA0863</t>
    <phoneticPr fontId="3"/>
  </si>
  <si>
    <t>9AA0865</t>
    <phoneticPr fontId="3"/>
  </si>
  <si>
    <t>静岡県富士宮市青木平２番</t>
    <phoneticPr fontId="3"/>
  </si>
  <si>
    <t>6AA3468</t>
    <phoneticPr fontId="3"/>
  </si>
  <si>
    <t>千葉県木更津市久津間字久留里川通１９３６－１</t>
    <phoneticPr fontId="3"/>
  </si>
  <si>
    <t>6AA3470</t>
    <phoneticPr fontId="3"/>
  </si>
  <si>
    <t>千葉県木更津市久津間字久留里川通１９３６－２</t>
    <phoneticPr fontId="3"/>
  </si>
  <si>
    <t xml:space="preserve">群馬県沼田市薄根町４１２２－２６ー８ </t>
    <phoneticPr fontId="3"/>
  </si>
  <si>
    <t>千葉県千葉市緑区平川町１３５２－３</t>
    <phoneticPr fontId="3"/>
  </si>
  <si>
    <t>北海道旭川市西神楽南１条１丁目１４０</t>
    <phoneticPr fontId="3"/>
  </si>
  <si>
    <t>栃木県那須郡那須町寺子乙字入山１９９６－９１</t>
    <phoneticPr fontId="3"/>
  </si>
  <si>
    <t>4AA5450</t>
    <phoneticPr fontId="3"/>
  </si>
  <si>
    <t>7AA7770</t>
    <phoneticPr fontId="3"/>
  </si>
  <si>
    <t>2AA0600</t>
    <phoneticPr fontId="3"/>
  </si>
  <si>
    <t>2AA6375</t>
    <phoneticPr fontId="3"/>
  </si>
  <si>
    <t>4AA1180</t>
    <phoneticPr fontId="3"/>
  </si>
  <si>
    <t>1AA0086</t>
    <phoneticPr fontId="3"/>
  </si>
  <si>
    <t>TA1010286</t>
    <phoneticPr fontId="3"/>
  </si>
  <si>
    <t>１AA0109</t>
    <phoneticPr fontId="3"/>
  </si>
  <si>
    <t>3AA6514A</t>
    <phoneticPr fontId="3"/>
  </si>
  <si>
    <t>１AA0117</t>
    <phoneticPr fontId="3"/>
  </si>
  <si>
    <t>１AA5157</t>
    <phoneticPr fontId="3"/>
  </si>
  <si>
    <t>3AA6512A</t>
    <phoneticPr fontId="3"/>
  </si>
  <si>
    <t>3AA6524A</t>
    <phoneticPr fontId="3"/>
  </si>
  <si>
    <t>3AA6516</t>
    <phoneticPr fontId="3"/>
  </si>
  <si>
    <t>9AA5175</t>
    <phoneticPr fontId="3"/>
  </si>
  <si>
    <t>群馬県みどり市東町小夜戸979</t>
    <phoneticPr fontId="3"/>
  </si>
  <si>
    <t>7AA4540/7AA4542/  7AA4544</t>
    <phoneticPr fontId="3"/>
  </si>
  <si>
    <t>7AAC019</t>
    <phoneticPr fontId="3"/>
  </si>
  <si>
    <t>7AA4583/7AA4585</t>
    <phoneticPr fontId="3"/>
  </si>
  <si>
    <t>群馬県桐生市黒保根町下田沢１９００－３００(390だけ1区画だけ？）</t>
    <rPh sb="28" eb="30">
      <t>クカク</t>
    </rPh>
    <phoneticPr fontId="3"/>
  </si>
  <si>
    <t>群馬県桐生市黒保根町下田沢１９００－３７２他((390だけ1区画だけ？）</t>
    <phoneticPr fontId="3"/>
  </si>
  <si>
    <t>１AA2725</t>
    <phoneticPr fontId="3"/>
  </si>
  <si>
    <t>6AA0674/6AA0666　/6AA0667/6AA0668　/6AA0679/6AA0681　/6AA0683</t>
    <phoneticPr fontId="3"/>
  </si>
  <si>
    <t>8AAG244</t>
    <phoneticPr fontId="3"/>
  </si>
  <si>
    <t>7AAA609/7AAA612</t>
    <phoneticPr fontId="3"/>
  </si>
  <si>
    <t>8AAA849</t>
    <phoneticPr fontId="3"/>
  </si>
  <si>
    <t>CA510N087</t>
    <phoneticPr fontId="3"/>
  </si>
  <si>
    <t>CA510N099</t>
    <phoneticPr fontId="3"/>
  </si>
  <si>
    <t>6AA2004/6AA2005</t>
    <phoneticPr fontId="3"/>
  </si>
  <si>
    <t>7AAL8456</t>
    <phoneticPr fontId="3"/>
  </si>
  <si>
    <t>８AAS956</t>
    <phoneticPr fontId="3"/>
  </si>
  <si>
    <t>CA510N082</t>
    <phoneticPr fontId="3"/>
  </si>
  <si>
    <t>受付日</t>
    <phoneticPr fontId="3"/>
  </si>
  <si>
    <t>受付日</t>
    <rPh sb="0" eb="3">
      <t>ウケツケビ</t>
    </rPh>
    <phoneticPr fontId="3"/>
  </si>
  <si>
    <t>2AAW650/2AAW649</t>
    <phoneticPr fontId="3"/>
  </si>
  <si>
    <t>6AAｂ870/6AAB869</t>
    <phoneticPr fontId="3"/>
  </si>
  <si>
    <t>7AAB223/7AAB224</t>
    <phoneticPr fontId="3"/>
  </si>
  <si>
    <t>7AA1072/7AA1078</t>
    <phoneticPr fontId="3"/>
  </si>
  <si>
    <t>7AA1042/7AA1045/7AA1049/7AA1053</t>
    <phoneticPr fontId="3"/>
  </si>
  <si>
    <t>7AA1054/7AA1050/　7AA1046/7AA1040</t>
    <phoneticPr fontId="3"/>
  </si>
  <si>
    <t>7AA1058/7AA1062　/7AA1064</t>
    <phoneticPr fontId="3"/>
  </si>
  <si>
    <t>1AAS254/1AAS255</t>
    <phoneticPr fontId="3"/>
  </si>
  <si>
    <t>9AAG042/9AAG043</t>
    <phoneticPr fontId="3"/>
  </si>
  <si>
    <t>１AAS317/1AAS318</t>
    <phoneticPr fontId="3"/>
  </si>
  <si>
    <t>2AAS980</t>
    <phoneticPr fontId="3"/>
  </si>
  <si>
    <t>1AAS314/1AAS313</t>
    <phoneticPr fontId="3"/>
  </si>
  <si>
    <t>1AAS320/1AAS321</t>
    <phoneticPr fontId="3"/>
  </si>
  <si>
    <t>2AAS785</t>
    <phoneticPr fontId="3"/>
  </si>
  <si>
    <t>なし</t>
    <phoneticPr fontId="3"/>
  </si>
  <si>
    <t>PC棚ファイルお客様番号・申込番号宇ありなし　2019年11月24日廷々</t>
    <rPh sb="2" eb="3">
      <t>タナ</t>
    </rPh>
    <rPh sb="8" eb="10">
      <t>キャクサマ</t>
    </rPh>
    <rPh sb="10" eb="12">
      <t>バンゴウ</t>
    </rPh>
    <rPh sb="13" eb="15">
      <t>モウシコミ</t>
    </rPh>
    <rPh sb="15" eb="17">
      <t>バンゴウ</t>
    </rPh>
    <rPh sb="17" eb="18">
      <t>ウ</t>
    </rPh>
    <rPh sb="27" eb="28">
      <t>ネン</t>
    </rPh>
    <rPh sb="30" eb="31">
      <t>ガツ</t>
    </rPh>
    <rPh sb="33" eb="34">
      <t>ニチ</t>
    </rPh>
    <rPh sb="34" eb="36">
      <t>テイテイ</t>
    </rPh>
    <phoneticPr fontId="3"/>
  </si>
  <si>
    <t>石塚</t>
    <rPh sb="0" eb="2">
      <t>イシヅカ</t>
    </rPh>
    <phoneticPr fontId="3"/>
  </si>
  <si>
    <t>東京</t>
    <rPh sb="0" eb="2">
      <t>トウキョウ</t>
    </rPh>
    <phoneticPr fontId="3"/>
  </si>
  <si>
    <t>7AA1193</t>
    <phoneticPr fontId="3"/>
  </si>
  <si>
    <t>7AA4571</t>
    <phoneticPr fontId="3"/>
  </si>
  <si>
    <t>群馬県桐生市広沢町６丁目１２７－１、－３</t>
    <rPh sb="8" eb="9">
      <t>チョウ</t>
    </rPh>
    <phoneticPr fontId="3"/>
  </si>
  <si>
    <t>工事費負担金発行日</t>
    <rPh sb="0" eb="2">
      <t>コウジ</t>
    </rPh>
    <rPh sb="2" eb="3">
      <t>ヒ</t>
    </rPh>
    <rPh sb="3" eb="5">
      <t>フタン</t>
    </rPh>
    <rPh sb="5" eb="6">
      <t>キン</t>
    </rPh>
    <rPh sb="6" eb="8">
      <t>ハッコウ</t>
    </rPh>
    <rPh sb="8" eb="9">
      <t>ビ</t>
    </rPh>
    <phoneticPr fontId="3"/>
  </si>
  <si>
    <t>2019.4.16</t>
    <phoneticPr fontId="3"/>
  </si>
  <si>
    <t>2017.3.24</t>
    <phoneticPr fontId="3"/>
  </si>
  <si>
    <t>石塚</t>
    <rPh sb="0" eb="2">
      <t>イシヅカ</t>
    </rPh>
    <phoneticPr fontId="3"/>
  </si>
  <si>
    <t>2019.4.24</t>
    <phoneticPr fontId="3"/>
  </si>
  <si>
    <t>2018.12.18</t>
    <phoneticPr fontId="3"/>
  </si>
  <si>
    <t>441-0100-07-25-39</t>
    <phoneticPr fontId="3"/>
  </si>
  <si>
    <t>441-0100-07-25390</t>
    <phoneticPr fontId="3"/>
  </si>
  <si>
    <t>420-0100-09-02290</t>
    <phoneticPr fontId="3"/>
  </si>
  <si>
    <t>450-0100-23-81-590</t>
    <phoneticPr fontId="3"/>
  </si>
  <si>
    <t>3200-010003-2979</t>
    <phoneticPr fontId="3"/>
  </si>
  <si>
    <t>2018.12.21</t>
    <phoneticPr fontId="3"/>
  </si>
  <si>
    <t>2018.11.26</t>
    <phoneticPr fontId="3"/>
  </si>
  <si>
    <t>2019.2.26</t>
    <phoneticPr fontId="3"/>
  </si>
  <si>
    <t>2017.5.15</t>
    <phoneticPr fontId="3"/>
  </si>
  <si>
    <t>2018.12.10</t>
    <phoneticPr fontId="3"/>
  </si>
  <si>
    <t>2018.10.9</t>
    <phoneticPr fontId="3"/>
  </si>
  <si>
    <t>432-0100-08-96390</t>
    <phoneticPr fontId="3"/>
  </si>
  <si>
    <t>2018.12.27</t>
    <phoneticPr fontId="3"/>
  </si>
  <si>
    <t>425-0100-02-8009</t>
    <phoneticPr fontId="3"/>
  </si>
  <si>
    <t>2017.5.10</t>
    <phoneticPr fontId="3"/>
  </si>
  <si>
    <t>441-0100-01-2569</t>
    <phoneticPr fontId="3"/>
  </si>
  <si>
    <t>2017.5.11</t>
    <phoneticPr fontId="3"/>
  </si>
  <si>
    <t>441-0100-15-2279</t>
    <phoneticPr fontId="3"/>
  </si>
  <si>
    <t>2017.5.16</t>
    <phoneticPr fontId="3"/>
  </si>
  <si>
    <t>441-0100-01-1449</t>
    <phoneticPr fontId="3"/>
  </si>
  <si>
    <t>2017.3.28</t>
    <phoneticPr fontId="3"/>
  </si>
  <si>
    <t>01-61-1605976-000-03</t>
    <phoneticPr fontId="3"/>
  </si>
  <si>
    <t>01-61-1605977-000-03</t>
    <phoneticPr fontId="3"/>
  </si>
  <si>
    <t>530-0100-02-9251</t>
    <phoneticPr fontId="3"/>
  </si>
  <si>
    <t>2017.2.20</t>
    <phoneticPr fontId="3"/>
  </si>
  <si>
    <t>522-0100-02-6361</t>
    <phoneticPr fontId="3"/>
  </si>
  <si>
    <t>540-0100-08-1371</t>
    <phoneticPr fontId="3"/>
  </si>
  <si>
    <t>2017.3.16</t>
    <phoneticPr fontId="3"/>
  </si>
  <si>
    <t>540-0100-21-3751</t>
    <phoneticPr fontId="3"/>
  </si>
  <si>
    <t>540-0100-04-9601</t>
    <phoneticPr fontId="3"/>
  </si>
  <si>
    <t>2016.10.11</t>
    <phoneticPr fontId="3"/>
  </si>
  <si>
    <t>2018.11.27</t>
    <phoneticPr fontId="3"/>
  </si>
  <si>
    <t>514-0100-01-6781</t>
    <phoneticPr fontId="3"/>
  </si>
  <si>
    <t>2016.4.12</t>
    <phoneticPr fontId="3"/>
  </si>
  <si>
    <t>540-0100-03-4521</t>
    <phoneticPr fontId="3"/>
  </si>
  <si>
    <t>540-0100-02-9251</t>
    <phoneticPr fontId="3"/>
  </si>
  <si>
    <t>512-0100-05-1361</t>
    <phoneticPr fontId="3"/>
  </si>
  <si>
    <t>532-0100-00-6691</t>
    <phoneticPr fontId="3"/>
  </si>
  <si>
    <t>2018.11.28</t>
    <phoneticPr fontId="3"/>
  </si>
  <si>
    <t>532-0100-00-6631</t>
    <phoneticPr fontId="3"/>
  </si>
  <si>
    <t>540-0100-03-4831</t>
    <phoneticPr fontId="3"/>
  </si>
  <si>
    <t>2019.3.5</t>
    <phoneticPr fontId="3"/>
  </si>
  <si>
    <t>2017.4.26</t>
    <phoneticPr fontId="3"/>
  </si>
  <si>
    <t>254-0100-00-8009</t>
    <phoneticPr fontId="3"/>
  </si>
  <si>
    <t>2017.3.9</t>
    <phoneticPr fontId="3"/>
  </si>
  <si>
    <t>255-0100-00-7961</t>
    <phoneticPr fontId="3"/>
  </si>
  <si>
    <t>2018.11.8</t>
    <phoneticPr fontId="3"/>
  </si>
  <si>
    <t>241-0100-10-6409</t>
    <phoneticPr fontId="3"/>
  </si>
  <si>
    <t>7AA7225</t>
    <phoneticPr fontId="3"/>
  </si>
  <si>
    <t>F</t>
    <phoneticPr fontId="3"/>
  </si>
  <si>
    <t>2019.2.20</t>
    <phoneticPr fontId="3"/>
  </si>
  <si>
    <t>2550100033621</t>
    <phoneticPr fontId="3"/>
  </si>
  <si>
    <t>2018.12.10</t>
    <phoneticPr fontId="3"/>
  </si>
  <si>
    <t>0161160589700002</t>
    <phoneticPr fontId="3"/>
  </si>
  <si>
    <t>岐阜県揖斐郡揖斐川町上野１７３０－２－２</t>
    <phoneticPr fontId="3"/>
  </si>
  <si>
    <t>岐阜県揖斐郡揖斐川町上野１７３０－２－３</t>
    <phoneticPr fontId="3"/>
  </si>
  <si>
    <t>2018.12.27</t>
    <phoneticPr fontId="3"/>
  </si>
  <si>
    <t>4250100017999</t>
    <phoneticPr fontId="3"/>
  </si>
  <si>
    <t>4250100007989</t>
    <phoneticPr fontId="3"/>
  </si>
  <si>
    <t>野田</t>
    <rPh sb="0" eb="2">
      <t>ノダ</t>
    </rPh>
    <phoneticPr fontId="3"/>
  </si>
  <si>
    <t>4416100021059</t>
    <phoneticPr fontId="3"/>
  </si>
  <si>
    <t>野田</t>
    <rPh sb="0" eb="2">
      <t>ノダ</t>
    </rPh>
    <phoneticPr fontId="3"/>
  </si>
  <si>
    <t>岐阜県揖斐郡揖斐川町上野１７３０－２－１</t>
    <phoneticPr fontId="3"/>
  </si>
  <si>
    <t>4250100028009</t>
    <phoneticPr fontId="3"/>
  </si>
  <si>
    <t>432-0100-09-3259</t>
    <phoneticPr fontId="3"/>
  </si>
  <si>
    <t>441-0100-07-2539</t>
    <phoneticPr fontId="3"/>
  </si>
  <si>
    <t>450-0100-040359</t>
    <phoneticPr fontId="3"/>
  </si>
  <si>
    <t>0161-1605-0560-0002</t>
    <phoneticPr fontId="3"/>
  </si>
  <si>
    <t>2017.8</t>
    <phoneticPr fontId="3"/>
  </si>
  <si>
    <t>2017.8.1</t>
    <phoneticPr fontId="3"/>
  </si>
  <si>
    <t>431-0100-06-81-19</t>
    <phoneticPr fontId="3"/>
  </si>
  <si>
    <t>431-0100-03-30-3-9</t>
    <phoneticPr fontId="3"/>
  </si>
  <si>
    <t>431-0100-05-10-5-9</t>
    <phoneticPr fontId="3"/>
  </si>
  <si>
    <t>2019.3.25</t>
    <phoneticPr fontId="3"/>
  </si>
  <si>
    <t>514-0100-01-26-9-１</t>
    <phoneticPr fontId="3"/>
  </si>
  <si>
    <t>2017.3.31</t>
    <phoneticPr fontId="3"/>
  </si>
  <si>
    <t>514-0100-01-26-9-1</t>
    <phoneticPr fontId="3"/>
  </si>
  <si>
    <t>2500100097189</t>
    <phoneticPr fontId="3"/>
  </si>
  <si>
    <t>2019.1.22</t>
    <phoneticPr fontId="3"/>
  </si>
  <si>
    <t>1001268794(請求Ｎｏ)</t>
    <rPh sb="11" eb="13">
      <t>セイキュウ</t>
    </rPh>
    <phoneticPr fontId="3"/>
  </si>
  <si>
    <t>2017.3.23</t>
    <phoneticPr fontId="3"/>
  </si>
  <si>
    <t>06-822-151-13-1505220-51</t>
    <phoneticPr fontId="3"/>
  </si>
  <si>
    <t>2016.6.21</t>
    <phoneticPr fontId="3"/>
  </si>
  <si>
    <t>7AA3775/7AA3777</t>
    <phoneticPr fontId="3"/>
  </si>
  <si>
    <t>2019.1.19</t>
    <phoneticPr fontId="3"/>
  </si>
  <si>
    <t>岐阜県高山市清見町巣野俣１３４２－２，４</t>
    <rPh sb="0" eb="3">
      <t>ギフケン</t>
    </rPh>
    <rPh sb="3" eb="6">
      <t>タカヤマシ</t>
    </rPh>
    <rPh sb="6" eb="9">
      <t>キヨミチョウ</t>
    </rPh>
    <rPh sb="9" eb="10">
      <t>ス</t>
    </rPh>
    <rPh sb="10" eb="11">
      <t>ノ</t>
    </rPh>
    <rPh sb="11" eb="12">
      <t>マタ</t>
    </rPh>
    <phoneticPr fontId="3"/>
  </si>
  <si>
    <t>2019.8.22</t>
    <phoneticPr fontId="3"/>
  </si>
  <si>
    <t>4500-1000-58049</t>
    <phoneticPr fontId="3"/>
  </si>
  <si>
    <t>長野県北佐久郡軽井沢町大字軽井沢字高瀬沢</t>
    <rPh sb="0" eb="3">
      <t>ナガノケン</t>
    </rPh>
    <rPh sb="3" eb="11">
      <t>キタサクグンカルイザワマチ</t>
    </rPh>
    <rPh sb="11" eb="12">
      <t>オオ</t>
    </rPh>
    <rPh sb="12" eb="13">
      <t>ジ</t>
    </rPh>
    <rPh sb="13" eb="16">
      <t>カルイザワ</t>
    </rPh>
    <rPh sb="16" eb="17">
      <t>アザ</t>
    </rPh>
    <rPh sb="17" eb="19">
      <t>タカセ</t>
    </rPh>
    <rPh sb="19" eb="20">
      <t>ザワ</t>
    </rPh>
    <phoneticPr fontId="3"/>
  </si>
  <si>
    <t>5240-10000-8141</t>
    <phoneticPr fontId="3"/>
  </si>
  <si>
    <t>2017.2.20</t>
    <phoneticPr fontId="3"/>
  </si>
  <si>
    <t>7AA3036</t>
    <phoneticPr fontId="3"/>
  </si>
  <si>
    <t>静岡県富士宮市青木平７５－１</t>
    <rPh sb="0" eb="3">
      <t>シズオカケン</t>
    </rPh>
    <rPh sb="3" eb="7">
      <t>フジノミヤシ</t>
    </rPh>
    <rPh sb="7" eb="9">
      <t>アオキ</t>
    </rPh>
    <rPh sb="9" eb="10">
      <t>ダイラ</t>
    </rPh>
    <phoneticPr fontId="3"/>
  </si>
  <si>
    <t>静岡県富士宮市青木平７５－２</t>
    <rPh sb="0" eb="3">
      <t>シズオカケン</t>
    </rPh>
    <rPh sb="3" eb="7">
      <t>フジノミヤシ</t>
    </rPh>
    <rPh sb="7" eb="9">
      <t>アオキ</t>
    </rPh>
    <rPh sb="9" eb="10">
      <t>ダイラ</t>
    </rPh>
    <phoneticPr fontId="3"/>
  </si>
  <si>
    <t>7AA3038</t>
    <phoneticPr fontId="3"/>
  </si>
  <si>
    <t>250-0100-09-70-8-9</t>
    <phoneticPr fontId="3"/>
  </si>
  <si>
    <t>14-828-659-54-0013005-51</t>
    <phoneticPr fontId="3"/>
  </si>
  <si>
    <t>2017.4.24</t>
    <phoneticPr fontId="3"/>
  </si>
  <si>
    <t>01-61-1605809-000-02</t>
    <phoneticPr fontId="3"/>
  </si>
  <si>
    <t>福岡県築上郡築上町大字越路１０－１</t>
    <phoneticPr fontId="3"/>
  </si>
  <si>
    <t>2017.3.27</t>
    <phoneticPr fontId="3"/>
  </si>
  <si>
    <t>11-127-258-49-0004511-31</t>
    <phoneticPr fontId="3"/>
  </si>
  <si>
    <t>福岡県築上郡築上町大字越路１０－2</t>
    <phoneticPr fontId="3"/>
  </si>
  <si>
    <t>11-127-258-49-0004512-31</t>
    <phoneticPr fontId="3"/>
  </si>
  <si>
    <t>栃木県那須郡那須町大字寺子乙１９９６－９１</t>
    <rPh sb="0" eb="3">
      <t>トチギケン</t>
    </rPh>
    <rPh sb="3" eb="6">
      <t>ナスグン</t>
    </rPh>
    <rPh sb="6" eb="8">
      <t>ナス</t>
    </rPh>
    <rPh sb="8" eb="9">
      <t>チョウ</t>
    </rPh>
    <rPh sb="9" eb="10">
      <t>オオ</t>
    </rPh>
    <rPh sb="10" eb="11">
      <t>ジ</t>
    </rPh>
    <rPh sb="11" eb="12">
      <t>テラ</t>
    </rPh>
    <rPh sb="12" eb="13">
      <t>コ</t>
    </rPh>
    <rPh sb="13" eb="14">
      <t>オツ</t>
    </rPh>
    <phoneticPr fontId="3"/>
  </si>
  <si>
    <t>2019.4.18</t>
    <phoneticPr fontId="3"/>
  </si>
  <si>
    <t>2017.2.22</t>
    <phoneticPr fontId="3"/>
  </si>
  <si>
    <t>01-61-1605228-000-02</t>
    <phoneticPr fontId="3"/>
  </si>
  <si>
    <t>324-0100-00-69-8-9</t>
    <phoneticPr fontId="3"/>
  </si>
  <si>
    <t>2017.6.6/2018.11.26</t>
    <phoneticPr fontId="3"/>
  </si>
  <si>
    <t>07-827-559-43-0002310-51</t>
    <phoneticPr fontId="3"/>
  </si>
  <si>
    <t>19-827-405-56-0001950-51</t>
    <phoneticPr fontId="3"/>
  </si>
  <si>
    <t>05-827-770-42-0001300-51</t>
    <phoneticPr fontId="3"/>
  </si>
  <si>
    <t>16-827-067-16-0012111-51</t>
    <phoneticPr fontId="3"/>
  </si>
  <si>
    <r>
      <t>福岡県築上郡上毛町</t>
    </r>
    <r>
      <rPr>
        <sz val="11"/>
        <color rgb="FF0070C0"/>
        <rFont val="メイリオ"/>
        <family val="3"/>
        <charset val="128"/>
      </rPr>
      <t>大字</t>
    </r>
    <r>
      <rPr>
        <sz val="11"/>
        <rFont val="メイリオ"/>
        <family val="3"/>
        <charset val="128"/>
      </rPr>
      <t>緒方（番地未確定）－１～２</t>
    </r>
    <rPh sb="9" eb="11">
      <t>オオジ</t>
    </rPh>
    <phoneticPr fontId="3"/>
  </si>
  <si>
    <t>09-127-453-460006603-31</t>
    <phoneticPr fontId="3"/>
  </si>
  <si>
    <t>2019.3.14</t>
    <phoneticPr fontId="3"/>
  </si>
  <si>
    <t>08-827-756-47-0023150-51</t>
    <phoneticPr fontId="3"/>
  </si>
  <si>
    <t>2017.</t>
    <phoneticPr fontId="3"/>
  </si>
  <si>
    <t>2019.4.１６</t>
    <phoneticPr fontId="3"/>
  </si>
  <si>
    <t>野田</t>
    <rPh sb="0" eb="2">
      <t>ノダ</t>
    </rPh>
    <phoneticPr fontId="0"/>
  </si>
  <si>
    <t>12-631-171-12-0009510-31/12-631-171-12-0009520-31</t>
    <phoneticPr fontId="3"/>
  </si>
  <si>
    <t xml:space="preserve">2017.3.17 </t>
    <phoneticPr fontId="3"/>
  </si>
  <si>
    <t>09-828-003-09-0006720-5１</t>
    <phoneticPr fontId="3"/>
  </si>
  <si>
    <t>2017.3.28</t>
    <phoneticPr fontId="3"/>
  </si>
  <si>
    <t>栃木県那須塩原市戸田５１－２４</t>
    <phoneticPr fontId="3"/>
  </si>
  <si>
    <t>4AA5448</t>
    <phoneticPr fontId="3"/>
  </si>
  <si>
    <r>
      <t>栃木県那須郡那須町</t>
    </r>
    <r>
      <rPr>
        <sz val="11"/>
        <rFont val="メイリオ"/>
        <family val="3"/>
        <charset val="128"/>
      </rPr>
      <t>沼野井字砂野目６３９－５８</t>
    </r>
    <phoneticPr fontId="3"/>
  </si>
  <si>
    <r>
      <t>栃木県那須郡那須町</t>
    </r>
    <r>
      <rPr>
        <sz val="11"/>
        <rFont val="メイリオ"/>
        <family val="3"/>
        <charset val="128"/>
      </rPr>
      <t>沼野井字砂野目６３９－５８</t>
    </r>
    <rPh sb="9" eb="11">
      <t>ヌマノ</t>
    </rPh>
    <phoneticPr fontId="3"/>
  </si>
  <si>
    <t>2018.12.25</t>
    <phoneticPr fontId="3"/>
  </si>
  <si>
    <t>610-0100-12-69-6-1</t>
    <phoneticPr fontId="3"/>
  </si>
  <si>
    <t>3018.10.25</t>
    <phoneticPr fontId="3"/>
  </si>
  <si>
    <t>2013.12.20</t>
    <phoneticPr fontId="3"/>
  </si>
  <si>
    <t>野田</t>
    <rPh sb="0" eb="2">
      <t>ノダ</t>
    </rPh>
    <phoneticPr fontId="3"/>
  </si>
  <si>
    <t>2019.1.22</t>
    <phoneticPr fontId="3"/>
  </si>
  <si>
    <t>2019.2.28</t>
    <phoneticPr fontId="3"/>
  </si>
  <si>
    <t>2019.1.19</t>
    <phoneticPr fontId="3"/>
  </si>
  <si>
    <t>2018.12.26</t>
    <phoneticPr fontId="3"/>
  </si>
  <si>
    <t>2015.10.15/2017.5.11</t>
    <phoneticPr fontId="3"/>
  </si>
  <si>
    <t>2017.1.31</t>
    <phoneticPr fontId="3"/>
  </si>
  <si>
    <t>08-527-014-08-0001730-51</t>
    <phoneticPr fontId="3"/>
  </si>
  <si>
    <t>2017.5/2017.3</t>
    <phoneticPr fontId="3"/>
  </si>
  <si>
    <t>16IP030059</t>
    <phoneticPr fontId="3"/>
  </si>
  <si>
    <t>2019.1.16</t>
    <phoneticPr fontId="3"/>
  </si>
  <si>
    <t>2016.10.7</t>
    <phoneticPr fontId="3"/>
  </si>
  <si>
    <t>A529946A01</t>
    <phoneticPr fontId="3"/>
  </si>
  <si>
    <t>2017.5.9</t>
    <phoneticPr fontId="3"/>
  </si>
  <si>
    <t>A528983A01/</t>
    <phoneticPr fontId="3"/>
  </si>
  <si>
    <t>A527759A01</t>
    <phoneticPr fontId="3"/>
  </si>
  <si>
    <t>2016.10.5</t>
    <phoneticPr fontId="3"/>
  </si>
  <si>
    <t>5228908027621</t>
    <phoneticPr fontId="3"/>
  </si>
  <si>
    <t>2015.3.12</t>
    <phoneticPr fontId="3"/>
  </si>
  <si>
    <t>11971</t>
    <phoneticPr fontId="3"/>
  </si>
  <si>
    <t>2017.3.31</t>
    <phoneticPr fontId="3"/>
  </si>
  <si>
    <t>13-827-774-52-0005911-51</t>
    <phoneticPr fontId="3"/>
  </si>
  <si>
    <t>2017.3</t>
    <phoneticPr fontId="3"/>
  </si>
  <si>
    <t>2017.2.2</t>
    <phoneticPr fontId="3"/>
  </si>
  <si>
    <t>2017.3.27</t>
    <phoneticPr fontId="3"/>
  </si>
  <si>
    <t>13-127-105-86-0004508-31</t>
    <phoneticPr fontId="3"/>
  </si>
  <si>
    <t>2016.7.25</t>
    <phoneticPr fontId="3"/>
  </si>
  <si>
    <t>石塚</t>
    <rPh sb="0" eb="2">
      <t>イシヅカ</t>
    </rPh>
    <phoneticPr fontId="3"/>
  </si>
  <si>
    <t>431-0100-068-119</t>
    <phoneticPr fontId="3"/>
  </si>
  <si>
    <t>2019/3/14</t>
    <phoneticPr fontId="3"/>
  </si>
  <si>
    <t>請求金額</t>
    <rPh sb="0" eb="2">
      <t>セイキュウ</t>
    </rPh>
    <rPh sb="2" eb="4">
      <t>キンガク</t>
    </rPh>
    <phoneticPr fontId="3"/>
  </si>
  <si>
    <t>2017/8/3</t>
    <phoneticPr fontId="3"/>
  </si>
  <si>
    <t>2018/11/26</t>
    <phoneticPr fontId="3"/>
  </si>
  <si>
    <t>2017/6/6</t>
    <phoneticPr fontId="3"/>
  </si>
  <si>
    <t>糸井</t>
    <rPh sb="0" eb="2">
      <t>イトイ</t>
    </rPh>
    <phoneticPr fontId="3"/>
  </si>
  <si>
    <t>糸井」</t>
    <rPh sb="0" eb="2">
      <t>イトイ</t>
    </rPh>
    <phoneticPr fontId="3"/>
  </si>
  <si>
    <t>揖斐郡揖斐川町</t>
    <rPh sb="0" eb="3">
      <t>イビグン</t>
    </rPh>
    <rPh sb="3" eb="6">
      <t>イビガワ</t>
    </rPh>
    <rPh sb="6" eb="7">
      <t>マチ</t>
    </rPh>
    <phoneticPr fontId="3"/>
  </si>
  <si>
    <t>2018/12/27</t>
  </si>
  <si>
    <t>2018/12/27</t>
    <phoneticPr fontId="3"/>
  </si>
  <si>
    <t>中部</t>
    <rPh sb="0" eb="2">
      <t>チュウブ</t>
    </rPh>
    <phoneticPr fontId="3"/>
  </si>
  <si>
    <t>糸井</t>
    <rPh sb="0" eb="2">
      <t>イトイ</t>
    </rPh>
    <phoneticPr fontId="3"/>
  </si>
  <si>
    <t>250-0100-09-70-8-9</t>
    <phoneticPr fontId="3"/>
  </si>
  <si>
    <t>2019/2/20</t>
    <phoneticPr fontId="3"/>
  </si>
  <si>
    <t>7AA3038</t>
    <phoneticPr fontId="3"/>
  </si>
  <si>
    <t>7AA3036</t>
    <phoneticPr fontId="3"/>
  </si>
  <si>
    <t>555</t>
    <phoneticPr fontId="3"/>
  </si>
  <si>
    <t>2017/3/27</t>
    <phoneticPr fontId="3"/>
  </si>
  <si>
    <t>20161/19</t>
    <phoneticPr fontId="3"/>
  </si>
  <si>
    <t>2017/3/13</t>
    <phoneticPr fontId="3"/>
  </si>
  <si>
    <t>2017/3/14</t>
    <phoneticPr fontId="3"/>
  </si>
  <si>
    <t>福岡県築上郡築上町大字越路１０－２</t>
    <phoneticPr fontId="3"/>
  </si>
  <si>
    <t>2016/6/21</t>
    <phoneticPr fontId="3"/>
  </si>
  <si>
    <t>7AA3777</t>
    <phoneticPr fontId="3"/>
  </si>
  <si>
    <t>7AA3775</t>
    <phoneticPr fontId="3"/>
  </si>
  <si>
    <t>静岡県富士宮市青木平４３－１</t>
    <phoneticPr fontId="3"/>
  </si>
  <si>
    <t>静岡県富士宮市青木平４３－２</t>
    <phoneticPr fontId="3"/>
  </si>
  <si>
    <t>2019/1/19</t>
    <phoneticPr fontId="3"/>
  </si>
  <si>
    <t>2016/7/12</t>
    <phoneticPr fontId="3"/>
  </si>
  <si>
    <t>2019/3/13</t>
    <phoneticPr fontId="3"/>
  </si>
  <si>
    <t>高山市</t>
    <rPh sb="0" eb="2">
      <t>タカヤマ</t>
    </rPh>
    <rPh sb="2" eb="3">
      <t>シ</t>
    </rPh>
    <phoneticPr fontId="3"/>
  </si>
  <si>
    <t>45000100058049</t>
    <phoneticPr fontId="3"/>
  </si>
  <si>
    <t>2019/8/22</t>
    <phoneticPr fontId="3"/>
  </si>
  <si>
    <t>岐阜県高山市清見町巣野俣1342-2.4</t>
    <rPh sb="0" eb="3">
      <t>ギフケン</t>
    </rPh>
    <rPh sb="3" eb="5">
      <t>タカヤマ</t>
    </rPh>
    <rPh sb="5" eb="6">
      <t>シ</t>
    </rPh>
    <rPh sb="6" eb="8">
      <t>キヨミ</t>
    </rPh>
    <rPh sb="8" eb="9">
      <t>マチ</t>
    </rPh>
    <rPh sb="9" eb="10">
      <t>ス</t>
    </rPh>
    <rPh sb="10" eb="11">
      <t>ノ</t>
    </rPh>
    <rPh sb="11" eb="12">
      <t>マタ</t>
    </rPh>
    <phoneticPr fontId="3"/>
  </si>
  <si>
    <t>2017/2/20</t>
    <phoneticPr fontId="3"/>
  </si>
  <si>
    <t>524-0100-00-81-4-1</t>
    <phoneticPr fontId="3"/>
  </si>
  <si>
    <t>2019/3/25</t>
    <phoneticPr fontId="3"/>
  </si>
  <si>
    <t>2017/03/31</t>
    <phoneticPr fontId="3"/>
  </si>
  <si>
    <t>2014/12/09</t>
    <phoneticPr fontId="3"/>
  </si>
  <si>
    <t>薩摩川内市</t>
    <rPh sb="0" eb="2">
      <t>サツマ</t>
    </rPh>
    <rPh sb="2" eb="5">
      <t>センダイシ</t>
    </rPh>
    <phoneticPr fontId="3"/>
  </si>
  <si>
    <t>03-822-151-13-1505220-51</t>
    <phoneticPr fontId="3"/>
  </si>
  <si>
    <t>20170323</t>
    <phoneticPr fontId="3"/>
  </si>
  <si>
    <t>鹿児島県薩摩川内市西方町1653-1-1他</t>
    <rPh sb="4" eb="6">
      <t>サツマ</t>
    </rPh>
    <rPh sb="6" eb="9">
      <t>センダイシ</t>
    </rPh>
    <rPh sb="9" eb="10">
      <t>ニシ</t>
    </rPh>
    <rPh sb="10" eb="11">
      <t>カタ</t>
    </rPh>
    <rPh sb="11" eb="12">
      <t>マチ</t>
    </rPh>
    <rPh sb="20" eb="21">
      <t>ホカ</t>
    </rPh>
    <phoneticPr fontId="3"/>
  </si>
  <si>
    <t>鹿児島県薩摩川内市西方町1653-1他</t>
    <rPh sb="4" eb="6">
      <t>サツマ</t>
    </rPh>
    <rPh sb="6" eb="9">
      <t>センダイシ</t>
    </rPh>
    <rPh sb="9" eb="10">
      <t>ニシ</t>
    </rPh>
    <rPh sb="10" eb="11">
      <t>カタ</t>
    </rPh>
    <rPh sb="11" eb="12">
      <t>マチ</t>
    </rPh>
    <rPh sb="18" eb="19">
      <t>ホカ</t>
    </rPh>
    <phoneticPr fontId="3"/>
  </si>
  <si>
    <t>安中市</t>
    <rPh sb="0" eb="3">
      <t>アンナカシ</t>
    </rPh>
    <phoneticPr fontId="3"/>
  </si>
  <si>
    <t>7AA4540</t>
    <phoneticPr fontId="3"/>
  </si>
  <si>
    <t>2019/3/13</t>
    <phoneticPr fontId="3"/>
  </si>
  <si>
    <t>7AA4544</t>
    <phoneticPr fontId="3"/>
  </si>
  <si>
    <t>2019/3/13</t>
    <phoneticPr fontId="3"/>
  </si>
  <si>
    <t>群馬県安中市松井田町松井田1497-10</t>
    <rPh sb="0" eb="3">
      <t>グンマケン</t>
    </rPh>
    <rPh sb="3" eb="6">
      <t>アンナカシ</t>
    </rPh>
    <rPh sb="6" eb="10">
      <t>マツイダマチ</t>
    </rPh>
    <rPh sb="10" eb="13">
      <t>マツイダ</t>
    </rPh>
    <phoneticPr fontId="3"/>
  </si>
  <si>
    <t>群馬県安中市松井田町松井田1497-1</t>
    <rPh sb="0" eb="3">
      <t>グンマケン</t>
    </rPh>
    <rPh sb="3" eb="6">
      <t>アンナカシ</t>
    </rPh>
    <rPh sb="6" eb="10">
      <t>マツイダマチ</t>
    </rPh>
    <rPh sb="10" eb="13">
      <t>マツイダ</t>
    </rPh>
    <phoneticPr fontId="3"/>
  </si>
  <si>
    <t>群馬県安中市松井田町松井田1497-1</t>
    <phoneticPr fontId="3"/>
  </si>
  <si>
    <t>7AA4542</t>
    <phoneticPr fontId="3"/>
  </si>
  <si>
    <t>群馬県安中市松井田町松井田1497-9</t>
    <rPh sb="0" eb="3">
      <t>グンマケン</t>
    </rPh>
    <rPh sb="3" eb="6">
      <t>アンナカシ</t>
    </rPh>
    <rPh sb="6" eb="10">
      <t>マツイダマチ</t>
    </rPh>
    <rPh sb="10" eb="13">
      <t>マツイダ</t>
    </rPh>
    <phoneticPr fontId="3"/>
  </si>
  <si>
    <t>群馬県安中市松井田町松井田1497-9</t>
    <phoneticPr fontId="3"/>
  </si>
  <si>
    <t>2017/3/27</t>
  </si>
  <si>
    <t>2017/3/27</t>
    <phoneticPr fontId="3"/>
  </si>
  <si>
    <t>豊後大野市</t>
    <rPh sb="0" eb="5">
      <t>ブンゴオオノシ</t>
    </rPh>
    <phoneticPr fontId="3"/>
  </si>
  <si>
    <t>2019/9/19</t>
    <phoneticPr fontId="3"/>
  </si>
  <si>
    <t>九州</t>
    <rPh sb="0" eb="2">
      <t>キュウシュウ</t>
    </rPh>
    <phoneticPr fontId="3"/>
  </si>
  <si>
    <t>大分</t>
    <rPh sb="0" eb="2">
      <t>オオイタ</t>
    </rPh>
    <phoneticPr fontId="3"/>
  </si>
  <si>
    <t>大分県豊後大野市千歳町柴山字日向久保1932</t>
    <rPh sb="0" eb="3">
      <t>オオイタケン</t>
    </rPh>
    <rPh sb="3" eb="8">
      <t>ブンゴオオノシ</t>
    </rPh>
    <rPh sb="8" eb="11">
      <t>チトセチョウ</t>
    </rPh>
    <rPh sb="11" eb="13">
      <t>シバヤマ</t>
    </rPh>
    <rPh sb="13" eb="14">
      <t>アザ</t>
    </rPh>
    <rPh sb="14" eb="16">
      <t>ヒュウガ</t>
    </rPh>
    <rPh sb="16" eb="18">
      <t>クボ</t>
    </rPh>
    <phoneticPr fontId="3"/>
  </si>
  <si>
    <t>16IP040132</t>
    <phoneticPr fontId="3"/>
  </si>
  <si>
    <t>16IP040130</t>
    <phoneticPr fontId="3"/>
  </si>
  <si>
    <t>大分県豊後大野市三重町百枝1256-15-1</t>
    <rPh sb="0" eb="3">
      <t>オオイタケン</t>
    </rPh>
    <rPh sb="3" eb="8">
      <t>ブンゴオオノシ</t>
    </rPh>
    <rPh sb="8" eb="11">
      <t>ミエマチ</t>
    </rPh>
    <rPh sb="11" eb="12">
      <t>ヒャク</t>
    </rPh>
    <rPh sb="12" eb="13">
      <t>エダ</t>
    </rPh>
    <phoneticPr fontId="3"/>
  </si>
  <si>
    <t>大分県豊後大野市三重町百枝1256-15-1</t>
    <rPh sb="0" eb="3">
      <t>オオイタケン</t>
    </rPh>
    <rPh sb="3" eb="8">
      <t>ブンゴオオノシ</t>
    </rPh>
    <rPh sb="8" eb="13">
      <t>ミエマチモモエ</t>
    </rPh>
    <phoneticPr fontId="3"/>
  </si>
  <si>
    <t>2018/12/10</t>
    <phoneticPr fontId="3"/>
  </si>
  <si>
    <t>2019/04/01</t>
    <phoneticPr fontId="3"/>
  </si>
  <si>
    <t>2017/03/03</t>
    <phoneticPr fontId="3"/>
  </si>
  <si>
    <t>岐阜県高山市漆垣内町２００４－２</t>
    <phoneticPr fontId="3"/>
  </si>
  <si>
    <t>中津川市</t>
    <rPh sb="0" eb="3">
      <t>ナカツガワ</t>
    </rPh>
    <rPh sb="3" eb="4">
      <t>シ</t>
    </rPh>
    <phoneticPr fontId="3"/>
  </si>
  <si>
    <t>441-0100-07-25-39</t>
    <phoneticPr fontId="3"/>
  </si>
  <si>
    <t>441-6100-03-54-79</t>
    <phoneticPr fontId="3"/>
  </si>
  <si>
    <t>2018/12/10</t>
    <phoneticPr fontId="3"/>
  </si>
  <si>
    <t>岐阜県中津川市落合3153-1-1</t>
    <rPh sb="0" eb="3">
      <t>ギフケン</t>
    </rPh>
    <rPh sb="3" eb="7">
      <t>ナカツガワシ</t>
    </rPh>
    <rPh sb="7" eb="9">
      <t>オチアイ</t>
    </rPh>
    <phoneticPr fontId="3"/>
  </si>
  <si>
    <t>中部</t>
    <rPh sb="0" eb="2">
      <t>チュウブ</t>
    </rPh>
    <phoneticPr fontId="3"/>
  </si>
  <si>
    <t>中津川</t>
    <rPh sb="0" eb="3">
      <t>ナカツガワ</t>
    </rPh>
    <phoneticPr fontId="3"/>
  </si>
  <si>
    <t>432-0100-08-96-39</t>
    <phoneticPr fontId="3"/>
  </si>
  <si>
    <t>2018/10/09</t>
    <phoneticPr fontId="3"/>
  </si>
  <si>
    <t>岐阜県郡上市高鷲町ひるがの４６７１－９３４</t>
    <phoneticPr fontId="3"/>
  </si>
  <si>
    <t>01-61-1605056-000-02</t>
    <phoneticPr fontId="3"/>
  </si>
  <si>
    <t>2017/02/13</t>
    <phoneticPr fontId="3"/>
  </si>
  <si>
    <t>滋賀県高島市マキノ町西浜１１９２－１</t>
    <phoneticPr fontId="3"/>
  </si>
  <si>
    <t>2019/04/16</t>
    <phoneticPr fontId="3"/>
  </si>
  <si>
    <t>2018/12/21</t>
    <phoneticPr fontId="3"/>
  </si>
  <si>
    <t>岐阜県加茂郡白川町上佐見（番地未確定）－１</t>
    <phoneticPr fontId="3"/>
  </si>
  <si>
    <t>岐阜県加茂郡白川町上佐見（番地未確定）－２</t>
    <phoneticPr fontId="3"/>
  </si>
  <si>
    <t>431-0100-03-30-3-9</t>
    <phoneticPr fontId="3"/>
  </si>
  <si>
    <t>431-0100-05-10-5-9</t>
    <phoneticPr fontId="3"/>
  </si>
  <si>
    <t>F</t>
    <phoneticPr fontId="3"/>
  </si>
  <si>
    <t>320-0100-03-29-7-9</t>
    <phoneticPr fontId="3"/>
  </si>
  <si>
    <t>420-0100-32-33-5-9</t>
  </si>
  <si>
    <t>岐阜県海津市平田町仏師川７６６－２</t>
    <phoneticPr fontId="3"/>
  </si>
  <si>
    <t>岐阜県海津市平田町仏師川７６６－３</t>
    <phoneticPr fontId="3"/>
  </si>
  <si>
    <t>420-0100-20-29-3-9</t>
    <phoneticPr fontId="3"/>
  </si>
  <si>
    <t>420-0100-09-02-2-9</t>
    <phoneticPr fontId="3"/>
  </si>
  <si>
    <t>2017/05/15</t>
    <phoneticPr fontId="3"/>
  </si>
  <si>
    <t>522-8908-02-76-2-1</t>
    <phoneticPr fontId="3"/>
  </si>
  <si>
    <t>2018/11/26</t>
    <phoneticPr fontId="3"/>
  </si>
  <si>
    <t>2015/1/27</t>
    <phoneticPr fontId="3"/>
  </si>
  <si>
    <t>2017/03/16</t>
    <phoneticPr fontId="3"/>
  </si>
  <si>
    <t>2017/4/25</t>
    <phoneticPr fontId="3"/>
  </si>
  <si>
    <t>201704/25</t>
    <phoneticPr fontId="3"/>
  </si>
  <si>
    <t>2016/10/5</t>
    <phoneticPr fontId="3"/>
  </si>
  <si>
    <t>2017/1/26</t>
    <phoneticPr fontId="3"/>
  </si>
  <si>
    <t>2016/10/7</t>
    <phoneticPr fontId="3"/>
  </si>
  <si>
    <t>2017/5/9</t>
    <phoneticPr fontId="3"/>
  </si>
  <si>
    <t>2017/3/31</t>
    <phoneticPr fontId="3"/>
  </si>
  <si>
    <t>2017/3/31</t>
    <phoneticPr fontId="3"/>
  </si>
  <si>
    <t>2019/1/16</t>
    <phoneticPr fontId="3"/>
  </si>
  <si>
    <t>2017/5/16</t>
    <phoneticPr fontId="3"/>
  </si>
  <si>
    <t>大分県中津市大字角木２３２－１－１～４</t>
  </si>
  <si>
    <t>大分県中津市大字角木２３２－１－１～４</t>
    <phoneticPr fontId="3"/>
  </si>
  <si>
    <t>2017/1/31</t>
    <phoneticPr fontId="3"/>
  </si>
  <si>
    <t>254-0100-00-80-0-9</t>
    <phoneticPr fontId="3"/>
  </si>
  <si>
    <t>2019/04/24</t>
    <phoneticPr fontId="3"/>
  </si>
  <si>
    <t>浜松</t>
    <phoneticPr fontId="3"/>
  </si>
  <si>
    <t>中津川市</t>
    <rPh sb="0" eb="4">
      <t>ナカツガワシ</t>
    </rPh>
    <phoneticPr fontId="3"/>
  </si>
  <si>
    <t>岐阜県中津川市福岡2907-14</t>
    <rPh sb="0" eb="3">
      <t>ギフケン</t>
    </rPh>
    <rPh sb="3" eb="6">
      <t>ナカツガワ</t>
    </rPh>
    <rPh sb="6" eb="7">
      <t>シ</t>
    </rPh>
    <rPh sb="7" eb="9">
      <t>フクオカ</t>
    </rPh>
    <phoneticPr fontId="3"/>
  </si>
  <si>
    <t>441-0100-01-25-6-9</t>
    <phoneticPr fontId="3"/>
  </si>
  <si>
    <t>2017/05/10</t>
    <phoneticPr fontId="3"/>
  </si>
  <si>
    <t>01-61-1605897-000-02</t>
    <phoneticPr fontId="3"/>
  </si>
  <si>
    <t>2017/3/28</t>
    <phoneticPr fontId="3"/>
  </si>
  <si>
    <t>2019/1/22</t>
    <phoneticPr fontId="3"/>
  </si>
  <si>
    <t>2017/6/15</t>
    <phoneticPr fontId="3"/>
  </si>
  <si>
    <t>2018/12/25</t>
    <phoneticPr fontId="3"/>
  </si>
  <si>
    <t>2017/8/31</t>
    <phoneticPr fontId="3"/>
  </si>
  <si>
    <t>2018/12/10</t>
    <phoneticPr fontId="3"/>
  </si>
  <si>
    <t>441-6100-02-10-5-9</t>
    <phoneticPr fontId="3"/>
  </si>
  <si>
    <t>431-0100-02-58-7-9</t>
    <phoneticPr fontId="3"/>
  </si>
  <si>
    <t>441-0100-15-22-7-9</t>
    <phoneticPr fontId="3"/>
  </si>
  <si>
    <t>2017/5/11</t>
    <phoneticPr fontId="3"/>
  </si>
  <si>
    <t>岐阜県中津川市田瀬字矢平1480-6-1</t>
    <rPh sb="0" eb="3">
      <t>ギフケン</t>
    </rPh>
    <rPh sb="3" eb="7">
      <t>ナカツガワシ</t>
    </rPh>
    <rPh sb="7" eb="8">
      <t>タ</t>
    </rPh>
    <rPh sb="8" eb="9">
      <t>セ</t>
    </rPh>
    <rPh sb="9" eb="10">
      <t>アザ</t>
    </rPh>
    <rPh sb="10" eb="11">
      <t>ヤ</t>
    </rPh>
    <rPh sb="11" eb="12">
      <t>タイ</t>
    </rPh>
    <phoneticPr fontId="3"/>
  </si>
  <si>
    <t>256-0100-01-52-4-9</t>
    <phoneticPr fontId="3"/>
  </si>
  <si>
    <t>2017/3/24</t>
    <phoneticPr fontId="3"/>
  </si>
  <si>
    <t>静岡県浜松市浜北区宮口２４３５－２－２－１</t>
    <phoneticPr fontId="3"/>
  </si>
  <si>
    <t>2016/1/7</t>
    <phoneticPr fontId="3"/>
  </si>
  <si>
    <t>裾野市</t>
    <rPh sb="0" eb="3">
      <t>スソノシ</t>
    </rPh>
    <phoneticPr fontId="3"/>
  </si>
  <si>
    <t>2017/3/9</t>
    <phoneticPr fontId="3"/>
  </si>
  <si>
    <t>静岡総支社</t>
    <rPh sb="0" eb="2">
      <t>シズオカ</t>
    </rPh>
    <rPh sb="2" eb="5">
      <t>ソウシシャ</t>
    </rPh>
    <phoneticPr fontId="3"/>
  </si>
  <si>
    <t>静岡県裾野市須山１－１４</t>
    <rPh sb="0" eb="3">
      <t>シズオカケン</t>
    </rPh>
    <rPh sb="3" eb="6">
      <t>スソノシ</t>
    </rPh>
    <rPh sb="6" eb="8">
      <t>スヤマ</t>
    </rPh>
    <phoneticPr fontId="3"/>
  </si>
  <si>
    <t>2019/4/16</t>
    <phoneticPr fontId="3"/>
  </si>
  <si>
    <t>7AA7227</t>
    <phoneticPr fontId="3"/>
  </si>
  <si>
    <t>2016/3/22</t>
    <phoneticPr fontId="3"/>
  </si>
  <si>
    <t>250-0100-11-41-5-1</t>
    <phoneticPr fontId="3"/>
  </si>
  <si>
    <t>2017/4/26</t>
    <phoneticPr fontId="3"/>
  </si>
  <si>
    <t>[06]</t>
    <phoneticPr fontId="3"/>
  </si>
  <si>
    <t>4AA1246</t>
    <phoneticPr fontId="3"/>
  </si>
  <si>
    <t>2017/8/31</t>
    <phoneticPr fontId="3"/>
  </si>
  <si>
    <t>静岡県富士市比奈60-6</t>
    <rPh sb="6" eb="8">
      <t>ヒナ</t>
    </rPh>
    <phoneticPr fontId="3"/>
  </si>
  <si>
    <t>2015/10/15</t>
    <phoneticPr fontId="3"/>
  </si>
  <si>
    <t>松本市</t>
    <rPh sb="0" eb="2">
      <t>マツモト</t>
    </rPh>
    <rPh sb="2" eb="3">
      <t>シ</t>
    </rPh>
    <phoneticPr fontId="3"/>
  </si>
  <si>
    <t>530-0100-02-92-5-1</t>
    <phoneticPr fontId="3"/>
  </si>
  <si>
    <t>長野県松本市大字内田1971-1-1～3</t>
    <rPh sb="3" eb="5">
      <t>マツモト</t>
    </rPh>
    <rPh sb="5" eb="6">
      <t>シ</t>
    </rPh>
    <rPh sb="6" eb="7">
      <t>オオ</t>
    </rPh>
    <rPh sb="7" eb="8">
      <t>アザ</t>
    </rPh>
    <rPh sb="8" eb="10">
      <t>ウチダ</t>
    </rPh>
    <phoneticPr fontId="3"/>
  </si>
  <si>
    <t>2017/2/20</t>
  </si>
  <si>
    <t>2017/2/20</t>
    <phoneticPr fontId="3"/>
  </si>
  <si>
    <t>2016/11/4</t>
    <phoneticPr fontId="3"/>
  </si>
  <si>
    <t>522-0100-0263-6-1</t>
  </si>
  <si>
    <t>522-0100-0263-6-1</t>
    <phoneticPr fontId="3"/>
  </si>
  <si>
    <t>2018/12/18</t>
  </si>
  <si>
    <t>2018/12/18</t>
    <phoneticPr fontId="3"/>
  </si>
  <si>
    <t>2017/1/24</t>
    <phoneticPr fontId="3"/>
  </si>
  <si>
    <t>静岡県榛原郡川根本町水川１３２－１他</t>
    <rPh sb="17" eb="18">
      <t>ホカ</t>
    </rPh>
    <phoneticPr fontId="3"/>
  </si>
  <si>
    <t>20109/02/27</t>
    <phoneticPr fontId="3"/>
  </si>
  <si>
    <t>2017/5/17</t>
    <phoneticPr fontId="3"/>
  </si>
  <si>
    <t>2017/5/17</t>
    <phoneticPr fontId="3"/>
  </si>
  <si>
    <t>2019/2/27</t>
    <phoneticPr fontId="3"/>
  </si>
  <si>
    <t>2019/2/27</t>
    <phoneticPr fontId="3"/>
  </si>
  <si>
    <t>2019/3/13</t>
    <phoneticPr fontId="3"/>
  </si>
  <si>
    <t>2017/3/23</t>
    <phoneticPr fontId="3"/>
  </si>
  <si>
    <t>2019/4/16</t>
    <phoneticPr fontId="3"/>
  </si>
  <si>
    <t>2017/3/9</t>
    <phoneticPr fontId="3"/>
  </si>
  <si>
    <t>185-2113-1180-05-6</t>
    <phoneticPr fontId="3"/>
  </si>
  <si>
    <t>浜松市西区</t>
    <rPh sb="3" eb="5">
      <t>ニシク</t>
    </rPh>
    <phoneticPr fontId="3"/>
  </si>
  <si>
    <t>250-0100-14-62-5-1</t>
    <phoneticPr fontId="3"/>
  </si>
  <si>
    <t>2019/2/20</t>
    <phoneticPr fontId="3"/>
  </si>
  <si>
    <t>静岡県浜松市西区大山町3353-1</t>
    <rPh sb="0" eb="3">
      <t>シズオカケン</t>
    </rPh>
    <rPh sb="3" eb="6">
      <t>ハママツシ</t>
    </rPh>
    <rPh sb="6" eb="8">
      <t>ニシク</t>
    </rPh>
    <rPh sb="8" eb="11">
      <t>オオヤママチ</t>
    </rPh>
    <phoneticPr fontId="3"/>
  </si>
  <si>
    <t>中部</t>
    <rPh sb="0" eb="2">
      <t>チュウブ</t>
    </rPh>
    <phoneticPr fontId="3"/>
  </si>
  <si>
    <t>20193/20</t>
    <phoneticPr fontId="3"/>
  </si>
  <si>
    <t>飯田市</t>
    <rPh sb="0" eb="2">
      <t>イイダ</t>
    </rPh>
    <rPh sb="2" eb="3">
      <t>シ</t>
    </rPh>
    <phoneticPr fontId="3"/>
  </si>
  <si>
    <t>550-0100-10-20-0-1</t>
    <phoneticPr fontId="3"/>
  </si>
  <si>
    <t>長野県飯田市伊豆木16-1他</t>
    <rPh sb="0" eb="3">
      <t>ナガノケン</t>
    </rPh>
    <rPh sb="3" eb="5">
      <t>イイダ</t>
    </rPh>
    <rPh sb="5" eb="6">
      <t>シ</t>
    </rPh>
    <rPh sb="6" eb="8">
      <t>イズ</t>
    </rPh>
    <rPh sb="8" eb="9">
      <t>キ</t>
    </rPh>
    <rPh sb="13" eb="14">
      <t>ホカ</t>
    </rPh>
    <phoneticPr fontId="3"/>
  </si>
  <si>
    <t>2017/2/3</t>
    <phoneticPr fontId="3"/>
  </si>
  <si>
    <t>550-0100-01-82-9-1</t>
    <phoneticPr fontId="3"/>
  </si>
  <si>
    <t>2017/3/14</t>
    <phoneticPr fontId="3"/>
  </si>
  <si>
    <t>長野県下伊那郡高森町下市田4047-1</t>
    <rPh sb="0" eb="3">
      <t>ナガノケン</t>
    </rPh>
    <rPh sb="3" eb="7">
      <t>シモイナグン</t>
    </rPh>
    <rPh sb="7" eb="10">
      <t>タカモリマチ</t>
    </rPh>
    <rPh sb="10" eb="13">
      <t>シモイチダ</t>
    </rPh>
    <phoneticPr fontId="3"/>
  </si>
  <si>
    <t>松本市</t>
    <rPh sb="0" eb="2">
      <t>マツモト</t>
    </rPh>
    <rPh sb="2" eb="3">
      <t>シ</t>
    </rPh>
    <phoneticPr fontId="3"/>
  </si>
  <si>
    <t>530-0100-02-93-2-1</t>
    <phoneticPr fontId="3"/>
  </si>
  <si>
    <t>諏訪郡富士見町</t>
    <rPh sb="0" eb="3">
      <t>スワグン</t>
    </rPh>
    <rPh sb="3" eb="6">
      <t>フジミ</t>
    </rPh>
    <rPh sb="6" eb="7">
      <t>チョウ</t>
    </rPh>
    <phoneticPr fontId="3"/>
  </si>
  <si>
    <t>540-0100-06-26-1-1</t>
    <phoneticPr fontId="3"/>
  </si>
  <si>
    <t>2017/3/16</t>
    <phoneticPr fontId="3"/>
  </si>
  <si>
    <t>長野県諏訪郡富士見町立沢広沢1-347-1</t>
    <rPh sb="0" eb="3">
      <t>ナガノケン</t>
    </rPh>
    <rPh sb="3" eb="6">
      <t>スワグン</t>
    </rPh>
    <rPh sb="6" eb="9">
      <t>フジミ</t>
    </rPh>
    <rPh sb="9" eb="10">
      <t>マチ</t>
    </rPh>
    <rPh sb="10" eb="11">
      <t>タ</t>
    </rPh>
    <rPh sb="11" eb="12">
      <t>サワ</t>
    </rPh>
    <rPh sb="12" eb="14">
      <t>ヒロサワ</t>
    </rPh>
    <phoneticPr fontId="3"/>
  </si>
  <si>
    <t>茅野市</t>
    <rPh sb="0" eb="1">
      <t>チ</t>
    </rPh>
    <rPh sb="1" eb="2">
      <t>ノ</t>
    </rPh>
    <rPh sb="2" eb="3">
      <t>シ</t>
    </rPh>
    <phoneticPr fontId="3"/>
  </si>
  <si>
    <t>540-0100-04-06-3-1</t>
    <phoneticPr fontId="3"/>
  </si>
  <si>
    <t>長野県茅野市北山蕨原5722-1-1～4</t>
    <rPh sb="0" eb="3">
      <t>ナガノケン</t>
    </rPh>
    <rPh sb="3" eb="6">
      <t>チノシ</t>
    </rPh>
    <rPh sb="6" eb="7">
      <t>キタ</t>
    </rPh>
    <rPh sb="7" eb="8">
      <t>ヤマ</t>
    </rPh>
    <rPh sb="8" eb="9">
      <t>ワラビ</t>
    </rPh>
    <rPh sb="9" eb="10">
      <t>ハラ</t>
    </rPh>
    <phoneticPr fontId="3"/>
  </si>
  <si>
    <t>01-61-1605043-000-02</t>
    <phoneticPr fontId="3"/>
  </si>
  <si>
    <t>備考</t>
    <rPh sb="0" eb="2">
      <t>ビコウ</t>
    </rPh>
    <phoneticPr fontId="3"/>
  </si>
  <si>
    <t>土地情報
有無・自社物件</t>
    <rPh sb="0" eb="2">
      <t>トチ</t>
    </rPh>
    <rPh sb="2" eb="4">
      <t>ジョウホウ</t>
    </rPh>
    <rPh sb="5" eb="7">
      <t>ウム</t>
    </rPh>
    <rPh sb="8" eb="10">
      <t>ジシャ</t>
    </rPh>
    <rPh sb="10" eb="12">
      <t>ブッケン</t>
    </rPh>
    <phoneticPr fontId="3"/>
  </si>
  <si>
    <t>有</t>
    <phoneticPr fontId="3"/>
  </si>
  <si>
    <t>有</t>
    <rPh sb="0" eb="1">
      <t>ユウ</t>
    </rPh>
    <phoneticPr fontId="3"/>
  </si>
  <si>
    <t>自社物件</t>
    <rPh sb="0" eb="2">
      <t>ジシャ</t>
    </rPh>
    <rPh sb="2" eb="4">
      <t>ブッケン</t>
    </rPh>
    <phoneticPr fontId="3"/>
  </si>
  <si>
    <t>プロセス申請</t>
    <rPh sb="4" eb="6">
      <t>シンセイ</t>
    </rPh>
    <phoneticPr fontId="3"/>
  </si>
  <si>
    <t>申請無効</t>
    <rPh sb="0" eb="2">
      <t>シンセイ</t>
    </rPh>
    <rPh sb="2" eb="4">
      <t>ムコウ</t>
    </rPh>
    <phoneticPr fontId="3"/>
  </si>
  <si>
    <t>無</t>
    <rPh sb="0" eb="1">
      <t>ム</t>
    </rPh>
    <phoneticPr fontId="3"/>
  </si>
  <si>
    <t>栃木県小山市大字鏡（番地未確定）</t>
    <phoneticPr fontId="3"/>
  </si>
  <si>
    <t>千葉県長生郡一宮町船頭給１５１－２</t>
    <phoneticPr fontId="3"/>
  </si>
  <si>
    <t>千葉県山武郡九十九里町作田字芳立４３９２</t>
    <phoneticPr fontId="3"/>
  </si>
  <si>
    <t>土地売却済み</t>
    <rPh sb="0" eb="2">
      <t>トチ</t>
    </rPh>
    <rPh sb="2" eb="4">
      <t>バイキャク</t>
    </rPh>
    <rPh sb="4" eb="5">
      <t>ズ</t>
    </rPh>
    <phoneticPr fontId="3"/>
  </si>
  <si>
    <t>電力契約書有</t>
    <rPh sb="0" eb="2">
      <t>デンリョク</t>
    </rPh>
    <rPh sb="2" eb="5">
      <t>ケイヤクショ</t>
    </rPh>
    <rPh sb="5" eb="6">
      <t>アリ</t>
    </rPh>
    <phoneticPr fontId="3"/>
  </si>
  <si>
    <t>群馬県桐生市新里町大久保５５１－９、２７～２９</t>
    <phoneticPr fontId="3"/>
  </si>
  <si>
    <t>プロセス申請
買付証明書有</t>
    <rPh sb="4" eb="6">
      <t>シンセイ</t>
    </rPh>
    <rPh sb="7" eb="9">
      <t>カイツケ</t>
    </rPh>
    <rPh sb="9" eb="11">
      <t>ショウメイ</t>
    </rPh>
    <rPh sb="11" eb="12">
      <t>ショ</t>
    </rPh>
    <rPh sb="12" eb="13">
      <t>ユウ</t>
    </rPh>
    <phoneticPr fontId="3"/>
  </si>
  <si>
    <t>買付証明書</t>
    <rPh sb="0" eb="2">
      <t>カイツケ</t>
    </rPh>
    <rPh sb="2" eb="5">
      <t>ショウメイショ</t>
    </rPh>
    <phoneticPr fontId="3"/>
  </si>
  <si>
    <t>土地売却済み</t>
    <rPh sb="0" eb="2">
      <t>トチ</t>
    </rPh>
    <rPh sb="2" eb="4">
      <t>バイキャク</t>
    </rPh>
    <rPh sb="4" eb="5">
      <t>ズ</t>
    </rPh>
    <phoneticPr fontId="3"/>
  </si>
  <si>
    <t>土地情報、売買契約書ひな形有</t>
    <rPh sb="0" eb="2">
      <t>トチ</t>
    </rPh>
    <rPh sb="2" eb="4">
      <t>ジョウホウ</t>
    </rPh>
    <rPh sb="5" eb="7">
      <t>バイバイ</t>
    </rPh>
    <rPh sb="7" eb="10">
      <t>ケイヤクショ</t>
    </rPh>
    <rPh sb="12" eb="13">
      <t>ガタ</t>
    </rPh>
    <rPh sb="13" eb="14">
      <t>ユウ</t>
    </rPh>
    <phoneticPr fontId="3"/>
  </si>
  <si>
    <t>不動産謄本と地図有</t>
    <rPh sb="0" eb="3">
      <t>フドウサン</t>
    </rPh>
    <rPh sb="3" eb="5">
      <t>トウホン</t>
    </rPh>
    <rPh sb="6" eb="8">
      <t>チズ</t>
    </rPh>
    <rPh sb="8" eb="9">
      <t>ユウ</t>
    </rPh>
    <phoneticPr fontId="3"/>
  </si>
  <si>
    <t>不動産謄本有</t>
    <rPh sb="0" eb="3">
      <t>フドウサン</t>
    </rPh>
    <rPh sb="3" eb="5">
      <t>トウホン</t>
    </rPh>
    <rPh sb="5" eb="6">
      <t>ユウ</t>
    </rPh>
    <phoneticPr fontId="3"/>
  </si>
  <si>
    <t>不動産情報と謄本有</t>
    <rPh sb="0" eb="3">
      <t>フドウサン</t>
    </rPh>
    <rPh sb="3" eb="5">
      <t>ジョウホウ</t>
    </rPh>
    <rPh sb="6" eb="8">
      <t>トウホン</t>
    </rPh>
    <rPh sb="8" eb="9">
      <t>ユウ</t>
    </rPh>
    <phoneticPr fontId="3"/>
  </si>
  <si>
    <t>千葉県茂原市清水字傍示土１０４０－８他</t>
    <phoneticPr fontId="3"/>
  </si>
  <si>
    <t>土地売買契約書有</t>
    <rPh sb="0" eb="4">
      <t>トチバイバイ</t>
    </rPh>
    <rPh sb="4" eb="7">
      <t>ケイヤクショ</t>
    </rPh>
    <rPh sb="7" eb="8">
      <t>ユウ</t>
    </rPh>
    <phoneticPr fontId="3"/>
  </si>
  <si>
    <t>千葉県山武市埴谷７２８－１</t>
    <phoneticPr fontId="3"/>
  </si>
  <si>
    <t>不動産情報有、土地販売済み</t>
    <rPh sb="0" eb="3">
      <t>フドウサン</t>
    </rPh>
    <rPh sb="3" eb="5">
      <t>ジョウホウ</t>
    </rPh>
    <rPh sb="5" eb="6">
      <t>ユウ</t>
    </rPh>
    <rPh sb="7" eb="9">
      <t>トチ</t>
    </rPh>
    <rPh sb="9" eb="11">
      <t>ハンバイ</t>
    </rPh>
    <rPh sb="11" eb="12">
      <t>ズ</t>
    </rPh>
    <phoneticPr fontId="3"/>
  </si>
  <si>
    <t>土地売渡承諾書</t>
    <rPh sb="0" eb="2">
      <t>トチ</t>
    </rPh>
    <rPh sb="2" eb="4">
      <t>ウリワタシ</t>
    </rPh>
    <rPh sb="4" eb="7">
      <t>ショウダクショ</t>
    </rPh>
    <phoneticPr fontId="3"/>
  </si>
  <si>
    <t>スマートファーム名義の土地売買契約書有</t>
    <rPh sb="8" eb="10">
      <t>メイギ</t>
    </rPh>
    <rPh sb="11" eb="13">
      <t>トチ</t>
    </rPh>
    <rPh sb="13" eb="15">
      <t>バイバイ</t>
    </rPh>
    <rPh sb="15" eb="18">
      <t>ケイヤクショ</t>
    </rPh>
    <rPh sb="18" eb="19">
      <t>アリ</t>
    </rPh>
    <phoneticPr fontId="3"/>
  </si>
  <si>
    <t>不動産情報のみ有</t>
    <rPh sb="0" eb="3">
      <t>フドウサン</t>
    </rPh>
    <rPh sb="3" eb="5">
      <t>ジョウホウ</t>
    </rPh>
    <rPh sb="7" eb="8">
      <t>アリ</t>
    </rPh>
    <phoneticPr fontId="3"/>
  </si>
  <si>
    <t>電力契約書有、不動産謄本有</t>
    <rPh sb="0" eb="2">
      <t>デンリョク</t>
    </rPh>
    <rPh sb="2" eb="5">
      <t>ケイヤクショ</t>
    </rPh>
    <rPh sb="5" eb="6">
      <t>アリ</t>
    </rPh>
    <rPh sb="7" eb="10">
      <t>フドウサン</t>
    </rPh>
    <rPh sb="10" eb="12">
      <t>トウホン</t>
    </rPh>
    <rPh sb="12" eb="13">
      <t>ユウ</t>
    </rPh>
    <phoneticPr fontId="3"/>
  </si>
  <si>
    <t>不動産情報のみ_土地売却済み</t>
    <rPh sb="0" eb="3">
      <t>フドウサン</t>
    </rPh>
    <rPh sb="3" eb="5">
      <t>ジョウホウ</t>
    </rPh>
    <rPh sb="8" eb="10">
      <t>トチ</t>
    </rPh>
    <rPh sb="10" eb="12">
      <t>バイキャク</t>
    </rPh>
    <rPh sb="12" eb="13">
      <t>ズ</t>
    </rPh>
    <phoneticPr fontId="3"/>
  </si>
  <si>
    <t>不動産情報、謄本有</t>
    <rPh sb="0" eb="3">
      <t>フドウサン</t>
    </rPh>
    <rPh sb="3" eb="5">
      <t>ジョウホウ</t>
    </rPh>
    <rPh sb="6" eb="8">
      <t>トウホン</t>
    </rPh>
    <rPh sb="8" eb="9">
      <t>ユウ</t>
    </rPh>
    <phoneticPr fontId="3"/>
  </si>
  <si>
    <t>不動産情報のみ</t>
    <rPh sb="0" eb="3">
      <t>フドウサン</t>
    </rPh>
    <rPh sb="3" eb="5">
      <t>ジョウホウ</t>
    </rPh>
    <phoneticPr fontId="3"/>
  </si>
  <si>
    <t>無</t>
    <rPh sb="0" eb="1">
      <t>ム</t>
    </rPh>
    <phoneticPr fontId="3"/>
  </si>
  <si>
    <t>有</t>
    <rPh sb="0" eb="1">
      <t>ユウ</t>
    </rPh>
    <phoneticPr fontId="3"/>
  </si>
  <si>
    <t>謄本有</t>
    <rPh sb="0" eb="2">
      <t>トウホン</t>
    </rPh>
    <rPh sb="2" eb="3">
      <t>ユウ</t>
    </rPh>
    <phoneticPr fontId="3"/>
  </si>
  <si>
    <t>北海道夕張郡長沼町字馬追１８７７－２～１１</t>
    <phoneticPr fontId="3"/>
  </si>
  <si>
    <t>無</t>
    <rPh sb="0" eb="1">
      <t>ム</t>
    </rPh>
    <phoneticPr fontId="3"/>
  </si>
  <si>
    <t>栃木県那須塩原市青木２７－２４９４</t>
    <phoneticPr fontId="3"/>
  </si>
  <si>
    <t>有</t>
    <rPh sb="0" eb="1">
      <t>ユウ</t>
    </rPh>
    <phoneticPr fontId="3"/>
  </si>
  <si>
    <t>不動産情報と謄本有</t>
    <rPh sb="0" eb="3">
      <t>フドウサン</t>
    </rPh>
    <rPh sb="3" eb="5">
      <t>ジョウホウ</t>
    </rPh>
    <rPh sb="6" eb="8">
      <t>トウホン</t>
    </rPh>
    <rPh sb="8" eb="9">
      <t>ユウ</t>
    </rPh>
    <phoneticPr fontId="3"/>
  </si>
  <si>
    <t>謄本有</t>
    <rPh sb="0" eb="2">
      <t>トウホン</t>
    </rPh>
    <rPh sb="2" eb="3">
      <t>ユウ</t>
    </rPh>
    <phoneticPr fontId="3"/>
  </si>
  <si>
    <t>不動産情報のみ有</t>
    <rPh sb="0" eb="3">
      <t>フドウサン</t>
    </rPh>
    <rPh sb="3" eb="5">
      <t>ジョウホウ</t>
    </rPh>
    <rPh sb="7" eb="8">
      <t>ユウ</t>
    </rPh>
    <phoneticPr fontId="3"/>
  </si>
  <si>
    <t>静岡県裾野市須山２２５５－３７１３</t>
    <phoneticPr fontId="3"/>
  </si>
  <si>
    <t>千葉県山武郡九十九里町作田字芳立４３９２</t>
    <phoneticPr fontId="3"/>
  </si>
  <si>
    <t>土地売買契約書有</t>
    <rPh sb="0" eb="2">
      <t>トチ</t>
    </rPh>
    <rPh sb="2" eb="4">
      <t>バイバイ</t>
    </rPh>
    <rPh sb="4" eb="7">
      <t>ケイヤクショ</t>
    </rPh>
    <rPh sb="7" eb="8">
      <t>ユウ</t>
    </rPh>
    <phoneticPr fontId="3"/>
  </si>
  <si>
    <t>千葉県いすみ市高谷字南海道５１９－３</t>
    <phoneticPr fontId="3"/>
  </si>
  <si>
    <t>土地関連契約書と謄本有</t>
    <rPh sb="0" eb="2">
      <t>トチ</t>
    </rPh>
    <rPh sb="2" eb="4">
      <t>カンレン</t>
    </rPh>
    <rPh sb="4" eb="7">
      <t>ケイヤクショ</t>
    </rPh>
    <rPh sb="8" eb="10">
      <t>トウホン</t>
    </rPh>
    <rPh sb="10" eb="11">
      <t>ユウ</t>
    </rPh>
    <phoneticPr fontId="3"/>
  </si>
  <si>
    <t>千葉県山武市埴谷７２８－１</t>
    <phoneticPr fontId="3"/>
  </si>
  <si>
    <t>自社工事</t>
    <rPh sb="0" eb="2">
      <t>ジシャ</t>
    </rPh>
    <rPh sb="2" eb="4">
      <t>コウジ</t>
    </rPh>
    <phoneticPr fontId="3"/>
  </si>
  <si>
    <t>不動産情報のみ有_対象地販売済み</t>
    <rPh sb="0" eb="3">
      <t>フドウサン</t>
    </rPh>
    <rPh sb="3" eb="5">
      <t>ジョウホウ</t>
    </rPh>
    <rPh sb="7" eb="8">
      <t>ユウ</t>
    </rPh>
    <rPh sb="9" eb="12">
      <t>タイショウチ</t>
    </rPh>
    <rPh sb="12" eb="14">
      <t>ハンバイ</t>
    </rPh>
    <rPh sb="14" eb="15">
      <t>ズ</t>
    </rPh>
    <phoneticPr fontId="3"/>
  </si>
  <si>
    <t>不動産情報のみ</t>
    <rPh sb="0" eb="3">
      <t>フドウサン</t>
    </rPh>
    <rPh sb="3" eb="5">
      <t>ジョウホウ</t>
    </rPh>
    <phoneticPr fontId="3"/>
  </si>
  <si>
    <t>山梨県西八代郡市川三郷町落居山田６３１３－１</t>
    <phoneticPr fontId="3"/>
  </si>
  <si>
    <t>土地関連契約書と謄本</t>
    <rPh sb="0" eb="2">
      <t>トチ</t>
    </rPh>
    <rPh sb="2" eb="4">
      <t>カンレン</t>
    </rPh>
    <rPh sb="4" eb="6">
      <t>ケイヤク</t>
    </rPh>
    <rPh sb="6" eb="7">
      <t>ショ</t>
    </rPh>
    <rPh sb="8" eb="10">
      <t>トウホン</t>
    </rPh>
    <phoneticPr fontId="3"/>
  </si>
  <si>
    <t>静岡県田方郡函南町平井字南谷下１７４０－１０２６</t>
    <phoneticPr fontId="3"/>
  </si>
  <si>
    <t>静岡県湖西市岡崎１８０－１～５、１８７～１８８</t>
    <phoneticPr fontId="3"/>
  </si>
  <si>
    <t>謄本有、対象地売却済み</t>
    <rPh sb="0" eb="2">
      <t>トウホン</t>
    </rPh>
    <rPh sb="2" eb="3">
      <t>ユウ</t>
    </rPh>
    <rPh sb="4" eb="7">
      <t>タイショウチ</t>
    </rPh>
    <rPh sb="7" eb="9">
      <t>バイキャク</t>
    </rPh>
    <rPh sb="9" eb="10">
      <t>ズ</t>
    </rPh>
    <phoneticPr fontId="3"/>
  </si>
  <si>
    <t>不動産情報のみ</t>
    <rPh sb="0" eb="5">
      <t>フドウサンジョウホウ</t>
    </rPh>
    <phoneticPr fontId="3"/>
  </si>
  <si>
    <t>長野県下高井郡木島平村大字上木島４６０４－７３</t>
    <phoneticPr fontId="3"/>
  </si>
  <si>
    <t>中部</t>
    <rPh sb="0" eb="2">
      <t>チュウブ</t>
    </rPh>
    <phoneticPr fontId="3"/>
  </si>
  <si>
    <t>東京</t>
    <rPh sb="0" eb="2">
      <t>トウキョウ</t>
    </rPh>
    <phoneticPr fontId="3"/>
  </si>
  <si>
    <t>九州</t>
    <rPh sb="0" eb="2">
      <t>キュウシュウ</t>
    </rPh>
    <phoneticPr fontId="3"/>
  </si>
  <si>
    <t>4AA5450</t>
    <phoneticPr fontId="3"/>
  </si>
  <si>
    <t>三重県多気郡大台町大ヶ所９３－７</t>
    <phoneticPr fontId="3"/>
  </si>
  <si>
    <t>地図と謄本有</t>
    <rPh sb="0" eb="2">
      <t>チズ</t>
    </rPh>
    <rPh sb="3" eb="5">
      <t>トウホン</t>
    </rPh>
    <rPh sb="5" eb="6">
      <t>ユウ</t>
    </rPh>
    <phoneticPr fontId="3"/>
  </si>
  <si>
    <t>静岡県富士宮市青木平７５－１～２</t>
    <phoneticPr fontId="3"/>
  </si>
  <si>
    <t>支払済</t>
    <phoneticPr fontId="3"/>
  </si>
  <si>
    <t>千葉県夷隅郡大多喜町上原字諏訪森３０３－１、３０３－９－１～２</t>
    <phoneticPr fontId="3"/>
  </si>
  <si>
    <t>福岡県北九州市八幡東区中尾３丁目２－４３</t>
    <phoneticPr fontId="3"/>
  </si>
  <si>
    <t>不動産情報のみ_対象地売却済み</t>
    <rPh sb="0" eb="3">
      <t>フドウサン</t>
    </rPh>
    <rPh sb="3" eb="5">
      <t>ジョウホウ</t>
    </rPh>
    <rPh sb="8" eb="11">
      <t>タイショウチ</t>
    </rPh>
    <rPh sb="11" eb="13">
      <t>バイキャク</t>
    </rPh>
    <rPh sb="13" eb="14">
      <t>ズ</t>
    </rPh>
    <phoneticPr fontId="3"/>
  </si>
  <si>
    <t>岐阜県恵那市笠置町姫栗９７７－３５０</t>
    <phoneticPr fontId="3"/>
  </si>
  <si>
    <t>不動産情報と公図のみ</t>
    <rPh sb="0" eb="3">
      <t>フドウサン</t>
    </rPh>
    <rPh sb="3" eb="5">
      <t>ジョウホウ</t>
    </rPh>
    <rPh sb="6" eb="8">
      <t>コウズ</t>
    </rPh>
    <phoneticPr fontId="3"/>
  </si>
  <si>
    <t>三重県多気郡明和町大字上村１２５８－１、７～１０</t>
    <phoneticPr fontId="3"/>
  </si>
  <si>
    <t>岐阜県海津市平田町仏師川７６６－１</t>
    <phoneticPr fontId="3"/>
  </si>
  <si>
    <t>公図と謄本有</t>
    <rPh sb="0" eb="2">
      <t>コウズ</t>
    </rPh>
    <rPh sb="3" eb="5">
      <t>トウホン</t>
    </rPh>
    <rPh sb="5" eb="6">
      <t>ユウ</t>
    </rPh>
    <phoneticPr fontId="3"/>
  </si>
  <si>
    <t>長野県南佐久郡南牧村野辺山喜峯ケ丘６５－２５～３３</t>
    <phoneticPr fontId="3"/>
  </si>
  <si>
    <t>不動産情報と謄本</t>
    <rPh sb="0" eb="5">
      <t>フドウサンジョウホウ</t>
    </rPh>
    <rPh sb="6" eb="8">
      <t>トウホン</t>
    </rPh>
    <phoneticPr fontId="3"/>
  </si>
  <si>
    <t>沖縄県石垣市宮良４３８－１</t>
    <phoneticPr fontId="3"/>
  </si>
  <si>
    <t>不動産情報と謄本_対象地売却済</t>
    <rPh sb="0" eb="5">
      <t>フドウサンジョウホウ</t>
    </rPh>
    <rPh sb="6" eb="8">
      <t>トウホン</t>
    </rPh>
    <rPh sb="9" eb="12">
      <t>タイショウチ</t>
    </rPh>
    <rPh sb="12" eb="14">
      <t>バイキャク</t>
    </rPh>
    <rPh sb="14" eb="15">
      <t>スミ</t>
    </rPh>
    <phoneticPr fontId="3"/>
  </si>
  <si>
    <t>北海道江別市一番町１０</t>
    <phoneticPr fontId="3"/>
  </si>
  <si>
    <t>北海道勇払郡むかわ町二宮２７５－３３</t>
    <phoneticPr fontId="3"/>
  </si>
  <si>
    <t>北海道苫小牧市字糸井１４３－４２</t>
    <phoneticPr fontId="3"/>
  </si>
  <si>
    <t>公図と謄本</t>
    <rPh sb="0" eb="2">
      <t>コウズ</t>
    </rPh>
    <rPh sb="3" eb="5">
      <t>トウホン</t>
    </rPh>
    <phoneticPr fontId="3"/>
  </si>
  <si>
    <t>北海道釧路郡釧路町中央２－４３</t>
    <phoneticPr fontId="3"/>
  </si>
  <si>
    <t>北海道夕張郡長沼町東９線南２</t>
    <phoneticPr fontId="3"/>
  </si>
  <si>
    <t>無</t>
    <rPh sb="0" eb="1">
      <t>ム</t>
    </rPh>
    <phoneticPr fontId="3"/>
  </si>
  <si>
    <t>大分県杵築市大字狩宿２０２２－３２</t>
    <phoneticPr fontId="3"/>
  </si>
  <si>
    <t>有</t>
    <rPh sb="0" eb="1">
      <t>ユウ</t>
    </rPh>
    <phoneticPr fontId="3"/>
  </si>
  <si>
    <t>大分県別府市古市町２５－１</t>
    <phoneticPr fontId="3"/>
  </si>
  <si>
    <t>静岡県湖西市岡崎１８０－１～５、１８７～１８８</t>
    <phoneticPr fontId="3"/>
  </si>
  <si>
    <t>謄本のみ</t>
    <rPh sb="0" eb="2">
      <t>トウホン</t>
    </rPh>
    <phoneticPr fontId="3"/>
  </si>
  <si>
    <t>滋賀県大津市大石曽束町９７－１</t>
    <phoneticPr fontId="3"/>
  </si>
  <si>
    <t>不動産情報と地図</t>
    <rPh sb="0" eb="5">
      <t>フドウサンジョウホウ</t>
    </rPh>
    <rPh sb="6" eb="8">
      <t>チズ</t>
    </rPh>
    <phoneticPr fontId="3"/>
  </si>
  <si>
    <t>栃木県那須郡那須町豊原乙６６０－１９４</t>
    <phoneticPr fontId="3"/>
  </si>
  <si>
    <t>岐阜県加茂郡白川町上佐見字高松原１６６９－１２</t>
    <phoneticPr fontId="3"/>
  </si>
  <si>
    <t>不動産情報のみ</t>
    <rPh sb="0" eb="3">
      <t>フドウサン</t>
    </rPh>
    <rPh sb="3" eb="5">
      <t>ジョウホウ</t>
    </rPh>
    <phoneticPr fontId="3"/>
  </si>
  <si>
    <t>田川郡</t>
    <rPh sb="0" eb="3">
      <t>タガワグン</t>
    </rPh>
    <phoneticPr fontId="3"/>
  </si>
  <si>
    <t>日置市</t>
    <phoneticPr fontId="3"/>
  </si>
  <si>
    <t>宮若市</t>
    <phoneticPr fontId="3"/>
  </si>
  <si>
    <t>宗像市</t>
    <phoneticPr fontId="3"/>
  </si>
  <si>
    <t>宮崎市</t>
    <phoneticPr fontId="3"/>
  </si>
  <si>
    <t>串間市</t>
    <phoneticPr fontId="3"/>
  </si>
  <si>
    <t>宗像市</t>
    <rPh sb="0" eb="2">
      <t>ムナカタ</t>
    </rPh>
    <rPh sb="2" eb="3">
      <t>シ</t>
    </rPh>
    <phoneticPr fontId="3"/>
  </si>
  <si>
    <t>宗像市</t>
    <rPh sb="0" eb="3">
      <t>ムナカタシ</t>
    </rPh>
    <phoneticPr fontId="3"/>
  </si>
  <si>
    <t>筑後市</t>
    <phoneticPr fontId="3"/>
  </si>
  <si>
    <t>朝倉市</t>
    <phoneticPr fontId="3"/>
  </si>
  <si>
    <t>大村市</t>
    <rPh sb="0" eb="2">
      <t>オオムラ</t>
    </rPh>
    <rPh sb="2" eb="3">
      <t>シ</t>
    </rPh>
    <phoneticPr fontId="3"/>
  </si>
  <si>
    <t>大村市</t>
    <rPh sb="0" eb="3">
      <t>オオムラシ</t>
    </rPh>
    <phoneticPr fontId="3"/>
  </si>
  <si>
    <t>西海市</t>
    <phoneticPr fontId="3"/>
  </si>
  <si>
    <t>うきは市</t>
    <rPh sb="3" eb="4">
      <t>シ</t>
    </rPh>
    <phoneticPr fontId="3"/>
  </si>
  <si>
    <t>八街市</t>
    <rPh sb="0" eb="3">
      <t>ヤチマタシ</t>
    </rPh>
    <phoneticPr fontId="3"/>
  </si>
  <si>
    <t>冨里市</t>
    <rPh sb="0" eb="1">
      <t>トミ</t>
    </rPh>
    <rPh sb="1" eb="2">
      <t>サト</t>
    </rPh>
    <rPh sb="2" eb="3">
      <t>シ</t>
    </rPh>
    <phoneticPr fontId="3"/>
  </si>
  <si>
    <t>吾妻郡</t>
    <rPh sb="0" eb="3">
      <t>アガツマグン</t>
    </rPh>
    <phoneticPr fontId="3"/>
  </si>
  <si>
    <t>岡崎市</t>
    <rPh sb="0" eb="3">
      <t>オカザキシ</t>
    </rPh>
    <phoneticPr fontId="3"/>
  </si>
  <si>
    <t>岡崎市</t>
    <rPh sb="0" eb="2">
      <t>オカザキ</t>
    </rPh>
    <rPh sb="2" eb="3">
      <t>シ</t>
    </rPh>
    <phoneticPr fontId="3"/>
  </si>
  <si>
    <t>129-11710</t>
    <phoneticPr fontId="3"/>
  </si>
  <si>
    <t>828-13034</t>
  </si>
  <si>
    <t>130-14464</t>
    <phoneticPr fontId="3"/>
  </si>
  <si>
    <t>13-730-144-13-0008400-31</t>
    <phoneticPr fontId="3"/>
  </si>
  <si>
    <t>1442601214001344051</t>
    <phoneticPr fontId="3"/>
  </si>
  <si>
    <t>1442601214001344151</t>
    <phoneticPr fontId="3"/>
  </si>
  <si>
    <t>0542601205081493051/0542601205081493151</t>
  </si>
  <si>
    <t>7AAB198</t>
  </si>
  <si>
    <t>8AAB735</t>
  </si>
  <si>
    <t>7AAC691（213）</t>
  </si>
  <si>
    <t>610-0100-14-38-9-1</t>
  </si>
  <si>
    <t>610-0100-22-85-1-1</t>
  </si>
  <si>
    <t>610-0100-25-68-5-1</t>
  </si>
  <si>
    <t>610-0100-11-72-0-1</t>
  </si>
  <si>
    <t>610-0100-13-32-6-1</t>
  </si>
  <si>
    <t>450-0100-17-81-89-01</t>
    <phoneticPr fontId="3"/>
  </si>
  <si>
    <t>450-0100-20-07-59-01</t>
    <phoneticPr fontId="3"/>
  </si>
  <si>
    <t>450-0100-09-83-19-01</t>
    <phoneticPr fontId="3"/>
  </si>
  <si>
    <t>鹿児島県日置市吹上町入来３９２３－１－１～３</t>
    <phoneticPr fontId="3"/>
  </si>
  <si>
    <t>福岡県宗像市江口７２５－2</t>
  </si>
  <si>
    <t>福岡県宗像市江口７２５－３</t>
  </si>
  <si>
    <t>福岡県筑後市大字古島字榎崎４５２－１～４</t>
  </si>
  <si>
    <t>福岡県朝倉市牛木３２５－１</t>
    <phoneticPr fontId="3"/>
  </si>
  <si>
    <t>長崎県大村市木場１－５６－３－１</t>
    <phoneticPr fontId="3"/>
  </si>
  <si>
    <t>長崎県大村市木場１－５６－３－２</t>
    <phoneticPr fontId="3"/>
  </si>
  <si>
    <t>福岡県うきは市吉井町屋部２１６－１－２</t>
    <phoneticPr fontId="3"/>
  </si>
  <si>
    <t>福岡県うきは市吉井町屋部２１６－１－３</t>
    <phoneticPr fontId="3"/>
  </si>
  <si>
    <t>福岡県うきは市吉井町屋部２１６－１－１</t>
    <phoneticPr fontId="3"/>
  </si>
  <si>
    <t>愛知県岡崎市恵田町字藤倉５９</t>
  </si>
  <si>
    <t>愛知県岡崎市恵田町字藤倉５９-2</t>
  </si>
  <si>
    <t>愛知県岡崎市恵田町字藤倉５９-3</t>
  </si>
  <si>
    <t>愛知県岡崎市恵田町字藤倉５９-4</t>
  </si>
  <si>
    <t>愛知県岡崎市恵田町字藤倉５９-５</t>
  </si>
  <si>
    <t>岐阜県高山市中洞南中之谷982-408</t>
    <rPh sb="0" eb="3">
      <t>ギフケン</t>
    </rPh>
    <rPh sb="3" eb="5">
      <t>タカヤマ</t>
    </rPh>
    <rPh sb="5" eb="6">
      <t>シ</t>
    </rPh>
    <rPh sb="6" eb="7">
      <t>ナカ</t>
    </rPh>
    <rPh sb="7" eb="8">
      <t>ホラ</t>
    </rPh>
    <rPh sb="8" eb="9">
      <t>ミナミ</t>
    </rPh>
    <rPh sb="9" eb="10">
      <t>ナカ</t>
    </rPh>
    <rPh sb="10" eb="11">
      <t>ノ</t>
    </rPh>
    <rPh sb="11" eb="12">
      <t>タニ</t>
    </rPh>
    <phoneticPr fontId="3"/>
  </si>
  <si>
    <t>岐阜県高山市中洞982-69-2</t>
    <rPh sb="0" eb="3">
      <t>ギフケン</t>
    </rPh>
    <rPh sb="3" eb="5">
      <t>タカヤマ</t>
    </rPh>
    <rPh sb="5" eb="6">
      <t>シ</t>
    </rPh>
    <rPh sb="6" eb="7">
      <t>ナカ</t>
    </rPh>
    <rPh sb="7" eb="8">
      <t>ホラ</t>
    </rPh>
    <phoneticPr fontId="3"/>
  </si>
  <si>
    <t>岐阜県高山市中洞982-69-1</t>
    <rPh sb="0" eb="3">
      <t>ギフケン</t>
    </rPh>
    <rPh sb="3" eb="5">
      <t>タカヤマ</t>
    </rPh>
    <rPh sb="5" eb="6">
      <t>シ</t>
    </rPh>
    <rPh sb="6" eb="7">
      <t>ナカ</t>
    </rPh>
    <rPh sb="7" eb="8">
      <t>ホラ</t>
    </rPh>
    <phoneticPr fontId="3"/>
  </si>
  <si>
    <t>有</t>
    <rPh sb="0" eb="1">
      <t>アリ</t>
    </rPh>
    <phoneticPr fontId="3"/>
  </si>
  <si>
    <t>無</t>
    <rPh sb="0" eb="1">
      <t>ナシ</t>
    </rPh>
    <phoneticPr fontId="3"/>
  </si>
  <si>
    <t>期限未記載</t>
  </si>
  <si>
    <t>無</t>
    <rPh sb="0" eb="1">
      <t>ム</t>
    </rPh>
    <phoneticPr fontId="3"/>
  </si>
  <si>
    <t>有</t>
    <rPh sb="0" eb="1">
      <t>ア</t>
    </rPh>
    <phoneticPr fontId="3"/>
  </si>
  <si>
    <t>謄本と地図</t>
    <rPh sb="0" eb="2">
      <t>トウホン</t>
    </rPh>
    <rPh sb="3" eb="5">
      <t>チズ</t>
    </rPh>
    <phoneticPr fontId="3"/>
  </si>
  <si>
    <t>不動産情報と地図</t>
    <rPh sb="0" eb="5">
      <t>フドウサンジョウホウ</t>
    </rPh>
    <rPh sb="6" eb="8">
      <t>チズ</t>
    </rPh>
    <phoneticPr fontId="3"/>
  </si>
  <si>
    <t>静岡県下田市吉佐美字桜窪２１８８－１</t>
    <phoneticPr fontId="3"/>
  </si>
  <si>
    <t>不動産情報のみ</t>
    <rPh sb="0" eb="3">
      <t>フドウサン</t>
    </rPh>
    <rPh sb="3" eb="5">
      <t>ジョウホウ</t>
    </rPh>
    <phoneticPr fontId="3"/>
  </si>
  <si>
    <t>大分県宇佐市佐野１１０５－１～２</t>
    <phoneticPr fontId="3"/>
  </si>
  <si>
    <t>長野県北佐久郡御代田町茂沢字森泉郷３７１－４７５－１</t>
    <phoneticPr fontId="3"/>
  </si>
  <si>
    <t>不動産情報と地図</t>
    <rPh sb="0" eb="3">
      <t>フドウサン</t>
    </rPh>
    <rPh sb="3" eb="5">
      <t>ジョウホウ</t>
    </rPh>
    <rPh sb="6" eb="8">
      <t>チズ</t>
    </rPh>
    <phoneticPr fontId="3"/>
  </si>
  <si>
    <t>静岡県裾野市須山２２５５－３６４５、２２５５－４６５４</t>
    <phoneticPr fontId="3"/>
  </si>
  <si>
    <t>不動産情報と謄本</t>
    <rPh sb="0" eb="3">
      <t>フドウサン</t>
    </rPh>
    <rPh sb="3" eb="5">
      <t>ジョウホウ</t>
    </rPh>
    <rPh sb="6" eb="8">
      <t>トウホン</t>
    </rPh>
    <phoneticPr fontId="3"/>
  </si>
  <si>
    <t>不動産情報と地図と謄本</t>
    <rPh sb="0" eb="5">
      <t>フドウサンジョウホウ</t>
    </rPh>
    <rPh sb="6" eb="8">
      <t>チズ</t>
    </rPh>
    <rPh sb="9" eb="11">
      <t>トウホン</t>
    </rPh>
    <phoneticPr fontId="3"/>
  </si>
  <si>
    <t>福岡県田川郡糸田町字松ケ迫４００４－１</t>
    <phoneticPr fontId="3"/>
  </si>
  <si>
    <t>謄本</t>
    <rPh sb="0" eb="2">
      <t>トウホン</t>
    </rPh>
    <phoneticPr fontId="3"/>
  </si>
  <si>
    <t>謄本と地図(公図)</t>
    <rPh sb="0" eb="2">
      <t>トウホン</t>
    </rPh>
    <rPh sb="3" eb="5">
      <t>チズ</t>
    </rPh>
    <rPh sb="6" eb="8">
      <t>コウズ</t>
    </rPh>
    <phoneticPr fontId="3"/>
  </si>
  <si>
    <t>福岡県宮若市宮田４０５２－１～２</t>
    <phoneticPr fontId="3"/>
  </si>
  <si>
    <t>福岡県宗像市田野７３４－１５３－１～２</t>
    <phoneticPr fontId="3"/>
  </si>
  <si>
    <t>福岡県宗像市江口７２５－１</t>
    <phoneticPr fontId="3"/>
  </si>
  <si>
    <t>地図(公図）、対象地売却済み</t>
    <rPh sb="0" eb="2">
      <t>チズ</t>
    </rPh>
    <rPh sb="3" eb="5">
      <t>コウズ</t>
    </rPh>
    <rPh sb="7" eb="13">
      <t>タイショウチバイキャクズ</t>
    </rPh>
    <phoneticPr fontId="3"/>
  </si>
  <si>
    <t>宮崎県宮崎市田吉４３５６－１－１</t>
    <phoneticPr fontId="3"/>
  </si>
  <si>
    <t>不動産情報と地図(公図）</t>
    <rPh sb="0" eb="5">
      <t>フドウサンジョウホウ</t>
    </rPh>
    <rPh sb="6" eb="8">
      <t>チズ</t>
    </rPh>
    <rPh sb="9" eb="11">
      <t>コウズ</t>
    </rPh>
    <phoneticPr fontId="3"/>
  </si>
  <si>
    <t>宮崎県串間市都井２１６０－１</t>
    <phoneticPr fontId="3"/>
  </si>
  <si>
    <t>長崎県大村市東大村２－１１０４－１－１～２</t>
    <phoneticPr fontId="3"/>
  </si>
  <si>
    <t>不動産情報と謄本</t>
    <rPh sb="0" eb="5">
      <t>フドウサンジョウホウ</t>
    </rPh>
    <rPh sb="6" eb="8">
      <t>トウホン</t>
    </rPh>
    <phoneticPr fontId="3"/>
  </si>
  <si>
    <t>九州</t>
    <rPh sb="0" eb="2">
      <t>キュウシュウ</t>
    </rPh>
    <phoneticPr fontId="3"/>
  </si>
  <si>
    <t>中部</t>
    <rPh sb="0" eb="2">
      <t>チュウブ</t>
    </rPh>
    <phoneticPr fontId="3"/>
  </si>
  <si>
    <t>東京</t>
    <rPh sb="0" eb="2">
      <t>トウキョウ</t>
    </rPh>
    <phoneticPr fontId="3"/>
  </si>
  <si>
    <t>不動産情報（不動産チラシ）有無</t>
    <rPh sb="0" eb="1">
      <t>フ</t>
    </rPh>
    <rPh sb="1" eb="3">
      <t>ドウサン</t>
    </rPh>
    <rPh sb="3" eb="5">
      <t>ジョウホウ</t>
    </rPh>
    <rPh sb="6" eb="7">
      <t>フ</t>
    </rPh>
    <rPh sb="7" eb="9">
      <t>ドウサン</t>
    </rPh>
    <rPh sb="13" eb="15">
      <t>ウム</t>
    </rPh>
    <phoneticPr fontId="3"/>
  </si>
  <si>
    <t>登記簿情報　　　　有無</t>
    <rPh sb="0" eb="3">
      <t>トウキボ</t>
    </rPh>
    <rPh sb="3" eb="5">
      <t>ジョウホウ</t>
    </rPh>
    <rPh sb="9" eb="11">
      <t>ウム</t>
    </rPh>
    <phoneticPr fontId="3"/>
  </si>
  <si>
    <t>有</t>
  </si>
  <si>
    <t>自社物件</t>
  </si>
  <si>
    <t>有</t>
    <phoneticPr fontId="3"/>
  </si>
  <si>
    <t>物件状況　　　　（譲渡・契約無は無）</t>
    <rPh sb="0" eb="2">
      <t>ブッケン</t>
    </rPh>
    <rPh sb="2" eb="4">
      <t>ジョウキョウ</t>
    </rPh>
    <rPh sb="9" eb="11">
      <t>ジョウト</t>
    </rPh>
    <rPh sb="12" eb="14">
      <t>ケイヤク</t>
    </rPh>
    <rPh sb="14" eb="15">
      <t>ナシ</t>
    </rPh>
    <rPh sb="16" eb="17">
      <t>ナシ</t>
    </rPh>
    <phoneticPr fontId="3"/>
  </si>
  <si>
    <t>ソーラークリーニング</t>
  </si>
  <si>
    <t>ソーラークリーニング</t>
    <phoneticPr fontId="3"/>
  </si>
  <si>
    <t>賃貸中</t>
    <rPh sb="0" eb="3">
      <t>チンタイチュウ</t>
    </rPh>
    <phoneticPr fontId="3"/>
  </si>
  <si>
    <t>オーエスピー</t>
    <phoneticPr fontId="3"/>
  </si>
  <si>
    <t>変更登記していない</t>
    <rPh sb="0" eb="2">
      <t>ヘンコウ</t>
    </rPh>
    <rPh sb="2" eb="4">
      <t>トウキ</t>
    </rPh>
    <phoneticPr fontId="3"/>
  </si>
  <si>
    <t>無</t>
  </si>
  <si>
    <t>ツツイタカシ</t>
    <phoneticPr fontId="3"/>
  </si>
  <si>
    <t>自社物件</t>
    <phoneticPr fontId="3"/>
  </si>
  <si>
    <t>日本エコロジー</t>
    <rPh sb="0" eb="2">
      <t>ニホン</t>
    </rPh>
    <phoneticPr fontId="3"/>
  </si>
  <si>
    <t>亜太電信</t>
  </si>
  <si>
    <t>農転できていない</t>
    <rPh sb="0" eb="1">
      <t>ノウ</t>
    </rPh>
    <rPh sb="1" eb="2">
      <t>テン</t>
    </rPh>
    <phoneticPr fontId="3"/>
  </si>
  <si>
    <t>スマートファーム</t>
    <phoneticPr fontId="3"/>
  </si>
  <si>
    <t>有</t>
    <rPh sb="0" eb="1">
      <t>アリ</t>
    </rPh>
    <phoneticPr fontId="3"/>
  </si>
  <si>
    <t>無</t>
    <rPh sb="0" eb="1">
      <t>ナシ</t>
    </rPh>
    <phoneticPr fontId="3"/>
  </si>
  <si>
    <t>有</t>
    <rPh sb="0" eb="1">
      <t>アリ</t>
    </rPh>
    <phoneticPr fontId="3"/>
  </si>
  <si>
    <t>無</t>
    <rPh sb="0" eb="1">
      <t>ナシ</t>
    </rPh>
    <phoneticPr fontId="3"/>
  </si>
  <si>
    <t>売却済</t>
    <rPh sb="0" eb="2">
      <t>バイキャク</t>
    </rPh>
    <rPh sb="2" eb="3">
      <t>ズミ</t>
    </rPh>
    <phoneticPr fontId="3"/>
  </si>
  <si>
    <t>カサイヒサト</t>
    <phoneticPr fontId="3"/>
  </si>
  <si>
    <t>契約書なし</t>
    <rPh sb="0" eb="2">
      <t>ケイヤク</t>
    </rPh>
    <rPh sb="2" eb="3">
      <t>ショ</t>
    </rPh>
    <phoneticPr fontId="3"/>
  </si>
  <si>
    <t>有</t>
    <rPh sb="0" eb="1">
      <t>アリ</t>
    </rPh>
    <phoneticPr fontId="3"/>
  </si>
  <si>
    <t>無</t>
    <rPh sb="0" eb="1">
      <t>ナシ</t>
    </rPh>
    <phoneticPr fontId="3"/>
  </si>
  <si>
    <t>自社物件</t>
    <rPh sb="0" eb="2">
      <t>ジシャ</t>
    </rPh>
    <rPh sb="2" eb="4">
      <t>ブッケン</t>
    </rPh>
    <phoneticPr fontId="3"/>
  </si>
  <si>
    <t>福岡県筑後市大字古島字榎崎４５２－１</t>
    <phoneticPr fontId="3"/>
  </si>
  <si>
    <t>宮崎県串間市都井２１６０－１→２１０６－１</t>
    <phoneticPr fontId="3"/>
  </si>
  <si>
    <t>住所相違</t>
    <rPh sb="0" eb="2">
      <t>ジュウショ</t>
    </rPh>
    <rPh sb="2" eb="4">
      <t>ソウイ</t>
    </rPh>
    <phoneticPr fontId="3"/>
  </si>
  <si>
    <t>押印済み契約書無、登記変更無</t>
    <rPh sb="0" eb="2">
      <t>オウイン</t>
    </rPh>
    <rPh sb="2" eb="3">
      <t>ズ</t>
    </rPh>
    <rPh sb="4" eb="6">
      <t>ケイヤク</t>
    </rPh>
    <rPh sb="6" eb="7">
      <t>ショ</t>
    </rPh>
    <rPh sb="7" eb="8">
      <t>ナシ</t>
    </rPh>
    <rPh sb="9" eb="11">
      <t>トウキ</t>
    </rPh>
    <rPh sb="11" eb="13">
      <t>ヘンコウ</t>
    </rPh>
    <rPh sb="13" eb="14">
      <t>ナシ</t>
    </rPh>
    <phoneticPr fontId="3"/>
  </si>
  <si>
    <t>埼玉県大里郡寄居町大字折原字堂ノ上１５０４－１</t>
    <rPh sb="0" eb="3">
      <t>サイタマケン</t>
    </rPh>
    <rPh sb="3" eb="6">
      <t>オオサトグン</t>
    </rPh>
    <rPh sb="6" eb="9">
      <t>ヨリイマチ</t>
    </rPh>
    <rPh sb="9" eb="10">
      <t>オオ</t>
    </rPh>
    <rPh sb="10" eb="11">
      <t>アザ</t>
    </rPh>
    <rPh sb="13" eb="14">
      <t>アザ</t>
    </rPh>
    <rPh sb="14" eb="15">
      <t>ドウ</t>
    </rPh>
    <rPh sb="16" eb="17">
      <t>ウエ</t>
    </rPh>
    <phoneticPr fontId="3"/>
  </si>
  <si>
    <t>埼玉県大里郡寄居町大字折原字上平道下１４０４－１</t>
    <rPh sb="0" eb="3">
      <t>サイタマケン</t>
    </rPh>
    <rPh sb="3" eb="6">
      <t>オオサトグン</t>
    </rPh>
    <rPh sb="6" eb="8">
      <t>ヨリイ</t>
    </rPh>
    <rPh sb="8" eb="9">
      <t>マチ</t>
    </rPh>
    <rPh sb="9" eb="10">
      <t>オオ</t>
    </rPh>
    <rPh sb="13" eb="14">
      <t>アザ</t>
    </rPh>
    <rPh sb="14" eb="15">
      <t>ウエ</t>
    </rPh>
    <rPh sb="15" eb="16">
      <t>ヒラ</t>
    </rPh>
    <rPh sb="16" eb="17">
      <t>ミチ</t>
    </rPh>
    <rPh sb="17" eb="18">
      <t>シタ</t>
    </rPh>
    <phoneticPr fontId="3"/>
  </si>
  <si>
    <t>601000*9</t>
    <phoneticPr fontId="3"/>
  </si>
  <si>
    <t>458800*11</t>
    <phoneticPr fontId="3"/>
  </si>
  <si>
    <t>有</t>
    <rPh sb="0" eb="1">
      <t>アリ</t>
    </rPh>
    <phoneticPr fontId="3"/>
  </si>
  <si>
    <t>ドリームウィーバー</t>
    <phoneticPr fontId="3"/>
  </si>
  <si>
    <t>有</t>
    <phoneticPr fontId="3"/>
  </si>
  <si>
    <t>2746,2747が自社物件</t>
    <rPh sb="10" eb="12">
      <t>ジシャ</t>
    </rPh>
    <rPh sb="12" eb="14">
      <t>ブッケン</t>
    </rPh>
    <phoneticPr fontId="3"/>
  </si>
  <si>
    <t>ｽﾏｰﾄﾌｧｰﾑ</t>
  </si>
  <si>
    <t>無</t>
    <phoneticPr fontId="3"/>
  </si>
  <si>
    <t>ソーラークリーニング</t>
    <phoneticPr fontId="3"/>
  </si>
  <si>
    <t>土地賃貸契約書なし</t>
    <rPh sb="0" eb="2">
      <t>トチ</t>
    </rPh>
    <rPh sb="2" eb="4">
      <t>チンタイ</t>
    </rPh>
    <rPh sb="4" eb="6">
      <t>ケイヤク</t>
    </rPh>
    <rPh sb="6" eb="7">
      <t>ショ</t>
    </rPh>
    <phoneticPr fontId="3"/>
  </si>
  <si>
    <t>地番相違</t>
    <rPh sb="0" eb="2">
      <t>チバン</t>
    </rPh>
    <rPh sb="2" eb="4">
      <t>ソウイ</t>
    </rPh>
    <phoneticPr fontId="3"/>
  </si>
  <si>
    <t>福岡県行橋市大字高瀬94－1</t>
    <rPh sb="0" eb="3">
      <t>フクオカケン</t>
    </rPh>
    <rPh sb="3" eb="5">
      <t>ユキハシ</t>
    </rPh>
    <rPh sb="5" eb="6">
      <t>シ</t>
    </rPh>
    <rPh sb="6" eb="7">
      <t>ダイ</t>
    </rPh>
    <rPh sb="7" eb="8">
      <t>ジ</t>
    </rPh>
    <rPh sb="8" eb="10">
      <t>タカセ</t>
    </rPh>
    <phoneticPr fontId="3"/>
  </si>
  <si>
    <t>鹿児島県鹿児島市桜島松浦町104-1~2</t>
    <rPh sb="0" eb="4">
      <t>カゴシマケン</t>
    </rPh>
    <rPh sb="4" eb="8">
      <t>カゴシマシ</t>
    </rPh>
    <rPh sb="8" eb="10">
      <t>サクラジマ</t>
    </rPh>
    <rPh sb="10" eb="12">
      <t>マツウラ</t>
    </rPh>
    <rPh sb="12" eb="13">
      <t>チョウ</t>
    </rPh>
    <phoneticPr fontId="3"/>
  </si>
  <si>
    <t>福岡県鞍手郡鞍手町大字八尋968-4</t>
    <rPh sb="0" eb="3">
      <t>フクオカケン</t>
    </rPh>
    <rPh sb="3" eb="5">
      <t>クラテ</t>
    </rPh>
    <rPh sb="5" eb="6">
      <t>グン</t>
    </rPh>
    <rPh sb="6" eb="8">
      <t>クラテ</t>
    </rPh>
    <rPh sb="8" eb="9">
      <t>チョウ</t>
    </rPh>
    <rPh sb="9" eb="11">
      <t>ダイジ</t>
    </rPh>
    <rPh sb="11" eb="12">
      <t>ハチ</t>
    </rPh>
    <phoneticPr fontId="3"/>
  </si>
  <si>
    <t>熊本県玉名郡長洲町大字宮野2146－3－1他</t>
    <rPh sb="0" eb="3">
      <t>クマモトケン</t>
    </rPh>
    <rPh sb="3" eb="5">
      <t>タマナ</t>
    </rPh>
    <rPh sb="5" eb="6">
      <t>グン</t>
    </rPh>
    <rPh sb="6" eb="7">
      <t>チョウ</t>
    </rPh>
    <rPh sb="7" eb="8">
      <t>シュウ</t>
    </rPh>
    <rPh sb="8" eb="9">
      <t>チョウ</t>
    </rPh>
    <rPh sb="9" eb="11">
      <t>ダイジ</t>
    </rPh>
    <rPh sb="11" eb="12">
      <t>ミヤ</t>
    </rPh>
    <rPh sb="12" eb="13">
      <t>ノ</t>
    </rPh>
    <rPh sb="21" eb="22">
      <t>タ</t>
    </rPh>
    <phoneticPr fontId="3"/>
  </si>
  <si>
    <t>静岡県浜松市天竜区神沢1153-1-1～２</t>
    <rPh sb="9" eb="11">
      <t>カミザワ</t>
    </rPh>
    <phoneticPr fontId="3"/>
  </si>
  <si>
    <t xml:space="preserve"> 有</t>
    <rPh sb="1" eb="2">
      <t>ユウ</t>
    </rPh>
    <phoneticPr fontId="3"/>
  </si>
  <si>
    <t>KIL氏</t>
    <rPh sb="3" eb="4">
      <t>シ</t>
    </rPh>
    <phoneticPr fontId="3"/>
  </si>
  <si>
    <t>青木平111</t>
    <rPh sb="0" eb="2">
      <t>アオキ</t>
    </rPh>
    <rPh sb="2" eb="3">
      <t>ダイラ</t>
    </rPh>
    <phoneticPr fontId="3"/>
  </si>
  <si>
    <t>ID失効</t>
    <rPh sb="2" eb="4">
      <t>シッコウ</t>
    </rPh>
    <phoneticPr fontId="3"/>
  </si>
  <si>
    <t>ソーラークリーニング</t>
    <phoneticPr fontId="3"/>
  </si>
  <si>
    <t>マツダカツヨシ</t>
    <phoneticPr fontId="3"/>
  </si>
  <si>
    <t>横浜工業？</t>
    <rPh sb="0" eb="2">
      <t>ヨコハマ</t>
    </rPh>
    <rPh sb="2" eb="4">
      <t>コウギョウ</t>
    </rPh>
    <phoneticPr fontId="3"/>
  </si>
  <si>
    <t>保岡商会？</t>
    <phoneticPr fontId="3"/>
  </si>
  <si>
    <t>売買契約書有</t>
    <rPh sb="0" eb="2">
      <t>バイバイ</t>
    </rPh>
    <rPh sb="2" eb="4">
      <t>ケイヤク</t>
    </rPh>
    <rPh sb="4" eb="5">
      <t>ショ</t>
    </rPh>
    <rPh sb="5" eb="6">
      <t>アリ</t>
    </rPh>
    <phoneticPr fontId="3"/>
  </si>
  <si>
    <t>売買契約書あり</t>
    <rPh sb="0" eb="2">
      <t>バイバイ</t>
    </rPh>
    <rPh sb="2" eb="4">
      <t>ケイヤク</t>
    </rPh>
    <rPh sb="4" eb="5">
      <t>ショ</t>
    </rPh>
    <phoneticPr fontId="3"/>
  </si>
  <si>
    <t>イガラシタカアキ</t>
    <phoneticPr fontId="3"/>
  </si>
  <si>
    <t>イガラシタカアキ</t>
    <phoneticPr fontId="3"/>
  </si>
  <si>
    <t>カワキタテツヤ</t>
    <phoneticPr fontId="3"/>
  </si>
  <si>
    <t>長野県南佐久郡小海町豊里字池の沢５９１８－９０－１～２</t>
    <phoneticPr fontId="3"/>
  </si>
  <si>
    <t>売買契約書データ無</t>
    <rPh sb="0" eb="2">
      <t>バイバイ</t>
    </rPh>
    <rPh sb="2" eb="4">
      <t>ケイヤク</t>
    </rPh>
    <rPh sb="4" eb="5">
      <t>ショ</t>
    </rPh>
    <rPh sb="8" eb="9">
      <t>ナシ</t>
    </rPh>
    <phoneticPr fontId="3"/>
  </si>
  <si>
    <t>長野県木曽郡木曽町開田高原西野５２２７－３１７－１～２</t>
    <phoneticPr fontId="3"/>
  </si>
  <si>
    <t>日本エコロジー（確証無）</t>
    <rPh sb="0" eb="2">
      <t>ニホン</t>
    </rPh>
    <rPh sb="8" eb="10">
      <t>カクショウ</t>
    </rPh>
    <rPh sb="10" eb="11">
      <t>ナシ</t>
    </rPh>
    <phoneticPr fontId="3"/>
  </si>
  <si>
    <t>モリシュウイチ</t>
    <phoneticPr fontId="3"/>
  </si>
  <si>
    <t>サンアクト</t>
    <phoneticPr fontId="3"/>
  </si>
  <si>
    <t>7AA4025</t>
    <phoneticPr fontId="3"/>
  </si>
  <si>
    <t>自社物件</t>
    <phoneticPr fontId="3"/>
  </si>
  <si>
    <t>栃木北</t>
    <phoneticPr fontId="3"/>
  </si>
  <si>
    <t>有</t>
    <phoneticPr fontId="3"/>
  </si>
  <si>
    <t>なし</t>
    <phoneticPr fontId="3"/>
  </si>
  <si>
    <t>期限未記載</t>
    <phoneticPr fontId="3"/>
  </si>
  <si>
    <t>大田原市</t>
    <phoneticPr fontId="3"/>
  </si>
  <si>
    <t>工事負担金の支払いは、なし</t>
    <rPh sb="0" eb="2">
      <t>コウジ</t>
    </rPh>
    <rPh sb="2" eb="5">
      <t>フタンキン</t>
    </rPh>
    <rPh sb="6" eb="8">
      <t>シハラ</t>
    </rPh>
    <phoneticPr fontId="3"/>
  </si>
  <si>
    <t>プロセス</t>
    <phoneticPr fontId="3"/>
  </si>
  <si>
    <t>支払済</t>
    <rPh sb="0" eb="2">
      <t>シハライ</t>
    </rPh>
    <rPh sb="2" eb="3">
      <t>ズ</t>
    </rPh>
    <phoneticPr fontId="3"/>
  </si>
  <si>
    <t>【譲渡済】</t>
  </si>
  <si>
    <t>高崎</t>
    <phoneticPr fontId="3"/>
  </si>
</sst>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76" formatCode="yyyy/mm/dd"/>
    <numFmt numFmtId="177" formatCode="00"/>
    <numFmt numFmtId="178" formatCode="000000"/>
    <numFmt numFmtId="179" formatCode="[=0]General;General"/>
    <numFmt numFmtId="180" formatCode="[=0]&quot;&quot;;#,###"/>
    <numFmt numFmtId="181" formatCode="#,##0_);[Red]\(#,##0\)"/>
    <numFmt numFmtId="182" formatCode="0_);[Red]\(0\)"/>
    <numFmt numFmtId="183" formatCode="0_ "/>
    <numFmt numFmtId="184" formatCode="#,##0_ "/>
    <numFmt numFmtId="185" formatCode="dd/mm/yy;@"/>
    <numFmt numFmtId="186" formatCode="d/m/yy;@"/>
  </numFmts>
  <fonts count="75" x14ac:knownFonts="1">
    <font>
      <sz val="11"/>
      <color theme="1"/>
      <name val="Yu Gothic"/>
      <family val="2"/>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u/>
      <sz val="11"/>
      <color theme="10"/>
      <name val="Yu Gothic"/>
      <family val="2"/>
      <scheme val="minor"/>
    </font>
    <font>
      <sz val="11"/>
      <color theme="1"/>
      <name val="Yu Gothic"/>
      <family val="2"/>
      <scheme val="minor"/>
    </font>
    <font>
      <b/>
      <sz val="9"/>
      <color indexed="81"/>
      <name val="MS P ゴシック"/>
      <family val="3"/>
      <charset val="128"/>
    </font>
    <font>
      <sz val="9"/>
      <color indexed="81"/>
      <name val="MS P ゴシック"/>
      <family val="3"/>
      <charset val="128"/>
    </font>
    <font>
      <sz val="12"/>
      <color indexed="81"/>
      <name val="MS P ゴシック"/>
      <family val="3"/>
      <charset val="128"/>
    </font>
    <font>
      <sz val="11"/>
      <name val="メイリオ"/>
      <family val="3"/>
      <charset val="128"/>
    </font>
    <font>
      <sz val="11"/>
      <color rgb="FFFF0000"/>
      <name val="メイリオ"/>
      <family val="3"/>
      <charset val="128"/>
    </font>
    <font>
      <b/>
      <sz val="11"/>
      <color rgb="FFFF0000"/>
      <name val="メイリオ"/>
      <family val="3"/>
      <charset val="128"/>
    </font>
    <font>
      <sz val="11"/>
      <color theme="1"/>
      <name val="メイリオ"/>
      <family val="3"/>
      <charset val="128"/>
    </font>
    <font>
      <b/>
      <sz val="11"/>
      <name val="メイリオ"/>
      <family val="3"/>
      <charset val="128"/>
    </font>
    <font>
      <u/>
      <sz val="11"/>
      <name val="メイリオ"/>
      <family val="3"/>
      <charset val="128"/>
    </font>
    <font>
      <sz val="11"/>
      <color indexed="81"/>
      <name val="MS P ゴシック"/>
      <family val="3"/>
      <charset val="128"/>
    </font>
    <font>
      <b/>
      <sz val="11"/>
      <color theme="1" tint="0.24994659260841701"/>
      <name val="メイリオ"/>
      <family val="3"/>
      <charset val="128"/>
    </font>
    <font>
      <i/>
      <sz val="11"/>
      <name val="メイリオ"/>
      <family val="3"/>
      <charset val="128"/>
    </font>
    <font>
      <i/>
      <u/>
      <sz val="11"/>
      <name val="メイリオ"/>
      <family val="3"/>
      <charset val="128"/>
    </font>
    <font>
      <i/>
      <sz val="11"/>
      <color rgb="FFFF0000"/>
      <name val="メイリオ"/>
      <family val="3"/>
      <charset val="128"/>
    </font>
    <font>
      <sz val="9"/>
      <color theme="1"/>
      <name val="Yu Gothic"/>
      <family val="2"/>
      <charset val="128"/>
      <scheme val="minor"/>
    </font>
    <font>
      <sz val="6"/>
      <name val="Yu Gothic"/>
      <family val="2"/>
      <charset val="128"/>
      <scheme val="minor"/>
    </font>
    <font>
      <sz val="9"/>
      <color theme="1"/>
      <name val="Yu Gothic"/>
      <family val="3"/>
      <charset val="128"/>
      <scheme val="minor"/>
    </font>
    <font>
      <b/>
      <sz val="9"/>
      <color theme="1"/>
      <name val="Yu Gothic"/>
      <family val="3"/>
      <charset val="128"/>
      <scheme val="minor"/>
    </font>
    <font>
      <sz val="11"/>
      <color rgb="FFFF0000"/>
      <name val="Yu Gothic"/>
      <family val="3"/>
      <charset val="128"/>
      <scheme val="minor"/>
    </font>
    <font>
      <b/>
      <sz val="12"/>
      <name val="メイリオ"/>
      <family val="3"/>
      <charset val="128"/>
    </font>
    <font>
      <sz val="11"/>
      <color rgb="FF0070C0"/>
      <name val="メイリオ"/>
      <family val="3"/>
      <charset val="128"/>
    </font>
    <font>
      <sz val="14"/>
      <color rgb="FFFF0000"/>
      <name val="メイリオ"/>
      <family val="3"/>
      <charset val="128"/>
    </font>
    <font>
      <sz val="14"/>
      <color rgb="FF0070C0"/>
      <name val="メイリオ"/>
      <family val="3"/>
      <charset val="128"/>
    </font>
    <font>
      <i/>
      <sz val="11"/>
      <color rgb="FF0070C0"/>
      <name val="メイリオ"/>
      <family val="3"/>
      <charset val="128"/>
    </font>
    <font>
      <b/>
      <sz val="11"/>
      <color theme="1"/>
      <name val="メイリオ"/>
      <family val="3"/>
      <charset val="128"/>
    </font>
    <font>
      <sz val="10"/>
      <color theme="1"/>
      <name val="メイリオ"/>
      <family val="3"/>
      <charset val="128"/>
    </font>
    <font>
      <u/>
      <sz val="11"/>
      <color theme="10"/>
      <name val="Yu Gothic"/>
      <family val="2"/>
      <charset val="128"/>
      <scheme val="minor"/>
    </font>
    <font>
      <u/>
      <sz val="11"/>
      <color theme="10"/>
      <name val="Yu Gothic"/>
      <family val="3"/>
      <charset val="128"/>
      <scheme val="minor"/>
    </font>
    <font>
      <sz val="10"/>
      <name val="メイリオ"/>
      <family val="3"/>
      <charset val="128"/>
    </font>
    <font>
      <sz val="9"/>
      <name val="メイリオ"/>
      <family val="3"/>
      <charset val="128"/>
    </font>
    <font>
      <sz val="11"/>
      <name val="Yu Gothic"/>
      <family val="3"/>
      <charset val="128"/>
    </font>
    <font>
      <sz val="8"/>
      <name val="メイリオ"/>
      <family val="3"/>
      <charset val="128"/>
    </font>
    <font>
      <sz val="8"/>
      <name val="Yu Gothic"/>
      <family val="3"/>
      <charset val="128"/>
    </font>
    <font>
      <sz val="7.2"/>
      <name val="メイリオ"/>
      <family val="3"/>
      <charset val="128"/>
    </font>
    <font>
      <sz val="11"/>
      <color rgb="FFFFFF00"/>
      <name val="メイリオ"/>
      <family val="3"/>
      <charset val="128"/>
    </font>
    <font>
      <u/>
      <sz val="9"/>
      <color theme="10"/>
      <name val="Yu Gothic"/>
      <family val="2"/>
      <scheme val="minor"/>
    </font>
    <font>
      <sz val="14"/>
      <name val="Yu Gothic"/>
      <family val="3"/>
      <charset val="128"/>
      <scheme val="minor"/>
    </font>
    <font>
      <sz val="6"/>
      <name val="メイリオ"/>
      <family val="3"/>
      <charset val="128"/>
    </font>
    <font>
      <sz val="11"/>
      <name val="Yu Gothic"/>
      <family val="3"/>
      <charset val="128"/>
      <scheme val="minor"/>
    </font>
    <font>
      <sz val="11"/>
      <name val="Yu Gothic"/>
      <family val="2"/>
      <scheme val="minor"/>
    </font>
    <font>
      <sz val="8"/>
      <color rgb="FFFF0000"/>
      <name val="メイリオ"/>
      <family val="3"/>
      <charset val="128"/>
    </font>
    <font>
      <u/>
      <sz val="1"/>
      <name val="メイリオ"/>
      <family val="3"/>
      <charset val="128"/>
    </font>
    <font>
      <b/>
      <sz val="11"/>
      <color theme="1"/>
      <name val="Yu Gothic"/>
      <family val="2"/>
      <scheme val="minor"/>
    </font>
    <font>
      <sz val="9"/>
      <color rgb="FFFF0000"/>
      <name val="メイリオ"/>
      <family val="3"/>
      <charset val="128"/>
    </font>
    <font>
      <sz val="10"/>
      <color rgb="FFFF0000"/>
      <name val="メイリオ"/>
      <family val="3"/>
      <charset val="128"/>
    </font>
    <font>
      <b/>
      <sz val="11"/>
      <color theme="1"/>
      <name val="Yu Gothic"/>
      <family val="3"/>
      <charset val="128"/>
      <scheme val="minor"/>
    </font>
    <font>
      <b/>
      <sz val="11"/>
      <color rgb="FF0070C0"/>
      <name val="Yu Gothic"/>
      <family val="3"/>
      <charset val="128"/>
      <scheme val="minor"/>
    </font>
    <font>
      <b/>
      <sz val="11"/>
      <color rgb="FF0070C0"/>
      <name val="Yu Gothic"/>
      <family val="2"/>
      <scheme val="minor"/>
    </font>
    <font>
      <b/>
      <sz val="11"/>
      <color rgb="FF0070C0"/>
      <name val="メイリオ"/>
      <family val="3"/>
      <charset val="128"/>
    </font>
    <font>
      <sz val="11"/>
      <color rgb="FF00B050"/>
      <name val="メイリオ"/>
      <family val="3"/>
      <charset val="128"/>
    </font>
    <font>
      <b/>
      <sz val="11"/>
      <color rgb="FF00B050"/>
      <name val="メイリオ"/>
      <family val="3"/>
      <charset val="128"/>
    </font>
    <font>
      <sz val="11"/>
      <color theme="5" tint="-0.499984740745262"/>
      <name val="メイリオ"/>
      <family val="3"/>
      <charset val="128"/>
    </font>
    <font>
      <sz val="11"/>
      <color theme="5" tint="-0.249977111117893"/>
      <name val="メイリオ"/>
      <family val="3"/>
      <charset val="128"/>
    </font>
    <font>
      <b/>
      <sz val="11"/>
      <color theme="7" tint="-0.499984740745262"/>
      <name val="メイリオ"/>
      <family val="3"/>
      <charset val="128"/>
    </font>
    <font>
      <sz val="11"/>
      <color rgb="FF76767A"/>
      <name val="メイリオ"/>
      <family val="3"/>
      <charset val="128"/>
    </font>
    <font>
      <sz val="11"/>
      <color theme="4" tint="-0.249977111117893"/>
      <name val="メイリオ"/>
      <family val="3"/>
      <charset val="128"/>
    </font>
    <font>
      <b/>
      <sz val="11"/>
      <color rgb="FFFF0000"/>
      <name val="Yu Gothic"/>
      <family val="2"/>
      <scheme val="minor"/>
    </font>
    <font>
      <b/>
      <sz val="11"/>
      <color theme="0" tint="-0.34998626667073579"/>
      <name val="Yu Gothic"/>
      <family val="2"/>
      <scheme val="minor"/>
    </font>
    <font>
      <b/>
      <sz val="11"/>
      <color theme="0" tint="-0.34998626667073579"/>
      <name val="メイリオ"/>
      <family val="3"/>
      <charset val="128"/>
    </font>
    <font>
      <sz val="11"/>
      <color rgb="FFFF0000"/>
      <name val="Yu Gothic"/>
      <family val="2"/>
      <scheme val="minor"/>
    </font>
    <font>
      <b/>
      <u/>
      <sz val="11"/>
      <color rgb="FFFF0000"/>
      <name val="Yu Gothic"/>
      <family val="2"/>
      <scheme val="minor"/>
    </font>
    <font>
      <b/>
      <sz val="11"/>
      <color rgb="FFFF0000"/>
      <name val="Yu Gothic"/>
      <family val="3"/>
      <charset val="128"/>
      <scheme val="minor"/>
    </font>
    <font>
      <b/>
      <sz val="11"/>
      <color theme="4" tint="-0.249977111117893"/>
      <name val="メイリオ"/>
      <family val="3"/>
      <charset val="128"/>
    </font>
    <font>
      <b/>
      <sz val="11"/>
      <color theme="4" tint="-0.249977111117893"/>
      <name val="Yu Gothic"/>
      <family val="2"/>
      <scheme val="minor"/>
    </font>
    <font>
      <sz val="11"/>
      <color theme="4" tint="-0.249977111117893"/>
      <name val="Yu Gothic"/>
      <family val="2"/>
      <scheme val="minor"/>
    </font>
    <font>
      <b/>
      <u/>
      <sz val="11"/>
      <color theme="4" tint="-0.249977111117893"/>
      <name val="Yu Gothic"/>
      <family val="2"/>
      <scheme val="minor"/>
    </font>
    <font>
      <b/>
      <sz val="11"/>
      <color theme="4" tint="-0.249977111117893"/>
      <name val="Yu Gothic"/>
      <family val="3"/>
      <charset val="128"/>
      <scheme val="minor"/>
    </font>
    <font>
      <b/>
      <u/>
      <sz val="11"/>
      <color theme="4" tint="-0.249977111117893"/>
      <name val="Yu Gothic"/>
      <family val="3"/>
      <charset val="128"/>
      <scheme val="minor"/>
    </font>
    <font>
      <b/>
      <sz val="12"/>
      <color theme="4" tint="-0.249977111117893"/>
      <name val="メイリオ"/>
      <family val="3"/>
      <charset val="128"/>
    </font>
  </fonts>
  <fills count="8">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0"/>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style="thin">
        <color auto="1"/>
      </top>
      <bottom/>
      <diagonal/>
    </border>
    <border>
      <left style="thin">
        <color auto="1"/>
      </left>
      <right style="medium">
        <color auto="1"/>
      </right>
      <top/>
      <bottom/>
      <diagonal/>
    </border>
    <border>
      <left style="thin">
        <color auto="1"/>
      </left>
      <right style="medium">
        <color auto="1"/>
      </right>
      <top/>
      <bottom style="medium">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s>
  <cellStyleXfs count="6">
    <xf numFmtId="0" fontId="0" fillId="0" borderId="0"/>
    <xf numFmtId="0" fontId="4" fillId="0" borderId="0" applyNumberFormat="0" applyFill="0" applyBorder="0" applyAlignment="0" applyProtection="0"/>
    <xf numFmtId="38" fontId="5"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1" fillId="0" borderId="0">
      <alignment vertical="center"/>
    </xf>
  </cellStyleXfs>
  <cellXfs count="535">
    <xf numFmtId="0" fontId="0" fillId="0" borderId="0" xfId="0"/>
    <xf numFmtId="176" fontId="10" fillId="0" borderId="1" xfId="0" applyNumberFormat="1" applyFont="1" applyBorder="1" applyAlignment="1">
      <alignment horizontal="center" vertical="center"/>
    </xf>
    <xf numFmtId="176" fontId="12" fillId="0" borderId="1" xfId="0" applyNumberFormat="1" applyFont="1" applyBorder="1" applyAlignment="1">
      <alignment horizontal="center" vertical="center"/>
    </xf>
    <xf numFmtId="0" fontId="12" fillId="0" borderId="1" xfId="0" applyFont="1" applyBorder="1" applyAlignment="1">
      <alignment vertical="center"/>
    </xf>
    <xf numFmtId="0" fontId="9" fillId="0" borderId="1" xfId="0" applyFont="1" applyBorder="1" applyAlignment="1">
      <alignment vertical="center" shrinkToFit="1"/>
    </xf>
    <xf numFmtId="176" fontId="9" fillId="0" borderId="1" xfId="0" applyNumberFormat="1" applyFont="1" applyBorder="1" applyAlignment="1">
      <alignment horizontal="center" vertical="center"/>
    </xf>
    <xf numFmtId="38" fontId="9" fillId="0" borderId="1" xfId="0" applyNumberFormat="1" applyFont="1" applyBorder="1" applyAlignment="1">
      <alignment vertical="center"/>
    </xf>
    <xf numFmtId="0" fontId="9" fillId="0" borderId="1" xfId="0" applyFont="1" applyBorder="1" applyAlignment="1">
      <alignment horizontal="left" vertical="center" shrinkToFit="1"/>
    </xf>
    <xf numFmtId="14" fontId="12" fillId="0" borderId="1" xfId="0" applyNumberFormat="1" applyFont="1" applyBorder="1" applyAlignment="1">
      <alignment vertical="center"/>
    </xf>
    <xf numFmtId="180" fontId="9" fillId="0" borderId="1" xfId="0" applyNumberFormat="1" applyFont="1" applyBorder="1" applyAlignment="1">
      <alignment horizontal="center" vertical="center"/>
    </xf>
    <xf numFmtId="0" fontId="13" fillId="0" borderId="1" xfId="0" applyFont="1" applyBorder="1" applyAlignment="1">
      <alignment horizontal="center" vertical="center"/>
    </xf>
    <xf numFmtId="0" fontId="9" fillId="0" borderId="1" xfId="0" applyFont="1" applyBorder="1" applyAlignment="1">
      <alignment vertical="center" wrapText="1" shrinkToFit="1"/>
    </xf>
    <xf numFmtId="38" fontId="9" fillId="0" borderId="1" xfId="2" applyFont="1" applyBorder="1">
      <alignment vertical="center"/>
    </xf>
    <xf numFmtId="38" fontId="13" fillId="2" borderId="1" xfId="2" applyFont="1" applyFill="1" applyBorder="1">
      <alignment vertical="center"/>
    </xf>
    <xf numFmtId="38" fontId="10" fillId="0" borderId="1" xfId="2" applyFont="1" applyBorder="1">
      <alignment vertical="center"/>
    </xf>
    <xf numFmtId="38" fontId="12" fillId="0" borderId="1" xfId="2" applyFont="1" applyBorder="1">
      <alignment vertical="center"/>
    </xf>
    <xf numFmtId="38" fontId="16" fillId="2" borderId="1" xfId="2" applyFont="1" applyFill="1" applyBorder="1">
      <alignment vertical="center"/>
    </xf>
    <xf numFmtId="38" fontId="9" fillId="5" borderId="1" xfId="2" applyFont="1" applyFill="1" applyBorder="1">
      <alignment vertical="center"/>
    </xf>
    <xf numFmtId="38" fontId="9" fillId="4" borderId="1" xfId="2" applyFont="1" applyFill="1" applyBorder="1">
      <alignment vertical="center"/>
    </xf>
    <xf numFmtId="38" fontId="13" fillId="0" borderId="1" xfId="0" applyNumberFormat="1" applyFont="1" applyBorder="1" applyAlignment="1">
      <alignment horizontal="right" vertical="center"/>
    </xf>
    <xf numFmtId="0" fontId="20" fillId="0" borderId="0" xfId="5" applyFont="1">
      <alignment vertical="center"/>
    </xf>
    <xf numFmtId="0" fontId="20" fillId="0" borderId="0" xfId="5" applyFont="1" applyAlignment="1">
      <alignment vertical="center" wrapText="1"/>
    </xf>
    <xf numFmtId="0" fontId="22" fillId="0" borderId="1" xfId="5" applyFont="1" applyBorder="1">
      <alignment vertical="center"/>
    </xf>
    <xf numFmtId="0" fontId="22" fillId="0" borderId="3" xfId="5" quotePrefix="1" applyFont="1" applyBorder="1">
      <alignment vertical="center"/>
    </xf>
    <xf numFmtId="0" fontId="22" fillId="0" borderId="3" xfId="5" applyFont="1" applyBorder="1">
      <alignment vertical="center"/>
    </xf>
    <xf numFmtId="0" fontId="22" fillId="4" borderId="5" xfId="5" applyFont="1" applyFill="1" applyBorder="1">
      <alignment vertical="center"/>
    </xf>
    <xf numFmtId="0" fontId="22" fillId="0" borderId="6" xfId="5" applyFont="1" applyBorder="1">
      <alignment vertical="center"/>
    </xf>
    <xf numFmtId="0" fontId="22" fillId="0" borderId="7" xfId="5" applyFont="1" applyBorder="1">
      <alignment vertical="center"/>
    </xf>
    <xf numFmtId="0" fontId="22" fillId="0" borderId="8" xfId="5" applyFont="1" applyBorder="1">
      <alignment vertical="center"/>
    </xf>
    <xf numFmtId="0" fontId="22" fillId="5" borderId="9" xfId="5" applyFont="1" applyFill="1" applyBorder="1">
      <alignment vertical="center"/>
    </xf>
    <xf numFmtId="0" fontId="22" fillId="4" borderId="8" xfId="5" applyFont="1" applyFill="1" applyBorder="1">
      <alignment vertical="center"/>
    </xf>
    <xf numFmtId="0" fontId="22" fillId="0" borderId="9" xfId="5" applyFont="1" applyBorder="1">
      <alignment vertical="center"/>
    </xf>
    <xf numFmtId="0" fontId="22" fillId="3" borderId="8" xfId="5" applyFont="1" applyFill="1" applyBorder="1">
      <alignment vertical="center"/>
    </xf>
    <xf numFmtId="0" fontId="22" fillId="4" borderId="10" xfId="5" applyFont="1" applyFill="1" applyBorder="1">
      <alignment vertical="center"/>
    </xf>
    <xf numFmtId="0" fontId="22" fillId="0" borderId="11" xfId="5" applyFont="1" applyBorder="1">
      <alignment vertical="center"/>
    </xf>
    <xf numFmtId="0" fontId="22" fillId="0" borderId="12" xfId="5" applyFont="1" applyBorder="1">
      <alignment vertical="center"/>
    </xf>
    <xf numFmtId="0" fontId="22" fillId="0" borderId="4" xfId="5" quotePrefix="1" applyFont="1" applyBorder="1">
      <alignment vertical="center"/>
    </xf>
    <xf numFmtId="0" fontId="22" fillId="0" borderId="4" xfId="5" applyFont="1" applyBorder="1">
      <alignment vertical="center"/>
    </xf>
    <xf numFmtId="0" fontId="22" fillId="3" borderId="5" xfId="5" applyFont="1" applyFill="1" applyBorder="1">
      <alignment vertical="center"/>
    </xf>
    <xf numFmtId="0" fontId="22" fillId="3" borderId="10" xfId="5" applyFont="1" applyFill="1" applyBorder="1">
      <alignment vertical="center"/>
    </xf>
    <xf numFmtId="0" fontId="23" fillId="0" borderId="6" xfId="5" applyFont="1" applyBorder="1">
      <alignment vertical="center"/>
    </xf>
    <xf numFmtId="0" fontId="23" fillId="0" borderId="1" xfId="5" applyFont="1" applyBorder="1">
      <alignment vertical="center"/>
    </xf>
    <xf numFmtId="0" fontId="0" fillId="0" borderId="0" xfId="0" applyAlignment="1">
      <alignment wrapText="1"/>
    </xf>
    <xf numFmtId="0" fontId="0" fillId="0" borderId="0" xfId="0" applyAlignment="1">
      <alignment vertical="top" wrapText="1"/>
    </xf>
    <xf numFmtId="38" fontId="0" fillId="0" borderId="0" xfId="0" applyNumberFormat="1"/>
    <xf numFmtId="0" fontId="0" fillId="0" borderId="1" xfId="0" applyBorder="1"/>
    <xf numFmtId="38" fontId="0" fillId="0" borderId="1" xfId="0" applyNumberFormat="1" applyBorder="1"/>
    <xf numFmtId="38" fontId="0" fillId="0" borderId="1" xfId="2" applyFont="1" applyBorder="1" applyAlignment="1"/>
    <xf numFmtId="0" fontId="9" fillId="0" borderId="1" xfId="0" applyFont="1" applyFill="1" applyBorder="1" applyAlignment="1">
      <alignment horizontal="center" vertical="center"/>
    </xf>
    <xf numFmtId="0" fontId="9" fillId="0" borderId="1" xfId="0" applyFont="1" applyFill="1" applyBorder="1" applyAlignment="1">
      <alignment vertical="center" shrinkToFit="1"/>
    </xf>
    <xf numFmtId="177" fontId="9" fillId="0" borderId="0" xfId="0" applyNumberFormat="1" applyFont="1" applyFill="1" applyAlignment="1">
      <alignment horizontal="center" vertical="center"/>
    </xf>
    <xf numFmtId="178" fontId="9" fillId="0" borderId="0" xfId="0" applyNumberFormat="1" applyFont="1" applyFill="1" applyAlignment="1">
      <alignment horizontal="center" vertical="center"/>
    </xf>
    <xf numFmtId="0" fontId="9" fillId="0" borderId="0" xfId="0" applyFont="1" applyFill="1" applyAlignment="1">
      <alignment horizontal="right" vertical="center" shrinkToFit="1"/>
    </xf>
    <xf numFmtId="0" fontId="9" fillId="0" borderId="0" xfId="0" applyFont="1" applyFill="1" applyAlignment="1">
      <alignment horizontal="center" vertical="center" shrinkToFit="1"/>
    </xf>
    <xf numFmtId="49" fontId="9" fillId="0" borderId="0" xfId="0" applyNumberFormat="1" applyFont="1" applyFill="1" applyAlignment="1">
      <alignment horizontal="center" vertical="center" wrapText="1" shrinkToFit="1"/>
    </xf>
    <xf numFmtId="0" fontId="40" fillId="0" borderId="0" xfId="0" applyFont="1" applyFill="1" applyAlignment="1">
      <alignment horizontal="center" vertical="center" wrapText="1" shrinkToFit="1"/>
    </xf>
    <xf numFmtId="0" fontId="11" fillId="0" borderId="0" xfId="0" applyFont="1" applyFill="1" applyBorder="1" applyAlignment="1">
      <alignment horizontal="center" vertical="center" shrinkToFit="1"/>
    </xf>
    <xf numFmtId="0" fontId="9" fillId="0" borderId="0" xfId="0" applyFont="1" applyFill="1" applyAlignment="1">
      <alignment vertical="center" shrinkToFit="1"/>
    </xf>
    <xf numFmtId="0" fontId="9" fillId="0" borderId="0" xfId="0" applyFont="1" applyFill="1" applyAlignment="1">
      <alignment vertical="center"/>
    </xf>
    <xf numFmtId="38" fontId="9" fillId="0" borderId="0" xfId="2" applyFont="1" applyFill="1" applyAlignment="1">
      <alignment horizontal="center" vertical="center"/>
    </xf>
    <xf numFmtId="176" fontId="9" fillId="0" borderId="0" xfId="0" applyNumberFormat="1" applyFont="1" applyFill="1" applyAlignment="1">
      <alignment horizontal="center" vertical="center"/>
    </xf>
    <xf numFmtId="0" fontId="13" fillId="0" borderId="0" xfId="0" applyFont="1" applyFill="1" applyAlignment="1">
      <alignment horizontal="center" vertical="center"/>
    </xf>
    <xf numFmtId="38" fontId="13" fillId="0" borderId="0" xfId="2" applyFont="1" applyFill="1" applyAlignment="1">
      <alignment horizontal="center" vertical="center"/>
    </xf>
    <xf numFmtId="0" fontId="9" fillId="0" borderId="0" xfId="0" applyFont="1" applyFill="1" applyAlignment="1">
      <alignment horizontal="center" vertical="center"/>
    </xf>
    <xf numFmtId="0" fontId="40" fillId="0" borderId="0" xfId="0" applyFont="1" applyFill="1" applyAlignment="1">
      <alignment horizontal="center" vertical="center" shrinkToFit="1"/>
    </xf>
    <xf numFmtId="38" fontId="9" fillId="0" borderId="0" xfId="2" applyFont="1" applyFill="1">
      <alignment vertical="center"/>
    </xf>
    <xf numFmtId="176" fontId="9" fillId="0" borderId="0" xfId="0" applyNumberFormat="1" applyFont="1" applyFill="1" applyAlignment="1">
      <alignment vertical="center"/>
    </xf>
    <xf numFmtId="49" fontId="9" fillId="0" borderId="0" xfId="0" applyNumberFormat="1" applyFont="1" applyFill="1" applyAlignment="1">
      <alignment horizontal="center" vertical="center" shrinkToFit="1"/>
    </xf>
    <xf numFmtId="176" fontId="9" fillId="0" borderId="0" xfId="2" applyNumberFormat="1" applyFont="1" applyFill="1" applyAlignment="1">
      <alignment horizontal="center" vertical="center"/>
    </xf>
    <xf numFmtId="176" fontId="9" fillId="0" borderId="0" xfId="2" applyNumberFormat="1" applyFont="1" applyFill="1">
      <alignment vertical="center"/>
    </xf>
    <xf numFmtId="0" fontId="9" fillId="0" borderId="0" xfId="0" applyFont="1" applyFill="1" applyAlignment="1">
      <alignment horizontal="center" vertical="center" wrapText="1"/>
    </xf>
    <xf numFmtId="0" fontId="9" fillId="0" borderId="0" xfId="0" applyFont="1" applyFill="1" applyBorder="1" applyAlignment="1">
      <alignment horizontal="center" vertical="center"/>
    </xf>
    <xf numFmtId="0" fontId="10" fillId="0" borderId="0" xfId="0" applyFont="1" applyFill="1" applyAlignment="1">
      <alignment horizontal="center" vertical="center" shrinkToFit="1"/>
    </xf>
    <xf numFmtId="0" fontId="11" fillId="0" borderId="0" xfId="0" applyFont="1" applyFill="1" applyAlignment="1">
      <alignment horizontal="center" vertical="center"/>
    </xf>
    <xf numFmtId="177" fontId="9" fillId="0" borderId="1" xfId="0" applyNumberFormat="1" applyFont="1" applyFill="1" applyBorder="1" applyAlignment="1">
      <alignment horizontal="center" vertical="center"/>
    </xf>
    <xf numFmtId="178" fontId="9" fillId="0" borderId="1" xfId="0" applyNumberFormat="1" applyFont="1" applyFill="1" applyBorder="1" applyAlignment="1">
      <alignment horizontal="center" vertical="center"/>
    </xf>
    <xf numFmtId="0" fontId="9" fillId="0" borderId="1" xfId="0" applyFont="1" applyFill="1" applyBorder="1" applyAlignment="1">
      <alignment horizontal="center" vertical="center" shrinkToFit="1"/>
    </xf>
    <xf numFmtId="0" fontId="9" fillId="0" borderId="1" xfId="0" applyFont="1" applyFill="1" applyBorder="1" applyAlignment="1">
      <alignment horizontal="center" vertical="center" wrapText="1" shrinkToFit="1"/>
    </xf>
    <xf numFmtId="49" fontId="9" fillId="0" borderId="1" xfId="0" applyNumberFormat="1" applyFont="1" applyFill="1" applyBorder="1" applyAlignment="1">
      <alignment horizontal="center" vertical="center" wrapText="1" shrinkToFit="1"/>
    </xf>
    <xf numFmtId="176" fontId="9" fillId="0" borderId="1" xfId="0" applyNumberFormat="1" applyFont="1" applyFill="1" applyBorder="1" applyAlignment="1">
      <alignment horizontal="center" vertical="center" wrapText="1"/>
    </xf>
    <xf numFmtId="0" fontId="9" fillId="0" borderId="2" xfId="0" applyFont="1" applyFill="1" applyBorder="1" applyAlignment="1">
      <alignment horizontal="center" vertical="center"/>
    </xf>
    <xf numFmtId="0" fontId="9" fillId="0" borderId="2" xfId="0" applyFont="1" applyFill="1" applyBorder="1" applyAlignment="1">
      <alignment horizontal="center" vertical="center" wrapText="1"/>
    </xf>
    <xf numFmtId="0" fontId="9" fillId="0" borderId="1" xfId="0" applyFont="1" applyFill="1" applyBorder="1" applyAlignment="1">
      <alignment horizontal="center" vertical="center" wrapText="1"/>
    </xf>
    <xf numFmtId="38" fontId="9" fillId="0" borderId="1" xfId="2" applyFont="1" applyFill="1" applyBorder="1" applyAlignment="1">
      <alignment horizontal="center" vertical="center"/>
    </xf>
    <xf numFmtId="38" fontId="9" fillId="0" borderId="1" xfId="2" applyFont="1" applyFill="1" applyBorder="1" applyAlignment="1">
      <alignment horizontal="center" vertical="center" wrapText="1"/>
    </xf>
    <xf numFmtId="180" fontId="9" fillId="0" borderId="1" xfId="0" applyNumberFormat="1" applyFont="1" applyFill="1" applyBorder="1" applyAlignment="1">
      <alignment horizontal="center" vertical="center" wrapText="1"/>
    </xf>
    <xf numFmtId="179" fontId="9" fillId="0" borderId="1" xfId="2" applyNumberFormat="1" applyFont="1" applyFill="1" applyBorder="1" applyAlignment="1">
      <alignment horizontal="center" vertical="center"/>
    </xf>
    <xf numFmtId="49" fontId="9" fillId="0" borderId="1" xfId="0" applyNumberFormat="1" applyFont="1" applyFill="1" applyBorder="1" applyAlignment="1">
      <alignment horizontal="center" vertical="center"/>
    </xf>
    <xf numFmtId="0" fontId="9" fillId="0" borderId="1" xfId="1" applyFont="1" applyFill="1" applyBorder="1" applyAlignment="1">
      <alignment vertical="center" shrinkToFit="1"/>
    </xf>
    <xf numFmtId="176" fontId="9" fillId="0" borderId="1" xfId="0" applyNumberFormat="1" applyFont="1" applyFill="1" applyBorder="1" applyAlignment="1">
      <alignment horizontal="center" vertical="center"/>
    </xf>
    <xf numFmtId="0" fontId="13" fillId="0" borderId="1" xfId="0" applyFont="1" applyFill="1" applyBorder="1" applyAlignment="1">
      <alignment horizontal="center" vertical="center"/>
    </xf>
    <xf numFmtId="176" fontId="10" fillId="0" borderId="1" xfId="0" applyNumberFormat="1" applyFont="1" applyFill="1" applyBorder="1" applyAlignment="1">
      <alignment horizontal="center" vertical="center"/>
    </xf>
    <xf numFmtId="180" fontId="11" fillId="0" borderId="1" xfId="2" applyNumberFormat="1" applyFont="1" applyFill="1" applyBorder="1">
      <alignment vertical="center"/>
    </xf>
    <xf numFmtId="38" fontId="9" fillId="0" borderId="1" xfId="2" applyFont="1" applyFill="1" applyBorder="1">
      <alignment vertical="center"/>
    </xf>
    <xf numFmtId="38" fontId="9" fillId="0" borderId="1" xfId="0" applyNumberFormat="1" applyFont="1" applyFill="1" applyBorder="1" applyAlignment="1">
      <alignment vertical="center"/>
    </xf>
    <xf numFmtId="38" fontId="13" fillId="0" borderId="1" xfId="2" applyFont="1" applyFill="1" applyBorder="1">
      <alignment vertical="center"/>
    </xf>
    <xf numFmtId="38" fontId="13" fillId="0" borderId="1" xfId="0" applyNumberFormat="1" applyFont="1" applyFill="1" applyBorder="1" applyAlignment="1">
      <alignment horizontal="center" vertical="center"/>
    </xf>
    <xf numFmtId="180" fontId="13" fillId="0" borderId="1" xfId="2" applyNumberFormat="1" applyFont="1" applyFill="1" applyBorder="1">
      <alignment vertical="center"/>
    </xf>
    <xf numFmtId="38" fontId="12" fillId="0" borderId="0" xfId="0" applyNumberFormat="1" applyFont="1" applyFill="1" applyAlignment="1">
      <alignment vertical="center"/>
    </xf>
    <xf numFmtId="38" fontId="16" fillId="0" borderId="1" xfId="2" applyFont="1" applyFill="1" applyBorder="1">
      <alignment vertical="center"/>
    </xf>
    <xf numFmtId="0" fontId="12" fillId="0" borderId="0" xfId="0" applyFont="1" applyFill="1" applyAlignment="1">
      <alignment vertical="center"/>
    </xf>
    <xf numFmtId="49" fontId="9" fillId="0" borderId="1" xfId="0" applyNumberFormat="1" applyFont="1" applyFill="1" applyBorder="1" applyAlignment="1">
      <alignment horizontal="center" vertical="center" shrinkToFit="1"/>
    </xf>
    <xf numFmtId="0" fontId="14" fillId="0" borderId="1" xfId="1" applyFont="1" applyFill="1" applyBorder="1" applyAlignment="1">
      <alignment vertical="center" shrinkToFit="1"/>
    </xf>
    <xf numFmtId="0" fontId="9" fillId="0" borderId="1" xfId="0" applyFont="1" applyFill="1" applyBorder="1" applyAlignment="1">
      <alignment vertical="center"/>
    </xf>
    <xf numFmtId="0" fontId="14" fillId="0" borderId="1" xfId="1" applyFont="1" applyFill="1" applyBorder="1" applyAlignment="1">
      <alignment vertical="center"/>
    </xf>
    <xf numFmtId="0" fontId="10" fillId="0" borderId="1" xfId="0" applyFont="1" applyFill="1" applyBorder="1" applyAlignment="1">
      <alignment horizontal="center" vertical="center"/>
    </xf>
    <xf numFmtId="38" fontId="10" fillId="0" borderId="1" xfId="2" applyFont="1" applyFill="1" applyBorder="1">
      <alignment vertical="center"/>
    </xf>
    <xf numFmtId="176" fontId="9" fillId="0" borderId="1" xfId="0" applyNumberFormat="1" applyFont="1" applyFill="1" applyBorder="1" applyAlignment="1">
      <alignment vertical="center"/>
    </xf>
    <xf numFmtId="180" fontId="13" fillId="0" borderId="0" xfId="2" applyNumberFormat="1" applyFont="1" applyFill="1" applyBorder="1">
      <alignment vertical="center"/>
    </xf>
    <xf numFmtId="49" fontId="10" fillId="0" borderId="1" xfId="0" applyNumberFormat="1" applyFont="1" applyFill="1" applyBorder="1" applyAlignment="1">
      <alignment horizontal="center" vertical="center"/>
    </xf>
    <xf numFmtId="176" fontId="13" fillId="0" borderId="1" xfId="0" applyNumberFormat="1" applyFont="1" applyFill="1" applyBorder="1" applyAlignment="1">
      <alignment horizontal="center" vertical="center" shrinkToFit="1"/>
    </xf>
    <xf numFmtId="38" fontId="12" fillId="0" borderId="1" xfId="2" applyFont="1" applyFill="1" applyBorder="1">
      <alignment vertical="center"/>
    </xf>
    <xf numFmtId="180" fontId="13" fillId="0" borderId="1" xfId="2" applyNumberFormat="1" applyFont="1" applyFill="1" applyBorder="1" applyAlignment="1">
      <alignment vertical="center" shrinkToFit="1"/>
    </xf>
    <xf numFmtId="180" fontId="11" fillId="0" borderId="0" xfId="2" applyNumberFormat="1" applyFont="1" applyFill="1">
      <alignment vertical="center"/>
    </xf>
    <xf numFmtId="0" fontId="9" fillId="0" borderId="1" xfId="0" applyFont="1" applyFill="1" applyBorder="1" applyAlignment="1">
      <alignment horizontal="left" vertical="center" shrinkToFit="1"/>
    </xf>
    <xf numFmtId="0" fontId="14" fillId="0" borderId="1" xfId="1" applyFont="1" applyFill="1" applyBorder="1" applyAlignment="1">
      <alignment horizontal="left" vertical="center" shrinkToFit="1"/>
    </xf>
    <xf numFmtId="180" fontId="13" fillId="0" borderId="2" xfId="2" applyNumberFormat="1" applyFont="1" applyFill="1" applyBorder="1">
      <alignment vertical="center"/>
    </xf>
    <xf numFmtId="38" fontId="12" fillId="0" borderId="1" xfId="0" applyNumberFormat="1" applyFont="1" applyFill="1" applyBorder="1" applyAlignment="1">
      <alignment vertical="center"/>
    </xf>
    <xf numFmtId="0" fontId="10" fillId="0" borderId="0" xfId="0" applyFont="1" applyFill="1" applyAlignment="1">
      <alignment vertical="center"/>
    </xf>
    <xf numFmtId="177" fontId="9" fillId="0" borderId="1" xfId="0" applyNumberFormat="1" applyFont="1" applyFill="1" applyBorder="1" applyAlignment="1">
      <alignment horizontal="right" vertical="center"/>
    </xf>
    <xf numFmtId="0" fontId="41" fillId="0" borderId="1" xfId="1" applyFont="1" applyFill="1" applyBorder="1" applyAlignment="1">
      <alignment horizontal="center" vertical="center" wrapText="1" shrinkToFit="1"/>
    </xf>
    <xf numFmtId="0" fontId="10" fillId="0" borderId="1" xfId="0" applyFont="1" applyFill="1" applyBorder="1" applyAlignment="1">
      <alignment horizontal="center" vertical="center" shrinkToFit="1"/>
    </xf>
    <xf numFmtId="0" fontId="12" fillId="0" borderId="1" xfId="0" applyFont="1" applyFill="1" applyBorder="1" applyAlignment="1">
      <alignment vertical="center"/>
    </xf>
    <xf numFmtId="176" fontId="12" fillId="0" borderId="1" xfId="0" applyNumberFormat="1" applyFont="1" applyFill="1" applyBorder="1" applyAlignment="1">
      <alignment horizontal="center" vertical="center"/>
    </xf>
    <xf numFmtId="176" fontId="12" fillId="0" borderId="1" xfId="0" applyNumberFormat="1" applyFont="1" applyFill="1" applyBorder="1" applyAlignment="1">
      <alignment vertical="center"/>
    </xf>
    <xf numFmtId="49" fontId="9" fillId="0" borderId="1" xfId="0" applyNumberFormat="1" applyFont="1" applyFill="1" applyBorder="1" applyAlignment="1">
      <alignment horizontal="center" vertical="center" wrapText="1"/>
    </xf>
    <xf numFmtId="0" fontId="9" fillId="0" borderId="1" xfId="0" applyFont="1" applyFill="1" applyBorder="1" applyAlignment="1">
      <alignment vertical="center" wrapText="1" shrinkToFit="1"/>
    </xf>
    <xf numFmtId="183" fontId="9" fillId="0" borderId="1" xfId="0" applyNumberFormat="1" applyFont="1" applyFill="1" applyBorder="1" applyAlignment="1">
      <alignment horizontal="center" vertical="center" shrinkToFit="1"/>
    </xf>
    <xf numFmtId="176" fontId="17" fillId="0" borderId="1" xfId="0" applyNumberFormat="1" applyFont="1" applyFill="1" applyBorder="1" applyAlignment="1">
      <alignment horizontal="center" vertical="center"/>
    </xf>
    <xf numFmtId="0" fontId="9" fillId="0" borderId="1" xfId="0" applyFont="1" applyFill="1" applyBorder="1" applyAlignment="1">
      <alignment horizontal="left" vertical="center"/>
    </xf>
    <xf numFmtId="38" fontId="12" fillId="0" borderId="0" xfId="0" applyNumberFormat="1" applyFont="1" applyFill="1" applyBorder="1" applyAlignment="1">
      <alignment vertical="center"/>
    </xf>
    <xf numFmtId="0" fontId="43" fillId="0" borderId="1" xfId="0" applyFont="1" applyFill="1" applyBorder="1" applyAlignment="1">
      <alignment horizontal="center" vertical="center" wrapText="1" shrinkToFit="1"/>
    </xf>
    <xf numFmtId="176" fontId="9" fillId="0" borderId="1" xfId="0" applyNumberFormat="1" applyFont="1" applyFill="1" applyBorder="1" applyAlignment="1">
      <alignment horizontal="center" vertical="center" shrinkToFit="1"/>
    </xf>
    <xf numFmtId="49" fontId="9" fillId="0" borderId="1" xfId="0" applyNumberFormat="1" applyFont="1" applyFill="1" applyBorder="1" applyAlignment="1">
      <alignment vertical="center"/>
    </xf>
    <xf numFmtId="176" fontId="9" fillId="0" borderId="1" xfId="2" applyNumberFormat="1" applyFont="1" applyFill="1" applyBorder="1">
      <alignment vertical="center"/>
    </xf>
    <xf numFmtId="49" fontId="9" fillId="0" borderId="1" xfId="0" applyNumberFormat="1" applyFont="1" applyFill="1" applyBorder="1" applyAlignment="1">
      <alignment horizontal="right" vertical="center"/>
    </xf>
    <xf numFmtId="0" fontId="10" fillId="0" borderId="1" xfId="0" applyFont="1" applyFill="1" applyBorder="1" applyAlignment="1">
      <alignment vertical="center"/>
    </xf>
    <xf numFmtId="0" fontId="42" fillId="0" borderId="1" xfId="1" applyFont="1" applyFill="1" applyBorder="1" applyAlignment="1">
      <alignment horizontal="center" vertical="center"/>
    </xf>
    <xf numFmtId="14" fontId="10" fillId="0" borderId="1" xfId="0" applyNumberFormat="1" applyFont="1" applyFill="1" applyBorder="1" applyAlignment="1">
      <alignment horizontal="center" vertical="center" shrinkToFit="1"/>
    </xf>
    <xf numFmtId="49" fontId="35" fillId="0" borderId="1" xfId="0" applyNumberFormat="1" applyFont="1" applyFill="1" applyBorder="1" applyAlignment="1">
      <alignment horizontal="center" vertical="center" wrapText="1" shrinkToFit="1"/>
    </xf>
    <xf numFmtId="49" fontId="9" fillId="0" borderId="1" xfId="0" applyNumberFormat="1" applyFont="1" applyFill="1" applyBorder="1" applyAlignment="1">
      <alignment horizontal="left" vertical="center" wrapText="1"/>
    </xf>
    <xf numFmtId="49" fontId="9" fillId="0" borderId="1" xfId="0" applyNumberFormat="1" applyFont="1" applyFill="1" applyBorder="1" applyAlignment="1">
      <alignment vertical="center" shrinkToFit="1"/>
    </xf>
    <xf numFmtId="49" fontId="34" fillId="0" borderId="1" xfId="0" applyNumberFormat="1" applyFont="1" applyFill="1" applyBorder="1" applyAlignment="1">
      <alignment horizontal="center" vertical="center" wrapText="1"/>
    </xf>
    <xf numFmtId="0" fontId="13" fillId="0" borderId="1" xfId="0" applyFont="1" applyFill="1" applyBorder="1" applyAlignment="1">
      <alignment horizontal="center" vertical="center" shrinkToFit="1"/>
    </xf>
    <xf numFmtId="49" fontId="9" fillId="0" borderId="1" xfId="0" applyNumberFormat="1" applyFont="1" applyFill="1" applyBorder="1" applyAlignment="1">
      <alignment vertical="center" wrapText="1" shrinkToFit="1"/>
    </xf>
    <xf numFmtId="0" fontId="17" fillId="0" borderId="1" xfId="0" applyFont="1" applyFill="1" applyBorder="1" applyAlignment="1">
      <alignment vertical="center" shrinkToFit="1"/>
    </xf>
    <xf numFmtId="0" fontId="17" fillId="0" borderId="1" xfId="0" applyFont="1" applyFill="1" applyBorder="1" applyAlignment="1">
      <alignment horizontal="center" vertical="center" shrinkToFit="1"/>
    </xf>
    <xf numFmtId="0" fontId="18" fillId="0" borderId="1" xfId="1" applyFont="1" applyFill="1" applyBorder="1" applyAlignment="1">
      <alignment vertical="center" shrinkToFit="1"/>
    </xf>
    <xf numFmtId="0" fontId="17" fillId="0" borderId="1" xfId="0" applyFont="1" applyFill="1" applyBorder="1" applyAlignment="1">
      <alignment vertical="center"/>
    </xf>
    <xf numFmtId="49" fontId="35" fillId="0" borderId="1" xfId="0" applyNumberFormat="1" applyFont="1" applyFill="1" applyBorder="1" applyAlignment="1">
      <alignment horizontal="center" vertical="center" wrapText="1"/>
    </xf>
    <xf numFmtId="38" fontId="12" fillId="0" borderId="1" xfId="2" applyFont="1" applyFill="1" applyBorder="1" applyAlignment="1">
      <alignment vertical="center" shrinkToFit="1"/>
    </xf>
    <xf numFmtId="14" fontId="9" fillId="0" borderId="1" xfId="0" applyNumberFormat="1" applyFont="1" applyFill="1" applyBorder="1" applyAlignment="1">
      <alignment horizontal="center" vertical="center" shrinkToFit="1"/>
    </xf>
    <xf numFmtId="49" fontId="37" fillId="0" borderId="1" xfId="0" applyNumberFormat="1" applyFont="1" applyFill="1" applyBorder="1" applyAlignment="1">
      <alignment horizontal="center" vertical="center" wrapText="1"/>
    </xf>
    <xf numFmtId="38" fontId="11" fillId="0" borderId="1" xfId="2" applyFont="1" applyFill="1" applyBorder="1">
      <alignment vertical="center"/>
    </xf>
    <xf numFmtId="0" fontId="12" fillId="0" borderId="0" xfId="0" applyFont="1" applyFill="1" applyAlignment="1">
      <alignment horizontal="center" vertical="center" shrinkToFit="1"/>
    </xf>
    <xf numFmtId="178" fontId="10" fillId="0" borderId="1" xfId="0" applyNumberFormat="1" applyFont="1" applyFill="1" applyBorder="1" applyAlignment="1">
      <alignment horizontal="center" vertical="center"/>
    </xf>
    <xf numFmtId="0" fontId="10" fillId="0" borderId="1" xfId="0" applyFont="1" applyFill="1" applyBorder="1" applyAlignment="1">
      <alignment vertical="center" shrinkToFit="1"/>
    </xf>
    <xf numFmtId="0" fontId="10" fillId="0" borderId="1" xfId="1" applyFont="1" applyFill="1" applyBorder="1" applyAlignment="1">
      <alignment vertical="center" shrinkToFit="1"/>
    </xf>
    <xf numFmtId="0" fontId="11" fillId="0" borderId="1" xfId="0" applyFont="1" applyFill="1" applyBorder="1" applyAlignment="1">
      <alignment horizontal="center" vertical="center"/>
    </xf>
    <xf numFmtId="38" fontId="10" fillId="0" borderId="1" xfId="0" applyNumberFormat="1" applyFont="1" applyFill="1" applyBorder="1" applyAlignment="1">
      <alignment vertical="center"/>
    </xf>
    <xf numFmtId="38" fontId="11" fillId="0" borderId="1" xfId="0" applyNumberFormat="1" applyFont="1" applyFill="1" applyBorder="1" applyAlignment="1">
      <alignment horizontal="center" vertical="center"/>
    </xf>
    <xf numFmtId="38" fontId="10" fillId="0" borderId="0" xfId="2" applyFont="1" applyFill="1">
      <alignment vertical="center"/>
    </xf>
    <xf numFmtId="176" fontId="10" fillId="0" borderId="0" xfId="0" applyNumberFormat="1" applyFont="1" applyFill="1" applyAlignment="1">
      <alignment horizontal="center" vertical="center"/>
    </xf>
    <xf numFmtId="176" fontId="26" fillId="0" borderId="0" xfId="0" applyNumberFormat="1" applyFont="1" applyFill="1" applyAlignment="1">
      <alignment horizontal="center" vertical="center"/>
    </xf>
    <xf numFmtId="181" fontId="26" fillId="0" borderId="0" xfId="0" applyNumberFormat="1" applyFont="1" applyFill="1" applyAlignment="1">
      <alignment horizontal="center" vertical="center"/>
    </xf>
    <xf numFmtId="0" fontId="9" fillId="0" borderId="0" xfId="0" applyFont="1" applyFill="1" applyAlignment="1">
      <alignment horizontal="center" vertical="center" wrapText="1" shrinkToFit="1"/>
    </xf>
    <xf numFmtId="38" fontId="10" fillId="0" borderId="1" xfId="2" applyFont="1" applyFill="1" applyBorder="1" applyAlignment="1">
      <alignment vertical="center"/>
    </xf>
    <xf numFmtId="14" fontId="10" fillId="0" borderId="1" xfId="0" applyNumberFormat="1" applyFont="1" applyFill="1" applyBorder="1" applyAlignment="1">
      <alignment vertical="center" shrinkToFit="1"/>
    </xf>
    <xf numFmtId="0" fontId="13" fillId="0" borderId="0" xfId="0" applyFont="1" applyFill="1" applyAlignment="1">
      <alignment horizontal="center" vertical="center" shrinkToFit="1"/>
    </xf>
    <xf numFmtId="0" fontId="13" fillId="0" borderId="0" xfId="0" applyFont="1" applyFill="1" applyAlignment="1">
      <alignment horizontal="right" vertical="center" shrinkToFit="1"/>
    </xf>
    <xf numFmtId="0" fontId="9" fillId="0" borderId="2" xfId="0" applyFont="1" applyFill="1" applyBorder="1" applyAlignment="1">
      <alignment horizontal="center" vertical="center" shrinkToFit="1"/>
    </xf>
    <xf numFmtId="38" fontId="4" fillId="0" borderId="1" xfId="1" applyNumberFormat="1" applyFill="1" applyBorder="1" applyAlignment="1">
      <alignment horizontal="right" vertical="center" shrinkToFit="1"/>
    </xf>
    <xf numFmtId="49" fontId="4" fillId="0" borderId="1" xfId="1" applyNumberFormat="1" applyFill="1" applyBorder="1" applyAlignment="1">
      <alignment horizontal="center" vertical="center" shrinkToFit="1"/>
    </xf>
    <xf numFmtId="38" fontId="32" fillId="0" borderId="1" xfId="0" applyNumberFormat="1" applyFont="1" applyFill="1" applyBorder="1" applyAlignment="1">
      <alignment horizontal="right" vertical="center" shrinkToFit="1"/>
    </xf>
    <xf numFmtId="38" fontId="13" fillId="0" borderId="1" xfId="0" applyNumberFormat="1" applyFont="1" applyFill="1" applyBorder="1" applyAlignment="1">
      <alignment horizontal="right" vertical="center" shrinkToFit="1"/>
    </xf>
    <xf numFmtId="38" fontId="4" fillId="0" borderId="1" xfId="1" applyNumberFormat="1" applyFill="1" applyBorder="1" applyAlignment="1">
      <alignment horizontal="center" vertical="center" shrinkToFit="1"/>
    </xf>
    <xf numFmtId="38" fontId="33" fillId="0" borderId="1" xfId="0" applyNumberFormat="1" applyFont="1" applyFill="1" applyBorder="1" applyAlignment="1">
      <alignment horizontal="right" vertical="center" shrinkToFit="1"/>
    </xf>
    <xf numFmtId="38" fontId="33" fillId="0" borderId="1" xfId="1" applyNumberFormat="1" applyFont="1" applyFill="1" applyBorder="1" applyAlignment="1">
      <alignment horizontal="right" vertical="center" shrinkToFit="1"/>
    </xf>
    <xf numFmtId="0" fontId="10" fillId="0" borderId="1" xfId="0" applyFont="1" applyBorder="1" applyAlignment="1">
      <alignment horizontal="center" vertical="center" wrapText="1" shrinkToFit="1"/>
    </xf>
    <xf numFmtId="0" fontId="9" fillId="0" borderId="0" xfId="0" applyFont="1" applyFill="1" applyAlignment="1">
      <alignment vertical="center" wrapText="1" shrinkToFit="1"/>
    </xf>
    <xf numFmtId="177" fontId="46" fillId="0" borderId="1" xfId="0" applyNumberFormat="1" applyFont="1" applyFill="1" applyBorder="1" applyAlignment="1">
      <alignment horizontal="center" vertical="top" wrapText="1"/>
    </xf>
    <xf numFmtId="0" fontId="10" fillId="0" borderId="1" xfId="0" applyFont="1" applyFill="1" applyBorder="1" applyAlignment="1">
      <alignment horizontal="center" vertical="center" wrapText="1" shrinkToFit="1"/>
    </xf>
    <xf numFmtId="0" fontId="9" fillId="0" borderId="0" xfId="0" applyFont="1" applyFill="1" applyAlignment="1">
      <alignment vertical="center" wrapText="1"/>
    </xf>
    <xf numFmtId="0" fontId="12" fillId="0" borderId="0" xfId="0" applyFont="1" applyFill="1" applyAlignment="1">
      <alignment vertical="center" wrapText="1"/>
    </xf>
    <xf numFmtId="0" fontId="10" fillId="0" borderId="0" xfId="0" applyFont="1" applyFill="1" applyAlignment="1">
      <alignment vertical="center" wrapText="1"/>
    </xf>
    <xf numFmtId="38" fontId="12" fillId="0" borderId="0" xfId="0" applyNumberFormat="1" applyFont="1" applyFill="1" applyAlignment="1">
      <alignment vertical="center" wrapText="1"/>
    </xf>
    <xf numFmtId="0" fontId="34" fillId="0" borderId="0" xfId="0" applyFont="1" applyFill="1" applyBorder="1" applyAlignment="1">
      <alignment vertical="center" wrapText="1" shrinkToFit="1"/>
    </xf>
    <xf numFmtId="0" fontId="12" fillId="0" borderId="0" xfId="0" applyFont="1" applyFill="1" applyAlignment="1">
      <alignment horizontal="center" vertical="center" wrapText="1" shrinkToFit="1"/>
    </xf>
    <xf numFmtId="0" fontId="4" fillId="0" borderId="1" xfId="1" applyFill="1" applyBorder="1" applyAlignment="1">
      <alignment shrinkToFit="1"/>
    </xf>
    <xf numFmtId="38" fontId="4" fillId="0" borderId="0" xfId="1" applyNumberFormat="1" applyFill="1" applyBorder="1" applyAlignment="1">
      <alignment horizontal="right" vertical="center" shrinkToFit="1"/>
    </xf>
    <xf numFmtId="0" fontId="12" fillId="0" borderId="3" xfId="0" applyFont="1" applyFill="1" applyBorder="1" applyAlignment="1">
      <alignment vertical="center" wrapText="1"/>
    </xf>
    <xf numFmtId="0" fontId="12" fillId="0" borderId="0" xfId="0" applyFont="1" applyFill="1" applyBorder="1" applyAlignment="1">
      <alignment vertical="center" wrapText="1"/>
    </xf>
    <xf numFmtId="177" fontId="9" fillId="0" borderId="1" xfId="0" applyNumberFormat="1" applyFont="1" applyFill="1" applyBorder="1" applyAlignment="1">
      <alignment horizontal="center" vertical="center" shrinkToFit="1"/>
    </xf>
    <xf numFmtId="178" fontId="9" fillId="6" borderId="1" xfId="0" applyNumberFormat="1" applyFont="1" applyFill="1" applyBorder="1" applyAlignment="1">
      <alignment horizontal="center" vertical="center"/>
    </xf>
    <xf numFmtId="0" fontId="9" fillId="0" borderId="0" xfId="0" applyFont="1" applyFill="1" applyBorder="1" applyAlignment="1">
      <alignment horizontal="center" vertical="center" wrapText="1" shrinkToFit="1"/>
    </xf>
    <xf numFmtId="0" fontId="9" fillId="0" borderId="0" xfId="0" applyFont="1" applyFill="1" applyBorder="1" applyAlignment="1">
      <alignment vertical="center" wrapText="1"/>
    </xf>
    <xf numFmtId="0" fontId="12" fillId="0" borderId="1" xfId="0" applyFont="1" applyFill="1" applyBorder="1" applyAlignment="1">
      <alignment vertical="center" wrapText="1"/>
    </xf>
    <xf numFmtId="176" fontId="9" fillId="0" borderId="1" xfId="2" applyNumberFormat="1" applyFont="1" applyFill="1" applyBorder="1" applyAlignment="1">
      <alignment horizontal="center" vertical="center" shrinkToFit="1"/>
    </xf>
    <xf numFmtId="176" fontId="27" fillId="0" borderId="1" xfId="2" applyNumberFormat="1" applyFont="1" applyFill="1" applyBorder="1" applyAlignment="1">
      <alignment horizontal="center" vertical="center" shrinkToFit="1"/>
    </xf>
    <xf numFmtId="176" fontId="28" fillId="0" borderId="1" xfId="2" applyNumberFormat="1" applyFont="1" applyFill="1" applyBorder="1" applyAlignment="1">
      <alignment horizontal="center" vertical="center" shrinkToFit="1"/>
    </xf>
    <xf numFmtId="179" fontId="11" fillId="0" borderId="0" xfId="2" applyNumberFormat="1" applyFont="1" applyFill="1" applyAlignment="1">
      <alignment horizontal="center" vertical="center" shrinkToFit="1"/>
    </xf>
    <xf numFmtId="181" fontId="28" fillId="0" borderId="1" xfId="2" applyNumberFormat="1" applyFont="1" applyFill="1" applyBorder="1" applyAlignment="1">
      <alignment horizontal="center" vertical="center" shrinkToFit="1"/>
    </xf>
    <xf numFmtId="38" fontId="9" fillId="0" borderId="1" xfId="2" applyFont="1" applyFill="1" applyBorder="1" applyAlignment="1">
      <alignment horizontal="center" vertical="center" shrinkToFit="1"/>
    </xf>
    <xf numFmtId="0" fontId="9" fillId="0" borderId="0" xfId="0" applyFont="1" applyFill="1" applyBorder="1" applyAlignment="1">
      <alignment horizontal="center" vertical="center" shrinkToFit="1"/>
    </xf>
    <xf numFmtId="176" fontId="10" fillId="0" borderId="1" xfId="0" applyNumberFormat="1" applyFont="1" applyFill="1" applyBorder="1" applyAlignment="1">
      <alignment horizontal="center" vertical="center" shrinkToFit="1"/>
    </xf>
    <xf numFmtId="176" fontId="26" fillId="0" borderId="1" xfId="0" applyNumberFormat="1" applyFont="1" applyFill="1" applyBorder="1" applyAlignment="1">
      <alignment horizontal="center" vertical="center" shrinkToFit="1"/>
    </xf>
    <xf numFmtId="180" fontId="11" fillId="0" borderId="1" xfId="2" applyNumberFormat="1" applyFont="1" applyFill="1" applyBorder="1" applyAlignment="1">
      <alignment vertical="center" shrinkToFit="1"/>
    </xf>
    <xf numFmtId="182" fontId="26" fillId="0" borderId="1" xfId="0" applyNumberFormat="1" applyFont="1" applyFill="1" applyBorder="1" applyAlignment="1">
      <alignment horizontal="center" vertical="center" shrinkToFit="1"/>
    </xf>
    <xf numFmtId="38" fontId="9" fillId="0" borderId="1" xfId="2" applyFont="1" applyFill="1" applyBorder="1" applyAlignment="1">
      <alignment vertical="center" shrinkToFit="1"/>
    </xf>
    <xf numFmtId="0" fontId="0" fillId="0" borderId="1" xfId="0" applyFill="1" applyBorder="1" applyAlignment="1">
      <alignment shrinkToFit="1"/>
    </xf>
    <xf numFmtId="180" fontId="10" fillId="0" borderId="1" xfId="2" applyNumberFormat="1" applyFont="1" applyFill="1" applyBorder="1" applyAlignment="1">
      <alignment horizontal="center" vertical="center" shrinkToFit="1"/>
    </xf>
    <xf numFmtId="180" fontId="11" fillId="0" borderId="0" xfId="2" applyNumberFormat="1" applyFont="1" applyFill="1" applyBorder="1" applyAlignment="1">
      <alignment vertical="center" shrinkToFit="1"/>
    </xf>
    <xf numFmtId="38" fontId="10" fillId="0" borderId="1" xfId="2" applyFont="1" applyFill="1" applyBorder="1" applyAlignment="1">
      <alignment vertical="center" shrinkToFit="1"/>
    </xf>
    <xf numFmtId="0" fontId="12" fillId="0" borderId="1" xfId="0" applyFont="1" applyFill="1" applyBorder="1" applyAlignment="1">
      <alignment vertical="center" shrinkToFit="1"/>
    </xf>
    <xf numFmtId="14" fontId="12" fillId="0" borderId="1" xfId="0" applyNumberFormat="1" applyFont="1" applyFill="1" applyBorder="1" applyAlignment="1">
      <alignment vertical="center" shrinkToFit="1"/>
    </xf>
    <xf numFmtId="180" fontId="13" fillId="0" borderId="0" xfId="2" applyNumberFormat="1" applyFont="1" applyFill="1" applyBorder="1" applyAlignment="1">
      <alignment vertical="center" shrinkToFit="1"/>
    </xf>
    <xf numFmtId="180" fontId="9" fillId="0" borderId="1" xfId="2" applyNumberFormat="1" applyFont="1" applyFill="1" applyBorder="1" applyAlignment="1">
      <alignment horizontal="center" vertical="center" shrinkToFit="1"/>
    </xf>
    <xf numFmtId="38" fontId="45" fillId="0" borderId="1" xfId="1" applyNumberFormat="1" applyFont="1" applyFill="1" applyBorder="1" applyAlignment="1">
      <alignment vertical="center" shrinkToFit="1"/>
    </xf>
    <xf numFmtId="176" fontId="17" fillId="0" borderId="1" xfId="0" applyNumberFormat="1" applyFont="1" applyFill="1" applyBorder="1" applyAlignment="1">
      <alignment horizontal="center" vertical="center" shrinkToFit="1"/>
    </xf>
    <xf numFmtId="176" fontId="19" fillId="0" borderId="1" xfId="0" applyNumberFormat="1" applyFont="1" applyFill="1" applyBorder="1" applyAlignment="1">
      <alignment horizontal="center" vertical="center" shrinkToFit="1"/>
    </xf>
    <xf numFmtId="176" fontId="29" fillId="0" borderId="1" xfId="0" applyNumberFormat="1" applyFont="1" applyFill="1" applyBorder="1" applyAlignment="1">
      <alignment horizontal="center" vertical="center" shrinkToFit="1"/>
    </xf>
    <xf numFmtId="176" fontId="29" fillId="0" borderId="0" xfId="0" applyNumberFormat="1" applyFont="1" applyFill="1" applyBorder="1" applyAlignment="1">
      <alignment horizontal="center" vertical="center" shrinkToFit="1"/>
    </xf>
    <xf numFmtId="0" fontId="12" fillId="0" borderId="1" xfId="0" applyFont="1" applyFill="1" applyBorder="1" applyAlignment="1">
      <alignment horizontal="center" vertical="center" shrinkToFit="1"/>
    </xf>
    <xf numFmtId="176" fontId="12" fillId="0" borderId="1" xfId="0" applyNumberFormat="1" applyFont="1" applyFill="1" applyBorder="1" applyAlignment="1">
      <alignment horizontal="center" vertical="center" shrinkToFit="1"/>
    </xf>
    <xf numFmtId="0" fontId="10" fillId="0" borderId="0" xfId="0" applyFont="1" applyFill="1" applyBorder="1" applyAlignment="1">
      <alignment horizontal="center" vertical="center" shrinkToFit="1"/>
    </xf>
    <xf numFmtId="180" fontId="9" fillId="0" borderId="1" xfId="0" applyNumberFormat="1" applyFont="1" applyFill="1" applyBorder="1" applyAlignment="1">
      <alignment horizontal="center" vertical="center" shrinkToFit="1"/>
    </xf>
    <xf numFmtId="38" fontId="26" fillId="0" borderId="1" xfId="2" applyFont="1" applyFill="1" applyBorder="1" applyAlignment="1">
      <alignment horizontal="center" vertical="center" shrinkToFit="1"/>
    </xf>
    <xf numFmtId="182" fontId="29" fillId="0" borderId="1" xfId="0" applyNumberFormat="1" applyFont="1" applyFill="1" applyBorder="1" applyAlignment="1">
      <alignment horizontal="center" vertical="center" shrinkToFit="1"/>
    </xf>
    <xf numFmtId="0" fontId="0" fillId="0" borderId="0" xfId="0" applyFill="1" applyBorder="1" applyAlignment="1">
      <alignment shrinkToFit="1"/>
    </xf>
    <xf numFmtId="182" fontId="19" fillId="0" borderId="1" xfId="0" applyNumberFormat="1" applyFont="1" applyFill="1" applyBorder="1" applyAlignment="1">
      <alignment horizontal="center" vertical="center" shrinkToFit="1"/>
    </xf>
    <xf numFmtId="38" fontId="31" fillId="0" borderId="1" xfId="2" applyFont="1" applyFill="1" applyBorder="1" applyAlignment="1">
      <alignment horizontal="right" vertical="center" shrinkToFit="1"/>
    </xf>
    <xf numFmtId="0" fontId="12" fillId="0" borderId="0" xfId="0" applyFont="1" applyFill="1" applyBorder="1" applyAlignment="1">
      <alignment vertical="center" shrinkToFit="1"/>
    </xf>
    <xf numFmtId="0" fontId="4" fillId="0" borderId="1" xfId="1" applyFill="1" applyBorder="1" applyAlignment="1">
      <alignment horizontal="center" vertical="center" shrinkToFit="1"/>
    </xf>
    <xf numFmtId="0" fontId="25" fillId="0" borderId="1" xfId="0" applyFont="1" applyFill="1" applyBorder="1" applyAlignment="1">
      <alignment horizontal="center" vertical="center" shrinkToFit="1"/>
    </xf>
    <xf numFmtId="0" fontId="0" fillId="0" borderId="1" xfId="0" applyFill="1" applyBorder="1" applyAlignment="1">
      <alignment horizontal="center" vertical="center" shrinkToFit="1"/>
    </xf>
    <xf numFmtId="180" fontId="11" fillId="0" borderId="0" xfId="2" applyNumberFormat="1" applyFont="1" applyFill="1" applyAlignment="1">
      <alignment vertical="center" shrinkToFit="1"/>
    </xf>
    <xf numFmtId="181" fontId="26" fillId="0" borderId="1" xfId="0" applyNumberFormat="1" applyFont="1" applyFill="1" applyBorder="1" applyAlignment="1">
      <alignment horizontal="center" vertical="center" shrinkToFit="1"/>
    </xf>
    <xf numFmtId="14" fontId="12" fillId="0" borderId="1" xfId="0" applyNumberFormat="1" applyFont="1" applyFill="1" applyBorder="1" applyAlignment="1">
      <alignment horizontal="center" vertical="center" shrinkToFit="1"/>
    </xf>
    <xf numFmtId="38" fontId="9" fillId="0" borderId="1" xfId="0" applyNumberFormat="1" applyFont="1" applyFill="1" applyBorder="1" applyAlignment="1">
      <alignment vertical="center" shrinkToFit="1"/>
    </xf>
    <xf numFmtId="182" fontId="26" fillId="0" borderId="0" xfId="0" applyNumberFormat="1" applyFont="1" applyFill="1" applyBorder="1" applyAlignment="1">
      <alignment horizontal="center" vertical="center" shrinkToFit="1"/>
    </xf>
    <xf numFmtId="0" fontId="30" fillId="0" borderId="1" xfId="0" applyFont="1" applyFill="1" applyBorder="1" applyAlignment="1">
      <alignment vertical="center" shrinkToFit="1"/>
    </xf>
    <xf numFmtId="38" fontId="12" fillId="0" borderId="1" xfId="2" applyFont="1" applyFill="1" applyBorder="1" applyAlignment="1">
      <alignment horizontal="right" vertical="center" shrinkToFit="1"/>
    </xf>
    <xf numFmtId="180" fontId="13" fillId="0" borderId="0" xfId="2" applyNumberFormat="1" applyFont="1" applyFill="1" applyAlignment="1">
      <alignment vertical="center" shrinkToFit="1"/>
    </xf>
    <xf numFmtId="0" fontId="19" fillId="0" borderId="1" xfId="0" applyFont="1" applyFill="1" applyBorder="1" applyAlignment="1">
      <alignment horizontal="center" vertical="center" shrinkToFit="1"/>
    </xf>
    <xf numFmtId="38" fontId="19" fillId="0" borderId="1" xfId="2" applyFont="1" applyFill="1" applyBorder="1" applyAlignment="1">
      <alignment vertical="center" shrinkToFit="1"/>
    </xf>
    <xf numFmtId="38" fontId="44" fillId="0" borderId="1" xfId="1" applyNumberFormat="1" applyFont="1" applyFill="1" applyBorder="1" applyAlignment="1">
      <alignment horizontal="center" vertical="center" shrinkToFit="1"/>
    </xf>
    <xf numFmtId="0" fontId="12" fillId="0" borderId="0" xfId="0" applyFont="1" applyFill="1" applyBorder="1" applyAlignment="1">
      <alignment horizontal="center" vertical="center" shrinkToFit="1"/>
    </xf>
    <xf numFmtId="38" fontId="13" fillId="0" borderId="1" xfId="2" applyFont="1" applyFill="1" applyBorder="1" applyAlignment="1">
      <alignment vertical="center" shrinkToFit="1"/>
    </xf>
    <xf numFmtId="176" fontId="9" fillId="0" borderId="0" xfId="0" applyNumberFormat="1" applyFont="1" applyFill="1" applyBorder="1" applyAlignment="1">
      <alignment horizontal="center" vertical="center" shrinkToFit="1"/>
    </xf>
    <xf numFmtId="38" fontId="11" fillId="0" borderId="1" xfId="2" applyFont="1" applyFill="1" applyBorder="1" applyAlignment="1">
      <alignment vertical="center" shrinkToFit="1"/>
    </xf>
    <xf numFmtId="0" fontId="47" fillId="0" borderId="1" xfId="1" applyFont="1" applyFill="1" applyBorder="1" applyAlignment="1">
      <alignment vertical="center"/>
    </xf>
    <xf numFmtId="49" fontId="9" fillId="0" borderId="0" xfId="0" applyNumberFormat="1" applyFont="1" applyFill="1" applyBorder="1" applyAlignment="1">
      <alignment vertical="center" shrinkToFit="1"/>
    </xf>
    <xf numFmtId="0" fontId="0" fillId="0" borderId="1" xfId="0" applyBorder="1" applyAlignment="1">
      <alignment shrinkToFit="1"/>
    </xf>
    <xf numFmtId="176" fontId="26" fillId="0" borderId="1" xfId="0" applyNumberFormat="1" applyFont="1" applyFill="1" applyBorder="1" applyAlignment="1">
      <alignment horizontal="center" vertical="center"/>
    </xf>
    <xf numFmtId="181" fontId="26" fillId="0" borderId="1" xfId="0" applyNumberFormat="1" applyFont="1" applyFill="1" applyBorder="1" applyAlignment="1">
      <alignment horizontal="center" vertical="center"/>
    </xf>
    <xf numFmtId="0" fontId="0" fillId="0" borderId="1" xfId="0" applyBorder="1" applyAlignment="1">
      <alignment vertical="center"/>
    </xf>
    <xf numFmtId="38" fontId="10" fillId="0" borderId="1" xfId="2" applyFont="1" applyFill="1" applyBorder="1" applyAlignment="1">
      <alignment horizontal="center" vertical="center" shrinkToFit="1"/>
    </xf>
    <xf numFmtId="49" fontId="10" fillId="0" borderId="1" xfId="0" applyNumberFormat="1" applyFont="1" applyFill="1" applyBorder="1" applyAlignment="1">
      <alignment horizontal="center" vertical="center" shrinkToFit="1"/>
    </xf>
    <xf numFmtId="49" fontId="10" fillId="0" borderId="0" xfId="0" applyNumberFormat="1" applyFont="1" applyFill="1" applyAlignment="1">
      <alignment horizontal="center" vertical="center" wrapText="1" shrinkToFit="1"/>
    </xf>
    <xf numFmtId="49" fontId="10" fillId="0" borderId="0" xfId="0" applyNumberFormat="1" applyFont="1" applyFill="1" applyAlignment="1">
      <alignment horizontal="center" vertical="center" shrinkToFit="1"/>
    </xf>
    <xf numFmtId="0" fontId="10" fillId="0" borderId="0" xfId="0" applyFont="1" applyFill="1" applyAlignment="1">
      <alignment horizontal="center" vertical="center"/>
    </xf>
    <xf numFmtId="49" fontId="10" fillId="0" borderId="1" xfId="0" applyNumberFormat="1" applyFont="1" applyFill="1" applyBorder="1" applyAlignment="1">
      <alignment horizontal="center" vertical="center" wrapText="1" shrinkToFit="1"/>
    </xf>
    <xf numFmtId="49" fontId="10" fillId="0" borderId="1" xfId="0" applyNumberFormat="1" applyFont="1" applyFill="1" applyBorder="1" applyAlignment="1">
      <alignment vertical="center"/>
    </xf>
    <xf numFmtId="49" fontId="10" fillId="0" borderId="1" xfId="0" applyNumberFormat="1" applyFont="1" applyFill="1" applyBorder="1" applyAlignment="1">
      <alignment horizontal="center" vertical="center" wrapText="1"/>
    </xf>
    <xf numFmtId="49" fontId="49" fillId="0" borderId="1" xfId="0" applyNumberFormat="1" applyFont="1" applyFill="1" applyBorder="1" applyAlignment="1">
      <alignment horizontal="center" vertical="center" wrapText="1" shrinkToFit="1"/>
    </xf>
    <xf numFmtId="49" fontId="49" fillId="0" borderId="1" xfId="0" applyNumberFormat="1" applyFont="1" applyFill="1" applyBorder="1" applyAlignment="1">
      <alignment horizontal="center" vertical="center" wrapText="1"/>
    </xf>
    <xf numFmtId="49" fontId="46" fillId="0" borderId="1" xfId="0" applyNumberFormat="1" applyFont="1" applyFill="1" applyBorder="1" applyAlignment="1">
      <alignment horizontal="center" vertical="center" wrapText="1"/>
    </xf>
    <xf numFmtId="49" fontId="50" fillId="0" borderId="1" xfId="0" applyNumberFormat="1" applyFont="1" applyFill="1" applyBorder="1" applyAlignment="1">
      <alignment horizontal="center" vertical="center" wrapText="1"/>
    </xf>
    <xf numFmtId="49" fontId="10" fillId="0" borderId="1" xfId="0" applyNumberFormat="1" applyFont="1" applyFill="1" applyBorder="1" applyAlignment="1">
      <alignment vertical="center" wrapText="1" shrinkToFit="1"/>
    </xf>
    <xf numFmtId="49" fontId="10" fillId="0" borderId="1" xfId="0" applyNumberFormat="1" applyFont="1" applyFill="1" applyBorder="1" applyAlignment="1">
      <alignment vertical="center" shrinkToFit="1"/>
    </xf>
    <xf numFmtId="49" fontId="10" fillId="0" borderId="0" xfId="0" applyNumberFormat="1" applyFont="1" applyFill="1" applyBorder="1" applyAlignment="1">
      <alignment vertical="center" shrinkToFit="1"/>
    </xf>
    <xf numFmtId="183" fontId="10" fillId="0" borderId="1" xfId="0" applyNumberFormat="1" applyFont="1" applyFill="1" applyBorder="1" applyAlignment="1">
      <alignment horizontal="center" vertical="center" shrinkToFit="1"/>
    </xf>
    <xf numFmtId="0" fontId="10" fillId="0" borderId="1" xfId="0" applyFont="1" applyFill="1" applyBorder="1" applyAlignment="1">
      <alignment horizontal="left" vertical="center" shrinkToFit="1"/>
    </xf>
    <xf numFmtId="49" fontId="26" fillId="0" borderId="1" xfId="0" applyNumberFormat="1" applyFont="1" applyBorder="1" applyAlignment="1">
      <alignment horizontal="center" vertical="center" wrapText="1" shrinkToFit="1"/>
    </xf>
    <xf numFmtId="0" fontId="9" fillId="0" borderId="0" xfId="0" applyFont="1" applyAlignment="1">
      <alignment vertical="center"/>
    </xf>
    <xf numFmtId="0" fontId="9" fillId="0" borderId="0" xfId="0" applyFont="1" applyAlignment="1">
      <alignment vertical="center" wrapText="1"/>
    </xf>
    <xf numFmtId="49" fontId="26" fillId="0" borderId="1" xfId="0" applyNumberFormat="1" applyFont="1" applyBorder="1" applyAlignment="1">
      <alignment horizontal="center" vertical="center"/>
    </xf>
    <xf numFmtId="49" fontId="26" fillId="0" borderId="1" xfId="0" applyNumberFormat="1"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vertical="center"/>
    </xf>
    <xf numFmtId="49" fontId="9" fillId="0" borderId="1" xfId="0" applyNumberFormat="1" applyFont="1" applyBorder="1" applyAlignment="1">
      <alignment horizontal="center" vertical="center" shrinkToFit="1"/>
    </xf>
    <xf numFmtId="49" fontId="55" fillId="0" borderId="1" xfId="0" applyNumberFormat="1" applyFont="1" applyBorder="1" applyAlignment="1">
      <alignment horizontal="center" vertical="center" shrinkToFit="1"/>
    </xf>
    <xf numFmtId="0" fontId="12" fillId="0" borderId="1" xfId="0" applyFont="1" applyBorder="1"/>
    <xf numFmtId="177" fontId="9" fillId="0" borderId="1" xfId="0" applyNumberFormat="1" applyFont="1" applyBorder="1" applyAlignment="1">
      <alignment horizontal="center" vertical="center"/>
    </xf>
    <xf numFmtId="178" fontId="9" fillId="0" borderId="1" xfId="0" applyNumberFormat="1" applyFont="1" applyBorder="1" applyAlignment="1">
      <alignment horizontal="center" vertical="center"/>
    </xf>
    <xf numFmtId="0" fontId="9" fillId="0" borderId="1" xfId="0" applyFont="1" applyBorder="1" applyAlignment="1">
      <alignment horizontal="center" vertical="center" shrinkToFit="1"/>
    </xf>
    <xf numFmtId="49" fontId="9" fillId="0" borderId="1" xfId="0" applyNumberFormat="1" applyFont="1" applyBorder="1" applyAlignment="1">
      <alignment horizontal="center" vertical="center" wrapText="1" shrinkToFit="1"/>
    </xf>
    <xf numFmtId="49" fontId="55" fillId="0" borderId="1" xfId="0" applyNumberFormat="1" applyFont="1" applyBorder="1" applyAlignment="1">
      <alignment horizontal="center" vertical="center" wrapText="1" shrinkToFit="1"/>
    </xf>
    <xf numFmtId="0" fontId="9" fillId="0" borderId="1" xfId="0" applyFont="1" applyBorder="1" applyAlignment="1">
      <alignment horizontal="center" vertical="center" wrapText="1" shrinkToFit="1"/>
    </xf>
    <xf numFmtId="0" fontId="13" fillId="0" borderId="1" xfId="0" applyFont="1" applyBorder="1" applyAlignment="1">
      <alignment horizontal="center" vertical="center" shrinkToFit="1"/>
    </xf>
    <xf numFmtId="176" fontId="26" fillId="0" borderId="1" xfId="0" applyNumberFormat="1" applyFont="1" applyBorder="1" applyAlignment="1">
      <alignment horizontal="center" vertical="center"/>
    </xf>
    <xf numFmtId="181" fontId="26" fillId="0" borderId="1" xfId="0" applyNumberFormat="1" applyFont="1" applyBorder="1" applyAlignment="1">
      <alignment horizontal="center" vertical="center"/>
    </xf>
    <xf numFmtId="176" fontId="9" fillId="0" borderId="1" xfId="0" applyNumberFormat="1" applyFont="1" applyBorder="1" applyAlignment="1">
      <alignment vertical="center"/>
    </xf>
    <xf numFmtId="49" fontId="9" fillId="0" borderId="1" xfId="0" applyNumberFormat="1" applyFont="1" applyBorder="1" applyAlignment="1">
      <alignment horizontal="center" vertical="center"/>
    </xf>
    <xf numFmtId="49" fontId="57" fillId="0" borderId="1" xfId="0" applyNumberFormat="1" applyFont="1" applyBorder="1" applyAlignment="1">
      <alignment horizontal="center" vertical="center"/>
    </xf>
    <xf numFmtId="176" fontId="9" fillId="0" borderId="1" xfId="0" applyNumberFormat="1" applyFont="1" applyBorder="1" applyAlignment="1">
      <alignment horizontal="center" vertical="center" shrinkToFit="1"/>
    </xf>
    <xf numFmtId="176" fontId="10" fillId="0" borderId="1" xfId="0" applyNumberFormat="1" applyFont="1" applyBorder="1" applyAlignment="1">
      <alignment horizontal="center" vertical="center" shrinkToFit="1"/>
    </xf>
    <xf numFmtId="176" fontId="26" fillId="0" borderId="1" xfId="0" applyNumberFormat="1" applyFont="1" applyBorder="1" applyAlignment="1">
      <alignment horizontal="center" vertical="center" shrinkToFit="1"/>
    </xf>
    <xf numFmtId="182" fontId="26" fillId="0" borderId="1" xfId="0" applyNumberFormat="1" applyFont="1" applyBorder="1" applyAlignment="1">
      <alignment horizontal="center" vertical="center" shrinkToFit="1"/>
    </xf>
    <xf numFmtId="176" fontId="12" fillId="0" borderId="1" xfId="0" applyNumberFormat="1" applyFont="1" applyBorder="1" applyAlignment="1">
      <alignment vertical="center"/>
    </xf>
    <xf numFmtId="38" fontId="13" fillId="0" borderId="1" xfId="0" applyNumberFormat="1" applyFont="1" applyBorder="1" applyAlignment="1">
      <alignment horizontal="center" vertical="center"/>
    </xf>
    <xf numFmtId="38" fontId="12" fillId="0" borderId="0" xfId="0" applyNumberFormat="1" applyFont="1" applyAlignment="1">
      <alignment vertical="center"/>
    </xf>
    <xf numFmtId="0" fontId="10" fillId="0" borderId="0" xfId="0" applyFont="1" applyAlignment="1">
      <alignment vertical="center" wrapText="1"/>
    </xf>
    <xf numFmtId="0" fontId="10" fillId="0" borderId="0" xfId="0" applyFont="1" applyAlignment="1">
      <alignment vertical="center"/>
    </xf>
    <xf numFmtId="0" fontId="12" fillId="0" borderId="0" xfId="0" applyFont="1" applyAlignment="1">
      <alignment vertical="center"/>
    </xf>
    <xf numFmtId="49" fontId="10" fillId="0" borderId="1" xfId="0" applyNumberFormat="1" applyFont="1" applyBorder="1" applyAlignment="1">
      <alignment horizontal="center" vertical="center" shrinkToFit="1"/>
    </xf>
    <xf numFmtId="184" fontId="52" fillId="0" borderId="1" xfId="0" applyNumberFormat="1" applyFont="1" applyBorder="1"/>
    <xf numFmtId="184" fontId="53" fillId="0" borderId="1" xfId="0" applyNumberFormat="1" applyFont="1" applyBorder="1"/>
    <xf numFmtId="181" fontId="54" fillId="0" borderId="1" xfId="0" applyNumberFormat="1" applyFont="1" applyBorder="1" applyAlignment="1">
      <alignment vertical="center"/>
    </xf>
    <xf numFmtId="49" fontId="26" fillId="0" borderId="1" xfId="0" applyNumberFormat="1" applyFont="1" applyBorder="1" applyAlignment="1">
      <alignment horizontal="center" vertical="center" shrinkToFit="1"/>
    </xf>
    <xf numFmtId="49" fontId="10" fillId="0" borderId="1" xfId="0" applyNumberFormat="1" applyFont="1" applyBorder="1" applyAlignment="1">
      <alignment horizontal="center" vertical="center"/>
    </xf>
    <xf numFmtId="0" fontId="9" fillId="0" borderId="1" xfId="0" applyFont="1" applyBorder="1" applyAlignment="1">
      <alignment horizontal="center" vertical="center" wrapText="1"/>
    </xf>
    <xf numFmtId="181" fontId="54" fillId="0" borderId="1" xfId="2" applyNumberFormat="1" applyFont="1" applyFill="1" applyBorder="1">
      <alignment vertical="center"/>
    </xf>
    <xf numFmtId="49" fontId="58" fillId="0" borderId="1" xfId="0" applyNumberFormat="1" applyFont="1" applyFill="1" applyBorder="1" applyAlignment="1">
      <alignment horizontal="center" vertical="center" wrapText="1" shrinkToFit="1"/>
    </xf>
    <xf numFmtId="49" fontId="55" fillId="0" borderId="1" xfId="0" applyNumberFormat="1" applyFont="1" applyFill="1" applyBorder="1" applyAlignment="1">
      <alignment horizontal="center" vertical="center" wrapText="1" shrinkToFit="1"/>
    </xf>
    <xf numFmtId="49" fontId="26" fillId="0" borderId="1" xfId="0" applyNumberFormat="1" applyFont="1" applyFill="1" applyBorder="1" applyAlignment="1">
      <alignment horizontal="center" vertical="center" wrapText="1" shrinkToFit="1"/>
    </xf>
    <xf numFmtId="38" fontId="56" fillId="0" borderId="1" xfId="2" applyFont="1" applyBorder="1" applyAlignment="1"/>
    <xf numFmtId="38" fontId="59" fillId="0" borderId="1" xfId="2" applyFont="1" applyBorder="1" applyAlignment="1"/>
    <xf numFmtId="49" fontId="60" fillId="0" borderId="1" xfId="0" applyNumberFormat="1" applyFont="1" applyFill="1" applyBorder="1" applyAlignment="1">
      <alignment horizontal="center" vertical="center"/>
    </xf>
    <xf numFmtId="49" fontId="60" fillId="0" borderId="1" xfId="0" applyNumberFormat="1" applyFont="1" applyFill="1" applyBorder="1" applyAlignment="1">
      <alignment horizontal="center" vertical="center" shrinkToFit="1"/>
    </xf>
    <xf numFmtId="49" fontId="60" fillId="0" borderId="1" xfId="0" applyNumberFormat="1" applyFont="1" applyFill="1" applyBorder="1" applyAlignment="1">
      <alignment horizontal="center" vertical="center" wrapText="1"/>
    </xf>
    <xf numFmtId="177" fontId="9" fillId="6" borderId="1" xfId="0" applyNumberFormat="1" applyFont="1" applyFill="1" applyBorder="1" applyAlignment="1">
      <alignment horizontal="center" vertical="center"/>
    </xf>
    <xf numFmtId="0" fontId="9" fillId="6" borderId="1" xfId="0" applyFont="1" applyFill="1" applyBorder="1" applyAlignment="1">
      <alignment vertical="center" shrinkToFit="1"/>
    </xf>
    <xf numFmtId="0" fontId="9" fillId="6" borderId="1" xfId="0" applyFont="1" applyFill="1" applyBorder="1" applyAlignment="1">
      <alignment horizontal="center" vertical="center" shrinkToFit="1"/>
    </xf>
    <xf numFmtId="49" fontId="9" fillId="6" borderId="1" xfId="0" applyNumberFormat="1" applyFont="1" applyFill="1" applyBorder="1" applyAlignment="1">
      <alignment horizontal="center" vertical="center" shrinkToFit="1"/>
    </xf>
    <xf numFmtId="49" fontId="10" fillId="6" borderId="1" xfId="0" applyNumberFormat="1" applyFont="1" applyFill="1" applyBorder="1" applyAlignment="1">
      <alignment horizontal="center" vertical="center" shrinkToFit="1"/>
    </xf>
    <xf numFmtId="0" fontId="9" fillId="6" borderId="1" xfId="0" applyFont="1" applyFill="1" applyBorder="1" applyAlignment="1">
      <alignment horizontal="center" vertical="center" wrapText="1" shrinkToFit="1"/>
    </xf>
    <xf numFmtId="0" fontId="14" fillId="6" borderId="1" xfId="1" applyFont="1" applyFill="1" applyBorder="1" applyAlignment="1">
      <alignment vertical="center" shrinkToFit="1"/>
    </xf>
    <xf numFmtId="176" fontId="9" fillId="6" borderId="1" xfId="0" applyNumberFormat="1" applyFont="1" applyFill="1" applyBorder="1" applyAlignment="1">
      <alignment horizontal="center" vertical="center"/>
    </xf>
    <xf numFmtId="0" fontId="13" fillId="6" borderId="1" xfId="0" applyFont="1" applyFill="1" applyBorder="1" applyAlignment="1">
      <alignment horizontal="center" vertical="center"/>
    </xf>
    <xf numFmtId="38" fontId="4" fillId="6" borderId="1" xfId="1" applyNumberFormat="1" applyFill="1" applyBorder="1" applyAlignment="1">
      <alignment horizontal="right" vertical="center" shrinkToFit="1"/>
    </xf>
    <xf numFmtId="0" fontId="12" fillId="6" borderId="1" xfId="0" applyFont="1" applyFill="1" applyBorder="1" applyAlignment="1">
      <alignment vertical="center" shrinkToFit="1"/>
    </xf>
    <xf numFmtId="176" fontId="9" fillId="6" borderId="1" xfId="0" applyNumberFormat="1" applyFont="1" applyFill="1" applyBorder="1" applyAlignment="1">
      <alignment horizontal="center" vertical="center" shrinkToFit="1"/>
    </xf>
    <xf numFmtId="180" fontId="13" fillId="6" borderId="0" xfId="2" applyNumberFormat="1" applyFont="1" applyFill="1" applyBorder="1" applyAlignment="1">
      <alignment vertical="center" shrinkToFit="1"/>
    </xf>
    <xf numFmtId="176" fontId="12" fillId="6" borderId="1" xfId="0" applyNumberFormat="1" applyFont="1" applyFill="1" applyBorder="1" applyAlignment="1">
      <alignment horizontal="center" vertical="center" shrinkToFit="1"/>
    </xf>
    <xf numFmtId="38" fontId="12" fillId="6" borderId="1" xfId="2" applyFont="1" applyFill="1" applyBorder="1">
      <alignment vertical="center"/>
    </xf>
    <xf numFmtId="38" fontId="9" fillId="6" borderId="1" xfId="2" applyFont="1" applyFill="1" applyBorder="1">
      <alignment vertical="center"/>
    </xf>
    <xf numFmtId="176" fontId="9" fillId="6" borderId="1" xfId="0" applyNumberFormat="1" applyFont="1" applyFill="1" applyBorder="1" applyAlignment="1">
      <alignment vertical="center"/>
    </xf>
    <xf numFmtId="0" fontId="9" fillId="6" borderId="1" xfId="0" applyFont="1" applyFill="1" applyBorder="1" applyAlignment="1">
      <alignment vertical="center"/>
    </xf>
    <xf numFmtId="38" fontId="13" fillId="6" borderId="1" xfId="2" applyFont="1" applyFill="1" applyBorder="1">
      <alignment vertical="center"/>
    </xf>
    <xf numFmtId="0" fontId="9" fillId="6" borderId="1" xfId="0" applyFont="1" applyFill="1" applyBorder="1" applyAlignment="1">
      <alignment horizontal="center" vertical="center"/>
    </xf>
    <xf numFmtId="38" fontId="13" fillId="6" borderId="1" xfId="0" applyNumberFormat="1" applyFont="1" applyFill="1" applyBorder="1" applyAlignment="1">
      <alignment horizontal="center" vertical="center"/>
    </xf>
    <xf numFmtId="180" fontId="13" fillId="6" borderId="1" xfId="2" applyNumberFormat="1" applyFont="1" applyFill="1" applyBorder="1">
      <alignment vertical="center"/>
    </xf>
    <xf numFmtId="38" fontId="12" fillId="6" borderId="0" xfId="0" applyNumberFormat="1" applyFont="1" applyFill="1" applyAlignment="1">
      <alignment vertical="center"/>
    </xf>
    <xf numFmtId="0" fontId="12" fillId="6" borderId="0" xfId="0" applyFont="1" applyFill="1" applyAlignment="1">
      <alignment vertical="center" wrapText="1"/>
    </xf>
    <xf numFmtId="0" fontId="10" fillId="6" borderId="0" xfId="0" applyFont="1" applyFill="1" applyAlignment="1">
      <alignment vertical="center"/>
    </xf>
    <xf numFmtId="0" fontId="9" fillId="6" borderId="0" xfId="0" applyFont="1" applyFill="1" applyAlignment="1">
      <alignment vertical="center"/>
    </xf>
    <xf numFmtId="49" fontId="9" fillId="0" borderId="0" xfId="0" applyNumberFormat="1" applyFont="1" applyFill="1" applyBorder="1" applyAlignment="1">
      <alignment horizontal="center" vertical="center" shrinkToFit="1"/>
    </xf>
    <xf numFmtId="0" fontId="26" fillId="0" borderId="1" xfId="0" applyFont="1" applyFill="1" applyBorder="1" applyAlignment="1">
      <alignment vertical="center" shrinkToFit="1"/>
    </xf>
    <xf numFmtId="0" fontId="26" fillId="0" borderId="1" xfId="0" applyFont="1" applyFill="1" applyBorder="1" applyAlignment="1">
      <alignment horizontal="center" vertical="center" shrinkToFit="1"/>
    </xf>
    <xf numFmtId="0" fontId="26" fillId="0" borderId="1" xfId="0" applyFont="1" applyFill="1" applyBorder="1" applyAlignment="1">
      <alignment horizontal="center" vertical="center" wrapText="1" shrinkToFit="1"/>
    </xf>
    <xf numFmtId="0" fontId="26" fillId="0" borderId="1" xfId="0" applyFont="1" applyFill="1" applyBorder="1" applyAlignment="1">
      <alignment vertical="center"/>
    </xf>
    <xf numFmtId="0" fontId="26" fillId="0" borderId="1" xfId="0" applyFont="1" applyFill="1" applyBorder="1" applyAlignment="1">
      <alignment horizontal="center" vertical="center"/>
    </xf>
    <xf numFmtId="0" fontId="54" fillId="0" borderId="1" xfId="0" applyFont="1" applyFill="1" applyBorder="1" applyAlignment="1">
      <alignment horizontal="center" vertical="center"/>
    </xf>
    <xf numFmtId="0" fontId="54" fillId="0" borderId="1" xfId="0" applyFont="1" applyFill="1" applyBorder="1" applyAlignment="1">
      <alignment horizontal="center" vertical="center" shrinkToFit="1"/>
    </xf>
    <xf numFmtId="38" fontId="26" fillId="0" borderId="1" xfId="2" applyFont="1" applyFill="1" applyBorder="1">
      <alignment vertical="center"/>
    </xf>
    <xf numFmtId="177" fontId="9" fillId="0" borderId="16" xfId="0" applyNumberFormat="1" applyFont="1" applyFill="1" applyBorder="1" applyAlignment="1">
      <alignment horizontal="center" vertical="center"/>
    </xf>
    <xf numFmtId="178" fontId="9" fillId="0" borderId="16" xfId="0" applyNumberFormat="1" applyFont="1" applyFill="1" applyBorder="1" applyAlignment="1">
      <alignment horizontal="center" vertical="center"/>
    </xf>
    <xf numFmtId="0" fontId="9" fillId="0" borderId="16" xfId="0" applyFont="1" applyFill="1" applyBorder="1" applyAlignment="1">
      <alignment vertical="center" wrapText="1" shrinkToFit="1"/>
    </xf>
    <xf numFmtId="0" fontId="26" fillId="0" borderId="16" xfId="0" applyFont="1" applyFill="1" applyBorder="1" applyAlignment="1">
      <alignment horizontal="center" vertical="center" shrinkToFit="1"/>
    </xf>
    <xf numFmtId="49" fontId="26" fillId="0" borderId="16" xfId="0" applyNumberFormat="1" applyFont="1" applyFill="1" applyBorder="1" applyAlignment="1">
      <alignment horizontal="center" vertical="center" wrapText="1" shrinkToFit="1"/>
    </xf>
    <xf numFmtId="0" fontId="26" fillId="0" borderId="16" xfId="0" applyFont="1" applyFill="1" applyBorder="1" applyAlignment="1">
      <alignment horizontal="center" vertical="center" wrapText="1" shrinkToFit="1"/>
    </xf>
    <xf numFmtId="0" fontId="26" fillId="0" borderId="16" xfId="0" applyFont="1" applyFill="1" applyBorder="1" applyAlignment="1">
      <alignment vertical="center" shrinkToFit="1"/>
    </xf>
    <xf numFmtId="0" fontId="26" fillId="0" borderId="16" xfId="0" applyFont="1" applyFill="1" applyBorder="1" applyAlignment="1">
      <alignment vertical="center"/>
    </xf>
    <xf numFmtId="0" fontId="26" fillId="0" borderId="16" xfId="0" applyFont="1" applyFill="1" applyBorder="1" applyAlignment="1">
      <alignment horizontal="center" vertical="center"/>
    </xf>
    <xf numFmtId="176" fontId="26" fillId="0" borderId="16" xfId="0" applyNumberFormat="1" applyFont="1" applyFill="1" applyBorder="1" applyAlignment="1">
      <alignment horizontal="center" vertical="center"/>
    </xf>
    <xf numFmtId="0" fontId="54" fillId="0" borderId="16" xfId="0" applyFont="1" applyFill="1" applyBorder="1" applyAlignment="1">
      <alignment horizontal="center" vertical="center"/>
    </xf>
    <xf numFmtId="0" fontId="54" fillId="0" borderId="16" xfId="0" applyFont="1" applyFill="1" applyBorder="1" applyAlignment="1">
      <alignment horizontal="center" vertical="center" shrinkToFit="1"/>
    </xf>
    <xf numFmtId="181" fontId="26" fillId="0" borderId="16" xfId="0" applyNumberFormat="1" applyFont="1" applyFill="1" applyBorder="1" applyAlignment="1">
      <alignment horizontal="center" vertical="center"/>
    </xf>
    <xf numFmtId="38" fontId="26" fillId="0" borderId="16" xfId="2" applyFont="1" applyFill="1" applyBorder="1">
      <alignment vertical="center"/>
    </xf>
    <xf numFmtId="38" fontId="9" fillId="0" borderId="16" xfId="2" applyFont="1" applyFill="1" applyBorder="1">
      <alignment vertical="center"/>
    </xf>
    <xf numFmtId="0" fontId="9" fillId="0" borderId="16" xfId="0" applyFont="1" applyFill="1" applyBorder="1" applyAlignment="1">
      <alignment vertical="center"/>
    </xf>
    <xf numFmtId="176" fontId="9" fillId="0" borderId="16" xfId="0" applyNumberFormat="1" applyFont="1" applyFill="1" applyBorder="1" applyAlignment="1">
      <alignment horizontal="center" vertical="center"/>
    </xf>
    <xf numFmtId="176" fontId="9" fillId="0" borderId="16" xfId="0" applyNumberFormat="1" applyFont="1" applyFill="1" applyBorder="1" applyAlignment="1">
      <alignment vertical="center"/>
    </xf>
    <xf numFmtId="0" fontId="9" fillId="0" borderId="16" xfId="0" applyFont="1" applyFill="1" applyBorder="1" applyAlignment="1">
      <alignment horizontal="center" vertical="center"/>
    </xf>
    <xf numFmtId="0" fontId="13" fillId="0" borderId="16" xfId="0" applyFont="1" applyFill="1" applyBorder="1" applyAlignment="1">
      <alignment horizontal="center" vertical="center"/>
    </xf>
    <xf numFmtId="49" fontId="26" fillId="0" borderId="1" xfId="0" applyNumberFormat="1" applyFont="1" applyFill="1" applyBorder="1" applyAlignment="1">
      <alignment horizontal="center" vertical="center"/>
    </xf>
    <xf numFmtId="0" fontId="10" fillId="0" borderId="1" xfId="0" applyFont="1" applyFill="1" applyBorder="1" applyAlignment="1">
      <alignment vertical="center" wrapText="1"/>
    </xf>
    <xf numFmtId="0" fontId="9" fillId="0" borderId="1" xfId="0" applyFont="1" applyFill="1" applyBorder="1" applyAlignment="1">
      <alignment vertical="center" wrapText="1"/>
    </xf>
    <xf numFmtId="38" fontId="26" fillId="0" borderId="1" xfId="2" applyFont="1" applyFill="1" applyBorder="1" applyAlignment="1">
      <alignment vertical="center" shrinkToFit="1"/>
    </xf>
    <xf numFmtId="49" fontId="26" fillId="0" borderId="1" xfId="0" applyNumberFormat="1" applyFont="1" applyFill="1" applyBorder="1" applyAlignment="1">
      <alignment horizontal="center" vertical="center" shrinkToFit="1"/>
    </xf>
    <xf numFmtId="49" fontId="26" fillId="0" borderId="1" xfId="0" applyNumberFormat="1" applyFont="1" applyFill="1" applyBorder="1" applyAlignment="1">
      <alignment vertical="center" shrinkToFit="1"/>
    </xf>
    <xf numFmtId="3" fontId="26" fillId="0" borderId="1" xfId="0" applyNumberFormat="1" applyFont="1" applyFill="1" applyBorder="1" applyAlignment="1">
      <alignment vertical="center" shrinkToFit="1"/>
    </xf>
    <xf numFmtId="0" fontId="26" fillId="0" borderId="1" xfId="0" applyFont="1" applyFill="1" applyBorder="1" applyAlignment="1">
      <alignment horizontal="left" vertical="center" shrinkToFit="1"/>
    </xf>
    <xf numFmtId="0" fontId="26" fillId="0" borderId="1" xfId="0" applyFont="1" applyBorder="1" applyAlignment="1">
      <alignment vertical="center" shrinkToFit="1"/>
    </xf>
    <xf numFmtId="183" fontId="26" fillId="0" borderId="1" xfId="0" applyNumberFormat="1" applyFont="1" applyFill="1" applyBorder="1" applyAlignment="1">
      <alignment horizontal="center" vertical="center" shrinkToFit="1"/>
    </xf>
    <xf numFmtId="0" fontId="26" fillId="0" borderId="1" xfId="0" applyFont="1" applyBorder="1" applyAlignment="1">
      <alignment horizontal="center" vertical="center" shrinkToFit="1"/>
    </xf>
    <xf numFmtId="49" fontId="61" fillId="6" borderId="1" xfId="0" applyNumberFormat="1" applyFont="1" applyFill="1" applyBorder="1" applyAlignment="1">
      <alignment horizontal="center" vertical="center" wrapText="1" shrinkToFit="1"/>
    </xf>
    <xf numFmtId="176" fontId="9" fillId="6" borderId="1" xfId="0" applyNumberFormat="1" applyFont="1" applyFill="1" applyBorder="1" applyAlignment="1">
      <alignment horizontal="center" vertical="center" wrapText="1"/>
    </xf>
    <xf numFmtId="38" fontId="9" fillId="6" borderId="1" xfId="2" applyFont="1" applyFill="1" applyBorder="1" applyAlignment="1">
      <alignment horizontal="center" vertical="center" wrapText="1"/>
    </xf>
    <xf numFmtId="38" fontId="9" fillId="6" borderId="1" xfId="2" applyFont="1" applyFill="1" applyBorder="1" applyAlignment="1">
      <alignment horizontal="center" vertical="center" shrinkToFit="1"/>
    </xf>
    <xf numFmtId="38" fontId="9" fillId="0" borderId="1" xfId="2" applyFont="1" applyFill="1" applyBorder="1" applyAlignment="1">
      <alignment vertical="center"/>
    </xf>
    <xf numFmtId="38" fontId="9" fillId="0" borderId="1" xfId="2" applyFont="1" applyBorder="1" applyAlignment="1">
      <alignment vertical="center"/>
    </xf>
    <xf numFmtId="38" fontId="9" fillId="0" borderId="1" xfId="2" applyFont="1" applyBorder="1" applyAlignment="1">
      <alignment vertical="center" shrinkToFit="1"/>
    </xf>
    <xf numFmtId="38" fontId="9" fillId="0" borderId="16" xfId="2" applyFont="1" applyFill="1" applyBorder="1" applyAlignment="1">
      <alignment vertical="center"/>
    </xf>
    <xf numFmtId="38" fontId="9" fillId="0" borderId="0" xfId="2" applyFont="1" applyFill="1" applyAlignment="1">
      <alignment vertical="center"/>
    </xf>
    <xf numFmtId="38" fontId="13" fillId="0" borderId="0" xfId="2" applyFont="1" applyFill="1" applyAlignment="1">
      <alignment horizontal="right" vertical="center"/>
    </xf>
    <xf numFmtId="38" fontId="9" fillId="0" borderId="0" xfId="2" applyFont="1" applyFill="1" applyAlignment="1">
      <alignment vertical="center" shrinkToFit="1"/>
    </xf>
    <xf numFmtId="38" fontId="9" fillId="0" borderId="2" xfId="2" applyFont="1" applyFill="1" applyBorder="1" applyAlignment="1">
      <alignment horizontal="center" vertical="center" wrapText="1" shrinkToFit="1"/>
    </xf>
    <xf numFmtId="38" fontId="13" fillId="0" borderId="1" xfId="2" applyFont="1" applyFill="1" applyBorder="1" applyAlignment="1">
      <alignment horizontal="right" vertical="center" shrinkToFit="1"/>
    </xf>
    <xf numFmtId="38" fontId="13" fillId="0" borderId="1" xfId="2" applyFont="1" applyFill="1" applyBorder="1" applyAlignment="1">
      <alignment horizontal="center" vertical="center" shrinkToFit="1"/>
    </xf>
    <xf numFmtId="38" fontId="11" fillId="0" borderId="1" xfId="2" applyFont="1" applyFill="1" applyBorder="1" applyAlignment="1">
      <alignment horizontal="right" vertical="center" shrinkToFit="1"/>
    </xf>
    <xf numFmtId="38" fontId="13" fillId="6" borderId="1" xfId="2" applyFont="1" applyFill="1" applyBorder="1" applyAlignment="1">
      <alignment horizontal="right" vertical="center" shrinkToFit="1"/>
    </xf>
    <xf numFmtId="38" fontId="13" fillId="0" borderId="1" xfId="2" applyFont="1" applyBorder="1" applyAlignment="1">
      <alignment horizontal="right" vertical="center"/>
    </xf>
    <xf numFmtId="38" fontId="51" fillId="0" borderId="1" xfId="2" applyFont="1" applyBorder="1" applyAlignment="1"/>
    <xf numFmtId="38" fontId="48" fillId="0" borderId="1" xfId="2" applyFont="1" applyBorder="1" applyAlignment="1"/>
    <xf numFmtId="38" fontId="54" fillId="0" borderId="1" xfId="2" applyFont="1" applyFill="1" applyBorder="1" applyAlignment="1">
      <alignment horizontal="right" vertical="center"/>
    </xf>
    <xf numFmtId="38" fontId="54" fillId="0" borderId="16" xfId="2" applyFont="1" applyFill="1" applyBorder="1" applyAlignment="1">
      <alignment horizontal="right" vertical="center"/>
    </xf>
    <xf numFmtId="38" fontId="13" fillId="0" borderId="1" xfId="2" applyFont="1" applyFill="1" applyBorder="1" applyAlignment="1">
      <alignment horizontal="right" vertical="center"/>
    </xf>
    <xf numFmtId="38" fontId="9" fillId="6" borderId="1" xfId="2" applyFont="1" applyFill="1" applyBorder="1" applyAlignment="1">
      <alignment vertical="center"/>
    </xf>
    <xf numFmtId="38" fontId="9" fillId="0" borderId="1" xfId="2" applyFont="1" applyFill="1" applyBorder="1" applyAlignment="1">
      <alignment horizontal="right" vertical="center" shrinkToFit="1"/>
    </xf>
    <xf numFmtId="0" fontId="61" fillId="0" borderId="1" xfId="0" applyFont="1" applyFill="1" applyBorder="1" applyAlignment="1">
      <alignment vertical="center" shrinkToFit="1"/>
    </xf>
    <xf numFmtId="14" fontId="13" fillId="0" borderId="1" xfId="2" applyNumberFormat="1" applyFont="1" applyFill="1" applyBorder="1" applyAlignment="1">
      <alignment vertical="center" shrinkToFit="1"/>
    </xf>
    <xf numFmtId="185" fontId="26" fillId="0" borderId="1" xfId="0" applyNumberFormat="1" applyFont="1" applyFill="1" applyBorder="1" applyAlignment="1">
      <alignment horizontal="center" vertical="center" shrinkToFit="1"/>
    </xf>
    <xf numFmtId="185" fontId="26" fillId="0" borderId="1" xfId="0" applyNumberFormat="1" applyFont="1" applyFill="1" applyBorder="1" applyAlignment="1">
      <alignment horizontal="center" vertical="center"/>
    </xf>
    <xf numFmtId="185" fontId="26" fillId="0" borderId="1" xfId="0" applyNumberFormat="1" applyFont="1" applyFill="1" applyBorder="1" applyAlignment="1">
      <alignment horizontal="center" vertical="center" wrapText="1" shrinkToFit="1"/>
    </xf>
    <xf numFmtId="186" fontId="26" fillId="0" borderId="1" xfId="0" applyNumberFormat="1" applyFont="1" applyFill="1" applyBorder="1" applyAlignment="1">
      <alignment horizontal="center" vertical="center" wrapText="1" shrinkToFit="1"/>
    </xf>
    <xf numFmtId="0" fontId="12" fillId="0" borderId="2" xfId="0" applyFont="1" applyFill="1" applyBorder="1" applyAlignment="1">
      <alignment vertical="center"/>
    </xf>
    <xf numFmtId="0" fontId="9" fillId="0" borderId="2" xfId="0" applyFont="1" applyFill="1" applyBorder="1" applyAlignment="1">
      <alignment vertical="center"/>
    </xf>
    <xf numFmtId="0" fontId="11" fillId="0" borderId="1" xfId="0" applyFont="1" applyFill="1" applyBorder="1" applyAlignment="1">
      <alignment horizontal="center" vertical="center" shrinkToFit="1"/>
    </xf>
    <xf numFmtId="0" fontId="11" fillId="0" borderId="1" xfId="0" applyFont="1" applyFill="1" applyBorder="1" applyAlignment="1">
      <alignment horizontal="center" shrinkToFit="1"/>
    </xf>
    <xf numFmtId="0" fontId="48" fillId="0" borderId="1" xfId="0" applyFont="1" applyFill="1" applyBorder="1" applyAlignment="1">
      <alignment horizontal="center" vertical="center" shrinkToFit="1"/>
    </xf>
    <xf numFmtId="0" fontId="0" fillId="0" borderId="1" xfId="0" applyFont="1" applyBorder="1" applyAlignment="1">
      <alignment horizontal="center" shrinkToFit="1"/>
    </xf>
    <xf numFmtId="0" fontId="62" fillId="0" borderId="1" xfId="0" applyFont="1" applyBorder="1" applyAlignment="1">
      <alignment horizontal="center"/>
    </xf>
    <xf numFmtId="0" fontId="63" fillId="0" borderId="1" xfId="0" applyFont="1" applyBorder="1" applyAlignment="1">
      <alignment horizontal="center"/>
    </xf>
    <xf numFmtId="0" fontId="64" fillId="0" borderId="1" xfId="0" applyFont="1" applyBorder="1" applyAlignment="1">
      <alignment horizontal="center" vertical="center"/>
    </xf>
    <xf numFmtId="0" fontId="11" fillId="0" borderId="1" xfId="0" applyFont="1" applyBorder="1" applyAlignment="1">
      <alignment horizontal="center" vertical="center"/>
    </xf>
    <xf numFmtId="0" fontId="11" fillId="0" borderId="16" xfId="0" applyFont="1" applyBorder="1" applyAlignment="1">
      <alignment horizontal="center" vertical="center"/>
    </xf>
    <xf numFmtId="0" fontId="10" fillId="0" borderId="1" xfId="0" applyFont="1" applyBorder="1" applyAlignment="1">
      <alignment horizontal="center" vertical="center"/>
    </xf>
    <xf numFmtId="0" fontId="10" fillId="0" borderId="1" xfId="0" applyFont="1" applyBorder="1" applyAlignment="1">
      <alignment vertical="center"/>
    </xf>
    <xf numFmtId="0" fontId="0" fillId="0" borderId="1" xfId="0" applyFont="1" applyBorder="1" applyAlignment="1">
      <alignment horizontal="center"/>
    </xf>
    <xf numFmtId="0" fontId="65" fillId="0" borderId="1" xfId="0" applyFont="1" applyBorder="1" applyAlignment="1">
      <alignment horizontal="center"/>
    </xf>
    <xf numFmtId="0" fontId="0" fillId="0" borderId="1" xfId="0" applyBorder="1" applyAlignment="1">
      <alignment horizontal="center"/>
    </xf>
    <xf numFmtId="0" fontId="62" fillId="0" borderId="1" xfId="0" applyFont="1" applyFill="1" applyBorder="1" applyAlignment="1">
      <alignment horizontal="center" shrinkToFit="1"/>
    </xf>
    <xf numFmtId="0" fontId="26" fillId="0" borderId="1" xfId="0" applyFont="1" applyBorder="1" applyAlignment="1">
      <alignment horizontal="center" vertical="center"/>
    </xf>
    <xf numFmtId="0" fontId="9" fillId="0" borderId="0" xfId="0" applyFont="1" applyAlignment="1">
      <alignment horizontal="center" vertical="center"/>
    </xf>
    <xf numFmtId="0" fontId="54" fillId="0" borderId="1" xfId="0" applyFont="1" applyBorder="1" applyAlignment="1">
      <alignment horizontal="center" vertical="center"/>
    </xf>
    <xf numFmtId="176" fontId="26" fillId="6" borderId="1" xfId="0" applyNumberFormat="1" applyFont="1" applyFill="1" applyBorder="1" applyAlignment="1">
      <alignment horizontal="center" vertical="center"/>
    </xf>
    <xf numFmtId="0" fontId="26" fillId="0" borderId="1" xfId="0" applyFont="1" applyBorder="1" applyAlignment="1">
      <alignment horizontal="center" vertical="center" wrapText="1" shrinkToFit="1"/>
    </xf>
    <xf numFmtId="0" fontId="26" fillId="0" borderId="1" xfId="0" applyFont="1" applyBorder="1" applyAlignment="1">
      <alignment vertical="center"/>
    </xf>
    <xf numFmtId="0" fontId="54" fillId="0" borderId="1" xfId="0" applyFont="1" applyBorder="1" applyAlignment="1">
      <alignment horizontal="center" vertical="center" shrinkToFit="1"/>
    </xf>
    <xf numFmtId="0" fontId="9" fillId="0" borderId="1" xfId="0" applyFont="1" applyBorder="1" applyAlignment="1">
      <alignment vertical="center" wrapText="1"/>
    </xf>
    <xf numFmtId="0" fontId="9" fillId="0" borderId="2" xfId="0" applyFont="1" applyBorder="1" applyAlignment="1">
      <alignment vertical="center"/>
    </xf>
    <xf numFmtId="49" fontId="10" fillId="0" borderId="1" xfId="0" applyNumberFormat="1" applyFont="1" applyBorder="1" applyAlignment="1">
      <alignment horizontal="center" vertical="center" wrapText="1" shrinkToFit="1"/>
    </xf>
    <xf numFmtId="49" fontId="9" fillId="0" borderId="0" xfId="0" applyNumberFormat="1" applyFont="1" applyAlignment="1">
      <alignment horizontal="center" vertical="center" wrapText="1" shrinkToFit="1"/>
    </xf>
    <xf numFmtId="49" fontId="10" fillId="0" borderId="0" xfId="0" applyNumberFormat="1" applyFont="1" applyAlignment="1">
      <alignment horizontal="center" vertical="center" wrapText="1" shrinkToFit="1"/>
    </xf>
    <xf numFmtId="0" fontId="9" fillId="0" borderId="0" xfId="0" applyFont="1" applyAlignment="1">
      <alignment vertical="center" shrinkToFit="1"/>
    </xf>
    <xf numFmtId="0" fontId="9" fillId="0" borderId="0" xfId="0" applyFont="1" applyAlignment="1">
      <alignment horizontal="center" vertical="center" shrinkToFit="1"/>
    </xf>
    <xf numFmtId="176" fontId="9" fillId="0" borderId="0" xfId="0" applyNumberFormat="1" applyFont="1" applyAlignment="1">
      <alignment horizontal="center" vertical="center"/>
    </xf>
    <xf numFmtId="0" fontId="13" fillId="0" borderId="0" xfId="0" applyFont="1" applyAlignment="1">
      <alignment horizontal="center" vertical="center" shrinkToFit="1"/>
    </xf>
    <xf numFmtId="176" fontId="10" fillId="0" borderId="0" xfId="0" applyNumberFormat="1" applyFont="1" applyAlignment="1">
      <alignment horizontal="center" vertical="center"/>
    </xf>
    <xf numFmtId="176" fontId="26" fillId="0" borderId="0" xfId="0" applyNumberFormat="1" applyFont="1" applyAlignment="1">
      <alignment horizontal="center" vertical="center"/>
    </xf>
    <xf numFmtId="181" fontId="26" fillId="0" borderId="0" xfId="0" applyNumberFormat="1" applyFont="1" applyAlignment="1">
      <alignment horizontal="center" vertical="center"/>
    </xf>
    <xf numFmtId="176" fontId="9" fillId="0" borderId="0" xfId="0" applyNumberFormat="1" applyFont="1" applyAlignment="1">
      <alignment vertical="center"/>
    </xf>
    <xf numFmtId="0" fontId="13" fillId="0" borderId="0" xfId="0" applyFont="1" applyAlignment="1">
      <alignment horizontal="center" vertical="center"/>
    </xf>
    <xf numFmtId="49" fontId="26" fillId="6" borderId="1" xfId="0" applyNumberFormat="1" applyFont="1" applyFill="1" applyBorder="1" applyAlignment="1">
      <alignment horizontal="center" vertical="center" shrinkToFit="1"/>
    </xf>
    <xf numFmtId="0" fontId="11" fillId="6" borderId="1" xfId="0" applyFont="1" applyFill="1" applyBorder="1" applyAlignment="1">
      <alignment horizontal="center" vertical="center" shrinkToFit="1"/>
    </xf>
    <xf numFmtId="38" fontId="9" fillId="6" borderId="1" xfId="2" applyFont="1" applyFill="1" applyBorder="1" applyAlignment="1">
      <alignment vertical="center" shrinkToFit="1"/>
    </xf>
    <xf numFmtId="0" fontId="12" fillId="6" borderId="0" xfId="0" applyFont="1" applyFill="1" applyAlignment="1">
      <alignment vertical="center"/>
    </xf>
    <xf numFmtId="0" fontId="54" fillId="0" borderId="16" xfId="0" applyFont="1" applyBorder="1" applyAlignment="1">
      <alignment horizontal="center" vertical="center"/>
    </xf>
    <xf numFmtId="176" fontId="26" fillId="0" borderId="16" xfId="0" applyNumberFormat="1" applyFont="1" applyBorder="1" applyAlignment="1">
      <alignment horizontal="center" vertical="center"/>
    </xf>
    <xf numFmtId="0" fontId="13" fillId="7" borderId="1" xfId="0" applyFont="1" applyFill="1" applyBorder="1" applyAlignment="1">
      <alignment horizontal="center" vertical="center" shrinkToFit="1"/>
    </xf>
    <xf numFmtId="38" fontId="11" fillId="0" borderId="1" xfId="0" applyNumberFormat="1" applyFont="1" applyFill="1" applyBorder="1" applyAlignment="1">
      <alignment horizontal="center" vertical="center" shrinkToFit="1"/>
    </xf>
    <xf numFmtId="0" fontId="65" fillId="0" borderId="1" xfId="0" applyFont="1" applyFill="1" applyBorder="1" applyAlignment="1">
      <alignment horizontal="center" shrinkToFit="1"/>
    </xf>
    <xf numFmtId="176" fontId="11" fillId="0" borderId="1" xfId="0" applyNumberFormat="1" applyFont="1" applyFill="1" applyBorder="1" applyAlignment="1">
      <alignment horizontal="center" vertical="center" shrinkToFit="1"/>
    </xf>
    <xf numFmtId="0" fontId="62" fillId="0" borderId="0" xfId="0" applyFont="1" applyFill="1" applyBorder="1" applyAlignment="1">
      <alignment horizontal="center" shrinkToFit="1"/>
    </xf>
    <xf numFmtId="0" fontId="66" fillId="0" borderId="1" xfId="1" applyFont="1" applyFill="1" applyBorder="1" applyAlignment="1">
      <alignment horizontal="center" vertical="center" shrinkToFit="1"/>
    </xf>
    <xf numFmtId="0" fontId="62" fillId="0" borderId="1" xfId="0" applyFont="1" applyFill="1" applyBorder="1" applyAlignment="1">
      <alignment horizontal="center" vertical="center" shrinkToFit="1"/>
    </xf>
    <xf numFmtId="0" fontId="67" fillId="0" borderId="1" xfId="1" applyFont="1" applyFill="1" applyBorder="1" applyAlignment="1">
      <alignment horizontal="center" vertical="center" shrinkToFit="1"/>
    </xf>
    <xf numFmtId="0" fontId="67" fillId="0" borderId="1" xfId="0" applyFont="1" applyFill="1" applyBorder="1" applyAlignment="1">
      <alignment horizontal="center" shrinkToFit="1"/>
    </xf>
    <xf numFmtId="0" fontId="11" fillId="0" borderId="16" xfId="0" applyFont="1" applyFill="1" applyBorder="1" applyAlignment="1">
      <alignment horizontal="center" vertical="center" shrinkToFit="1"/>
    </xf>
    <xf numFmtId="0" fontId="12" fillId="0" borderId="16" xfId="0" applyFont="1" applyFill="1" applyBorder="1" applyAlignment="1">
      <alignment vertical="center" shrinkToFit="1"/>
    </xf>
    <xf numFmtId="0" fontId="12" fillId="0" borderId="3" xfId="0" applyFont="1" applyFill="1" applyBorder="1" applyAlignment="1">
      <alignment vertical="center" shrinkToFit="1"/>
    </xf>
    <xf numFmtId="0" fontId="68" fillId="0" borderId="1" xfId="0" applyFont="1" applyFill="1" applyBorder="1" applyAlignment="1">
      <alignment horizontal="center" vertical="center" shrinkToFit="1"/>
    </xf>
    <xf numFmtId="0" fontId="68" fillId="0" borderId="0" xfId="0" applyFont="1" applyFill="1" applyBorder="1" applyAlignment="1">
      <alignment horizontal="center" vertical="center" shrinkToFit="1"/>
    </xf>
    <xf numFmtId="38" fontId="68" fillId="0" borderId="1" xfId="0" applyNumberFormat="1" applyFont="1" applyFill="1" applyBorder="1" applyAlignment="1">
      <alignment horizontal="center" vertical="center" shrinkToFit="1"/>
    </xf>
    <xf numFmtId="0" fontId="69" fillId="0" borderId="1" xfId="0" applyFont="1" applyFill="1" applyBorder="1" applyAlignment="1">
      <alignment horizontal="center" shrinkToFit="1"/>
    </xf>
    <xf numFmtId="0" fontId="70" fillId="0" borderId="1" xfId="0" applyFont="1" applyFill="1" applyBorder="1" applyAlignment="1">
      <alignment horizontal="center" shrinkToFit="1"/>
    </xf>
    <xf numFmtId="0" fontId="68" fillId="0" borderId="1" xfId="0" applyFont="1" applyFill="1" applyBorder="1" applyAlignment="1">
      <alignment horizontal="center" shrinkToFit="1"/>
    </xf>
    <xf numFmtId="0" fontId="61" fillId="0" borderId="1" xfId="0" applyFont="1" applyFill="1" applyBorder="1" applyAlignment="1">
      <alignment horizontal="center" vertical="center" shrinkToFit="1"/>
    </xf>
    <xf numFmtId="176" fontId="68" fillId="0" borderId="1" xfId="0" applyNumberFormat="1" applyFont="1" applyFill="1" applyBorder="1" applyAlignment="1">
      <alignment horizontal="center" vertical="center" shrinkToFit="1"/>
    </xf>
    <xf numFmtId="0" fontId="71" fillId="0" borderId="1" xfId="1" applyFont="1" applyFill="1" applyBorder="1" applyAlignment="1">
      <alignment horizontal="center" vertical="center" shrinkToFit="1"/>
    </xf>
    <xf numFmtId="0" fontId="69" fillId="0" borderId="1" xfId="0" applyFont="1" applyFill="1" applyBorder="1" applyAlignment="1">
      <alignment horizontal="center" vertical="center" shrinkToFit="1"/>
    </xf>
    <xf numFmtId="0" fontId="68" fillId="0" borderId="16" xfId="0" applyFont="1" applyFill="1" applyBorder="1" applyAlignment="1">
      <alignment horizontal="center" vertical="center" shrinkToFit="1"/>
    </xf>
    <xf numFmtId="0" fontId="72" fillId="0" borderId="1" xfId="1" applyFont="1" applyFill="1" applyBorder="1" applyAlignment="1">
      <alignment horizontal="center" vertical="center" shrinkToFit="1"/>
    </xf>
    <xf numFmtId="0" fontId="72" fillId="0" borderId="1" xfId="0" applyFont="1" applyFill="1" applyBorder="1" applyAlignment="1">
      <alignment horizontal="center" shrinkToFit="1"/>
    </xf>
    <xf numFmtId="0" fontId="68" fillId="0" borderId="1" xfId="0" applyFont="1" applyBorder="1" applyAlignment="1">
      <alignment horizontal="center" vertical="center"/>
    </xf>
    <xf numFmtId="0" fontId="68" fillId="0" borderId="16" xfId="0" applyFont="1" applyBorder="1" applyAlignment="1">
      <alignment horizontal="center" vertical="center"/>
    </xf>
    <xf numFmtId="0" fontId="68" fillId="0" borderId="1" xfId="0" applyFont="1" applyFill="1" applyBorder="1" applyAlignment="1">
      <alignment horizontal="center" vertical="center"/>
    </xf>
    <xf numFmtId="0" fontId="68" fillId="6" borderId="1" xfId="0" applyFont="1" applyFill="1" applyBorder="1" applyAlignment="1">
      <alignment horizontal="center" vertical="center" shrinkToFit="1"/>
    </xf>
    <xf numFmtId="0" fontId="68" fillId="0" borderId="1" xfId="0" applyFont="1" applyBorder="1" applyAlignment="1">
      <alignment horizontal="center" vertical="center" shrinkToFit="1"/>
    </xf>
    <xf numFmtId="0" fontId="73" fillId="0" borderId="1" xfId="0" applyFont="1" applyFill="1" applyBorder="1" applyAlignment="1">
      <alignment horizontal="center" shrinkToFit="1"/>
    </xf>
    <xf numFmtId="0" fontId="61" fillId="0" borderId="1" xfId="0" applyFont="1" applyFill="1" applyBorder="1" applyAlignment="1">
      <alignment vertical="center"/>
    </xf>
    <xf numFmtId="0" fontId="61" fillId="0" borderId="1" xfId="0" applyFont="1" applyBorder="1" applyAlignment="1">
      <alignment vertical="center"/>
    </xf>
    <xf numFmtId="38" fontId="61" fillId="0" borderId="1" xfId="2" applyFont="1" applyBorder="1" applyAlignment="1">
      <alignment vertical="center"/>
    </xf>
    <xf numFmtId="38" fontId="61" fillId="0" borderId="1" xfId="2" applyFont="1" applyBorder="1" applyAlignment="1">
      <alignment vertical="center" wrapText="1"/>
    </xf>
    <xf numFmtId="0" fontId="61" fillId="6" borderId="1" xfId="0" applyFont="1" applyFill="1" applyBorder="1" applyAlignment="1">
      <alignment vertical="center"/>
    </xf>
    <xf numFmtId="0" fontId="69" fillId="0" borderId="1" xfId="1" applyFont="1" applyFill="1" applyBorder="1" applyAlignment="1">
      <alignment horizontal="center" vertical="center" shrinkToFit="1"/>
    </xf>
    <xf numFmtId="0" fontId="70" fillId="0" borderId="1" xfId="0" applyFont="1" applyFill="1" applyBorder="1" applyAlignment="1">
      <alignment horizontal="center" vertical="center" shrinkToFit="1"/>
    </xf>
    <xf numFmtId="0" fontId="69" fillId="0" borderId="1" xfId="0" applyFont="1" applyBorder="1" applyAlignment="1">
      <alignment horizontal="center" shrinkToFit="1"/>
    </xf>
    <xf numFmtId="176" fontId="9" fillId="0" borderId="2" xfId="0" applyNumberFormat="1" applyFont="1" applyFill="1" applyBorder="1" applyAlignment="1">
      <alignment horizontal="center" vertical="center" shrinkToFit="1"/>
    </xf>
    <xf numFmtId="0" fontId="0" fillId="0" borderId="2" xfId="0" applyFill="1" applyBorder="1" applyAlignment="1">
      <alignment shrinkToFit="1"/>
    </xf>
    <xf numFmtId="0" fontId="10" fillId="0" borderId="2" xfId="0" applyFont="1" applyFill="1" applyBorder="1" applyAlignment="1">
      <alignment vertical="center" shrinkToFit="1"/>
    </xf>
    <xf numFmtId="0" fontId="10" fillId="0" borderId="2" xfId="0" applyFont="1" applyFill="1" applyBorder="1" applyAlignment="1">
      <alignment horizontal="center" vertical="center" shrinkToFit="1"/>
    </xf>
    <xf numFmtId="0" fontId="12" fillId="0" borderId="2" xfId="0" applyFont="1" applyFill="1" applyBorder="1" applyAlignment="1">
      <alignment vertical="center" shrinkToFit="1"/>
    </xf>
    <xf numFmtId="0" fontId="0" fillId="0" borderId="1" xfId="0" applyFont="1" applyFill="1" applyBorder="1" applyAlignment="1">
      <alignment shrinkToFit="1"/>
    </xf>
    <xf numFmtId="0" fontId="72" fillId="0" borderId="1" xfId="0" applyFont="1" applyFill="1" applyBorder="1" applyAlignment="1">
      <alignment horizontal="center" vertical="center" shrinkToFit="1"/>
    </xf>
    <xf numFmtId="0" fontId="74" fillId="0" borderId="1" xfId="0" applyFont="1" applyFill="1" applyBorder="1" applyAlignment="1">
      <alignment horizontal="center" vertical="center" shrinkToFit="1"/>
    </xf>
    <xf numFmtId="0" fontId="61" fillId="0" borderId="1" xfId="0" applyFont="1" applyBorder="1" applyAlignment="1">
      <alignment horizontal="left" vertical="center"/>
    </xf>
    <xf numFmtId="0" fontId="72" fillId="0" borderId="0" xfId="0" applyFont="1" applyFill="1" applyBorder="1" applyAlignment="1">
      <alignment horizontal="center" vertical="center" shrinkToFit="1"/>
    </xf>
    <xf numFmtId="0" fontId="11" fillId="0" borderId="1" xfId="0" applyFont="1" applyBorder="1" applyAlignment="1">
      <alignment horizontal="center" vertical="center"/>
    </xf>
    <xf numFmtId="0" fontId="11" fillId="7" borderId="1" xfId="0" applyFont="1" applyFill="1" applyBorder="1" applyAlignment="1">
      <alignment horizontal="center" vertical="center" shrinkToFit="1"/>
    </xf>
    <xf numFmtId="0" fontId="11" fillId="0" borderId="1" xfId="0" applyFont="1" applyBorder="1" applyAlignment="1">
      <alignment horizontal="center" vertical="center" shrinkToFit="1"/>
    </xf>
    <xf numFmtId="0" fontId="11" fillId="0" borderId="1" xfId="0" applyFont="1" applyBorder="1" applyAlignment="1">
      <alignment horizontal="center" vertical="center"/>
    </xf>
    <xf numFmtId="0" fontId="11" fillId="0" borderId="16" xfId="0" applyFont="1" applyBorder="1" applyAlignment="1">
      <alignment horizontal="center" vertical="center"/>
    </xf>
    <xf numFmtId="0" fontId="67" fillId="0" borderId="1" xfId="0" applyFont="1" applyFill="1" applyBorder="1" applyAlignment="1">
      <alignment horizontal="center" vertical="center" shrinkToFit="1"/>
    </xf>
    <xf numFmtId="0" fontId="48" fillId="6" borderId="1" xfId="0" applyFont="1" applyFill="1" applyBorder="1" applyAlignment="1">
      <alignment horizontal="center" vertical="center" shrinkToFit="1"/>
    </xf>
    <xf numFmtId="0" fontId="26" fillId="6" borderId="1" xfId="0" applyFont="1" applyFill="1" applyBorder="1" applyAlignment="1">
      <alignment vertical="center" shrinkToFit="1"/>
    </xf>
    <xf numFmtId="0" fontId="11" fillId="6" borderId="1" xfId="0" applyFont="1" applyFill="1" applyBorder="1" applyAlignment="1">
      <alignment horizontal="center" vertical="center"/>
    </xf>
    <xf numFmtId="38" fontId="26" fillId="6" borderId="1" xfId="2" applyFont="1" applyFill="1" applyBorder="1">
      <alignment vertical="center"/>
    </xf>
    <xf numFmtId="0" fontId="0" fillId="0" borderId="1" xfId="0" applyFill="1" applyBorder="1" applyAlignment="1">
      <alignment vertical="center" shrinkToFit="1"/>
    </xf>
    <xf numFmtId="0" fontId="65" fillId="0" borderId="1" xfId="0" applyFont="1" applyFill="1" applyBorder="1" applyAlignment="1">
      <alignment shrinkToFit="1"/>
    </xf>
    <xf numFmtId="0" fontId="10" fillId="6" borderId="1" xfId="0" applyFont="1" applyFill="1" applyBorder="1" applyAlignment="1">
      <alignment horizontal="center" vertical="center" shrinkToFit="1"/>
    </xf>
    <xf numFmtId="0" fontId="10" fillId="6" borderId="3" xfId="0" applyFont="1" applyFill="1" applyBorder="1" applyAlignment="1">
      <alignment horizontal="center" vertical="center" shrinkToFit="1"/>
    </xf>
    <xf numFmtId="0" fontId="10" fillId="6" borderId="0" xfId="0" applyFont="1" applyFill="1" applyBorder="1" applyAlignment="1">
      <alignment horizontal="center" vertical="center" shrinkToFit="1"/>
    </xf>
    <xf numFmtId="0" fontId="68" fillId="0" borderId="17" xfId="0" applyFont="1" applyFill="1" applyBorder="1" applyAlignment="1">
      <alignment horizontal="center" vertical="center" shrinkToFit="1"/>
    </xf>
    <xf numFmtId="0" fontId="69" fillId="0" borderId="0" xfId="0" applyFont="1" applyFill="1" applyBorder="1" applyAlignment="1">
      <alignment horizontal="center" vertical="center" shrinkToFit="1"/>
    </xf>
    <xf numFmtId="0" fontId="11" fillId="0" borderId="1" xfId="0" applyFont="1" applyBorder="1" applyAlignment="1">
      <alignment horizontal="center" vertical="center"/>
    </xf>
    <xf numFmtId="0" fontId="11" fillId="0" borderId="16" xfId="0" applyFont="1" applyBorder="1" applyAlignment="1">
      <alignment horizontal="center" vertical="center"/>
    </xf>
    <xf numFmtId="0" fontId="11" fillId="0" borderId="3" xfId="0" applyFont="1" applyBorder="1" applyAlignment="1">
      <alignment horizontal="center" vertical="center"/>
    </xf>
    <xf numFmtId="0" fontId="61" fillId="0" borderId="1" xfId="0" applyFont="1" applyBorder="1" applyAlignment="1">
      <alignment horizontal="left" vertical="center"/>
    </xf>
    <xf numFmtId="0" fontId="11" fillId="0" borderId="4" xfId="0" applyFont="1" applyBorder="1" applyAlignment="1">
      <alignment horizontal="center" vertical="center"/>
    </xf>
    <xf numFmtId="0" fontId="22" fillId="0" borderId="13" xfId="5" applyFont="1" applyBorder="1" applyAlignment="1">
      <alignment vertical="center" wrapText="1"/>
    </xf>
    <xf numFmtId="0" fontId="1" fillId="0" borderId="14" xfId="5" applyBorder="1">
      <alignment vertical="center"/>
    </xf>
    <xf numFmtId="0" fontId="1" fillId="0" borderId="15" xfId="5" applyBorder="1">
      <alignment vertical="center"/>
    </xf>
  </cellXfs>
  <cellStyles count="6">
    <cellStyle name="ハイパーリンク" xfId="1" builtinId="8"/>
    <cellStyle name="桁区切り 2" xfId="4"/>
    <cellStyle name="桁区切り [0]" xfId="2" builtinId="6"/>
    <cellStyle name="標準" xfId="0" builtinId="0"/>
    <cellStyle name="標準 2" xfId="3"/>
    <cellStyle name="標準 3" xfId="5"/>
  </cellStyles>
  <dxfs count="8463">
    <dxf>
      <font>
        <color auto="1"/>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ill>
        <patternFill>
          <bgColor theme="8"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ill>
        <patternFill>
          <bgColor theme="8"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ill>
        <patternFill>
          <bgColor theme="8"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ill>
        <patternFill>
          <bgColor theme="8" tint="0.79998168889431442"/>
        </patternFill>
      </fill>
    </dxf>
    <dxf>
      <font>
        <color rgb="FF9C0006"/>
      </font>
    </dxf>
    <dxf>
      <font>
        <color rgb="FF9C0006"/>
      </font>
    </dxf>
    <dxf>
      <font>
        <color auto="1"/>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theme="0"/>
      </font>
    </dxf>
    <dxf>
      <fill>
        <patternFill>
          <bgColor theme="4" tint="0.79998168889431442"/>
        </patternFill>
      </fill>
    </dxf>
    <dxf>
      <fill>
        <patternFill>
          <bgColor theme="4" tint="0.79998168889431442"/>
        </patternFill>
      </fill>
    </dxf>
    <dxf>
      <font>
        <color rgb="FFFF0000"/>
      </font>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9" tint="0.79998168889431442"/>
        </patternFill>
      </fill>
    </dxf>
    <dxf>
      <font>
        <color auto="1"/>
      </font>
      <fill>
        <patternFill>
          <bgColor theme="4" tint="0.79998168889431442"/>
        </patternFill>
      </fill>
    </dxf>
    <dxf>
      <fill>
        <patternFill>
          <bgColor theme="4" tint="0.79998168889431442"/>
        </patternFill>
      </fill>
    </dxf>
    <dxf>
      <font>
        <color rgb="FFFF0000"/>
      </font>
    </dxf>
    <dxf>
      <font>
        <color rgb="FFFF0000"/>
      </font>
    </dxf>
    <dxf>
      <font>
        <color theme="0"/>
      </font>
      <fill>
        <patternFill>
          <bgColor theme="0"/>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rgb="FFFFFF00"/>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theme="0"/>
      </font>
    </dxf>
    <dxf>
      <fill>
        <patternFill>
          <bgColor theme="4" tint="0.79998168889431442"/>
        </patternFill>
      </fill>
    </dxf>
    <dxf>
      <fill>
        <patternFill>
          <bgColor theme="4" tint="0.79998168889431442"/>
        </patternFill>
      </fill>
    </dxf>
    <dxf>
      <font>
        <color rgb="FFFF0000"/>
      </font>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9" tint="0.79998168889431442"/>
        </patternFill>
      </fill>
    </dxf>
    <dxf>
      <font>
        <color auto="1"/>
      </font>
      <fill>
        <patternFill>
          <bgColor theme="4" tint="0.79998168889431442"/>
        </patternFill>
      </fill>
    </dxf>
    <dxf>
      <fill>
        <patternFill>
          <bgColor theme="4" tint="0.79998168889431442"/>
        </patternFill>
      </fill>
    </dxf>
    <dxf>
      <font>
        <color rgb="FFFF0000"/>
      </font>
    </dxf>
    <dxf>
      <font>
        <color rgb="FFFF0000"/>
      </font>
    </dxf>
    <dxf>
      <font>
        <color theme="0"/>
      </font>
      <fill>
        <patternFill>
          <bgColor theme="0"/>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rgb="FFFFFF00"/>
        </patternFill>
      </fill>
    </dxf>
    <dxf>
      <fill>
        <patternFill>
          <bgColor rgb="FFFFFF00"/>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rgb="FFFFFF00"/>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rgb="FFFFFF00"/>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theme="0"/>
      </font>
    </dxf>
    <dxf>
      <fill>
        <patternFill>
          <bgColor theme="4" tint="0.79998168889431442"/>
        </patternFill>
      </fill>
    </dxf>
    <dxf>
      <fill>
        <patternFill>
          <bgColor theme="4" tint="0.79998168889431442"/>
        </patternFill>
      </fill>
    </dxf>
    <dxf>
      <font>
        <color rgb="FFFF0000"/>
      </font>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9" tint="0.79998168889431442"/>
        </patternFill>
      </fill>
    </dxf>
    <dxf>
      <font>
        <color auto="1"/>
      </font>
      <fill>
        <patternFill>
          <bgColor theme="4" tint="0.79998168889431442"/>
        </patternFill>
      </fill>
    </dxf>
    <dxf>
      <fill>
        <patternFill>
          <bgColor theme="4" tint="0.79998168889431442"/>
        </patternFill>
      </fill>
    </dxf>
    <dxf>
      <font>
        <color rgb="FFFF0000"/>
      </font>
    </dxf>
    <dxf>
      <font>
        <color rgb="FFFF0000"/>
      </font>
    </dxf>
    <dxf>
      <font>
        <color theme="0"/>
      </font>
      <fill>
        <patternFill>
          <bgColor theme="0"/>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theme="0"/>
      </font>
    </dxf>
    <dxf>
      <fill>
        <patternFill>
          <bgColor theme="4" tint="0.79998168889431442"/>
        </patternFill>
      </fill>
    </dxf>
    <dxf>
      <fill>
        <patternFill>
          <bgColor theme="4" tint="0.79998168889431442"/>
        </patternFill>
      </fill>
    </dxf>
    <dxf>
      <font>
        <color rgb="FFFF0000"/>
      </font>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9" tint="0.79998168889431442"/>
        </patternFill>
      </fill>
    </dxf>
    <dxf>
      <font>
        <color auto="1"/>
      </font>
      <fill>
        <patternFill>
          <bgColor theme="4" tint="0.79998168889431442"/>
        </patternFill>
      </fill>
    </dxf>
    <dxf>
      <fill>
        <patternFill>
          <bgColor theme="4" tint="0.79998168889431442"/>
        </patternFill>
      </fill>
    </dxf>
    <dxf>
      <font>
        <color rgb="FFFF0000"/>
      </font>
    </dxf>
    <dxf>
      <font>
        <color rgb="FFFF0000"/>
      </font>
    </dxf>
    <dxf>
      <font>
        <color theme="0"/>
      </font>
      <fill>
        <patternFill>
          <bgColor theme="0"/>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rgb="FFFFFF00"/>
        </patternFill>
      </fill>
    </dxf>
    <dxf>
      <font>
        <b/>
        <i val="0"/>
      </font>
      <fill>
        <patternFill>
          <bgColor theme="4" tint="0.79998168889431442"/>
        </patternFill>
      </fill>
    </dxf>
    <dxf>
      <font>
        <b/>
        <i val="0"/>
      </font>
      <fill>
        <patternFill>
          <bgColor theme="4" tint="0.79998168889431442"/>
        </patternFill>
      </fill>
    </dxf>
    <dxf>
      <fill>
        <patternFill>
          <bgColor rgb="FFFFFF00"/>
        </patternFill>
      </fill>
    </dxf>
    <dxf>
      <font>
        <b/>
        <i val="0"/>
      </font>
      <fill>
        <patternFill>
          <bgColor theme="4" tint="0.79998168889431442"/>
        </patternFill>
      </fill>
    </dxf>
    <dxf>
      <font>
        <b/>
        <i val="0"/>
      </font>
      <fill>
        <patternFill>
          <bgColor theme="4" tint="0.79998168889431442"/>
        </patternFill>
      </fill>
    </dxf>
    <dxf>
      <fill>
        <patternFill>
          <bgColor rgb="FFFFFF00"/>
        </patternFill>
      </fill>
    </dxf>
    <dxf>
      <font>
        <b/>
        <i val="0"/>
      </font>
      <fill>
        <patternFill>
          <bgColor theme="4" tint="0.79998168889431442"/>
        </patternFill>
      </fill>
    </dxf>
    <dxf>
      <fill>
        <patternFill>
          <bgColor rgb="FFFFFF00"/>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rgb="FFFFFF00"/>
        </patternFill>
      </fill>
    </dxf>
    <dxf>
      <fill>
        <patternFill>
          <bgColor rgb="FFFFFF00"/>
        </patternFill>
      </fill>
    </dxf>
    <dxf>
      <font>
        <b/>
        <i val="0"/>
      </font>
      <fill>
        <patternFill>
          <bgColor theme="4" tint="0.79998168889431442"/>
        </patternFill>
      </fill>
    </dxf>
    <dxf>
      <fill>
        <patternFill>
          <bgColor rgb="FFFFFF00"/>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theme="0"/>
      </font>
    </dxf>
    <dxf>
      <fill>
        <patternFill>
          <bgColor theme="4" tint="0.79998168889431442"/>
        </patternFill>
      </fill>
    </dxf>
    <dxf>
      <fill>
        <patternFill>
          <bgColor theme="4" tint="0.79998168889431442"/>
        </patternFill>
      </fill>
    </dxf>
    <dxf>
      <font>
        <color rgb="FFFF0000"/>
      </font>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9" tint="0.79998168889431442"/>
        </patternFill>
      </fill>
    </dxf>
    <dxf>
      <font>
        <color auto="1"/>
      </font>
      <fill>
        <patternFill>
          <bgColor theme="4" tint="0.79998168889431442"/>
        </patternFill>
      </fill>
    </dxf>
    <dxf>
      <fill>
        <patternFill>
          <bgColor theme="4" tint="0.79998168889431442"/>
        </patternFill>
      </fill>
    </dxf>
    <dxf>
      <font>
        <color rgb="FFFF0000"/>
      </font>
    </dxf>
    <dxf>
      <font>
        <color rgb="FFFF0000"/>
      </font>
    </dxf>
    <dxf>
      <font>
        <color theme="0"/>
      </font>
      <fill>
        <patternFill>
          <bgColor theme="0"/>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color auto="1"/>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ill>
        <patternFill>
          <bgColor theme="8" tint="0.79998168889431442"/>
        </patternFill>
      </fill>
    </dxf>
    <dxf>
      <font>
        <color auto="1"/>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color theme="0"/>
      </font>
    </dxf>
    <dxf>
      <font>
        <color rgb="FFFF0000"/>
      </font>
      <fill>
        <patternFill>
          <bgColor rgb="FFFDDFDF"/>
        </patternFill>
      </fill>
    </dxf>
    <dxf>
      <font>
        <color theme="0"/>
      </font>
      <fill>
        <patternFill patternType="none">
          <bgColor auto="1"/>
        </patternFill>
      </fill>
    </dxf>
    <dxf>
      <fill>
        <patternFill>
          <bgColor theme="4" tint="0.79998168889431442"/>
        </patternFill>
      </fill>
    </dxf>
    <dxf>
      <font>
        <b/>
        <i val="0"/>
      </font>
      <fill>
        <patternFill>
          <bgColor theme="4" tint="0.79998168889431442"/>
        </patternFill>
      </fill>
    </dxf>
    <dxf>
      <font>
        <color theme="0"/>
      </font>
    </dxf>
    <dxf>
      <font>
        <color rgb="FFFF0000"/>
      </font>
      <fill>
        <patternFill>
          <bgColor rgb="FFFDDFDF"/>
        </patternFill>
      </fill>
    </dxf>
    <dxf>
      <font>
        <color theme="0"/>
      </font>
      <fill>
        <patternFill patternType="none">
          <bgColor auto="1"/>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rgb="FFFFFF00"/>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rgb="FFFFFF00"/>
        </patternFill>
      </fill>
    </dxf>
    <dxf>
      <font>
        <b/>
        <i val="0"/>
      </font>
      <fill>
        <patternFill>
          <bgColor theme="4" tint="0.79998168889431442"/>
        </patternFill>
      </fill>
    </dxf>
    <dxf>
      <fill>
        <patternFill>
          <bgColor rgb="FFFFFF00"/>
        </patternFill>
      </fill>
    </dxf>
    <dxf>
      <font>
        <b/>
        <i val="0"/>
      </font>
      <fill>
        <patternFill>
          <bgColor theme="4" tint="0.79998168889431442"/>
        </patternFill>
      </fill>
    </dxf>
    <dxf>
      <fill>
        <patternFill>
          <bgColor rgb="FFFFFF00"/>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theme="0"/>
      </font>
    </dxf>
    <dxf>
      <fill>
        <patternFill>
          <bgColor theme="4" tint="0.79998168889431442"/>
        </patternFill>
      </fill>
    </dxf>
    <dxf>
      <fill>
        <patternFill>
          <bgColor theme="4" tint="0.79998168889431442"/>
        </patternFill>
      </fill>
    </dxf>
    <dxf>
      <font>
        <color rgb="FFFF0000"/>
      </font>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9" tint="0.79998168889431442"/>
        </patternFill>
      </fill>
    </dxf>
    <dxf>
      <font>
        <color auto="1"/>
      </font>
      <fill>
        <patternFill>
          <bgColor theme="4" tint="0.79998168889431442"/>
        </patternFill>
      </fill>
    </dxf>
    <dxf>
      <fill>
        <patternFill>
          <bgColor theme="4" tint="0.79998168889431442"/>
        </patternFill>
      </fill>
    </dxf>
    <dxf>
      <font>
        <color rgb="FFFF0000"/>
      </font>
    </dxf>
    <dxf>
      <font>
        <color rgb="FFFF0000"/>
      </font>
    </dxf>
    <dxf>
      <font>
        <color theme="0"/>
      </font>
      <fill>
        <patternFill>
          <bgColor theme="0"/>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rgb="FFFFFF00"/>
        </patternFill>
      </fill>
    </dxf>
    <dxf>
      <font>
        <b/>
        <i val="0"/>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rgb="FFFFFF00"/>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ill>
        <patternFill>
          <bgColor theme="4" tint="0.79998168889431442"/>
        </patternFill>
      </fill>
    </dxf>
    <dxf>
      <font>
        <color rgb="FFFF0000"/>
      </font>
      <fill>
        <patternFill patternType="none">
          <bgColor auto="1"/>
        </patternFill>
      </fill>
    </dxf>
    <dxf>
      <font>
        <color rgb="FFFF0000"/>
      </font>
    </dxf>
    <dxf>
      <font>
        <color rgb="FFFF0000"/>
      </font>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ill>
        <patternFill>
          <bgColor theme="9"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ont>
        <b/>
        <i val="0"/>
      </font>
      <fill>
        <patternFill>
          <bgColor theme="4" tint="0.79998168889431442"/>
        </patternFill>
      </fill>
    </dxf>
    <dxf>
      <fill>
        <patternFill>
          <bgColor theme="4" tint="0.79998168889431442"/>
        </patternFill>
      </fill>
    </dxf>
    <dxf>
      <font>
        <b/>
        <i val="0"/>
      </font>
      <fill>
        <patternFill>
          <bgColor theme="4" tint="0.79998168889431442"/>
        </patternFill>
      </fill>
    </dxf>
    <dxf>
      <fill>
        <patternFill>
          <bgColor theme="4" tint="0.79998168889431442"/>
        </patternFill>
      </fill>
    </dxf>
    <dxf>
      <font>
        <b/>
        <i val="0"/>
      </font>
      <fill>
        <patternFill>
          <bgColor theme="4" tint="0.79998168889431442"/>
        </patternFill>
      </fill>
    </dxf>
    <dxf>
      <fill>
        <patternFill>
          <bgColor theme="4" tint="0.79998168889431442"/>
        </patternFill>
      </fill>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ill>
        <patternFill>
          <bgColor theme="4" tint="0.79998168889431442"/>
        </patternFill>
      </fill>
    </dxf>
    <dxf>
      <font>
        <b/>
        <i val="0"/>
      </font>
      <fill>
        <patternFill>
          <bgColor theme="4" tint="0.79998168889431442"/>
        </patternFill>
      </fill>
    </dxf>
    <dxf>
      <fill>
        <patternFill>
          <bgColor theme="4" tint="0.79998168889431442"/>
        </patternFill>
      </fill>
    </dxf>
    <dxf>
      <font>
        <b/>
        <i val="0"/>
      </font>
      <fill>
        <patternFill>
          <bgColor theme="4" tint="0.79998168889431442"/>
        </patternFill>
      </fill>
    </dxf>
    <dxf>
      <font>
        <color rgb="FFFF0000"/>
      </font>
      <fill>
        <patternFill>
          <bgColor rgb="FFFDDFDF"/>
        </patternFill>
      </fill>
    </dxf>
    <dxf>
      <font>
        <color theme="0"/>
      </font>
      <fill>
        <patternFill patternType="none">
          <bgColor auto="1"/>
        </patternFill>
      </fill>
    </dxf>
    <dxf>
      <font>
        <color rgb="FFFF0000"/>
      </font>
      <fill>
        <patternFill>
          <bgColor rgb="FFFDDFDF"/>
        </patternFill>
      </fill>
    </dxf>
    <dxf>
      <font>
        <color theme="0"/>
      </font>
      <fill>
        <patternFill patternType="none">
          <bgColor auto="1"/>
        </patternFill>
      </fill>
    </dxf>
    <dxf>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rgb="FF9C0006"/>
      </font>
    </dxf>
    <dxf>
      <fill>
        <patternFill>
          <bgColor theme="4" tint="0.79998168889431442"/>
        </patternFill>
      </fill>
    </dxf>
    <dxf>
      <font>
        <color rgb="FFFF0000"/>
      </font>
      <fill>
        <patternFill patternType="none">
          <bgColor auto="1"/>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ont>
        <color rgb="FFFF0000"/>
      </font>
      <fill>
        <patternFill>
          <bgColor rgb="FFFDDFDF"/>
        </patternFill>
      </fill>
    </dxf>
    <dxf>
      <font>
        <color theme="0"/>
      </font>
      <fill>
        <patternFill patternType="none">
          <bgColor auto="1"/>
        </patternFill>
      </fill>
    </dxf>
    <dxf>
      <font>
        <color theme="0"/>
      </font>
    </dxf>
    <dxf>
      <font>
        <color rgb="FFFF0000"/>
      </font>
      <fill>
        <patternFill>
          <bgColor rgb="FFFDDFDF"/>
        </patternFill>
      </fill>
    </dxf>
    <dxf>
      <font>
        <color theme="0"/>
      </font>
      <fill>
        <patternFill patternType="none">
          <bgColor auto="1"/>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ont>
        <color theme="0"/>
      </font>
    </dxf>
    <dxf>
      <fill>
        <patternFill>
          <bgColor theme="4" tint="0.79998168889431442"/>
        </patternFill>
      </fill>
    </dxf>
    <dxf>
      <font>
        <b/>
        <i val="0"/>
      </font>
      <fill>
        <patternFill>
          <bgColor theme="4" tint="0.79998168889431442"/>
        </patternFill>
      </fill>
    </dxf>
    <dxf>
      <fill>
        <patternFill>
          <bgColor theme="4" tint="0.79998168889431442"/>
        </patternFill>
      </fill>
    </dxf>
    <dxf>
      <font>
        <color rgb="FFFF0000"/>
      </font>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9" tint="0.79998168889431442"/>
        </patternFill>
      </fill>
    </dxf>
    <dxf>
      <font>
        <color auto="1"/>
      </font>
      <fill>
        <patternFill>
          <bgColor theme="4" tint="0.79998168889431442"/>
        </patternFill>
      </fill>
    </dxf>
    <dxf>
      <fill>
        <patternFill>
          <bgColor theme="4" tint="0.79998168889431442"/>
        </patternFill>
      </fill>
    </dxf>
    <dxf>
      <font>
        <color rgb="FFFF0000"/>
      </font>
    </dxf>
    <dxf>
      <font>
        <color rgb="FFFF0000"/>
      </font>
    </dxf>
    <dxf>
      <fill>
        <patternFill>
          <bgColor theme="9" tint="0.79998168889431442"/>
        </patternFill>
      </fill>
    </dxf>
    <dxf>
      <font>
        <color auto="1"/>
      </font>
      <fill>
        <patternFill>
          <bgColor theme="4" tint="0.79998168889431442"/>
        </patternFill>
      </fill>
    </dxf>
    <dxf>
      <fill>
        <patternFill>
          <bgColor theme="4" tint="0.79998168889431442"/>
        </patternFill>
      </fill>
    </dxf>
    <dxf>
      <font>
        <color rgb="FFFF0000"/>
      </font>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9" tint="0.79998168889431442"/>
        </patternFill>
      </fill>
    </dxf>
    <dxf>
      <font>
        <color auto="1"/>
      </font>
      <fill>
        <patternFill>
          <bgColor theme="4" tint="0.79998168889431442"/>
        </patternFill>
      </fill>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ill>
        <patternFill>
          <bgColor theme="9" tint="0.79998168889431442"/>
        </patternFill>
      </fill>
    </dxf>
    <dxf>
      <font>
        <color auto="1"/>
      </font>
      <fill>
        <patternFill>
          <bgColor theme="4" tint="0.79998168889431442"/>
        </patternFill>
      </fill>
    </dxf>
    <dxf>
      <fill>
        <patternFill>
          <bgColor theme="4" tint="0.79998168889431442"/>
        </patternFill>
      </fill>
    </dxf>
    <dxf>
      <font>
        <color rgb="FFFF0000"/>
      </font>
      <fill>
        <patternFill patternType="none">
          <bgColor auto="1"/>
        </patternFill>
      </fill>
    </dxf>
    <dxf>
      <font>
        <color rgb="FFFF0000"/>
      </font>
    </dxf>
    <dxf>
      <font>
        <color rgb="FFFF0000"/>
      </font>
      <fill>
        <patternFill>
          <bgColor theme="5" tint="0.79998168889431442"/>
        </patternFill>
      </fill>
    </dxf>
    <dxf>
      <fill>
        <patternFill patternType="none">
          <bgColor auto="1"/>
        </patternFill>
      </fill>
    </dxf>
    <dxf>
      <fill>
        <patternFill patternType="solid">
          <bgColor theme="0"/>
        </patternFill>
      </fill>
    </dxf>
    <dxf>
      <fill>
        <patternFill>
          <bgColor theme="4" tint="0.79998168889431442"/>
        </patternFill>
      </fill>
    </dxf>
    <dxf>
      <font>
        <color rgb="FFFF0000"/>
      </font>
    </dxf>
    <dxf>
      <font>
        <color rgb="FFFF0000"/>
      </font>
    </dxf>
    <dxf>
      <font>
        <color theme="0"/>
      </font>
      <fill>
        <patternFill>
          <bgColor theme="0"/>
        </patternFill>
      </fill>
    </dxf>
    <dxf>
      <fill>
        <patternFill>
          <bgColor theme="9" tint="0.79998168889431442"/>
        </patternFill>
      </fill>
    </dxf>
    <dxf>
      <font>
        <color auto="1"/>
      </font>
      <fill>
        <patternFill>
          <bgColor theme="4" tint="0.79998168889431442"/>
        </patternFill>
      </fill>
    </dxf>
    <dxf>
      <fill>
        <patternFill>
          <bgColor theme="9" tint="0.79998168889431442"/>
        </patternFill>
      </fill>
    </dxf>
    <dxf>
      <font>
        <color auto="1"/>
      </font>
      <fill>
        <patternFill>
          <bgColor theme="4" tint="0.79998168889431442"/>
        </patternFill>
      </fill>
    </dxf>
    <dxf>
      <fill>
        <patternFill>
          <bgColor theme="9" tint="0.79998168889431442"/>
        </patternFill>
      </fill>
    </dxf>
    <dxf>
      <font>
        <color auto="1"/>
      </font>
      <fill>
        <patternFill>
          <bgColor theme="4" tint="0.79998168889431442"/>
        </patternFill>
      </fill>
    </dxf>
    <dxf>
      <fill>
        <patternFill>
          <bgColor theme="9" tint="0.79998168889431442"/>
        </patternFill>
      </fill>
    </dxf>
    <dxf>
      <font>
        <color auto="1"/>
      </font>
      <fill>
        <patternFill>
          <bgColor theme="4" tint="0.79998168889431442"/>
        </patternFill>
      </fill>
    </dxf>
    <dxf>
      <fill>
        <patternFill>
          <bgColor theme="9" tint="0.79998168889431442"/>
        </patternFill>
      </fill>
    </dxf>
    <dxf>
      <font>
        <color auto="1"/>
      </font>
      <fill>
        <patternFill>
          <bgColor theme="4"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ont>
        <b/>
        <i val="0"/>
      </font>
      <fill>
        <patternFill>
          <bgColor theme="4" tint="0.79998168889431442"/>
        </patternFill>
      </fill>
    </dxf>
    <dxf>
      <font>
        <b/>
        <i val="0"/>
      </font>
      <fill>
        <patternFill>
          <bgColor theme="4"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ill>
        <patternFill>
          <bgColor theme="8"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ont>
        <color auto="1"/>
      </font>
      <fill>
        <patternFill>
          <bgColor theme="4" tint="0.7999816888943144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8" tint="0.79998168889431442"/>
        </patternFill>
      </fill>
    </dxf>
  </dxfs>
  <tableStyles count="0" defaultTableStyle="TableStyleMedium2" defaultPivotStyle="PivotStyleLight16"/>
  <colors>
    <mruColors>
      <color rgb="FFF89090"/>
      <color rgb="FF76767A"/>
      <color rgb="FFFC36C8"/>
      <color rgb="FFFFFFCC"/>
      <color rgb="FFFDDF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4" Type="http://schemas.microsoft.com/office/2017/10/relationships/person" Target="persons/perso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35</xdr:col>
      <xdr:colOff>785810</xdr:colOff>
      <xdr:row>204</xdr:row>
      <xdr:rowOff>258536</xdr:rowOff>
    </xdr:from>
    <xdr:to>
      <xdr:col>38</xdr:col>
      <xdr:colOff>0</xdr:colOff>
      <xdr:row>205</xdr:row>
      <xdr:rowOff>0</xdr:rowOff>
    </xdr:to>
    <xdr:sp macro="" textlink="">
      <xdr:nvSpPr>
        <xdr:cNvPr id="2" name="テキスト ボックス 1">
          <a:extLst>
            <a:ext uri="{FF2B5EF4-FFF2-40B4-BE49-F238E27FC236}">
              <a16:creationId xmlns="" xmlns:a16="http://schemas.microsoft.com/office/drawing/2014/main" id="{6C99A639-D744-4AC3-B6DD-DF6008E159A6}"/>
            </a:ext>
          </a:extLst>
        </xdr:cNvPr>
        <xdr:cNvSpPr txBox="1"/>
      </xdr:nvSpPr>
      <xdr:spPr>
        <a:xfrm flipH="1" flipV="1">
          <a:off x="30894335" y="48836036"/>
          <a:ext cx="2435001" cy="141514"/>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2800">
              <a:solidFill>
                <a:schemeClr val="dk1"/>
              </a:solidFill>
              <a:effectLst/>
              <a:latin typeface="+mn-lt"/>
              <a:ea typeface="+mn-ea"/>
              <a:cs typeface="+mn-cs"/>
            </a:rPr>
            <a:t>現在届いている請求書には</a:t>
          </a:r>
          <a:r>
            <a:rPr kumimoji="1" lang="ja-JP" altLang="en-US" sz="2800">
              <a:solidFill>
                <a:schemeClr val="dk1"/>
              </a:solidFill>
              <a:effectLst/>
              <a:latin typeface="+mn-lt"/>
              <a:ea typeface="+mn-ea"/>
              <a:cs typeface="+mn-cs"/>
            </a:rPr>
            <a:t>、</a:t>
          </a:r>
          <a:endParaRPr kumimoji="1" lang="en-US" altLang="ja-JP" sz="28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2800">
              <a:solidFill>
                <a:schemeClr val="dk1"/>
              </a:solidFill>
              <a:effectLst/>
              <a:latin typeface="+mn-lt"/>
              <a:ea typeface="+mn-ea"/>
              <a:cs typeface="+mn-cs"/>
            </a:rPr>
            <a:t>この期間に支払い期限があるものはありませんでした</a:t>
          </a:r>
          <a:endParaRPr lang="ja-JP" altLang="ja-JP" sz="2800">
            <a:effectLst/>
          </a:endParaRPr>
        </a:p>
        <a:p>
          <a:endParaRPr kumimoji="1" lang="ja-JP" altLang="en-US" sz="28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485775</xdr:colOff>
      <xdr:row>1</xdr:row>
      <xdr:rowOff>209550</xdr:rowOff>
    </xdr:from>
    <xdr:to>
      <xdr:col>4</xdr:col>
      <xdr:colOff>590550</xdr:colOff>
      <xdr:row>1</xdr:row>
      <xdr:rowOff>447675</xdr:rowOff>
    </xdr:to>
    <xdr:sp macro="" textlink="">
      <xdr:nvSpPr>
        <xdr:cNvPr id="2" name="テキスト ボックス 1">
          <a:extLst>
            <a:ext uri="{FF2B5EF4-FFF2-40B4-BE49-F238E27FC236}">
              <a16:creationId xmlns="" xmlns:a16="http://schemas.microsoft.com/office/drawing/2014/main" id="{273A7C6F-36FF-439A-9028-8C3ADE9F5641}"/>
            </a:ext>
          </a:extLst>
        </xdr:cNvPr>
        <xdr:cNvSpPr txBox="1"/>
      </xdr:nvSpPr>
      <xdr:spPr>
        <a:xfrm>
          <a:off x="2324100" y="704850"/>
          <a:ext cx="4695825" cy="23812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作業者が入力する項目⇒実際の表では項目の上が赤色になっています。</a:t>
          </a:r>
          <a:endParaRPr kumimoji="1" lang="en-US" altLang="ja-JP" sz="1100"/>
        </a:p>
        <a:p>
          <a:endParaRPr kumimoji="1" lang="ja-JP" altLang="en-US" sz="1100"/>
        </a:p>
      </xdr:txBody>
    </xdr:sp>
    <xdr:clientData/>
  </xdr:twoCellAnchor>
  <xdr:twoCellAnchor>
    <xdr:from>
      <xdr:col>1</xdr:col>
      <xdr:colOff>485774</xdr:colOff>
      <xdr:row>1</xdr:row>
      <xdr:rowOff>495300</xdr:rowOff>
    </xdr:from>
    <xdr:to>
      <xdr:col>4</xdr:col>
      <xdr:colOff>590549</xdr:colOff>
      <xdr:row>1</xdr:row>
      <xdr:rowOff>733425</xdr:rowOff>
    </xdr:to>
    <xdr:sp macro="" textlink="">
      <xdr:nvSpPr>
        <xdr:cNvPr id="3" name="テキスト ボックス 2">
          <a:extLst>
            <a:ext uri="{FF2B5EF4-FFF2-40B4-BE49-F238E27FC236}">
              <a16:creationId xmlns="" xmlns:a16="http://schemas.microsoft.com/office/drawing/2014/main" id="{7D4C4FF2-2DF8-48F0-9A74-5F5BD9D46A7C}"/>
            </a:ext>
          </a:extLst>
        </xdr:cNvPr>
        <xdr:cNvSpPr txBox="1"/>
      </xdr:nvSpPr>
      <xdr:spPr>
        <a:xfrm>
          <a:off x="2324099" y="990600"/>
          <a:ext cx="4695825" cy="2381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自動的に計算、参照する項目⇒実際の表では項目の上が緑</a:t>
          </a:r>
          <a:endParaRPr kumimoji="1" lang="en-US" altLang="ja-JP" sz="1100"/>
        </a:p>
        <a:p>
          <a:endParaRPr kumimoji="1" lang="en-US" altLang="ja-JP" sz="1100"/>
        </a:p>
        <a:p>
          <a:endParaRPr kumimoji="1" lang="ja-JP" altLang="en-US" sz="1100"/>
        </a:p>
      </xdr:txBody>
    </xdr:sp>
    <xdr:clientData/>
  </xdr:twoCellAnchor>
</xdr:wsDr>
</file>

<file path=xl/persons/person.xml><?xml version="1.0" encoding="utf-8"?>
<personList xmlns="http://schemas.microsoft.com/office/spreadsheetml/2018/threadedcomments" xmlns:x="http://schemas.openxmlformats.org/spreadsheetml/2006/main">
  <person displayName="PC050" id="{CD46732A-5E76-4090-91F8-481271EF3A08}" userId="PC050"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222" dT="2019-04-05T10:13:34.45" personId="{CD46732A-5E76-4090-91F8-481271EF3A08}" id="{B92C4E0F-B2CD-4853-ADF7-D13E9A9AEF5B}">
    <text>平成２９年に東京電力パワーグリッドより郵送。署名と押印無し。</text>
  </threadedComment>
  <threadedComment ref="M223" dT="2019-04-05T10:13:34.45" personId="{CD46732A-5E76-4090-91F8-481271EF3A08}" id="{EA9A4877-D20C-448B-8605-06F32EAB98CC}">
    <text>平成２９年に東京電力パワーグリッドより郵送。署名と押印無し。</text>
  </threadedComment>
  <threadedComment ref="M277" dT="2019-04-05T08:21:53.68" personId="{CD46732A-5E76-4090-91F8-481271EF3A08}" id="{5410EC9C-B3E4-4E2A-ADDE-55CF6A2C94A5}">
    <text>工事費負担金補償契約書のみ（2017/10/10締結）申込書取り消しの際の補償金に関して等。</text>
  </threadedComment>
  <threadedComment ref="M345" dT="2019-04-08T02:25:20.98" personId="{CD46732A-5E76-4090-91F8-481271EF3A08}" id="{C1740455-0215-4AD7-AE8E-242C47AACD6A}">
    <text>工事費負担金補償契約書あり</text>
  </threadedComment>
  <threadedComment ref="M346" dT="2019-04-08T02:25:20.98" personId="{CD46732A-5E76-4090-91F8-481271EF3A08}" id="{656E7E37-9498-4851-96F8-91E64B81747B}">
    <text>工事費負担金補償契約書あり</text>
  </threadedComment>
  <threadedComment ref="M352" dT="2019-04-08T02:25:20.98" personId="{CD46732A-5E76-4090-91F8-481271EF3A08}" id="{E3F8583E-2495-4A23-AA3F-0314E93D040E}">
    <text>工事費負担金補償契約書あり</text>
  </threadedComment>
  <threadedComment ref="M353" dT="2019-04-08T02:25:20.98" personId="{CD46732A-5E76-4090-91F8-481271EF3A08}" id="{C7C6ED09-3E24-4962-8F99-A1E58ED43253}">
    <text>工事費負担金補償契約書あり</text>
  </threadedComment>
  <threadedComment ref="M354" dT="2019-04-08T02:25:20.98" personId="{CD46732A-5E76-4090-91F8-481271EF3A08}" id="{78BCB251-8D99-4356-BFBD-923B16DDD9B0}">
    <text>工事費負担金補償契約書あり</text>
  </threadedComment>
  <threadedComment ref="M593" dT="2019-04-05T08:21:53.68" personId="{CD46732A-5E76-4090-91F8-481271EF3A08}" id="{9B5D70E2-8CB5-4FEF-B007-4C84EF721D18}">
    <text>工事費負担金補償契約書のみ（2017/10/10締結）申込書取り消しの際の補償金に関して等。</text>
  </threadedComment>
  <threadedComment ref="M594" dT="2019-04-05T08:21:53.68" personId="{CD46732A-5E76-4090-91F8-481271EF3A08}" id="{B18E58F4-A90B-4BCD-8E34-67A417BF3224}">
    <text>工事費負担金補償契約書のみ（2017/10/10締結）申込書取り消しの際の補償金に関して等。</text>
  </threadedComment>
  <threadedComment ref="M595" dT="2019-04-05T08:21:53.68" personId="{CD46732A-5E76-4090-91F8-481271EF3A08}" id="{D0CD3445-5300-470C-B76B-03136C73AB3E}">
    <text>工事費負担金補償契約書のみ（2017/10/10締結）申込書取り消しの際の補償金に関して等。</text>
  </threadedComment>
  <threadedComment ref="M596" dT="2019-04-05T08:21:53.68" personId="{CD46732A-5E76-4090-91F8-481271EF3A08}" id="{7EA88F89-F92A-48BD-9584-F610B8C44375}">
    <text>工事費負担金補償契約書のみ（2017/10/10締結）申込書取り消しの際の補償金に関して等。</text>
  </threadedComment>
  <threadedComment ref="M608" dT="2019-04-05T08:21:53.68" personId="{CD46732A-5E76-4090-91F8-481271EF3A08}" id="{AAAEC610-AC94-4CCC-9F66-2E7BFA62A9D2}">
    <text>工事費負担金補償契約書のみ（2017/10/10締結）申込書取り消しの際の補償金に関して等。</text>
  </threadedComment>
  <threadedComment ref="M609" dT="2019-04-05T08:21:53.68" personId="{CD46732A-5E76-4090-91F8-481271EF3A08}" id="{ADDD1870-9ED7-4F5F-AE10-AF6E4F8A0262}">
    <text>工事費負担金補償契約書のみ（2017/10/10締結）申込書取り消しの際の補償金に関して等。</text>
  </threadedComment>
  <threadedComment ref="M610" dT="2019-04-05T08:21:53.68" personId="{CD46732A-5E76-4090-91F8-481271EF3A08}" id="{55396F5D-FDA0-4644-A89A-E5ED8F031F04}">
    <text>工事費負担金補償契約書のみ（2017/10/10締結）申込書取り消しの際の補償金に関して等。</text>
  </threadedComment>
  <threadedComment ref="M616" dT="2019-04-05T08:21:53.68" personId="{CD46732A-5E76-4090-91F8-481271EF3A08}" id="{62562A59-6F2D-49DC-B45E-78A62FD9514D}">
    <text>工事費負担金補償契約書のみ（2017/10/10締結）申込書取り消しの際の補償金に関して等。</text>
  </threadedComment>
  <threadedComment ref="M617" dT="2019-04-05T08:21:53.68" personId="{CD46732A-5E76-4090-91F8-481271EF3A08}" id="{FB8253B9-2D4C-498B-90A9-D449DE934DC4}">
    <text>工事費負担金補償契約書のみ（2017/10/10締結）申込書取り消しの際の補償金に関して等。</text>
  </threadedComment>
  <threadedComment ref="M618" dT="2019-04-05T08:21:53.68" personId="{CD46732A-5E76-4090-91F8-481271EF3A08}" id="{999A565E-E1FD-489C-9C9C-31C6BF02CACB}">
    <text>工事費負担金補償契約書のみ（2017/10/10締結）申込書取り消しの際の補償金に関して等。</text>
  </threadedComment>
  <threadedComment ref="M619" dT="2019-04-05T08:21:53.68" personId="{CD46732A-5E76-4090-91F8-481271EF3A08}" id="{EBB4FE27-F2C7-472B-ABCE-AE12EE2C9BE1}">
    <text>工事費負担金補償契約書のみ（2017/10/10締結）申込書取り消しの際の補償金に関して等。</text>
  </threadedComment>
  <threadedComment ref="M620" dT="2019-04-05T08:21:53.68" personId="{CD46732A-5E76-4090-91F8-481271EF3A08}" id="{FA921421-BDEB-4A81-B83D-310538A8CB9D}">
    <text>工事費負担金補償契約書のみ（2017/10/10締結）申込書取り消しの際の補償金に関して等。</text>
  </threadedComment>
  <threadedComment ref="M621" dT="2019-04-05T08:21:53.68" personId="{CD46732A-5E76-4090-91F8-481271EF3A08}" id="{17C517FB-CAFA-4503-B342-12ECA4F7161F}">
    <text>工事費負担金補償契約書のみ（2017/10/10締結）申込書取り消しの際の補償金に関して等。</text>
  </threadedComment>
  <threadedComment ref="M622" dT="2019-04-05T08:21:53.68" personId="{CD46732A-5E76-4090-91F8-481271EF3A08}" id="{34AC99E2-CEFE-4F8A-81F1-B2F8D8D17BCA}">
    <text>工事費負担金補償契約書のみ（2017/10/10締結）申込書取り消しの際の補償金に関して等。</text>
  </threadedComment>
  <threadedComment ref="M623" dT="2019-04-05T08:21:53.68" personId="{CD46732A-5E76-4090-91F8-481271EF3A08}" id="{290FC2E3-0CD7-478B-BF10-7BC9B7C64D5C}">
    <text>工事費負担金補償契約書のみ（2017/10/10締結）申込書取り消しの際の補償金に関して等。</text>
  </threadedComment>
  <threadedComment ref="M624" dT="2019-04-05T08:21:53.68" personId="{CD46732A-5E76-4090-91F8-481271EF3A08}" id="{8F02E9C3-0C0F-4AB4-8248-381D1FB6ADD9}">
    <text>工事費負担金補償契約書のみ（2017/10/10締結）申込書取り消しの際の補償金に関して等。</text>
  </threadedComment>
  <threadedComment ref="M625" dT="2019-04-05T08:21:53.68" personId="{CD46732A-5E76-4090-91F8-481271EF3A08}" id="{90979374-2A06-480F-95F3-48248F031BAA}">
    <text>工事費負担金補償契約書のみ（2017/10/10締結）申込書取り消しの際の補償金に関して等。</text>
  </threadedComment>
  <threadedComment ref="M626" dT="2019-04-05T08:21:53.68" personId="{CD46732A-5E76-4090-91F8-481271EF3A08}" id="{F5C7EE0A-E312-4A19-A09C-F80EA50CDF0E}">
    <text>工事費負担金補償契約書のみ（2017/10/10締結）申込書取り消しの際の補償金に関して等。</text>
  </threadedComment>
  <threadedComment ref="M627" dT="2019-04-05T08:21:53.68" personId="{CD46732A-5E76-4090-91F8-481271EF3A08}" id="{37D6D8A8-2723-4173-BA74-4FFAEAAE273D}">
    <text>工事費負担金補償契約書のみ（2017/10/10締結）申込書取り消しの際の補償金に関して等。</text>
  </threadedComment>
  <threadedComment ref="M628" dT="2019-04-05T08:21:53.68" personId="{CD46732A-5E76-4090-91F8-481271EF3A08}" id="{EF51BE15-32EA-4480-8E4B-AE17926EEE62}">
    <text>工事費負担金補償契約書のみ（2017/10/10締結）申込書取り消しの際の補償金に関して等。</text>
  </threadedComment>
  <threadedComment ref="M636" dT="2019-04-05T08:21:53.68" personId="{CD46732A-5E76-4090-91F8-481271EF3A08}" id="{2CD31F40-2701-4BD7-BA8D-6B6EFF85A49F}">
    <text>工事費負担金補償契約書のみ（2017/10/10締結）申込書取り消しの際の補償金に関して等。</text>
  </threadedComment>
  <threadedComment ref="M638" dT="2019-04-05T08:21:53.68" personId="{CD46732A-5E76-4090-91F8-481271EF3A08}" id="{E68A50E1-0A73-4214-B966-8AA10B4067C4}">
    <text>工事費負担金補償契約書のみ（2017/10/10締結）申込書取り消しの際の補償金に関して等。</text>
  </threadedComment>
  <threadedComment ref="M639" dT="2019-04-05T08:21:53.68" personId="{CD46732A-5E76-4090-91F8-481271EF3A08}" id="{031987E4-8F1A-48D2-862D-89A99F5209F4}">
    <text>工事費負担金補償契約書のみ（2017/10/10締結）申込書取り消しの際の補償金に関して等。</text>
  </threadedComment>
  <threadedComment ref="M640" dT="2019-04-05T08:21:53.68" personId="{CD46732A-5E76-4090-91F8-481271EF3A08}" id="{50126732-E386-43BC-9644-18A09D03730F}">
    <text>工事費負担金補償契約書のみ（2017/10/10締結）申込書取り消しの際の補償金に関して等。</text>
  </threadedComment>
  <threadedComment ref="M641" dT="2019-04-05T08:21:53.68" personId="{CD46732A-5E76-4090-91F8-481271EF3A08}" id="{4B437931-B929-4541-860D-EC73AB6B9B4F}">
    <text>工事費負担金補償契約書のみ（2017/10/10締結）申込書取り消しの際の補償金に関して等。</text>
  </threadedComment>
  <threadedComment ref="M642" dT="2019-04-05T08:21:53.68" personId="{CD46732A-5E76-4090-91F8-481271EF3A08}" id="{82D43181-36CA-4EE3-BB5E-9DAB33F820E2}">
    <text>工事費負担金補償契約書のみ（2017/10/10締結）申込書取り消しの際の補償金に関して等。</text>
  </threadedComment>
  <threadedComment ref="M647" dT="2019-04-05T08:21:53.68" personId="{CD46732A-5E76-4090-91F8-481271EF3A08}" id="{447AE2A4-CDB5-453F-A5E8-3840016EA83E}">
    <text>工事費負担金補償契約書のみ（2017/10/10締結）申込書取り消しの際の補償金に関して等。</text>
  </threadedComment>
  <threadedComment ref="M648" dT="2019-04-05T08:21:53.68" personId="{CD46732A-5E76-4090-91F8-481271EF3A08}" id="{7134DFCA-F71B-46B9-AD0A-5D5B69276DE7}">
    <text>工事費負担金補償契約書のみ（2017/10/10締結）申込書取り消しの際の補償金に関して等。</text>
  </threadedComment>
  <threadedComment ref="M649" dT="2019-04-05T08:21:53.68" personId="{CD46732A-5E76-4090-91F8-481271EF3A08}" id="{32AF21EC-E066-4121-9CA4-D6F37AE98FC2}">
    <text>工事費負担金補償契約書のみ（2017/10/10締結）申込書取り消しの際の補償金に関して等。</text>
  </threadedComment>
  <threadedComment ref="M650" dT="2019-04-05T08:21:53.68" personId="{CD46732A-5E76-4090-91F8-481271EF3A08}" id="{9A7933B8-C2BC-4A35-9D3A-9121CC2C4B40}">
    <text>工事費負担金補償契約書のみ（2017/10/10締結）申込書取り消しの際の補償金に関して等。</text>
  </threadedComment>
  <threadedComment ref="M651" dT="2019-04-05T08:21:53.68" personId="{CD46732A-5E76-4090-91F8-481271EF3A08}" id="{30550586-B560-4D4F-A8E9-26DE21725354}">
    <text>工事費負担金補償契約書のみ（2017/10/10締結）申込書取り消しの際の補償金に関して等。</text>
  </threadedComment>
  <threadedComment ref="M652" dT="2019-04-05T08:21:53.68" personId="{CD46732A-5E76-4090-91F8-481271EF3A08}" id="{DEC0328D-2977-49EB-8177-40CC0C286AD2}">
    <text>工事費負担金補償契約書のみ（2017/10/10締結）申込書取り消しの際の補償金に関して等。</text>
  </threadedComment>
  <threadedComment ref="M1123" dT="2019-04-06T03:15:11.90" personId="{CD46732A-5E76-4090-91F8-481271EF3A08}" id="{ED8CA01A-CF75-41DF-9D8E-740D3FD4B21A}">
    <text>H２９/3系統連系に係る契約のご案内あり（系統連系承諾）</text>
  </threadedComment>
  <threadedComment ref="M1124" dT="2019-04-06T03:18:56.87" personId="{CD46732A-5E76-4090-91F8-481271EF3A08}" id="{636B9650-46B8-4DDB-AEF8-E64FF98D37AE}">
    <text>工事負担金契約書あり（日付なしだが双方の住所とSGH押印あり）割り印あり</text>
  </threadedComment>
  <threadedComment ref="M1125" dT="2019-04-06T03:18:56.87" personId="{CD46732A-5E76-4090-91F8-481271EF3A08}" id="{18D78EDA-FEFD-43EC-A4B1-52565787F909}">
    <text>工事負担金契約書あり（日付なしだが双方の住所とSGH押印あり）割り印あり</text>
  </threadedComment>
  <threadedComment ref="M1148" dT="2019-04-06T02:09:38.35" personId="{CD46732A-5E76-4090-91F8-481271EF3A08}" id="{83B1DACC-47DF-4628-BDF3-67F2FA92BC5A}">
    <text>工事負担金ファイルの中に、系統連系に係る契約の成立が平成２９年３月３１日をもってなされた文章あり。</text>
  </threadedComment>
  <threadedComment ref="M1243" dT="2019-04-06T08:50:01.20" personId="{CD46732A-5E76-4090-91F8-481271EF3A08}" id="{C6977EE2-C0D0-4A3C-BE7E-F787174DEA7D}">
    <text>工事費負担金契約書（案）のみ</text>
  </threadedComment>
  <threadedComment ref="M1244" dT="2019-04-06T08:50:01.20" personId="{CD46732A-5E76-4090-91F8-481271EF3A08}" id="{284B5113-6897-4B65-89CE-94DAB493F75B}">
    <text>工事費負担金契約書（案）のみ</text>
  </threadedComment>
  <threadedComment ref="M1245" dT="2019-04-06T08:50:01.20" personId="{CD46732A-5E76-4090-91F8-481271EF3A08}" id="{FBE8296D-843D-4B16-9291-7BDE223990FE}">
    <text>工事費負担金契約書（案）のみ</text>
  </threadedComment>
  <threadedComment ref="M1246" dT="2019-04-06T08:50:01.20" personId="{CD46732A-5E76-4090-91F8-481271EF3A08}" id="{9FDF04B6-CEBF-414C-A59D-4F444E895F5A}">
    <text>工事費負担金契約書（案）のみ</text>
  </threadedComment>
  <threadedComment ref="AD1247" dT="2019-04-05T05:46:45.37" personId="{CD46732A-5E76-4090-91F8-481271EF3A08}" id="{B1F743E8-3184-4220-AC3D-9FA9E6B7AB30}">
    <text>2016/12/5覚書により、負担金変更</text>
  </threadedComment>
  <threadedComment ref="M1250" dT="2019-04-06T08:50:01.20" personId="{CD46732A-5E76-4090-91F8-481271EF3A08}" id="{BCDADE2B-F928-4ADB-B0E1-30EB2573920D}">
    <text>工事費負担金契約書（案）のみ</text>
  </threadedComment>
  <threadedComment ref="M1253" dT="2019-04-06T09:04:34.25" personId="{CD46732A-5E76-4090-91F8-481271EF3A08}" id="{A4F82DED-5BC1-4F10-9195-4BF9AF02B52B}">
    <text>工事費負担金契約書あり</text>
  </threadedComment>
  <threadedComment ref="M1254" dT="2019-04-06T09:04:34.25" personId="{CD46732A-5E76-4090-91F8-481271EF3A08}" id="{56B85A01-B50C-41A2-A0C1-5A9BC75AB006}">
    <text>工事費負担金契約書あり</text>
  </threadedComment>
  <threadedComment ref="M1255" dT="2019-04-06T09:04:34.25" personId="{CD46732A-5E76-4090-91F8-481271EF3A08}" id="{494A7BF3-6C3F-4995-8274-8AFF25997B75}">
    <text>工事費負担金契約書あり</text>
  </threadedComment>
  <threadedComment ref="M1256" dT="2019-04-06T09:04:34.25" personId="{CD46732A-5E76-4090-91F8-481271EF3A08}" id="{FE6BF13F-966F-4A26-AD1D-308BFA78DDB5}">
    <text>工事費負担金契約書あり</text>
  </threadedComment>
  <threadedComment ref="M1257" dT="2019-04-06T08:50:01.20" personId="{CD46732A-5E76-4090-91F8-481271EF3A08}" id="{582F146C-0C5E-43B5-849A-2F6C34EA0D04}">
    <text>工事費負担金契約書（案）のみ</text>
  </threadedComment>
  <threadedComment ref="M1258" dT="2019-04-06T09:04:34.25" personId="{CD46732A-5E76-4090-91F8-481271EF3A08}" id="{330C4300-80FF-45FA-826E-D5E57CE79E9D}">
    <text>工事費負担金契約書あり</text>
  </threadedComment>
  <threadedComment ref="M1259" dT="2019-04-06T09:04:34.25" personId="{CD46732A-5E76-4090-91F8-481271EF3A08}" id="{DB6A4183-F5F5-4A48-8AE3-18D30ED5C379}">
    <text>工事費負担金契約書あり</text>
  </threadedComment>
  <threadedComment ref="M1260" dT="2019-04-06T09:04:34.25" personId="{CD46732A-5E76-4090-91F8-481271EF3A08}" id="{9FFD27BE-DE0E-4F6D-B8F3-762676705ECE}">
    <text>工事費負担金契約書あり</text>
  </threadedComment>
  <threadedComment ref="M1261" dT="2019-04-06T09:04:34.25" personId="{CD46732A-5E76-4090-91F8-481271EF3A08}" id="{8BC41304-A774-4212-9118-9F732AFA5C06}">
    <text>工事費負担金契約書あり</text>
  </threadedComment>
  <threadedComment ref="M1262" dT="2019-04-06T09:04:34.25" personId="{CD46732A-5E76-4090-91F8-481271EF3A08}" id="{8C7E3F31-41C8-4C0C-B245-F7E6AA41580B}">
    <text>工事費負担金契約書あり</text>
  </threadedComment>
  <threadedComment ref="M1263" dT="2019-04-06T09:04:34.25" personId="{CD46732A-5E76-4090-91F8-481271EF3A08}" id="{624D9D24-C5A1-4E57-906F-49309DBC8BD3}">
    <text>工事費負担金契約書あり</text>
  </threadedComment>
  <threadedComment ref="M1264" dT="2019-04-06T09:04:34.25" personId="{CD46732A-5E76-4090-91F8-481271EF3A08}" id="{3D4AE032-82E5-4CB1-8461-6532531414CF}">
    <text>工事費負担金契約書あり</text>
  </threadedComment>
  <threadedComment ref="M1265" dT="2019-04-06T09:04:34.25" personId="{CD46732A-5E76-4090-91F8-481271EF3A08}" id="{ACEB3241-51BA-4B42-A23F-1706B09BD75C}">
    <text>工事費負担金契約書あり</text>
  </threadedComment>
  <threadedComment ref="M1266" dT="2019-04-06T09:04:34.25" personId="{CD46732A-5E76-4090-91F8-481271EF3A08}" id="{BEE00EA1-5DD1-4DC6-86AC-39CB1019C399}">
    <text>工事費負担金契約書あり</text>
  </threadedComment>
  <threadedComment ref="M1267" dT="2019-04-06T09:04:34.25" personId="{CD46732A-5E76-4090-91F8-481271EF3A08}" id="{D6A9A5DF-E77B-4E89-887C-F4DB8647A6AE}">
    <text>工事費負担金契約書あり</text>
  </threadedComment>
  <threadedComment ref="M1268" dT="2019-04-06T09:04:34.25" personId="{CD46732A-5E76-4090-91F8-481271EF3A08}" id="{BF908D1E-ECAD-46F3-9A3D-F53C37EFC110}">
    <text>工事費負担金契約書あり</text>
  </threadedComment>
  <threadedComment ref="M1269" dT="2019-04-06T09:04:34.25" personId="{CD46732A-5E76-4090-91F8-481271EF3A08}" id="{7ABCB841-1DE3-4FC9-9243-203FA9485B39}">
    <text>工事費負担金契約書あり</text>
  </threadedComment>
  <threadedComment ref="M1270" dT="2019-04-06T09:04:34.25" personId="{CD46732A-5E76-4090-91F8-481271EF3A08}" id="{80FC5F64-A545-4E96-AA2F-867A98FEC8ED}">
    <text>工事費負担金契約書あり</text>
  </threadedComment>
  <threadedComment ref="M1271" dT="2019-04-06T09:04:34.25" personId="{CD46732A-5E76-4090-91F8-481271EF3A08}" id="{0BB869A2-2485-4D99-A227-F5B2CA46B1D5}">
    <text>工事費負担金契約書あり</text>
  </threadedComment>
  <threadedComment ref="M1272" dT="2019-04-06T09:04:34.25" personId="{CD46732A-5E76-4090-91F8-481271EF3A08}" id="{74151578-1D46-4090-B8B2-05ADAD7E3406}">
    <text>工事費負担金契約書あり</text>
  </threadedComment>
  <threadedComment ref="M1273" dT="2019-04-06T09:04:34.25" personId="{CD46732A-5E76-4090-91F8-481271EF3A08}" id="{D72F578F-9FFE-4B36-88C0-6DEF695852A6}">
    <text>工事費負担金契約書あり</text>
  </threadedComment>
  <threadedComment ref="M1274" dT="2019-04-06T09:04:34.25" personId="{CD46732A-5E76-4090-91F8-481271EF3A08}" id="{0E395579-79A3-4821-B250-9A892BCAA721}">
    <text>工事費負担金契約書あり</text>
  </threadedComment>
  <threadedComment ref="M1447" dT="2019-04-05T08:21:53.68" personId="{CD46732A-5E76-4090-91F8-481271EF3A08}" id="{AAAEC610-AC94-4CCD-9F66-2E7BFA62A9D2}">
    <text>工事費負担金補償契約書のみ（2017/10/10締結）申込書取り消しの際の補償金に関して等。</text>
  </threadedComment>
  <threadedComment ref="M1448" dT="2019-04-05T08:21:53.68" personId="{CD46732A-5E76-4090-91F8-481271EF3A08}" id="{82D43181-36CA-4EE4-BB5E-9DAB33F820E2}">
    <text>工事費負担金補償契約書のみ（2017/10/10締結）申込書取り消しの際の補償金に関して等。</text>
  </threadedComment>
  <threadedComment ref="M1494" dT="2019-04-06T08:50:01.20" personId="{CD46732A-5E76-4090-91F8-481271EF3A08}" id="{9FDF04B6-CEBF-414D-A59D-4F444E895F5A}">
    <text>工事費負担金契約書（案）のみ</text>
  </threadedComment>
  <threadedComment ref="M1495" dT="2019-04-06T08:50:01.20" personId="{CD46732A-5E76-4090-91F8-481271EF3A08}" id="{9FDF04B6-CEBF-414E-A59D-4F444E895F5A}">
    <text>工事費負担金契約書（案）のみ</text>
  </threadedComment>
</ThreadedComments>
</file>

<file path=xl/worksheets/_rels/sheet1.xml.rels><?xml version="1.0" encoding="UTF-8" standalone="yes"?>
<Relationships xmlns="http://schemas.openxmlformats.org/package/2006/relationships"><Relationship Id="rId3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3470;&#23822;&#30476;/&#12360;&#12403;&#12398;&#24066;/%5b12%5d&#23470;&#23822;&#30476;&#12360;&#12403;&#12398;&#24066;&#23798;&#20869;&#24179;&#26494;&#65297;&#65297;&#65301;&#65300;&#65293;&#65297;&#65374;&#65299;/&#23470;&#23822;&#30476;&#12360;&#12403;&#12398;&#24066;&#23798;&#20869;&#24179;&#26494;&#65297;&#65297;&#65301;&#65300;&#65293;&#65297;&#65374;&#65299;_&#25509;&#32154;&#26908;&#35342;&#22238;&#31572;&#26360;.pdf" TargetMode="External"/><Relationship Id="rId3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6093;&#24029;&#24066;/%5b00%5d&#21271;&#28023;&#36947;&#26093;&#24029;&#24066;&#35199;&#31070;&#27005;&#21335;&#65297;&#26465;&#65297;&#19969;&#30446;&#65297;&#65300;&#65296;/&#21271;&#28023;&#36947;&#26093;&#24029;&#24066;&#35199;&#31070;&#27005;&#21335;&#65297;&#26465;&#65297;&#19969;&#30446;&#65297;&#65300;&#65296;_&#24037;&#20107;&#36000;&#25285;&#37329;.pdf" TargetMode="External"/><Relationship Id="rId3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6413;&#24140;&#24066;&#35199;&#21306;/%5bs29%5d&#21271;&#28023;&#36947;&#26413;&#24140;&#24066;&#35199;&#21306;&#24179;&#21644;&#65300;&#65298;&#65299;&#65293;&#65297;&#65296;/&#21271;&#28023;&#36947;&#26413;&#24140;&#24066;&#35199;&#21306;&#24179;&#21644;&#65300;&#65298;&#65299;&#65293;&#65297;&#65296;_&#24037;&#20107;&#36000;&#25285;&#37329;.pdf" TargetMode="External"/><Relationship Id="rId3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6012;&#37324;&#37089;&#26012;&#37324;&#30010;/%5b71%5d&#21271;&#28023;&#36947;&#26012;&#37324;&#37089;&#26012;&#37324;&#30010;&#26032;&#20809;&#30010;&#65302;&#65298;/&#21271;&#28023;&#36947;&#26012;&#37324;&#37089;&#26012;&#37324;&#30010;&#26032;&#20809;&#30010;&#65302;&#65298;&#65293;&#65298;&#65293;&#65297;&#65374;&#65298;&#65298;_&#24037;&#20107;&#36000;&#25285;&#37329;.pdf" TargetMode="External"/><Relationship Id="rId3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7351;&#36335;&#37089;&#37351;&#36335;&#30010;/%5b72%5d&#21271;&#28023;&#36947;&#37351;&#36335;&#37089;&#37351;&#36335;&#30010;&#20013;&#22830;&#65298;&#65293;&#65300;&#65299;/&#21271;&#28023;&#36947;&#37351;&#36335;&#37089;&#37351;&#36335;&#30010;&#20013;&#22830;&#65298;&#65293;&#65300;&#65299;_&#24037;&#20107;&#36000;&#25285;&#37329;.pdf" TargetMode="External"/><Relationship Id="rId3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1191;&#25173;&#37089;&#12416;&#12363;&#12431;&#30010;/%5b17%5d&#21271;&#28023;&#36947;&#21191;&#25173;&#37089;&#12416;&#12363;&#12431;&#30010;&#39378;&#22580;&#65299;&#65305;&#65293;&#65297;&#65374;&#65298;&#65297;/&#21271;&#28023;&#36947;&#21191;&#25173;&#37089;&#12416;&#12363;&#12431;&#30010;&#39378;&#22580;&#65299;&#65305;&#65293;&#65297;&#65374;&#65298;&#65297;_&#24037;&#20107;&#36000;&#25285;&#37329;.pdf" TargetMode="External"/><Relationship Id="rId3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1315;&#27507;&#24066;/%5bs43%5d&#21271;&#28023;&#36947;&#21315;&#27507;&#24066;&#19978;&#38263;&#37117;&#65300;&#65293;&#65300;&#65374;&#65299;&#65302;/&#21271;&#28023;&#36947;&#21315;&#27507;&#24066;&#19978;&#38263;&#37117;&#65300;&#65293;&#65300;&#65374;&#65299;&#65302;_&#24037;&#20107;&#36000;&#25285;&#37329;.pdf" TargetMode="External"/><Relationship Id="rId3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1315;&#27507;&#24066;/%5bs41%5d&#21271;&#28023;&#36947;&#21315;&#27507;&#24066;&#19978;&#38263;&#37117;&#65298;&#65293;&#65299;/&#21271;&#28023;&#36947;&#21315;&#27507;&#24066;&#19978;&#38263;&#37117;&#65298;&#65293;&#65299;&#12289;&#65298;&#65305;&#65374;&#65302;&#65303;_&#24037;&#20107;&#36000;&#25285;&#37329;.pdf" TargetMode="External"/><Relationship Id="rId3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2805;&#24373;&#37089;&#38263;&#27836;&#30010;/%5bk03%5d&#21271;&#28023;&#36947;&#22805;&#24373;&#37089;&#38263;&#27836;&#30010;&#23383;&#39340;&#36861;&#65297;&#65304;&#65303;&#65303;&#65293;&#65298;&#65374;&#65297;&#65297;/&#21271;&#28023;&#36947;&#22805;&#24373;&#37089;&#38263;&#27836;&#30010;&#23383;&#39340;&#36861;&#65297;&#65304;&#65303;&#65303;&#65293;&#65298;&#65374;&#65297;&#65297;_&#24037;&#20107;&#36000;&#25285;&#37329;.pdf" TargetMode="External"/><Relationship Id="rId3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1315;&#27507;&#24066;/%5bs40%5d&#21271;&#28023;&#36947;&#21315;&#27507;&#24066;&#27849;&#27810;&#65297;&#65296;&#65296;&#65303;&#65293;&#65301;&#65297;/&#21271;&#28023;&#36947;&#21315;&#27507;&#24066;&#27849;&#27810;&#65297;&#65296;&#65296;&#65303;&#65293;&#65301;&#65297;_&#24037;&#20107;&#36000;&#25285;&#37329;.pdf" TargetMode="External"/><Relationship Id="rId40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16%5d&#32676;&#39340;&#30476;&#21069;&#27211;&#24066;&#23500;&#22763;&#35211;&#30010;&#23567;&#26286;&#65300;&#65300;&#65300;" TargetMode="External"/><Relationship Id="rId40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1315;&#33865;&#24066;&#33509;&#33865;&#21306;" TargetMode="External"/><Relationship Id="rId40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1315;&#33865;&#24066;&#33509;&#33865;&#21306;" TargetMode="External"/><Relationship Id="rId40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4066;&#21407;&#24066;/%5b03%5d&#21315;&#33865;&#30476;&#24066;&#21407;&#24066;&#26894;&#27941;&#65297;&#65299;&#65301;&#65297;&#65293;&#65297;&#65293;&#65297;&#65374;&#65298;" TargetMode="External"/><Relationship Id="rId40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4066;&#21407;&#24066;/%5b03%5d&#21315;&#33865;&#30476;&#24066;&#21407;&#24066;&#26894;&#27941;&#65297;&#65299;&#65301;&#65297;&#65293;&#65297;&#65293;&#65297;&#65374;&#65298;" TargetMode="External"/><Relationship Id="rId40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4066;&#21407;&#24066;/%5b03%5d&#21315;&#33865;&#30476;&#24066;&#21407;&#24066;&#26894;&#27941;&#65297;&#65299;&#65301;&#65297;&#65293;&#65297;&#65293;&#65297;&#65374;&#65298;" TargetMode="External"/><Relationship Id="rId40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6481;&#21271;/07_&#31119;&#23798;&#30476;/&#30456;&#39340;&#24066;/&#31119;&#23798;&#30476;&#30456;&#39340;&#24066;&#22378;&#30000;&#21488;&#65302;&#65300;&#65293;&#65298;&#65305;" TargetMode="External"/><Relationship Id="rId40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6481;&#21271;/07_&#31119;&#23798;&#30476;/&#30456;&#39340;&#24066;" TargetMode="External"/><Relationship Id="rId40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39321;&#21462;&#24066;/%5bn10%5d&#21315;&#33865;&#30476;&#39321;&#21462;&#24066;&#27810;&#65297;&#65304;&#65296;&#65296;&#65293;&#65297;" TargetMode="External"/><Relationship Id="rId40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19977;&#28006;&#24066;/%5b19%5d&#31070;&#22856;&#24029;&#30476;&#19977;&#28006;&#24066;&#22478;&#23665;&#30010;&#65299;&#65298;&#65298;&#65299;" TargetMode="External"/><Relationship Id="rId128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38306;&#26481;&#65288;&#26481;&#20140;&#38651;&#21147;&#65289;/12_&#21315;&#33865;&#30476;/&#23665;&#27494;&#24066;/%5bn37%5d&#21315;&#33865;&#30476;&#23665;&#27494;&#24066;&#22516;&#35895;&#65303;&#65298;&#65304;&#65293;&#65297;" TargetMode="External"/><Relationship Id="rId128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38306;&#26481;&#65288;&#26481;&#20140;&#38651;&#21147;&#65289;/12_&#21315;&#33865;&#30476;/&#22823;&#32178;&#30333;&#37324;&#24066;/%5bn05%5d&#21315;&#33865;&#30476;&#22823;&#32178;&#30333;&#37324;&#24066;&#26690;&#23665;&#65305;&#65303;&#65296;&#65293;&#65300;&#65293;&#65297;&#65374;&#65298;" TargetMode="External"/><Relationship Id="rId128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38306;&#26481;&#65288;&#26481;&#20140;&#38651;&#21147;&#65289;/12_&#21315;&#33865;&#30476;/&#20843;&#34903;&#24066;/%5bn91%5d&#21315;&#33865;&#30476;&#20843;&#34903;&#24066;&#21513;&#20489;&#65298;&#65304;&#65304;&#65293;&#65299;&#65304;&#12289;&#65300;&#65296;" TargetMode="External"/><Relationship Id="rId128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38306;&#26481;&#65288;&#26481;&#20140;&#38651;&#21147;&#65289;/12_&#21315;&#33865;&#30476;/&#23500;&#37324;&#24066;/%5bn62%5d&#21315;&#33865;&#30476;&#23500;&#37324;&#24066;&#21313;&#20489;&#23383;&#22235;&#21306;&#65298;&#65299;&#65302;&#65305;&#65293;&#65297;&#65293;&#65297;&#65374;&#65298;" TargetMode="External"/><Relationship Id="rId128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20013;&#37096;/20_&#38263;&#37326;&#30476;/&#21271;&#20304;&#20037;&#37089;&#24481;&#20195;&#30000;&#30010;/%5b14%5d&#38263;&#37326;&#30476;&#21271;&#20304;&#20037;&#37089;&#24481;&#20195;&#30000;&#30010;&#33538;&#27810;&#23383;&#26862;&#27849;&#37111;&#65299;&#65303;&#65297;&#65293;&#65300;&#65303;&#65301;&#65293;&#65297;" TargetMode="External"/><Relationship Id="rId128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20013;&#37096;/20_&#38263;&#37326;&#30476;/&#21271;&#20304;&#20037;&#37089;&#24481;&#20195;&#30000;&#30010;/%5b14%5d&#38263;&#37326;&#30476;&#21271;&#20304;&#20037;&#37089;&#24481;&#20195;&#30000;&#30010;&#33538;&#27810;&#23383;&#26862;&#27849;&#37111;&#65299;&#65303;&#65297;&#65293;&#65300;&#65303;&#65301;&#65293;&#65297;" TargetMode="External"/><Relationship Id="rId128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9679;&#26842;&#12398;&#12501;&#12449;&#12452;&#12523;&#12398;PDF/&#20013;&#37096;/20_&#38263;&#37326;&#30476;/&#26408;&#26365;&#37089;&#29579;&#28381;&#26449;" TargetMode="External"/><Relationship Id="rId128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38306;&#26481;&#65288;&#26481;&#20140;&#38651;&#21147;&#65289;/09_&#26627;&#26408;&#30476;/&#37027;&#38920;&#22633;&#21407;&#24066;/%5bk92%5d&#37027;&#38920;&#22633;&#21407;&#24066;&#25144;&#30000;&#65301;&#65297;&#65293;&#65298;&#65300;" TargetMode="External"/><Relationship Id="rId128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38306;&#26481;&#65288;&#26481;&#20140;&#38651;&#21147;&#65289;/09_&#26627;&#26408;&#30476;/&#37027;&#38920;&#22633;&#21407;&#24066;/%5bk64%5d&#37027;&#38920;&#22633;&#21407;&#24066;&#38738;&#26408;&#65298;&#65303;&#65293;&#65298;&#65300;&#65305;&#65300;" TargetMode="External"/><Relationship Id="rId128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38306;&#26481;&#65288;&#26481;&#20140;&#38651;&#21147;&#65289;/09_&#26627;&#26408;&#30476;/&#37027;&#38920;&#22633;&#21407;&#24066;/%5bk62%5d&#37027;&#38920;&#22633;&#21407;&#24066;&#38738;&#26408;&#65298;&#65303;&#65293;&#65301;&#65296;" TargetMode="External"/><Relationship Id="rId28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38263;&#29983;&#37089;&#30333;&#23376;&#30010;/%5bk60%5d&#21315;&#33865;&#30476;&#38263;&#29983;&#37089;&#30333;&#23376;&#30010;&#29275;&#36796;&#65301;&#65302;&#65296;&#65293;&#65297;&#12289;&#65301;&#65302;&#65297;&#65293;&#65297;&#65293;&#65297;&#65374;&#65298;" TargetMode="External"/><Relationship Id="rId28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38263;&#29983;&#37089;&#30333;&#23376;&#30010;/%5bk61%5d&#21315;&#33865;&#30476;&#38263;&#29983;&#37089;&#30333;&#23376;&#30010;&#29275;&#36796;&#65301;&#65297;&#65298;&#65293;&#65298;" TargetMode="External"/><Relationship Id="rId28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19978;&#27700;&#20869;&#37089;&#39151;&#32177;&#30010;/%5b07%5d&#38263;&#37326;&#30476;&#19978;&#27700;&#20869;&#37089;&#39151;&#32177;&#30010;&#24029;&#19978;&#23383;&#38666;&#20185;&#23546;&#65298;&#65303;&#65301;&#65301;&#65293;&#65297;&#65302;&#65296;&#65305;&#65293;&#65297;&#65374;&#65299;" TargetMode="External"/><Relationship Id="rId28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33538;&#21407;&#24066;/%5bk83%5d&#21315;&#33865;&#30476;&#33538;&#21407;&#24066;&#20013;&#21892;&#23546;&#23383;&#21271;&#12534;&#35895;&#65297;&#65297;&#65296;&#65303;&#65293;&#65297;&#65293;&#65297;&#65374;&#65299;" TargetMode="External"/><Relationship Id="rId28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33538;&#21407;&#24066;/%5bk80%5d&#21315;&#33865;&#30476;&#33538;&#21407;&#24066;&#33841;&#22580;&#65297;&#65301;&#65297;&#65301;&#65293;&#65297;" TargetMode="External"/><Relationship Id="rId28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0843;&#34903;&#24066;/%5bn80%5d&#21315;&#33865;&#30476;&#20843;&#34903;&#24066;&#38593;&#20024;&#65299;&#65299;&#65293;&#65297;&#65293;&#65297;&#65374;&#65298;" TargetMode="External"/><Relationship Id="rId28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3500;&#22763;&#23470;&#24066;/%5b10%5d&#38745;&#23713;&#30476;&#23500;&#22763;&#23470;&#24066;&#38738;&#26408;&#24179;&#65302;&#65305;" TargetMode="External"/><Relationship Id="rId28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3470;&#24066;/%5b16%5d&#38745;&#23713;&#30476;&#23500;&#22763;&#23470;&#24066;&#22823;&#23721;&#23383;&#29577;&#26408;&#24179;&#65297;&#65297;&#65297;&#65304;&#65293;&#65297;" TargetMode="External"/><Relationship Id="rId28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3500;&#22763;&#23470;&#24066;/%5b33%5d&#38745;&#23713;&#30476;&#23500;&#22763;&#23470;&#24066;&#38738;&#26408;&#24179;&#65288;&#30058;&#22320;&#26410;&#30906;&#23450;&#65289;" TargetMode="External"/><Relationship Id="rId28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4_&#31070;&#22856;&#24029;&#30476;/&#21402;&#26408;&#24066;/%5bh02%5d&#31070;&#22856;&#24029;&#30476;&#21402;&#26408;&#24066;&#19978;&#21476;&#27810;&#65301;&#65302;&#65305;&#65293;&#65297;&#65374;&#65297;&#65299;" TargetMode="External"/><Relationship Id="rId73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1_&#20304;&#36032;&#30476;/&#26481;&#26494;&#28006;&#37089;&#29572;&#28023;&#30010;/%5b05%5d&#20304;&#36032;&#30476;&#26481;&#26494;&#28006;&#37089;&#29572;&#28023;&#30010;&#22823;&#23383;&#20206;&#23627;&#65302;&#65301;&#65293;&#65299;" TargetMode="External"/><Relationship Id="rId73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1_&#20304;&#36032;&#30476;/&#26481;&#26494;&#28006;&#37089;&#29572;&#28023;&#30010;/%5b05%5d&#20304;&#36032;&#30476;&#26481;&#26494;&#28006;&#37089;&#29572;&#28023;&#30010;&#22823;&#23383;&#20206;&#23627;&#65302;&#65301;&#65293;&#65299;" TargetMode="External"/><Relationship Id="rId73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12356;&#12394;&#12409;&#24066;/%5b16%5d&#19977;&#37325;&#30476;&#12356;&#12394;&#12409;&#24066;&#21729;&#24321;&#30010;&#24066;&#20043;&#21407;&#65297;&#12289;&#65298;" TargetMode="External"/><Relationship Id="rId73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12356;&#12394;&#12409;&#24066;/%5b20%5d&#19977;&#37325;&#30476;&#12356;&#12394;&#12409;&#24066;&#34276;&#21407;&#30010;&#22823;&#35997;&#25144;&#19978;&#20043;&#35997;&#25144;&#65299;&#65297;&#65299;&#65293;&#65297;&#65374;&#65298;" TargetMode="External"/><Relationship Id="rId73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20234;&#21218;&#24066;/%5b14%5d&#19977;&#37325;&#30476;&#20234;&#21218;&#24066;&#19978;&#37326;&#30010;&#65288;&#30058;&#22320;&#26410;&#30906;&#23450;&#65289;&#65297;&#65305;&#65305;&#65303;&#65293;&#65297;&#65297;" TargetMode="External"/><Relationship Id="rId73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26705;&#21517;&#37089;&#26408;&#26365;&#23724;&#30010;/%5b21%5d&#19977;&#37325;&#30476;&#26705;&#21517;&#37089;&#26408;&#26365;&#23724;&#30010;&#23567;&#21644;&#27849;&#65299;&#65298;&#65299;&#65293;&#65297;&#65374;&#65299;" TargetMode="External"/><Relationship Id="rId73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19977;&#37325;&#37089;&#33776;&#37326;&#30010;/%5b53%5d&#19977;&#37325;&#30476;&#19977;&#37325;&#37089;&#33776;&#37326;&#30010;&#26681;&#12398;&#24179;&#65298;&#65301;&#65302;&#65293;&#65297;&#65303;&#65293;&#65297;&#65374;&#65300;" TargetMode="External"/><Relationship Id="rId73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19977;&#37325;&#37089;&#33776;&#37326;&#30010;/%5b52%5d&#19977;&#37325;&#30476;&#19977;&#37325;&#37089;&#33776;&#37326;&#30010;&#26441;&#35895;&#65288;&#30058;&#22320;&#26410;&#30906;&#23450;&#65289;&#65293;&#65297;&#65374;&#65298;" TargetMode="External"/><Relationship Id="rId73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22235;&#26085;&#24066;&#24066;/%5b55%5d&#19977;&#37325;&#30476;&#22235;&#26085;&#24066;&#24066;&#23567;&#23665;&#30010;&#23383;&#22823;&#27424;&#65299;&#65299;&#65305;&#12289;&#65299;&#65300;&#65303;&#12289;&#65299;&#65301;&#65298;&#65293;&#65297;&#65374;&#65298;" TargetMode="External"/><Relationship Id="rId73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24535;&#25705;&#24066;/%5b23%5d&#19977;&#37325;&#30476;&#24535;&#25705;&#24066;&#38463;&#20816;&#30010;&#31435;&#31070;&#65298;&#65304;&#65301;&#65304;&#65293;&#65297;&#65374;&#65299;" TargetMode="External"/><Relationship Id="rId4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6413;&#24140;&#24066;&#21335;&#21306;/%5bs39%5d&#21271;&#28023;&#36947;&#26413;&#24140;&#24066;&#21335;&#21306;&#31806;&#33310;4&#26465;&#65302;&#19969;&#30446;&#65297;&#65298;&#65293;&#65305;/&#21271;&#28023;&#36947;&#26413;&#24140;&#24066;&#21335;&#21306;&#31806;&#33310;&#65300;&#65293;&#65302;&#65293;&#65297;&#65298;&#65293;&#65305;_&#24037;&#20107;&#36000;&#25285;&#37329;.pdf" TargetMode="External"/><Relationship Id="rId4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6413;&#24140;&#24066;&#21335;&#21306;/&#12300;s38&#12301;&#21271;&#28023;&#36947;&#26413;&#24140;&#24066;&#21335;&#21306;&#31806;&#33310;&#65300;&#26465;&#65297;&#19969;&#30446;&#65299;&#65298;&#65304;&#65293;&#65299;&#65302;/&#21271;&#28023;&#36947;&#26413;&#24140;&#24066;&#21335;&#21306;&#31806;&#33310;&#65300;&#26465;&#65297;&#19969;&#30446;&#65299;&#65298;&#65304;&#65293;&#65299;&#65302;_&#24037;&#20107;&#36000;&#25285;&#37329;.pdf" TargetMode="External"/><Relationship Id="rId4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6413;&#24140;&#24066;&#21335;&#21306;/%5bs35%5d&#21271;&#28023;&#36947;&#26413;&#24140;&#24066;&#21335;&#21306;&#34276;&#37326;&#65301;&#65296;&#65302;&#65293;&#65300;/&#21271;&#28023;&#36947;&#26413;&#24140;&#24066;&#21335;&#21306;&#34276;&#37326;&#65301;&#65296;&#65302;&#65293;&#65300;_&#24037;&#20107;&#36000;&#25285;&#37329;.pdf" TargetMode="External"/><Relationship Id="rId4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6413;&#24140;&#24066;&#21335;&#21306;/%5bs34%5d&#21271;&#28023;&#36947;&#26413;&#24140;&#24066;&#21335;&#21306;&#20013;&#12494;&#27810;&#65297;&#65304;&#65297;&#65298;&#65293;&#65297;&#65300;&#65296;&#65305;/&#21271;&#28023;&#36947;&#26413;&#24140;&#24066;&#21335;&#21306;&#20013;&#12494;&#27810;&#65297;&#65304;&#65297;&#65298;&#65293;&#65297;&#65300;&#65296;&#65305;_&#24037;&#20107;&#36000;&#25285;&#37329;.pdf" TargetMode="External"/><Relationship Id="rId4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1271;&#24195;&#23798;&#24066;/%5bs17%5d&#21271;&#28023;&#36947;&#21271;&#24195;&#23798;&#24066;&#22823;&#26354;&#65300;&#65301;&#65302;&#65293;&#65300;&#65296;&#65374;&#65303;&#65305;/&#21271;&#28023;&#36947;&#21271;&#24195;&#23798;&#24066;&#22823;&#26354;&#65300;&#65301;&#65302;&#65293;&#65300;&#65296;&#65374;&#65303;&#65305;_&#24037;&#20107;&#36000;&#25285;&#37329;.pdf" TargetMode="External"/><Relationship Id="rId4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7743;&#21029;&#24066;/%5bs13%5d&#21271;&#28023;&#36947;&#27743;&#21029;&#24066;&#19968;&#30058;&#30010;&#65297;&#65296;/&#21271;&#28023;&#36947;&#27743;&#21029;&#24066;&#19968;&#30058;&#30010;&#65297;&#65296;_&#24037;&#20107;&#36000;&#25285;&#37329;.pdf" TargetMode="External"/><Relationship Id="rId4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4693;&#24237;&#24066;/%5bs10%5d&#21271;&#28023;&#36947;&#24693;&#24237;&#24066;&#21271;&#26575;&#26408;&#30010;&#65301;&#19969;&#30446;&#65297;&#65293;&#65298;&#65303;&#65374;&#65301;&#65302;/&#21271;&#28023;&#36947;&#24693;&#24237;&#24066;&#21271;&#26575;&#26408;&#30010;&#65301;&#19969;&#30446;&#65297;&#65293;&#65298;&#65303;&#65374;&#65301;&#65302;_&#24037;&#20107;&#36000;&#25285;&#37329;.pdf" TargetMode="External"/><Relationship Id="rId4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4693;&#24237;&#24066;/%5bs11%5d&#21271;&#28023;&#36947;&#24693;&#24237;&#24066;&#21271;&#26575;&#26408;&#30010;&#65301;&#19969;&#30446;&#65297;&#12289;&#65297;&#65293;&#65303;&#65374;&#65298;&#65302;/&#21271;&#28023;&#36947;&#24693;&#24237;&#24066;&#21271;&#26575;&#26408;&#30010;&#65301;&#19969;&#30446;&#65297;&#12289;&#65297;&#65293;&#65303;&#65374;&#65298;&#65302;_&#24037;&#20107;&#36000;&#25285;&#37329;.pdf" TargetMode="External"/><Relationship Id="rId4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1271;&#24195;&#23798;&#24066;/%5bs18%5d&#21271;&#28023;&#36947;&#21271;&#24195;&#23798;&#24066;&#22823;&#26354;&#65304;&#65296;&#65298;&#65293;&#65297;&#65374;&#65298;&#65300;/&#21271;&#28023;&#36947;&#21271;&#24195;&#23798;&#24066;&#22823;&#26354;&#65304;&#65296;&#65298;&#65293;&#65297;&#65374;&#65298;&#65300;_&#24037;&#20107;&#36000;&#25285;&#37329;.pdf" TargetMode="External"/><Relationship Id="rId4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3515;&#23567;&#29287;&#24066;/%5b00%5d&#21271;&#28023;&#36947;&#33515;&#23567;&#29287;&#24066;&#23383;&#27197;&#21069;&#65299;&#65296;&#65293;&#65297;&#65374;&#65304;/&#21271;&#28023;&#36947;&#33515;&#23567;&#29287;&#24066;&#23383;&#27197;&#21069;&#65299;&#65296;&#65293;&#65297;&#65374;&#65304;_&#24037;&#20107;&#36000;&#25285;&#37329;.pdf" TargetMode="External"/><Relationship Id="rId41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9423;&#26481;&#37089;&#23567;&#23665;&#30010;/%5b22%5d&#38745;&#23713;&#30476;&#39423;&#26481;&#37089;&#23567;&#23665;&#30010;&#29992;&#27810;&#23383;&#30456;&#37326;&#65297;&#65300;&#65300;&#65301;&#65293;&#65299;&#65302;&#12289;&#65297;&#65304;&#65302;" TargetMode="External"/><Relationship Id="rId41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39423;&#26481;&#37089;&#23567;&#23665;&#30010;/%5b22%5d&#38745;&#23713;&#30476;&#39423;&#26481;&#37089;&#23567;&#23665;&#30010;&#29992;&#27810;&#23383;&#30456;&#37326;&#65297;&#65300;&#65300;&#65301;&#65293;&#65299;&#65302;&#12289;&#65297;&#65304;&#65302;" TargetMode="External"/><Relationship Id="rId41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9423;&#26481;&#37089;&#23567;&#23665;&#30010;/%5b21%5d&#38745;&#23713;&#30476;&#39423;&#26481;&#37089;&#23567;&#23665;&#30010;&#29992;&#27810;&#65297;&#65300;&#65299;&#65297;&#65293;&#65297;" TargetMode="External"/><Relationship Id="rId41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0843;&#34903;&#24066;/%5bn91%5d&#21315;&#33865;&#30476;&#20843;&#34903;&#24066;&#21513;&#20489;&#65298;&#65304;&#65304;&#65293;&#65299;&#65304;&#12289;&#65300;&#65296;" TargetMode="External"/><Relationship Id="rId41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31209;&#29238;&#24066;/%5b19%5d&#22524;&#29577;&#30476;&#31209;&#29238;&#24066;&#19979;&#21513;&#30000;&#65297;&#65303;&#65303;&#65302;&#65293;&#65297;&#65374;&#65298;" TargetMode="External"/><Relationship Id="rId41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3500;&#37324;&#24066;/%5bn62%5d&#21315;&#33865;&#30476;&#23500;&#37324;&#24066;&#21313;&#20489;&#23383;&#22235;&#21306;&#65298;&#65299;&#65302;&#65305;&#65293;&#65297;&#65293;&#65297;&#65374;&#65298;" TargetMode="External"/><Relationship Id="rId41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0843;&#34903;&#24066;/%5bn78%5d&#21315;&#33865;&#30476;&#20843;&#34903;&#24066;&#22823;&#38306;&#65297;&#65305;&#65305;&#65293;&#65300;&#65293;&#65297;&#65374;&#65298;" TargetMode="External"/><Relationship Id="rId41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2823;&#32178;&#30333;&#37324;&#24066;/%5bn05%5d&#21315;&#33865;&#30476;&#22823;&#32178;&#30333;&#37324;&#24066;&#26690;&#23665;&#65305;&#65303;&#65296;&#65293;&#65300;&#65293;&#65297;&#65374;&#65298;" TargetMode="External"/><Relationship Id="rId41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2823;&#32178;&#30333;&#37324;&#24066;/%5bn05%5d&#21315;&#33865;&#30476;&#22823;&#32178;&#30333;&#37324;&#24066;&#26690;&#23665;&#65305;&#65303;&#65296;&#65293;&#65300;&#65293;&#65297;&#65374;&#65298;" TargetMode="External"/><Relationship Id="rId41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8171;&#24029;&#24066;/%5bs28%5d&#32676;&#39340;&#30476;&#28171;&#24029;&#24066;&#28171;&#24029;&#23383;&#25240;&#21407;&#65299;&#65302;&#65301;&#65303;&#65293;&#65300;&#12289;&#65297;&#65301;" TargetMode="External"/><Relationship Id="rId129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9679;&#26842;&#12398;&#12501;&#12449;&#12452;&#12523;&#12398;PDF/&#20061;&#24030;/40_&#31119;&#23713;&#30476;/&#36960;&#36032;&#37089;&#36960;&#36032;&#30010;/%5b89%5d&#31119;&#23713;&#30476;&#36960;&#36032;&#37089;&#36960;&#36032;&#30010;&#34411;&#29983;&#27941;&#65297;&#65299;&#65302;&#65296;" TargetMode="External"/><Relationship Id="rId129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9679;&#26842;&#12398;&#12501;&#12449;&#12452;&#12523;&#12398;PDF/&#20061;&#24030;/40_&#31119;&#23713;&#30476;/&#36960;&#36032;&#37089;&#36960;&#36032;&#30010;/%5b89%5d&#31119;&#23713;&#30476;&#36960;&#36032;&#37089;&#36960;&#36032;&#30010;&#34411;&#29983;&#27941;&#65297;&#65299;&#65302;&#65296;" TargetMode="External"/><Relationship Id="rId129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9679;&#26842;&#12398;&#12501;&#12449;&#12452;&#12523;&#12398;PDF/&#20061;&#24030;/40_&#31119;&#23713;&#30476;/&#34892;&#27211;&#24066;/%5b109%5d&#31119;&#23713;&#30476;&#34892;&#27211;&#24066;&#19979;&#26908;&#22320;&#65288;&#30058;&#22320;&#26410;&#30906;&#23450;&#65289;&#65293;&#65297;&#65374;&#65299;" TargetMode="External"/><Relationship Id="rId129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9679;&#26842;&#12398;&#12501;&#12449;&#12452;&#12523;&#12398;PDF/&#20061;&#24030;/40_&#31119;&#23713;&#30476;/&#34892;&#27211;&#24066;/%5b109%5d&#31119;&#23713;&#30476;&#34892;&#27211;&#24066;&#19979;&#26908;&#22320;&#65288;&#30058;&#22320;&#26410;&#30906;&#23450;&#65289;&#65293;&#65297;&#65374;&#65299;" TargetMode="External"/><Relationship Id="rId129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Excel/&#31119;&#23713;&#30476;/&#34892;&#27211;&#24066;/%5b109%5d&#31119;&#23713;&#30476;&#34892;&#27211;&#24066;&#19979;&#26908;&#22320;&#65288;&#30058;&#22320;&#26410;&#30906;&#23450;&#65289;&#65293;&#65297;&#65374;&#65299;/&#31119;&#23713;&#30476;&#34892;&#27211;&#24066;&#19979;&#26908;&#22320;&#65288;&#30058;&#22320;&#26410;&#30906;&#23450;&#65289;&#65293;&#65297;_&#24037;&#20107;&#36000;&#25285;&#37329;.pdf" TargetMode="External"/><Relationship Id="rId129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9679;&#26842;&#12398;&#12501;&#12449;&#12452;&#12523;&#12398;PDF/&#20061;&#24030;/40_&#31119;&#23713;&#30476;/&#34892;&#27211;&#24066;/%5b109%5d&#31119;&#23713;&#30476;&#34892;&#27211;&#24066;&#19979;&#26908;&#22320;&#65288;&#30058;&#22320;&#26410;&#30906;&#23450;&#65289;&#65293;&#65297;&#65374;&#65299;" TargetMode="External"/><Relationship Id="rId129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9679;&#26842;&#12398;&#12501;&#12449;&#12452;&#12523;&#12398;PDF/&#20061;&#24030;/40_&#31119;&#23713;&#30476;/&#34892;&#27211;&#24066;/%5b108%5d&#31119;&#23713;&#30476;&#34892;&#27211;&#24066;&#37329;&#23627;&#65301;&#65304;&#65296;&#65293;&#65297;&#65293;&#65297;&#65374;&#65298;" TargetMode="External"/><Relationship Id="rId129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Excel/&#31119;&#23713;&#30476;/&#31689;&#19978;&#37089;&#19978;&#27611;&#30010;/%5b98%5d&#31119;&#23713;&#30476;&#31689;&#19978;&#37089;&#19978;&#27611;&#30010;&#32210;&#26041;&#65288;&#30058;&#22320;&#26410;&#30906;&#23450;&#65289;&#65293;&#65297;&#65374;&#65298;/&#31119;&#23713;&#30476;&#31689;&#19978;&#37089;&#19978;&#27611;&#30010;&#32210;&#26041;&#65288;&#30058;&#22320;&#26410;&#30906;&#23450;&#65289;&#65293;&#65297;_&#24037;&#20107;&#36000;&#25285;&#37329;&#35531;&#27714;.pdf" TargetMode="External"/><Relationship Id="rId129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9679;&#26842;&#12398;&#12501;&#12449;&#12452;&#12523;&#12398;PDF/&#20061;&#24030;/40_&#31119;&#23713;&#30476;/&#31689;&#19978;&#37089;&#19978;&#27611;&#30010;/%5b98%5d&#31119;&#23713;&#30476;&#31689;&#19978;&#37089;&#19978;&#27611;&#30010;&#32210;&#26041;&#65288;&#30058;&#22320;&#26410;&#30906;&#23450;&#65289;&#65293;&#65297;&#65374;&#65298;" TargetMode="External"/><Relationship Id="rId129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Excel/&#31119;&#23713;&#30476;/&#26397;&#20489;&#24066;/%5b03%5d&#31119;&#23713;&#30476;&#26397;&#20489;&#24066;&#29275;&#26408;&#65299;&#65298;&#65301;&#65293;&#65297;/&#31119;&#23713;&#30476;&#26397;&#20489;&#24066;&#29275;&#26408;&#65299;&#65298;&#65301;&#65293;&#65297;_&#24037;&#20107;&#36000;&#25285;&#37329;&#35531;&#27714;.pdf" TargetMode="External"/><Relationship Id="rId29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4_&#31070;&#22856;&#24029;&#30476;/&#24179;&#22618;&#24066;/%5bh15%5d&#31070;&#22856;&#24029;&#30476;&#24179;&#22618;&#24066;&#21335;&#37329;&#30446;&#19978;&#65298;&#65301;&#65297;&#65296;&#65293;&#65297;&#12289;&#65299;&#65374;&#65301;" TargetMode="External"/><Relationship Id="rId29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8_&#33576;&#22478;&#30476;/&#34892;&#26041;&#24066;/%5br47%5d&#33576;&#22478;&#30476;&#34892;&#26041;&#24066;&#32701;&#29983;&#65297;&#65304;&#65298;&#65297;&#65293;&#65298;&#20182;" TargetMode="External"/><Relationship Id="rId29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8_&#33576;&#22478;&#30476;/&#37502;&#30000;&#24066;/%5bt20%5d&#33576;&#22478;&#30476;&#37502;&#30000;&#24066;&#28895;&#30000;&#65302;&#65302;&#65297;&#65293;&#65298;&#12289;&#65303;&#65374;&#65305;" TargetMode="External"/><Relationship Id="rId29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2_&#38745;&#23713;&#30476;&#65288;&#20013;&#38651;&#65289;/&#27035;&#21407;&#37089;&#24029;&#26681;&#26412;&#30010;/%5b14%5d&#38745;&#23713;&#30476;&#27035;&#21407;&#37089;&#24029;&#26681;&#26412;&#30010;&#27700;&#24029;&#65297;&#65299;&#65298;&#65293;&#65297;&#20182;" TargetMode="External"/><Relationship Id="rId29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2839;&#38533;&#37089;&#24481;&#23487;&#30010;" TargetMode="External"/><Relationship Id="rId29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6408;&#26356;&#27941;&#24066;/%5bk33%5d&#21315;&#33865;&#30476;&#26408;&#26356;&#27941;&#24066;&#30495;&#37324;&#35895;&#23383;&#22885;&#26705;&#12534;&#35895;&#65300;&#65297;&#65305;&#65302;&#65293;&#65297;&#12289;&#65300;&#65297;&#65305;&#65303;&#65293;&#65297;" TargetMode="External"/><Relationship Id="rId29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23567;&#23665;&#24066;/%5bm09%5d&#23567;&#23665;&#24066;&#32178;&#25144;&#23383;&#25240;&#26412;&#65298;&#65296;&#65302;&#65303;&#65293;&#65301;" TargetMode="External"/><Relationship Id="rId29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40232;&#24029;&#24066;/%5bk32%5d&#21315;&#33865;&#30476;&#40232;&#24029;&#24066;&#23470;&#23383;&#23792;&#23713;&#26481;&#19979;&#29287;&#65298;&#65296;&#65297;&#65299;&#65293;&#65297;&#65374;&#65300;" TargetMode="External"/><Relationship Id="rId29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40232;&#24029;&#24066;/%5bk32%5d&#21315;&#33865;&#30476;&#40232;&#24029;&#24066;&#23470;&#23383;&#23792;&#23713;&#26481;&#19979;&#29287;&#65298;&#65296;&#65297;&#65299;&#65293;&#65297;&#65374;&#65300;" TargetMode="External"/><Relationship Id="rId29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40232;&#24029;&#24066;/%5bk32%5d&#21315;&#33865;&#30476;&#40232;&#24029;&#24066;&#23470;&#23383;&#23792;&#23713;&#26481;&#19979;&#29287;&#65298;&#65296;&#65297;&#65299;&#65293;&#65297;&#65374;&#65300;" TargetMode="External"/><Relationship Id="rId74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24535;&#25705;&#24066;/%5b23%5d&#19977;&#37325;&#30476;&#24535;&#25705;&#24066;&#38463;&#20816;&#30010;&#31435;&#31070;&#65298;&#65304;&#65301;&#65304;&#65293;&#65297;&#65374;&#65299;" TargetMode="External"/><Relationship Id="rId74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22810;&#27671;&#37089;&#22823;&#21488;&#30010;/%5b40%5d&#19977;&#37325;&#30476;&#22810;&#27671;&#37089;&#22823;&#21488;&#30010;&#20304;&#21407;&#23383;&#30494;&#36947;&#35895;&#65298;&#65301;&#65301;&#65293;&#65297;&#20182;" TargetMode="External"/><Relationship Id="rId74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22810;&#27671;&#37089;&#22823;&#21488;&#30010;/%5b40%5d&#19977;&#37325;&#30476;&#22810;&#27671;&#37089;&#22823;&#21488;&#30010;&#20304;&#21407;&#23383;&#30494;&#36947;&#35895;&#65298;&#65301;&#65301;&#65293;&#65297;&#20182;" TargetMode="External"/><Relationship Id="rId74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22810;&#27671;&#37089;&#22823;&#21488;&#30010;/%5b39%5d&#19977;&#37325;&#30476;&#22810;&#27671;&#37089;&#22823;&#21488;&#30010;&#22823;&#12534;&#25152;&#65305;&#65299;&#65293;&#65303;" TargetMode="External"/><Relationship Id="rId74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22810;&#27671;&#37089;&#22823;&#21488;&#30010;/%5b39%5d&#19977;&#37325;&#30476;&#22810;&#27671;&#37089;&#22823;&#21488;&#30010;&#22823;&#12534;&#25152;&#65305;&#65299;&#65293;&#65303;" TargetMode="External"/><Relationship Id="rId74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22810;&#27671;&#37089;&#26126;&#21644;&#30010;/%5b44%5d&#19977;&#37325;&#30476;&#22810;&#27671;&#37089;&#26126;&#21644;&#30010;&#22823;&#23383;&#19978;&#26449;&#65297;&#65298;&#65301;&#65304;&#65293;&#65297;&#12289;&#65303;&#65374;&#65297;&#65296;" TargetMode="External"/><Relationship Id="rId74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22810;&#27671;&#37089;&#26126;&#21644;&#30010;/%5b44%5d&#19977;&#37325;&#30476;&#22810;&#27671;&#37089;&#26126;&#21644;&#30010;&#22823;&#23383;&#19978;&#26449;&#65297;&#65298;&#65301;&#65304;&#65293;&#65297;&#12289;&#65303;&#65374;&#65297;&#65296;" TargetMode="External"/><Relationship Id="rId74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27941;&#24066;/%5b34%5d&#19977;&#37325;&#30476;&#27941;&#24066;&#32654;&#26441;&#30010;&#31481;&#21407;&#65299;&#65297;&#65293;&#65297;&#65293;&#65297;&#65374;&#65298;" TargetMode="External"/><Relationship Id="rId74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24535;&#25705;&#24066;/%5b25%5d&#19977;&#37325;&#30476;&#24535;&#25705;&#24066;&#30959;&#37096;&#30010;&#22338;&#23822;&#65288;&#30058;&#22320;&#26410;&#30906;&#23450;&#65289;" TargetMode="External"/><Relationship Id="rId74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3665;&#26792;&#24066;/%5b96%5d&#23665;&#26792;&#30476;&#23665;&#26792;&#24066;&#29287;&#19992;&#30010;&#65297;&#65298;&#65305;&#65303;&#65293;&#65297;&#65374;&#65302;&#65301;" TargetMode="External"/><Relationship Id="rId5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3515;&#23567;&#29287;&#24066;/%5bt04%5d&#21271;&#28023;&#36947;&#33515;&#23567;&#29287;&#24066;&#23383;&#31992;&#20117;&#65297;&#65300;&#65299;&#65293;&#65300;&#65298;/&#21271;&#28023;&#36947;&#33515;&#23567;&#29287;&#24066;&#23383;&#31992;&#20117;&#65297;&#65300;&#65299;&#65293;&#65300;&#65298;_&#24037;&#20107;&#36000;&#25285;&#37329;.pdf" TargetMode="External"/><Relationship Id="rId5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1271;&#24195;&#23798;&#24066;/%5bs20%5d&#21271;&#28023;&#36947;&#21271;&#24195;&#23798;&#24066;&#23798;&#26494;&#65298;&#65296;&#65296;&#65293;&#65298;&#12289;&#65301;&#65297;&#65293;&#65303;&#65300;/&#21271;&#28023;&#36947;&#21271;&#24195;&#23798;&#24066;&#23798;&#26494;&#65298;&#65296;&#65296;&#65293;&#65298;&#12289;&#65301;&#65297;&#65374;&#65303;&#65300;_&#24037;&#20107;&#36000;&#25285;&#37329;.pdf" TargetMode="External"/><Relationship Id="rId5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1271;&#24195;&#23798;&#24066;/%5bs21%5d&#21271;&#28023;&#36947;&#21271;&#24195;&#23798;&#24066;&#36650;&#21402;&#65302;&#65298;&#65297;&#65293;&#65302;&#12289;&#65303;&#12289;&#65297;&#65300;&#65374;&#65299;&#65301;/&#21271;&#28023;&#36947;&#21271;&#24195;&#23798;&#24066;&#36650;&#21402;&#65302;&#65298;&#65297;&#65293;&#65302;&#12289;&#65303;&#12289;&#65297;&#65300;&#65374;&#65299;&#65301;_&#24037;&#20107;&#36000;&#25285;&#37329;.pdf" TargetMode="External"/><Relationship Id="rId5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1191;&#25173;&#37089;&#12416;&#12363;&#12431;&#30010;/%5b18%5d&#21271;&#28023;&#36947;&#21191;&#25173;&#37089;&#12416;&#12363;&#12431;&#30010;&#39378;&#22580;&#65297;&#65301;&#65303;&#12289;&#65297;&#65301;&#65304;/&#21271;&#28023;&#36947;&#21191;&#25173;&#37089;&#12416;&#12363;&#12431;&#30010;&#39378;&#22580;&#65297;&#65301;&#65303;&#12289;&#65297;&#65301;&#65304;_&#24037;&#20107;&#36000;&#25285;&#37329;.pdf" TargetMode="External"/><Relationship Id="rId5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1191;&#25173;&#37089;&#12416;&#12363;&#12431;&#30010;/%5b19%5d&#21271;&#28023;&#36947;&#21191;&#25173;&#37089;&#12416;&#12363;&#12431;&#30010;&#20108;&#23470;&#65298;&#65303;&#65301;&#65293;&#65299;&#65299;/&#21271;&#28023;&#36947;&#21191;&#25173;&#37089;&#12416;&#12363;&#12431;&#30010;&#20108;&#23470;&#65298;&#65303;&#65301;&#65293;&#65299;&#65299;_&#24037;&#20107;&#36000;&#25285;&#37329;.pdf" TargetMode="External"/><Relationship Id="rId5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1191;&#25173;&#37089;&#12416;&#12363;&#12431;&#30010;/%5b21%5d&#21271;&#28023;&#36947;&#21191;&#25173;&#37089;&#12416;&#12363;&#12431;&#30010;&#26494;&#39080;&#65298;&#65293;&#65303;&#65303;&#65293;&#65301;/&#21271;&#28023;&#36947;&#21191;&#25173;&#37089;&#12416;&#12363;&#12431;&#30010;&#26494;&#39080;&#65298;&#65293;&#65303;&#65303;&#65293;&#65301;&#65293;&#65297;&#65374;&#65298;_&#24037;&#20107;&#36000;&#25285;&#37329;.pdf" TargetMode="External"/><Relationship Id="rId5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1191;&#25173;&#37089;&#12416;&#12363;&#12431;&#30010;/%5b22%5d&#21271;&#28023;&#36947;&#21191;&#25173;&#37089;&#12416;&#12363;&#12431;&#30010;&#27915;&#20809;&#65302;&#65303;&#65293;&#65299;/&#21271;&#28023;&#36947;&#21191;&#25173;&#37089;&#12416;&#12363;&#12431;&#30010;&#27915;&#20809;&#65302;&#65303;&#65293;&#65299;_&#24037;&#20107;&#36000;&#25285;&#37329;.pdf" TargetMode="External"/><Relationship Id="rId5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1191;&#25173;&#37089;&#23433;&#24179;&#30010;/%5b00%5d&#21271;&#28023;&#36947;&#21191;&#25173;&#37089;&#23433;&#24179;&#30010;&#26481;&#26089;&#26469;&#65298;&#65297;&#65297;&#65293;&#65297;&#65374;&#65300;&#65296;/&#21271;&#28023;&#36947;&#21191;&#25173;&#37089;&#23433;&#24179;&#30010;&#26481;&#26089;&#26469;&#65298;&#65297;&#65297;&#65293;&#65297;&#65374;&#65300;&#65296;_&#24037;&#20107;&#36000;&#25285;&#37329;.pdf" TargetMode="External"/><Relationship Id="rId5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2805;&#24373;&#37089;&#38263;&#27836;&#30010;/%5b00%5d&#21271;&#28023;&#36947;&#22805;&#24373;&#37089;&#38263;&#27836;&#30010;&#26481;&#65305;&#32218;&#21335;&#65298;/&#21271;&#28023;&#36947;&#22805;&#24373;&#37089;&#38263;&#27836;&#30010;&#26481;&#65305;&#32218;&#21335;&#65298;&#65293;&#65297;&#65374;&#65297;&#65296;_&#24037;&#20107;&#36000;&#25285;&#37329;.pdf" TargetMode="External"/><Relationship Id="rId5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3515;&#23567;&#29287;&#24066;/%5bt09%5d&#21271;&#28023;&#36947;&#33515;&#23567;&#29287;&#24066;&#37670;&#23713;&#65302;&#65301;&#65293;&#65297;&#65293;&#65297;&#65374;&#65300;/&#21271;&#28023;&#36947;&#33515;&#23567;&#29287;&#24066;&#37670;&#23713;&#65302;&#65301;&#65293;&#65297;&#65293;&#65297;&#65374;&#65300;_&#24037;&#20107;&#36000;&#25285;&#37329;.pdf" TargetMode="External"/><Relationship Id="rId42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9976;&#27005;&#37089;&#19979;&#20161;&#30000;&#30010;/%5bt09%5d&#32676;&#39340;&#30476;&#29976;&#27005;&#37089;&#19979;&#20161;&#30000;&#30010;&#22823;&#23383;&#35199;&#37326;&#29287;&#65300;&#65302;&#65303;&#65296;&#65293;&#65304;&#20182;" TargetMode="External"/><Relationship Id="rId42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22823;&#30000;&#21407;&#24066;/%5bk09%5d&#26627;&#26408;&#30476;&#22823;&#30000;&#21407;&#24066;&#20013;&#30000;&#21407;&#65301;&#65296;&#65305;&#65293;&#65297;&#65298;" TargetMode="External"/><Relationship Id="rId42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22823;&#30000;&#21407;&#24066;/%5bk11%5d&#26627;&#26408;&#30476;&#22823;&#30000;&#21407;&#24066;&#20843;&#22633;&#65300;&#65296;&#65302;&#65293;&#65297;&#12289;&#65298;&#65300;" TargetMode="External"/><Relationship Id="rId42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38263;&#29983;&#37089;&#19968;&#23470;&#30010;/%5bk57%5d&#21315;&#33865;&#30476;&#38263;&#29983;&#37089;&#19968;&#23470;&#30010;&#33337;&#38957;&#32102;&#65297;&#65301;&#65297;&#65293;&#65298;" TargetMode="External"/><Relationship Id="rId42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38263;&#29983;&#37089;&#19968;&#23470;&#30010;/%5bk59%5d&#21315;&#33865;&#30476;&#38263;&#29983;&#37089;&#19968;&#23470;&#30010;&#32177;&#30000;&#23383;&#40614;&#30000;&#65300;&#65301;&#65293;&#65297;&#65293;&#65297;&#65374;&#65298;" TargetMode="External"/><Relationship Id="rId42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33538;&#21407;&#24066;/%5bk81%5d&#21315;&#33865;&#30476;&#33538;&#21407;&#24066;&#28165;&#27700;&#23383;&#20621;&#31034;&#22303;&#65297;&#65296;&#65300;&#65296;&#65293;&#65304;&#20182;" TargetMode="External"/><Relationship Id="rId42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38263;&#29983;&#37089;&#30333;&#23376;&#30010;/%5bk63%5d&#21315;&#33865;&#30476;&#38263;&#29983;&#37089;&#30333;&#23376;&#30010;&#38306;&#65302;&#65302;&#65300;&#65302;&#65293;&#65297;&#65374;&#65298;" TargetMode="External"/><Relationship Id="rId42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39321;&#21462;&#24066;/%5bn12%5d&#21315;&#33865;&#30476;&#39321;&#21462;&#24066;&#34411;&#24161;&#23383;&#37326;&#21475;&#65303;&#65305;&#65305;&#65293;&#65297;&#65293;&#65297;&#65374;&#65298;" TargetMode="External"/><Relationship Id="rId42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3665;&#27494;&#24066;/%5bn37%5d&#21315;&#33865;&#30476;&#23665;&#27494;&#24066;&#22516;&#35895;&#65303;&#65298;&#65304;&#65293;&#65297;" TargetMode="External"/><Relationship Id="rId42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8894;&#23822;&#24066;/%5b27%5d&#23665;&#26792;&#30476;&#38894;&#23822;&#24066;&#31298;&#22338;&#30010;&#26611;&#24179;&#65298;&#65297;&#65302;&#65301;&#65293;&#65297;&#65304;&#65300;" TargetMode="External"/><Relationship Id="rId110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3_&#24859;&#30693;&#30476;/&#38263;&#20037;&#25163;&#24066;/%5b2%5d&#24859;&#30693;&#30476;&#38263;&#20037;&#25163;&#24066;&#23721;&#20316;&#19977;&#12534;&#23792;&#65299;&#65293;&#65299;&#65300;&#65305;&#12289;&#65302;&#65296;&#65302;&#65374;&#65302;&#65297;&#65298;" TargetMode="External"/><Relationship Id="rId110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8_&#33576;&#22478;&#30476;/&#12388;&#12367;&#12400;&#12415;&#12425;&#12356;&#24066;/%5br41%5d&#33576;&#22478;&#30476;&#12388;&#12367;&#12400;&#12415;&#12425;&#12356;&#24066;&#23567;&#24373;&#65297;&#65296;&#65302;&#65305;&#65293;&#65299;&#12289;&#65297;&#65305;&#65302;&#65305;&#65293;&#65297;&#12289;&#65297;&#65305;&#65303;&#65296;&#65293;&#65297;" TargetMode="External"/><Relationship Id="rId110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8_&#33576;&#22478;&#30476;/&#24120;&#38520;&#22823;&#23470;&#24066;/%5b12%5d&#33576;&#22478;&#30476;&#24120;&#38520;&#22823;&#23470;&#24066;&#38263;&#20489;&#65302;&#65304;&#65302;&#65293;&#65297;&#12289;&#65302;&#65304;&#65303;&#65293;&#65297;&#12289;&#65302;&#65304;&#65305;&#65293;&#65297;" TargetMode="External"/><Relationship Id="rId110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8_&#33576;&#22478;&#30476;/&#31070;&#26646;&#24066;/%5br36%5d&#33576;&#22478;&#30476;&#31070;&#26646;&#24066;&#30690;&#30000;&#37096;&#65297;&#65297;&#65297;&#65305;&#65298;&#65293;&#65297;" TargetMode="External"/><Relationship Id="rId110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8_&#33576;&#22478;&#30476;/&#34892;&#26041;&#24066;/%5br47%5d&#33576;&#22478;&#30476;&#34892;&#26041;&#24066;&#32701;&#29983;&#65297;&#65304;&#65298;&#65297;&#65293;&#65298;&#20182;" TargetMode="External"/><Relationship Id="rId110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8246;&#35199;&#24066;/%5b01%5d&#38745;&#23713;&#30476;&#28246;&#35199;&#24066;&#21033;&#26408;&#23383;&#28006;&#23665;&#65301;&#65300;&#65296;&#65293;&#65298;&#65300;&#20182;" TargetMode="External"/><Relationship Id="rId110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8246;&#35199;&#24066;/%5b01%5d&#38745;&#23713;&#30476;&#28246;&#35199;&#24066;&#21033;&#26408;&#23383;&#28006;&#23665;&#65301;&#65300;&#65296;&#65293;&#65298;&#65300;&#20182;" TargetMode="External"/><Relationship Id="rId110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22805;&#24373;&#37089;&#38263;&#27836;&#30010;/%5bk15%5d&#21271;&#28023;&#36947;&#22805;&#24373;&#37089;&#38263;&#27836;&#30010;&#26481;&#65305;&#32218;&#21335;&#65298;" TargetMode="External"/><Relationship Id="rId110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21315;&#27507;&#24066;/%5bs41%5d&#21271;&#28023;&#36947;&#21315;&#27507;&#24066;&#19978;&#38263;&#37117;&#65298;&#65293;&#65299;" TargetMode="External"/><Relationship Id="rId110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30928;&#30000;&#24066;/%5b02%5d&#38745;&#23713;&#30476;&#30928;&#30000;&#24066;&#23500;&#19992;&#65288;&#30058;&#22320;&#26410;&#30906;&#23450;&#65289;" TargetMode="External"/><Relationship Id="rId10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12356;&#12385;&#12365;&#20018;&#26408;&#37326;&#24066;/%5b00%5d&#40575;&#20816;&#23798;&#30476;&#12356;&#12385;&#12365;&#20018;&#26408;&#37326;&#24066;&#28234;&#30010;&#65297;&#65297;&#65296;&#65304;&#65293;&#65298;/&#40575;&#20816;&#23798;&#30476;&#12356;&#12385;&#12365;&#20018;&#26408;&#37326;&#24066;&#28234;&#30010;&#65297;&#65297;&#65296;&#65304;&#65293;&#65298;&#65293;&#65297;&#65374;&#65299;_&#24037;&#20107;&#36000;&#25285;&#37329;.pdf" TargetMode="External"/><Relationship Id="rId10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21335;&#20061;&#24030;&#24066;/%5b55%5d&#40575;&#20816;&#23798;&#30476;&#21335;&#20061;&#24030;&#24066;&#30693;&#35239;&#30010;&#21335;&#21029;&#24220;&#23383;&#21069;&#23665;&#65298;&#65301;&#65304;&#65296;&#65299;&#65293;&#65297;/&#40575;&#20816;&#23798;&#30476;&#21335;&#20061;&#24030;&#24066;&#30693;&#35239;&#30010;&#21335;&#21029;&#24220;&#23383;&#21069;&#23665;&#65298;&#65301;&#65304;&#65296;&#65299;&#65293;&#65297;_&#24037;&#20107;&#36000;&#25285;&#37329;.pdf" TargetMode="External"/><Relationship Id="rId10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1992;&#23798;&#24066;/%5b53%5d&#31119;&#23713;&#30476;&#31992;&#23798;&#24066;&#24535;&#25705;&#23696;&#24535;&#65299;&#65300;&#65302;&#65293;&#65297;&#65374;&#65298;/&#31119;&#23713;&#30476;&#31992;&#23798;&#24066;&#24535;&#25705;&#23696;&#24535;&#65299;&#65300;&#65302;&#65293;&#65297;_&#24037;&#20107;&#36000;&#25285;&#37329;&#35531;&#27714;.pdf" TargetMode="External"/><Relationship Id="rId10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2823;&#20998;&#30476;/&#20304;&#20271;&#24066;/%5b15%5d&#22823;&#20998;&#30476;&#20304;&#20271;&#24066;&#23431;&#30446;&#22823;&#23383;&#21315;&#26463;&#23383;&#21315;&#26463;&#65297;&#65304;&#65299;&#65304;/&#22823;&#20998;&#30476;&#20304;&#20271;&#24066;&#23431;&#30446;&#21315;&#26463;&#23383;&#21315;&#26481;&#65297;&#65304;&#65299;&#65304;_&#24037;&#20107;&#36000;&#25285;&#37329;&#35531;&#27714;.pdf" TargetMode="External"/><Relationship Id="rId104"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sgh-1-pc/Desktop/&#37326;&#30000;/&#26989;&#21209;&#26085;&#22577;12&#26376;&#20998;/12&#26376;3&#26085;/&#24311;&#12293;&#20316;&#26989;/20191122&#12414;&#12392;&#12417;/&#21942;&#26989;/AppData/Local/Packages/Microsoft.Office.Desktop_8wekyb3d8bbwe/LocalCache/Roaming/Microsoft/Excel/&#22823;&#20998;&#30476;/&#23431;&#20304;&#24066;/%5b17%5d&#22823;&#20998;&#30476;&#23431;&#20304;&#24066;&#20304;&#37326;&#65297;&#65297;&#65296;&#65301;&#65293;&#65297;&#65374;&#65298;/%5b17%5d&#22823;&#20998;&#30476;&#23431;&#20304;&#24066;&#20304;&#37326;&#65297;&#65297;&#65296;&#65301;&#65293;&#65297;&#65374;&#65298;/&#22823;&#20998;&#30476;&#23431;&#20304;&#24066;&#20304;&#37326;&#65297;&#65297;&#65296;&#65301;&#65293;&#65297;&#65374;&#65298;_&#24037;&#20107;&#36000;&#25285;&#37329;&#35531;&#27714;.pdf" TargetMode="External"/><Relationship Id="rId10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8263;&#23822;&#30476;/&#35199;&#28023;&#24066;/%5b08%5d&#38263;&#23822;&#30476;&#35199;&#28023;&#24066;&#22823;&#28716;&#25144;&#30010;&#26494;&#23798;&#22806;&#37111;&#65299;&#65300;&#65302;&#65298;&#65293;&#65297;&#65301;/&#38263;&#23822;&#30476;&#35199;&#28023;&#24066;&#22823;&#28716;&#25144;&#30010;&#26494;&#23798;&#22806;&#37111;&#65299;&#65300;&#65302;&#65298;&#65293;&#65297;&#65301;_&#24037;&#20107;&#36000;&#25285;&#37329;&#35531;&#27714;.pdf" TargetMode="External"/><Relationship Id="rId10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8263;&#23822;&#30476;/&#22823;&#26449;&#24066;/%5b03%5d&#38263;&#23822;&#30476;&#22823;&#26449;&#24066;&#26481;&#22823;&#26449;&#65298;&#65293;&#65297;&#65297;&#65296;&#65300;&#65293;&#65297;&#65293;&#65297;&#65374;&#65298;/&#38263;&#23822;&#30476;&#22823;&#26449;&#24066;&#26481;&#22823;&#26449;&#65298;&#19969;&#30446;&#65297;&#65297;&#65296;&#65300;&#65293;&#65297;&#65293;&#65297;&#65374;&#65298;_&#24037;&#20107;&#36000;&#25285;&#37329;&#35531;&#27714;.pdf" TargetMode="External"/><Relationship Id="rId10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8263;&#23822;&#30476;/&#22823;&#26449;&#24066;/%5b02%5d&#38263;&#23822;&#30476;&#22823;&#26449;&#24066;&#26408;&#22580;&#65297;&#65293;&#65301;&#65302;&#65293;&#65299;&#65293;&#65297;&#65374;&#65299;/&#38263;&#23822;&#30476;&#22823;&#26449;&#24066;&#26408;&#22580;&#65297;&#19969;&#30446;&#65301;&#65302;&#65293;&#65299;&#65293;&#65297;&#65374;&#65299;_&#24037;&#20107;&#36000;&#25285;&#37329;&#35531;&#27714;.pdf" TargetMode="External"/><Relationship Id="rId10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8263;&#23822;&#30476;/&#38263;&#23822;&#24066;/%5b15%5d&#38263;&#23822;&#30476;&#38263;&#23822;&#24066;&#37326;&#27597;&#30010;&#65297;&#65302;&#65305;&#65296;&#65293;&#65299;/&#38263;&#23822;&#30476;&#38263;&#23822;&#24066;&#37326;&#27597;&#30010;&#65297;&#65302;&#65305;&#65296;&#65293;&#65299;_&#24037;&#20107;&#36000;&#25285;&#37329;&#35531;&#27714;.pdf" TargetMode="External"/><Relationship Id="rId10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1119;&#23713;&#24066;&#26481;&#21306;/&#31119;&#23713;&#30476;&#31119;&#23713;&#24066;&#26481;&#21306;&#21776;&#21407;&#65303;&#19969;&#30446;&#65297;&#65304;&#65293;&#65297;&#65374;&#65298;/&#31119;&#23713;&#30476;&#31119;&#23713;&#24066;&#26481;&#21306;&#21776;&#21407;&#65303;&#19969;&#30446;&#65297;&#65304;&#65293;&#65297;&#65374;&#65298;_&#24037;&#20107;&#36000;&#25285;&#37329;.pdf" TargetMode="External"/><Relationship Id="rId75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2823;&#26376;&#24066;/%5b00%5d&#23665;&#26792;&#30476;&#22823;&#26376;&#24066;&#21021;&#29417;&#30010;&#19979;&#21021;&#29417;&#23627;&#27941;&#65297;&#65297;&#65304;&#65299;&#65293;&#65297;&#20182;" TargetMode="External"/><Relationship Id="rId75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2823;&#26376;&#24066;/%5b00%5d&#23665;&#26792;&#30476;&#22823;&#26376;&#24066;&#21021;&#29417;&#30010;&#19979;&#21021;&#29417;&#23627;&#27941;&#65297;&#65297;&#65304;&#65299;&#65293;&#65297;&#20182;" TargetMode="External"/><Relationship Id="rId75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3433;&#20013;&#24066;/%5bt03%5d&#32676;&#39340;&#30476;&#23433;&#20013;&#24066;&#26494;&#20117;&#30000;&#30010;&#26494;&#20117;&#30000;&#23383;&#20108;&#26412;&#26494;&#65297;&#65300;&#65305;&#65303;&#65293;&#65297;&#12289;&#65305;&#65374;&#65297;&#65296;" TargetMode="External"/><Relationship Id="rId75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23500;&#22763;&#27827;&#21475;&#28246;&#30010;/%5bo21%5d&#23665;&#26792;&#30476;&#21335;&#37117;&#30041;&#37089;&#23500;&#22763;&#27827;&#21475;&#28246;&#30010;&#22823;&#30707;&#23383;&#26494;&#21407;&#23665;&#65298;&#65301;&#65299;&#65299;&#65293;&#65297;&#12289;&#65298;&#65304;&#65297;&#65303;&#65293;&#65297;&#12289;&#65298;&#65304;&#65297;&#65301;" TargetMode="External"/><Relationship Id="rId75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15%5d&#23665;&#26792;&#30476;&#21335;&#37117;&#30041;&#37089;&#40180;&#27810;&#26449;&#23383;&#23500;&#22763;&#23665;&#65297;&#65296;&#65300;&#65300;&#65298;&#65293;&#65300;&#65296;&#65296;" TargetMode="External"/><Relationship Id="rId75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13%5d&#23665;&#26792;&#30476;&#21335;&#37117;&#30041;&#37089;&#40180;&#27810;&#26449;&#40180;&#27810;&#26449;&#65297;&#65296;&#65300;&#65300;&#65298;&#12289;&#65297;&#65296;&#65300;&#65300;&#65299;" TargetMode="External"/><Relationship Id="rId75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13%5d&#23665;&#26792;&#30476;&#21335;&#37117;&#30041;&#37089;&#40180;&#27810;&#26449;&#40180;&#27810;&#26449;&#65297;&#65296;&#65300;&#65300;&#65298;&#12289;&#65297;&#65296;&#65300;&#65300;&#65299;" TargetMode="External"/><Relationship Id="rId75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30333;&#24030;&#30010;/%5b82%5d&#23665;&#26792;&#30476;&#21271;&#26460;&#24066;&#30333;&#24030;&#30010;&#22823;&#22346;&#23383;&#21069;&#30000;&#65298;&#65305;&#65299;" TargetMode="External"/><Relationship Id="rId75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27494;&#24029;&#30010;/%5b85%5d&#23665;&#26792;&#30476;&#21271;&#26460;&#24066;&#27494;&#24029;&#30010;&#26611;&#28580;&#65297;&#65301;&#65301;&#65302;&#12289;&#65297;&#65301;&#65301;&#65303;" TargetMode="External"/><Relationship Id="rId75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6817;&#30079;&#65288;&#38306;&#35199;&#38651;&#21147;&#65289;/25_&#28363;&#36032;&#30476;/&#39640;&#23798;&#24066;/%5b45%5d&#28363;&#36032;&#30476;&#39640;&#23798;&#24066;&#12510;&#12461;&#12494;&#30010;&#35199;&#27996;&#65297;&#65297;&#65305;&#65298;&#65293;&#65297;&#12289;&#65297;&#65297;&#65305;&#65299;&#65293;&#65297;" TargetMode="External"/><Relationship Id="rId6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6413;&#24140;&#24066;&#26481;&#21306;/%5bs31%5d&#21271;&#28023;&#36947;&#26413;&#24140;&#24066;&#26481;&#21306;&#20013;&#27836;&#30010;&#65302;&#65302;&#65293;&#65298;&#65301;&#65296;&#12289;&#65299;&#65296;&#65301;&#65374;&#65299;&#65298;&#65303;/&#21271;&#28023;&#36947;&#26413;&#24140;&#24066;&#26481;&#21306;&#20013;&#27836;&#30010;&#65302;&#65302;&#65293;&#65298;&#65301;&#65296;&#12289;&#65299;&#65296;&#65301;&#65374;&#65299;&#65298;&#65303;_&#24037;&#20107;&#36000;&#25285;&#37329;.pdf" TargetMode="External"/><Relationship Id="rId6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0707;&#29417;&#24066;/%5bs07%5d&#21271;&#28023;&#36947;&#30707;&#29417;&#24066;&#26032;&#28207;&#21335;&#65299;&#19969;&#30446;&#65303;&#65296;&#65300;/&#21271;&#28023;&#36947;&#30707;&#29417;&#24066;&#26032;&#28207;&#21335;&#65299;&#19969;&#30446;&#65303;&#65296;&#65300;_&#24037;&#20107;&#36000;&#25285;&#37329;.pdf" TargetMode="External"/><Relationship Id="rId6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3470;&#23822;&#30476;/&#23470;&#23822;&#24066;/%5b00%5d&#23470;&#23822;&#30476;&#23470;&#23822;&#24066;&#30000;&#21513;&#65300;&#65299;&#65301;&#65302;&#65293;&#65297;&#65293;&#65297;/&#23470;&#23822;&#30476;&#23470;&#23822;&#24066;&#30000;&#21513;&#65300;&#65299;&#65301;&#65302;&#65293;&#65297;&#65293;&#65297;_&#24037;&#20107;&#36000;&#25285;&#37329;&#35531;&#27714;.pdf" TargetMode="External"/><Relationship Id="rId6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3470;&#23822;&#30476;/&#20018;&#38291;&#24066;/%5b07%5d&#23470;&#23822;&#30476;&#20018;&#38291;&#24066;&#37117;&#20117;&#65298;&#65297;&#65302;&#65296;&#65293;&#65297;/&#23470;&#23822;&#30476;&#20018;&#38291;&#24066;&#37117;&#20117;&#65298;&#65297;&#65302;&#65296;&#65293;&#65297;_&#24037;&#20107;&#36000;&#25285;&#37329;&#35531;&#27714;.pdf" TargetMode="External"/><Relationship Id="rId6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3470;&#23822;&#30476;/&#26085;&#21335;&#24066;/%5b08%5d&#23470;&#23822;&#30476;&#26085;&#21335;&#24066;&#22823;&#23383;&#23500;&#22763;&#65298;&#65297;&#65300;&#65296;&#65293;&#65298;&#12289;&#65297;&#65305;&#65374;&#65299;&#65302;/&#23470;&#23822;&#30476;&#26085;&#21335;&#24066;&#22823;&#23383;&#23500;&#22763;&#65298;&#65297;&#65300;&#65296;&#65293;&#65298;&#12289;&#65297;&#65305;&#65374;&#65299;&#65302;_&#24037;&#20107;&#36000;&#25285;&#37329;&#35531;&#27714;.pdf" TargetMode="External"/><Relationship Id="rId6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19978;&#22825;&#33609;&#24066;/%5b03%5d&#29066;&#26412;&#30476;&#19978;&#22825;&#33609;&#24066;&#22823;&#30690;&#37326;&#30010;&#20013;&#65299;&#65300;&#65298;&#65305;&#65293;&#65297;&#12289;&#65300;&#65374;&#65304;/&#29066;&#26412;&#30476;&#19978;&#22825;&#33609;&#24066;&#22823;&#30690;&#37326;&#30010;&#20013;&#65299;&#65300;&#65298;&#65305;&#65293;&#65297;&#12289;&#65300;&#65374;&#65304;_&#24037;&#20107;&#36000;&#25285;&#37329;.pdf" TargetMode="External"/><Relationship Id="rId6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19978;&#22825;&#33609;&#24066;/%5b05%5d&#29066;&#26412;&#30476;&#19978;&#22825;&#33609;&#24066;&#22823;&#30690;&#37326;&#30010;&#30331;&#31435;&#65301;&#65297;&#65300;&#65298;&#65293;&#65297;&#65293;&#65297;&#65374;&#65298;/&#29066;&#26412;&#30476;&#19978;&#22825;&#33609;&#24066;&#22823;&#30690;&#37326;&#30010;&#30331;&#31435;&#65301;&#65297;&#65300;&#65298;&#65293;&#65297;&#65293;&#65297;&#65374;&#65298;_&#24037;&#20107;&#36000;&#25285;&#37329;.pdf" TargetMode="External"/><Relationship Id="rId6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23665;&#40575;&#24066;/%5b28%5d&#29066;&#26412;&#30476;&#23665;&#40575;&#24066;&#24179;&#23665;&#65299;&#65299;&#65301;&#65296;&#65293;&#65297;/&#29066;&#26412;&#30476;&#23665;&#40575;&#24066;&#24179;&#23665;&#65299;&#65299;&#65301;&#65296;&#65293;&#65297;_&#24037;&#20107;&#36000;&#25285;&#37329;.pdf" TargetMode="External"/><Relationship Id="rId6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29066;&#26412;&#24066;&#21335;&#21306;/%5b18%5d&#29066;&#26412;&#30476;&#29066;&#26412;&#24066;&#21335;&#21306;&#22478;&#21335;&#30010;&#26481;&#38463;&#39640;&#65297;&#65297;&#65296;&#65300;&#65293;&#65297;/&#29066;&#26412;&#30476;&#29066;&#26412;&#24066;&#21335;&#21306;&#22478;&#21335;&#30010;&#26481;&#38463;&#39640;&#65297;&#65297;&#65296;&#65300;&#65293;&#65297;&#20182;_&#24037;&#20107;&#36000;&#25285;&#37329;.pdf" TargetMode="External"/><Relationship Id="rId6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29066;&#26412;&#24066;&#21335;&#21306;/%5b17%5d&#29066;&#26412;&#30476;&#29066;&#26412;&#24066;&#21335;&#21306;&#22478;&#21335;&#30010;&#26481;&#38463;&#39640;&#65297;&#65296;&#65304;&#65302;/&#29066;&#26412;&#30476;&#29066;&#26412;&#24066;&#21335;&#21306;&#22478;&#21335;&#30010;&#26481;&#38463;&#39640;&#65297;&#65296;&#65304;&#65302;_&#24037;&#20107;&#36000;&#25285;&#37329;.pdf" TargetMode="External"/><Relationship Id="rId43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30000;&#26041;&#37089;&#20989;&#21335;&#30010;/%5b28%5d&#38745;&#23713;&#30476;&#30000;&#26041;&#37089;&#20989;&#21335;&#30010;&#24179;&#20117;&#23383;&#21335;&#35895;&#19979;&#65297;&#65303;&#65300;&#65296;&#65293;&#65297;&#65296;&#65298;&#65302;" TargetMode="External"/><Relationship Id="rId43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19977;&#23798;&#24066;/%5b35%5d&#38745;&#23713;&#30476;&#19977;&#23798;&#24066;&#26757;&#21517;&#65301;&#65297;&#65303;" TargetMode="External"/><Relationship Id="rId43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26085;&#20809;&#24066;/%5bk120%5d&#26085;&#20809;&#24066;&#26126;&#31070;&#65297;&#65297;&#65302;&#65302;&#65293;&#65297;&#65301;" TargetMode="External"/><Relationship Id="rId43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1315;&#33865;&#24066;&#33509;&#33865;&#21306;/%5b16%5d&#21315;&#33865;&#30476;&#21315;&#33865;&#24066;&#33509;&#33865;&#21306;&#20013;&#37326;&#30010;&#65297;&#65305;&#65305;&#65302;&#65293;&#65299;&#12289;&#65300;" TargetMode="External"/><Relationship Id="rId43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1315;&#33865;&#24066;&#33509;&#33865;&#21306;/%5b16%5d&#21315;&#33865;&#30476;&#21315;&#33865;&#24066;&#33509;&#33865;&#21306;&#20013;&#37326;&#30010;&#65297;&#65305;&#65305;&#65302;&#65293;&#65299;&#12289;&#65300;" TargetMode="External"/><Relationship Id="rId43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40251;&#24035;&#24066;/%5b17%5d&#22524;&#29577;&#30476;&#40251;&#24035;&#24066;&#23567;&#35895;&#65302;&#65298;&#65303;&#65293;&#65297;&#65374;&#65298;&#65297;" TargetMode="External"/><Relationship Id="rId43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37089;&#37027;&#38920;&#30010;/%5bk21%5d&#37027;&#38920;&#37089;&#37027;&#38920;&#30010;&#22823;&#23383;&#39640;&#20037;&#20057;&#65299;&#65299;&#65303;&#65296;&#65293;&#65297;&#65303;&#65302;&#65298;" TargetMode="External"/><Relationship Id="rId43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3433;&#20013;&#24066;/%5bt03%5d&#32676;&#39340;&#30476;&#23433;&#20013;&#24066;&#26494;&#20117;&#30000;&#30010;&#26494;&#20117;&#30000;&#23383;&#20108;&#26412;&#26494;&#65297;&#65300;&#65305;&#65303;&#65293;&#65297;&#12289;&#65305;&#65374;&#65297;&#65296;" TargetMode="External"/><Relationship Id="rId43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3433;&#20013;&#24066;/%5bt03%5d&#32676;&#39340;&#30476;&#23433;&#20013;&#24066;&#26494;&#20117;&#30000;&#30010;&#26494;&#20117;&#30000;&#23383;&#20108;&#26412;&#26494;&#65297;&#65300;&#65305;&#65303;&#65293;&#65297;&#12289;&#65305;&#65374;&#65297;&#65296;" TargetMode="External"/><Relationship Id="rId43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3433;&#20013;&#24066;/%5bt03%5d&#32676;&#39340;&#30476;&#23433;&#20013;&#24066;&#26494;&#20117;&#30000;&#30010;&#26494;&#20117;&#30000;&#23383;&#20108;&#26412;&#26494;&#65297;&#65300;&#65305;&#65303;&#65293;&#65297;&#12289;&#65305;&#65374;&#65297;&#65296;" TargetMode="External"/><Relationship Id="rId111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30928;&#30000;&#24066;/%5b02%5d&#38745;&#23713;&#30476;&#30928;&#30000;&#24066;&#23500;&#19992;&#65288;&#30058;&#22320;&#26410;&#30906;&#23450;&#65289;" TargetMode="External"/><Relationship Id="rId111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7996;&#26494;&#24066;&#35199;&#21306;/%5b31%5d&#38745;&#23713;&#30476;&#27996;&#26494;&#24066;&#35199;&#21306;&#24535;&#37117;&#21570;&#30010;&#65299;&#65300;&#65304;&#65296;&#65293;&#65297;&#65374;&#65300;" TargetMode="External"/><Relationship Id="rId111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7996;&#26494;&#24066;&#35199;&#21306;/%5b31%5d&#38745;&#23713;&#30476;&#27996;&#26494;&#24066;&#35199;&#21306;&#24535;&#37117;&#21570;&#30010;&#65299;&#65300;&#65304;&#65296;&#65293;&#65297;&#65374;&#65300;" TargetMode="External"/><Relationship Id="rId111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7996;&#26494;&#24066;&#35199;&#21306;/%5b32%5d&#38745;&#23713;&#30476;&#27996;&#26494;&#24066;&#35199;&#21306;&#24196;&#20869;&#30010;&#27744;&#27836;&#65297;&#65297;&#65304;&#65302;&#65293;&#65297;&#20182;" TargetMode="External"/><Relationship Id="rId111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7996;&#26494;&#24066;&#35199;&#21306;/%5b32%5d&#38745;&#23713;&#30476;&#27996;&#26494;&#24066;&#35199;&#21306;&#24196;&#20869;&#30010;&#27744;&#27836;&#65297;&#65297;&#65304;&#65302;&#65293;&#65297;&#20182;" TargetMode="External"/><Relationship Id="rId111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7996;&#26494;&#24066;&#35199;&#21306;/%5b30%5d&#38745;&#23713;&#30476;&#27996;&#26494;&#24066;&#35199;&#21306;&#31070;&#12465;&#35895;&#30010;&#65288;&#30058;&#22320;&#26410;&#30906;&#23450;&#65289;" TargetMode="External"/><Relationship Id="rId111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7996;&#26494;&#24066;&#35199;&#21306;/%5b33%5d&#38745;&#23713;&#30476;&#27996;&#26494;&#24066;&#35199;&#21306;&#22823;&#23665;&#30010;&#65299;&#65299;&#65301;&#65299;&#65293;&#65297;&#65374;&#65299;" TargetMode="External"/><Relationship Id="rId111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7996;&#26494;&#24066;&#35199;&#21306;/%5b33%5d&#38745;&#23713;&#30476;&#27996;&#26494;&#24066;&#35199;&#21306;&#22823;&#23665;&#30010;&#65299;&#65299;&#65301;&#65299;&#65293;&#65297;&#65374;&#65299;" TargetMode="External"/><Relationship Id="rId111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7996;&#26494;&#24066;&#22825;&#31452;&#21306;/%5b19%5d&#38745;&#23713;&#30476;&#27996;&#26494;&#24066;&#22825;&#31452;&#21306;&#31070;&#27810;&#65297;&#65297;&#65301;&#65299;&#65293;&#65297;&#65374;&#65298;" TargetMode="External"/><Relationship Id="rId111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7996;&#26494;&#24066;&#21271;&#21306;/%5b27%5d&#38745;&#23713;&#30476;&#27996;&#26494;&#24066;&#21271;&#21306;&#24341;&#20304;&#30010;&#22885;&#23665;&#65297;&#65302;&#65296;&#65297;&#65293;&#65304;&#65293;&#65297;&#65374;&#65298;" TargetMode="External"/><Relationship Id="rId11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0000;&#24029;&#37089;&#31119;&#26234;&#30010;/%5b49%5d&#31119;&#23713;&#30476;&#30000;&#24029;&#37089;&#31119;&#26234;&#30010;&#36196;&#27744;&#65299;&#65305;&#65305;&#65293;&#65298;&#65300;/&#31119;&#23713;&#30476;&#30000;&#24029;&#37089;&#31119;&#26234;&#30010;&#36196;&#27744;&#65299;&#65305;&#65305;&#65293;&#65298;&#65300;_&#24037;&#20107;&#36000;&#25285;&#37329;.pdf" TargetMode="External"/><Relationship Id="rId11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0000;&#24029;&#37089;&#31119;&#26234;&#30010;/%5b117%5d&#31119;&#23713;&#30476;&#30000;&#24029;&#37089;&#31119;&#26234;&#30010;&#24321;&#22478;&#65298;&#65304;&#65299;&#65299;&#65293;&#65297;&#65374;&#65298;/&#31119;&#23713;&#30476;&#30000;&#24029;&#37089;&#31119;&#26234;&#30010;&#24321;&#22478;&#65298;&#65304;&#65299;&#65299;&#65293;&#65297;&#65374;&#65298;_&#24037;&#20107;&#36000;&#25285;&#37329;.pdf" TargetMode="External"/><Relationship Id="rId11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0000;&#24029;&#37089;&#31992;&#30000;&#30010;/%5b47%5d&#31119;&#23713;&#30476;&#30000;&#24029;&#37089;&#31992;&#30000;&#30010;&#23383;&#26494;&#12465;&#36843;&#65300;&#65296;&#65296;&#65300;&#65293;&#65297;/&#31119;&#23713;&#30476;&#30000;&#24029;&#37089;&#31992;&#30000;&#30010;&#23383;&#26494;&#12465;&#36843;&#65300;&#65296;&#65296;&#65300;&#65293;&#65297;_&#24037;&#20107;&#36000;&#25285;&#37329;.pdf" TargetMode="External"/><Relationship Id="rId11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4892;&#27211;&#24066;/%5b112%5d&#31119;&#23713;&#30476;&#34892;&#27211;&#24066;&#26481;&#22823;&#27211;&#65302;&#19969;&#30446;&#65288;&#30058;&#22320;&#26410;&#30906;&#23450;&#65289;/&#31119;&#23713;&#30476;&#34892;&#27211;&#24066;&#26481;&#22823;&#27211;&#65302;&#19969;&#30446;&#65288;&#30058;&#22320;&#26410;&#30906;&#23450;&#65289;_&#24037;&#20107;&#36000;&#25285;&#37329;&#35531;&#27714;.pdf" TargetMode="External"/><Relationship Id="rId11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26397;&#20489;&#24066;/%5b06%5d&#31119;&#23713;&#30476;&#26397;&#20489;&#24066;&#30333;&#40165;&#65298;&#65297;&#65304;&#65293;&#65297;&#65293;&#65297;&#65374;&#65298;/&#31119;&#23713;&#30476;&#26397;&#20489;&#24066;&#30333;&#40165;&#65298;&#65297;&#65304;&#65293;&#65297;&#65293;&#65297;&#65374;&#65298;_&#24037;&#20107;&#36000;&#25285;&#37329;&#35531;&#27714;.pdf" TargetMode="External"/><Relationship Id="rId11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21271;&#20061;&#24030;&#24066;&#20843;&#24161;&#26481;&#21306;/%5b97%5d&#31119;&#23713;&#30476;&#21271;&#20061;&#24030;&#24066;&#20843;&#24161;&#26481;&#21306;&#20013;&#23614;&#65299;&#19969;&#30446;&#65298;&#65293;&#65300;&#65299;/&#31119;&#23713;&#30476;&#21271;&#20061;&#24030;&#24066;&#20843;&#24161;&#26481;&#21306;&#20013;&#23614;&#65299;&#19969;&#30446;&#65298;&#65293;&#65300;&#65299;_&#24037;&#20107;&#36000;&#25285;&#37329;.pdf" TargetMode="External"/><Relationship Id="rId11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1689;&#19978;&#37089;&#31689;&#19978;&#30010;/%5b101%5d&#31119;&#23713;&#30476;&#31689;&#19978;&#37089;&#31689;&#19978;&#30010;&#22823;&#23383;&#23433;&#27494;&#65297;&#65298;&#65299;&#65304;&#65293;&#65298;/&#31119;&#23713;&#30476;&#31689;&#19978;&#37089;&#31689;&#19978;&#30010;&#22823;&#23383;&#23433;&#27494;&#65297;&#65298;&#65299;&#65304;&#65293;&#65298;_&#24037;&#20107;&#36000;&#25285;&#37329;&#35531;&#27714;.pdf" TargetMode="External"/><Relationship Id="rId11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1689;&#19978;&#37089;&#19978;&#27611;&#30010;/%5b98%5d&#31119;&#23713;&#30476;&#31689;&#19978;&#37089;&#19978;&#27611;&#30010;&#32210;&#26041;&#65288;&#30058;&#22320;&#26410;&#30906;&#23450;&#65289;&#65293;&#65297;&#65374;&#65298;/&#31119;&#23713;&#30476;&#31689;&#19978;&#37089;&#19978;&#27611;&#30010;&#32210;&#26041;&#65288;&#30058;&#22320;&#26410;&#30906;&#23450;&#65289;&#65293;&#65297;_&#24037;&#20107;&#36000;&#25285;&#37329;&#35531;&#27714;.pdf" TargetMode="External"/><Relationship Id="rId11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1689;&#19978;&#37089;&#19978;&#27611;&#30010;/%5b98%5d&#31119;&#23713;&#30476;&#31689;&#19978;&#37089;&#19978;&#27611;&#30010;&#32210;&#26041;&#65288;&#30058;&#22320;&#26410;&#30906;&#23450;&#65289;&#65293;&#65297;&#65374;&#65298;/&#31119;&#23713;&#30476;&#31689;&#19978;&#37089;&#19978;&#27611;&#30010;&#32210;&#26041;&#65288;&#30058;&#22320;&#26410;&#30906;&#23450;&#65289;&#65293;&#65298;_&#24037;&#20107;&#36000;&#25285;&#37329;&#35531;&#27714;.pdf" TargetMode="External"/><Relationship Id="rId11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1992;&#23798;&#24066;/%5b118%5d&#31119;&#23713;&#30476;&#31992;&#23798;&#24066;&#24535;&#25705;&#33445;&#23627;&#65297;&#65305;&#65300;&#65293;&#65297;&#65374;&#65298;/&#31119;&#23713;&#30476;&#31992;&#23798;&#24066;&#24535;&#25705;&#33445;&#23627;&#65297;&#65305;&#65300;&#65293;&#65297;_&#24037;&#20107;&#36000;&#25285;&#37329;.pdf" TargetMode="External"/><Relationship Id="rId76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6817;&#30079;&#65288;&#38306;&#35199;&#38651;&#21147;&#65289;/25_&#28363;&#36032;&#30476;/&#39640;&#23798;&#24066;/%5b44%5d&#28363;&#36032;&#30476;&#39640;&#23798;&#24066;&#12510;&#12461;&#12494;&#30010;&#35199;&#27996;&#65297;&#65305;&#65300;&#65293;&#65297;" TargetMode="External"/><Relationship Id="rId76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6817;&#30079;&#65288;&#38306;&#35199;&#38651;&#21147;&#65289;/25_&#28363;&#36032;&#30476;/&#39640;&#23798;&#24066;/%5b40%5d&#28363;&#36032;&#30476;&#39640;&#23798;&#24066;&#12510;&#12461;&#12494;&#30010;&#30333;&#35895;&#65300;&#65296;&#65302;" TargetMode="External"/><Relationship Id="rId76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6817;&#30079;&#65288;&#38306;&#35199;&#38651;&#21147;&#65289;/25_&#28363;&#36032;&#30476;/&#39640;&#23798;&#24066;/%5b47%5d&#28363;&#36032;&#30476;&#39640;&#23798;&#24066;&#12510;&#12461;&#12494;&#30010;&#29287;&#37326;&#65298;&#65296;&#65296;" TargetMode="External"/><Relationship Id="rId76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6817;&#30079;&#65288;&#38306;&#35199;&#38651;&#21147;&#65289;/25_&#28363;&#36032;&#30476;/&#39640;&#23798;&#24066;/%5b24%5d&#28363;&#36032;&#30476;&#39640;&#23798;&#24066;&#23433;&#26311;&#24029;&#30010;&#38738;&#26611;&#65298;&#65297;&#65305;&#65301;&#65293;&#65299;&#65299;&#12289;&#65299;&#65301;" TargetMode="External"/><Relationship Id="rId76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6817;&#30079;&#65288;&#38306;&#35199;&#38651;&#21147;&#65289;/25_&#28363;&#36032;&#30476;/&#39640;&#23798;&#24066;/%5b24%5d&#28363;&#36032;&#30476;&#39640;&#23798;&#24066;&#23433;&#26311;&#24029;&#30010;&#38738;&#26611;&#65298;&#65297;&#65305;&#65301;&#65293;&#65299;&#65299;&#12289;&#65299;&#65301;" TargetMode="External"/><Relationship Id="rId76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6817;&#30079;&#65288;&#38306;&#35199;&#38651;&#21147;&#65289;/25_&#28363;&#36032;&#30476;/&#39640;&#23798;&#24066;/%5b29%5d&#28363;&#36032;&#30476;&#39640;&#23798;&#24066;&#23433;&#26311;&#24029;&#30010;&#20013;&#37326;&#23383;&#22826;&#23665;&#23546;&#65297;&#65299;&#65305;&#65299;&#65293;&#65301;" TargetMode="External"/><Relationship Id="rId76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6817;&#30079;&#65288;&#38306;&#35199;&#38651;&#21147;&#65289;/25_&#28363;&#36032;&#30476;/&#39640;&#23798;&#24066;/%5b33%5d&#28363;&#36032;&#30476;&#39640;&#23798;&#24066;&#20170;&#27941;&#30010;&#26085;&#32622;&#21069;&#65288;&#30058;&#22320;&#26410;&#30906;&#23450;&#65289;" TargetMode="External"/><Relationship Id="rId76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6817;&#30079;&#65288;&#38306;&#35199;&#38651;&#21147;&#65289;/25_&#28363;&#36032;&#30476;/&#22823;&#27941;&#24066;/%5b03%5d&#28363;&#36032;&#30476;&#22823;&#27941;&#24066;&#20234;&#39321;&#31435;&#29983;&#27941;&#30010;&#65299;&#65296;&#65301;" TargetMode="External"/><Relationship Id="rId76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6817;&#30079;&#65288;&#38306;&#35199;&#38651;&#21147;&#65289;/25_&#28363;&#36032;&#30476;/&#22823;&#27941;&#24066;/%5b05%5d&#28363;&#36032;&#30476;&#22823;&#27941;&#24066;&#22823;&#30707;&#26365;&#26463;&#65298;&#19969;&#30446;&#65298;" TargetMode="External"/><Relationship Id="rId76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6817;&#30079;&#65288;&#38306;&#35199;&#38651;&#21147;&#65289;/25_&#28363;&#36032;&#30476;/&#22823;&#27941;&#24066;/%5b06%5d&#28363;&#36032;&#30476;&#22823;&#27941;&#24066;&#22823;&#30707;&#26365;&#26463;&#30010;&#65305;&#65299;&#65293;&#65299;" TargetMode="External"/><Relationship Id="rId7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29577;&#21517;&#24066;/%5b25%5d&#29066;&#26412;&#30476;&#29577;&#21517;&#24066;&#31435;&#39000;&#23546;&#23383;&#26481;&#27573;&#65302;&#65298;&#65299;&#65293;&#65297;/&#29066;&#26412;&#30476;&#29577;&#21517;&#24066;&#31435;&#39000;&#23546;&#23383;&#26481;&#27573;&#65302;&#65298;&#65299;&#65293;&#65297;_&#24037;&#20107;&#36000;&#25285;&#37329;.pdf" TargetMode="External"/><Relationship Id="rId7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0304;&#36032;&#30476;/&#40165;&#26646;&#24066;/%5b10%5d&#20304;&#36032;&#30476;&#40165;&#26646;&#24066;&#27827;&#20869;&#30010;&#65298;&#65296;&#65304;&#65297;&#65293;&#65297;&#65374;&#65299;/&#20304;&#36032;&#30476;&#40165;&#26646;&#24066;&#27827;&#20869;&#30010;&#65298;&#65296;&#65304;&#65297;&#65293;&#65297;&#65374;&#65299;_&#24037;&#20107;&#36000;&#25285;&#37329;&#35531;&#27714;.pdf" TargetMode="External"/><Relationship Id="rId7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0304;&#36032;&#30476;/&#20304;&#36032;&#24066;/%5b08%5d&#20304;&#36032;&#30476;&#20304;&#36032;&#24066;&#24029;&#21103;&#30010;&#22823;&#23383;&#35199;&#21476;&#36032;&#65303;&#65299;&#65302;&#65293;&#65297;/&#20304;&#36032;&#30476;&#20304;&#36032;&#24066;&#24029;&#21103;&#30010;&#22823;&#23383;&#35199;&#21476;&#36032;&#65303;&#65299;&#65302;&#65293;&#65297;_&#24037;&#20107;&#36000;&#25285;&#37329;&#35531;&#27714;.pdf" TargetMode="External"/><Relationship Id="rId7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0304;&#36032;&#30476;/&#26481;&#26494;&#28006;&#37089;&#29572;&#28023;&#30010;/%5b05%5d&#20304;&#36032;&#30476;&#26481;&#26494;&#28006;&#37089;&#29572;&#28023;&#30010;&#22823;&#23383;&#20206;&#23627;&#65302;&#65301;&#65293;&#65299;/&#20304;&#36032;&#30476;&#26481;&#26494;&#28006;&#37089;&#29572;&#28023;&#30010;&#22823;&#23383;&#20206;&#23627;&#65302;&#65301;&#65293;&#65299;_&#24037;&#20107;&#36000;&#25285;&#37329;&#35531;&#27714;.pdf" TargetMode="External"/><Relationship Id="rId7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34217;&#25705;&#24029;&#20869;&#24066;/%5b105%5d&#40575;&#20816;&#23798;&#30476;&#34217;&#25705;&#24029;&#20869;&#24066;&#35199;&#26041;&#30010;&#22823;&#36861;&#65297;&#65302;&#65301;&#65299;&#65293;&#65297;&#12289;&#65299;&#65374;&#65297;&#65296;/&#40575;&#20816;&#23798;&#30476;&#34217;&#25705;&#24029;&#20869;&#24066;&#35199;&#26041;&#30010;&#22823;&#36861;&#65297;&#65302;&#65301;&#65299;&#65293;&#65297;&#12289;&#65299;&#65374;&#65297;&#65296;_&#24037;&#20107;&#36000;&#25285;&#37329;.pdf" TargetMode="External"/><Relationship Id="rId7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40575;&#20816;&#23798;&#24066;/&#26716;&#23798;&#26494;&#28006;&#30010;/%5b71%5d&#40575;&#20816;&#23798;&#30476;&#40575;&#20816;&#23798;&#24066;&#26716;&#23798;&#26494;&#28006;&#30010;&#65297;&#65296;&#65300;/&#40575;&#20816;&#23798;&#30476;&#40575;&#20816;&#23798;&#24066;&#26716;&#23798;&#26494;&#28006;&#30010;&#65297;&#65296;&#65300;&#65293;&#65297;&#65374;&#65298;_&#24037;&#20107;&#36000;&#25285;&#37329;.pdf" TargetMode="External"/><Relationship Id="rId7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24535;&#24067;&#24535;&#24066;/%5b68%5d&#40575;&#20816;&#23798;&#30476;&#24535;&#24067;&#24535;&#24066;&#24535;&#24067;&#24535;&#30010;&#24535;&#24067;&#24535;&#65297;&#65300;&#65303;&#65300;/&#24535;&#24067;&#24535;&#24066;&#24535;&#24067;&#24535;&#30010;&#24535;&#24067;&#24535;&#65297;&#65300;&#65303;&#65300;&#65293;&#65300;_&#36000;&#25285;&#37329;.pdf" TargetMode="External"/><Relationship Id="rId7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40575;&#23627;&#24066;/%5b62%5d&#40575;&#20816;&#23798;&#30476;&#40575;&#23627;&#24066;&#20018;&#33391;&#30010;&#19978;&#23567;&#21407;&#65298;&#65302;&#65304;&#65297;&#65293;&#65305;&#65302;/&#40575;&#20816;&#23798;&#30476;&#40575;&#23627;&#24066;&#20018;&#33391;&#30010;&#19978;&#23567;&#21407;&#65298;&#65302;&#65304;&#65297;&#65293;&#65305;&#65302;_&#24037;&#20107;&#36000;&#25285;&#37329;.pdf" TargetMode="External"/><Relationship Id="rId7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21335;&#12373;&#12388;&#12414;&#24066;/%5b56%5d&#40575;&#20816;&#23798;&#30476;&#21335;&#12373;&#12388;&#12414;&#24066;&#31520;&#27801;&#30010;&#36196;&#29983;&#26408;&#65297;&#65297;&#65300;&#65304;&#65293;&#65299;&#12540;&#65297;&#65374;&#65298;/&#40575;&#20816;&#23798;&#30476;&#21335;&#12373;&#12388;&#12414;&#24066;&#31520;&#27801;&#30010;&#36196;&#29983;&#26408;&#65297;&#65297;&#65300;&#65304;&#65293;&#65299;&#12540;&#65297;&#65374;&#65298;_&#24037;&#20107;&#36000;&#25285;&#37329;.pdf" TargetMode="External"/><Relationship Id="rId7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26085;&#32622;&#24066;/%5b41%5d&#40575;&#20816;&#23798;&#30476;&#26085;&#32622;&#24066;&#26481;&#24066;&#26469;&#30010;&#20234;&#20316;&#30000;&#65298;&#65302;&#65304;&#65301;&#12540;&#65297;&#65374;&#65298;/&#40575;&#20816;&#23798;&#30476;&#26085;&#32622;&#24066;&#26481;&#24066;&#26469;&#30010;&#20234;&#20316;&#30000;&#65298;&#65302;&#65304;&#65301;&#12540;&#65297;&#65374;&#65298;_&#24037;&#20107;&#36000;&#25285;&#37329;.pdf" TargetMode="External"/><Relationship Id="rId44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23470;&#21476;&#23798;&#24066;/%5b42%5d&#27798;&#32260;&#30476;&#23470;&#21476;&#23798;&#24066;&#24179;&#33391;&#35199;&#37324;&#65297;&#65297;&#65296;&#65305;" TargetMode="External"/><Relationship Id="rId44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12358;&#12427;&#12414;&#24066;/%5b12%5d&#27798;&#32260;&#30476;&#12358;&#12427;&#12414;&#24066;&#20210;&#23994;&#65301;&#65300;&#65302;" TargetMode="External"/><Relationship Id="rId44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12358;&#12427;&#12414;&#24066;/%5b10%5d&#27798;&#32260;&#30476;&#12358;&#12427;&#12414;&#24066;&#24029;&#30000;&#65300;&#65304;&#65302;&#12289;&#65300;&#65304;&#65303;&#12289;&#65300;&#65305;&#65296;" TargetMode="External"/><Relationship Id="rId44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12358;&#12427;&#12414;&#24066;/%5b08%5d&#27798;&#32260;&#30476;&#12358;&#12427;&#12414;&#24066;&#30707;&#24029;&#23665;&#22478;&#65299;&#65301;&#65300;" TargetMode="External"/><Relationship Id="rId44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12358;&#12427;&#12414;&#24066;/%5b11%5d&#27798;&#32260;&#30476;&#12358;&#12427;&#12414;&#24066;&#22633;&#23627;&#65301;&#65304;&#65293;&#65297;" TargetMode="External"/><Relationship Id="rId44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12358;&#12427;&#12414;&#24066;/%5b16%5d&#27798;&#32260;&#30476;&#12358;&#12427;&#12414;&#24066;&#19982;&#37027;&#22478;&#26691;&#21407;&#65297;&#65304;&#65305;&#65300;&#12289;&#65298;&#65296;&#65305;&#65304;&#12289;&#65298;&#65297;&#65298;&#65300;" TargetMode="External"/><Relationship Id="rId44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0002;&#26000;&#24066;/%5b02%5d&#23665;&#26792;&#30476;&#30002;&#26000;&#24066;&#20096;&#27810;&#22823;&#26126;&#31070;&#65302;&#65305;&#65300;&#65305;&#65293;&#65299;&#65303;&#65303;" TargetMode="External"/><Relationship Id="rId44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0002;&#26000;&#24066;/%5b01%5d&#23665;&#26792;&#30476;&#30002;&#26000;&#24066;&#22823;&#22408;&#23383;&#21315;&#40165;&#23665;&#65297;&#65305;&#65298;&#65302;" TargetMode="External"/><Relationship Id="rId44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0002;&#26000;&#24066;/%5b01%5d&#23665;&#26792;&#30476;&#30002;&#26000;&#24066;&#22823;&#22408;&#23383;&#21315;&#40165;&#23665;&#65297;&#65305;&#65298;&#65302;" TargetMode="External"/><Relationship Id="rId44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0002;&#26000;&#24066;/%5b03%5d&#23665;&#26792;&#30476;&#30002;&#26000;&#24066;&#20096;&#27810;&#22823;&#26126;&#31070;&#65302;&#65305;&#65300;&#65305;" TargetMode="External"/><Relationship Id="rId112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7996;&#26494;&#24066;&#21271;&#21306;/%5b24%5d&#38745;&#23713;&#30476;&#27996;&#26494;&#24066;&#21271;&#21306;&#24341;&#20304;&#30010;&#22885;&#23665;&#65304;&#65303;&#65301;&#65293;&#65298;&#20182;" TargetMode="External"/><Relationship Id="rId112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7996;&#26494;&#24066;&#21271;&#21306;/%5b24%5d&#38745;&#23713;&#30476;&#27996;&#26494;&#24066;&#21271;&#21306;&#24341;&#20304;&#30010;&#22885;&#23665;&#65304;&#65303;&#65301;&#65293;&#65298;&#20182;" TargetMode="External"/><Relationship Id="rId112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7996;&#26494;&#24066;&#21271;&#21306;/%5b28%5d&#38745;&#23713;&#30476;&#27996;&#26494;&#24066;&#21271;&#21306;&#24341;&#20304;&#30010;&#37329;&#25351;&#65288;&#30058;&#22320;&#26410;&#30906;&#23450;&#65289;" TargetMode="External"/><Relationship Id="rId112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7996;&#26494;&#24066;&#21271;&#21306;/%5b28%5d&#38745;&#23713;&#30476;&#27996;&#26494;&#24066;&#21271;&#21306;&#24341;&#20304;&#30010;&#37329;&#25351;&#65288;&#30058;&#22320;&#26410;&#30906;&#23450;&#65289;" TargetMode="External"/><Relationship Id="rId112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7996;&#26494;&#24066;&#21271;&#21306;/%5b29%5d&#38745;&#23713;&#30476;&#27996;&#26494;&#24066;&#21271;&#21306;&#26481;&#19977;&#26041;&#30010;&#65299;&#65304;&#65303;&#65293;&#65297;&#65374;&#65299;" TargetMode="External"/><Relationship Id="rId112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7996;&#26494;&#24066;&#21271;&#21306;/%5b29%5d&#38745;&#23713;&#30476;&#27996;&#26494;&#24066;&#21271;&#21306;&#26481;&#19977;&#26041;&#30010;&#65299;&#65304;&#65303;&#65293;&#65297;&#65374;&#65299;" TargetMode="External"/><Relationship Id="rId112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8246;&#35199;&#24066;/%5b34%5d&#38745;&#23713;&#30476;&#28246;&#35199;&#24066;&#23713;&#23822;&#65297;&#65304;&#65296;&#65293;&#65297;&#65374;&#65301;&#12289;&#65297;&#65304;&#65303;&#65374;&#65297;&#65304;&#65304;" TargetMode="External"/><Relationship Id="rId112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4481;&#21069;&#23822;&#24066;/%5b05%5d&#38745;&#23713;&#30476;&#24481;&#21069;&#23822;&#24066;&#21512;&#25144;&#65297;&#65300;&#65302;&#65300;&#65293;&#65297;" TargetMode="External"/><Relationship Id="rId112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38745;&#23713;&#24066;&#28165;&#27700;&#21306;/%5b17%5d&#38745;&#23713;&#30476;&#38745;&#23713;&#24066;&#28165;&#27700;&#21306;&#23567;&#27827;&#20869;&#65304;&#65298;&#65299;" TargetMode="External"/><Relationship Id="rId112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38745;&#23713;&#24066;&#28165;&#27700;&#21306;/%5b17%5d&#38745;&#23713;&#30476;&#38745;&#23713;&#24066;&#28165;&#27700;&#21306;&#23567;&#27827;&#20869;&#65304;&#65298;&#65299;" TargetMode="External"/><Relationship Id="rId12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1992;&#23798;&#24066;/%5b118%5d&#31119;&#23713;&#30476;&#31992;&#23798;&#24066;&#24535;&#25705;&#33445;&#23627;&#65297;&#65305;&#65300;&#65293;&#65297;&#65374;&#65298;/&#31119;&#23713;&#30476;&#31992;&#23798;&#24066;&#24535;&#25705;&#33445;&#23627;&#65297;&#65305;&#65300;&#65293;&#65298;_&#24037;&#20107;&#36000;&#25285;&#37329;.pdf" TargetMode="External"/><Relationship Id="rId12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1967;&#23627;&#37089;&#23431;&#32654;&#30010;/%5b63%5d&#31119;&#23713;&#30476;&#31967;&#23627;&#37089;&#23431;&#32654;&#30010;&#12392;&#12403;&#12383;&#12369;&#65288;&#30058;&#22320;&#26410;&#30906;&#23450;&#65289;/&#31119;&#23713;&#30476;&#31967;&#23627;&#37089;&#23431;&#32654;&#30010;&#12392;&#12403;&#12383;&#12369;&#65288;&#30058;&#22320;&#26410;&#30906;&#23450;&#65289;_&#24037;&#20107;&#36000;&#25285;&#37329;&#35531;&#27714;.pdf" TargetMode="External"/><Relationship Id="rId12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23447;&#20687;&#24066;/%5b83%5d&#31119;&#23713;&#30476;&#23447;&#20687;&#24066;&#21513;&#30000;&#65302;&#65299;&#65296;/&#31119;&#23713;&#30476;&#23447;&#20687;&#24066;&#21513;&#30000;&#65302;&#65299;&#65296;_&#24037;&#20107;&#36000;&#25285;&#37329;&#35531;&#27714;.pdf" TargetMode="External"/><Relationship Id="rId12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23447;&#20687;&#24066;/%5b76%5d&#31119;&#23713;&#30476;&#23447;&#20687;&#24066;&#27743;&#21475;&#65303;&#65298;&#65301;&#65293;&#65297;&#65374;&#65299;/&#31119;&#23713;&#30476;&#23447;&#20687;&#24066;&#27743;&#21475;&#65303;&#65298;&#65301;&#65293;&#65297;&#65374;&#65299;_&#24037;&#20107;&#36000;&#25285;&#37329;&#35531;&#27714;.pdf" TargetMode="External"/><Relationship Id="rId12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23447;&#20687;&#24066;/%5b78%5d&#31119;&#23713;&#30476;&#23447;&#20687;&#24066;&#31070;&#28234;&#65303;&#65303;&#65297;&#65293;&#65297;&#65293;&#65297;&#65374;&#65298;/&#31119;&#23713;&#30476;&#23447;&#20687;&#24066;&#31070;&#28234;&#65303;&#65303;&#65297;&#65293;&#65297;&#65293;&#65297;&#65374;&#65298;_&#24037;&#20107;&#36000;&#25285;&#37329;&#35531;&#27714;.pdf" TargetMode="External"/><Relationship Id="rId12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23447;&#20687;&#24066;/%5b74%5d&#31119;&#23713;&#30476;&#23447;&#20687;&#24066;&#27744;&#30000;&#65299;&#65300;&#65297;&#65297;&#65293;&#65297;&#65296;/&#31119;&#23713;&#30476;&#23447;&#20687;&#24066;&#27744;&#30000;&#65299;&#65300;&#65297;&#65297;&#65293;&#65297;&#65296;_&#24037;&#20107;&#36000;&#25285;&#37329;&#35531;&#27714;.pdf" TargetMode="External"/><Relationship Id="rId12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23447;&#20687;&#24066;/%5b80%5d&#31119;&#23713;&#30476;&#23447;&#20687;&#24066;&#30000;&#37326;&#65303;&#65299;&#65300;&#65293;&#65297;&#65301;&#65299;&#65293;&#65297;&#65374;&#65298;/&#31119;&#23713;&#30476;&#23447;&#20687;&#24066;&#30000;&#37326;&#65303;&#65299;&#65300;&#65293;&#65297;&#65301;&#65299;&#65293;&#65297;&#65374;&#65298;_&#24037;&#20107;&#36000;&#25285;&#37329;&#35531;&#27714;.pdf" TargetMode="External"/><Relationship Id="rId12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26397;&#20489;&#24066;/%5b03%5d&#31119;&#23713;&#30476;&#26397;&#20489;&#24066;&#29275;&#26408;&#65299;&#65298;&#65301;&#65293;&#65297;/&#31119;&#23713;&#30476;&#26397;&#20489;&#24066;&#29275;&#26408;&#65299;&#65298;&#65301;&#65293;&#65297;_&#24037;&#20107;&#36000;&#25285;&#37329;&#35531;&#27714;.pdf" TargetMode="External"/><Relationship Id="rId12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4892;&#27211;&#24066;/%5b109%5d&#31119;&#23713;&#30476;&#34892;&#27211;&#24066;&#19979;&#26908;&#22320;&#65288;&#30058;&#22320;&#26410;&#30906;&#23450;&#65289;&#65293;&#65297;&#65374;&#65299;/&#31119;&#23713;&#30476;&#34892;&#27211;&#24066;&#19979;&#26908;&#22320;&#65288;&#30058;&#22320;&#26410;&#30906;&#23450;&#65289;&#65293;&#65297;_&#24037;&#20107;&#36000;&#25285;&#37329;.pdf" TargetMode="External"/><Relationship Id="rId12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4892;&#27211;&#24066;/%5b109%5d&#31119;&#23713;&#30476;&#34892;&#27211;&#24066;&#19979;&#26908;&#22320;&#65288;&#30058;&#22320;&#26410;&#30906;&#23450;&#65289;&#65293;&#65297;&#65374;&#65299;/&#31119;&#23713;&#30476;&#34892;&#27211;&#24066;&#19979;&#26908;&#22320;&#65288;&#30058;&#22320;&#26410;&#30906;&#23450;&#65289;&#65293;&#65298;_&#24037;&#20107;&#36000;&#25285;&#37329;.pdf" TargetMode="External"/><Relationship Id="rId77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6817;&#30079;&#65288;&#38306;&#35199;&#38651;&#21147;&#65289;/25_&#28363;&#36032;&#30476;/&#22823;&#27941;&#24066;/%5b07%5d&#28363;&#36032;&#30476;&#22823;&#27941;&#24066;&#22823;&#30707;&#26365;&#26463;&#30010;&#65305;&#65303;&#65293;&#65297;" TargetMode="External"/><Relationship Id="rId77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6817;&#30079;&#65288;&#38306;&#35199;&#38651;&#21147;&#65289;/25_&#28363;&#36032;&#30476;/&#22823;&#27941;&#24066;/%5b16%5d&#28363;&#36032;&#30476;&#22823;&#27941;&#24066;&#21335;&#37111;&#65301;&#19969;&#30446;&#20013;&#37326;&#12494;&#36890;&#65305;&#65302;&#65301;&#65293;&#65299;" TargetMode="External"/><Relationship Id="rId77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6817;&#30079;&#65288;&#38306;&#35199;&#38651;&#21147;&#65289;/25_&#28363;&#36032;&#30476;/&#22823;&#27941;&#24066;/%5b17%5d&#28363;&#36032;&#30476;&#22823;&#27941;&#24066;&#20843;&#23627;&#25144;&#65298;&#65297;&#65296;&#65301;" TargetMode="External"/><Relationship Id="rId77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6817;&#30079;&#65288;&#38306;&#35199;&#38651;&#21147;&#65289;/25_&#28363;&#36032;&#30476;/&#22823;&#27941;&#24066;/%5b12%5d&#28363;&#36032;&#30476;&#22823;&#27941;&#24066;&#21271;&#23567;&#26494;&#65297;&#65303;&#65296;&#65305;&#65293;&#65300;&#65374;&#65297;&#65296;" TargetMode="External"/><Relationship Id="rId77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6817;&#30079;&#65288;&#38306;&#35199;&#38651;&#21147;&#65289;/25_&#28363;&#36032;&#30476;/&#22823;&#27941;&#24066;/%5b13%5d&#28363;&#36032;&#30476;&#22823;&#27941;&#24066;&#21271;&#23567;&#26494;&#23383;&#36042;&#23665;&#65297;&#65304;&#65296;&#65299;&#65293;&#65297;&#65301;" TargetMode="External"/><Relationship Id="rId77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12356;&#12385;&#12365;&#20018;&#26408;&#37326;&#24066;/%5b113%5d&#40575;&#20816;&#23798;&#30476;&#12356;&#12385;&#12365;&#20018;&#26408;&#37326;&#24066;&#28234;&#30010;&#65297;&#65297;&#65296;&#65304;&#65293;&#65298;" TargetMode="External"/><Relationship Id="rId77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23030;&#33391;&#37089;&#28263;&#27700;&#30010;/%5b78%5d&#40575;&#20816;&#23798;&#30476;&#23030;&#33391;&#37089;&#28263;&#27700;&#30010;&#40372;&#20024;&#65297;&#65296;&#65302;&#65302;&#65293;&#65297;&#65374;&#65299;" TargetMode="External"/><Relationship Id="rId77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23030;&#33391;&#37089;&#28263;&#27700;&#30010;/%5b78%5d&#40575;&#20816;&#23798;&#30476;&#23030;&#33391;&#37089;&#28263;&#27700;&#30010;&#40372;&#20024;&#65297;&#65296;&#65302;&#65302;&#65293;&#65297;&#65374;&#65299;" TargetMode="External"/><Relationship Id="rId77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20234;&#20304;&#24066;/%5b83%5d&#40575;&#20816;&#23798;&#30476;&#20234;&#20304;&#24066;&#22823;&#21475;&#30446;&#20024;&#65298;&#65302;&#65296;&#65293;&#65297;&#65293;&#65297;&#65374;&#65298;" TargetMode="External"/><Relationship Id="rId77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20234;&#20304;&#24066;/%5b83%5d&#40575;&#20816;&#23798;&#30476;&#20234;&#20304;&#24066;&#22823;&#21475;&#30446;&#20024;&#65298;&#65302;&#65296;&#65293;&#65297;&#65293;&#65297;&#65374;&#65298;" TargetMode="External"/><Relationship Id="rId8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26085;&#32622;&#24066;/%5b43%5d&#40575;&#20816;&#23798;&#30476;&#26085;&#32622;&#24066;&#21561;&#19978;&#30010;&#20837;&#26469;&#65299;&#65305;&#65298;&#65299;&#65293;&#65297;&#65293;&#65297;/&#40575;&#20816;&#23798;&#30476;&#26085;&#32622;&#24066;&#21561;&#19978;&#30010;&#20837;&#26469;&#65299;&#65305;&#65298;&#65299;&#65293;&#65297;&#65293;&#65297;_&#24037;&#20107;&#36000;&#25285;&#37329;.pdf" TargetMode="External"/><Relationship Id="rId8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21335;&#20061;&#24030;&#24066;/%5b54%5d&#40575;&#20816;&#23798;&#30476;&#21335;&#20061;&#24030;&#24066;&#30693;&#35239;&#30010;&#37089;&#27604;&#33391;&#23627;&#25975;&#65303;&#65304;&#65299;&#65299;&#65293;&#65297;&#65374;&#65298;/&#40575;&#20816;&#23798;&#30476;&#21335;&#20061;&#24030;&#24066;&#30693;&#35239;&#30010;&#37089;&#27604;&#33391;&#23627;&#25975;&#65303;&#65304;&#65299;&#65299;&#65293;&#65297;_&#24037;&#20107;&#36000;&#25285;&#37329;.pdf" TargetMode="External"/><Relationship Id="rId8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21335;&#20061;&#24030;&#24066;/%5b53%5d&#40575;&#20816;&#23798;&#30476;&#21335;&#20061;&#24030;&#24066;&#30693;&#35239;&#30010;&#37089;&#65305;&#65297;&#65303;&#65304;&#65293;&#65297;&#12540;&#65297;&#65374;&#65299;/&#40575;&#20816;&#23798;&#30476;&#21335;&#20061;&#24030;&#24066;&#30693;&#35239;&#30010;&#37089;&#65305;&#65297;&#65303;&#65304;&#65293;&#65297;&#65293;&#65297;_&#24037;&#20107;&#36000;&#25285;&#37329;.pdf" TargetMode="External"/><Relationship Id="rId8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21335;&#20061;&#24030;&#24066;/%5b51%5d&#40575;&#20816;&#23798;&#30476;&#21335;&#20061;&#24030;&#24066;&#30693;&#35239;&#30010;&#22633;&#23627;&#65298;&#65305;&#65297;&#65300;&#65297;&#65293;&#65297;&#65293;&#65297;&#65374;&#65298;/&#40575;&#20816;&#23798;&#30476;&#21335;&#20061;&#24030;&#24066;&#30693;&#35239;&#30010;&#22633;&#23627;&#65298;&#65305;&#65297;&#65300;&#65297;&#65293;&#65297;&#65293;&#65297;&#65374;&#65298;_&#24037;&#20107;&#36000;&#25285;&#37329;.pdf" TargetMode="External"/><Relationship Id="rId8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2823;&#20998;&#30476;/&#21029;&#24220;&#24066;/%5b45%5d&#22823;&#20998;&#30476;&#21029;&#24220;&#24066;&#21476;&#24066;&#30010;&#65298;&#65301;&#65293;&#65297;/&#22823;&#20998;&#30476;&#21029;&#24220;&#24066;&#21476;&#24066;&#30010;&#65298;&#65301;&#65293;&#65297;_&#24037;&#20107;&#36000;&#25285;&#37329;&#35531;&#27714;.pdf" TargetMode="External"/><Relationship Id="rId8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21335;&#20061;&#24030;&#24066;/%5b48%5d&#40575;&#20816;&#23798;&#30476;&#21335;&#20061;&#24030;&#24066;&#38964;&#23043;&#30010;&#19978;&#21029;&#24220;&#65301;&#65305;&#65301;&#65296;&#65293;&#65297;&#65300;/&#40575;&#20816;&#23798;&#30476;&#21335;&#20061;&#24030;&#24066;&#38964;&#23043;&#30010;&#19978;&#21029;&#24220;&#65301;&#65305;&#65301;&#65296;&#65293;&#65297;&#65300;_&#24037;&#20107;&#36000;&#25285;&#37329;.pdf" TargetMode="External"/><Relationship Id="rId8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21335;&#12373;&#12388;&#12414;&#24066;/%5b58%5d&#40575;&#20816;&#23798;&#30476;&#21335;&#12373;&#12388;&#12414;&#24066;&#37329;&#23792;&#30010;&#22823;&#37326;&#65300;&#65296;&#65297;&#65302;/&#40575;&#20816;&#23798;&#30476;&#21335;&#12373;&#12388;&#12414;&#24066;&#37329;&#23792;&#30010;&#22823;&#37326;&#65300;&#65296;&#65297;&#65302;_&#24037;&#20107;&#36000;&#25285;&#37329;.pdf" TargetMode="External"/><Relationship Id="rId8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21335;&#12373;&#12388;&#12414;&#24066;/%5b57%5d&#40575;&#20816;&#23798;&#30476;&#21335;&#12373;&#12388;&#12414;&#24066;&#21152;&#19990;&#30000;&#23567;&#28234;&#65298;&#65301;&#65297;&#65305;&#65293;&#65298;/&#40575;&#20816;&#23798;&#30476;&#21335;&#12373;&#12388;&#12414;&#24066;&#21152;&#19990;&#30000;&#23567;&#28234;&#65298;&#65301;&#65297;&#65305;&#65293;&#65298;&#65293;&#65297;&#65374;&#65298;_&#24037;&#20107;&#36000;&#25285;&#37329;.pdf" TargetMode="External"/><Relationship Id="rId8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40575;&#20816;&#23798;&#24066;/&#30000;&#19978;/%5b29%5d&#40575;&#20816;&#23798;&#30476;&#40575;&#20816;&#23798;&#24066;&#30000;&#19978;&#65303;&#19969;&#30446;&#65297;&#65305;&#65298;&#65302;/&#40575;&#20816;&#23798;&#30476;&#40575;&#20816;&#23798;&#24066;&#30000;&#19978;&#65303;&#19969;&#30446;&#65297;&#65305;&#65298;&#65302;_&#24037;&#20107;&#36000;&#25285;&#37329;.pdf" TargetMode="External"/><Relationship Id="rId8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40575;&#20816;&#23798;&#24066;/&#24029;&#30000;&#30010;/&#40575;&#20816;&#23798;&#30476;&#40575;&#20816;&#23798;&#24066;&#24029;&#30000;&#30010;&#65297;&#65301;&#65305;&#65296;&#65293;&#65297;/&#40575;&#20816;&#23798;&#30476;&#40575;&#20816;&#23798;&#24066;&#24029;&#30000;&#30010;&#65297;&#65301;&#65305;&#65296;&#65293;&#65297;&#65374;&#65299;_&#24037;&#20107;&#36000;&#25285;&#37329;.pdf" TargetMode="External"/><Relationship Id="rId45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0002;&#26000;&#24066;/%5b03%5d&#23665;&#26792;&#30476;&#30002;&#26000;&#24066;&#20096;&#27810;&#22823;&#26126;&#31070;&#65302;&#65305;&#65300;&#65305;" TargetMode="External"/><Relationship Id="rId45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0002;&#26000;&#24066;/%5b03%5d&#23665;&#26792;&#30476;&#30002;&#26000;&#24066;&#20096;&#27810;&#22823;&#26126;&#31070;&#65302;&#65305;&#65300;&#65305;" TargetMode="External"/><Relationship Id="rId45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0002;&#26000;&#24066;/%5b04%5d&#23665;&#26792;&#30476;&#30002;&#26000;&#24066;&#20096;&#27810;&#22823;&#26126;&#31070;&#65302;&#65305;&#65300;&#65305;&#65293;&#65300;&#65298;&#65299;&#65293;&#65297;&#65374;&#65298;" TargetMode="External"/><Relationship Id="rId45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3500;&#37324;&#24066;/%5bn62%5d&#21315;&#33865;&#30476;&#23500;&#37324;&#24066;&#21313;&#20489;&#23383;&#22235;&#21306;&#65298;&#65299;&#65302;&#65305;&#65293;&#65297;&#65293;&#65297;&#65374;&#65298;" TargetMode="External"/><Relationship Id="rId45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0002;&#26000;&#24066;/%5b02%5d&#23665;&#26792;&#30476;&#30002;&#26000;&#24066;&#20096;&#27810;&#22823;&#26126;&#31070;&#65302;&#65305;&#65300;&#65305;&#65293;&#65299;&#65303;&#65303;" TargetMode="External"/><Relationship Id="rId45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8894;&#23822;&#24066;/%5b26%5d&#23665;&#26792;&#30476;&#38894;&#23822;&#24066;&#31298;&#22338;&#30010;&#26611;&#24179;&#65297;&#65305;&#65305;&#65303;&#65293;&#65297;" TargetMode="External"/><Relationship Id="rId45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8894;&#23822;&#24066;/%5b24%5d&#23665;&#26792;&#30476;&#38894;&#23822;&#24066;&#31298;&#22338;&#30010;&#19977;&#12484;&#27810;&#65298;&#65303;&#65297;&#65299;&#12289;&#65298;&#65303;&#65297;&#65302;" TargetMode="External"/><Relationship Id="rId45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33538;&#21407;&#24066;/%5bk87%5d&#21315;&#33865;&#30476;&#33538;&#21407;&#24066;&#23665;&#23822;&#23383;&#38306;&#35895;&#65297;&#65296;&#65297;&#65304;&#65293;&#65297;&#65374;&#65298;" TargetMode="External"/><Relationship Id="rId45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8894;&#23822;&#24066;/%5b25%5d&#23665;&#26792;&#30476;&#38894;&#23822;&#24066;&#31298;&#22338;&#30010;&#23470;&#20037;&#20445;&#23383;&#19978;&#37326;&#21407;&#65298;&#65300;&#65301;&#65302;&#65293;&#65297;&#65374;&#65298;" TargetMode="External"/><Relationship Id="rId45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38263;&#29983;&#37089;&#38263;&#26564;&#30010;/%5bk70%5d&#21315;&#33865;&#30476;&#38263;&#29983;&#37089;&#38263;&#26564;&#30010;&#23665;&#20043;&#37111;&#65299;&#65299;&#65293;&#65297;&#65293;&#65297;&#65374;&#65299;" TargetMode="External"/><Relationship Id="rId113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3470;&#24066;/%5b09%5d&#38745;&#23713;&#30476;&#23500;&#22763;&#23470;&#24066;&#38738;&#26408;&#24179;&#65300;&#65299;&#65293;&#65297;&#65374;&#65298;" TargetMode="External"/><Relationship Id="rId113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3470;&#24066;/%5b11%5d&#38745;&#23713;&#30476;&#23500;&#22763;&#23470;&#24066;&#38738;&#26408;&#24179;&#65303;&#65301;&#65293;&#65297;&#65374;&#65298;" TargetMode="External"/><Relationship Id="rId113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3470;&#24066;/%5b11%5d&#38745;&#23713;&#30476;&#23500;&#22763;&#23470;&#24066;&#38738;&#26408;&#24179;&#65303;&#65301;&#65293;&#65297;&#65374;&#65298;" TargetMode="External"/><Relationship Id="rId113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3470;&#24066;/%5b13%5d&#38745;&#23713;&#30476;&#23500;&#22763;&#23470;&#24066;&#29482;&#20043;&#38957;&#23383;&#20013;&#23665;&#65298;&#65297;&#65305;&#65298;&#65293;&#65300;&#65305;&#65374;&#65301;&#65296;" TargetMode="External"/><Relationship Id="rId113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3470;&#24066;/%5b13%5d&#38745;&#23713;&#30476;&#23500;&#22763;&#23470;&#24066;&#29482;&#20043;&#38957;&#23383;&#20013;&#23665;&#65298;&#65297;&#65305;&#65298;&#65293;&#65300;&#65305;&#65374;&#65301;&#65296;" TargetMode="External"/><Relationship Id="rId113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3470;&#24066;/%5b13&#65392;1%5d&#38745;&#23713;&#30476;&#23500;&#22763;&#23470;&#24066;&#20869;&#37326;&#23383;&#31348;&#31840;&#65297;&#65299;&#65298;&#65304;&#65293;&#65298;&#65297;&#20182;" TargetMode="External"/><Relationship Id="rId113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3470;&#24066;/%5b13&#65392;1%5d&#38745;&#23713;&#30476;&#23500;&#22763;&#23470;&#24066;&#20869;&#37326;&#23383;&#31348;&#31840;&#65297;&#65299;&#65298;&#65304;&#65293;&#65298;&#65297;&#20182;" TargetMode="External"/><Relationship Id="rId113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4066;/%5b05%5d&#38745;&#23713;&#30476;&#23500;&#22763;&#24066;&#26575;&#21407;&#65305;&#65303;&#65293;&#65297;&#65374;&#65298;" TargetMode="External"/><Relationship Id="rId113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9151;&#30000;&#24066;/%5b10%5d&#38263;&#37326;&#30476;&#39151;&#30000;&#24066;&#23665;&#26412;&#65302;&#65303;&#65298;&#65300;&#65293;&#65303;&#65303;&#65293;&#65297;&#65374;&#65299;" TargetMode="External"/><Relationship Id="rId113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3567;&#35576;&#24066;/%5b14%5d&#38263;&#37326;&#30476;&#23567;&#35576;&#24066;&#28363;&#37326;&#30002;&#65298;&#65303;&#65302;&#65296;&#65293;&#65297;&#65296;&#65293;&#65297;&#65374;&#65297;&#65296;" TargetMode="External"/><Relationship Id="rId13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4892;&#27211;&#24066;/%5b109%5d&#31119;&#23713;&#30476;&#34892;&#27211;&#24066;&#19979;&#26908;&#22320;&#65288;&#30058;&#22320;&#26410;&#30906;&#23450;&#65289;&#65293;&#65297;&#65374;&#65299;/&#31119;&#23713;&#30476;&#34892;&#27211;&#24066;&#19979;&#26908;&#22320;&#65288;&#30058;&#22320;&#26410;&#30906;&#23450;&#65289;&#65293;&#65299;_&#24037;&#20107;&#36000;&#25285;&#37329;.pdf" TargetMode="External"/><Relationship Id="rId13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4892;&#27211;&#24066;/%5b110%5d&#31119;&#23713;&#30476;&#34892;&#27211;&#24066;&#39640;&#28716;&#65305;&#65300;&#65293;&#65297;/&#31119;&#23713;&#30476;&#34892;&#27211;&#24066;&#39640;&#28716;&#65305;&#65300;&#65293;&#65297;_&#24037;&#20107;&#36000;&#25285;&#37329;&#35531;&#27714;.pdf" TargetMode="External"/><Relationship Id="rId13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4892;&#27211;&#24066;/%5b105%5d&#31119;&#23713;&#30476;&#34892;&#27211;&#24066;&#22823;&#37326;&#20117;&#65288;&#30058;&#22320;&#26410;&#30906;&#23450;&#65289;&#65293;&#65297;&#65374;&#65299;/&#31119;&#23713;&#30476;&#34892;&#27211;&#24066;&#22823;&#37326;&#20117;&#65288;&#30058;&#22320;&#26410;&#30906;&#23450;&#65289;&#65293;&#65297;_&#24037;&#20107;&#36000;&#25285;&#37329;&#35531;&#27714;.pdf" TargetMode="External"/><Relationship Id="rId13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23470;&#33509;&#24066;/%5b115%5d&#31119;&#23713;&#30476;&#23470;&#33509;&#24066;&#23470;&#30000;&#65300;&#65296;&#65301;&#65298;&#65293;&#65297;&#65374;&#65298;/&#31119;&#23713;&#30476;&#23470;&#33509;&#24066;&#23470;&#30000;&#65300;&#65296;&#65301;&#65298;&#65293;&#65297;&#65374;&#65298;_&#24037;&#20107;&#36000;&#25285;&#37329;&#35531;&#27714;.pdf" TargetMode="External"/><Relationship Id="rId13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6960;&#36032;&#37089;&#23713;&#22435;&#30010;/%5b119%5d&#31119;&#23713;&#30476;&#36960;&#36032;&#37089;&#23713;&#22435;&#30010;&#25163;&#37326;&#23383;&#29255;&#23665;&#65297;&#65297;&#65302;&#65304;&#65293;&#65297;&#65293;&#65297;/&#31119;&#23713;&#30476;&#36960;&#36032;&#37089;&#23713;&#22435;&#30010;&#25163;&#37326;&#23383;&#29255;&#23665;&#65297;&#65297;&#65302;&#65304;&#65293;&#65297;&#65293;&#65297;_&#24037;&#20107;&#36000;&#25285;&#37329;.pdf" TargetMode="External"/><Relationship Id="rId13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6960;&#36032;&#37089;&#36960;&#36032;&#30010;/%5b120%5d&#31119;&#23713;&#30476;&#36960;&#36032;&#37089;&#36960;&#36032;&#30010;&#34411;&#29983;&#27941;&#65297;&#65302;&#65305;&#65297;&#65293;&#65297;&#65374;&#65298;/&#31119;&#23713;&#30476;&#36960;&#36032;&#37089;&#36960;&#36032;&#30010;&#34411;&#29983;&#27941;&#65297;&#65302;&#65305;&#65297;&#65293;&#65297;_&#24037;&#20107;&#36000;&#25285;&#37329;.pdf" TargetMode="External"/><Relationship Id="rId13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6960;&#36032;&#37089;&#36960;&#36032;&#30010;/%5b120%5d&#31119;&#23713;&#30476;&#36960;&#36032;&#37089;&#36960;&#36032;&#30010;&#34411;&#29983;&#27941;&#65297;&#65302;&#65305;&#65297;&#65293;&#65297;&#65374;&#65298;/&#31119;&#23713;&#30476;&#36960;&#36032;&#37089;&#36960;&#36032;&#30010;&#34411;&#29983;&#27941;&#65297;&#65302;&#65305;&#65297;&#65293;&#65298;_&#24037;&#20107;&#36000;&#25285;&#37329;.pdf" TargetMode="External"/><Relationship Id="rId13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6960;&#36032;&#37089;&#36960;&#36032;&#30010;/%5b89%5d&#31119;&#23713;&#30476;&#36960;&#36032;&#37089;&#36960;&#36032;&#30010;&#34411;&#29983;&#27941;&#65297;&#65299;&#65302;&#65296;/&#31119;&#23713;&#30476;&#36960;&#36032;&#37089;&#36960;&#36032;&#30010;&#34411;&#29983;&#27941;&#65297;&#65299;&#65302;&#65296;&#65288;&#30058;&#22320;&#26410;&#30906;&#23450;&#65289;&#65293;&#65297;_&#24037;&#20107;&#36000;&#25285;&#37329;.pdf" TargetMode="External"/><Relationship Id="rId13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6960;&#36032;&#37089;&#36960;&#36032;&#30010;/%5b89%5d&#31119;&#23713;&#30476;&#36960;&#36032;&#37089;&#36960;&#36032;&#30010;&#34411;&#29983;&#27941;&#65297;&#65299;&#65302;&#65296;/&#31119;&#23713;&#30476;&#36960;&#36032;&#37089;&#36960;&#36032;&#30010;&#34411;&#29983;&#27941;&#65297;&#65299;&#65302;&#65296;&#65288;&#30058;&#22320;&#26410;&#30906;&#23450;&#65289;&#65293;&#65298;_&#24037;&#20107;&#36000;&#25285;&#37329;.pdf" TargetMode="External"/><Relationship Id="rId13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6960;&#36032;&#37089;&#36960;&#36032;&#30010;/%5b89%5d&#31119;&#23713;&#30476;&#36960;&#36032;&#37089;&#36960;&#36032;&#30010;&#34411;&#29983;&#27941;&#65297;&#65299;&#65302;&#65296;/&#31119;&#23713;&#30476;&#36960;&#36032;&#37089;&#36960;&#36032;&#30010;&#34411;&#29983;&#27941;&#65297;&#65299;&#65302;&#65296;&#65288;&#30058;&#22320;&#26410;&#30906;&#23450;&#65289;&#65293;&#65299;_&#24037;&#20107;&#36000;&#25285;&#37329;.pdf" TargetMode="External"/><Relationship Id="rId90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3567;&#35576;&#24066;/%5b17%5d&#38263;&#37326;&#30476;&#23567;&#35576;&#24066;&#23665;&#28006;&#65301;&#65299;&#65303;&#65301;&#65293;&#65299;&#65302;&#65293;&#65297;&#65374;&#65298;" TargetMode="External"/><Relationship Id="rId90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1271;&#20304;&#20037;&#37089;&#36605;&#20117;&#27810;&#30010;/%5b07%5d&#38263;&#37326;&#30476;&#21271;&#20304;&#20037;&#37089;&#36605;&#20117;&#27810;&#30010;&#36605;&#20117;&#27810;&#65293;&#65297;&#65374;&#65298;" TargetMode="External"/><Relationship Id="rId90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36605;&#20117;&#27810;&#30010;" TargetMode="External"/><Relationship Id="rId90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36605;&#20117;&#27810;&#30010;" TargetMode="External"/><Relationship Id="rId90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36605;&#20117;&#27810;&#30010;/%5b10%5d&#38263;&#37326;&#30476;&#21271;&#20304;&#20037;&#37089;&#36605;&#20117;&#27810;&#30010;&#36605;&#20117;&#27810;&#23383;&#26519;&#12494;&#26681;&#65293;&#65297;&#12289;&#65297;&#65296;&#65296;&#65300;&#65293;&#65297;&#65301;&#65296;&#65293;&#65297;&#65374;&#65299;" TargetMode="External"/><Relationship Id="rId90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36605;&#20117;&#27810;&#30010;/%5b12%5d&#38263;&#37326;&#30476;&#21271;&#20304;&#20037;&#37089;&#36605;&#20117;&#27810;&#30010;&#36605;&#20117;&#27810;&#23383;&#26519;&#12398;&#26681;&#65297;&#65296;&#65296;&#65300;&#65293;&#65301;&#65305;&#65299;&#12289;&#65301;&#65305;&#65301;&#65374;&#65302;&#65296;&#65297;" TargetMode="External"/><Relationship Id="rId90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1271;&#20304;&#20037;&#37089;&#36605;&#20117;&#27810;&#30010;/%5b22%5d&#38263;&#37326;&#30476;&#21271;&#20304;&#20037;&#37089;&#36605;&#20117;&#27810;&#30010;&#38263;&#20489;&#65293;&#65297;&#65374;&#65298;" TargetMode="External"/><Relationship Id="rId90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1271;&#20304;&#20037;&#37089;&#36605;&#20117;&#27810;&#30010;/%5b25%5d&#38263;&#37326;&#30476;&#21271;&#20304;&#20037;&#37089;&#36605;&#20117;&#27810;&#30010;&#38263;&#20489;&#23383;&#20511;&#23487;&#65288;&#30058;&#22320;&#26410;&#30906;&#23450;&#65289;" TargetMode="External"/><Relationship Id="rId90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1271;&#20304;&#20037;&#37089;&#36605;&#20117;&#27810;&#30010;/%5b32%5d&#38263;&#37326;&#30476;&#21271;&#20304;&#20037;&#37089;&#36605;&#20117;&#27810;&#30010;&#38263;&#20489;&#23383;&#20013;&#31471;&#65288;&#30058;&#22320;&#26410;&#30906;&#23450;&#65289;" TargetMode="External"/><Relationship Id="rId90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36605;&#20117;&#27810;&#30010;/%5b31%5d&#38263;&#37326;&#30476;&#21271;&#20304;&#20037;&#37089;&#36605;&#20117;&#27810;&#30010;&#38263;&#20489;&#23383;&#40372;&#28316;&#65298;&#65297;&#65297;&#65301;&#65293;&#65297;&#65300;&#65299;&#65300;&#65293;&#65297;&#65374;&#65298;" TargetMode="External"/><Relationship Id="rId78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24535;&#24067;&#24535;&#24066;/%5b68%5d&#40575;&#20816;&#23798;&#30476;&#24535;&#24067;&#24535;&#24066;&#24535;&#24067;&#24535;&#30010;&#24535;&#24067;&#24535;&#65297;&#65300;&#65303;&#65300;" TargetMode="External"/><Relationship Id="rId78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40575;&#23627;&#24066;/%5b62%5d&#40575;&#20816;&#23798;&#30476;&#40575;&#23627;&#24066;&#20018;&#33391;&#30010;&#19978;&#23567;&#21407;&#65298;&#65302;&#65304;&#65297;&#65293;&#65305;&#65302;" TargetMode="External"/><Relationship Id="rId78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40575;&#20816;&#23798;&#24066;/&#23713;&#20043;&#21407;&#30010;/%5b108%5d&#40575;&#20816;&#23798;&#30476;&#40575;&#20816;&#23798;&#24066;&#23713;&#20043;&#21407;&#30010;&#65303;&#65299;&#65302;&#65293;&#65297;" TargetMode="External"/><Relationship Id="rId78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40575;&#20816;&#23798;&#24066;/&#19979;&#30000;&#30010;/%5b45%5d&#40575;&#20816;&#23798;&#30476;&#40575;&#20816;&#23798;&#24066;&#19979;&#30000;&#30010;&#65297;&#65296;&#65297;&#65301;&#65293;&#65297;&#65374;&#65298;" TargetMode="External"/><Relationship Id="rId78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40575;&#20816;&#23798;&#24066;/&#33457;&#23614;&#30010;/%5b109%5d&#40575;&#20816;&#23798;&#30476;&#40575;&#20816;&#23798;&#24066;&#33457;&#23614;&#30010;&#65297;&#65305;&#65304;&#65293;&#65297;&#65293;&#65297;&#65374;&#65299;" TargetMode="External"/><Relationship Id="rId78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40575;&#20816;&#23798;&#24066;/&#21916;&#20837;&#20013;&#21517;&#30010;/%5b25%5d&#40575;&#20816;&#23798;&#30476;&#40575;&#20816;&#23798;&#24066;&#21916;&#20837;&#20013;&#21517;&#30010;&#65298;&#65304;&#65300;&#65304;&#65293;&#65297;" TargetMode="External"/><Relationship Id="rId78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40575;&#20816;&#23798;&#24066;/&#21513;&#37326;&#30010;/%5b110%5d&#40575;&#20816;&#23798;&#30476;&#40575;&#20816;&#23798;&#24066;&#21513;&#37326;&#30010;&#65297;&#65296;&#65303;&#65303;&#65301;&#65293;&#65298;&#65300;" TargetMode="External"/><Relationship Id="rId78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40575;&#20816;&#23798;&#24066;/&#21513;&#37326;&#30010;/%5b111%5d&#40575;&#20816;&#23798;&#30476;&#40575;&#20816;&#23798;&#24066;&#21513;&#37326;&#30010;&#65303;&#65299;&#65303;&#65302;&#65293;&#65298;" TargetMode="External"/><Relationship Id="rId78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40575;&#20816;&#23798;&#24066;/&#21513;&#37326;&#30010;/%5b112%5d&#40575;&#20816;&#23798;&#30476;&#40575;&#20816;&#23798;&#24066;&#21513;&#37326;&#30010;&#65304;&#65297;&#65301;&#65296;&#65293;&#65297;" TargetMode="External"/><Relationship Id="rId78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40575;&#20816;&#23798;&#24066;/&#29356;&#36843;&#30010;/%5b19%5d&#40575;&#20816;&#23798;&#30476;&#40575;&#20816;&#23798;&#24066;&#29356;&#36843;&#30010;&#65299;&#65302;&#65302;&#65296;&#65293;&#65297;&#65293;&#65297;" TargetMode="External"/><Relationship Id="rId9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40575;&#20816;&#23798;&#24066;/&#30707;&#35895;&#30010;/&#40575;&#20816;&#23798;&#30476;&#40575;&#20816;&#23798;&#24066;&#30707;&#35895;&#30010;&#65299;&#65303;&#65298;&#65300;/&#40575;&#20816;&#23798;&#30476;&#40575;&#20816;&#23798;&#24066;&#30707;&#35895;&#30010;&#65299;&#65303;&#65298;&#65300;&#65293;&#65297;&#65374;&#65298;_&#24037;&#20107;&#36000;&#25285;&#37329;.pdf" TargetMode="External"/><Relationship Id="rId9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40575;&#20816;&#23798;&#24066;/&#29356;&#36843;&#30010;/%5b19%5d&#40575;&#20816;&#23798;&#30476;&#40575;&#20816;&#23798;&#24066;&#29356;&#36843;&#30010;&#65299;&#65302;&#65302;&#65296;&#65293;&#65297;&#65293;&#65297;/&#40575;&#20816;&#23798;&#30476;&#40575;&#20816;&#23798;&#24066;&#29356;&#36843;&#30010;&#65299;&#65302;&#65302;&#65296;&#65293;&#65297;&#65293;&#65297;&#65374;&#65298;_&#24037;&#20107;&#36000;&#25285;&#37329;.pdf" TargetMode="External"/><Relationship Id="rId9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40575;&#20816;&#23798;&#24066;/&#21513;&#37326;&#30010;/%5b00%5d&#40575;&#20816;&#23798;&#30476;&#40575;&#20816;&#23798;&#24066;&#21513;&#37326;&#30010;&#65303;&#65299;&#65303;&#65302;&#65293;&#65298;/&#40575;&#20816;&#23798;&#30476;&#40575;&#20816;&#23798;&#24066;&#21513;&#37326;&#30010;&#65303;&#65299;&#65303;&#65302;&#65293;&#65298;&#65293;&#65297;&#65374;&#65299;_&#24037;&#20107;&#36000;&#25285;&#37329;.pdf" TargetMode="External"/><Relationship Id="rId9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40575;&#20816;&#23798;&#24066;/&#21513;&#37326;&#30010;/%5b00%5d&#40575;&#20816;&#23798;&#30476;&#40575;&#20816;&#23798;&#24066;&#21513;&#37326;&#30010;&#65304;&#65297;&#65301;&#65296;&#65293;&#65297;/&#40575;&#20816;&#23798;&#30476;&#40575;&#20816;&#23798;&#24066;&#21513;&#37326;&#30010;&#65304;&#65297;&#65301;&#65296;&#65293;&#65297;_&#24037;&#20107;&#36000;&#25285;&#37329;.pdf" TargetMode="External"/><Relationship Id="rId9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40575;&#20816;&#23798;&#24066;/&#21513;&#37326;&#30010;/%5b00%5d&#40575;&#20816;&#23798;&#30476;&#40575;&#20816;&#23798;&#24066;&#21513;&#37326;&#30010;&#65297;&#65296;&#65303;&#65303;&#65301;&#65293;&#65298;&#65300;/&#40575;&#20816;&#23798;&#30476;&#40575;&#20816;&#23798;&#24066;&#21513;&#37326;&#30010;&#65297;&#65296;&#65303;&#65303;&#65301;&#65293;&#65298;&#65300;&#65293;&#65297;&#65374;&#65299;_&#24037;&#20107;&#36000;&#25285;&#37329;.pdf" TargetMode="External"/><Relationship Id="rId9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40575;&#20816;&#23798;&#24066;/&#21916;&#20837;&#20013;&#21517;&#30010;/%5b25%5d&#40575;&#20816;&#23798;&#30476;&#40575;&#20816;&#23798;&#24066;&#21916;&#20837;&#20013;&#21517;&#30010;&#65298;&#65304;&#65300;&#65304;&#65293;&#65297;/&#40575;&#20816;&#23798;&#30476;&#40575;&#20816;&#23798;&#24066;&#21916;&#20837;&#20013;&#21517;&#30010;&#65298;&#65304;&#65300;&#65304;&#65293;&#65297;&#65293;&#65297;&#65374;&#65298;_&#24037;&#20107;&#36000;&#25285;&#37329;.pdf" TargetMode="External"/><Relationship Id="rId9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40575;&#20816;&#23798;&#24066;/&#33457;&#23614;&#30010;/%5b00%5d&#40575;&#20816;&#23798;&#30476;&#40575;&#20816;&#23798;&#24066;&#33457;&#23614;&#30010;&#65297;&#65305;&#65304;&#65293;&#65297;&#65293;&#65297;&#65374;&#65299;/&#40575;&#20816;&#23798;&#30476;&#40575;&#20816;&#23798;&#24066;&#33457;&#23614;&#30010;&#65297;&#65305;&#65304;&#65293;&#65297;&#65293;&#65297;&#65374;&#65299;_&#24037;&#20107;&#36000;&#25285;&#37329;.pdf" TargetMode="External"/><Relationship Id="rId9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40575;&#20816;&#23798;&#24066;/&#19979;&#30000;&#30010;/%5b00%5d&#40575;&#20816;&#23798;&#30476;&#40575;&#20816;&#23798;&#24066;&#19979;&#30000;&#30010;&#65297;&#65296;&#65297;&#65301;&#65293;&#65297;&#65374;&#65298;/&#40575;&#20816;&#23798;&#30476;&#40575;&#20816;&#23798;&#24066;&#19979;&#30000;&#30010;&#65297;&#65296;&#65297;&#65301;&#65293;&#65297;&#65374;&#65298;_&#24037;&#20107;&#36000;&#25285;&#37329;.pdf" TargetMode="External"/><Relationship Id="rId9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40575;&#20816;&#23798;&#24066;/&#23713;&#20043;&#21407;&#30010;/%5b00%5d&#40575;&#20816;&#23798;&#30476;&#40575;&#20816;&#23798;&#24066;&#23713;&#20043;&#21407;&#30010;&#65303;&#65299;&#65302;&#65293;&#65297;/&#40575;&#20816;&#23798;&#30476;&#40575;&#20816;&#23798;&#24066;&#23713;&#20043;&#21407;&#30010;&#65303;&#65299;&#65302;&#65293;&#65297;&#65293;&#65297;&#65374;&#65298;_&#24037;&#20107;&#36000;&#25285;&#37329;.pdf" TargetMode="External"/><Relationship Id="rId9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34217;&#25705;&#24029;&#20869;&#24066;/%5b105-1%5d&#40575;&#20816;&#23798;&#30476;&#34217;&#25705;&#24029;&#20869;&#24066;&#35199;&#26041;&#30010;&#65297;&#65302;&#65301;&#65299;&#65293;&#65297;&#65293;&#65297;&#65374;&#65299;/&#40575;&#20816;&#23798;&#30476;&#34217;&#25705;&#24029;&#20869;&#24066;&#35199;&#26041;&#30010;&#65297;&#65302;&#65301;&#65299;&#65293;&#65297;&#65293;&#65297;&#65374;&#65299;_&#24037;&#20107;&#36000;&#25285;&#37329;.pdf" TargetMode="External"/><Relationship Id="rId46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33538;&#21407;&#24066;/%5bk86%5d&#21315;&#33865;&#30476;&#33538;&#21407;&#24066;&#20845;&#12483;&#37326;&#65301;&#65302;&#65301;&#65293;&#65300;&#65293;&#65297;&#65374;&#65299;" TargetMode="External"/><Relationship Id="rId46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33538;&#21407;&#24066;/%5bk87%5d&#21315;&#33865;&#30476;&#33538;&#21407;&#24066;&#23665;&#23822;&#23383;&#38306;&#35895;&#65297;&#65296;&#65297;&#65304;&#65293;&#65297;&#65374;&#65298;" TargetMode="External"/><Relationship Id="rId46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33538;&#21407;&#24066;/%5bk87%5d&#21315;&#33865;&#30476;&#33538;&#21407;&#24066;&#23665;&#23822;&#23383;&#38306;&#35895;&#65297;&#65296;&#65297;&#65304;&#65293;&#65297;&#65374;&#65298;" TargetMode="External"/><Relationship Id="rId46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33538;&#21407;&#24066;/%5bk87%5d&#21315;&#33865;&#30476;&#33538;&#21407;&#24066;&#23665;&#23822;&#23383;&#38306;&#35895;&#65297;&#65296;&#65297;&#65304;&#65293;&#65297;&#65374;&#65298;" TargetMode="External"/><Relationship Id="rId46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38263;&#29983;&#37089;&#30333;&#23376;&#30010;/%5bk63%5d&#21315;&#33865;&#30476;&#38263;&#29983;&#37089;&#30333;&#23376;&#30010;&#38306;&#65302;&#65302;&#65300;&#65302;&#65293;&#65297;&#65374;&#65298;" TargetMode="External"/><Relationship Id="rId46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38263;&#29983;&#37089;&#30333;&#23376;&#30010;/%5bk63%5d&#21315;&#33865;&#30476;&#38263;&#29983;&#37089;&#30333;&#23376;&#30010;&#38306;&#65302;&#65302;&#65300;&#65302;&#65293;&#65297;&#65374;&#65298;" TargetMode="External"/><Relationship Id="rId46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38263;&#29983;&#37089;&#30333;&#23376;&#30010;/%5bk63%5d&#21315;&#33865;&#30476;&#38263;&#29983;&#37089;&#30333;&#23376;&#30010;&#38306;&#65302;&#65302;&#65300;&#65302;&#65293;&#65297;&#65374;&#65298;" TargetMode="External"/><Relationship Id="rId46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8894;&#23822;&#24066;/%5b22%5d&#23665;&#26792;&#30476;&#38894;&#23822;&#24066;&#31348;&#23665;&#30010;&#23383;&#23470;&#31402;&#65300;&#65302;&#65300;&#65303;" TargetMode="External"/><Relationship Id="rId46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8894;&#23822;&#24066;/%5b22%5d&#23665;&#26792;&#30476;&#38894;&#23822;&#24066;&#31348;&#23665;&#30010;&#23383;&#23470;&#31402;&#65300;&#65302;&#65300;&#65303;" TargetMode="External"/><Relationship Id="rId46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8894;&#23822;&#24066;/%5b19%5d&#23665;&#26792;&#30476;&#38894;&#23822;&#24066;&#26093;&#30010;&#19978;&#26781;&#21335;&#21106;&#65299;&#65299;&#65297;&#65300;&#65293;&#65297;&#65300;&#65305;" TargetMode="External"/><Relationship Id="rId114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3567;&#35576;&#24066;/%5b01%5d&#38263;&#37326;&#30476;&#23567;&#35576;&#24066;&#22823;&#20037;&#20445;&#65288;&#30058;&#22320;&#26410;&#30906;&#23450;&#65289;&#12289;&#65293;&#65297;&#65374;&#65304;" TargetMode="External"/><Relationship Id="rId114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3567;&#35576;&#24066;/%5b02%5d&#38263;&#37326;&#30476;&#23567;&#35576;&#24066;&#22823;&#20037;&#20445;&#65298;&#65298;&#65298;&#65299;&#65293;&#65298;&#65300;&#65293;&#65297;&#65374;&#65299;" TargetMode="External"/><Relationship Id="rId114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3567;&#35576;&#24066;/%5b03%5d&#38263;&#37326;&#30476;&#23567;&#35576;&#24066;&#22823;&#23383;&#22823;&#20037;&#20445;&#23383;&#12471;&#12531;&#12490;&#30707;&#65298;&#65299;&#65299;&#65303;&#65293;&#65298;&#65304;&#65298;&#65293;&#65297;" TargetMode="External"/><Relationship Id="rId114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3567;&#35576;&#24066;/%5b04%5d&#38263;&#37326;&#30476;&#23567;&#35576;&#24066;&#22823;&#23383;&#22823;&#20037;&#20445;&#23383;&#20013;&#12494;&#22338;&#65293;&#65297;&#65374;&#65298;" TargetMode="External"/><Relationship Id="rId114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3567;&#35576;&#24066;/%5b05%5d&#38263;&#37326;&#30476;&#23567;&#35576;&#24066;&#22823;&#23383;&#22823;&#20037;&#20445;&#23383;&#20013;&#12494;&#22338;&#65298;&#65299;&#65301;&#65299;&#65293;&#65300;&#65301;&#65293;&#65297;" TargetMode="External"/><Relationship Id="rId114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3567;&#35576;&#24066;/%5b08%5d&#38263;&#37326;&#30476;&#23567;&#35576;&#24066;&#26575;&#26408;&#65288;&#30058;&#22320;&#26410;&#30906;&#23450;&#65289;&#65293;&#65297;&#65374;&#65299;" TargetMode="External"/><Relationship Id="rId114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6494;&#26412;&#24066;/%5bm01%5d&#38263;&#37326;&#30476;&#26494;&#26412;&#24066;&#20170;&#20117;&#23383;&#37326;&#23611;&#65301;&#65301;&#65296;&#65303;&#65293;&#65297;&#65293;&#65297;&#65374;&#65298;&#12289;&#65293;&#65298;&#65293;&#65297;&#65374;&#65298;" TargetMode="External"/><Relationship Id="rId114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6494;&#26412;&#24066;/%5bm01%5d&#38263;&#37326;&#30476;&#26494;&#26412;&#24066;&#20170;&#20117;&#23383;&#37326;&#23611;&#65301;&#65301;&#65296;&#65303;&#65293;&#65297;&#65293;&#65297;&#65374;&#65298;&#12289;&#65293;&#65298;&#65293;&#65297;&#65374;&#65298;" TargetMode="External"/><Relationship Id="rId114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6494;&#26412;&#24066;/%5bm03%5d&#38263;&#37326;&#30476;&#26494;&#26412;&#24066;&#22823;&#23383;&#20869;&#30000;&#65297;&#65305;&#65303;&#65297;&#65293;&#65297;&#65293;&#65297;&#65374;&#65299;" TargetMode="External"/><Relationship Id="rId114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6494;&#26412;&#24066;/%5bm03%5d&#38263;&#37326;&#30476;&#26494;&#26412;&#24066;&#22823;&#23383;&#20869;&#30000;&#65297;&#65305;&#65303;&#65297;&#65293;&#65297;&#65293;&#65297;&#65374;&#65299;" TargetMode="External"/><Relationship Id="rId14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6960;&#36032;&#37089;&#36960;&#36032;&#30010;/%5b89%5d&#31119;&#23713;&#30476;&#36960;&#36032;&#37089;&#36960;&#36032;&#30010;&#34411;&#29983;&#27941;&#65297;&#65299;&#65302;&#65296;/&#31119;&#23713;&#30476;&#36960;&#36032;&#37089;&#36960;&#36032;&#30010;&#34411;&#29983;&#27941;&#65297;&#65299;&#65302;&#65296;&#65288;&#30058;&#22320;&#26410;&#30906;&#23450;&#65289;&#65293;&#65300;_&#24037;&#20107;&#36000;&#25285;&#37329;.pdf" TargetMode="External"/><Relationship Id="rId14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6960;&#36032;&#37089;&#36960;&#36032;&#30010;/%5b89%5d&#31119;&#23713;&#30476;&#36960;&#36032;&#37089;&#36960;&#36032;&#30010;&#34411;&#29983;&#27941;&#65297;&#65299;&#65302;&#65296;/&#31119;&#23713;&#30476;&#36960;&#36032;&#37089;&#36960;&#36032;&#30010;&#34411;&#29983;&#27941;&#65297;&#65299;&#65302;&#65296;&#65288;&#30058;&#22320;&#26410;&#30906;&#23450;&#65289;&#65293;&#65301;_&#24037;&#20107;&#36000;&#25285;&#37329;.pdf" TargetMode="External"/><Relationship Id="rId14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6960;&#36032;&#37089;&#36960;&#36032;&#30010;/%5b89%5d&#31119;&#23713;&#30476;&#36960;&#36032;&#37089;&#36960;&#36032;&#30010;&#34411;&#29983;&#27941;&#65297;&#65299;&#65302;&#65296;/&#31119;&#23713;&#30476;&#36960;&#36032;&#37089;&#36960;&#36032;&#30010;&#34411;&#29983;&#27941;&#65297;&#65299;&#65302;&#65296;&#65288;&#30058;&#22320;&#26410;&#30906;&#23450;&#65289;&#65293;&#65302;_&#24037;&#20107;&#36000;&#25285;&#37329;.pdf" TargetMode="External"/><Relationship Id="rId14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6960;&#36032;&#37089;&#36960;&#36032;&#30010;/%5b89%5d&#31119;&#23713;&#30476;&#36960;&#36032;&#37089;&#36960;&#36032;&#30010;&#34411;&#29983;&#27941;&#65297;&#65299;&#65302;&#65296;/&#31119;&#23713;&#30476;&#36960;&#36032;&#37089;&#36960;&#36032;&#30010;&#34411;&#29983;&#27941;&#65297;&#65299;&#65302;&#65296;&#65288;&#30058;&#22320;&#26410;&#30906;&#23450;&#65289;&#65293;&#65303;_&#24037;&#20107;&#36000;&#25285;&#37329;.pdf" TargetMode="External"/><Relationship Id="rId14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6960;&#36032;&#37089;&#36960;&#36032;&#30010;/%5b89%5d&#31119;&#23713;&#30476;&#36960;&#36032;&#37089;&#36960;&#36032;&#30010;&#34411;&#29983;&#27941;&#65297;&#65299;&#65302;&#65296;/&#31119;&#23713;&#30476;&#36960;&#36032;&#37089;&#36960;&#36032;&#30010;&#34411;&#29983;&#27941;&#65297;&#65299;&#65302;&#65296;&#65288;&#30058;&#22320;&#26410;&#30906;&#23450;&#65289;&#65293;&#65304;_&#24037;&#20107;&#36000;&#25285;&#37329;.pdf" TargetMode="External"/><Relationship Id="rId14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8797;&#25163;&#37089;&#38797;&#25163;&#30010;/%5b24%5d&#31119;&#23713;&#30476;&#38797;&#25163;&#37089;&#38797;&#25163;&#30010;&#22823;&#23383;&#20843;&#23563;&#65305;&#65302;&#65304;&#65293;&#65300;/&#31119;&#23713;&#30476;&#38797;&#25163;&#37089;&#38797;&#25163;&#30010;&#22823;&#23383;&#20843;&#23563;&#65305;&#65302;&#65304;&#65293;&#65300;_&#24037;&#20107;&#36000;&#25285;&#37329;.pdf" TargetMode="External"/><Relationship Id="rId14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12358;&#12365;&#12399;&#24066;/%5b116%5d&#31119;&#23713;&#30476;&#12358;&#12365;&#12399;&#24066;&#21513;&#20117;&#30010;&#23627;&#37096;&#65298;&#65297;&#65302;&#65293;&#65297;&#65293;&#65297;&#65374;&#65299;/&#31119;&#23713;&#30476;&#12358;&#12365;&#12399;&#24066;&#21513;&#20117;&#30010;&#23627;&#37096;&#65298;&#65297;&#65302;&#65293;&#65297;&#65293;&#65297;_&#24037;&#20107;&#36000;&#25285;&#37329;.pdf" TargetMode="External"/><Relationship Id="rId14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1569;&#24460;&#24066;/%5b84%5d&#31119;&#23713;&#30476;&#31569;&#24460;&#24066;&#22823;&#23383;&#21476;&#23798;&#23383;&#27022;&#23822;&#65300;&#65301;&#65298;&#65293;&#65297;/&#31119;&#23713;&#30476;&#31569;&#24460;&#24066;&#22823;&#23383;&#21476;&#23798;&#23383;&#27022;&#23822;&#65300;&#65301;&#65298;&#65293;&#65297;&#65374;&#65300;_&#24037;&#20107;&#36000;&#25285;&#37329;.pdf" TargetMode="External"/><Relationship Id="rId14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1689;&#19978;&#37089;&#31689;&#19978;&#30010;/%5b121%5d&#31119;&#23713;&#30476;&#31689;&#19978;&#37089;&#31689;&#19978;&#30010;&#22823;&#23383;&#36234;&#36335;&#65297;&#65296;&#65293;&#65297;&#65374;&#65298;/&#31119;&#23713;&#30476;&#31689;&#19978;&#37089;&#31689;&#19978;&#30010;&#22823;&#23383;&#36234;&#36335;&#65297;&#65296;&#65293;&#65297;_&#24037;&#20107;&#36000;&#25285;&#37329;.pdf" TargetMode="External"/><Relationship Id="rId14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4892;&#27211;&#24066;/%5b108%5d&#31119;&#23713;&#30476;&#34892;&#27211;&#24066;&#37329;&#23627;&#65301;&#65304;&#65296;&#65293;&#65297;&#65293;&#65297;&#65374;&#65298;/&#31119;&#23713;&#30476;&#34892;&#27211;&#24066;&#37329;&#23627;&#65301;&#65304;&#65296;&#65293;&#65297;&#65293;&#65297;_&#24037;&#20107;&#36000;&#25285;&#37329;&#35531;&#27714;.pdf" TargetMode="External"/><Relationship Id="rId91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36605;&#20117;&#27810;&#30010;/%5b31%5d&#38263;&#37326;&#30476;&#21271;&#20304;&#20037;&#37089;&#36605;&#20117;&#27810;&#30010;&#38263;&#20489;&#23383;&#40372;&#28316;&#65298;&#65297;&#65297;&#65301;&#65293;&#65297;&#65300;&#65299;&#65300;&#65293;&#65297;&#65374;&#65298;" TargetMode="External"/><Relationship Id="rId91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36605;&#20117;&#27810;&#30010;/%5b04%5d&#38263;&#37326;&#30476;&#21271;&#20304;&#20037;&#37089;&#36605;&#20117;&#27810;&#30010;&#36861;&#20998;&#23383;&#40232;&#21407;&#22576;&#26481;&#65297;&#65296;&#65300;&#65300;&#65293;&#65299;&#65297;" TargetMode="External"/><Relationship Id="rId91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36605;&#20117;&#27810;&#30010;/%5b01%5d&#38263;&#37326;&#30476;&#21271;&#20304;&#20037;&#37089;&#36605;&#20117;&#27810;&#30010;&#36861;&#20998;&#23383;&#22338;&#19979;&#65302;&#65304;&#65302;&#12289;&#65302;&#65304;&#65305;&#65293;&#65297;&#65374;&#65300;" TargetMode="External"/><Relationship Id="rId91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36605;&#20117;&#27810;&#30010;/%5b01%5d&#38263;&#37326;&#30476;&#21271;&#20304;&#20037;&#37089;&#36605;&#20117;&#27810;&#30010;&#36861;&#20998;&#23383;&#22338;&#19979;&#65302;&#65304;&#65302;&#12289;&#65302;&#65304;&#65305;&#65293;&#65297;&#65374;&#65300;" TargetMode="External"/><Relationship Id="rId91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36605;&#20117;&#27810;&#30010;/%5b02_1%5d&#38263;&#37326;&#30476;&#21271;&#20304;&#20037;&#37089;&#36605;&#20117;&#27810;&#30010;&#36861;&#20998;&#23383;&#23567;&#21407;&#27810;&#65293;&#65297;&#65374;&#65298;" TargetMode="External"/><Relationship Id="rId91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36605;&#20117;&#27810;&#30010;/%5b03%5d&#38263;&#37326;&#30476;&#21271;&#20304;&#20037;&#37089;&#36605;&#20117;&#27810;&#30010;&#36861;&#20998;&#23383;&#23567;&#30000;&#20117;&#36947;&#19978;&#65297;&#65302;&#12289;&#65297;&#65302;&#65293;&#65297;&#65374;&#65298;" TargetMode="External"/><Relationship Id="rId91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36605;&#20117;&#27810;&#30010;/%5b39%5d&#38263;&#37326;&#30476;&#21271;&#20304;&#20037;&#37089;&#36605;&#20117;&#27810;&#30010;&#30330;&#22320;&#23383;&#22823;&#24179;&#65304;&#65305;&#65297;&#65293;&#65297;&#65298;&#65297;&#65293;&#65297;&#65374;&#65298;" TargetMode="External"/><Relationship Id="rId91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36605;&#20117;&#27810;&#30010;/%5b39%5d&#38263;&#37326;&#30476;&#21271;&#20304;&#20037;&#37089;&#36605;&#20117;&#27810;&#30010;&#30330;&#22320;&#23383;&#22823;&#24179;&#65304;&#65305;&#65297;&#65293;&#65297;&#65298;&#65297;&#65293;&#65297;&#65374;&#65298;" TargetMode="External"/><Relationship Id="rId91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36605;&#20117;&#27810;&#30010;/%5b42%5d&#38263;&#37326;&#30476;&#21271;&#20304;&#20037;&#37089;&#36605;&#20117;&#27810;&#30010;&#30330;&#22320;&#23383;&#38263;&#23614;&#65297;&#65299;&#65303;&#65298;&#65293;&#65304;&#65293;&#65297;&#65374;&#65298;" TargetMode="External"/><Relationship Id="rId91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36605;&#20117;&#27810;&#30010;/%5b43%5d&#38263;&#37326;&#30476;&#21271;&#20304;&#20037;&#37089;&#36605;&#20117;&#27810;&#30010;&#30330;&#22320;&#23383;&#26481;&#21407;&#65297;&#65302;&#65303;&#65293;&#65302;&#65293;&#65297;&#65374;&#65298;" TargetMode="External"/><Relationship Id="rId79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40575;&#20816;&#23798;&#24066;/&#26716;&#23798;&#26494;&#28006;&#30010;/%5b71%5d&#40575;&#20816;&#23798;&#30476;&#40575;&#20816;&#23798;&#24066;&#26716;&#23798;&#26494;&#28006;&#30010;&#65297;&#65296;&#65300;" TargetMode="External"/><Relationship Id="rId79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40575;&#20816;&#23798;&#24066;/&#30707;&#35895;&#30010;/%5b107%5d&#40575;&#20816;&#23798;&#30476;&#40575;&#20816;&#23798;&#24066;&#30707;&#35895;&#30010;&#65299;&#65303;&#65298;&#65300;" TargetMode="External"/><Relationship Id="rId79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40575;&#20816;&#23798;&#24066;/&#24029;&#30000;&#30010;/%5b114%5d&#40575;&#20816;&#23798;&#30476;&#40575;&#20816;&#23798;&#24066;&#24029;&#30000;&#30010;&#65297;&#65301;&#65305;&#65296;&#65293;&#65297;" TargetMode="External"/><Relationship Id="rId79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40575;&#20816;&#23798;&#24066;/&#30000;&#19978;/%5b29%5d&#40575;&#20816;&#23798;&#30476;&#40575;&#20816;&#23798;&#24066;&#30000;&#19978;&#65303;&#19969;&#30446;&#65297;&#65305;&#65298;&#65302;" TargetMode="External"/><Relationship Id="rId79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21335;&#12373;&#12388;&#12414;&#24066;/%5b57%5d&#40575;&#20816;&#23798;&#30476;&#21335;&#12373;&#12388;&#12414;&#24066;&#21152;&#19990;&#30000;&#23567;&#28234;&#65298;&#65301;&#65297;&#65305;&#65293;&#65297;&#65374;&#65298;" TargetMode="External"/><Relationship Id="rId79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21335;&#12373;&#12388;&#12414;&#24066;/%5b56%5d&#40575;&#20816;&#23798;&#30476;&#21335;&#12373;&#12388;&#12414;&#24066;&#31520;&#27801;&#30010;&#36196;&#29983;&#26408;&#65297;&#65297;&#65300;&#65304;&#65293;&#65299;&#12540;&#65297;&#65374;&#65298;" TargetMode="External"/><Relationship Id="rId79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21335;&#12373;&#12388;&#12414;&#24066;/%5b58%5d&#40575;&#20816;&#23798;&#30476;&#21335;&#12373;&#12388;&#12414;&#24066;&#37329;&#23792;&#30010;&#22823;&#37326;&#65300;&#65296;&#65297;&#65302;" TargetMode="External"/><Relationship Id="rId79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21335;&#20061;&#24030;&#24066;/%5b48%5d&#40575;&#20816;&#23798;&#30476;&#21335;&#20061;&#24030;&#24066;&#38964;&#23043;&#30010;&#19978;&#21029;&#24220;&#65301;&#65305;&#65301;&#65296;&#65293;&#65297;&#65300;" TargetMode="External"/><Relationship Id="rId79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21335;&#20061;&#24030;&#24066;/%5b51%5d&#40575;&#20816;&#23798;&#30476;&#21335;&#20061;&#24030;&#24066;&#30693;&#35239;&#30010;&#22633;&#23627;&#65298;&#65305;&#65297;&#65300;&#65297;&#65293;&#65297;&#65293;&#65297;&#65374;&#65298;" TargetMode="External"/><Relationship Id="rId79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21335;&#20061;&#24030;&#24066;/%5b53%5d&#40575;&#20816;&#23798;&#30476;&#21335;&#20061;&#24030;&#24066;&#30693;&#35239;&#30010;&#37089;&#65305;&#65297;&#65303;&#65304;&#65293;&#65297;&#12540;&#65297;&#65374;&#65299;" TargetMode="External"/><Relationship Id="rId47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8894;&#23822;&#24066;/%5b19%5d&#23665;&#26792;&#30476;&#38894;&#23822;&#24066;&#26093;&#30010;&#19978;&#26781;&#21335;&#21106;&#65299;&#65299;&#65297;&#65300;&#65293;&#65297;&#65300;&#65305;" TargetMode="External"/><Relationship Id="rId47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11%5d&#32676;&#39340;&#30476;&#26704;&#29983;&#24066;&#24195;&#27810;&#65302;&#19969;&#30446;&#65297;&#65298;&#65303;&#65293;&#65297;&#12289;&#65299;" TargetMode="External"/><Relationship Id="rId47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10%5d&#32676;&#39340;&#30476;&#26704;&#29983;&#24066;&#33777;&#30010;&#65299;&#19969;&#30446;&#23431;&#20845;&#30010;&#65298;&#65301;&#65297;&#65302;&#65293;&#65297;&#12289;&#65298;&#65305;&#12289;&#65299;&#65296;" TargetMode="External"/><Relationship Id="rId47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01%5d&#32676;&#39340;&#30476;&#26704;&#29983;&#24066;&#26757;&#30000;&#30010;&#65299;&#19969;&#30446;&#65300;&#65296;&#65298;&#65293;&#65297;&#65374;&#65298;&#65303;" TargetMode="External"/><Relationship Id="rId47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01%5d&#32676;&#39340;&#30476;&#26704;&#29983;&#24066;&#26757;&#30000;&#30010;&#65299;&#19969;&#30446;&#65300;&#65296;&#65298;&#65293;&#65297;&#65374;&#65298;&#65303;" TargetMode="External"/><Relationship Id="rId47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02%5d&#32676;&#39340;&#30476;&#26704;&#29983;&#24066;&#24029;&#20869;&#30010;&#65298;&#65293;&#65299;&#65300;&#65296;&#65293;&#65297;&#65374;&#65297;&#65304;" TargetMode="External"/><Relationship Id="rId47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03%5d&#32676;&#39340;&#30476;&#26704;&#29983;&#24066;&#40658;&#20445;&#26681;&#30010;&#19979;&#30000;&#27810;&#65297;&#65305;&#65296;&#65296;&#65293;&#65299;&#65303;&#65298;&#20182;" TargetMode="External"/><Relationship Id="rId47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12%5d&#32676;&#39340;&#30476;&#26704;&#29983;&#24066;&#24195;&#27810;&#30010;&#65302;&#19969;&#30446;&#23383;&#22823;&#35895;&#25144;&#65301;&#65300;&#65303;&#65293;&#65297;&#12289;&#65300;&#65374;&#65302;" TargetMode="External"/><Relationship Id="rId47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12%5d&#32676;&#39340;&#30476;&#26704;&#29983;&#24066;&#24195;&#27810;&#30010;&#65302;&#19969;&#30446;&#23383;&#22823;&#35895;&#25144;&#65301;&#65300;&#65303;&#65293;&#65297;&#12289;&#65300;&#65374;&#65302;" TargetMode="External"/><Relationship Id="rId47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12%5d&#32676;&#39340;&#30476;&#26704;&#29983;&#24066;&#24195;&#27810;&#30010;&#65302;&#19969;&#30446;&#23383;&#22823;&#35895;&#25144;&#65301;&#65300;&#65303;&#65293;&#65297;&#12289;&#65300;&#65374;&#65302;" TargetMode="External"/><Relationship Id="rId115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19978;&#27700;&#20869;&#37089;&#20449;&#28611;&#30010;/%5b17%5d&#38263;&#37326;&#30476;&#19978;&#27700;&#20869;&#37089;&#20449;&#28611;&#30010;&#22823;&#23383;&#37326;&#23611;&#23383;&#40658;&#23019;&#23665;&#65299;&#65304;&#65304;&#65300;&#65293;&#65297;&#65301;&#65302;&#65293;&#65297;&#65374;&#65298;" TargetMode="External"/><Relationship Id="rId115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19978;&#27700;&#20869;&#37089;&#20449;&#28611;&#30010;/%5b08%5d&#38263;&#37326;&#30476;&#19978;&#27700;&#20869;&#37089;&#20449;&#28611;&#30010;&#22823;&#20117;&#23383;&#38666;&#20185;&#23546;&#65298;&#65303;&#65300;&#65298;&#65293;&#65298;&#65297;&#65301;&#65303;&#65293;&#65297;&#65374;&#65300;" TargetMode="External"/><Relationship Id="rId115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5535;&#35370;&#37089;&#21407;&#26449;/%5b02%5d&#38263;&#37326;&#30476;&#35535;&#35370;&#37089;&#21407;&#26449;&#65293;&#65297;&#65374;&#65298;" TargetMode="External"/><Relationship Id="rId115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5535;&#35370;&#37089;&#21407;&#26449;/%5b02%5d&#38263;&#37326;&#30476;&#35535;&#35370;&#37089;&#21407;&#26449;&#65293;&#65297;&#65374;&#65298;" TargetMode="External"/><Relationship Id="rId115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5535;&#35370;&#37089;&#23500;&#22763;&#35211;&#30010;/%5b04%5d&#38263;&#37326;&#30476;&#35535;&#35370;&#37089;&#23500;&#22763;&#35211;&#30010;&#22659;&#23383;&#22823;&#31402;&#65302;&#65296;&#65298;&#65301;&#65293;&#65297;&#65293;&#65297;&#65374;&#65298;" TargetMode="External"/><Relationship Id="rId115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5535;&#35370;&#37089;&#23500;&#22763;&#35211;&#30010;/%5b04%5d&#38263;&#37326;&#30476;&#35535;&#35370;&#37089;&#23500;&#22763;&#35211;&#30010;&#22659;&#23383;&#22823;&#31402;&#65302;&#65296;&#65298;&#65301;&#65293;&#65297;&#65293;&#65297;&#65374;&#65298;" TargetMode="External"/><Relationship Id="rId115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5535;&#35370;&#37089;&#23500;&#22763;&#35211;&#30010;/%5b07%5d&#38263;&#37326;&#30476;&#35535;&#35370;&#37089;&#23500;&#22763;&#35211;&#30010;&#31435;&#27810;&#24195;&#21407;&#65288;&#30058;&#22320;&#26410;&#30906;&#23450;&#65289;&#12289;&#65297;&#65293;&#65298;&#65297;&#65300;" TargetMode="External"/><Relationship Id="rId115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5535;&#35370;&#37089;&#23500;&#22763;&#35211;&#30010;/%5b07%5d&#38263;&#37326;&#30476;&#35535;&#35370;&#37089;&#23500;&#22763;&#35211;&#30010;&#31435;&#27810;&#24195;&#21407;&#65288;&#30058;&#22320;&#26410;&#30906;&#23450;&#65289;&#12289;&#65297;&#65293;&#65298;&#65297;&#65300;" TargetMode="External"/><Relationship Id="rId115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5535;&#35370;&#37089;&#23500;&#22763;&#35211;&#30010;/%5b07%5d&#38263;&#37326;&#30476;&#35535;&#35370;&#37089;&#23500;&#22763;&#35211;&#30010;&#31435;&#27810;&#24195;&#21407;&#65288;&#30058;&#22320;&#26410;&#30906;&#23450;&#65289;&#12289;&#65297;&#65293;&#65298;&#65297;&#65300;" TargetMode="External"/><Relationship Id="rId115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5535;&#35370;&#37089;&#23500;&#22763;&#35211;&#30010;/%5b06%5d&#38263;&#37326;&#30476;&#35535;&#35370;&#37089;&#23500;&#22763;&#35211;&#30010;&#31435;&#27810;&#23383;&#24195;&#27810;&#65297;&#65293;&#65299;&#65300;&#65303;&#65293;&#65297;&#65374;&#65298;" TargetMode="External"/><Relationship Id="rId15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4892;&#27211;&#24066;/%5b108%5d&#31119;&#23713;&#30476;&#34892;&#27211;&#24066;&#37329;&#23627;&#65301;&#65304;&#65296;&#65293;&#65297;&#65293;&#65297;&#65374;&#65298;/&#31119;&#23713;&#30476;&#34892;&#27211;&#24066;&#37329;&#23627;&#65301;&#65304;&#65296;&#65293;&#65297;&#65293;&#65298;_&#24037;&#20107;&#36000;&#25285;&#37329;&#35531;&#27714;.pdf" TargetMode="External"/><Relationship Id="rId15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22825;&#33609;&#24066;/%5b01%5d&#29066;&#26412;&#30476;&#22825;&#33609;&#24066;&#26377;&#26126;&#30010;&#38920;&#23376;&#65298;&#65299;&#65293;&#65297;&#20182;/&#29066;&#26412;&#30476;&#22825;&#33609;&#24066;&#26377;&#26126;&#30010;&#38920;&#23376;&#65298;&#65299;&#65293;&#65297;&#20182;_&#24037;&#20107;&#36000;&#25285;&#37329;.pdf" TargetMode="External"/><Relationship Id="rId15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22825;&#33609;&#24066;/%5b01%5d&#29066;&#26412;&#30476;&#22825;&#33609;&#24066;&#26377;&#26126;&#30010;&#38920;&#23376;&#65298;&#65299;&#65293;&#65297;&#20182;/&#29066;&#26412;&#30476;&#22825;&#33609;&#24066;&#26377;&#26126;&#30010;&#38920;&#23376;&#65298;&#65299;&#65293;&#65297;&#20182;_&#24037;&#20107;&#36000;&#25285;&#37329;.pdf" TargetMode="External"/><Relationship Id="rId15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0452;&#26041;&#24066;/%5b27%5d&#31119;&#23713;&#30476;&#30452;&#26041;&#24066;&#19978;&#38931;&#37326;&#65297;&#65303;&#65305;&#65304;&#65293;&#65298;&#65299;/&#31119;&#23713;&#30476;&#30452;&#26041;&#24066;&#19978;&#38931;&#37326;&#65297;&#65303;&#65305;&#65304;&#65293;&#65298;&#65299;_&#24037;&#20107;&#36000;&#25285;&#37329;.pdf" TargetMode="External"/><Relationship Id="rId15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22825;&#33609;&#24066;/%5b01%5d&#29066;&#26412;&#30476;&#22825;&#33609;&#24066;&#26377;&#26126;&#30010;&#38920;&#23376;&#65298;&#65299;&#65293;&#65297;&#20182;/&#29066;&#26412;&#30476;&#22825;&#33609;&#24066;&#26377;&#26126;&#30010;&#38920;&#23376;&#65298;&#65299;&#65293;&#65297;&#20182;_&#24037;&#20107;&#36000;&#25285;&#37329;.pdf" TargetMode="External"/><Relationship Id="rId15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9679;&#26842;&#12398;&#12501;&#12449;&#12452;&#12523;&#12398;PDF/&#38306;&#26481;&#65288;&#26481;&#20140;&#38651;&#21147;&#65289;/12_&#21315;&#33865;&#30476;/&#40232;&#24029;&#24066;/%5bk32%5d&#21315;&#33865;&#30476;&#40232;&#24029;&#24066;&#23470;&#23383;&#23792;&#23713;&#26481;&#19979;&#29287;&#65298;&#65296;&#65297;&#65299;&#65293;&#65297;&#65374;&#65300;" TargetMode="External"/><Relationship Id="rId15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9679;&#26842;&#12398;&#12501;&#12449;&#12452;&#12523;&#12398;PDF/&#20013;&#37096;/24_&#19977;&#37325;&#30476;/&#24535;&#25705;&#24066;/%5b25%5d&#19977;&#37325;&#30476;&#24535;&#25705;&#24066;&#30959;&#37096;&#30010;&#22338;&#23822;&#65288;&#30058;&#22320;&#26410;&#30906;&#23450;&#65289;" TargetMode="External"/><Relationship Id="rId15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9679;&#26842;&#12398;&#12501;&#12449;&#12452;&#12523;&#12398;PDF/&#20013;&#37096;/24_&#19977;&#37325;&#30476;/&#22810;&#27671;&#37089;&#22823;&#21488;&#30010;/%5b40%5d&#19977;&#37325;&#30476;&#22810;&#27671;&#37089;&#22823;&#21488;&#30010;&#20304;&#21407;&#23383;&#30494;&#36947;&#35895;&#65298;&#65301;&#65301;&#65293;&#65297;&#20182;" TargetMode="External"/><Relationship Id="rId15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29577;&#21517;&#37089;&#38263;&#27954;&#30010;/%5b23%5d&#29066;&#26412;&#30476;&#29577;&#21517;&#37089;&#38263;&#27954;&#30010;&#22823;&#23383;&#23470;&#37326;&#65298;&#65297;&#65300;&#65302;&#65293;&#65299;&#65293;&#65297;&#65374;&#65299;/&#29066;&#26412;&#30476;&#29577;&#21517;&#37089;&#38263;&#27954;&#30010;&#22823;&#23383;&#23470;&#37326;&#65298;&#65297;&#65300;&#65302;&#65293;&#65299;&#65293;&#65297;&#65374;&#65299;_&#24037;&#20107;&#36000;&#25285;&#37329;.pdf" TargetMode="External"/><Relationship Id="rId15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22633;&#21407;&#24066;/%5bk119%5d&#37027;&#38920;&#22633;&#21407;&#24066;&#19968;&#21306;&#30010;&#65299;&#65297;&#65301;&#65293;&#65297;&#65298;&#65304;" TargetMode="External"/><Relationship Id="rId92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36605;&#20117;&#27810;&#30010;/%5b45%5d&#38263;&#37326;&#30476;&#21271;&#20304;&#20037;&#37089;&#36605;&#20117;&#27810;&#30010;&#30330;&#22320;&#23383;&#24321;&#22825;&#24179;&#65293;&#65297;&#65374;&#65298;" TargetMode="External"/><Relationship Id="rId92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36605;&#20117;&#27810;&#30010;/%5b46%5d&#38263;&#37326;&#30476;&#21271;&#20304;&#20037;&#37089;&#36605;&#20117;&#27810;&#30010;&#30330;&#22320;&#23383;&#24321;&#22825;&#24179;&#65300;&#65300;&#65301;&#65293;&#65299;&#65293;&#65297;&#65374;&#65298;" TargetMode="External"/><Relationship Id="rId92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36605;&#20117;&#27810;&#30010;/%5b38%5d&#38263;&#37326;&#30476;&#21271;&#20304;&#20037;&#37089;&#36605;&#20117;&#27810;&#30010;&#30330;&#22320;&#23383;&#31637;&#36650;&#65298;&#65301;&#65300;&#65301;&#65293;&#65298;" TargetMode="External"/><Relationship Id="rId92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24481;&#20195;&#30000;&#30010;/%5b05%5d&#38263;&#37326;&#30476;&#21271;&#20304;&#20037;&#37089;&#24481;&#20195;&#30000;&#30010;&#22633;&#37326;&#65288;&#30058;&#22320;&#26410;&#30906;&#23450;&#65289;&#65293;&#65297;&#65374;&#65298;" TargetMode="External"/><Relationship Id="rId92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24481;&#20195;&#30000;&#30010;/%5b07%5d&#38263;&#37326;&#30476;&#21271;&#20304;&#20037;&#37089;&#24481;&#20195;&#30000;&#30010;&#22633;&#37326;&#65299;&#65297;&#65304;&#65296;&#65293;&#65298;&#65297;&#65296;" TargetMode="External"/><Relationship Id="rId92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24481;&#20195;&#30000;&#30010;/%5b10%5d&#38263;&#37326;&#30476;&#21271;&#20304;&#20037;&#37089;&#24481;&#20195;&#30000;&#30010;&#24481;&#20195;&#30000;&#65299;&#65302;&#65299;&#65301;&#65293;&#65297;&#12289;&#65298;&#65304;&#65374;&#65300;&#65296;" TargetMode="External"/><Relationship Id="rId92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24481;&#20195;&#30000;&#30010;/%5b11%5d&#38263;&#37326;&#30476;&#21271;&#20304;&#20037;&#37089;&#24481;&#20195;&#30000;&#30010;&#24481;&#20195;&#30000;&#65300;&#65296;&#65298;&#65301;&#65293;&#65297;&#65374;&#65299;&#12289;&#65301;&#12289;&#65297;&#65296;&#65374;&#65297;&#65305;" TargetMode="External"/><Relationship Id="rId92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24481;&#20195;&#30000;&#30010;/%5b12%5d&#38263;&#37326;&#30476;&#21271;&#20304;&#20037;&#37089;&#24481;&#20195;&#30000;&#30010;&#24481;&#20195;&#30000;&#23383;&#22823;&#26519;&#65300;&#65297;&#65296;&#65304;&#65293;&#65300;&#65374;&#65301;&#12289;&#65300;&#65297;&#65296;&#65305;" TargetMode="External"/><Relationship Id="rId92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24481;&#20195;&#30000;&#30010;/%5b03%5d&#38263;&#37326;&#30476;&#21271;&#20304;&#20037;&#37089;&#24481;&#20195;&#30000;&#30010;&#33609;&#36234;&#65297;&#65296;&#65300;&#65300;&#12289;&#65297;&#65296;&#65300;&#65301;" TargetMode="External"/><Relationship Id="rId92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24481;&#20195;&#30000;&#30010;/%5b02%5d&#38263;&#37326;&#30476;&#21271;&#20304;&#20037;&#37089;&#24481;&#20195;&#30000;&#30010;&#33609;&#36234;&#65297;&#65297;&#65303;&#65299;&#65293;&#65299;&#65298;&#65303;" TargetMode="External"/><Relationship Id="rId60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3500;&#37324;&#24066;/%5bn64%5d&#21315;&#33865;&#30476;&#23500;&#37324;&#24066;&#19971;&#26628;&#65297;&#65303;&#65296;&#65293;&#65302;&#65303;&#65293;&#65297;&#65374;&#65298;" TargetMode="External"/><Relationship Id="rId60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3665;&#27494;&#24066;/%5bn38%5d&#21315;&#33865;&#30476;&#23665;&#27494;&#24066;&#22516;&#35895;&#65298;&#65299;&#65305;&#65296;&#65293;&#65297;&#65374;&#65298;" TargetMode="External"/><Relationship Id="rId60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4066;&#21407;&#24066;/%5b01%5d&#21315;&#33865;&#30476;&#24066;&#21407;&#24066;&#26032;&#24059;&#23383;&#23567;&#33833;&#35895;&#65301;&#65297;&#65298;&#65293;&#65297;" TargetMode="External"/><Relationship Id="rId60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1315;&#33865;&#24066;&#33509;&#33865;&#21306;/%5b14%5d&#21315;&#33865;&#30476;&#21315;&#33865;&#24066;&#33509;&#33865;&#21306;&#22338;&#26376;&#30010;&#65298;&#65300;&#65305;&#65293;&#65297;&#65293;&#65297;&#65374;&#65298;" TargetMode="External"/><Relationship Id="rId60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1315;&#33865;&#24066;&#32209;&#21306;/%5b10%5d&#21315;&#33865;&#30476;&#21315;&#33865;&#24066;&#32209;&#21306;&#24179;&#23665;&#30010;&#65297;&#65296;&#65300;&#65305;&#65293;&#65297;&#65303;&#65302;" TargetMode="External"/><Relationship Id="rId60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4066;&#21407;&#24066;/%5b02%5d&#21315;&#33865;&#30476;&#24066;&#21407;&#24066;&#26894;&#27941;&#65302;&#65304;&#65303;&#65293;&#65300;&#65293;&#65297;" TargetMode="External"/><Relationship Id="rId60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4066;&#21407;&#24066;/%5b02%5d&#21315;&#33865;&#30476;&#24066;&#21407;&#24066;&#26894;&#27941;&#65302;&#65304;&#65303;&#65293;&#65300;&#65293;&#65297;" TargetMode="External"/><Relationship Id="rId60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0234;&#37027;&#24066;" TargetMode="External"/><Relationship Id="rId60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0234;&#37027;&#24066;" TargetMode="External"/><Relationship Id="rId60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0234;&#37027;&#24066;" TargetMode="External"/><Relationship Id="rId48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12%5d&#32676;&#39340;&#30476;&#26704;&#29983;&#24066;&#24195;&#27810;&#30010;&#65302;&#19969;&#30446;&#23383;&#22823;&#35895;&#25144;&#65301;&#65300;&#65303;&#65293;&#65297;&#12289;&#65300;&#65374;&#65302;" TargetMode="External"/><Relationship Id="rId48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12%5d&#32676;&#39340;&#30476;&#26704;&#29983;&#24066;&#24195;&#27810;&#30010;&#65302;&#19969;&#30446;&#23383;&#22823;&#35895;&#25144;&#65301;&#65300;&#65303;&#65293;&#65297;&#12289;&#65300;&#65374;&#65302;" TargetMode="External"/><Relationship Id="rId48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12%5d&#32676;&#39340;&#30476;&#26704;&#29983;&#24066;&#24195;&#27810;&#30010;&#65302;&#19969;&#30446;&#23383;&#22823;&#35895;&#25144;&#65301;&#65300;&#65303;&#65293;&#65297;&#12289;&#65300;&#65374;&#65302;" TargetMode="External"/><Relationship Id="rId48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12%5d&#32676;&#39340;&#30476;&#26704;&#29983;&#24066;&#24195;&#27810;&#30010;&#65302;&#19969;&#30446;&#23383;&#22823;&#35895;&#25144;&#65301;&#65300;&#65303;&#65293;&#65297;&#12289;&#65300;&#65374;&#65302;" TargetMode="External"/><Relationship Id="rId48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5070;&#37326;&#24066;/%5b05%5d&#38745;&#23713;&#30476;&#35070;&#37326;&#24066;&#38920;&#23665;&#65298;&#65298;&#65301;&#65301;&#65293;&#65297;&#65303;&#65304;&#65296;&#65293;&#65297;&#65374;&#65298;" TargetMode="External"/><Relationship Id="rId48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5070;&#37326;&#24066;/%5b11%5d&#38745;&#23713;&#30476;&#35070;&#37326;&#24066;&#38920;&#23665;&#65298;&#65298;&#65301;&#65301;&#65293;&#65299;&#65303;&#65297;&#65299;" TargetMode="External"/><Relationship Id="rId48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5070;&#37326;&#24066;/%5b12%5d&#38745;&#23713;&#30476;&#35070;&#37326;&#24066;&#38920;&#23665;&#65298;&#65298;&#65301;&#65301;&#65293;&#65299;&#65304;&#65297;&#65300;&#65293;&#65297;&#65374;&#65298;" TargetMode="External"/><Relationship Id="rId48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5070;&#37326;&#24066;/%5b12%5d&#38745;&#23713;&#30476;&#35070;&#37326;&#24066;&#38920;&#23665;&#65298;&#65298;&#65301;&#65301;&#65293;&#65299;&#65304;&#65297;&#65300;&#65293;&#65297;&#65374;&#65298;" TargetMode="External"/><Relationship Id="rId48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5070;&#37326;&#24066;/%5b13%5d&#38745;&#23713;&#30476;&#35070;&#37326;&#24066;&#38920;&#23665;&#65298;&#65298;&#65301;&#65301;&#65293;&#65300;&#65296;&#65305;&#65297;" TargetMode="External"/><Relationship Id="rId48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5070;&#37326;&#24066;/%5b14%5d&#38745;&#23713;&#30476;&#35070;&#37326;&#24066;&#38920;&#23665;&#65298;&#65298;&#65301;&#65301;&#65293;&#65300;&#65304;&#65301;&#65304;" TargetMode="External"/><Relationship Id="rId116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5535;&#35370;&#37089;&#23500;&#22763;&#35211;&#30010;/%5b06%5d&#38263;&#37326;&#30476;&#35535;&#35370;&#37089;&#23500;&#22763;&#35211;&#30010;&#31435;&#27810;&#23383;&#24195;&#27810;&#65297;&#65293;&#65299;&#65300;&#65303;&#65293;&#65297;&#65374;&#65298;" TargetMode="External"/><Relationship Id="rId116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8920;&#22338;&#24066;/%5b20%5d&#38263;&#37326;&#30476;&#38920;&#22338;&#24066;&#22823;&#23383;&#20161;&#31036;&#23383;&#23792;&#12398;&#21407;&#65299;&#65297;&#65301;&#65299;&#65293;&#65297;&#65300;&#65304;&#65293;&#65297;&#65374;&#65298;" TargetMode="External"/><Relationship Id="rId116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8263;&#37326;&#24066;/%5bn42%5d&#38263;&#37326;&#30476;&#38263;&#37326;&#24066;&#33509;&#27131;&#26481;&#26465;&#65297;&#65298;&#65299;&#65298;&#65293;&#65300;&#65293;&#65297;&#65374;&#65302;" TargetMode="External"/><Relationship Id="rId116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8263;&#37326;&#24066;/%5bs09%5d&#38263;&#37326;&#30476;&#38263;&#37326;&#24066;&#26494;&#20195;&#30010;&#35199;&#26465;&#23383;&#40575;&#23798;&#65298;&#65299;&#65297;&#12289;&#65298;&#65299;&#65298;" TargetMode="External"/><Relationship Id="rId116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8263;&#37326;&#24066;/%5bs09%5d&#38263;&#37326;&#30476;&#38263;&#37326;&#24066;&#26494;&#20195;&#30010;&#35199;&#26465;&#23383;&#40575;&#23798;&#65298;&#65299;&#65297;&#12289;&#65298;&#65299;&#65298;" TargetMode="External"/><Relationship Id="rId116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8263;&#37326;&#24066;/%5bs04%5d&#38263;&#37326;&#30476;&#38263;&#37326;&#24066;&#22823;&#23713;&#19993;&#65301;&#65300;&#65296;&#65301;&#65293;&#65298;&#65301;&#65303;&#65293;&#65297;&#65374;&#65298;" TargetMode="External"/><Relationship Id="rId116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8263;&#37326;&#24066;/%5bs04%5d&#38263;&#37326;&#30476;&#38263;&#37326;&#24066;&#22823;&#23713;&#19993;&#65301;&#65300;&#65296;&#65301;&#65293;&#65298;&#65301;&#65303;&#65293;&#65297;&#65374;&#65298;" TargetMode="External"/><Relationship Id="rId116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8263;&#37326;&#24066;/%5bn37%5d&#38263;&#37326;&#30476;&#38263;&#37326;&#24066;&#23500;&#30000;&#23383;&#39151;&#32260;&#23665;&#65297;&#65293;&#65297;&#65303;&#65302;&#65293;&#65297;&#65374;&#65299;" TargetMode="External"/><Relationship Id="rId116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6481;&#24481;&#24066;/%5bs01%5d&#38263;&#37326;&#30476;&#26481;&#24481;&#24066;&#19979;&#20043;&#22478;&#65297;&#65303;&#65303;&#65303;&#65293;&#65299;&#65293;&#65297;&#65374;&#65301;" TargetMode="External"/><Relationship Id="rId116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6481;&#24481;&#24066;/%5bs03%5d&#38263;&#37326;&#30476;&#26481;&#24481;&#24066;&#24481;&#29287;&#21407;&#65301;&#65296;&#65304;&#65303;&#65293;&#65297;&#12289;&#65299;&#65374;&#65297;&#65296;" TargetMode="External"/><Relationship Id="rId16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5070;&#37326;&#24066;/%5b02%5d&#38745;&#23713;&#30476;&#35070;&#37326;&#24066;&#38920;&#23665;&#65297;&#65293;&#65297;&#65300;" TargetMode="External"/><Relationship Id="rId16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12354;&#12365;&#12427;&#37326;&#24066;/%5b26_1%5d&#26481;&#20140;&#37117;&#12354;&#12365;&#12427;&#37326;&#24066;&#23567;&#24029;&#23383;&#31179;&#35211;&#12534;&#23822;&#65297;&#65300;&#65297;&#65297;" TargetMode="External"/><Relationship Id="rId16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12356;&#12377;&#12415;&#24066;/%5bk14%5d&#21315;&#33865;&#30476;&#12356;&#12377;&#12415;&#24066;&#39640;&#35895;&#23383;&#21335;&#28023;&#36947;&#65301;&#65297;&#65305;&#65293;&#65299;" TargetMode="External"/><Relationship Id="rId16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13%5d&#23665;&#26792;&#30476;&#21335;&#37117;&#30041;&#37089;&#40180;&#27810;&#26449;&#40180;&#27810;&#26449;&#65297;&#65296;&#65300;&#65300;&#65298;&#12289;&#65297;&#65296;&#65300;&#65300;&#65299;/&#65297;&#65296;&#65300;&#65300;&#65298;&#65293;&#65298;&#65304;&#65293;&#65297;&#65374;&#65298;" TargetMode="External"/><Relationship Id="rId16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0013;&#27941;&#24029;&#24066;/%5b12%5d&#23696;&#38428;&#30476;&#20013;&#27941;&#24029;&#24066;&#20184;&#30693;&#30010;&#65303;&#65300;&#65304;&#65301;&#65293;&#65301;&#12540;&#65297;&#65374;&#65298;" TargetMode="External"/><Relationship Id="rId16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9976;&#27005;&#37089;&#29976;&#27005;&#30010;/%5bt07%5d&#32676;&#39340;&#30476;&#29976;&#27005;&#37089;&#29976;&#27005;&#30010;&#30333;&#20489;&#65299;&#65297;&#65296;&#65302;&#65293;&#65297;&#12289;&#65300;&#65374;&#65301;" TargetMode="External"/><Relationship Id="rId16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3_&#29066;&#26412;&#30476;/&#29577;&#21517;&#37089;&#38263;&#27954;&#30010;/%5b23%5d&#29066;&#26412;&#30476;&#29577;&#21517;&#37089;&#38263;&#27954;&#30010;&#22823;&#23383;&#23470;&#37326;&#65298;&#65297;&#65300;&#65302;&#65293;&#65299;&#65293;&#65297;&#65374;&#65299;" TargetMode="External"/><Relationship Id="rId16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19%5d&#32676;&#39340;&#30476;&#21069;&#27211;&#24066;&#23500;&#22763;&#35211;&#30010;&#23567;&#26286;&#65298;&#65301;&#65296;&#65302;&#65293;&#65305;&#12289;&#65297;&#65296;&#65296;&#65374;&#65297;&#65296;&#65297;" TargetMode="External"/><Relationship Id="rId16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24%5d&#32676;&#39340;&#30476;&#21069;&#27211;&#24066;&#23500;&#22763;&#35211;&#30010;&#36196;&#22478;&#23665;&#65297;&#65298;&#65296;&#65300;&#65293;&#65297;&#65301;&#65304;&#65298;" TargetMode="External"/><Relationship Id="rId16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9287;&#20043;&#21407;&#24066;/%5b16%5d&#38745;&#23713;&#30476;&#29287;&#20043;&#21407;&#24066;&#33733;&#12465;&#35895;&#65302;&#65305;&#65298;&#65293;&#65297;&#65374;&#65299;&#65299;" TargetMode="External"/><Relationship Id="rId93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24481;&#20195;&#30000;&#30010;/%5b04%5d&#38263;&#37326;&#30476;&#21271;&#20304;&#20037;&#37089;&#24481;&#20195;&#30000;&#30010;&#33609;&#36234;&#65297;&#65297;&#65305;&#65300;&#65293;&#65298;&#12289;&#65301;&#65296;&#65293;&#65297;&#65374;&#65300;" TargetMode="External"/><Relationship Id="rId93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24481;&#20195;&#30000;&#30010;/%5b01%5d&#38263;&#37326;&#30476;&#21271;&#20304;&#20037;&#37089;&#24481;&#20195;&#30000;&#30010;&#38754;&#26367;&#65301;&#65305;&#65298;&#65293;&#65300;&#65301;&#65374;&#65300;&#65302;" TargetMode="External"/><Relationship Id="rId93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271;&#20304;&#20037;&#37089;&#24481;&#20195;&#30000;&#30010;/%5b13%5d&#38263;&#37326;&#30476;&#21271;&#20304;&#20037;&#37089;&#24481;&#20195;&#30000;&#30010;&#33538;&#27810;&#65299;&#65303;&#65297;&#65293;&#65299;&#65304;&#65305;&#65293;&#65297;&#65374;&#65298;" TargetMode="External"/><Relationship Id="rId93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1271;&#20304;&#20037;&#37089;&#24481;&#20195;&#30000;&#30010;/%5b14%5d&#38263;&#37326;&#30476;&#21271;&#20304;&#20037;&#37089;&#24481;&#20195;&#30000;&#30010;&#33538;&#27810;&#23383;&#26862;&#27849;&#37111;&#65299;&#65303;&#65297;&#65293;&#65300;&#65303;&#65301;&#65293;&#65297;" TargetMode="External"/><Relationship Id="rId93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1271;&#20304;&#20037;&#37089;&#24481;&#20195;&#30000;&#30010;/%5b14%5d&#38263;&#37326;&#30476;&#21271;&#20304;&#20037;&#37089;&#24481;&#20195;&#30000;&#30010;&#33538;&#27810;&#23383;&#26862;&#27849;&#37111;&#65299;&#65303;&#65297;&#65293;&#65300;&#65303;&#65301;&#65293;&#65297;" TargetMode="External"/><Relationship Id="rId93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6408;&#26365;&#37089;&#29579;&#28381;&#26449;" TargetMode="External"/><Relationship Id="rId93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6408;&#26365;&#37089;&#26408;&#26365;&#30010;/%5b02%5d&#38263;&#37326;&#30476;&#26408;&#26365;&#37089;&#26408;&#26365;&#30010;&#38283;&#30000;&#39640;&#21407;&#35199;&#37326;&#65301;&#65298;&#65298;&#65303;&#65293;&#65299;&#65297;&#65303;&#65293;&#65297;&#65374;&#65298;" TargetMode="External"/><Relationship Id="rId93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6408;&#26365;&#37089;&#26408;&#26365;&#30010;/%5b02%5d&#38263;&#37326;&#30476;&#26408;&#26365;&#37089;&#26408;&#26365;&#30010;&#38283;&#30000;&#39640;&#21407;&#35199;&#37326;&#65301;&#65298;&#65298;&#65303;&#65293;&#65299;&#65297;&#65303;&#65293;&#65297;&#65374;&#65298;" TargetMode="External"/><Relationship Id="rId93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6408;&#26365;&#37089;&#26408;&#26365;&#30010;/%5b03%5d&#38263;&#37326;&#30476;&#26408;&#26365;&#37089;&#26408;&#26365;&#30010;&#38283;&#30000;&#39640;&#21407;&#35199;&#37326;&#65302;&#65299;&#65298;&#65297;&#65293;&#65299;&#65296;&#65302;&#65293;&#65297;&#65374;&#65298;" TargetMode="External"/><Relationship Id="rId93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6408;&#26365;&#37089;&#26408;&#26365;&#30010;/%5b03%5d&#38263;&#37326;&#30476;&#26408;&#26365;&#37089;&#26408;&#26365;&#30010;&#38283;&#30000;&#39640;&#21407;&#35199;&#37326;&#65302;&#65299;&#65298;&#65297;&#65293;&#65299;&#65296;&#65302;&#65293;&#65297;&#65374;&#65298;" TargetMode="External"/><Relationship Id="rId61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9151;&#30000;&#24066;/%5b01%5d&#38263;&#37326;&#30476;&#39151;&#30000;&#24066;&#20234;&#35910;&#26408;&#65297;&#65302;&#65293;&#65297;" TargetMode="External"/><Relationship Id="rId61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9151;&#30000;&#24066;/%5b01%5d&#38263;&#37326;&#30476;&#39151;&#30000;&#24066;&#20234;&#35910;&#26408;&#65297;&#65302;&#65293;&#65297;" TargetMode="External"/><Relationship Id="rId61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34217;&#25705;&#24029;&#20869;&#24066;/%5b105_1%5d&#40575;&#20816;&#23798;&#30476;&#34217;&#25705;&#24029;&#20869;&#24066;&#35199;&#26041;&#30010;&#65297;&#65302;&#65301;&#65299;&#65293;&#65297;&#65293;&#65297;&#65374;&#65299;" TargetMode="External"/><Relationship Id="rId61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34217;&#25705;&#24029;&#20869;&#24066;/%5b105_1%5d&#40575;&#20816;&#23798;&#30476;&#34217;&#25705;&#24029;&#20869;&#24066;&#35199;&#26041;&#30010;&#65297;&#65302;&#65301;&#65299;&#65293;&#65297;&#65293;&#65297;&#65374;&#65299;" TargetMode="External"/><Relationship Id="rId61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12%5d&#32676;&#39340;&#30476;&#21069;&#27211;&#24066;&#23500;&#22763;&#35211;&#30010;&#36196;&#22478;&#23665;&#65297;&#65297;&#65300;&#65296;&#65293;&#65300;&#65302;&#12289;&#65303;&#65302;&#65374;&#65303;&#65305;" TargetMode="External"/><Relationship Id="rId61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26012;&#37324;&#37089;&#26012;&#37324;&#30010;/%5b71%5d&#21271;&#28023;&#36947;&#26012;&#37324;&#37089;&#26012;&#37324;&#30010;&#26032;&#20809;&#30010;&#65302;&#65298;" TargetMode="External"/><Relationship Id="rId61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38695;&#23798;&#24066;/%5b85,86%5d&#40575;&#20816;&#23798;&#30476;&#38695;&#23798;&#24066;&#22269;&#20998;&#24029;&#20869;" TargetMode="External"/><Relationship Id="rId61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38695;&#23798;&#24066;/%5b85,86%5d&#40575;&#20816;&#23798;&#30476;&#38695;&#23798;&#24066;&#22269;&#20998;&#24029;&#20869;" TargetMode="External"/><Relationship Id="rId61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38695;&#23798;&#24066;/%5b85,86%5d&#40575;&#20816;&#23798;&#30476;&#38695;&#23798;&#24066;&#22269;&#20998;&#24029;&#20869;" TargetMode="External"/><Relationship Id="rId61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23567;&#28149;&#27810;&#30010;/%5b49_2%5d&#23665;&#26792;&#30476;&#21271;&#26460;&#24066;&#23567;&#28149;&#27810;&#30010;&#23383;&#35199;&#19978;&#24196;&#65297;&#65297;&#65299;&#65303;" TargetMode="External"/><Relationship Id="rId49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5070;&#37326;&#24066;/%5b09%5d&#38745;&#23713;&#30476;&#35070;&#37326;&#24066;&#38920;&#23665;&#23383;&#34276;&#21407;&#65298;&#65298;&#65301;&#65301;&#65293;&#65298;&#65304;&#65305;&#65298;" TargetMode="External"/><Relationship Id="rId49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5070;&#37326;&#24066;/%5b06%5d&#38745;&#23713;&#30476;&#35070;&#37326;&#24066;&#38920;&#23665;&#23383;&#34276;&#21407;&#65298;&#65298;&#65301;&#65301;&#65293;&#65297;&#65303;&#65305;&#65301;&#65293;&#65297;&#65374;&#65298;" TargetMode="External"/><Relationship Id="rId49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39423;&#26481;&#37089;&#23567;&#23665;&#30010;/%5b22%5d&#38745;&#23713;&#30476;&#39423;&#26481;&#37089;&#23567;&#23665;&#30010;&#29992;&#27810;&#23383;&#30456;&#37326;&#65297;&#65300;&#65300;&#65301;&#65293;&#65299;&#65302;&#12289;&#65297;&#65304;&#65302;" TargetMode="External"/><Relationship Id="rId49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39423;&#26481;&#37089;&#23567;&#23665;&#30010;/%5b22%5d&#38745;&#23713;&#30476;&#39423;&#26481;&#37089;&#23567;&#23665;&#30010;&#29992;&#27810;&#23383;&#30456;&#37326;&#65297;&#65300;&#65300;&#65301;&#65293;&#65299;&#65302;&#12289;&#65297;&#65304;&#65302;" TargetMode="External"/><Relationship Id="rId49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12398;&#22269;&#24066;/%5b35-1%5d&#38745;&#23713;&#30476;&#20234;&#35910;&#12398;&#22269;&#24066;&#38894;&#23665;&#23665;&#26408;&#65297;&#65298;&#65298;&#65301;&#65293;&#65298;&#65301;&#65298;&#65293;&#65297;" TargetMode="External"/><Relationship Id="rId49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12398;&#22269;&#24066;/%5b34%5d&#38745;&#23713;&#30476;&#20234;&#35910;&#12398;&#22269;&#24066;&#22856;&#21476;&#35895;&#23567;&#26494;&#12465;&#21407;&#65298;&#65298;&#65298;&#65301;&#65293;&#65297;&#65300;&#65298;&#65293;&#65297;" TargetMode="External"/><Relationship Id="rId49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12398;&#22269;&#24066;/%5b34-1%5d&#38745;&#23713;&#30476;&#20234;&#35910;&#12398;&#22269;&#24066;&#22856;&#21476;&#35895;&#23567;&#26494;&#12465;&#21407;&#65298;&#65298;&#65298;&#65304;&#65293;&#65297;&#65302;&#65301;" TargetMode="External"/><Relationship Id="rId49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12398;&#22269;&#24066;/%5b34-1%5d&#38745;&#23713;&#30476;&#20234;&#35910;&#12398;&#22269;&#24066;&#22856;&#21476;&#35895;&#23567;&#26494;&#12465;&#21407;&#65298;&#65298;&#65298;&#65304;&#65293;&#65297;&#65302;&#65301;" TargetMode="External"/><Relationship Id="rId49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24066;/%5b17%5d&#38745;&#23713;&#30476;&#20234;&#35910;&#24066;&#22478;&#23383;&#26085;&#24433;&#65297;&#65305;&#65303;&#65293;&#65297;" TargetMode="External"/><Relationship Id="rId49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24066;/%5b27%5d&#38745;&#23713;&#30476;&#20234;&#35910;&#24066;&#26611;&#28716;&#65301;&#65301;&#65305;&#65293;&#65297;" TargetMode="External"/><Relationship Id="rId117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6481;&#24481;&#24066;/%5bs08%5d&#38263;&#37326;&#30476;&#26481;&#24481;&#24066;&#20843;&#37325;&#21407;&#65297;&#65303;&#65304;&#65303;&#65293;&#65297;&#65374;&#65299;" TargetMode="External"/><Relationship Id="rId117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6481;&#24481;&#24066;/%5bs10%5d&#38263;&#37326;&#30476;&#26481;&#24481;&#24066;&#20843;&#37325;&#21407;&#28006;&#20037;&#20445;&#65299;&#65299;&#65296;&#65305;&#65293;&#65297;&#65293;&#65297;&#65374;&#65300;" TargetMode="External"/><Relationship Id="rId117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335;&#20304;&#20037;&#37089;&#23567;&#28023;&#30010;/%5b02%5d&#38263;&#37326;&#30476;&#21335;&#20304;&#20037;&#37089;&#23567;&#28023;&#30010;&#35914;&#37324;&#23383;&#27744;&#12398;&#27810;&#65301;&#65305;&#65297;&#65304;&#65293;&#65305;&#65296;&#65293;&#65297;&#65374;&#65298;" TargetMode="External"/><Relationship Id="rId117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335;&#20304;&#20037;&#37089;&#23567;&#28023;&#30010;/%5b01%5d&#38263;&#37326;&#30476;&#21335;&#20304;&#20037;&#37089;&#23567;&#28023;&#30010;&#35914;&#37324;&#23383;&#27744;&#12398;&#27810;&#65301;&#65305;&#65297;&#65304;&#65293;&#65305;&#65293;&#65297;&#65374;&#65298;" TargetMode="External"/><Relationship Id="rId117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335;&#20304;&#20037;&#37089;&#21335;&#29287;&#26449;/%5b09%5d&#38263;&#37326;&#30476;&#21335;&#20304;&#20037;&#37089;&#21335;&#29287;&#26449;&#28023;&#12494;&#21475;&#23383;&#35199;&#29287;&#22580;&#65298;&#65298;&#65300;&#65298;&#65293;&#65297;&#65374;&#65298;" TargetMode="External"/><Relationship Id="rId117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335;&#20304;&#20037;&#37089;&#21335;&#29287;&#26449;/%5b19%5d&#38263;&#37326;&#30476;&#21335;&#20304;&#20037;&#37089;&#21335;&#29287;&#26449;&#28023;&#12494;&#21475;&#23383;&#35199;&#29287;&#22580;&#65298;&#65298;&#65300;&#65298;&#65293;&#65302;&#65301;&#65293;&#65297;&#65374;&#65298;" TargetMode="External"/><Relationship Id="rId117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335;&#20304;&#20037;&#37089;&#21335;&#29287;&#26449;/%5b18%5d&#38263;&#37326;&#30476;&#21335;&#20304;&#20037;&#37089;&#21335;&#29287;&#26449;&#28023;&#12494;&#21475;&#23383;&#35199;&#29287;&#22580;&#65298;&#65298;&#65300;&#65300;&#65293;&#65302;&#65298;" TargetMode="External"/><Relationship Id="rId117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1335;&#20304;&#20037;&#37089;&#21335;&#29287;&#26449;/%5b25_1%5d&#38263;&#37326;&#30476;&#21335;&#20304;&#20037;&#37089;&#21335;&#29287;&#26449;&#37326;&#36794;&#23665;&#21916;&#23791;&#12534;&#19992;&#65297;&#65304;&#65293;&#65297;&#65297;" TargetMode="External"/><Relationship Id="rId117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3_&#29066;&#26412;&#30476;/&#38463;&#34311;&#37089;&#21335;&#38463;&#34311;&#26449;/%5b08%5d&#29066;&#26412;&#30476;&#38463;&#34311;&#37089;&#21335;&#38463;&#34311;&#26449;&#22823;&#23383;&#24029;&#38512;&#23383;&#21069;&#24029;&#19978;&#65299;&#65300;&#65304;&#65301;&#65293;&#65298;" TargetMode="External"/><Relationship Id="rId117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38306;&#26481;&#65288;&#26481;&#20140;&#38651;&#21147;&#65289;/14_&#31070;&#22856;&#24029;&#30476;/&#19977;&#28006;&#24066;/%5b19%5d&#31070;&#22856;&#24029;&#30476;&#19977;&#28006;&#24066;&#22478;&#23665;&#30010;&#65299;&#65298;&#65298;&#65299;" TargetMode="External"/><Relationship Id="rId17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2_&#38745;&#23713;&#30476;&#65288;&#20013;&#38651;&#65289;/&#27035;&#21407;&#37089;&#24029;&#26681;&#26412;&#30010;/%5b14%5d&#38745;&#23713;&#30476;&#27035;&#21407;&#37089;&#24029;&#26681;&#26412;&#30010;&#27700;&#24029;&#65297;&#65299;&#65298;&#65293;&#65297;&#20182;" TargetMode="External"/><Relationship Id="rId17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2_&#38745;&#23713;&#30476;&#65288;&#20013;&#38651;&#65289;/&#21608;&#26234;&#37089;&#26862;&#30010;/%5b08%5d&#38745;&#23713;&#30476;&#21608;&#26234;&#37089;&#26862;&#30010;&#21521;&#22825;&#26041;&#65297;&#65297;&#65305;&#65299;&#65293;&#65297;&#65374;&#65300;" TargetMode="External"/><Relationship Id="rId17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1_&#23696;&#38428;&#30476;/&#39640;&#23665;&#24066;/%5b09%5d&#23696;&#38428;&#30476;&#39640;&#23665;&#24066;&#28165;&#35211;&#30010;&#29287;&#12534;&#27934;&#65300;&#65299;&#65303;&#65300;&#65293;&#65304;&#65293;&#65297;&#65374;&#65299;" TargetMode="External"/><Relationship Id="rId17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1508;&#21209;&#21407;&#24066;/%5b01%5d&#23696;&#38428;&#30476;&#21508;&#21209;&#21407;&#24066;&#38920;&#34907;&#65298;&#65298;&#65302;&#65298;&#65293;&#65298;" TargetMode="External"/><Relationship Id="rId17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1271;&#20304;&#20037;&#37089;&#24481;&#20195;&#30000;&#30010;/%5b14%5d&#38263;&#37326;&#30476;&#21271;&#20304;&#20037;&#37089;&#24481;&#20195;&#30000;&#30010;&#33538;&#27810;&#23383;&#26862;&#27849;&#37111;&#65299;&#65303;&#65297;&#65293;&#65300;&#65303;&#65301;&#65293;&#65297;" TargetMode="External"/><Relationship Id="rId17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1271;&#20304;&#20037;&#37089;&#24481;&#20195;&#30000;&#30010;/%5b14%5d&#38263;&#37326;&#30476;&#21271;&#20304;&#20037;&#37089;&#24481;&#20195;&#30000;&#30010;&#33538;&#27810;&#23383;&#26862;&#27849;&#37111;&#65299;&#65303;&#65297;&#65293;&#65300;&#65303;&#65301;&#65293;&#65297;" TargetMode="External"/><Relationship Id="rId17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0304;&#20037;&#24066;/%5b01%5d&#38263;&#37326;&#30476;&#20304;&#20037;&#24066;&#21360;&#20869;&#65301;&#65298;&#65299;&#65293;&#65299;&#65302;&#65293;&#65297;&#65374;&#65298;" TargetMode="External"/><Relationship Id="rId17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2_&#38745;&#23713;&#30476;&#65288;&#20013;&#38651;&#65289;/&#33738;&#24029;&#24066;/%5b07%5d&#38745;&#23713;&#30476;&#33738;&#24029;&#24066;&#29275;&#28181;&#65302;&#65302;&#65301;&#65293;&#65297;&#65374;&#65298;" TargetMode="External"/><Relationship Id="rId17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39151;&#23665;&#24066;/%5b01%5d&#38263;&#37326;&#30476;&#39151;&#23665;&#24066;&#22823;&#23383;&#37326;&#22338;&#30000;&#65302;&#65298;&#65302;&#65293;&#65297;" TargetMode="External"/><Relationship Id="rId17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0304;&#20037;&#24066;/%5b07%5d&#38263;&#37326;&#30476;&#20304;&#20037;&#24066;&#20013;&#36796;&#65299;&#65297;&#65299;&#65299;&#65293;&#65298;" TargetMode="External"/><Relationship Id="rId94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22823;&#30000;&#21407;&#24066;/%5bk03%5d&#26627;&#26408;&#30476;&#22823;&#30000;&#21407;&#24066;&#23567;&#28381;&#23383;&#23500;&#22763;&#23665;&#65301;&#65302;&#65298;&#65293;&#65297;&#65297;&#65297;&#12289;&#65298;&#65300;&#65302;" TargetMode="External"/><Relationship Id="rId94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12358;&#12365;&#12399;&#24066;/%5b116%5d&#31119;&#23713;&#30476;&#12358;&#12365;&#12399;&#24066;&#21513;&#20117;&#30010;&#23627;&#37096;&#65298;&#65297;&#65302;&#65293;&#65297;&#65293;&#65297;&#65374;&#65299;" TargetMode="External"/><Relationship Id="rId94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8797;&#25163;&#37089;&#38797;&#25163;&#30010;/%5b24%5d&#31119;&#23713;&#30476;&#38797;&#25163;&#37089;&#38797;&#25163;&#30010;&#22823;&#23383;&#20843;&#23563;&#65305;&#65302;&#65304;&#65293;&#65300;" TargetMode="External"/><Relationship Id="rId94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6960;&#36032;&#37089;&#36960;&#36032;&#30010;/%5b89%5d&#31119;&#23713;&#30476;&#36960;&#36032;&#37089;&#36960;&#36032;&#30010;&#34411;&#29983;&#27941;&#65297;&#65299;&#65302;&#65296;" TargetMode="External"/><Relationship Id="rId94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6960;&#36032;&#37089;&#36960;&#36032;&#30010;/%5b89%5d&#31119;&#23713;&#30476;&#36960;&#36032;&#37089;&#36960;&#36032;&#30010;&#34411;&#29983;&#27941;&#65297;&#65299;&#65302;&#65296;" TargetMode="External"/><Relationship Id="rId94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6960;&#36032;&#37089;&#36960;&#36032;&#30010;/%5b120%5d&#31119;&#23713;&#30476;&#36960;&#36032;&#37089;&#36960;&#36032;&#30010;&#34411;&#29983;&#27941;&#65297;&#65302;&#65305;&#65297;&#65293;&#65297;&#65374;&#65298;" TargetMode="External"/><Relationship Id="rId94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6960;&#36032;&#37089;&#36960;&#36032;&#30010;/%5b120%5d&#31119;&#23713;&#30476;&#36960;&#36032;&#37089;&#36960;&#36032;&#30010;&#34411;&#29983;&#27941;&#65297;&#65302;&#65305;&#65297;&#65293;&#65297;&#65374;&#65298;" TargetMode="External"/><Relationship Id="rId94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6960;&#36032;&#37089;&#23713;&#22435;&#30010;/%5b119%5d&#31119;&#23713;&#30476;&#36960;&#36032;&#37089;&#23713;&#22435;&#30010;&#25163;&#37326;&#23383;&#29255;&#23665;&#65297;&#65297;&#65302;&#65304;&#65293;&#65297;&#65293;&#65297;&#65374;&#65298;" TargetMode="External"/><Relationship Id="rId94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23470;&#33509;&#24066;/%5b115%5d&#31119;&#23713;&#30476;&#23470;&#33509;&#24066;&#23470;&#30000;&#65300;&#65296;&#65301;&#65298;&#65293;&#65297;&#65374;&#65298;" TargetMode="External"/><Relationship Id="rId94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4892;&#27211;&#24066;/%5b109%5d&#31119;&#23713;&#30476;&#34892;&#27211;&#24066;&#19979;&#26908;&#22320;&#65288;&#30058;&#22320;&#26410;&#30906;&#23450;&#65289;&#65293;&#65297;&#65374;&#65299;" TargetMode="External"/><Relationship Id="rId62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23567;&#28149;&#27810;&#30010;/%5b47%5d&#23665;&#26792;&#30476;&#21271;&#26460;&#24066;&#23567;&#28149;&#27810;&#30010;&#19978;&#31545;&#23614;&#65299;&#65300;&#65304;&#65302;&#65293;&#65298;&#65299;&#65297;&#65293;&#65297;&#65374;&#65303;" TargetMode="External"/><Relationship Id="rId62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30707;&#29417;&#24066;/%5bs07%5d&#21271;&#28023;&#36947;&#30707;&#29417;&#24066;&#26032;&#28207;&#21335;&#65299;&#19969;&#30446;&#65303;&#65296;&#65300;" TargetMode="External"/><Relationship Id="rId62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26413;&#24140;&#24066;&#35199;&#21306;/%5bs29%5d&#21271;&#28023;&#36947;&#26413;&#24140;&#24066;&#35199;&#21306;&#24179;&#21644;&#65300;&#65298;&#65299;&#65293;&#65297;&#65296;" TargetMode="External"/><Relationship Id="rId62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26413;&#24140;&#24066;&#26481;&#21306;" TargetMode="External"/><Relationship Id="rId62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33515;&#23567;&#29287;&#24066;/%5bt11%5d&#21271;&#28023;&#36947;&#33515;&#23567;&#29287;&#24066;&#12399;&#12414;&#12394;&#12377;&#30010;&#65298;&#19969;&#30446;&#65300;&#65299;&#65305;" TargetMode="External"/><Relationship Id="rId62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33515;&#23567;&#29287;&#24066;/%5bt11%5d&#21271;&#28023;&#36947;&#33515;&#23567;&#29287;&#24066;&#12399;&#12414;&#12394;&#12377;&#30010;&#65298;&#19969;&#30446;&#65300;&#65299;&#65305;" TargetMode="External"/><Relationship Id="rId62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33515;&#23567;&#29287;&#24066;/%5bt09%5d&#21271;&#28023;&#36947;&#33515;&#23567;&#29287;&#24066;&#37670;&#23713;&#65302;&#65301;&#65293;&#65297;&#65293;&#65297;&#65374;&#65300;" TargetMode="External"/><Relationship Id="rId62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33515;&#23567;&#29287;&#24066;/%5bt09%5d&#21271;&#28023;&#36947;&#33515;&#23567;&#29287;&#24066;&#37670;&#23713;&#65302;&#65301;&#65293;&#65297;&#65293;&#65297;&#65374;&#65300;" TargetMode="External"/><Relationship Id="rId62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33515;&#23567;&#29287;&#24066;/%5bt04%5d&#21271;&#28023;&#36947;&#33515;&#23567;&#29287;&#24066;&#23383;&#31992;&#20117;&#65297;&#65300;&#65299;&#65293;&#65300;&#65298;" TargetMode="External"/><Relationship Id="rId62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33515;&#23567;&#29287;&#24066;/%5bt04%5d&#21271;&#28023;&#36947;&#33515;&#23567;&#29287;&#24066;&#23383;&#31992;&#20117;&#65297;&#65300;&#65299;&#65293;&#65300;&#65298;" TargetMode="External"/><Relationship Id="rId130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9679;&#26842;&#12398;&#12501;&#12449;&#12452;&#12523;&#12398;PDF/&#20061;&#24030;/40_&#31119;&#23713;&#30476;/&#26397;&#20489;&#24066;/%5b03%5d&#31119;&#23713;&#30476;&#26397;&#20489;&#24066;&#29275;&#26408;&#65299;&#65298;&#65301;&#65293;&#65297;" TargetMode="External"/><Relationship Id="rId130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9679;&#26842;&#12398;&#12501;&#12449;&#12452;&#12523;&#12398;PDF/&#21271;&#28023;&#36947;/&#33515;&#23567;&#29287;&#24066;/%5bt09%5d&#21271;&#28023;&#36947;&#33515;&#23567;&#29287;&#24066;&#37670;&#23713;&#65302;&#65301;&#65293;&#65297;&#65293;&#65297;&#65374;&#65300;" TargetMode="External"/><Relationship Id="rId130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22825;&#33609;&#24066;/%5b01%5d&#29066;&#26412;&#30476;&#22825;&#33609;&#24066;&#26377;&#26126;&#30010;&#38920;&#23376;&#65298;&#65299;&#65293;&#65297;&#20182;/&#29066;&#26412;&#30476;&#22825;&#33609;&#24066;&#26377;&#26126;&#30010;&#38920;&#23376;&#65298;&#65299;&#65293;&#65297;&#20182;_&#24037;&#20107;&#36000;&#25285;&#37329;.pdf" TargetMode="External"/><Relationship Id="rId130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0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0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0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4892;&#27211;&#24066;/%5b108%5d&#31119;&#23713;&#30476;&#34892;&#27211;&#24066;&#37329;&#23627;&#65301;&#65304;&#65296;&#65293;&#65297;&#65293;&#65297;&#65374;&#65298;/&#31119;&#23713;&#30476;&#34892;&#27211;&#24066;&#37329;&#23627;&#65301;&#65304;&#65296;&#65293;&#65297;&#65293;&#65298;_&#24037;&#20107;&#36000;&#25285;&#37329;&#35531;&#27714;.pdf" TargetMode="External"/><Relationship Id="rId130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0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0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3470;&#24066;/%5b11%5d&#38745;&#23713;&#30476;&#23500;&#22763;&#23470;&#24066;&#38738;&#26408;&#24179;&#65303;&#65301;&#65293;&#65297;&#65374;&#65298;" TargetMode="External"/><Relationship Id="rId30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6408;&#26356;&#27941;&#24066;/%5bk34%5d&#21315;&#33865;&#30476;&#26408;&#26356;&#27941;&#24066;&#20037;&#27941;&#38291;&#23383;&#20037;&#30041;&#37324;&#24029;&#36890;&#65297;&#65305;&#65299;&#65302;&#65293;&#65297;&#65374;&#65298;" TargetMode="External"/><Relationship Id="rId30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9105;&#28023;&#24066;/%5b06%5d&#38745;&#23713;&#30476;&#29105;&#28023;&#24066;&#19978;&#22810;&#36032;&#23383;&#34276;&#24195;&#22320;&#65297;&#65296;&#65302;&#65301;&#22823;&#23798;&#21488;&#65298;&#27425;&#65315;&#65293;&#65298;&#65303;" TargetMode="External"/><Relationship Id="rId30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9105;&#28023;&#24066;/%5b07%5d&#38745;&#23713;&#30476;&#29105;&#28023;&#24066;&#19978;&#22810;&#36032;&#23383;&#34276;&#24195;&#22320;&#65297;&#65296;&#65302;&#65301;&#29572;&#23731;&#21488;&#65302;&#65296;&#65304;" TargetMode="External"/><Relationship Id="rId30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9105;&#28023;&#24066;/%5b08%5d&#38745;&#23713;&#30476;&#29105;&#28023;&#24066;&#19978;&#22810;&#36032;&#23383;&#34276;&#24195;&#22320;&#65297;&#65296;&#65302;&#65301;&#29572;&#23731;&#21488;&#65298;&#27425;&#65297;&#65297;&#65296;&#65301;" TargetMode="External"/><Relationship Id="rId30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9105;&#28023;&#24066;/%5b08%5d&#38745;&#23713;&#30476;&#29105;&#28023;&#24066;&#19978;&#22810;&#36032;&#23383;&#34276;&#24195;&#22320;&#65297;&#65296;&#65302;&#65301;&#29572;&#23731;&#21488;&#65298;&#27425;&#65297;&#65297;&#65296;&#65301;" TargetMode="External"/><Relationship Id="rId30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24066;/%5b11%5d&#38745;&#23713;&#30476;&#20234;&#35910;&#24066;&#22823;&#27810;&#65297;&#65296;&#65298;&#65297;&#65293;&#65302;&#65304;" TargetMode="External"/><Relationship Id="rId30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24066;/%5b17%5d&#38745;&#23713;&#30476;&#20234;&#35910;&#24066;&#22478;&#23383;&#26085;&#24433;&#65297;&#65305;&#65303;&#65293;&#65297;" TargetMode="External"/><Relationship Id="rId30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24066;/%5b25%5d&#38745;&#23713;&#30476;&#20234;&#35910;&#24066;&#20919;&#24029;&#23383;&#22823;&#24161;&#37326;&#65297;&#65301;&#65298;&#65300;&#65293;&#65297;&#65298;&#65301;&#65300;" TargetMode="External"/><Relationship Id="rId30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24066;/%5b24%5d&#38745;&#23713;&#30476;&#20234;&#35910;&#24066;&#20919;&#24029;&#23383;&#22823;&#24161;&#37326;&#65297;&#65301;&#65298;&#65300;&#65293;&#65297;&#65296;&#65304;&#65304;&#20182;" TargetMode="External"/><Relationship Id="rId30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12398;&#22269;&#24066;/%5b29%5d&#38745;&#23713;&#30476;&#20234;&#35910;&#12398;&#22269;&#24066;&#23447;&#20809;&#23546;&#65302;&#65302;&#65298;&#65293;&#65297;&#65305;" TargetMode="External"/><Relationship Id="rId118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9679;&#26842;&#12398;&#12501;&#12449;&#12452;&#12523;&#12398;PDF/&#38306;&#26481;&#65288;&#26481;&#20140;&#38651;&#21147;&#65289;/09_&#26627;&#26408;&#30476;/&#37027;&#38920;&#37089;&#37027;&#38920;&#30010;/%5bk34%5d&#37027;&#38920;&#37089;&#37027;&#38920;&#30010;&#35914;&#21407;&#23383;&#27700;&#22633;&#36947;&#26481;&#65297;&#65299;&#65305;&#65293;&#65299;&#65305;" TargetMode="External"/><Relationship Id="rId118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9679;&#26842;&#12398;&#12501;&#12449;&#12452;&#12523;&#12398;PDF/&#38306;&#26481;&#65288;&#26481;&#20140;&#38651;&#21147;&#65289;/09_&#26627;&#26408;&#30476;/&#37027;&#38920;&#37089;&#37027;&#38920;&#30010;/%5bk34%5d&#37027;&#38920;&#37089;&#37027;&#38920;&#30010;&#35914;&#21407;&#23383;&#27700;&#22633;&#36947;&#26481;&#65297;&#65299;&#65305;&#65293;&#65299;&#65305;" TargetMode="External"/><Relationship Id="rId118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9679;&#26842;&#12398;&#12501;&#12449;&#12452;&#12523;&#12398;PDF/&#38306;&#26481;&#65288;&#26481;&#20140;&#38651;&#21147;&#65289;/09_&#26627;&#26408;&#30476;/&#37027;&#38920;&#22633;&#21407;&#24066;/%5bk92%5d&#37027;&#38920;&#22633;&#21407;&#24066;&#25144;&#30000;&#65301;&#65297;&#65293;&#65298;&#65300;" TargetMode="External"/><Relationship Id="rId118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38306;&#26481;&#65288;&#26481;&#20140;&#38651;&#21147;&#65289;/09_&#26627;&#26408;&#30476;/&#37027;&#38920;&#22633;&#21407;&#24066;/%5bk98%5d&#37027;&#38920;&#22633;&#21407;&#24066;&#35199;&#23721;&#23822;&#23383;&#22823;&#36650;&#22320;&#65298;&#65299;&#65298;&#65293;&#65299;&#65298;&#65301;" TargetMode="External"/><Relationship Id="rId118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7798;&#32260;/&#12358;&#12427;&#12414;&#24066;/%5b16%5d&#27798;&#32260;&#30476;&#12358;&#12427;&#12414;&#24066;&#19982;&#37027;&#22478;&#26691;&#21407;&#65297;&#65304;&#65305;&#65300;&#12289;&#65298;&#65296;&#65305;&#65304;&#12289;&#65298;&#65297;&#65298;&#65300;" TargetMode="External"/><Relationship Id="rId118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13;&#37096;/21_&#23696;&#38428;&#30476;/&#21152;&#33538;&#37089;&#30333;&#24029;&#30010;/%5b12%5d&#23696;&#38428;&#30476;&#21152;&#33538;&#37089;&#30333;&#24029;&#30010;&#19978;&#20304;&#35211;&#65288;&#30058;&#22320;&#26410;&#30906;&#23450;&#65289;&#65293;&#65297;&#65374;&#65298;" TargetMode="External"/><Relationship Id="rId118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7798;&#32260;/&#22269;&#38957;&#37089;&#20170;&#24112;&#20161;&#26449;/%5bn06%5d&#27798;&#32260;&#30476;&#22269;&#38957;&#37089;&#20170;&#24112;&#20161;&#26449;&#20170;&#27850;&#12475;&#12465;&#12523;&#21407;&#65297;&#65303;&#65298;&#65300;&#65293;&#65303;&#12289;&#65293;&#65304;" TargetMode="External"/><Relationship Id="rId118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7798;&#32260;/&#22269;&#38957;&#37089;&#20170;&#24112;&#20161;&#26449;/%5bn10%5d&#27798;&#32260;&#30476;&#22269;&#38957;&#37089;&#20170;&#24112;&#20161;&#26449;&#23383;&#19978;&#36939;&#22825;&#65301;&#65296;&#65300;&#65293;&#65297;&#12289;&#65301;&#65296;&#65301;&#12289;&#65301;&#65296;&#65301;&#65293;&#65298;" TargetMode="External"/><Relationship Id="rId118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7798;&#32260;/&#22269;&#38957;&#37089;&#26412;&#37096;&#30010;/%5bn27%5d&#27798;&#32260;&#30476;&#22269;&#38957;&#37089;&#26412;&#37096;&#30010;&#23383;&#28193;&#20037;&#22320;&#65304;&#65297;&#65302;" TargetMode="External"/><Relationship Id="rId118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7798;&#32260;/&#30707;&#22435;&#24066;/%5b51%5d&#27798;&#32260;&#30476;&#30707;&#22435;&#24066;&#24179;&#20037;&#20445;&#65298;&#65299;&#65300;&#65293;&#65302;&#65296;&#12289;&#65302;&#65305;" TargetMode="External"/><Relationship Id="rId18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5499;&#24029;&#24066;/%5b06%5d&#38745;&#23713;&#30476;&#25499;&#24029;&#24066;&#23721;&#20117;&#23546;&#65301;&#65299;&#65301;&#65293;&#65297;&#12289;&#65300;" TargetMode="External"/><Relationship Id="rId18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7996;&#26494;&#24066;&#27996;&#21271;&#21306;/%5b22%5d&#38745;&#23713;&#30476;&#27996;&#26494;&#24066;&#27996;&#21271;&#21306;&#23470;&#21475;&#65298;&#65300;&#65299;&#65301;&#65293;&#65298;" TargetMode="External"/><Relationship Id="rId18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19979;&#20234;&#37027;&#37089;&#24179;&#35895;&#26449;/%5b06%5d&#38263;&#37326;&#30476;&#19979;&#20234;&#37027;&#37089;&#24179;&#35895;&#26449;&#65300;&#65296;&#65299;&#65293;&#65302;&#65303;&#65299;&#65293;&#65297;&#65374;&#65298;" TargetMode="External"/><Relationship Id="rId18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1152;&#33538;&#37089;&#20843;&#30334;&#27941;&#30010;/%5b26%5d&#23696;&#38428;&#30476;&#21152;&#33538;&#37089;&#20843;&#30334;&#27941;&#30010;&#28526;&#35211;&#23383;&#22823;&#20037;&#24460;&#65298;&#65296;&#65304;&#65293;&#65298;&#65301;" TargetMode="External"/><Relationship Id="rId18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3_&#24859;&#30693;&#30476;/&#38263;&#20037;&#25163;&#24066;/%5b2%5d&#24859;&#30693;&#30476;&#38263;&#20037;&#25163;&#24066;&#23721;&#20316;&#19977;&#12534;&#23792;&#65299;&#65293;&#65299;&#65300;&#65305;&#12289;&#65302;&#65296;&#65302;&#65374;&#65302;&#65297;&#65298;" TargetMode="External"/><Relationship Id="rId18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1335;&#20304;&#20037;&#37089;&#21335;&#29287;&#26449;/%5b31%5d&#38263;&#37326;&#30476;&#21335;&#20304;&#20037;&#37089;&#21335;&#29287;&#26449;&#37326;&#36794;&#23665;&#21916;&#23791;&#12465;&#19992;&#65302;&#65301;&#65293;&#65298;&#65301;&#65374;&#65299;&#65299;" TargetMode="External"/><Relationship Id="rId18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1335;&#20304;&#20037;&#37089;&#21335;&#29287;&#26449;/%5b31%5d&#38263;&#37326;&#30476;&#21335;&#20304;&#20037;&#37089;&#21335;&#29287;&#26449;&#37326;&#36794;&#23665;&#21916;&#23791;&#12465;&#19992;&#65302;&#65301;&#65293;&#65298;&#65301;&#65374;&#65299;&#65299;" TargetMode="External"/><Relationship Id="rId18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1271;&#20304;&#20037;&#37089;&#36605;&#20117;&#27810;&#30010;/%5b25%5d&#38263;&#37326;&#30476;&#21271;&#20304;&#20037;&#37089;&#36605;&#20117;&#27810;&#30010;&#38263;&#20489;&#23383;&#20511;&#23487;&#65288;&#30058;&#22320;&#26410;&#30906;&#23450;&#65289;" TargetMode="External"/><Relationship Id="rId18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1271;&#20304;&#20037;&#37089;&#36605;&#20117;&#27810;&#30010;/%5b25%5d&#38263;&#37326;&#30476;&#21271;&#20304;&#20037;&#37089;&#36605;&#20117;&#27810;&#30010;&#38263;&#20489;&#23383;&#20511;&#23487;&#65288;&#30058;&#22320;&#26410;&#30906;&#23450;&#65289;" TargetMode="External"/><Relationship Id="rId18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1271;&#20304;&#20037;&#37089;&#36605;&#20117;&#27810;&#30010;/%5b32%5d&#38263;&#37326;&#30476;&#21271;&#20304;&#20037;&#37089;&#36605;&#20117;&#27810;&#30010;&#38263;&#20489;&#23383;&#20013;&#31471;&#65288;&#30058;&#22320;&#26410;&#30906;&#23450;&#65289;" TargetMode="External"/><Relationship Id="rId95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4892;&#27211;&#24066;/%5b109%5d&#31119;&#23713;&#30476;&#34892;&#27211;&#24066;&#19979;&#26908;&#22320;&#65288;&#30058;&#22320;&#26410;&#30906;&#23450;&#65289;&#65293;&#65297;&#65374;&#65299;" TargetMode="External"/><Relationship Id="rId95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4892;&#27211;&#24066;/%5b108%5d&#31119;&#23713;&#30476;&#34892;&#27211;&#24066;&#37329;&#23627;&#65301;&#65304;&#65296;&#65293;&#65297;&#65293;&#65297;&#65374;&#65298;" TargetMode="External"/><Relationship Id="rId95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4892;&#27211;&#24066;/%5b108%5d&#31119;&#23713;&#30476;&#34892;&#27211;&#24066;&#37329;&#23627;&#65301;&#65304;&#65296;&#65293;&#65297;&#65293;&#65297;&#65374;&#65298;" TargetMode="External"/><Relationship Id="rId95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4892;&#27211;&#24066;/%5b110%5d&#31119;&#23713;&#30476;&#34892;&#27211;&#24066;&#39640;&#28716;&#65305;&#65300;&#65293;&#65297;" TargetMode="External"/><Relationship Id="rId95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4892;&#27211;&#24066;/%5b105%5d&#31119;&#23713;&#30476;&#34892;&#27211;&#24066;&#22823;&#37326;&#20117;&#65288;&#30058;&#22320;&#26410;&#30906;&#23450;&#65289;&#65293;&#65297;&#65374;&#65299;" TargetMode="External"/><Relationship Id="rId95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4892;&#27211;&#24066;/%5b112%5d&#31119;&#23713;&#30476;&#34892;&#27211;&#24066;&#26481;&#22823;&#27211;&#65302;&#19969;&#30446;&#65288;&#30058;&#22320;&#26410;&#30906;&#23450;&#65289;" TargetMode="External"/><Relationship Id="rId95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1992;&#23798;&#24066;/%5b118%5d&#31119;&#23713;&#30476;&#31992;&#23798;&#24066;&#24535;&#25705;&#33445;&#23627;&#65297;&#65305;&#65300;&#65293;&#65297;&#65374;&#65298;" TargetMode="External"/><Relationship Id="rId95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1992;&#23798;&#24066;/%5b118%5d&#31119;&#23713;&#30476;&#31992;&#23798;&#24066;&#24535;&#25705;&#33445;&#23627;&#65297;&#65305;&#65300;&#65293;&#65297;&#65374;&#65298;" TargetMode="External"/><Relationship Id="rId95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1992;&#23798;&#24066;/%5b53%5d&#31119;&#23713;&#30476;&#31992;&#23798;&#24066;&#24535;&#25705;&#23696;&#24535;&#65299;&#65300;&#65302;&#65293;&#65297;&#65374;&#65298;" TargetMode="External"/><Relationship Id="rId95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23447;&#20687;&#24066;/%5b83%5d&#31119;&#23713;&#30476;&#23447;&#20687;&#24066;&#21513;&#30000;&#65302;&#65299;&#65296;" TargetMode="External"/><Relationship Id="rId63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33515;&#23567;&#29287;&#24066;/%5b00%5d&#21271;&#28023;&#36947;&#33515;&#23567;&#29287;&#24066;&#23383;&#27197;&#21069;&#65299;&#65296;&#65293;&#65297;&#65374;&#65304;" TargetMode="External"/><Relationship Id="rId63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33515;&#23567;&#29287;&#24066;/%5b00%5d&#21271;&#28023;&#36947;&#33515;&#23567;&#29287;&#24066;&#23383;&#27197;&#21069;&#65299;&#65296;&#65293;&#65297;&#65374;&#65304;" TargetMode="External"/><Relationship Id="rId63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26093;&#24029;&#24066;/%5b08%5d&#21271;&#28023;&#36947;&#26093;&#24029;&#24066;&#35199;&#31070;&#27005;&#21335;&#65297;&#26465;&#65297;&#19969;&#30446;&#65297;&#65300;&#65296;" TargetMode="External"/><Relationship Id="rId63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37351;&#36335;&#37089;&#37351;&#36335;&#30010;/%5b72%5d&#21271;&#28023;&#36947;&#37351;&#36335;&#37089;&#37351;&#36335;&#30010;&#20013;&#22830;&#65298;&#65293;&#65300;&#65299;" TargetMode="External"/><Relationship Id="rId63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24693;&#24237;&#24066;/%5bs11%5d&#21271;&#28023;&#36947;&#24693;&#24237;&#24066;&#21271;&#26575;&#26408;&#30010;&#65301;&#19969;&#30446;&#65297;&#12289;&#65297;&#65293;&#65303;&#65374;&#65298;&#65302;" TargetMode="External"/><Relationship Id="rId63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24693;&#24237;&#24066;/%5bs10%5d&#21271;&#28023;&#36947;&#24693;&#24237;&#24066;&#21271;&#26575;&#26408;&#30010;&#65301;&#19969;&#30446;&#65297;&#65293;&#65298;&#65303;&#65374;&#65301;&#65302;" TargetMode="External"/><Relationship Id="rId63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2823;&#37326;&#37089;&#30333;&#24029;&#26449;/%5b01%5d&#23696;&#38428;&#30476;&#22823;&#37326;&#37089;&#30333;&#24029;&#26449;&#22823;&#23383;&#33659;&#30010;&#65298;&#65297;&#65305;&#65296;&#65293;&#65297;&#65374;&#65298;" TargetMode="External"/><Relationship Id="rId63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37530;&#23376;&#24066;" TargetMode="External"/><Relationship Id="rId63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03%5d&#32676;&#39340;&#30476;&#26704;&#29983;&#24066;&#40658;&#20445;&#26681;&#30010;&#19979;&#30000;&#27810;&#65297;&#65305;&#65296;&#65296;&#65293;&#65299;&#65303;&#65298;&#20182;" TargetMode="External"/><Relationship Id="rId63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23470;&#21476;&#23798;&#24066;/%5b32%5d&#27798;&#32260;&#30476;&#23470;&#21476;&#23798;&#24066;&#20234;&#33391;&#37096;&#20234;&#33391;&#37096;&#65302;&#65304;&#65305;" TargetMode="External"/><Relationship Id="rId131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3470;&#24066;/%5b11%5d&#38745;&#23713;&#30476;&#23500;&#22763;&#23470;&#24066;&#38738;&#26408;&#24179;&#65303;&#65301;&#65293;&#65297;&#65374;&#65298;" TargetMode="External"/><Relationship Id="rId131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1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1689;&#19978;&#37089;&#31689;&#19978;&#30010;/%5b121%5d&#31119;&#23713;&#30476;&#31689;&#19978;&#37089;&#31689;&#19978;&#30010;&#22823;&#23383;&#36234;&#36335;&#65297;&#65296;&#65293;&#65297;&#65374;&#65298;/&#31119;&#23713;&#30476;&#31689;&#19978;&#37089;&#31689;&#19978;&#30010;&#22823;&#23383;&#36234;&#36335;&#65297;&#65296;&#65293;&#65297;_&#24037;&#20107;&#36000;&#25285;&#37329;.pdf" TargetMode="External"/><Relationship Id="rId131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1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1689;&#19978;&#37089;&#31689;&#19978;&#30010;/%5b121%5d&#31119;&#23713;&#30476;&#31689;&#19978;&#37089;&#31689;&#19978;&#30010;&#22823;&#23383;&#36234;&#36335;&#65297;&#65296;&#65293;&#65297;&#65374;&#65298;/&#31119;&#23713;&#30476;&#31689;&#19978;&#37089;&#31689;&#19978;&#30010;&#22823;&#23383;&#36234;&#36335;&#65297;&#65296;&#65293;&#65297;_&#24037;&#20107;&#36000;&#25285;&#37329;.pdf" TargetMode="External"/><Relationship Id="rId131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1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1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1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1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31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12398;&#22269;&#24066;/%5b30%5d&#38745;&#23713;&#30476;&#20234;&#35910;&#12398;&#22269;&#24066;&#31435;&#33457;&#65298;&#65293;&#65298;" TargetMode="External"/><Relationship Id="rId31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12398;&#22269;&#24066;/%5b34%5d&#38745;&#23713;&#30476;&#20234;&#35910;&#12398;&#22269;&#24066;&#22856;&#21476;&#35895;&#23567;&#26494;&#12465;&#21407;&#65298;&#65298;&#65298;&#65301;&#65293;&#65297;&#65300;&#65298;&#65293;&#65297;" TargetMode="External"/><Relationship Id="rId31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12398;&#22269;&#24066;/%5b34-1%5d&#38745;&#23713;&#30476;&#20234;&#35910;&#12398;&#22269;&#24066;&#22856;&#21476;&#35895;&#23567;&#26494;&#12465;&#21407;&#65298;&#65298;&#65298;&#65304;&#65293;&#65297;&#65302;&#65301;" TargetMode="External"/><Relationship Id="rId31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12398;&#22269;&#24066;/%5b35%5d&#38745;&#23713;&#30476;&#20234;&#35910;&#12398;&#22269;&#24066;&#38894;&#23665;&#22810;&#30000;&#65305;&#65304;&#65299;&#65293;&#65300;&#65303;&#65299;&#65293;&#65297;" TargetMode="External"/><Relationship Id="rId31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12398;&#22269;&#24066;/%5b35-1%5d&#38745;&#23713;&#30476;&#20234;&#35910;&#12398;&#22269;&#24066;&#38894;&#23665;&#23665;&#26408;&#65297;&#65298;&#65298;&#65301;&#65293;&#65298;&#65301;&#65298;&#65293;&#65297;" TargetMode="External"/><Relationship Id="rId31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26481;&#24066;/%5b38%5d&#38745;&#23713;&#30476;&#20234;&#26481;&#24066;&#27744;&#65302;&#65304;&#65301;&#65293;&#65297;&#65298;" TargetMode="External"/><Relationship Id="rId31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26481;&#24066;/%5b00%5d&#38745;&#23713;&#30476;&#20234;&#26481;&#24066;&#27744;&#23383;&#19978;&#37326;&#65304;&#65305;&#65301;" TargetMode="External"/><Relationship Id="rId31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0234;&#26481;&#24066;/%5b00%5d&#38745;&#23713;&#30476;&#20234;&#26481;&#24066;&#27744;&#23383;&#19978;&#37326;&#65304;&#65305;&#65301;" TargetMode="External"/><Relationship Id="rId31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0234;&#26481;&#24066;/%5b41%5d&#38745;&#23713;&#30476;&#20234;&#26481;&#24066;&#23431;&#20304;&#32654;&#23383;&#20210;&#23665;&#65299;&#65298;&#65300;&#65300;&#65293;&#65298;&#65300;&#65304;" TargetMode="External"/><Relationship Id="rId31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0234;&#26481;&#24066;/%5b42&#65392;1%5d&#38745;&#23713;&#30476;&#20234;&#26481;&#24066;&#23431;&#20304;&#32654;&#65299;&#65299;&#65305;&#65305;&#65293;&#65298;&#65302;&#65296;&#65374;&#65298;&#65302;&#65297;" TargetMode="External"/><Relationship Id="rId119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7798;&#32260;/&#35914;&#35211;&#22478;&#24066;/%5b26%5d&#27798;&#32260;&#30476;&#35914;&#35211;&#22478;&#24066;&#19978;&#30000;&#65300;&#65304;&#65305;&#65293;&#65297;&#65293;&#65297;&#65374;&#65299;" TargetMode="External"/><Relationship Id="rId119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7798;&#32260;/&#21517;&#35703;&#24066;/%5bn31%5d&#27798;&#32260;&#30476;&#21517;&#35703;&#24066;&#28304;&#27827;&#65297;&#65297;&#65303;&#65302;&#65293;&#65297;" TargetMode="External"/><Relationship Id="rId119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9679;&#26842;&#12398;&#12501;&#12449;&#12452;&#12523;&#12398;PDF/&#20013;&#37096;/21_&#23696;&#38428;&#30476;/&#21152;&#33538;&#37089;&#20843;&#30334;&#27941;&#30010;/%5b26%5d&#23696;&#38428;&#30476;&#21152;&#33538;&#37089;&#20843;&#30334;&#27941;&#30010;&#28526;&#35211;&#23383;&#22823;&#20037;&#24460;&#65298;&#65296;&#65304;&#65293;&#65298;&#65301;" TargetMode="External"/><Relationship Id="rId119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9679;&#26842;&#12398;&#12501;&#12449;&#12452;&#12523;&#12398;PDF/&#38306;&#26481;&#65288;&#26481;&#20140;&#38651;&#21147;&#65289;/11_&#22524;&#29577;&#30476;/&#31209;&#29238;&#24066;/%5b19%5d&#22524;&#29577;&#30476;&#31209;&#29238;&#24066;&#19979;&#21513;&#30000;&#65297;&#65303;&#65303;&#65302;&#65293;&#65297;&#65374;&#65298;" TargetMode="External"/><Relationship Id="rId119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9679;&#26842;&#12398;&#12501;&#12449;&#12452;&#12523;&#12398;PDF/&#38306;&#26481;&#65288;&#26481;&#20140;&#38651;&#21147;&#65289;/11_&#22524;&#29577;&#30476;/&#31209;&#29238;&#24066;/%5b19%5d&#22524;&#29577;&#30476;&#31209;&#29238;&#24066;&#19979;&#21513;&#30000;&#65297;&#65303;&#65303;&#65302;&#65293;&#65297;&#65374;&#65298;" TargetMode="External"/><Relationship Id="rId119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9679;&#26842;&#12398;&#12501;&#12449;&#12452;&#12523;&#12398;PDF/&#38306;&#26481;&#65288;&#26481;&#20140;&#38651;&#21147;&#65289;/11_&#22524;&#29577;&#30476;/&#28145;&#35895;&#24066;/%5b27%5d&#22524;&#29577;&#30476;&#28145;&#35895;&#24066;&#27355;&#25405;&#65299;&#65293;&#65297;&#65374;&#65299;&#12289;&#65301;&#65303;&#65293;&#65297;&#65298;&#65374;&#65297;&#65300;" TargetMode="External"/><Relationship Id="rId119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9679;&#26842;&#12398;&#12501;&#12449;&#12452;&#12523;&#12398;PDF/&#38306;&#26481;&#65288;&#26481;&#20140;&#38651;&#21147;&#65289;/11_&#22524;&#29577;&#30476;/&#40251;&#24035;&#24066;/%5b17%5d&#22524;&#29577;&#30476;&#40251;&#24035;&#24066;&#23567;&#35895;&#65302;&#65298;&#65303;&#65293;&#65297;&#65374;&#65298;&#65297;" TargetMode="External"/><Relationship Id="rId119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9679;&#26842;&#12398;&#12501;&#12449;&#12452;&#12523;&#12398;PDF/&#38306;&#26481;&#65288;&#26481;&#20140;&#38651;&#21147;&#65289;/10_&#32676;&#39340;&#30476;/&#21271;&#32676;&#39340;&#37089;&#27035;&#26481;&#26449;/%5bs19%5d&#32676;&#39340;&#30476;&#21271;&#32676;&#39340;&#37089;&#27035;&#26481;&#26449;&#22823;&#23383;&#38263;&#23713;&#65297;&#65302;&#65296;&#65300;&#65293;&#65298;" TargetMode="External"/><Relationship Id="rId119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38306;&#26481;&#65288;&#26481;&#20140;&#38651;&#21147;&#65289;/10_&#32676;&#39340;&#30476;/&#21271;&#32676;&#39340;&#37089;&#21513;&#23713;&#30010;/%5bs22%5d&#32676;&#39340;&#30476;&#21271;&#32676;&#39340;&#37089;&#21513;&#23713;&#30010;&#22823;&#23383;&#19978;&#37326;&#30000;&#65298;&#65297;&#65299;&#65298;&#65293;&#65297;&#12289;&#65300;" TargetMode="External"/><Relationship Id="rId119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21335;&#20061;&#24030;&#24066;/%5b55%5d&#40575;&#20816;&#23798;&#30476;&#21335;&#20061;&#24030;&#24066;&#30693;&#35239;&#30010;&#21335;&#21029;&#24220;&#23383;&#21069;&#23665;&#65298;&#65301;&#65304;&#65296;&#65299;&#65293;&#65297;/&#40575;&#20816;&#23798;&#30476;&#21335;&#20061;&#24030;&#24066;&#30693;&#35239;&#30010;&#21335;&#21029;&#24220;&#23383;&#21069;&#23665;&#65298;&#65301;&#65304;&#65296;&#65299;&#65293;&#65297;_&#24037;&#20107;&#36000;&#25285;&#37329;.pdf" TargetMode="External"/><Relationship Id="rId19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1271;&#20304;&#20037;&#37089;&#36605;&#20117;&#27810;&#30010;/%5b32%5d&#38263;&#37326;&#30476;&#21271;&#20304;&#20037;&#37089;&#36605;&#20117;&#27810;&#30010;&#38263;&#20489;&#23383;&#20013;&#31471;&#65288;&#30058;&#22320;&#26410;&#30906;&#23450;&#65289;" TargetMode="External"/><Relationship Id="rId19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1271;&#20304;&#20037;&#37089;&#36605;&#20117;&#27810;&#30010;/%5b22%5d&#38263;&#37326;&#30476;&#21271;&#20304;&#20037;&#37089;&#36605;&#20117;&#27810;&#30010;&#38263;&#20489;&#65293;&#65297;&#65374;&#65298;" TargetMode="External"/><Relationship Id="rId19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1271;&#20304;&#20037;&#37089;&#36605;&#20117;&#27810;&#30010;/%5b22%5d&#38263;&#37326;&#30476;&#21271;&#20304;&#20037;&#37089;&#36605;&#20117;&#27810;&#30010;&#38263;&#20489;&#65293;&#65297;&#65374;&#65298;" TargetMode="External"/><Relationship Id="rId19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1271;&#20304;&#20037;&#37089;&#36605;&#20117;&#27810;&#30010;/%5b07%5d&#38263;&#37326;&#30476;&#21271;&#20304;&#20037;&#37089;&#36605;&#20117;&#27810;&#30010;&#36605;&#20117;&#27810;&#65293;&#65297;&#65374;&#65298;" TargetMode="External"/><Relationship Id="rId19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37027;&#38920;&#37089;&#37027;&#38920;&#30010;/%5bk20%5d&#37027;&#38920;&#37089;&#37027;&#38920;&#30010;&#22823;&#23383;&#39640;&#20037;&#20057;&#36933;&#23665;&#65299;&#65299;&#65303;&#65296;&#65293;&#65300;&#65305;" TargetMode="External"/><Relationship Id="rId19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18%5d&#32676;&#39340;&#30476;&#21069;&#27211;&#24066;&#23500;&#22763;&#35211;&#30010;&#23567;&#26286;&#65297;&#65300;&#65298;&#65304;&#65293;&#65297;&#12289;&#65299;" TargetMode="External"/><Relationship Id="rId19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26085;&#20809;&#24066;/%5bk120%5d&#26085;&#20809;&#24066;&#26126;&#31070;&#65297;&#65297;&#65302;&#65302;&#65293;&#65297;&#65301;" TargetMode="External"/><Relationship Id="rId19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6408;&#26356;&#27941;&#24066;/%5bk36%5d&#21315;&#33865;&#30476;&#26408;&#26356;&#27941;&#24066;&#38263;&#38920;&#36032;&#65297;&#65296;&#65302;&#65303;&#65293;&#65297;&#65374;&#65298;" TargetMode="External"/><Relationship Id="rId19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39208;&#23665;&#24066;/%5bk51%5d&#21315;&#33865;&#30476;&#39208;&#23665;&#24066;&#21152;&#36032;&#21517;&#65298;&#65299;&#65303;&#65293;&#65299;" TargetMode="External"/><Relationship Id="rId19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39151;&#33021;&#24066;/%5b07%5d&#22524;&#29577;&#30476;&#39151;&#33021;&#24066;&#22823;&#23383;&#21271;&#24029;&#23383;&#23721;&#33592;&#30707;&#65297;&#65298;&#65296;&#65303;&#65293;&#65302;&#65374;&#65304;" TargetMode="External"/><Relationship Id="rId96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23447;&#20687;&#24066;/%5b76%5d&#31119;&#23713;&#30476;&#23447;&#20687;&#24066;&#27743;&#21475;&#65303;&#65298;&#65301;&#65293;&#65297;&#65374;&#65299;" TargetMode="External"/><Relationship Id="rId96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23447;&#20687;&#24066;/%5b78%5d&#31119;&#23713;&#30476;&#23447;&#20687;&#24066;&#31070;&#28234;&#65303;&#65303;&#65297;&#65293;&#65297;&#65293;&#65297;&#65374;&#65298;" TargetMode="External"/><Relationship Id="rId96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23447;&#20687;&#24066;/%5b74%5d&#31119;&#23713;&#30476;&#23447;&#20687;&#24066;&#27744;&#30000;&#65299;&#65300;&#65297;&#65297;&#65293;&#65297;&#65296;" TargetMode="External"/><Relationship Id="rId96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23447;&#20687;&#24066;/%5b80%5d&#31119;&#23713;&#30476;&#23447;&#20687;&#24066;&#30000;&#37326;&#65303;&#65299;&#65300;&#65293;&#65297;&#65301;&#65299;&#65293;&#65297;&#65374;&#65298;" TargetMode="External"/><Relationship Id="rId96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1967;&#23627;&#37089;&#23431;&#32654;&#30010;/%5b63%5d&#31119;&#23713;&#30476;&#31967;&#23627;&#37089;&#23431;&#32654;&#30010;&#12392;&#12403;&#12383;&#12369;&#65288;&#30058;&#22320;&#26410;&#30906;&#23450;&#65289;" TargetMode="External"/><Relationship Id="rId96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1689;&#19978;&#37089;&#19978;&#27611;&#30010;/%5b98%5d&#31119;&#23713;&#30476;&#31689;&#19978;&#37089;&#19978;&#27611;&#30010;&#32210;&#26041;&#65288;&#30058;&#22320;&#26410;&#30906;&#23450;&#65289;&#65293;&#65297;&#65374;&#65298;" TargetMode="External"/><Relationship Id="rId96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1689;&#19978;&#37089;&#19978;&#27611;&#30010;/%5b98%5d&#31119;&#23713;&#30476;&#31689;&#19978;&#37089;&#19978;&#27611;&#30010;&#32210;&#26041;&#65288;&#30058;&#22320;&#26410;&#30906;&#23450;&#65289;&#65293;&#65297;&#65374;&#65298;" TargetMode="External"/><Relationship Id="rId96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1689;&#19978;&#37089;&#31689;&#19978;&#30010;/%5b101%5d&#31119;&#23713;&#30476;&#31689;&#19978;&#37089;&#31689;&#19978;&#30010;&#22823;&#23383;&#23433;&#27494;&#65297;&#65298;&#65299;&#65304;&#65293;&#65298;" TargetMode="External"/><Relationship Id="rId96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1689;&#19978;&#37089;&#31689;&#19978;&#30010;/%5b121%5d&#31119;&#23713;&#30476;&#31689;&#19978;&#37089;&#31689;&#19978;&#30010;&#22823;&#23383;&#36234;&#36335;&#65297;&#65296;&#65293;&#65297;&#65374;&#65298;" TargetMode="External"/><Relationship Id="rId96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1569;&#24460;&#24066;/%5b84%5d&#31119;&#23713;&#30476;&#31569;&#24460;&#24066;&#22823;&#23383;&#21476;&#23798;&#23383;&#27022;&#23822;&#65300;&#65301;&#65298;&#65293;&#65297;" TargetMode="External"/><Relationship Id="rId64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22269;&#38957;&#37089;&#22269;&#38957;&#26449;/%5bn05%5d&#27798;&#32260;&#30476;&#22269;&#38957;&#37089;&#22269;&#38957;&#26449;&#22885;&#38291;&#23431;&#24535;&#24029;&#21407;&#65297;&#65304;&#65298;&#65298;&#65293;&#65298;&#65374;&#65305;" TargetMode="External"/><Relationship Id="rId64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22269;&#38957;&#37089;&#22269;&#38957;&#26449;/%5bn04%5d&#27798;&#32260;&#30476;&#22269;&#38957;&#37089;&#22269;&#38957;&#26449;&#23383;&#23431;&#33391;&#65301;&#65298;&#65302;" TargetMode="External"/><Relationship Id="rId64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22269;&#38957;&#37089;&#20170;&#24112;&#20161;&#26449;/%5bn09%5d&#27798;&#32260;&#30476;&#22269;&#38957;&#37089;&#20170;&#24112;&#20161;&#26449;&#36939;&#22825;&#65297;&#65296;&#65304;&#65297;&#65293;&#65297;" TargetMode="External"/><Relationship Id="rId64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22269;&#38957;&#37089;&#20170;&#24112;&#20161;&#26449;/%5bn06%5d&#27798;&#32260;&#30476;&#22269;&#38957;&#37089;&#20170;&#24112;&#20161;&#26449;&#20170;&#27850;&#12475;&#12465;&#12523;&#21407;&#65297;&#65303;&#65298;&#65300;&#65293;&#65303;&#12289;&#65293;&#65304;" TargetMode="External"/><Relationship Id="rId64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22269;&#38957;&#37089;&#20170;&#24112;&#20161;&#26449;/%5bn07%5d&#27798;&#32260;&#30476;&#22269;&#38957;&#37089;&#20170;&#24112;&#20161;&#26449;&#20170;&#27850;&#22823;&#39318;&#21407;&#65298;&#65296;&#65299;&#65303;&#65293;&#65297;&#12289;&#65293;&#65298;" TargetMode="External"/><Relationship Id="rId64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22269;&#38957;&#37089;&#20170;&#24112;&#20161;&#26449;/%5bn10%5d&#27798;&#32260;&#30476;&#22269;&#38957;&#37089;&#20170;&#24112;&#20161;&#26449;&#23383;&#19978;&#36939;&#22825;&#65301;&#65296;&#65300;&#65293;&#65297;&#12289;&#65301;&#65296;&#65301;&#12289;&#65301;&#65296;&#65301;&#65293;&#65298;" TargetMode="External"/><Relationship Id="rId64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22269;&#38957;&#37089;&#20170;&#24112;&#20161;&#26449;/%5bn16%5d&#27798;&#32260;&#30476;&#22269;&#38957;&#37089;&#20170;&#24112;&#20161;&#26449;&#23383;&#20210;&#23614;&#27425;&#65304;&#65300;&#12289;&#65304;&#65301;&#65293;&#65297;" TargetMode="External"/><Relationship Id="rId64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22269;&#38957;&#37089;&#26481;&#26449;/%5bn21%5d&#27798;&#32260;&#30476;&#22269;&#38957;&#37089;&#26481;&#26449;&#23383;&#26377;&#37528;&#65297;&#65296;&#65299;&#65299;&#65293;&#65298;" TargetMode="External"/><Relationship Id="rId64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22269;&#38957;&#37089;&#26481;&#26449;/%5bn20%5d&#27798;&#32260;&#30476;&#22269;&#38957;&#37089;&#26481;&#26449;&#26377;&#37528;&#65297;&#65296;&#65297;&#65304;&#65293;&#65298;" TargetMode="External"/><Relationship Id="rId64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22269;&#38957;&#37089;&#26412;&#37096;&#30010;/%5bn22%5d&#27798;&#32260;&#30476;&#22269;&#38957;&#37089;&#26412;&#37096;&#30010;&#23383;&#30707;&#24029;&#65300;&#65296;&#65300;" TargetMode="External"/><Relationship Id="rId132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9679;&#26842;&#12398;&#12501;&#12449;&#12452;&#12523;&#12398;PDF/&#38306;&#26481;&#65288;&#26481;&#20140;&#38651;&#21147;&#65289;/12_&#21315;&#33865;&#30476;/&#22839;&#38533;&#37089;&#22823;&#22810;&#21916;&#30010;/%5bk03%5d&#21315;&#33865;&#30476;&#22839;&#38533;&#37089;&#22823;&#22810;&#21916;&#30010;&#19978;&#21407;&#23383;&#35535;&#35370;&#26862;&#65299;&#65296;&#65299;&#65293;&#65297;&#12289;&#65299;&#65296;&#65299;&#65293;&#65305;&#65293;&#65297;&#65374;&#65298;" TargetMode="External"/><Relationship Id="rId132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2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21271;&#20061;&#24030;&#24066;&#20843;&#24161;&#26481;&#21306;/%5b97%5d&#31119;&#23713;&#30476;&#21271;&#20061;&#24030;&#24066;&#20843;&#24161;&#26481;&#21306;&#20013;&#23614;&#65299;&#19969;&#30446;&#65298;&#65293;&#65300;&#65299;/&#31119;&#23713;&#30476;&#21271;&#20061;&#24030;&#24066;&#20843;&#24161;&#26481;&#21306;&#20013;&#23614;&#65299;&#19969;&#30446;&#65298;&#65293;&#65300;&#65299;_&#24037;&#20107;&#36000;&#25285;&#37329;.pdf" TargetMode="External"/><Relationship Id="rId132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2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21271;&#20061;&#24030;&#24066;&#20843;&#24161;&#26481;&#21306;/%5b97%5d&#31119;&#23713;&#30476;&#21271;&#20061;&#24030;&#24066;&#20843;&#24161;&#26481;&#21306;&#20013;&#23614;&#65299;&#19969;&#30446;&#65298;&#65293;&#65300;&#65299;/&#31119;&#23713;&#30476;&#21271;&#20061;&#24030;&#24066;&#20843;&#24161;&#26481;&#21306;&#20013;&#23614;&#65299;&#19969;&#30446;&#65298;&#65293;&#65300;&#65299;_&#24037;&#20107;&#36000;&#25285;&#37329;.pdf" TargetMode="External"/><Relationship Id="rId132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2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26085;&#32622;&#24066;/%5b41%5d&#40575;&#20816;&#23798;&#30476;&#26085;&#32622;&#24066;&#26481;&#24066;&#26469;&#30010;&#20234;&#20316;&#30000;&#65298;&#65302;&#65304;&#65301;&#12540;&#65297;&#65374;&#65298;/&#40575;&#20816;&#23798;&#30476;&#26085;&#32622;&#24066;&#26481;&#24066;&#26469;&#30010;&#20234;&#20316;&#30000;&#65298;&#65302;&#65304;&#65301;&#12540;&#65297;&#65374;&#65298;_&#24037;&#20107;&#36000;&#25285;&#37329;.pdf" TargetMode="External"/><Relationship Id="rId132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26085;&#32622;&#24066;/%5b41%5d&#40575;&#20816;&#23798;&#30476;&#26085;&#32622;&#24066;&#26481;&#24066;&#26469;&#30010;&#20234;&#20316;&#30000;&#65298;&#65302;&#65304;&#65301;&#12540;&#65297;&#65374;&#65298;/&#40575;&#20816;&#23798;&#30476;&#26085;&#32622;&#24066;&#26481;&#24066;&#26469;&#30010;&#20234;&#20316;&#30000;&#65298;&#65302;&#65304;&#65301;&#12540;&#65297;&#65374;&#65298;_&#24037;&#20107;&#36000;&#25285;&#37329;.pdf" TargetMode="External"/><Relationship Id="rId132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2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32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0234;&#26481;&#24066;/%5b51%5d&#38745;&#23713;&#30476;&#20234;&#26481;&#24066;&#21313;&#36275;&#23383;&#21335;&#21476;&#65302;&#65297;&#65297;&#65293;&#65302;&#65299;&#12289;&#65302;&#65300;" TargetMode="External"/><Relationship Id="rId32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26481;&#24066;/%5b51%5d&#38745;&#23713;&#30476;&#20234;&#26481;&#24066;&#21313;&#36275;&#23383;&#21335;&#21476;&#65302;&#65297;&#65297;&#65293;&#65302;&#65299;&#12289;&#65302;&#65300;" TargetMode="External"/><Relationship Id="rId32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26481;&#24066;/%5b54%5d&#38745;&#23713;&#30476;&#20234;&#26481;&#24066;&#20843;&#24161;&#37326;&#65297;&#65298;&#65300;&#65299;" TargetMode="External"/><Relationship Id="rId32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0234;&#26481;&#24066;/%5b46%5d&#38745;&#23713;&#30476;&#20234;&#26481;&#24066;&#33659;&#23383;&#31903;&#33940;&#65301;&#65299;&#65296;&#65293;&#65304;&#65301;" TargetMode="External"/><Relationship Id="rId32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26481;&#24066;/%5b46%5d&#38745;&#23713;&#30476;&#20234;&#26481;&#24066;&#33659;&#23383;&#31903;&#33940;&#65301;&#65299;&#65296;&#65293;&#65304;&#65301;" TargetMode="External"/><Relationship Id="rId32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26481;&#24066;/%5b45%5d&#38745;&#23713;&#30476;&#20234;&#26481;&#24066;&#33659;&#23383;&#35282;&#25240;&#65300;&#65300;&#65304;&#65293;&#65297;&#65296;" TargetMode="External"/><Relationship Id="rId100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38263;&#29983;&#37089;&#38263;&#26564;&#30010;/%5bk70%5d&#21315;&#33865;&#30476;&#38263;&#29983;&#37089;&#38263;&#26564;&#30010;&#23665;&#20043;&#37111;&#65299;&#65299;&#65293;&#65297;&#65293;&#65297;&#65374;&#65299;" TargetMode="External"/><Relationship Id="rId100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34966;&#12534;&#28006;&#24066;/%5b07%5d&#21315;&#33865;&#30476;&#34966;&#12534;&#28006;&#24066;&#20195;&#23487;&#65298;&#65301;&#65305;&#65293;&#65301;&#65293;&#65297;&#65374;&#65299;" TargetMode="External"/><Relationship Id="rId100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24%5d&#32676;&#39340;&#30476;&#21069;&#27211;&#24066;&#23500;&#22763;&#35211;&#30010;&#36196;&#22478;&#23665;&#65297;&#65298;&#65296;&#65300;&#65293;&#65297;&#65301;&#65304;&#65298;" TargetMode="External"/><Relationship Id="rId100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12%5d&#32676;&#39340;&#30476;&#21069;&#27211;&#24066;&#23500;&#22763;&#35211;&#30010;&#36196;&#22478;&#23665;&#65297;&#65297;&#65300;&#65296;&#65293;&#65300;&#65302;&#12289;&#65303;&#65302;&#65374;&#65303;&#65305;" TargetMode="External"/><Relationship Id="rId100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22633;&#21407;&#24066;/%5bk119%5d&#37027;&#38920;&#22633;&#21407;&#24066;&#19968;&#21306;&#30010;&#65299;&#65297;&#65301;&#65293;&#65297;&#65298;&#65304;" TargetMode="External"/><Relationship Id="rId100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37089;&#37027;&#38920;&#30010;/%5bk21%5d&#37027;&#38920;&#37089;&#37027;&#38920;&#30010;&#22823;&#23383;&#39640;&#20037;&#20057;&#65299;&#65299;&#65303;&#65296;&#65293;&#65297;&#65303;&#65302;&#65298;" TargetMode="External"/><Relationship Id="rId100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11%5d&#32676;&#39340;&#30476;&#26704;&#29983;&#24066;&#24195;&#27810;&#65302;&#19969;&#30446;&#65297;&#65298;&#65303;&#65293;&#65297;&#12289;&#65299;" TargetMode="External"/><Relationship Id="rId100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566;&#22971;&#37089;&#38263;&#37326;&#21407;&#30010;/%5bs13%5d&#32676;&#39340;&#30476;&#21566;&#22971;&#37089;&#38263;&#37326;&#21407;&#30010;&#22823;&#23383;&#21271;&#36605;&#20117;&#27810;&#23383;&#22823;&#23627;&#21407;&#65297;&#65305;&#65298;&#65300;&#65293;&#65304;&#65302;&#65300;" TargetMode="External"/><Relationship Id="rId100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19977;&#28006;&#24066;/%5b19%5d&#31070;&#22856;&#24029;&#30476;&#19977;&#28006;&#24066;&#22478;&#23665;&#30010;&#65299;&#65298;&#65298;&#65299;" TargetMode="External"/><Relationship Id="rId100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9976;&#27005;&#37089;&#29976;&#27005;&#30010;/%5bt07%5d&#32676;&#39340;&#30476;&#29976;&#27005;&#37089;&#29976;&#27005;&#30010;&#30333;&#20489;&#65299;&#65297;&#65296;&#65302;&#65293;&#65297;&#12289;&#65300;&#65374;&#65301;" TargetMode="External"/><Relationship Id="rId32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38920;&#29577;&#30010;/%5b51%5d&#23665;&#26792;&#30476;&#21271;&#26460;&#24066;&#38920;&#29577;&#30010;&#27743;&#33609;&#20736;&#29983;&#65300;&#65300;&#65297;&#65297;&#65293;&#65297;" TargetMode="External"/><Relationship Id="rId32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9_&#23665;&#26792;&#30476;/&#21271;&#26460;&#24066;/&#38263;&#22338;&#30010;/%5b62%5d&#23665;&#26792;&#30476;&#21271;&#26460;&#24066;&#38263;&#22338;&#30010;&#30333;&#20117;&#27810;&#65299;&#65297;&#65296;&#65296;&#65293;&#65297;&#65300;&#65299;" TargetMode="External"/><Relationship Id="rId32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39640;&#26681;&#30010;/%5b52%5d&#23665;&#26792;&#30476;&#21271;&#26460;&#24066;&#39640;&#26681;&#30010;&#28165;&#37324;&#65299;&#65301;&#65300;&#65301;&#65293;&#65299;&#65299;&#65300;&#65305;" TargetMode="External"/><Relationship Id="rId32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38263;&#22338;&#30010;/%5b60%5d&#23665;&#26792;&#30476;&#21271;&#26460;&#24066;&#38263;&#22338;&#30010;&#23567;&#33618;&#38291;&#65298;&#65303;" TargetMode="External"/><Relationship Id="rId97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26397;&#20489;&#24066;/%5b03%5d&#31119;&#23713;&#30476;&#26397;&#20489;&#24066;&#29275;&#26408;&#65299;&#65298;&#65301;&#65293;&#65297;" TargetMode="External"/><Relationship Id="rId97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26397;&#20489;&#24066;/%5b06%5d&#31119;&#23713;&#30476;&#26397;&#20489;&#24066;&#30333;&#40165;&#65298;&#65297;&#65304;&#65293;&#65297;&#65293;&#65297;&#65374;&#65298;" TargetMode="External"/><Relationship Id="rId97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0452;&#26041;&#24066;/%5b27%5d&#31119;&#23713;&#30476;&#30452;&#26041;&#24066;&#19978;&#38931;&#37326;&#65297;&#65303;&#65305;&#65304;&#65293;&#65298;&#65299;" TargetMode="External"/><Relationship Id="rId97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0000;&#24029;&#37089;&#31992;&#30000;&#30010;/%5b47%5d&#31119;&#23713;&#30476;&#30000;&#24029;&#37089;&#31992;&#30000;&#30010;&#23383;&#26494;&#12465;&#36843;&#65300;&#65296;&#65296;&#65300;&#65293;&#65297;" TargetMode="External"/><Relationship Id="rId97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0000;&#24029;&#37089;&#31119;&#26234;&#30010;/%5b49%5d&#31119;&#23713;&#30476;&#30000;&#24029;&#37089;&#31119;&#26234;&#30010;&#36196;&#27744;&#65299;&#65305;&#65305;&#65293;&#65298;&#65300;" TargetMode="External"/><Relationship Id="rId97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0000;&#24029;&#37089;&#31119;&#26234;&#30010;/%5b117%5d&#31119;&#23713;&#30476;&#30000;&#24029;&#37089;&#31119;&#26234;&#30010;&#24321;&#22478;&#65298;&#65304;&#65299;&#65299;&#65293;&#65297;&#65374;&#65298;" TargetMode="External"/><Relationship Id="rId97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1119;&#23713;&#24066;&#35199;&#21306;/%5b62%5d&#31119;&#23713;&#30476;&#31119;&#23713;&#24066;&#35199;&#21306;&#20170;&#27941;&#65288;&#30058;&#22320;&#26410;&#30906;&#23450;&#65289;&#65293;&#65297;&#65374;&#65298;" TargetMode="External"/><Relationship Id="rId97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31119;&#23713;&#24066;&#26481;&#21306;/%5b65%5d&#31119;&#23713;&#30476;&#31119;&#23713;&#24066;&#26481;&#21306;&#21776;&#21407;&#65303;&#19969;&#30446;&#65297;&#65304;&#65293;&#65297;&#65374;&#65298;" TargetMode="External"/><Relationship Id="rId97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0_&#31119;&#23713;&#30476;/&#21271;&#20061;&#24030;&#24066;&#20843;&#24161;&#26481;&#21306;/%5b97%5d&#31119;&#23713;&#30476;&#21271;&#20061;&#24030;&#24066;&#20843;&#24161;&#26481;&#21306;&#20013;&#23614;&#65299;&#19969;&#30446;&#65298;&#65293;&#65300;&#65299;" TargetMode="External"/><Relationship Id="rId97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19977;&#28006;&#24066;/%5b19%5d&#31070;&#22856;&#24029;&#30476;&#19977;&#28006;&#24066;&#22478;&#23665;&#30010;&#65299;&#65298;&#65298;&#65299;" TargetMode="External"/><Relationship Id="rId65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22269;&#38957;&#37089;&#26412;&#37096;&#30010;/%5bn27%5d&#27798;&#32260;&#30476;&#22269;&#38957;&#37089;&#26412;&#37096;&#30010;&#23383;&#28193;&#20037;&#22320;&#65304;&#65297;&#65302;" TargetMode="External"/><Relationship Id="rId65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22269;&#38957;&#37089;&#26412;&#37096;&#30010;/%5bn25%5d&#27798;&#32260;&#30476;&#22269;&#38957;&#37089;&#26412;&#37096;&#30010;&#35613;&#33457;&#65298;&#65301;&#65297;" TargetMode="External"/><Relationship Id="rId65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31992;&#28288;&#24066;/%5b24%5d&#27798;&#32260;&#30476;&#31992;&#28288;&#24066;&#39764;&#25991;&#20161;&#65299;&#65299;&#65297;&#65293;&#65297;" TargetMode="External"/><Relationship Id="rId65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30707;&#22435;&#24066;/%5b54%5d&#27798;&#32260;&#30476;&#30707;&#22435;&#24066;&#23470;&#33391;&#65297;&#65296;&#65301;&#65301;&#65293;&#65297;&#65297;" TargetMode="External"/><Relationship Id="rId65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30707;&#22435;&#24066;/%5b53%5d&#27798;&#32260;&#30476;&#30707;&#22435;&#24066;&#23470;&#33391;&#65300;&#65299;&#65304;&#65293;&#65297;" TargetMode="External"/><Relationship Id="rId65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30707;&#22435;&#24066;/%5b52%5d&#27798;&#32260;&#30476;&#30707;&#22435;&#24066;&#23383;&#24179;&#20037;&#20445;&#20037;&#20445;&#29287;&#65300;&#65303;&#65303;&#12289;&#65300;&#65303;&#65304;" TargetMode="External"/><Relationship Id="rId65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30707;&#22435;&#24066;/%5b51%5d&#27798;&#32260;&#30476;&#30707;&#22435;&#24066;&#24179;&#20037;&#20445;&#65298;&#65299;&#65300;&#65293;&#65302;&#65296;&#12289;&#65302;&#65305;" TargetMode="External"/><Relationship Id="rId65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30707;&#22435;&#24066;/%5b50%5d&#27798;&#32260;&#30476;&#30707;&#22435;&#24066;&#37326;&#24213;&#65297;&#65296;&#65305;&#65305;&#65293;&#65301;" TargetMode="External"/><Relationship Id="rId65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30707;&#22435;&#24066;/%5b47%5d&#27798;&#32260;&#30476;&#30707;&#22435;&#24066;&#37326;&#24213;&#65300;&#65305;&#65300;" TargetMode="External"/><Relationship Id="rId65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30707;&#22435;&#24066;/%5b48%5d&#27798;&#32260;&#30476;&#30707;&#22435;&#24066;&#37326;&#24213;&#65302;&#65299;&#65302;" TargetMode="External"/><Relationship Id="rId133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3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3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3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3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3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3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3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3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3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33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38263;&#22338;&#30010;/%5b60%5d&#23665;&#26792;&#30476;&#21271;&#26460;&#24066;&#38263;&#22338;&#30010;&#23567;&#33618;&#38291;&#65298;&#65303;" TargetMode="External"/><Relationship Id="rId33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38263;&#22338;&#30010;/%5b60%5d&#23665;&#26792;&#30476;&#21271;&#26460;&#24066;&#38263;&#22338;&#30010;&#23567;&#33618;&#38291;&#65298;&#65303;" TargetMode="External"/><Relationship Id="rId33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38263;&#22338;&#30010;/%5b64%5d&#23665;&#26792;&#30476;&#21271;&#26460;&#24066;&#38263;&#22338;&#30010;&#22618;&#24029;&#23383;&#20116;&#21619;&#23627;&#25975;&#65302;&#65304;&#65304;&#65293;&#65297;" TargetMode="External"/><Relationship Id="rId33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9_&#23665;&#26792;&#30476;/&#21271;&#26460;&#24066;/&#38263;&#22338;&#30010;/%5b64%5d&#23665;&#26792;&#30476;&#21271;&#26460;&#24066;&#38263;&#22338;&#30010;&#22618;&#24029;&#23383;&#20116;&#21619;&#23627;&#25975;&#65302;&#65304;&#65304;&#65293;&#65297;" TargetMode="External"/><Relationship Id="rId33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9_&#23665;&#26792;&#30476;/&#21271;&#26460;&#24066;/&#38263;&#22338;&#30010;/%5b61%5d&#23665;&#26792;&#30476;&#21271;&#26460;&#24066;&#38263;&#22338;&#30010;&#30333;&#20117;&#27810;&#65298;&#65302;&#65305;&#65301;&#65293;&#65297;" TargetMode="External"/><Relationship Id="rId33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9_&#23665;&#26792;&#30476;/&#21271;&#26460;&#24066;/&#38263;&#22338;&#30010;/%5b61%5d&#23665;&#26792;&#30476;&#21271;&#26460;&#24066;&#38263;&#22338;&#30010;&#30333;&#20117;&#27810;&#65298;&#65302;&#65305;&#65301;&#65293;&#65297;" TargetMode="External"/><Relationship Id="rId101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9976;&#27005;&#37089;&#29976;&#27005;&#30010;/%5bt07%5d&#32676;&#39340;&#30476;&#29976;&#27005;&#37089;&#29976;&#27005;&#30010;&#30333;&#20489;&#65299;&#65297;&#65296;&#65302;&#65293;&#65297;&#12289;&#65300;&#65374;&#65301;" TargetMode="External"/><Relationship Id="rId101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12354;&#12365;&#12427;&#37326;&#24066;/%5b26_1%5d&#26481;&#20140;&#37117;&#12354;&#12365;&#12427;&#37326;&#24066;&#23567;&#24029;&#23383;&#31179;&#35211;&#12534;&#23822;&#65297;&#65300;&#65297;&#65297;" TargetMode="External"/><Relationship Id="rId101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9423;&#26481;&#37089;&#23567;&#23665;&#30010;/%5b22%5d&#38745;&#23713;&#30476;&#39423;&#26481;&#37089;&#23567;&#23665;&#30010;&#29992;&#27810;&#23383;&#30456;&#37326;&#65297;&#65300;&#65300;&#65301;&#65293;&#65299;&#65302;&#12289;&#65297;&#65304;&#65302;" TargetMode="External"/><Relationship Id="rId101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9423;&#26481;&#37089;&#23567;&#23665;&#30010;/%5b22%5d&#38745;&#23713;&#30476;&#39423;&#26481;&#37089;&#23567;&#23665;&#30010;&#29992;&#27810;&#23383;&#30456;&#37326;&#65297;&#65300;&#65300;&#65301;&#65293;&#65299;&#65302;&#12289;&#65297;&#65304;&#65302;" TargetMode="External"/><Relationship Id="rId101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9423;&#26481;&#37089;&#23567;&#23665;&#30010;/%5b22%5d&#38745;&#23713;&#30476;&#39423;&#26481;&#37089;&#23567;&#23665;&#30010;&#29992;&#27810;&#23383;&#30456;&#37326;&#65297;&#65300;&#65300;&#65301;&#65293;&#65299;&#65302;&#12289;&#65297;&#65304;&#65302;" TargetMode="External"/><Relationship Id="rId101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4066;/%5b06%5d&#38745;&#23713;&#30476;&#23500;&#22763;&#24066;&#27604;&#22856;&#65302;&#65296;&#65293;&#65302;" TargetMode="External"/><Relationship Id="rId101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6032;&#33538;&#37089;&#26481;&#20234;&#35910;&#30010;/%5b80%5d&#38745;&#23713;&#30476;&#36032;&#33538;&#37089;&#26481;&#20234;&#35910;&#30010;&#22856;&#33391;&#26412;&#65297;&#65298;&#65303;&#65302;&#65293;&#65297;" TargetMode="External"/><Relationship Id="rId101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37089;&#37027;&#38920;&#30010;/%5bk34%5d&#37027;&#38920;&#37089;&#37027;&#38920;&#30010;&#35914;&#21407;&#23383;&#27700;&#22633;&#36947;&#26481;&#65297;&#65299;&#65305;&#65293;&#65299;&#65305;" TargetMode="External"/><Relationship Id="rId101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2_&#38263;&#23822;&#30476;/&#20304;&#19990;&#20445;&#24066;/%5b19%5d&#38263;&#23822;&#30476;&#20304;&#19990;&#20445;&#24066;&#33337;&#36234;&#65288;&#30058;&#22320;&#26410;&#30906;&#23450;&#65289;" TargetMode="External"/><Relationship Id="rId101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22633;&#21407;&#24066;/%5bk104%5d&#37027;&#38920;&#22633;&#21407;&#24066;&#37707;&#25499;&#23383;&#37707;&#25499;&#21407;&#65297;&#65300;&#65304;&#65296;&#65293;&#65300;" TargetMode="External"/><Relationship Id="rId33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9_&#23665;&#26792;&#30476;/&#21271;&#26460;&#24066;/&#30333;&#24030;&#30010;/%5b82%5d&#23665;&#26792;&#30476;&#21271;&#26460;&#24066;&#30333;&#24030;&#30010;&#22823;&#22346;&#23383;&#21069;&#30000;&#65298;&#65305;&#65299;" TargetMode="External"/><Relationship Id="rId33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30333;&#24030;&#30010;/%5b77%5d&#23665;&#26792;&#30476;&#21271;&#26460;&#24066;&#30333;&#24030;&#30010;&#30333;&#38920;&#23383;&#22338;&#19979;&#65299;&#65301;&#65298;&#65304;" TargetMode="External"/><Relationship Id="rId33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9_&#23665;&#26792;&#30476;/&#21271;&#26460;&#24066;/&#30333;&#24030;&#30010;/%5b77%5d&#23665;&#26792;&#30476;&#21271;&#26460;&#24066;&#30333;&#24030;&#30010;&#30333;&#38920;&#23383;&#22338;&#19979;&#65299;&#65301;&#65298;&#65304;" TargetMode="External"/><Relationship Id="rId33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9_&#23665;&#26792;&#30476;/&#21271;&#26460;&#24066;/&#27494;&#24029;&#30010;/%5b84%5d&#23665;&#26792;&#30476;&#21271;&#26460;&#24066;&#27494;&#24029;&#30010;&#29287;&#21407;&#65298;&#65298;&#65305;&#65299;&#65293;&#65297;" TargetMode="External"/><Relationship Id="rId98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0234;&#26481;&#24066;/%5b44%5d&#38745;&#23713;&#30476;&#20234;&#26481;&#24066;&#23713;&#23383;&#24029;&#21521;&#65297;&#65299;&#65303;&#65303;&#65293;&#65299;&#65303;" TargetMode="External"/><Relationship Id="rId98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2_&#38745;&#23713;&#30476;&#65288;&#20013;&#38651;&#65289;/&#27035;&#21407;&#37089;&#24029;&#26681;&#26412;&#30010;/%5b14%5d&#38745;&#23713;&#30476;&#27035;&#21407;&#37089;&#24029;&#26681;&#26412;&#30010;&#27700;&#24029;&#65297;&#65299;&#65298;&#65293;&#65297;&#20182;" TargetMode="External"/><Relationship Id="rId98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2_&#38745;&#23713;&#30476;&#65288;&#20013;&#38651;&#65289;/&#27035;&#21407;&#37089;&#24029;&#26681;&#26412;&#30010;/%5b14%5d&#38745;&#23713;&#30476;&#27035;&#21407;&#37089;&#24029;&#26681;&#26412;&#30010;&#27700;&#24029;&#65297;&#65299;&#65298;&#65293;&#65297;&#20182;" TargetMode="External"/><Relationship Id="rId98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26085;&#20809;&#24066;/%5bk120%5d&#26085;&#20809;&#24066;&#26126;&#31070;&#65297;&#65297;&#65302;&#65302;&#65293;&#65297;&#65301;" TargetMode="External"/><Relationship Id="rId98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_&#38626;&#23798;/%5b06%5d&#26481;&#20140;&#37117;&#22823;&#23798;&#30010;&#24046;&#26408;&#22320;&#23383;&#19979;&#21407;&#65305;&#65304;&#65296;&#65293;&#65299;&#20182;" TargetMode="External"/><Relationship Id="rId98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5070;&#37326;&#24066;/%5b10%5d&#38745;&#23713;&#30476;&#35070;&#37326;&#24066;&#38920;&#23665;&#65298;&#65298;&#65301;&#65301;&#65293;&#65299;&#65302;&#65300;&#65301;&#12289;&#65298;&#65298;&#65301;&#65301;&#65293;&#65300;&#65302;&#65301;&#65300;" TargetMode="External"/><Relationship Id="rId98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5070;&#37326;&#24066;/%5b10%5d&#38745;&#23713;&#30476;&#35070;&#37326;&#24066;&#38920;&#23665;&#65298;&#65298;&#65301;&#65301;&#65293;&#65299;&#65302;&#65300;&#65301;&#12289;&#65298;&#65298;&#65301;&#65301;&#65293;&#65300;&#65302;&#65301;&#65300;" TargetMode="External"/><Relationship Id="rId98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5070;&#37326;&#24066;/%5b10%5d&#38745;&#23713;&#30476;&#35070;&#37326;&#24066;&#38920;&#23665;&#65298;&#65298;&#65301;&#65301;&#65293;&#65299;&#65302;&#65300;&#65301;&#12289;&#65298;&#65298;&#65301;&#65301;&#65293;&#65300;&#65302;&#65301;&#65300;" TargetMode="External"/><Relationship Id="rId98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23500;&#22763;&#27827;&#21475;&#28246;&#30010;/%5bo24%5d&#23665;&#26792;&#30476;&#21335;&#37117;&#30041;&#37089;&#23500;&#22763;&#27827;&#21475;&#28246;&#30010;&#23500;&#22763;&#12534;&#23994;&#65297;&#65298;&#65293;&#65297;&#65296;&#65300;" TargetMode="External"/><Relationship Id="rId98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23500;&#22763;&#27827;&#21475;&#28246;&#30010;/%5bo24%5d&#23665;&#26792;&#30476;&#21335;&#37117;&#30041;&#37089;&#23500;&#22763;&#27827;&#21475;&#28246;&#30010;&#23500;&#22763;&#12534;&#23994;&#65297;&#65298;&#65293;&#65297;&#65296;&#65300;" TargetMode="External"/><Relationship Id="rId66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35914;&#35211;&#22478;&#24066;/%5b26%5d&#27798;&#32260;&#30476;&#35914;&#35211;&#22478;&#24066;&#19978;&#30000;&#65300;&#65304;&#65305;&#65293;&#65297;&#65293;&#65297;&#65374;&#65299;" TargetMode="External"/><Relationship Id="rId66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7798;&#32260;/&#21517;&#35703;&#24066;/%5bn31%5d&#27798;&#32260;&#30476;&#21517;&#35703;&#24066;&#28304;&#27827;&#65297;&#65297;&#65303;&#65302;&#65293;&#65297;" TargetMode="External"/><Relationship Id="rId66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19979;&#21570;&#24066;/%5b03%5d&#23696;&#38428;&#30476;&#19979;&#21570;&#24066;&#37329;&#23665;&#30010;&#37329;&#23665;&#65299;&#65301;&#65301;&#65305;" TargetMode="External"/><Relationship Id="rId66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19979;&#21570;&#24066;/%5b04%5d&#23696;&#38428;&#30476;&#19979;&#21570;&#24066;&#33833;&#21407;&#30010;&#19978;&#26449;&#65298;&#65297;&#65299;&#65300;&#65293;&#65297;&#8213;&#65297;&#65374;&#65298;" TargetMode="External"/><Relationship Id="rId66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19979;&#21570;&#24066;/%5b05%5d&#23696;&#38428;&#30476;&#19979;&#21570;&#24066;&#33833;&#21407;&#30010;&#23614;&#23822;&#23383;&#22235;&#32654;&#36795;&#24179;&#65305;&#65301;&#65304;&#65293;&#65303;&#65300;&#65299;&#65293;&#65297;&#65374;&#65298;" TargetMode="External"/><Relationship Id="rId66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1152;&#33538;&#37089;&#19971;&#23447;&#30010;/%5b24%5d&#23696;&#38428;&#30476;&#21152;&#33538;&#37089;&#19971;&#23447;&#30010;&#24029;&#20006;&#65298;&#65297;&#65293;&#65297;&#65293;&#65297;&#65374;&#65298;" TargetMode="External"/><Relationship Id="rId66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1152;&#33538;&#37089;&#30333;&#24029;&#30010;/%5b12%5d&#23696;&#38428;&#30476;&#21152;&#33538;&#37089;&#30333;&#24029;&#30010;&#19978;&#20304;&#35211;&#65288;&#30058;&#22320;&#26410;&#30906;&#23450;&#65289;&#65293;&#65297;&#65374;&#65298;" TargetMode="External"/><Relationship Id="rId66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1152;&#33538;&#37089;&#30333;&#24029;&#30010;/%5b12%5d&#23696;&#38428;&#30476;&#21152;&#33538;&#37089;&#30333;&#24029;&#30010;&#19978;&#20304;&#35211;&#65288;&#30058;&#22320;&#26410;&#30906;&#23450;&#65289;&#65293;&#65297;&#65374;&#65298;" TargetMode="External"/><Relationship Id="rId66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1152;&#33538;&#37089;&#30333;&#24029;&#30010;/%5b13%5d&#23696;&#38428;&#30476;&#21152;&#33538;&#37089;&#30333;&#24029;&#30010;&#19978;&#20304;&#35211;&#23383;&#39640;&#26494;&#21407;&#65297;&#65302;&#65302;&#65305;&#65293;&#65297;&#65298;" TargetMode="External"/><Relationship Id="rId66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1152;&#33538;&#37089;&#20843;&#30334;&#27941;&#30010;/%5b25%5d&#23696;&#38428;&#30476;&#21152;&#33538;&#37089;&#20843;&#30334;&#27941;&#30010;&#24029;&#20006;&#65300;&#65304;&#65302;&#65302;&#65293;&#65297;&#65293;&#65297;&#65374;&#65298;" TargetMode="External"/><Relationship Id="rId134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7743;&#21029;&#24066;/%5bs13%5d&#21271;&#28023;&#36947;&#27743;&#21029;&#24066;&#19968;&#30058;&#30010;&#65297;&#65296;/&#21271;&#28023;&#36947;&#27743;&#21029;&#24066;&#19968;&#30058;&#30010;&#65297;&#65296;_&#24037;&#20107;&#36000;&#25285;&#37329;.pdf" TargetMode="External"/><Relationship Id="rId134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1191;&#25173;&#37089;&#12416;&#12363;&#12431;&#30010;/%5b19%5d&#21271;&#28023;&#36947;&#21191;&#25173;&#37089;&#12416;&#12363;&#12431;&#30010;&#20108;&#23470;&#65298;&#65303;&#65301;&#65293;&#65299;&#65299;/&#21271;&#28023;&#36947;&#21191;&#25173;&#37089;&#12416;&#12363;&#12431;&#30010;&#20108;&#23470;&#65298;&#65303;&#65301;&#65293;&#65299;&#65299;_&#24037;&#20107;&#36000;&#25285;&#37329;.pdf" TargetMode="External"/><Relationship Id="rId134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3515;&#23567;&#29287;&#24066;/%5bt04%5d&#21271;&#28023;&#36947;&#33515;&#23567;&#29287;&#24066;&#23383;&#31992;&#20117;&#65297;&#65300;&#65299;&#65293;&#65300;&#65298;/&#21271;&#28023;&#36947;&#33515;&#23567;&#29287;&#24066;&#23383;&#31992;&#20117;&#65297;&#65300;&#65299;&#65293;&#65300;&#65298;_&#24037;&#20107;&#36000;&#25285;&#37329;.pdf" TargetMode="External"/><Relationship Id="rId134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33515;&#23567;&#29287;&#24066;/%5bt04%5d&#21271;&#28023;&#36947;&#33515;&#23567;&#29287;&#24066;&#23383;&#31992;&#20117;&#65297;&#65300;&#65299;&#65293;&#65300;&#65298;" TargetMode="External"/><Relationship Id="rId134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7351;&#36335;&#37089;&#37351;&#36335;&#30010;/%5b72%5d&#21271;&#28023;&#36947;&#37351;&#36335;&#37089;&#37351;&#36335;&#30010;&#20013;&#22830;&#65298;&#65293;&#65300;&#65299;/&#21271;&#28023;&#36947;&#37351;&#36335;&#37089;&#37351;&#36335;&#30010;&#20013;&#22830;&#65298;&#65293;&#65300;&#65299;_&#24037;&#20107;&#36000;&#25285;&#37329;.pdf" TargetMode="External"/><Relationship Id="rId134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37351;&#36335;&#37089;&#37351;&#36335;&#30010;/%5b72%5d&#21271;&#28023;&#36947;&#37351;&#36335;&#37089;&#37351;&#36335;&#30010;&#20013;&#22830;&#65298;&#65293;&#65300;&#65299;" TargetMode="External"/><Relationship Id="rId134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2805;&#24373;&#37089;&#38263;&#27836;&#30010;/%5b00%5d&#21271;&#28023;&#36947;&#22805;&#24373;&#37089;&#38263;&#27836;&#30010;&#26481;&#65305;&#32218;&#21335;&#65298;/&#21271;&#28023;&#36947;&#22805;&#24373;&#37089;&#38263;&#27836;&#30010;&#26481;&#65305;&#32218;&#21335;&#65298;&#65293;&#65297;&#65374;&#65297;&#65296;_&#24037;&#20107;&#36000;&#25285;&#37329;.pdf" TargetMode="External"/><Relationship Id="rId134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4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4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34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27494;&#24029;&#30010;/%5b85%5d&#23665;&#26792;&#30476;&#21271;&#26460;&#24066;&#27494;&#24029;&#30010;&#26611;&#28580;&#65297;&#65301;&#65301;&#65302;&#12289;&#65297;&#65301;&#65301;&#65303;" TargetMode="External"/><Relationship Id="rId34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9_&#23665;&#26792;&#30476;/&#21271;&#26460;&#24066;/&#26126;&#37326;&#30010;/%5b36%5d&#23665;&#26792;&#30476;&#21271;&#26460;&#24066;&#26126;&#37326;&#30010;&#27973;&#23614;&#23383;&#27973;&#23614;&#21407;&#65301;&#65298;&#65301;&#65305;&#65293;&#65303;&#65299;&#65299;" TargetMode="External"/><Relationship Id="rId34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9_&#23665;&#26792;&#30476;/&#21271;&#26460;&#24066;/&#26126;&#37326;&#30010;/%5b32%5d&#23665;&#26792;&#30476;&#21271;&#26460;&#24066;&#26126;&#37326;&#30010;&#27973;&#23614;&#23383;&#22823;&#26681;&#65299;&#65297;&#65296;&#65297;&#65293;&#65297;" TargetMode="External"/><Relationship Id="rId34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8_&#33576;&#22478;&#30476;/&#37027;&#29634;&#24066;/%5b05%5d&#33576;&#22478;&#30476;&#37027;&#29634;&#24066;&#38272;&#37096;&#65299;&#65302;&#65300;&#65302;" TargetMode="External"/><Relationship Id="rId34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22823;&#30000;&#21407;&#24066;/%5bk05%5d&#26627;&#26408;&#30476;&#22823;&#30000;&#21407;&#24066;&#19979;&#21491;&#19978;&#23383;&#26481;&#21407;&#65297;&#65303;&#65303;&#65296;&#65293;&#65299;&#20182;" TargetMode="External"/><Relationship Id="rId34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22633;&#21407;&#24066;/%5bk80%5d&#37027;&#38920;&#22633;&#21407;&#24066;&#38306;&#35895;&#65288;&#30058;&#22320;&#26410;&#30906;&#23450;&#65289;" TargetMode="External"/><Relationship Id="rId102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1271;&#28023;&#36947;/&#22805;&#24373;&#37089;&#38263;&#27836;&#30010;/%5bk03%5d&#21271;&#28023;&#36947;&#22805;&#24373;&#37089;&#38263;&#27836;&#30010;&#23383;&#39340;&#36861;&#65297;&#65304;&#65303;&#65303;&#65293;&#65298;&#65374;&#65297;&#65297;" TargetMode="External"/><Relationship Id="rId102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8_&#33576;&#22478;&#30476;/&#21462;&#25163;&#24066;/%5br45%5d&#33576;&#22478;&#30476;&#21462;&#25163;&#24066;&#26906;&#26408;&#23383;&#26906;&#26408;&#65297;&#65299;&#65299;" TargetMode="External"/><Relationship Id="rId102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8_&#33576;&#22478;&#30476;/&#27700;&#25144;&#24066;/%5b11%5d&#33576;&#22478;&#30476;&#27700;&#25144;&#24066;&#24179;&#38920;&#30010;&#65297;&#65304;&#65298;&#65300;&#65293;&#65297;&#65298;&#65301;" TargetMode="External"/><Relationship Id="rId102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8_&#33576;&#22478;&#30476;/&#37027;&#29634;&#24066;/%5b06%5d&#33576;&#22478;&#30476;&#37027;&#29634;&#24066;&#24460;&#21488;&#23567;&#24029;&#21069;&#65297;&#65300;&#65301;&#65300;&#65293;&#65301;" TargetMode="External"/><Relationship Id="rId102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8_&#33576;&#22478;&#30476;/&#37027;&#29634;&#24066;/%5b05%5d&#33576;&#22478;&#30476;&#37027;&#29634;&#24066;&#38272;&#37096;&#65299;&#65302;&#65300;&#65302;" TargetMode="External"/><Relationship Id="rId102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8_&#33576;&#22478;&#30476;/&#37502;&#30000;&#24066;/%5bt21%5d&#33576;&#22478;&#30476;&#37502;&#30000;&#24066;&#29577;&#30000;&#23383;&#37502;&#36794;&#65297;&#65296;&#65301;&#65301;&#65293;&#65305;&#20182;" TargetMode="External"/><Relationship Id="rId102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8_&#33576;&#22478;&#30476;/&#37502;&#30000;&#24066;/%5bt21%5d&#33576;&#22478;&#30476;&#37502;&#30000;&#24066;&#29577;&#30000;&#23383;&#37502;&#36794;&#65297;&#65296;&#65301;&#65301;&#65293;&#65305;&#20182;" TargetMode="External"/><Relationship Id="rId102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1152;&#33538;&#37089;&#20843;&#30334;&#27941;&#30010;/%5b26%5d&#23696;&#38428;&#30476;&#21152;&#33538;&#37089;&#20843;&#30334;&#27941;&#30010;&#28526;&#35211;&#23383;&#22823;&#20037;&#24460;&#65298;&#65296;&#65304;&#65293;&#65298;&#65301;" TargetMode="External"/><Relationship Id="rId102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39640;&#23665;&#24066;/%5b09%5d&#23696;&#38428;&#30476;&#39640;&#23665;&#24066;&#28165;&#35211;&#30010;&#29287;&#12534;&#27934;&#65300;&#65299;&#65303;&#65300;&#65293;&#65304;&#65293;&#65297;&#65374;&#65299;" TargetMode="External"/><Relationship Id="rId102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39640;&#23665;&#24066;/%5b09%5d&#23696;&#38428;&#30476;&#39640;&#23665;&#24066;&#28165;&#35211;&#30010;&#29287;&#12534;&#27934;&#65300;&#65299;&#65303;&#65300;&#65293;&#65304;&#65293;&#65297;&#65374;&#65299;" TargetMode="External"/><Relationship Id="rId34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22633;&#21407;&#24066;/%5bk82%5d&#37027;&#38920;&#22633;&#21407;&#24066;&#38306;&#35895;&#23383;&#26085;&#12398;&#20986;&#65297;&#65302;&#65301;&#65298;&#65293;&#65298;&#65301;" TargetMode="External"/><Relationship Id="rId34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22633;&#21407;&#24066;/%5bk81%5d&#37027;&#38920;&#22633;&#21407;&#24066;&#38306;&#35895;&#23383;&#26085;&#12398;&#20986;&#65297;&#65302;&#65301;&#65298;&#65293;&#65297;&#65305;" TargetMode="External"/><Relationship Id="rId34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22633;&#21407;&#24066;/%5bk90%5d&#37027;&#38920;&#22633;&#21407;&#24066;&#25144;&#30000;&#65302;&#65301;&#65303;&#65293;&#65303;" TargetMode="External"/><Relationship Id="rId34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22633;&#21407;&#24066;/%5bk97%5d&#37027;&#38920;&#22633;&#21407;&#24066;&#35199;&#23721;&#23822;&#65298;&#65299;&#65298;&#65293;&#65297;&#65303;&#65305;&#12289;&#65297;&#65304;&#65301;" TargetMode="External"/><Relationship Id="rId99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2839;&#38533;&#37089;&#22823;&#22810;&#21916;&#30010;/%5bk03%5d&#21315;&#33865;&#30476;&#22839;&#38533;&#37089;&#22823;&#22810;&#21916;&#30010;&#19978;&#21407;&#23383;&#35535;&#35370;&#26862;&#65299;&#65296;&#65299;&#65293;&#65297;&#12289;&#65299;&#65296;&#65299;&#65293;&#65305;&#65293;&#65297;&#65374;&#65298;" TargetMode="External"/><Relationship Id="rId99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2839;&#38533;&#37089;&#22823;&#22810;&#21916;&#30010;/%5bk03%5d&#21315;&#33865;&#30476;&#22839;&#38533;&#37089;&#22823;&#22810;&#21916;&#30010;&#19978;&#21407;&#23383;&#35535;&#35370;&#26862;&#65299;&#65296;&#65299;&#65293;&#65297;&#12289;&#65299;&#65296;&#65299;&#65293;&#65305;&#65293;&#65297;&#65374;&#65298;" TargetMode="External"/><Relationship Id="rId99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1315;&#33865;&#24066;&#33509;&#33865;&#21306;/%5b14%5d&#21315;&#33865;&#30476;&#21315;&#33865;&#24066;&#33509;&#33865;&#21306;&#22338;&#26376;&#30010;&#65298;&#65300;&#65305;&#65293;&#65297;&#65293;&#65297;&#65374;&#65298;" TargetMode="External"/><Relationship Id="rId99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1315;&#33865;&#24066;&#33509;&#33865;&#21306;/%5b14%5d&#21315;&#33865;&#30476;&#21315;&#33865;&#24066;&#33509;&#33865;&#21306;&#22338;&#26376;&#30010;&#65298;&#65300;&#65305;&#65293;&#65297;&#65293;&#65297;&#65374;&#65298;" TargetMode="External"/><Relationship Id="rId99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20013;&#37089;&#20108;&#23470;&#30010;/%5bh07%5d&#31070;&#22856;&#24029;&#30476;&#20013;&#37089;&#20108;&#23470;&#30010;&#20013;&#37324;&#65302;&#65296;&#65296;&#12289;&#65288;&#30058;&#22320;&#26410;&#30906;&#23450;&#65289;" TargetMode="External"/><Relationship Id="rId99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1315;&#33865;&#24066;&#32209;&#21306;/%5b10%5d&#21315;&#33865;&#30476;&#21315;&#33865;&#24066;&#32209;&#21306;&#24179;&#23665;&#30010;&#65297;&#65296;&#65300;&#65305;&#65293;&#65297;&#65303;&#65302;" TargetMode="External"/><Relationship Id="rId99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1315;&#33865;&#24066;&#32209;&#21306;/%5b10%5d&#21315;&#33865;&#30476;&#21315;&#33865;&#24066;&#32209;&#21306;&#24179;&#23665;&#30010;&#65297;&#65296;&#65300;&#65305;&#65293;&#65297;&#65303;&#65302;" TargetMode="External"/><Relationship Id="rId99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9976;&#27005;&#37089;&#29976;&#27005;&#30010;/%5bt07%5d&#32676;&#39340;&#30476;&#29976;&#27005;&#37089;&#29976;&#27005;&#30010;&#30333;&#20489;&#65299;&#65297;&#65296;&#65302;&#65293;&#65297;&#12289;&#65300;&#65374;&#65301;" TargetMode="External"/><Relationship Id="rId99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9976;&#27005;&#37089;&#29976;&#27005;&#30010;/%5bt07%5d&#32676;&#39340;&#30476;&#29976;&#27005;&#37089;&#29976;&#27005;&#30010;&#30333;&#20489;&#65299;&#65297;&#65296;&#65302;&#65293;&#65297;&#12289;&#65300;&#65374;&#65301;" TargetMode="External"/><Relationship Id="rId99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38263;&#29983;&#37089;&#38263;&#26564;&#30010;/%5bk70%5d&#21315;&#33865;&#30476;&#38263;&#29983;&#37089;&#38263;&#26564;&#30010;&#23665;&#20043;&#37111;&#65299;&#65299;&#65293;&#65297;&#65293;&#65297;&#65374;&#65299;" TargetMode="External"/><Relationship Id="rId67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1487;&#20816;&#37089;&#24481;&#23913;&#30010;/%5b1,2%5d&#23696;&#38428;&#30476;&#21487;&#20816;&#37089;&#24481;&#23913;&#30010;&#20117;&#23611;&#65288;&#30058;&#22320;&#26410;&#30906;&#23450;&#65289;&#65293;&#65297;&#65374;&#65298;" TargetMode="External"/><Relationship Id="rId67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1487;&#20816;&#37089;&#24481;&#23913;&#30010;/%5b04%5d&#23696;&#38428;&#30476;&#21487;&#20816;&#37089;&#24481;&#23913;&#30010;&#32654;&#20304;&#37326;&#65298;&#65301;&#65304;&#65303;&#65293;&#65297;&#65374;&#65298;" TargetMode="External"/><Relationship Id="rId67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1487;&#20816;&#24066;/%5b06%5d&#23696;&#38428;&#30476;&#21487;&#20816;&#24066;&#20860;&#23665;&#23383;&#27713;&#12534;&#35895;&#65297;&#65297;&#65296;&#65297;&#12540;&#65297;" TargetMode="External"/><Relationship Id="rId67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1487;&#20816;&#24066;/%5b08%5d&#23696;&#38428;&#30476;&#21487;&#20816;&#24066;&#38263;&#27934;&#65298;&#65298;&#65296;&#65293;&#65297;&#65293;&#65297;&#65374;&#65299;" TargetMode="External"/><Relationship Id="rId67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1487;&#20816;&#24066;/%5b08%5d&#23696;&#38428;&#30476;&#21487;&#20816;&#24066;&#38263;&#27934;&#65298;&#65298;&#65296;&#65293;&#65297;&#65293;&#65297;&#65374;&#65299;" TargetMode="External"/><Relationship Id="rId67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8023;&#27941;&#24066;/%5b03%5d&#23696;&#38428;&#30476;&#28023;&#27941;&#24066;&#24179;&#30000;&#30010;&#20175;&#24107;&#24029;&#65303;&#65302;&#65302;&#65293;&#65297;&#65374;&#65299;" TargetMode="External"/><Relationship Id="rId67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8023;&#27941;&#24066;/%5b03%5d&#23696;&#38428;&#30476;&#28023;&#27941;&#24066;&#24179;&#30000;&#30010;&#20175;&#24107;&#24029;&#65303;&#65302;&#65302;&#65293;&#65297;&#65374;&#65299;" TargetMode="External"/><Relationship Id="rId67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37089;&#19978;&#24066;/%5b04%5d&#23696;&#38428;&#30476;&#37089;&#19978;&#24066;&#39640;&#40434;&#30010;&#12402;&#12427;&#12364;&#12398;&#65300;&#65302;&#65303;&#65297;&#65293;&#65305;&#65298;&#65301;&#65374;&#65305;&#65299;&#65300;" TargetMode="External"/><Relationship Id="rId67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37089;&#19978;&#24066;/%5b01%5d&#23696;&#38428;&#30476;&#37089;&#19978;&#24066;&#39640;&#40434;&#30010;&#22823;&#40434;&#65288;&#30058;&#22320;&#26410;&#30906;&#23450;&#65289;&#65293;&#65297;" TargetMode="External"/><Relationship Id="rId67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37089;&#19978;&#24066;/%5b03%5d&#23696;&#38428;&#30476;&#37089;&#19978;&#24066;&#39640;&#40434;&#30010;&#22823;&#40434;&#65299;&#65299;&#65299;&#65302;&#65293;&#65297;&#65374;&#65298;" TargetMode="External"/><Relationship Id="rId135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5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2823;&#20998;&#30476;/&#21029;&#24220;&#24066;/%5b45%5d&#22823;&#20998;&#30476;&#21029;&#24220;&#24066;&#21476;&#24066;&#30010;&#65298;&#65301;&#65293;&#65297;/&#22823;&#20998;&#30476;&#21029;&#24220;&#24066;&#21476;&#24066;&#30010;&#65298;&#65301;&#65293;&#65297;_&#24037;&#20107;&#36000;&#25285;&#37329;&#35531;&#27714;.pdf" TargetMode="External"/><Relationship Id="rId135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5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5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5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5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5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37089;&#37027;&#38920;&#30010;/%5bk53%5d&#37027;&#38920;&#37089;&#37027;&#38920;&#30010;&#27836;&#37326;&#20117;&#23383;&#30722;&#37326;&#30446;&#65302;&#65299;&#65305;&#65293;&#65301;&#65304;" TargetMode="External"/><Relationship Id="rId135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5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9679;&#26842;&#12398;&#12501;&#12449;&#12452;&#12523;&#12398;PDF/&#20061;&#24030;/40_&#31119;&#23713;&#30476;/&#36960;&#36032;&#37089;&#36960;&#36032;&#30010;/%5b89%5d&#31119;&#23713;&#30476;&#36960;&#36032;&#37089;&#36960;&#36032;&#30010;&#34411;&#29983;&#27941;&#65297;&#65299;&#65302;&#65296;" TargetMode="External"/><Relationship Id="rId35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22633;&#21407;&#24066;/%5bk96%5d&#37027;&#38920;&#22633;&#21407;&#24066;&#35199;&#23721;&#23822;&#65298;&#65299;&#65298;&#65293;&#65297;&#12289;&#65300;&#65301;&#65305;" TargetMode="External"/><Relationship Id="rId35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22633;&#21407;&#24066;/%5bk98%5d&#37027;&#38920;&#22633;&#21407;&#24066;&#35199;&#23721;&#23822;&#23383;&#22823;&#36650;&#22320;&#65298;&#65299;&#65298;&#65293;&#65299;&#65298;&#65301;" TargetMode="External"/><Relationship Id="rId35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37027;&#38920;&#22633;&#21407;&#24066;/%5bk98%5d&#37027;&#38920;&#22633;&#21407;&#24066;&#35199;&#23721;&#23822;&#23383;&#22823;&#36650;&#22320;&#65298;&#65299;&#65298;&#65293;&#65299;&#65298;&#65301;" TargetMode="External"/><Relationship Id="rId35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37027;&#38920;&#22633;&#21407;&#24066;/%5bk98%5d&#37027;&#38920;&#22633;&#21407;&#24066;&#35199;&#23721;&#23822;&#23383;&#22823;&#36650;&#22320;&#65298;&#65299;&#65298;&#65293;&#65299;&#65298;&#65301;" TargetMode="External"/><Relationship Id="rId35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37089;&#37027;&#38920;&#30010;/%5bk20%5d&#37027;&#38920;&#37089;&#37027;&#38920;&#30010;&#22823;&#23383;&#39640;&#20037;&#20057;&#36933;&#23665;&#65299;&#65299;&#65303;&#65296;&#65293;&#65300;&#65305;" TargetMode="External"/><Relationship Id="rId35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37089;&#37027;&#38920;&#30010;/%5bk22%5d&#37027;&#38920;&#37089;&#37027;&#38920;&#30010;&#22823;&#23383;&#39640;&#20037;&#20057;&#36933;&#23665;&#65299;&#65299;&#65303;&#65301;&#65293;&#65297;&#65305;&#65300;" TargetMode="External"/><Relationship Id="rId103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0013;&#27941;&#24029;&#24066;/%5b12%5d&#23696;&#38428;&#30476;&#20013;&#27941;&#24029;&#24066;&#20184;&#30693;&#30010;&#65303;&#65300;&#65304;&#65301;&#65293;&#65301;&#12540;&#65297;&#65374;&#65298;" TargetMode="External"/><Relationship Id="rId103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12415;&#12393;&#12426;&#24066;/%5bo14%5d&#32676;&#39340;&#30476;&#12415;&#12393;&#12426;&#24066;&#26481;&#30010;&#23567;&#22812;&#25144;&#65305;&#65299;&#65296;" TargetMode="External"/><Relationship Id="rId103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12415;&#12393;&#12426;&#24066;/%5bo14%5d&#32676;&#39340;&#30476;&#12415;&#12393;&#12426;&#24066;&#26481;&#30010;&#23567;&#22812;&#25144;&#65305;&#65299;&#65296;" TargetMode="External"/><Relationship Id="rId103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12415;&#12393;&#12426;&#24066;/%5bo14%5d&#32676;&#39340;&#30476;&#12415;&#12393;&#12426;&#24066;&#26481;&#30010;&#23567;&#22812;&#25144;&#65305;&#65299;&#65296;" TargetMode="External"/><Relationship Id="rId103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12415;&#12393;&#12426;&#24066;/%5bo13%5d&#32676;&#39340;&#30476;&#12415;&#12393;&#12426;&#24066;&#26481;&#30010;&#23567;&#22812;&#25144;&#65305;&#65297;&#65298;" TargetMode="External"/><Relationship Id="rId103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12415;&#12393;&#12426;&#24066;/%5bo13%5d&#32676;&#39340;&#30476;&#12415;&#12393;&#12426;&#24066;&#26481;&#30010;&#23567;&#22812;&#25144;&#65305;&#65297;&#65298;" TargetMode="External"/><Relationship Id="rId103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12415;&#12393;&#12426;&#24066;/%5bo15%5d&#32676;&#39340;&#30476;&#12415;&#12393;&#12426;&#24066;&#26481;&#30010;&#23567;&#22812;&#25144;&#65305;&#65303;&#65305;&#65293;&#65297;" TargetMode="External"/><Relationship Id="rId103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12415;&#12393;&#12426;&#24066;/%5bo15%5d&#32676;&#39340;&#30476;&#12415;&#12393;&#12426;&#24066;&#26481;&#30010;&#23567;&#22812;&#25144;&#65305;&#65303;&#65305;&#65293;&#65297;" TargetMode="External"/><Relationship Id="rId103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07%5d&#32676;&#39340;&#30476;&#26704;&#29983;&#24066;&#26032;&#37324;&#30010;&#26032;&#24029;&#23383;&#21313;&#19977;&#22618;&#65298;&#65303;&#65296;&#65301;&#65293;&#65297;&#12289;&#65302;" TargetMode="External"/><Relationship Id="rId103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07%5d&#32676;&#39340;&#30476;&#26704;&#29983;&#24066;&#26032;&#37324;&#30010;&#26032;&#24029;&#23383;&#21313;&#19977;&#22618;&#65298;&#65303;&#65296;&#65301;&#65293;&#65297;&#12289;&#65302;" TargetMode="External"/><Relationship Id="rId35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37089;&#37027;&#38920;&#30010;/%5bk31%5d&#37027;&#38920;&#37089;&#37027;&#38920;&#30010;&#23546;&#23376;&#20057;&#65298;&#65302;&#65297;&#65297;&#65293;&#65302;&#65300;" TargetMode="External"/><Relationship Id="rId35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37089;&#37027;&#38920;&#30010;/%5bk52%5d&#37027;&#38920;&#37089;&#37027;&#38920;&#30010;&#27836;&#37326;&#20117;&#23383;&#30722;&#37326;&#30446;&#65302;&#65299;&#65305;&#65293;&#65299;&#65298;" TargetMode="External"/><Relationship Id="rId35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37089;&#37027;&#38920;&#30010;/%5bk40%5d&#37027;&#38920;&#37089;&#37027;&#38920;&#30010;&#35914;&#21407;&#19993;&#65298;&#65302;&#65298;&#65300;&#65293;&#65305;&#65301;" TargetMode="External"/><Relationship Id="rId35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37089;&#37027;&#38920;&#30010;/%5bk61%5d&#37027;&#38920;&#37089;&#37027;&#38920;&#30010;&#22823;&#23383;&#23492;&#23621;&#23383;&#23627;&#25975;&#21069;&#65288;&#30058;&#22320;&#26410;&#30906;&#23450;&#65289;" TargetMode="External"/><Relationship Id="rId80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21335;&#20061;&#24030;&#24066;/%5b54%5d&#40575;&#20816;&#23798;&#30476;&#21335;&#20061;&#24030;&#24066;&#30693;&#35239;&#30010;&#37089;&#27604;&#33391;&#23627;&#25975;&#65303;&#65304;&#65299;&#65299;&#65293;&#65297;&#65374;&#65298;" TargetMode="External"/><Relationship Id="rId80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21335;&#20061;&#24030;&#24066;/%5b55%5d&#40575;&#20816;&#23798;&#30476;&#21335;&#20061;&#24030;&#24066;&#30693;&#35239;&#30010;&#21335;&#21029;&#24220;&#23383;&#21069;&#23665;&#65298;&#65301;&#65304;&#65296;&#65299;&#65293;&#65297;" TargetMode="External"/><Relationship Id="rId80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26085;&#32622;&#24066;/%5b43%5d&#40575;&#20816;&#23798;&#30476;&#26085;&#32622;&#24066;&#21561;&#19978;&#30010;&#20837;&#26469;&#65299;&#65305;&#65298;&#65299;&#65293;&#65297;&#65293;&#65297;" TargetMode="External"/><Relationship Id="rId80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26085;&#32622;&#24066;/%5b43%5d&#40575;&#20816;&#23798;&#30476;&#26085;&#32622;&#24066;&#21561;&#19978;&#30010;&#20837;&#26469;&#65299;&#65305;&#65298;&#65299;&#65293;&#65297;&#65293;&#65297;" TargetMode="External"/><Relationship Id="rId80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26085;&#32622;&#24066;/%5b41%5d&#40575;&#20816;&#23798;&#30476;&#26085;&#32622;&#24066;&#26481;&#24066;&#26469;&#30010;&#20234;&#20316;&#30000;&#65298;&#65302;&#65304;&#65301;&#12540;&#65297;&#65374;&#65298;" TargetMode="External"/><Relationship Id="rId80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26085;&#32622;&#24066;/%5b41%5d&#40575;&#20816;&#23798;&#30476;&#26085;&#32622;&#24066;&#26481;&#24066;&#26469;&#30010;&#20234;&#20316;&#30000;&#65298;&#65302;&#65304;&#65301;&#12540;&#65297;&#65374;&#65298;" TargetMode="External"/><Relationship Id="rId80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38695;&#23798;&#24066;/%5b91%5d&#40575;&#20816;&#23798;&#30476;&#38695;&#23798;&#24066;&#38588;&#20154;&#30010;&#35199;&#20809;&#23546;&#65299;&#65297;&#65300;&#65301;" TargetMode="External"/><Relationship Id="rId80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38695;&#23798;&#24066;/%5b91%5d&#40575;&#20816;&#23798;&#30476;&#38695;&#23798;&#24066;&#38588;&#20154;&#30010;&#35199;&#20809;&#23546;&#65299;&#65297;&#65300;&#65301;" TargetMode="External"/><Relationship Id="rId80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38695;&#23798;&#24066;/%5b95%5d&#40575;&#20816;&#23798;&#30476;&#38695;&#23798;&#24066;&#29287;&#22290;&#30010;&#39640;&#21315;&#31298;&#65299;&#65303;&#65301;&#65298;&#65293;&#65297;" TargetMode="External"/><Relationship Id="rId80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38695;&#23798;&#24066;/%5b95%5d&#40575;&#20816;&#23798;&#30476;&#38695;&#23798;&#24066;&#29287;&#22290;&#30010;&#39640;&#21315;&#31298;&#65299;&#65303;&#65301;&#65298;&#65293;&#65297;" TargetMode="External"/><Relationship Id="rId68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4693;&#37027;&#24066;/%5b03%5d&#23696;&#38428;&#30476;&#24693;&#37027;&#24066;&#31520;&#32622;&#30010;&#23019;&#26647;&#65305;&#65303;&#65303;&#65293;&#65299;&#65301;&#65296;" TargetMode="External"/><Relationship Id="rId68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4693;&#37027;&#24066;/%5b03%5d&#23696;&#38428;&#30476;&#24693;&#37027;&#24066;&#31520;&#32622;&#30010;&#23019;&#26647;&#65305;&#65303;&#65303;&#65293;&#65299;&#65301;&#65296;" TargetMode="External"/><Relationship Id="rId68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4693;&#37027;&#24066;/%5b04%5d&#23696;&#38428;&#30476;&#24693;&#37027;&#24066;&#31520;&#32622;&#30010;&#27611;&#21570;&#31402;&#23383;&#35199;&#27934;&#65297;&#65296;&#65305;&#65299;&#65293;&#65305;&#65304;&#20182;" TargetMode="External"/><Relationship Id="rId68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4693;&#37027;&#24066;/%5b04%5d&#23696;&#38428;&#30476;&#24693;&#37027;&#24066;&#31520;&#32622;&#30010;&#27611;&#21570;&#31402;&#23383;&#35199;&#27934;&#65297;&#65296;&#65305;&#65299;&#65293;&#65305;&#65304;&#20182;" TargetMode="External"/><Relationship Id="rId68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39640;&#23665;&#24066;/%5b07%5d&#23696;&#38428;&#30476;&#39640;&#23665;&#24066;&#28422;&#22435;&#20869;&#30010;&#65298;&#65296;&#65296;&#65300;&#65293;&#65298;&#65374;&#65300;" TargetMode="External"/><Relationship Id="rId68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39640;&#23665;&#24066;/%5b11%5d&#23696;&#38428;&#30476;&#39640;&#23665;&#24066;&#26032;&#23470;&#30010;&#65300;&#65298;&#65300;&#65303;&#65293;&#65297;&#65296;&#65293;&#65297;&#65374;&#65298;" TargetMode="External"/><Relationship Id="rId68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39640;&#23665;&#24066;/%5b11%5d&#23696;&#38428;&#30476;&#39640;&#23665;&#24066;&#26032;&#23470;&#30010;&#65300;&#65298;&#65300;&#65303;&#65293;&#65297;&#65296;&#65293;&#65297;&#65374;&#65298;" TargetMode="External"/><Relationship Id="rId68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39640;&#23665;&#24066;/%5b09%5d&#23696;&#38428;&#30476;&#39640;&#23665;&#24066;&#28165;&#35211;&#30010;&#29287;&#12534;&#27934;&#65300;&#65299;&#65303;&#65300;&#65293;&#65304;&#65293;&#65297;&#65374;&#65299;" TargetMode="External"/><Relationship Id="rId68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2823;&#37326;&#37089;&#30333;&#24029;&#26449;/%5b01%5d&#23696;&#38428;&#30476;&#22823;&#37326;&#37089;&#30333;&#24029;&#26449;&#22823;&#23383;&#33659;&#30010;&#65298;&#65297;&#65305;&#65296;&#65293;&#65297;&#65374;&#65298;" TargetMode="External"/><Relationship Id="rId68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2823;&#37326;&#37089;&#30333;&#24029;&#26449;/%5b01%5d&#23696;&#38428;&#30476;&#22823;&#37326;&#37089;&#30333;&#24029;&#26449;&#22823;&#23383;&#33659;&#30010;&#65298;&#65297;&#65305;&#65296;&#65293;&#65297;&#65374;&#65298;" TargetMode="External"/><Relationship Id="rId136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6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6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6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6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6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9679;&#26842;&#12398;&#12501;&#12449;&#12452;&#12523;&#12398;PDF/&#38306;&#26481;&#65288;&#26481;&#20140;&#38651;&#21147;&#65289;/22_&#38745;&#23713;&#30476;&#65288;&#26481;&#38651;&#65289;/&#23500;&#22763;&#24066;/%5b05%5d&#38745;&#23713;&#30476;&#23500;&#22763;&#24066;&#26575;&#21407;&#65305;&#65303;&#65293;&#65297;&#65374;&#65298;" TargetMode="External"/><Relationship Id="rId136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9679;&#26842;&#12398;&#12501;&#12449;&#12452;&#12523;&#12398;PDF/&#38306;&#26481;&#65288;&#26481;&#20140;&#38651;&#21147;&#65289;/22_&#38745;&#23713;&#30476;&#65288;&#26481;&#38651;&#65289;/&#23500;&#22763;&#24066;/%5b05%5d&#38745;&#23713;&#30476;&#23500;&#22763;&#24066;&#26575;&#21407;&#65305;&#65303;&#65293;&#65297;&#65374;&#65298;" TargetMode="External"/><Relationship Id="rId1367"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sgh-1-pc/Desktop/&#37326;&#30000;/&#26989;&#21209;&#26085;&#22577;12&#26376;&#20998;/12&#26376;3&#26085;/&#24311;&#12293;&#20316;&#26989;/20191122&#12414;&#12392;&#12417;/&#21942;&#26989;/AppData/Local/Packages/Microsoft.Office.Desktop_8wekyb3d8bbwe/LocalCache/Roaming/Microsoft/Excel/&#22823;&#20998;&#30476;/&#23431;&#20304;&#24066;/%5b17%5d&#22823;&#20998;&#30476;&#23431;&#20304;&#24066;&#20304;&#37326;&#65297;&#65297;&#65296;&#65301;&#65293;&#65297;&#65374;&#65298;/%5b17%5d&#22823;&#20998;&#30476;&#23431;&#20304;&#24066;&#20304;&#37326;&#65297;&#65297;&#65296;&#65301;&#65293;&#65297;&#65374;&#65298;/&#22823;&#20998;&#30476;&#23431;&#20304;&#24066;&#20304;&#37326;&#65297;&#65297;&#65296;&#65301;&#65293;&#65297;&#65374;&#65298;_&#24037;&#20107;&#36000;&#25285;&#37329;&#35531;&#27714;.pdf" TargetMode="External"/><Relationship Id="rId1368"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sgh-1-pc/Desktop/&#37326;&#30000;/&#26989;&#21209;&#26085;&#22577;12&#26376;&#20998;/12&#26376;3&#26085;/&#24311;&#12293;&#20316;&#26989;/20191122&#12414;&#12392;&#12417;/&#21942;&#26989;/AppData/Local/Packages/Microsoft.Office.Desktop_8wekyb3d8bbwe/LocalCache/Roaming/Microsoft/Excel/&#22823;&#20998;&#30476;/&#23431;&#20304;&#24066;/%5b17%5d&#22823;&#20998;&#30476;&#23431;&#20304;&#24066;&#20304;&#37326;&#65297;&#65297;&#65296;&#65301;&#65293;&#65297;&#65374;&#65298;/%5b17%5d&#22823;&#20998;&#30476;&#23431;&#20304;&#24066;&#20304;&#37326;&#65297;&#65297;&#65296;&#65301;&#65293;&#65297;&#65374;&#65298;/&#22823;&#20998;&#30476;&#23431;&#20304;&#24066;&#20304;&#37326;&#65297;&#65297;&#65296;&#65301;&#65293;&#65297;&#65374;&#65298;_&#24037;&#20107;&#36000;&#25285;&#37329;&#35531;&#27714;.pdf" TargetMode="External"/><Relationship Id="rId1369"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36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37089;&#37027;&#38920;&#30010;/%5bk61%5d&#37027;&#38920;&#37089;&#37027;&#38920;&#30010;&#22823;&#23383;&#23492;&#23621;&#23383;&#23627;&#25975;&#21069;&#65288;&#30058;&#22320;&#26410;&#30906;&#23450;&#65289;" TargetMode="External"/><Relationship Id="rId36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37089;&#37027;&#38920;&#30010;/%5bk34%5d&#37027;&#38920;&#37089;&#37027;&#38920;&#30010;&#35914;&#21407;&#23383;&#27700;&#22633;&#36947;&#26481;&#65297;&#65299;&#65305;&#65293;&#65299;&#65305;" TargetMode="External"/><Relationship Id="rId36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22633;&#21407;&#24066;/%5bk68%5d&#37027;&#38920;&#22633;&#21407;&#24066;&#19978;&#21402;&#23822;&#65299;&#65303;&#65304;&#65293;&#65297;&#65297;&#65297;&#12289;&#65297;&#65297;&#65302;" TargetMode="External"/><Relationship Id="rId36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22633;&#21407;&#24066;/%5bk106%5d&#37027;&#38920;&#22633;&#21407;&#24066;&#32048;&#31481;&#65297;&#65299;&#65293;&#65298;&#65299;&#65301;&#65293;&#65297;&#65374;&#65298;" TargetMode="External"/><Relationship Id="rId36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22633;&#21407;&#24066;/%5bk65%5d&#37027;&#38920;&#22633;&#21407;&#24066;&#38738;&#26408;&#65303;&#65299;&#65300;&#65293;&#65300;&#65304;&#65293;&#65297;&#65374;&#65298;" TargetMode="External"/><Relationship Id="rId36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22633;&#21407;&#24066;/%5bk92%5d&#37027;&#38920;&#22633;&#21407;&#24066;&#25144;&#30000;&#65301;&#65297;&#65293;&#65298;&#65300;" TargetMode="External"/><Relationship Id="rId104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07%5d&#32676;&#39340;&#30476;&#26704;&#29983;&#24066;&#26032;&#37324;&#30010;&#26032;&#24029;&#23383;&#21313;&#19977;&#22618;&#65298;&#65303;&#65296;&#65301;&#65293;&#65297;&#12289;&#65302;" TargetMode="External"/><Relationship Id="rId104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07%5d&#32676;&#39340;&#30476;&#26704;&#29983;&#24066;&#26032;&#37324;&#30010;&#26032;&#24029;&#23383;&#21313;&#19977;&#22618;&#65298;&#65303;&#65296;&#65301;&#65293;&#65297;&#12289;&#65302;" TargetMode="External"/><Relationship Id="rId104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566;&#22971;&#37089;&#38263;&#37326;&#21407;&#30010;/%5bs16%5d&#32676;&#39340;&#30476;&#21566;&#22971;&#37089;&#38263;&#37326;&#21407;&#30010;&#22823;&#23383;&#21271;&#36605;&#20117;&#27810;&#65297;&#65305;&#65304;&#65303;&#65293;&#65304;&#65305;&#12289;&#65305;&#65298;&#65302;&#65374;&#65305;&#65299;&#65300;" TargetMode="External"/><Relationship Id="rId104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566;&#22971;&#37089;&#38263;&#37326;&#21407;&#30010;/%5bs16%5d&#32676;&#39340;&#30476;&#21566;&#22971;&#37089;&#38263;&#37326;&#21407;&#30010;&#22823;&#23383;&#21271;&#36605;&#20117;&#27810;&#65297;&#65305;&#65304;&#65303;&#65293;&#65304;&#65305;&#12289;&#65305;&#65298;&#65302;&#65374;&#65305;&#65299;&#65300;" TargetMode="External"/><Relationship Id="rId104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566;&#22971;&#37089;&#38263;&#37326;&#21407;&#30010;/%5bs16%5d&#32676;&#39340;&#30476;&#21566;&#22971;&#37089;&#38263;&#37326;&#21407;&#30010;&#22823;&#23383;&#21271;&#36605;&#20117;&#27810;&#65297;&#65305;&#65304;&#65303;&#65293;&#65304;&#65305;&#12289;&#65305;&#65298;&#65302;&#65374;&#65305;&#65299;&#65300;" TargetMode="External"/><Relationship Id="rId104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566;&#22971;&#37089;&#38263;&#37326;&#21407;&#30010;/%5bs16%5d&#32676;&#39340;&#30476;&#21566;&#22971;&#37089;&#38263;&#37326;&#21407;&#30010;&#22823;&#23383;&#21271;&#36605;&#20117;&#27810;&#65297;&#65305;&#65304;&#65303;&#65293;&#65304;&#65305;&#12289;&#65305;&#65298;&#65302;&#65374;&#65305;&#65299;&#65300;" TargetMode="External"/><Relationship Id="rId104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8171;&#24029;&#24066;/%5bs26%5d&#32676;&#39340;&#30476;&#28171;&#24029;&#24066;&#26377;&#39340;&#23383;&#20116;&#36650;&#24179;&#65298;&#65302;&#65303;&#65303;" TargetMode="External"/><Relationship Id="rId104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8171;&#24029;&#24066;/%5bs26%5d&#32676;&#39340;&#30476;&#28171;&#24029;&#24066;&#26377;&#39340;&#23383;&#20116;&#36650;&#24179;&#65298;&#65302;&#65303;&#65303;" TargetMode="External"/><Relationship Id="rId104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8171;&#24029;&#24066;/%5bs26%5d&#32676;&#39340;&#30476;&#28171;&#24029;&#24066;&#26377;&#39340;&#23383;&#20116;&#36650;&#24179;&#65298;&#65302;&#65303;&#65303;" TargetMode="External"/><Relationship Id="rId104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8171;&#24029;&#24066;/%5bs26%5d&#32676;&#39340;&#30476;&#28171;&#24029;&#24066;&#26377;&#39340;&#23383;&#20116;&#36650;&#24179;&#65298;&#65302;&#65303;&#65303;" TargetMode="External"/><Relationship Id="rId36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37027;&#38920;&#22633;&#21407;&#24066;/%5bk62%5d&#37027;&#38920;&#22633;&#21407;&#24066;&#38738;&#26408;&#65298;&#65303;&#65293;&#65301;&#65296;" TargetMode="External"/><Relationship Id="rId36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37027;&#38920;&#22633;&#21407;&#24066;/%5bk64%5d&#37027;&#38920;&#22633;&#21407;&#24066;&#38738;&#26408;&#65298;&#65303;&#65293;&#65298;&#65300;&#65305;&#65300;" TargetMode="External"/><Relationship Id="rId36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37027;&#38920;&#22633;&#21407;&#24066;/%5bk64%5d&#37027;&#38920;&#22633;&#21407;&#24066;&#38738;&#26408;&#65298;&#65303;&#65293;&#65298;&#65300;&#65305;&#65300;" TargetMode="External"/><Relationship Id="rId36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37027;&#38920;&#22633;&#21407;&#24066;/%5bk66%5d&#37027;&#38920;&#22633;&#21407;&#24066;&#38738;&#26408;&#65300;&#65297;&#65299;&#65293;&#65298;&#65298;&#12289;&#65298;&#65299;" TargetMode="External"/><Relationship Id="rId81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38695;&#23798;&#24066;/%5b93%5d&#40575;&#20816;&#23798;&#30476;&#38695;&#23798;&#24066;&#29287;&#22290;&#30010;&#19977;&#20307;&#22530;&#65303;&#65303;&#65296;&#65293;&#65301;&#65293;&#65297;&#65374;&#65298;" TargetMode="External"/><Relationship Id="rId81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38695;&#23798;&#24066;/%5b93%5d&#40575;&#20816;&#23798;&#30476;&#38695;&#23798;&#24066;&#29287;&#22290;&#30010;&#19977;&#20307;&#22530;&#65303;&#65303;&#65296;&#65293;&#65301;&#65293;&#65297;&#65374;&#65298;" TargetMode="External"/><Relationship Id="rId81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38695;&#23798;&#24066;/%5b94%5d&#40575;&#20816;&#23798;&#30476;&#38695;&#23798;&#24066;&#29287;&#22290;&#30010;&#23487;&#31402;&#30000;&#65298;&#65302;&#65299;&#65300;&#65293;&#65301;" TargetMode="External"/><Relationship Id="rId81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38695;&#23798;&#24066;/%5b94%5d&#40575;&#20816;&#23798;&#30476;&#38695;&#23798;&#24066;&#29287;&#22290;&#30010;&#23487;&#31402;&#30000;&#65298;&#65302;&#65299;&#65300;&#65293;&#65301;" TargetMode="External"/><Relationship Id="rId81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38695;&#23798;&#24066;/%5b84%5d&#40575;&#20816;&#23798;&#30476;&#38695;&#23798;&#24066;&#38695;&#23798;&#30000;&#21475;&#65288;&#30058;&#22320;&#26410;&#30906;&#23450;&#65289;&#65293;&#65297;&#65374;&#65299;" TargetMode="External"/><Relationship Id="rId81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6_&#40575;&#20816;&#23798;&#30476;/&#38695;&#23798;&#24066;/%5b84%5d&#40575;&#20816;&#23798;&#30476;&#38695;&#23798;&#24066;&#38695;&#23798;&#30000;&#21475;&#65288;&#30058;&#22320;&#26410;&#30906;&#23450;&#65289;&#65293;&#65297;&#65374;&#65299;" TargetMode="External"/><Relationship Id="rId81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4_&#31070;&#22856;&#24029;&#30476;/&#21402;&#26408;&#24066;/%5bh02%5d&#31070;&#22856;&#24029;&#30476;&#21402;&#26408;&#24066;&#19978;&#21476;&#27810;&#65301;&#65302;&#65305;&#65293;&#65297;&#65374;&#65297;&#65299;" TargetMode="External"/><Relationship Id="rId81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23567;&#30000;&#21407;&#24066;/%5b29%5d&#31070;&#22856;&#24029;&#30476;&#23567;&#30000;&#21407;&#24066;&#20837;&#29983;&#30000;&#23383;&#21566;&#24615;&#27810;&#65298;&#65301;&#65297;&#65293;&#65299;&#65301;&#65293;&#65297;&#65374;&#65298;" TargetMode="External"/><Relationship Id="rId81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23567;&#30000;&#21407;&#24066;/%5b29%5d&#31070;&#22856;&#24029;&#30476;&#23567;&#30000;&#21407;&#24066;&#20837;&#29983;&#30000;&#23383;&#21566;&#24615;&#27810;&#65298;&#65301;&#65297;&#65293;&#65299;&#65301;&#65293;&#65297;&#65374;&#65298;" TargetMode="External"/><Relationship Id="rId81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31206;&#37326;&#24066;/%5b36%5d&#31070;&#22856;&#24029;&#30476;&#31206;&#37326;&#24066;&#26611;&#24029;&#23383;&#37723;&#20918;&#30033;&#65297;&#65299;&#65293;&#65297;&#65374;&#65299;" TargetMode="External"/><Relationship Id="rId69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0013;&#27941;&#24029;&#24066;/%5b11%5d&#23696;&#38428;&#30476;&#20013;&#27941;&#24029;&#24066;&#30000;&#28716;&#23383;&#30690;&#24179;&#65297;&#65300;&#65304;&#65296;&#65293;&#65302;&#65293;&#65297;&#65374;&#65298;" TargetMode="External"/><Relationship Id="rId69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0013;&#27941;&#24029;&#24066;/%5b22%5d&#23696;&#38428;&#30476;&#20013;&#27941;&#24029;&#24066;&#31119;&#23713;&#65298;&#65305;&#65296;&#65303;&#65293;&#65297;&#65300;" TargetMode="External"/><Relationship Id="rId69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0013;&#27941;&#24029;&#24066;/%5b27%5d&#23696;&#38428;&#30476;&#20013;&#27941;&#24029;&#24066;&#31119;&#23713;&#23383;&#39340;&#22580;&#24179;&#65301;&#65293;&#65298;&#65305;" TargetMode="External"/><Relationship Id="rId69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0013;&#27941;&#24029;&#24066;/%5b28%5d&#23696;&#38428;&#30476;&#20013;&#27941;&#24029;&#24066;&#31119;&#23713;&#23383;&#39340;&#22580;&#24179;&#65301;&#65293;&#65299;&#65299;&#20182;" TargetMode="External"/><Relationship Id="rId69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0013;&#27941;&#24029;&#24066;/%5b08%5d&#23696;&#38428;&#30476;&#20013;&#27941;&#24029;&#24066;&#33853;&#21512;&#65299;&#65297;&#65301;&#65299;&#65293;&#65297;&#65293;&#65297;" TargetMode="External"/><Relationship Id="rId69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0013;&#27941;&#24029;&#24066;/%5b08%5d&#23696;&#38428;&#30476;&#20013;&#27941;&#24029;&#24066;&#33853;&#21512;&#65299;&#65297;&#65301;&#65299;&#65293;&#65297;&#65293;&#65297;" TargetMode="External"/><Relationship Id="rId69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32654;&#28611;&#24066;/%5b02%5d&#23696;&#38428;&#30476;&#32654;&#28611;&#24066;&#31070;&#27934;&#23383;&#38291;&#20489;&#65299;&#65299;&#65293;&#65297;&#65293;&#65297;&#65374;&#65298;" TargetMode="External"/><Relationship Id="rId69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5558;&#26000;&#37089;&#25558;&#26000;&#24029;&#30010;/%5b04%5d&#23696;&#38428;&#30476;&#25558;&#26000;&#37089;&#25558;&#26000;&#24029;&#30010;&#19978;&#37326;&#65297;&#65303;&#65299;&#65296;&#65293;&#65298;&#65293;&#65297;&#65374;&#65299;" TargetMode="External"/><Relationship Id="rId69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1_&#23696;&#38428;&#30476;/&#25558;&#26000;&#37089;&#25558;&#26000;&#24029;&#30010;/%5b04%5d&#23696;&#38428;&#30476;&#25558;&#26000;&#37089;&#25558;&#26000;&#24029;&#30010;&#19978;&#37326;&#65297;&#65303;&#65299;&#65296;&#65293;&#65298;&#65293;&#65297;&#65374;&#65299;" TargetMode="External"/><Relationship Id="rId69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5_&#23470;&#23822;&#30476;/&#12360;&#12403;&#12398;&#24066;/%5b12%5d&#23470;&#23822;&#30476;&#12360;&#12403;&#12398;&#24066;&#23798;&#20869;&#24179;&#26494;&#65297;&#65297;&#65301;&#65300;&#65293;&#65297;&#65374;&#65299;" TargetMode="External"/><Relationship Id="rId1370"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71"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72"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73"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74"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75"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76"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77"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78"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79"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37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37027;&#38920;&#22633;&#21407;&#24066;/%5bk94%5d&#37027;&#38920;&#22633;&#21407;&#24066;&#35199;&#36196;&#30000;&#65298;&#65299;&#65304;&#65293;&#65302;&#65301;&#65300;&#12289;&#65303;&#65296;&#65305;" TargetMode="External"/><Relationship Id="rId37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37027;&#38920;&#22633;&#21407;&#24066;/%5bk86%5d&#37027;&#38920;&#22633;&#21407;&#24066;&#23546;&#23376;&#65298;&#65298;&#65305;&#65299;&#65293;&#65298;&#65300;&#65296;" TargetMode="External"/><Relationship Id="rId37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37027;&#38920;&#22633;&#21407;&#24066;/%5bk74%5d&#37027;&#38920;&#22633;&#21407;&#24066;&#19977;&#21306;&#30010;&#65301;&#65297;&#65305;&#65293;&#65297;&#65304;&#12539;&#65298;&#65305;&#65374;&#65299;&#65297;" TargetMode="External"/><Relationship Id="rId37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37027;&#38920;&#22633;&#21407;&#24066;/%5bk92%5d&#37027;&#38920;&#22633;&#21407;&#24066;&#25144;&#30000;&#65301;&#65297;&#65293;&#65298;&#65300;" TargetMode="External"/><Relationship Id="rId37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8_&#33576;&#22478;&#30476;/&#27700;&#25144;&#24066;/%5b11%5d&#33576;&#22478;&#30476;&#27700;&#25144;&#24066;&#24179;&#38920;&#30010;&#65297;&#65304;&#65298;&#65300;&#65293;&#65297;&#65298;&#65301;" TargetMode="External"/><Relationship Id="rId37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4066;/%5b02%5d&#38745;&#23713;&#30476;&#23500;&#22763;&#24066;&#20170;&#27849;&#65299;&#65305;&#65297;&#65305;&#65293;&#65297;" TargetMode="External"/><Relationship Id="rId105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20%5d&#32676;&#39340;&#30476;&#21069;&#27211;&#24066;&#23500;&#22763;&#35211;&#30010;&#30342;&#27810;&#65299;&#65301;&#65305;&#65293;&#65298;&#12289;&#65297;&#65299;&#65374;&#65297;&#65300;" TargetMode="External"/><Relationship Id="rId105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20%5d&#32676;&#39340;&#30476;&#21069;&#27211;&#24066;&#23500;&#22763;&#35211;&#30010;&#30342;&#27810;&#65299;&#65301;&#65305;&#65293;&#65298;&#12289;&#65297;&#65299;&#65374;&#65297;&#65300;" TargetMode="External"/><Relationship Id="rId105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20%5d&#32676;&#39340;&#30476;&#21069;&#27211;&#24066;&#23500;&#22763;&#35211;&#30010;&#30342;&#27810;&#65299;&#65301;&#65305;&#65293;&#65298;&#12289;&#65297;&#65299;&#65374;&#65297;&#65300;" TargetMode="External"/><Relationship Id="rId105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20%5d&#32676;&#39340;&#30476;&#21069;&#27211;&#24066;&#23500;&#22763;&#35211;&#30010;&#30342;&#27810;&#65299;&#65301;&#65305;&#65293;&#65298;&#12289;&#65297;&#65299;&#65374;&#65297;&#65300;" TargetMode="External"/><Relationship Id="rId105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20%5d&#32676;&#39340;&#30476;&#21069;&#27211;&#24066;&#23500;&#22763;&#35211;&#30010;&#30342;&#27810;&#65299;&#65301;&#65305;&#65293;&#65298;&#12289;&#65297;&#65299;&#65374;&#65297;&#65300;" TargetMode="External"/><Relationship Id="rId105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20%5d&#32676;&#39340;&#30476;&#21069;&#27211;&#24066;&#23500;&#22763;&#35211;&#30010;&#30342;&#27810;&#65299;&#65301;&#65305;&#65293;&#65298;&#12289;&#65297;&#65299;&#65374;&#65297;&#65300;" TargetMode="External"/><Relationship Id="rId105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20%5d&#32676;&#39340;&#30476;&#21069;&#27211;&#24066;&#23500;&#22763;&#35211;&#30010;&#30342;&#27810;&#65299;&#65301;&#65305;&#65293;&#65298;&#12289;&#65297;&#65299;&#65374;&#65297;&#65300;" TargetMode="External"/><Relationship Id="rId105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20%5d&#32676;&#39340;&#30476;&#21069;&#27211;&#24066;&#23500;&#22763;&#35211;&#30010;&#30342;&#27810;&#65299;&#65301;&#65305;&#65293;&#65298;&#12289;&#65297;&#65299;&#65374;&#65297;&#65300;" TargetMode="External"/><Relationship Id="rId105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20%5d&#32676;&#39340;&#30476;&#21069;&#27211;&#24066;&#23500;&#22763;&#35211;&#30010;&#30342;&#27810;&#65299;&#65301;&#65305;&#65293;&#65298;&#12289;&#65297;&#65299;&#65374;&#65297;&#65300;" TargetMode="External"/><Relationship Id="rId105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19%5d&#32676;&#39340;&#30476;&#21069;&#27211;&#24066;&#23500;&#22763;&#35211;&#30010;&#23567;&#26286;&#65298;&#65301;&#65296;&#65302;&#65293;&#65305;&#12289;&#65297;&#65296;&#65296;&#65374;&#65297;&#65296;&#65297;" TargetMode="External"/><Relationship Id="rId37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23567;&#23665;&#24066;/%5bm01%5d&#23567;&#23665;&#24066;&#22823;&#23383;&#37857;&#65288;&#30058;&#22320;&#26410;&#30906;&#23450;&#65289;" TargetMode="External"/><Relationship Id="rId37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271;&#32676;&#39340;&#37089;&#27035;&#26481;&#26449;/%5bs20%5d&#32676;&#39340;&#30476;&#21271;&#32676;&#39340;&#37089;&#27035;&#26481;&#26449;&#22823;&#23383;&#38263;&#23713;&#65297;&#65304;&#65299;&#65305;&#65293;&#65298;" TargetMode="External"/><Relationship Id="rId37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271;&#32676;&#39340;&#37089;&#21513;&#23713;&#30010;/%5bs21%5d&#32676;&#39340;&#30476;&#21271;&#32676;&#39340;&#37089;&#21513;&#23713;&#30010;&#22823;&#23383;&#19978;&#37326;&#30000;&#65297;&#65304;&#65304;&#65305;&#65293;&#65297;&#65374;&#65299;&#12289;&#65297;&#65304;&#65305;&#65297;&#65293;&#65297;" TargetMode="External"/><Relationship Id="rId37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7836;&#30000;&#24066;/%5bs29%5d&#32676;&#39340;&#30476;&#27836;&#30000;&#24066;&#34180;&#26681;&#30010;&#65300;&#65297;&#65298;&#65298;&#65293;&#65297;&#12289;&#65298;&#65296;&#65374;&#65298;&#65302;" TargetMode="External"/><Relationship Id="rId82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24029;&#23822;&#24066;&#40635;&#29983;&#21306;/%5b07%5d&#31070;&#22856;&#24029;&#30476;&#24029;&#23822;&#24066;&#40635;&#29983;&#21306;&#40658;&#24029;&#23383;&#26126;&#22378;&#65298;&#65297;&#65301;&#65297;&#65293;&#65297;&#12289;&#65299;&#65374;&#65298;&#65298;" TargetMode="External"/><Relationship Id="rId82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36275;&#26564;&#19979;&#37089;&#28271;&#27827;&#21407;&#30010;/%5b26%5d&#31070;&#22856;&#24029;&#30476;&#36275;&#26564;&#19979;&#37089;&#28271;&#27827;&#21407;&#30010;&#23470;&#19978;&#23383;&#19978;&#37326;&#65303;&#65303;&#65299;&#20182;" TargetMode="External"/><Relationship Id="rId82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36275;&#26564;&#19979;&#37089;&#28271;&#27827;&#21407;&#30010;/%5b06%5d&#31070;&#22856;&#24029;&#30476;&#36275;&#26564;&#19979;&#37089;&#28271;&#27827;&#21407;&#30010;&#37723;&#20918;&#23627;&#65304;&#65305;&#65304;&#65293;&#65301;&#65304;&#20182;" TargetMode="External"/><Relationship Id="rId82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20013;&#37089;&#20108;&#23470;&#30010;/%5bh07%5d&#31070;&#22856;&#24029;&#30476;&#20013;&#37089;&#20108;&#23470;&#30010;&#20013;&#37324;&#65302;&#65296;&#65296;&#12289;&#65288;&#30058;&#22320;&#26410;&#30906;&#23450;&#65289;" TargetMode="External"/><Relationship Id="rId82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19979;&#30000;&#24066;/%5b87%5d&#38745;&#23713;&#30476;&#19979;&#30000;&#24066;&#21513;&#20304;&#32654;&#23383;&#26716;&#31402;&#65298;&#65297;&#65304;&#65304;&#65293;&#65297;" TargetMode="External"/><Relationship Id="rId82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6032;&#33538;&#37089;&#26481;&#20234;&#35910;&#30010;/%5b80%5d&#38745;&#23713;&#30476;&#36032;&#33538;&#37089;&#26481;&#20234;&#35910;&#30010;&#22856;&#33391;&#26412;&#65297;&#65298;&#65303;&#65302;&#65293;&#65297;" TargetMode="External"/><Relationship Id="rId82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6032;&#33538;&#37089;&#26481;&#20234;&#35910;&#30010;/%5b78%5d&#38745;&#23713;&#30476;&#36032;&#33538;&#37089;&#26481;&#20234;&#35910;&#30010;&#30333;&#30000;&#23383;&#26412;&#26519;&#65297;&#65302;&#65298;&#65304;&#65293;&#65297;&#65305;&#12289;&#65297;&#65302;&#65304;&#65302;&#65293;&#65303;&#65299;&#12289;&#65303;&#65300;" TargetMode="External"/><Relationship Id="rId82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5499;&#24029;&#24066;/%5b06%5d&#38745;&#23713;&#30476;&#25499;&#24029;&#24066;&#23721;&#20117;&#23546;&#65301;&#65299;&#65301;&#65293;&#65297;&#12289;&#65300;" TargetMode="External"/><Relationship Id="rId82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4481;&#27583;&#22580;&#24066;/%5b01%5d&#38745;&#23713;&#30476;&#24481;&#27583;&#22580;&#24066;&#20013;&#30033;&#65302;&#65305;&#65299;&#65293;&#65304;&#65293;&#65297;" TargetMode="External"/><Relationship Id="rId82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2_&#38745;&#23713;&#30476;&#65288;&#20013;&#38651;&#65289;/&#21608;&#26234;&#37089;&#26862;&#30010;/%5b08%5d&#38745;&#23713;&#30476;&#21608;&#26234;&#37089;&#26862;&#30010;&#21521;&#22825;&#26041;&#65297;&#65297;&#65305;&#65299;&#65293;&#65297;&#65374;&#65300;" TargetMode="External"/><Relationship Id="rId50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24066;/%5b27%5d&#38745;&#23713;&#30476;&#20234;&#35910;&#24066;&#26611;&#28716;&#65301;&#65301;&#65305;&#65293;&#65297;" TargetMode="External"/><Relationship Id="rId50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24066;/%5b11%5d&#38745;&#23713;&#30476;&#20234;&#35910;&#24066;&#22823;&#27810;&#65297;&#65296;&#65298;&#65297;&#65293;&#65302;&#65304;" TargetMode="External"/><Relationship Id="rId50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23%5d&#32676;&#39340;&#30476;&#21069;&#27211;&#24066;&#23994;&#30010;&#65297;&#65301;&#65293;&#65298;" TargetMode="External"/><Relationship Id="rId50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20%5d&#32676;&#39340;&#30476;&#21069;&#27211;&#24066;&#23500;&#22763;&#35211;&#30010;&#30342;&#27810;&#65299;&#65301;&#65305;&#65293;&#65298;&#12289;&#65297;&#65299;&#65374;&#65297;&#65300;" TargetMode="External"/><Relationship Id="rId50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8_&#33576;&#22478;&#30476;/&#21462;&#25163;&#24066;/%5br45%5d&#33576;&#22478;&#30476;&#21462;&#25163;&#24066;&#26906;&#26408;&#23383;&#26906;&#26408;&#65297;&#65299;&#65299;" TargetMode="External"/><Relationship Id="rId50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9423;&#26481;&#37089;&#38263;&#27849;&#30010;/%5b25%5d&#38745;&#23713;&#30476;&#39423;&#26481;&#37089;&#38263;&#27849;&#30010;&#26481;&#37326;&#23383;&#20843;&#20998;&#24179;&#65301;&#65304;&#65304;&#65293;&#65304;&#65298;&#65293;&#65297;&#65374;&#65299;" TargetMode="External"/><Relationship Id="rId50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0234;&#26481;&#24066;/%5b42&#65392;1%5d&#38745;&#23713;&#30476;&#20234;&#26481;&#24066;&#23431;&#20304;&#32654;&#65299;&#65299;&#65305;&#65305;&#65293;&#65298;&#65302;&#65296;&#65374;&#65298;&#65302;&#65297;" TargetMode="External"/><Relationship Id="rId50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5070;&#37326;&#24066;/%5b12%5d&#38745;&#23713;&#30476;&#35070;&#37326;&#24066;&#38920;&#23665;&#65298;&#65298;&#65301;&#65301;&#65293;&#65299;&#65304;&#65297;&#65300;&#65293;&#65297;&#65374;&#65298;" TargetMode="External"/><Relationship Id="rId50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5070;&#37326;&#24066;/%5b11%5d&#38745;&#23713;&#30476;&#35070;&#37326;&#24066;&#38920;&#23665;&#65298;&#65298;&#65301;&#65301;&#65293;&#65299;&#65303;&#65297;&#65299;" TargetMode="External"/><Relationship Id="rId50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7836;&#27941;&#24066;/%5b31%5d&#38745;&#23713;&#30476;&#27836;&#27941;&#24066;&#36275;&#39640;&#65298;&#65300;&#65293;&#65298;&#65300;&#12289;&#65299;&#65299;" TargetMode="External"/><Relationship Id="rId138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39423;&#26481;&#37089;&#23567;&#23665;&#30010;/%5b22%5d&#38745;&#23713;&#30476;&#39423;&#26481;&#37089;&#23567;&#23665;&#30010;&#29992;&#27810;&#23383;&#30456;&#37326;&#65297;&#65300;&#65300;&#65301;&#65293;&#65299;&#65302;&#12289;&#65297;&#65304;&#65302;" TargetMode="External"/><Relationship Id="rId1381"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8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39423;&#26481;&#37089;&#23567;&#23665;&#30010;/%5b22%5d&#38745;&#23713;&#30476;&#39423;&#26481;&#37089;&#23567;&#23665;&#30010;&#29992;&#27810;&#23383;&#30456;&#37326;&#65297;&#65300;&#65300;&#65301;&#65293;&#65299;&#65302;&#12289;&#65297;&#65304;&#65302;" TargetMode="External"/><Relationship Id="rId1383"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84"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85"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86"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87"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388" Type="http://schemas.openxmlformats.org/officeDocument/2006/relationships/printerSettings" Target="../printerSettings/printerSettings4.bin"/><Relationship Id="rId1389" Type="http://schemas.openxmlformats.org/officeDocument/2006/relationships/drawing" Target="../drawings/drawing1.xml"/><Relationship Id="rId38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3665;&#27494;&#37089;&#27178;&#33437;&#20809;&#30010;/%5bn27%5d&#21315;&#33865;&#30476;&#23665;&#27494;&#37089;&#27178;&#33437;&#20809;&#30010;&#26408;&#25144;&#65305;&#65302;&#65300;&#65296;&#65293;&#65299;" TargetMode="External"/><Relationship Id="rId38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3665;&#27494;&#37089;&#27178;&#33437;&#20809;&#30010;/%5bn28%5d&#21315;&#33865;&#30476;&#23665;&#27494;&#37089;&#27178;&#33437;&#20809;&#30010;&#23470;&#24029;&#65302;&#65300;&#65296;&#65296;&#12289;&#65302;&#65300;&#65296;&#65298;" TargetMode="External"/><Relationship Id="rId38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3665;&#27494;&#37089;&#27178;&#33437;&#20809;&#30010;/%5bn28%5d&#21315;&#33865;&#30476;&#23665;&#27494;&#37089;&#27178;&#33437;&#20809;&#30010;&#23470;&#24029;&#65302;&#65300;&#65296;&#65296;&#12289;&#65302;&#65300;&#65296;&#65298;" TargetMode="External"/><Relationship Id="rId38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3665;&#27494;&#37089;&#20061;&#21313;&#20061;&#37324;&#30010;/%5bn20%5d&#21315;&#33865;&#30476;&#23665;&#27494;&#37089;&#20061;&#21313;&#20061;&#37324;&#30010;&#20316;&#30000;&#23383;&#33459;&#31435;&#65300;&#65299;&#65305;&#65298;" TargetMode="External"/><Relationship Id="rId38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3665;&#27494;&#37089;&#20061;&#21313;&#20061;&#37324;&#30010;/%5bn21%5d&#21315;&#33865;&#30476;&#23665;&#27494;&#37089;&#20061;&#21313;&#20061;&#37324;&#30010;&#35199;&#37326;&#65297;&#65296;&#65296;&#65297;&#65293;&#65297;&#65300;" TargetMode="External"/><Relationship Id="rId38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3665;&#27494;&#37089;&#33437;&#23665;&#30010;/%5bn25%5d&#21315;&#33865;&#30476;&#23665;&#27494;&#37089;&#33437;&#23665;&#30010;&#26032;&#20117;&#30000;&#26032;&#30000;&#65298;&#65305;&#65293;&#65298;&#65293;&#65297;&#65374;&#65299;" TargetMode="External"/><Relationship Id="rId106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19%5d&#32676;&#39340;&#30476;&#21069;&#27211;&#24066;&#23500;&#22763;&#35211;&#30010;&#23567;&#26286;&#65298;&#65301;&#65296;&#65302;&#65293;&#65305;&#12289;&#65297;&#65296;&#65296;&#65374;&#65297;&#65296;&#65297;" TargetMode="External"/><Relationship Id="rId106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19%5d&#32676;&#39340;&#30476;&#21069;&#27211;&#24066;&#23500;&#22763;&#35211;&#30010;&#23567;&#26286;&#65298;&#65301;&#65296;&#65302;&#65293;&#65305;&#12289;&#65297;&#65296;&#65296;&#65374;&#65297;&#65296;&#65297;" TargetMode="External"/><Relationship Id="rId106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16%5d&#32676;&#39340;&#30476;&#21069;&#27211;&#24066;&#23500;&#22763;&#35211;&#30010;&#23567;&#26286;&#65300;&#65300;&#65300;" TargetMode="External"/><Relationship Id="rId106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16%5d&#32676;&#39340;&#30476;&#21069;&#27211;&#24066;&#23500;&#22763;&#35211;&#30010;&#23567;&#26286;&#65300;&#65300;&#65300;" TargetMode="External"/><Relationship Id="rId106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40251;&#24035;&#24066;/%5b17%5d&#22524;&#29577;&#30476;&#40251;&#24035;&#24066;&#23567;&#35895;&#65302;&#65298;&#65303;&#65293;&#65297;&#65374;&#65298;&#65297;" TargetMode="External"/><Relationship Id="rId106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40251;&#24035;&#24066;/%5b17%5d&#22524;&#29577;&#30476;&#40251;&#24035;&#24066;&#23567;&#35895;&#65302;&#65298;&#65303;&#65293;&#65297;&#65374;&#65298;&#65297;" TargetMode="External"/><Relationship Id="rId38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3665;&#27494;&#24066;/%5bn33%5d&#21315;&#33865;&#30476;&#23665;&#27494;&#24066;&#26408;&#25144;&#23383;&#21335;&#24029;&#23736;&#65298;&#65299;&#65301;&#65298;&#65293;&#65298;&#12289;&#65298;&#65299;&#65301;&#65299;&#65293;&#65298;" TargetMode="External"/><Relationship Id="rId38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3665;&#27494;&#24066;/%5bn42%5d&#21315;&#33865;&#30476;&#23665;&#27494;&#24066;&#26412;&#38920;&#36032;&#65299;&#65304;&#65300;&#65297;&#65293;&#65303;&#65301;&#65293;&#65297;&#65374;&#65298;" TargetMode="External"/><Relationship Id="rId38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3665;&#27494;&#24066;/%5bn38%5d&#21315;&#33865;&#30476;&#23665;&#27494;&#24066;&#22516;&#35895;&#65298;&#65299;&#65305;&#65296;&#65293;&#65297;&#65374;&#65298;" TargetMode="External"/><Relationship Id="rId38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3665;&#27494;&#24066;/%5bn37%5d&#21315;&#33865;&#30476;&#23665;&#27494;&#24066;&#22516;&#35895;&#65303;&#65298;&#65304;&#65293;&#65297;" TargetMode="External"/><Relationship Id="rId106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31209;&#29238;&#24066;/%5b19%5d&#22524;&#29577;&#30476;&#31209;&#29238;&#24066;&#19979;&#21513;&#30000;&#65297;&#65303;&#65303;&#65302;&#65293;&#65297;&#65374;&#65298;" TargetMode="External"/><Relationship Id="rId106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39151;&#33021;&#24066;/%5b11%5d&#22524;&#29577;&#30476;&#39151;&#33021;&#24066;&#22823;&#23383;&#21335;&#24029;&#23383;&#31209;&#29238;&#23776;&#65300;&#65297;&#65303;&#20182;" TargetMode="External"/><Relationship Id="rId106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39151;&#33021;&#24066;/%5b11%5d&#22524;&#29577;&#30476;&#39151;&#33021;&#24066;&#22823;&#23383;&#21335;&#24029;&#23383;&#31209;&#29238;&#23776;&#65300;&#65297;&#65303;&#20182;" TargetMode="External"/><Relationship Id="rId106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20234;&#21218;&#24066;/%5b14%5d&#19977;&#37325;&#30476;&#20234;&#21218;&#24066;&#19978;&#37326;&#30010;&#65288;&#30058;&#22320;&#26410;&#30906;&#23450;&#65289;&#65297;&#65305;&#65305;&#65303;&#65293;&#65297;&#65297;" TargetMode="External"/><Relationship Id="rId83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7836;&#27941;&#24066;/%5b30%5d&#38745;&#23713;&#30476;&#27836;&#27941;&#24066;&#38738;&#37326;&#65299;&#65297;&#65303;&#65293;&#65297;&#65293;&#65297;&#65374;&#65299;" TargetMode="External"/><Relationship Id="rId83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7836;&#27941;&#24066;/%5b32%5d&#38745;&#23713;&#30476;&#27836;&#27941;&#24066;&#36275;&#39640;&#65297;&#65300;&#65305;&#65293;&#65297;&#12289;&#65298;&#65303;" TargetMode="External"/><Relationship Id="rId83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7836;&#27941;&#24066;/%5b32%5d&#38745;&#23713;&#30476;&#27836;&#27941;&#24066;&#36275;&#39640;&#65297;&#65300;&#65305;&#65293;&#65297;&#12289;&#65298;&#65303;" TargetMode="External"/><Relationship Id="rId83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7836;&#27941;&#24066;/%5b33%5d&#38745;&#23713;&#30476;&#27836;&#27941;&#24066;&#36275;&#39640;&#23383;&#23614;&#19978;&#65299;&#65297;&#65305;&#65293;&#65298;&#65298;&#65297;" TargetMode="External"/><Relationship Id="rId83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7836;&#27941;&#24066;/%5b34%5d&#38745;&#23713;&#30476;&#27836;&#27941;&#24066;&#36275;&#39640;&#23383;&#23614;&#19978;&#65299;&#65299;&#65303;&#65293;&#65297;&#65301;&#65374;&#65297;&#65302;" TargetMode="External"/><Relationship Id="rId83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3470;&#24066;/%5b12&#65392;1%5d&#38745;&#23713;&#30476;&#23500;&#22763;&#23470;&#24066;&#31903;&#20489;&#23383;&#22303;&#21512;&#65298;&#65303;&#65299;&#65301;&#65293;&#65304;&#65299;&#12289;&#65297;&#65303;&#65305;&#65374;&#65297;&#65305;&#65303;" TargetMode="External"/><Relationship Id="rId83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3470;&#24066;/%5b23%5d&#38745;&#23713;&#30476;&#23500;&#22763;&#23470;&#24066;&#22806;&#31070;&#65304;&#65302;&#65293;&#65298;" TargetMode="External"/><Relationship Id="rId83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3470;&#24066;/%5b23%5d&#38745;&#23713;&#30476;&#23500;&#22763;&#23470;&#24066;&#22806;&#31070;&#65304;&#65302;&#65293;&#65298;" TargetMode="External"/><Relationship Id="rId83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3470;&#24066;/%5b27%5d&#38745;&#23713;&#30476;&#23500;&#22763;&#23470;&#24066;&#20154;&#31348;&#65298;&#65296;&#65300;&#65293;&#65298;&#65300;&#65296;&#65293;&#65297;&#65374;&#65298;" TargetMode="External"/><Relationship Id="rId83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3470;&#24066;/%5b27%5d&#38745;&#23713;&#30476;&#23500;&#22763;&#23470;&#24066;&#20154;&#31348;&#65298;&#65296;&#65300;&#65293;&#65298;&#65300;&#65296;&#65293;&#65297;&#65374;&#65298;" TargetMode="External"/><Relationship Id="rId51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7836;&#27941;&#24066;/%5b31%5d&#38745;&#23713;&#30476;&#27836;&#27941;&#24066;&#36275;&#39640;&#65298;&#65300;&#65293;&#65298;&#65300;&#12289;&#65299;&#65299;" TargetMode="External"/><Relationship Id="rId51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19977;&#23798;&#24066;/%5b35%5d&#38745;&#23713;&#30476;&#19977;&#23798;&#24066;&#26757;&#21517;&#65301;&#65297;&#65303;" TargetMode="External"/><Relationship Id="rId51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12398;&#22269;&#24066;/%5b29%5d&#38745;&#23713;&#30476;&#20234;&#35910;&#12398;&#22269;&#24066;&#23447;&#20809;&#23546;&#65302;&#65302;&#65298;&#65293;&#65297;&#65305;" TargetMode="External"/><Relationship Id="rId51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0234;&#35910;&#12398;&#22269;&#24066;/%5b30%5d&#38745;&#23713;&#30476;&#20234;&#35910;&#12398;&#22269;&#24066;&#31435;&#33457;&#65298;&#65293;&#65298;" TargetMode="External"/><Relationship Id="rId51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9105;&#28023;&#24066;/%5b07%5d&#38745;&#23713;&#30476;&#29105;&#28023;&#24066;&#19978;&#22810;&#36032;&#23383;&#34276;&#24195;&#22320;&#65297;&#65296;&#65302;&#65301;&#29572;&#23731;&#21488;&#65302;&#65296;&#65304;" TargetMode="External"/><Relationship Id="rId51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9105;&#28023;&#24066;/%5b08%5d&#38745;&#23713;&#30476;&#29105;&#28023;&#24066;&#19978;&#22810;&#36032;&#23383;&#34276;&#24195;&#22320;&#65297;&#65296;&#65302;&#65301;&#29572;&#23731;&#21488;&#65298;&#27425;&#65297;&#65297;&#65296;&#65301;" TargetMode="External"/><Relationship Id="rId51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27494;&#24029;&#30010;/%5b84%5d&#23665;&#26792;&#30476;&#21271;&#26460;&#24066;&#27494;&#24029;&#30010;&#29287;&#21407;&#65298;&#65298;&#65305;&#65299;&#65293;&#65297;" TargetMode="External"/><Relationship Id="rId51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19977;&#28006;&#24066;/%5b19%5d&#31070;&#22856;&#24029;&#30476;&#19977;&#28006;&#24066;&#22478;&#23665;&#30010;&#65299;&#65298;&#65298;&#65299;" TargetMode="External"/><Relationship Id="rId51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27178;&#27996;&#24066;&#20445;&#22303;&#12534;&#35895;&#21306;/%5b15%5d&#31070;&#22856;&#24029;&#30476;&#27178;&#27996;&#24066;&#20445;&#22303;&#12534;&#35895;&#21306;&#19978;&#33733;&#30000;&#30010;&#65304;&#65300;&#65305;&#20182;" TargetMode="External"/><Relationship Id="rId51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27178;&#27996;&#24066;&#20445;&#22303;&#12534;&#35895;&#21306;/%5b15%5d&#31070;&#22856;&#24029;&#30476;&#27178;&#27996;&#24066;&#20445;&#22303;&#12534;&#35895;&#21306;&#19978;&#33733;&#30000;&#30010;&#65304;&#65300;&#65305;&#20182;" TargetMode="External"/><Relationship Id="rId1390" Type="http://schemas.openxmlformats.org/officeDocument/2006/relationships/vmlDrawing" Target="../drawings/vmlDrawing1.vml"/><Relationship Id="rId1391" Type="http://schemas.openxmlformats.org/officeDocument/2006/relationships/comments" Target="../comments1.xml"/><Relationship Id="rId1392" Type="http://schemas.microsoft.com/office/2017/10/relationships/threadedComment" Target="../threadedComments/threadedComment1.xml"/><Relationship Id="rId39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2_&#38263;&#23822;&#30476;/&#20304;&#19990;&#20445;&#24066;/%5b19%5d&#38263;&#23822;&#30476;&#20304;&#19990;&#20445;&#24066;&#33337;&#36234;&#65288;&#30058;&#22320;&#26410;&#30906;&#23450;&#65289;" TargetMode="External"/><Relationship Id="rId39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2_&#38263;&#23822;&#30476;/&#20304;&#19990;&#20445;&#24066;/%5b06%5d&#38263;&#23822;&#30476;&#20304;&#19990;&#20445;&#24066;&#20013;&#36890;&#30010;&#65288;&#30058;&#22320;&#26410;&#30906;&#23450;&#65289;" TargetMode="External"/><Relationship Id="rId39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1315;&#33865;&#24066;&#33509;&#33865;&#21306;/%5b16%5d&#21315;&#33865;&#30476;&#21315;&#33865;&#24066;&#33509;&#33865;&#21306;&#20013;&#37326;&#30010;&#65297;&#65305;&#65305;&#65302;&#65293;&#65299;&#12289;&#65300;" TargetMode="External"/><Relationship Id="rId39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1315;&#33865;&#24066;&#33509;&#33865;&#21306;/%5b16%5d&#21315;&#33865;&#30476;&#21315;&#33865;&#24066;&#33509;&#33865;&#21306;&#20013;&#37326;&#30010;&#65297;&#65305;&#65305;&#65302;&#65293;&#65299;&#12289;&#65300;" TargetMode="External"/><Relationship Id="rId39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3_&#26481;&#20140;&#37117;/_&#38626;&#23798;/%5b72%5d&#26481;&#20140;&#37117;&#20843;&#19976;&#23798;&#20843;&#19976;&#30010;&#19977;&#26681;&#65301;&#65304;&#65304;&#65293;&#65297;" TargetMode="External"/><Relationship Id="rId39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12356;&#12377;&#12415;&#24066;/%5bk14%5d&#21315;&#33865;&#30476;&#12356;&#12377;&#12415;&#24066;&#39640;&#35895;&#23383;&#21335;&#28023;&#36947;&#65301;&#65297;&#65305;&#65293;&#65299;" TargetMode="External"/><Relationship Id="rId39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9976;&#27005;&#37089;&#29976;&#27005;&#30010;/%5bt07%5d&#32676;&#39340;&#30476;&#29976;&#27005;&#37089;&#29976;&#27005;&#30010;&#30333;&#20489;&#65299;&#65297;&#65296;&#65302;&#65293;&#65297;&#12289;&#65300;&#65374;&#65301;" TargetMode="External"/><Relationship Id="rId39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9976;&#27005;&#37089;&#29976;&#27005;&#30010;/%5bt07%5d&#32676;&#39340;&#30476;&#29976;&#27005;&#37089;&#29976;&#27005;&#30010;&#30333;&#20489;&#65299;&#65297;&#65296;&#65302;&#65293;&#65297;&#12289;&#65300;&#65374;&#65301;" TargetMode="External"/><Relationship Id="rId39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34966;&#12534;&#28006;&#24066;/%5b07%5d&#21315;&#33865;&#30476;&#34966;&#12534;&#28006;&#24066;&#20195;&#23487;&#65298;&#65301;&#65305;&#65293;&#65301;&#65293;&#65297;&#65374;&#65299;" TargetMode="External"/><Relationship Id="rId39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34966;&#12534;&#28006;&#24066;/%5b07%5d&#21315;&#33865;&#30476;&#34966;&#12534;&#28006;&#24066;&#20195;&#23487;&#65298;&#65301;&#65305;&#65293;&#65301;&#65293;&#65297;&#65374;&#65299;" TargetMode="External"/><Relationship Id="rId107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24535;&#25705;&#24066;/%5b25%5d&#19977;&#37325;&#30476;&#24535;&#25705;&#24066;&#30959;&#37096;&#30010;&#22338;&#23822;&#65288;&#30058;&#22320;&#26410;&#30906;&#23450;&#65289;" TargetMode="External"/><Relationship Id="rId107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4_&#19977;&#37325;&#30476;/&#24535;&#25705;&#24066;/%5b25%5d&#19977;&#37325;&#30476;&#24535;&#25705;&#24066;&#30959;&#37096;&#30010;&#22338;&#23822;&#65288;&#30058;&#22320;&#26410;&#30906;&#23450;&#65289;" TargetMode="External"/><Relationship Id="rId107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0002;&#26000;&#24066;/%5b04%5d&#23665;&#26792;&#30476;&#30002;&#26000;&#24066;&#20096;&#27810;&#22823;&#26126;&#31070;&#65302;&#65305;&#65300;&#65305;&#65293;&#65300;&#65298;&#65299;&#65293;&#65297;&#65374;&#65298;" TargetMode="External"/><Relationship Id="rId107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0002;&#26000;&#24066;/%5b04%5d&#23665;&#26792;&#30476;&#30002;&#26000;&#24066;&#20096;&#27810;&#22823;&#26126;&#31070;&#65302;&#65305;&#65300;&#65305;&#65293;&#65300;&#65298;&#65299;&#65293;&#65297;&#65374;&#65298;" TargetMode="External"/><Relationship Id="rId107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0002;&#24220;&#24066;/%5b14%5d&#23665;&#26792;&#30476;&#30002;&#24220;&#24066;&#27178;&#26681;&#30010;&#65297;&#65297;&#65304;&#65298;&#65293;&#65299;&#65302;&#65296;&#65293;&#65297;&#65374;&#65297;&#65297;" TargetMode="External"/><Relationship Id="rId107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0002;&#24220;&#24066;/%5b09%5d&#23665;&#26792;&#30476;&#30002;&#24220;&#24066;&#19979;&#24111;&#37027;&#30010;&#65299;&#65299;&#65300;&#65296;&#65374;&#65299;&#65299;&#65300;&#65302;" TargetMode="External"/><Relationship Id="rId107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3665;&#26792;&#24066;/%5b95%5d&#23665;&#26792;&#30476;&#23665;&#26792;&#24066;&#19979;&#20117;&#23611;&#65297;&#65297;&#65303;&#65301;&#12289;&#65297;&#65297;&#65303;&#65301;&#65293;&#65297;&#65374;&#65300;" TargetMode="External"/><Relationship Id="rId107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3665;&#26792;&#24066;/%5b95%5d&#23665;&#26792;&#30476;&#23665;&#26792;&#24066;&#19979;&#20117;&#23611;&#65297;&#65297;&#65303;&#65301;&#12289;&#65297;&#65297;&#65303;&#65301;&#65293;&#65297;&#65374;&#65300;" TargetMode="External"/><Relationship Id="rId107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3665;&#26792;&#24066;/%5b96%5d&#23665;&#26792;&#30476;&#23665;&#26792;&#24066;&#29287;&#19992;&#30010;&#65297;&#65298;&#65305;&#65303;&#65293;&#65297;&#65374;&#65302;&#65301;" TargetMode="External"/><Relationship Id="rId107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3665;&#26792;&#24066;/%5b96%5d&#23665;&#26792;&#30476;&#23665;&#26792;&#24066;&#29287;&#19992;&#30010;&#65297;&#65298;&#65305;&#65303;&#65293;&#65297;&#65374;&#65302;&#65301;" TargetMode="External"/><Relationship Id="rId84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12356;&#12377;&#12415;&#24066;/%5bk18%5d&#21315;&#33865;&#30476;&#12356;&#12377;&#12415;&#24066;&#23724;&#30010;&#26705;&#30000;&#65297;&#65299;&#65303;&#65305;&#65293;&#65305;&#65293;&#65297;&#65374;&#65298;" TargetMode="External"/><Relationship Id="rId84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12356;&#12377;&#12415;&#24066;/%5bk18%5d&#21315;&#33865;&#30476;&#12356;&#12377;&#12415;&#24066;&#23724;&#30010;&#26705;&#30000;&#65297;&#65299;&#65303;&#65305;&#65293;&#65305;&#65293;&#65297;&#65374;&#65298;" TargetMode="External"/><Relationship Id="rId84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9287;&#20043;&#21407;&#24066;/%5b16%5d&#38745;&#23713;&#30476;&#29287;&#20043;&#21407;&#24066;&#33733;&#12465;&#35895;&#65302;&#65305;&#65298;&#65293;&#65297;&#65374;&#65299;&#65299;" TargetMode="External"/><Relationship Id="rId84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9287;&#20043;&#21407;&#24066;/%5b15%5d&#38745;&#23713;&#30476;&#29287;&#20043;&#21407;&#24066;&#38745;&#35895;&#65297;&#65301;&#65302;&#65301;&#65293;&#65297;&#65374;&#65298;" TargetMode="External"/><Relationship Id="rId84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9287;&#20043;&#21407;&#24066;/%5b15%5d&#38745;&#23713;&#30476;&#29287;&#20043;&#21407;&#24066;&#38745;&#35895;&#65297;&#65301;&#65302;&#65301;&#65293;&#65297;&#65374;&#65298;" TargetMode="External"/><Relationship Id="rId84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1531;&#27941;&#24066;/%5bk41%5d&#21315;&#33865;&#30476;&#21531;&#27941;&#24066;&#40575;&#37326;&#23665;&#65302;&#65302;&#65296;" TargetMode="External"/><Relationship Id="rId84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39321;&#21462;&#37089;&#22810;&#21476;&#30010;/%5bn06%5d&#21315;&#33865;&#30476;&#39321;&#21462;&#37089;&#22810;&#21476;&#30010;&#21335;&#29577;&#36896;&#65297;&#65303;&#65303;&#65298;&#65293;&#65297;&#65293;&#65297;&#65374;&#65298;" TargetMode="External"/><Relationship Id="rId84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39321;&#21462;&#37089;&#22810;&#21476;&#30010;/%5bn06%5d&#21315;&#33865;&#30476;&#39321;&#21462;&#37089;&#22810;&#21476;&#30010;&#21335;&#29577;&#36896;&#65297;&#65303;&#65303;&#65298;&#65293;&#65297;&#65293;&#65297;&#65374;&#65298;" TargetMode="External"/><Relationship Id="rId84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0304;&#20489;&#24066;/%5bn14%5d&#21315;&#33865;&#30476;&#20304;&#20489;&#24066;&#23721;&#21517;&#65300;&#65299;&#65298;&#65293;&#65297;&#65374;&#65298;" TargetMode="External"/><Relationship Id="rId84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1213;&#28006;&#24066;/%5bk25%5d&#21315;&#33865;&#30476;&#21213;&#28006;&#24066;&#26893;&#37326;&#65297;&#65299;&#65296;&#65301;" TargetMode="External"/><Relationship Id="rId52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27178;&#27996;&#24066;&#20445;&#22303;&#12534;&#35895;&#21306;/%5b15%5d&#31070;&#22856;&#24029;&#30476;&#27178;&#27996;&#24066;&#20445;&#22303;&#12534;&#35895;&#21306;&#19978;&#33733;&#30000;&#30010;&#65304;&#65300;&#65305;&#20182;" TargetMode="External"/><Relationship Id="rId52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27178;&#27996;&#24066;&#20445;&#22303;&#12534;&#35895;&#21306;/%5b15%5d&#31070;&#22856;&#24029;&#30476;&#27178;&#27996;&#24066;&#20445;&#22303;&#12534;&#35895;&#21306;&#19978;&#33733;&#30000;&#30010;&#65304;&#65300;&#65305;&#20182;" TargetMode="External"/><Relationship Id="rId52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27178;&#27996;&#24066;&#20445;&#22303;&#12534;&#35895;&#21306;/%5b15%5d&#31070;&#22856;&#24029;&#30476;&#27178;&#27996;&#24066;&#20445;&#22303;&#12534;&#35895;&#21306;&#19978;&#33733;&#30000;&#30010;&#65304;&#65300;&#65305;&#20182;" TargetMode="External"/><Relationship Id="rId52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36275;&#26564;&#19979;&#37089;&#31665;&#26681;&#30010;/%5b25%5d&#31070;&#22856;&#24029;&#30476;&#36275;&#26564;&#19979;&#37089;&#31665;&#26681;&#30010;&#28271;&#26412;&#33590;&#23627;&#23383;&#37971;&#31361;&#30707;&#65298;&#65298;&#65297;&#65293;&#65297;&#20182;" TargetMode="External"/><Relationship Id="rId52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36275;&#26564;&#19979;&#37089;&#31665;&#26681;&#30010;/%5b25%5d&#31070;&#22856;&#24029;&#30476;&#36275;&#26564;&#19979;&#37089;&#31665;&#26681;&#30010;&#28271;&#26412;&#33590;&#23627;&#23383;&#37971;&#31361;&#30707;&#65298;&#65298;&#65297;&#65293;&#65297;&#20182;" TargetMode="External"/><Relationship Id="rId52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36275;&#26564;&#19979;&#37089;&#31665;&#26681;&#30010;/%5b19%5d&#31070;&#22856;&#24029;&#30476;&#36275;&#26564;&#19979;&#37089;&#31665;&#26681;&#30010;&#31665;&#26681;&#23383;&#30007;&#39378;&#23665;&#65300;&#65299;&#65296;&#65293;&#65298;&#65297;&#20182;" TargetMode="External"/><Relationship Id="rId52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36275;&#26564;&#19979;&#37089;&#31665;&#26681;&#30010;/%5b19%5d&#31070;&#22856;&#24029;&#30476;&#36275;&#26564;&#19979;&#37089;&#31665;&#26681;&#30010;&#31665;&#26681;&#23383;&#30007;&#39378;&#23665;&#65300;&#65299;&#65296;&#65293;&#65298;&#65297;&#20182;" TargetMode="External"/><Relationship Id="rId52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36275;&#26564;&#19979;&#37089;&#31665;&#26681;&#30010;/%5b14%5d&#31070;&#22856;&#24029;&#30476;&#36275;&#26564;&#19979;&#37089;&#31665;&#26681;&#30010;&#20185;&#30707;&#21407;&#23383;&#33733;&#21407;&#65297;&#65297;&#65304;&#65297;&#65293;&#65304;&#65302;" TargetMode="External"/><Relationship Id="rId52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36275;&#26564;&#19979;&#37089;&#31665;&#26681;&#30010;/%5b13%5d&#31070;&#22856;&#24029;&#30476;&#36275;&#26564;&#19979;&#37089;&#31665;&#26681;&#30010;&#20185;&#30707;&#21407;&#65301;&#65302;&#65303;&#65293;&#65298;&#65302;&#12289;&#65298;&#65304;" TargetMode="External"/><Relationship Id="rId52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36275;&#26564;&#19979;&#37089;&#31665;&#26681;&#30010;/%5b24%5d&#31070;&#22856;&#24029;&#30476;&#36275;&#26564;&#19979;&#37089;&#31665;&#26681;&#30010;&#20803;&#31665;&#26681;&#23383;&#22823;&#33437;&#65297;&#65296;&#65299;&#65293;&#65298;&#65300;&#65303;&#12289;&#65301;&#65301;&#65298;&#65374;&#65301;&#65301;&#65300;" TargetMode="External"/><Relationship Id="rId120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6_&#40575;&#20816;&#23798;&#30476;/&#38695;&#23798;&#24066;/%5b94%5d&#40575;&#20816;&#23798;&#30476;&#38695;&#23798;&#24066;&#29287;&#22290;&#30010;&#23487;&#31402;&#30000;&#65298;&#65302;&#65299;&#65300;&#65293;&#65301;" TargetMode="External"/><Relationship Id="rId120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39423;&#26481;&#37089;&#23567;&#23665;&#30010;/%5b22%5d&#38745;&#23713;&#30476;&#39423;&#26481;&#37089;&#23567;&#23665;&#30010;&#29992;&#27810;&#23383;&#30456;&#37326;&#65297;&#65300;&#65300;&#65301;&#65293;&#65299;&#65302;&#12289;&#65297;&#65304;&#65302;" TargetMode="External"/><Relationship Id="rId120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9679;&#26842;&#12398;&#12501;&#12449;&#12452;&#12523;&#12398;PDF/&#38306;&#26481;&#65288;&#26481;&#20140;&#38651;&#21147;&#65289;/22_&#38745;&#23713;&#30476;&#65288;&#26481;&#38651;&#65289;/&#39423;&#26481;&#37089;&#23567;&#23665;&#30010;/%5b22%5d&#38745;&#23713;&#30476;&#39423;&#26481;&#37089;&#23567;&#23665;&#30010;&#29992;&#27810;&#23383;&#30456;&#37326;&#65297;&#65300;&#65300;&#65301;&#65293;&#65299;&#65302;&#12289;&#65297;&#65304;&#65302;" TargetMode="External"/><Relationship Id="rId120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38306;&#26481;&#65288;&#26481;&#20140;&#38651;&#21147;&#65289;/22_&#38745;&#23713;&#30476;&#65288;&#26481;&#38651;&#65289;/&#35070;&#37326;&#24066;/%5b10%5d&#38745;&#23713;&#30476;&#35070;&#37326;&#24066;&#38920;&#23665;&#65298;&#65298;&#65301;&#65301;&#65293;&#65299;&#65302;&#65300;&#65301;&#12289;&#65298;&#65298;&#65301;&#65301;&#65293;&#65300;&#65302;&#65301;&#65300;" TargetMode="External"/><Relationship Id="rId120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38306;&#26481;&#65288;&#26481;&#20140;&#38651;&#21147;&#65289;/22_&#38745;&#23713;&#30476;&#65288;&#26481;&#38651;&#65289;/&#35070;&#37326;&#24066;/%5b10%5d&#38745;&#23713;&#30476;&#35070;&#37326;&#24066;&#38920;&#23665;&#65298;&#65298;&#65301;&#65301;&#65293;&#65299;&#65302;&#65300;&#65301;&#12289;&#65298;&#65298;&#65301;&#65301;&#65293;&#65300;&#65302;&#65301;&#65300;" TargetMode="External"/><Relationship Id="rId120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9679;&#26842;&#12398;&#12501;&#12449;&#12452;&#12523;&#12398;PDF/&#20013;&#37096;/22_&#38745;&#23713;&#30476;&#65288;&#20013;&#38651;&#65289;/&#38745;&#23713;&#24066;&#28165;&#27700;&#21306;/%5b17%5d&#38745;&#23713;&#30476;&#38745;&#23713;&#24066;&#28165;&#27700;&#21306;&#23567;&#27827;&#20869;&#65304;&#65298;&#65299;" TargetMode="External"/><Relationship Id="rId120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9679;&#26842;&#12398;&#12501;&#12449;&#12452;&#12523;&#12398;PDF/&#20013;&#37096;/22_&#38745;&#23713;&#30476;&#65288;&#20013;&#38651;&#65289;/&#27996;&#26494;&#24066;&#35199;&#21306;/%5b31%5d&#38745;&#23713;&#30476;&#27996;&#26494;&#24066;&#35199;&#21306;&#24535;&#37117;&#21570;&#30010;&#65299;&#65300;&#65304;&#65296;&#65293;&#65297;&#65374;&#65300;" TargetMode="External"/><Relationship Id="rId120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9679;&#26842;&#12398;&#12501;&#12449;&#12452;&#12523;&#12398;PDF/&#20013;&#37096;/22_&#38745;&#23713;&#30476;&#65288;&#20013;&#38651;&#65289;/&#27996;&#26494;&#24066;&#21271;&#21306;/%5b29%5d&#38745;&#23713;&#30476;&#27996;&#26494;&#24066;&#21271;&#21306;&#26481;&#19977;&#26041;&#30010;&#65299;&#65304;&#65303;&#65293;&#65297;&#65374;&#65299;" TargetMode="External"/><Relationship Id="rId120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38306;&#26481;&#65288;&#26481;&#20140;&#38651;&#21147;&#65289;/22_&#38745;&#23713;&#30476;&#65288;&#26481;&#38651;&#65289;/&#23500;&#22763;&#23470;&#24066;/%5b09%5d&#38745;&#23713;&#30476;&#23500;&#22763;&#23470;&#24066;&#38738;&#26408;&#24179;&#65300;&#65299;&#65293;&#65297;&#65374;&#65298;" TargetMode="External"/><Relationship Id="rId120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38306;&#26481;&#65288;&#26481;&#20140;&#38651;&#21147;&#65289;/22_&#38745;&#23713;&#30476;&#65288;&#26481;&#38651;&#65289;/&#23500;&#22763;&#23470;&#24066;/%5b13&#65392;1%5d&#38745;&#23713;&#30476;&#23500;&#22763;&#23470;&#24066;&#20869;&#37326;&#23383;&#31348;&#31840;&#65297;&#65299;&#65298;&#65304;&#65293;&#65298;&#65297;&#20182;" TargetMode="External"/><Relationship Id="rId20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27604;&#20225;&#37089;&#40169;&#23665;&#30010;/%5b12%5d&#22524;&#29577;&#30476;&#27604;&#20225;&#37089;&#40169;&#23665;&#30010;&#22823;&#23383;&#36196;&#27836;&#65297;&#65296;&#65296;&#65302;&#65293;&#65298;&#65374;&#65297;&#65299;" TargetMode="External"/><Relationship Id="rId20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26481;&#26494;&#23665;&#24066;/%5b21%5d&#22524;&#29577;&#30476;&#26481;&#26494;&#23665;&#24066;&#22823;&#23383;&#22823;&#35895;&#23383;&#20096;&#12494;&#30002;&#65299;&#65297;&#65296;&#65305;&#65293;&#65297;&#65374;&#65299;&#65304;" TargetMode="External"/><Relationship Id="rId20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28145;&#35895;&#24066;/%5b27%5d&#22524;&#29577;&#30476;&#28145;&#35895;&#24066;&#27355;&#25405;&#65299;&#65293;&#65297;&#65374;&#65299;&#12289;&#65301;&#65303;&#65293;&#65297;&#65298;&#65374;&#65297;&#65300;" TargetMode="External"/><Relationship Id="rId20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4066;/%5b05%5d&#38745;&#23713;&#30476;&#23500;&#22763;&#24066;&#26575;&#21407;&#65305;&#65303;&#65293;&#65297;&#65374;&#65298;" TargetMode="External"/><Relationship Id="rId20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4_&#31070;&#22856;&#24029;&#30476;/&#30456;&#27169;&#21407;&#24066;&#32209;&#21306;/%5bo01%5d&#31070;&#22856;&#24029;&#30476;&#30456;&#27169;&#21407;&#24066;&#32209;&#21306;&#20304;&#37326;&#24029;&#65298;&#65299;&#65305;&#65297;&#65293;&#65297;&#12289;&#65300;&#65374;&#65298;&#65299;" TargetMode="External"/><Relationship Id="rId20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23500;&#22763;&#23470;&#24066;/%5b07%5d&#38745;&#23713;&#30476;&#23500;&#22763;&#23470;&#24066;&#38738;&#26408;&#23383;&#35199;&#12494;&#23665;&#65297;&#65304;&#65305;&#65300;&#65293;&#65297;&#65374;&#65300;" TargetMode="External"/><Relationship Id="rId20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3500;&#22763;&#23470;&#24066;/%5b25%5d&#38745;&#23713;&#30476;&#23500;&#22763;&#23470;&#24066;&#21407;&#65297;&#65304;&#65300;&#65298;" TargetMode="External"/><Relationship Id="rId20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04%5d&#32676;&#39340;&#30476;&#21069;&#27211;&#24066;&#31893;&#24029;&#30010;&#36796;&#30342;&#25144;&#65299;&#65301;&#65293;&#65297;&#12289;&#65303;&#65374;&#65305;" TargetMode="External"/><Relationship Id="rId20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06%5d&#32676;&#39340;&#30476;&#21069;&#27211;&#24066;&#31893;&#24029;&#30010;&#23460;&#27810;&#65301;&#65303;&#65298;&#65293;&#65297;&#12289;&#65305;&#65374;&#65298;&#65300;" TargetMode="External"/><Relationship Id="rId20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08%5d&#32676;&#39340;&#30476;&#21069;&#27211;&#24066;&#39378;&#24418;&#30010;&#23383;&#35199;&#31689;&#22580;&#65297;&#65299;&#65301;&#65299;&#65293;&#65297;&#12289;&#65297;&#65298;&#12289;&#65297;&#65300;&#65374;&#65300;&#65301;" TargetMode="External"/><Relationship Id="rId108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1515;&#21561;&#24066;/%5b31%5d&#23665;&#26792;&#30476;&#31515;&#21561;&#24066;&#24481;&#22338;&#30010;&#19978;&#40658;&#39378;&#65288;&#30058;&#22320;&#26410;&#30906;&#23450;&#65289;&#12289;&#65302;&#65304;&#65302;&#65302;" TargetMode="External"/><Relationship Id="rId108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1515;&#21561;&#24066;/%5b28%5d&#23665;&#26792;&#30476;&#31515;&#21561;&#24066;&#30707;&#21644;&#30010;&#20843;&#30000;&#65300;&#65305;&#65296;&#65293;&#65300;&#65296;&#12289;&#65293;&#65297;&#65300;&#65302;&#65374;&#65297;&#65300;&#65305;" TargetMode="External"/><Relationship Id="rId108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06%5d&#23665;&#26792;&#30476;&#21335;&#37117;&#30041;&#37089;&#40180;&#27810;&#26449;&#40180;&#27810;&#65297;&#12289;&#65297;&#65293;&#65298;&#65303;" TargetMode="External"/><Relationship Id="rId108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07%5d&#23665;&#26792;&#30476;&#21335;&#37117;&#30041;&#37089;&#40180;&#27810;&#26449;&#40180;&#27810;&#65299;&#65296;&#12289;&#65299;&#65296;&#65293;&#65299;" TargetMode="External"/><Relationship Id="rId108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09%5d&#23665;&#26792;&#30476;&#21335;&#37117;&#30041;&#37089;&#40180;&#27810;&#26449;&#40180;&#27810;&#65300;&#65300;&#65293;&#65297;" TargetMode="External"/><Relationship Id="rId108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13%5d&#23665;&#26792;&#30476;&#21335;&#37117;&#30041;&#37089;&#40180;&#27810;&#26449;&#40180;&#27810;&#26449;&#65297;&#65296;&#65300;&#65300;&#65298;&#12289;&#65297;&#65296;&#65300;&#65300;&#65299;/&#65297;&#65296;&#65300;&#65300;&#65298;&#65293;&#65298;&#65304;&#65293;&#65297;&#65374;&#65298;" TargetMode="External"/><Relationship Id="rId108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13%5d&#23665;&#26792;&#30476;&#21335;&#37117;&#30041;&#37089;&#40180;&#27810;&#26449;&#40180;&#27810;&#26449;&#65297;&#65296;&#65300;&#65300;&#65298;&#12289;&#65297;&#65296;&#65300;&#65300;&#65299;/&#65297;&#65296;&#65300;&#65300;&#65298;&#65293;&#65304;&#65298;&#65293;&#65297;&#65374;&#65298;" TargetMode="External"/><Relationship Id="rId108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8894;&#23822;&#24066;/%5b26%5d&#23665;&#26792;&#30476;&#38894;&#23822;&#24066;&#31298;&#22338;&#30010;&#26611;&#24179;&#65297;&#65305;&#65305;&#65303;&#65293;&#65297;" TargetMode="External"/><Relationship Id="rId108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8894;&#23822;&#24066;/%5b26%5d&#23665;&#26792;&#30476;&#38894;&#23822;&#24066;&#31298;&#22338;&#30010;&#26611;&#24179;&#65297;&#65305;&#65305;&#65303;&#65293;&#65297;" TargetMode="External"/><Relationship Id="rId108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3_&#24859;&#30693;&#30476;/&#30693;&#22810;&#37089;&#21335;&#30693;&#22810;&#30010;/%5b39%5d&#24859;&#30693;&#30476;&#30693;&#22810;&#37089;&#21335;&#30693;&#22810;&#30010;&#22823;&#23383;&#20869;&#28023;&#23383;&#23567;&#21517;&#20999;&#65297;&#65293;&#65298;&#65298;&#20182;" TargetMode="External"/><Relationship Id="rId85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1315;&#33865;&#24066;&#33509;&#33865;&#21306;/%5b16%5d&#21315;&#33865;&#30476;&#21315;&#33865;&#24066;&#33509;&#33865;&#21306;&#20013;&#37326;&#30010;&#65297;&#65305;&#65305;&#65302;&#65293;&#65299;&#12289;&#65300;" TargetMode="External"/><Relationship Id="rId85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38263;&#29983;&#37089;&#30566;&#27810;&#30010;/%5bk75%5d&#21315;&#33865;&#30476;&#38263;&#29983;&#37089;&#30566;&#27810;&#30010;&#19979;&#20043;&#37111;&#23383;&#27810;&#23611;&#65298;&#65303;&#65301;&#65301;&#65293;&#65298;&#65374;&#65302;" TargetMode="External"/><Relationship Id="rId85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23431;&#20304;&#24066;/%5b17%5d&#22823;&#20998;&#30476;&#23431;&#20304;&#24066;&#20304;&#37326;&#65297;&#65297;&#65296;&#65301;&#65293;&#65297;&#65374;&#65298;" TargetMode="External"/><Relationship Id="rId85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26485;&#31689;&#24066;/%5b19%5d&#22823;&#20998;&#30476;&#26485;&#31689;&#24066;&#22823;&#23383;&#29417;&#23487;&#65298;&#65296;&#65298;&#65298;&#65293;&#65299;&#65298;" TargetMode="External"/><Relationship Id="rId85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26485;&#31689;&#24066;/%5b19%5d&#22823;&#20998;&#30476;&#26485;&#31689;&#24066;&#22823;&#23383;&#29417;&#23487;&#65298;&#65296;&#65298;&#65298;&#65293;&#65299;&#65298;" TargetMode="External"/><Relationship Id="rId85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29590;&#29664;&#37089;&#20061;&#37325;&#30010;/%5b50%5d&#22823;&#20998;&#30476;&#29590;&#29664;&#37089;&#20061;&#37325;&#30010;&#22823;&#23383;&#28271;&#22378;&#65297;&#65302;&#65297;&#65301;&#65293;&#65302;&#65299;" TargetMode="External"/><Relationship Id="rId85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29590;&#29664;&#37089;&#20061;&#37325;&#30010;/%5b50%5d&#22823;&#20998;&#30476;&#29590;&#29664;&#37089;&#20061;&#37325;&#30010;&#22823;&#23383;&#28271;&#22378;&#65297;&#65302;&#65297;&#65301;&#65293;&#65302;&#65299;" TargetMode="External"/><Relationship Id="rId85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22269;&#26481;&#24066;/%5b27%5d&#22823;&#20998;&#30476;&#22269;&#26481;&#24066;&#23433;&#23696;&#30010;&#19979;&#21407;&#65303;&#65298;&#65293;&#65297;&#65304;" TargetMode="External"/><Relationship Id="rId85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22269;&#26481;&#24066;/%5b27%5d&#22823;&#20998;&#30476;&#22269;&#26481;&#24066;&#23433;&#23696;&#30010;&#19979;&#21407;&#65303;&#65298;&#65293;&#65297;&#65304;" TargetMode="External"/><Relationship Id="rId85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20304;&#20271;&#24066;/%5b15%5d&#22823;&#20998;&#30476;&#20304;&#20271;&#24066;&#23431;&#30446;&#22823;&#23383;&#21315;&#26463;&#23383;&#21315;&#26463;&#65297;&#65304;&#65299;&#65304;" TargetMode="External"/><Relationship Id="rId53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36275;&#26564;&#19979;&#37089;&#31665;&#26681;&#30010;/%5b24%5d&#31070;&#22856;&#24029;&#30476;&#36275;&#26564;&#19979;&#37089;&#31665;&#26681;&#30010;&#20803;&#31665;&#26681;&#23383;&#22823;&#33437;&#65297;&#65296;&#65299;&#65293;&#65298;&#65300;&#65303;&#12289;&#65301;&#65301;&#65298;&#65374;&#65301;&#65301;&#65300;" TargetMode="External"/><Relationship Id="rId53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36275;&#26564;&#19979;&#37089;&#31665;&#26681;&#30010;/%5b22%5d&#31070;&#22856;&#24029;&#30476;&#36275;&#26564;&#19979;&#37089;&#31665;&#26681;&#30010;&#23470;&#22478;&#37326;&#65297;&#65299;&#65299;&#65296;&#65293;&#65297;&#65299;&#65302;" TargetMode="External"/><Relationship Id="rId53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36275;&#26564;&#19979;&#37089;&#31665;&#26681;&#30010;/%5b12%5d&#31070;&#22856;&#24029;&#30476;&#36275;&#26564;&#19979;&#37089;&#31665;&#26681;&#30010;&#33446;&#12494;&#28271;&#23383;&#26397;&#26085;&#65304;&#65302;&#65293;&#65302;&#65305;&#12289;&#65303;&#65297;&#12289;&#65304;&#65305;&#65374;&#65305;&#65296;" TargetMode="External"/><Relationship Id="rId53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20843;&#29579;&#23376;&#24066;" TargetMode="External"/><Relationship Id="rId53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20843;&#29579;&#23376;&#24066;" TargetMode="External"/><Relationship Id="rId53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20843;&#29579;&#23376;&#24066;" TargetMode="External"/><Relationship Id="rId53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20843;&#29579;&#23376;&#24066;" TargetMode="External"/><Relationship Id="rId53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20843;&#29579;&#23376;&#24066;" TargetMode="External"/><Relationship Id="rId53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20843;&#29579;&#23376;&#24066;" TargetMode="External"/><Relationship Id="rId53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20843;&#29579;&#23376;&#24066;" TargetMode="External"/><Relationship Id="rId121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38306;&#26481;&#65288;&#26481;&#20140;&#38651;&#21147;&#65289;/22_&#38745;&#23713;&#30476;&#65288;&#26481;&#38651;&#65289;/&#23500;&#22763;&#24066;/%5b05%5d&#38745;&#23713;&#30476;&#23500;&#22763;&#24066;&#26575;&#21407;&#65305;&#65303;&#65293;&#65297;&#65374;&#65298;" TargetMode="External"/><Relationship Id="rId121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38306;&#26481;&#65288;&#26481;&#20140;&#38651;&#21147;&#65289;/12_&#21315;&#33865;&#30476;/&#22839;&#38533;&#37089;&#22823;&#22810;&#21916;&#30010;/%5bk03%5d&#21315;&#33865;&#30476;&#22839;&#38533;&#37089;&#22823;&#22810;&#21916;&#30010;&#19978;&#21407;&#23383;&#35535;&#35370;&#26862;&#65299;&#65296;&#65299;&#65293;&#65297;&#12289;&#65299;&#65296;&#65299;&#65293;&#65305;&#65293;&#65297;&#65374;&#65298;" TargetMode="External"/><Relationship Id="rId121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3665;&#27494;&#24066;/%5bn38%5d&#21315;&#33865;&#30476;&#23665;&#27494;&#24066;&#22516;&#35895;&#65298;&#65299;&#65305;&#65296;&#65293;&#65297;&#65374;&#65298;" TargetMode="External"/><Relationship Id="rId121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3665;&#27494;&#24066;/%5bn37%5d&#21315;&#33865;&#30476;&#23665;&#27494;&#24066;&#22516;&#35895;&#65303;&#65298;&#65304;&#65293;&#65297;" TargetMode="External"/><Relationship Id="rId121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2823;&#32178;&#30333;&#37324;&#24066;/%5bn05%5d&#21315;&#33865;&#30476;&#22823;&#32178;&#30333;&#37324;&#24066;&#26690;&#23665;&#65305;&#65303;&#65296;&#65293;&#65300;&#65293;&#65297;&#65374;&#65298;" TargetMode="External"/><Relationship Id="rId121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0843;&#34903;&#24066;/%5bn91%5d&#21315;&#33865;&#30476;&#20843;&#34903;&#24066;&#21513;&#20489;&#65298;&#65304;&#65304;&#65293;&#65299;&#65304;&#12289;&#65300;&#65296;" TargetMode="External"/><Relationship Id="rId121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3500;&#37324;&#24066;/%5bn62%5d&#21315;&#33865;&#30476;&#23500;&#37324;&#24066;&#21313;&#20489;&#23383;&#22235;&#21306;&#65298;&#65299;&#65302;&#65305;&#65293;&#65297;&#65293;&#65297;&#65374;&#65298;" TargetMode="External"/><Relationship Id="rId121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3_&#24859;&#30693;&#30476;/&#23713;&#23822;&#24066;/%5b05%5d&#24859;&#30693;&#30476;&#23713;&#23822;&#24066;&#24693;&#30000;&#30010;&#23383;&#34276;&#20489;&#65301;&#65305;&#65293;&#65297;&#65374;&#65301;" TargetMode="External"/><Relationship Id="rId121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37027;&#38920;&#22633;&#21407;&#24066;/%5bk64%5d&#37027;&#38920;&#22633;&#21407;&#24066;&#38738;&#26408;&#65298;&#65303;&#65293;&#65298;&#65300;&#65305;&#65300;" TargetMode="External"/><Relationship Id="rId121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37027;&#38920;&#22633;&#21407;&#24066;/%5bk62%5d&#37027;&#38920;&#22633;&#21407;&#24066;&#38738;&#26408;&#65298;&#65303;&#65293;&#65301;&#65296;" TargetMode="External"/><Relationship Id="rId21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09%5d&#32676;&#39340;&#30476;&#21069;&#27211;&#24066;&#33495;&#12534;&#23798;&#30010;&#65297;&#65300;&#65301;&#65305;&#65293;&#65297;&#12289;&#65301;&#65374;&#65300;&#65297;" TargetMode="External"/><Relationship Id="rId21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10%5d&#32676;&#39340;&#30476;&#21069;&#27211;&#24066;&#40763;&#27611;&#30707;&#30010;&#65297;&#65296;&#65303;&#65296;&#65293;&#65297;&#12289;&#65301;&#65374;&#65304;" TargetMode="External"/><Relationship Id="rId21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11%5d&#32676;&#39340;&#30476;&#21069;&#27211;&#24066;&#40763;&#27611;&#30707;&#30010;&#65297;&#65301;&#65304;&#65300;&#65293;&#65297;&#12289;&#65298;&#65298;&#65374;&#65298;&#65300;" TargetMode="External"/><Relationship Id="rId21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13%5d&#32676;&#39340;&#30476;&#21069;&#27211;&#24066;&#23500;&#22763;&#35211;&#30010;&#36196;&#22478;&#23665;&#65297;&#65303;&#65304;&#65304;&#65293;&#65297;&#65304;&#12289;&#65303;&#65305;&#65374;&#65304;&#65298;" TargetMode="External"/><Relationship Id="rId21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15%5d&#32676;&#39340;&#30476;&#21069;&#27211;&#24066;&#23500;&#22763;&#35211;&#30010;&#30707;&#20117;&#23383;&#27827;&#21407;&#23665;&#65297;&#65302;&#65301;&#65305;&#65293;&#65299;&#65302;&#12289;&#65301;&#65305;" TargetMode="External"/><Relationship Id="rId21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21%5d&#32676;&#39340;&#30476;&#21069;&#27211;&#24066;&#23500;&#22763;&#35211;&#30010;&#30342;&#27810;&#65297;&#65299;&#65301;&#65304;&#65293;&#65297;&#65374;&#65297;&#65299;" TargetMode="External"/><Relationship Id="rId21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069;&#27211;&#24066;/%5b22%5d&#32676;&#39340;&#30476;&#21069;&#27211;&#24066;&#22528;&#36234;&#30010;&#65298;&#65303;&#65300;&#65301;&#65293;&#65297;&#12289;&#65302;&#65374;&#65303;" TargetMode="External"/><Relationship Id="rId21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4_&#31070;&#22856;&#24029;&#30476;/&#30456;&#27169;&#21407;&#24066;&#32209;&#21306;/%5b12%5d&#31070;&#22856;&#24029;&#30476;&#30456;&#27169;&#21407;&#24066;&#32209;&#21306;&#38738;&#23665;&#65298;&#65304;&#65302;&#65305;&#65293;&#65297;&#12289;&#65293;&#65297;&#65303;&#65374;&#65297;&#65305;&#65305;" TargetMode="External"/><Relationship Id="rId21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20304;&#37326;&#24066;/%5bm06%5d&#20304;&#37326;&#24066;&#22856;&#33391;&#28149;&#30010;&#23383;&#35199;&#23665;&#65303;&#65296;&#65302;&#65293;&#65297;&#65374;&#65300;" TargetMode="External"/><Relationship Id="rId21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23665;&#20013;&#28246;&#26449;/%5bo29%5d&#23665;&#26792;&#30476;&#21335;&#37117;&#30041;&#37089;&#23665;&#20013;&#28246;&#26449;&#24179;&#37326;&#23383;&#21521;&#20999;&#35440;&#65300;&#65303;&#65301;&#65293;&#65300;&#65299;" TargetMode="External"/><Relationship Id="rId109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39640;&#26681;&#30010;/%5b57%5d&#23665;&#26792;&#30476;&#21271;&#26460;&#24066;&#39640;&#26681;&#30010;&#20116;&#30010;&#30000;&#23383;&#33750;&#33970;&#21407;&#65297;&#65300;&#65296;" TargetMode="External"/><Relationship Id="rId109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23567;&#28149;&#27810;&#30010;/%5b49_2%5d&#23665;&#26792;&#30476;&#21271;&#26460;&#24066;&#23567;&#28149;&#27810;&#30010;&#23383;&#35199;&#19978;&#24196;&#65297;&#65297;&#65299;&#65303;" TargetMode="External"/><Relationship Id="rId109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23567;&#28149;&#27810;&#30010;/%5b49_2%5d&#23665;&#26792;&#30476;&#21271;&#26460;&#24066;&#23567;&#28149;&#27810;&#30010;&#23383;&#35199;&#19978;&#24196;&#65297;&#65297;&#65299;&#65303;" TargetMode="External"/><Relationship Id="rId109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38920;&#29577;&#30010;/%5b51%5d&#23665;&#26792;&#30476;&#21271;&#26460;&#24066;&#38920;&#29577;&#30010;&#27743;&#33609;&#20736;&#29983;&#65300;&#65300;&#65297;&#65297;&#65293;&#65297;" TargetMode="External"/><Relationship Id="rId109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22823;&#27849;&#30010;/%5b41%5d&#23665;&#26792;&#30476;&#21271;&#26460;&#24066;&#22823;&#27849;&#30010;&#35199;&#20117;&#20986;&#65299;&#65299;&#65304;&#65302;&#65293;&#65299;&#65374;&#65305;" TargetMode="External"/><Relationship Id="rId109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38263;&#22338;&#30010;/%5b64%5d&#23665;&#26792;&#30476;&#21271;&#26460;&#24066;&#38263;&#22338;&#30010;&#22618;&#24029;&#23383;&#20116;&#21619;&#23627;&#25975;&#65302;&#65304;&#65304;&#65293;&#65297;" TargetMode="External"/><Relationship Id="rId109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38263;&#22338;&#30010;/%5b64%5d&#23665;&#26792;&#30476;&#21271;&#26460;&#24066;&#38263;&#22338;&#30010;&#22618;&#24029;&#23383;&#20116;&#21619;&#23627;&#25975;&#65302;&#65304;&#65304;&#65293;&#65297;" TargetMode="External"/><Relationship Id="rId109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38263;&#22338;&#30010;/%5b64%5d&#23665;&#26792;&#30476;&#21271;&#26460;&#24066;&#38263;&#22338;&#30010;&#22618;&#24029;&#23383;&#20116;&#21619;&#23627;&#25975;&#65302;&#65304;&#65304;&#65293;&#65297;" TargetMode="External"/><Relationship Id="rId109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38263;&#22338;&#30010;/%5b64%5d&#23665;&#26792;&#30476;&#21271;&#26460;&#24066;&#38263;&#22338;&#30010;&#22618;&#24029;&#23383;&#20116;&#21619;&#23627;&#25975;&#65302;&#65304;&#65304;&#65293;&#65297;" TargetMode="External"/><Relationship Id="rId109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22633;&#21407;&#24066;/%5bk84%5d&#37027;&#38920;&#22633;&#21407;&#24066;&#39640;&#26519;&#23383;&#19978;&#26575;&#26519;&#65297;&#65305;&#65297;&#65300;&#65293;&#65297;&#65304;" TargetMode="External"/><Relationship Id="rId86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20304;&#20271;&#24066;/%5b15%5d&#22823;&#20998;&#30476;&#20304;&#20271;&#24066;&#23431;&#30446;&#22823;&#23383;&#21315;&#26463;&#23383;&#21315;&#26463;&#65297;&#65304;&#65299;&#65304;" TargetMode="External"/><Relationship Id="rId86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36895;&#35211;&#37089;&#26085;&#20986;&#30010;/%5b36%5d&#22823;&#20998;&#30476;&#36895;&#35211;&#37089;&#26085;&#20986;&#30010;&#22823;&#23383;&#22823;&#31070;&#65303;&#65298;&#65299;&#65297;&#65293;&#65297;" TargetMode="External"/><Relationship Id="rId86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36895;&#35211;&#37089;&#26085;&#20986;&#30010;/%5b36%5d&#22823;&#20998;&#30476;&#36895;&#35211;&#37089;&#26085;&#20986;&#30010;&#22823;&#23383;&#22823;&#31070;&#65303;&#65298;&#65299;&#65297;&#65293;&#65297;" TargetMode="External"/><Relationship Id="rId86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20013;&#27941;&#24066;/%5b62%5d&#22823;&#20998;&#30476;&#20013;&#27941;&#24066;&#22823;&#23383;&#35282;&#26408;&#65298;&#65299;&#65298;&#65293;&#65297;" TargetMode="External"/><Relationship Id="rId86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26085;&#30000;&#24066;/%5b54%5d&#22823;&#20998;&#30476;&#26085;&#30000;&#24066;&#26085;&#39640;&#30010;&#65298;&#65299;&#65305;&#65297;&#65293;&#65297;&#12540;&#65297;&#65374;&#65298;" TargetMode="External"/><Relationship Id="rId86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26085;&#30000;&#24066;/%5b54%5d&#22823;&#20998;&#30476;&#26085;&#30000;&#24066;&#26085;&#39640;&#30010;&#65298;&#65299;&#65305;&#65297;&#65293;&#65297;&#12540;&#65297;&#65374;&#65298;" TargetMode="External"/><Relationship Id="rId86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21029;&#24220;&#24066;/%5b45%5d&#22823;&#20998;&#30476;&#21029;&#24220;&#24066;&#21476;&#24066;&#30010;&#65298;&#65301;&#65293;&#65297;" TargetMode="External"/><Relationship Id="rId86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35914;&#24460;&#22823;&#37326;&#24066;/%5b58%5d&#22823;&#20998;&#30476;&#35914;&#24460;&#22823;&#37326;&#24066;&#19977;&#37325;&#30010;&#33446;&#21000;&#65305;&#65302;&#65301;&#65293;&#65301;&#65293;&#65297;" TargetMode="External"/><Relationship Id="rId86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35914;&#24460;&#22823;&#37326;&#24066;/%5b58%5d&#22823;&#20998;&#30476;&#35914;&#24460;&#22823;&#37326;&#24066;&#19977;&#37325;&#30010;&#33446;&#21000;&#65305;&#65302;&#65301;&#65293;&#65301;&#65293;&#65297;" TargetMode="External"/><Relationship Id="rId86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35914;&#24460;&#22823;&#37326;&#24066;/%5b60%5d&#22823;&#20998;&#30476;&#35914;&#24460;&#22823;&#37326;&#24066;&#19977;&#37325;&#30010;&#30334;&#26525;&#65297;&#65298;&#65301;&#65302;&#65293;&#65297;&#65301;&#65293;&#65297;" TargetMode="External"/><Relationship Id="rId54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_&#38626;&#23798;/%5b74%5d&#26481;&#20140;&#37117;&#20843;&#19976;&#23798;&#20843;&#19976;&#30010;&#19977;&#26681;&#65301;&#65304;&#65305;&#65300;&#65293;&#65299;&#65293;&#65297;&#65374;&#65298;&#20182;" TargetMode="External"/><Relationship Id="rId54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_&#38626;&#23798;/%5b74%5d&#26481;&#20140;&#37117;&#20843;&#19976;&#23798;&#20843;&#19976;&#30010;&#19977;&#26681;&#65301;&#65304;&#65305;&#65300;&#65293;&#65299;&#65293;&#65297;&#65374;&#65298;&#20182;" TargetMode="External"/><Relationship Id="rId54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_&#38626;&#23798;/%5b74%5d&#26481;&#20140;&#37117;&#20843;&#19976;&#23798;&#20843;&#19976;&#30010;&#19977;&#26681;&#65301;&#65304;&#65305;&#65300;&#65293;&#65299;&#65293;&#65297;&#65374;&#65298;&#20182;" TargetMode="External"/><Relationship Id="rId54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_&#38626;&#23798;/%5b74%5d&#26481;&#20140;&#37117;&#20843;&#19976;&#23798;&#20843;&#19976;&#30010;&#19977;&#26681;&#65301;&#65304;&#65305;&#65300;&#65293;&#65299;&#65293;&#65297;&#65374;&#65298;&#20182;" TargetMode="External"/><Relationship Id="rId54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12354;&#12365;&#12427;&#37326;&#24066;/%5b26_1%5d&#26481;&#20140;&#37117;&#12354;&#12365;&#12427;&#37326;&#24066;&#23567;&#24029;&#23383;&#31179;&#35211;&#12534;&#23822;&#65297;&#65300;&#65297;&#65297;" TargetMode="External"/><Relationship Id="rId54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35199;&#22810;&#25705;&#37089;&#26085;&#12398;&#20986;&#30010;/%5b05%5d&#26481;&#20140;&#37117;&#35199;&#22810;&#25705;&#37089;&#26085;&#12398;&#20986;&#30010;&#22823;&#23383;&#24179;&#20117;&#23383;&#35895;&#25144;&#65299;&#65298;&#65296;&#65303;&#65293;&#65297;&#20182;" TargetMode="External"/><Relationship Id="rId54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20843;&#29579;&#23376;&#24066;/%5b48%5d&#26481;&#20140;&#37117;&#20843;&#29579;&#23376;&#24066;&#35895;&#37326;&#30010;&#65298;&#65300;&#65293;&#65297;&#65374;&#65303;" TargetMode="External"/><Relationship Id="rId54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20843;&#29579;&#23376;&#24066;/%5b34%5d&#26481;&#20140;&#37117;&#20843;&#29579;&#23376;&#24066;&#26757;&#22378;&#30010;&#65300;&#65301;&#65297;&#65293;&#65297;&#65374;&#65298;" TargetMode="External"/><Relationship Id="rId54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39151;&#33021;&#24066;/%5b08%5d&#22524;&#29577;&#30476;&#39151;&#33021;&#24066;&#22823;&#23383;&#20013;&#34276;&#20013;&#37111;&#23383;&#20037;&#26681;&#33457;&#65298;&#65303;&#65304;&#65293;&#65297;" TargetMode="External"/><Relationship Id="rId54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39151;&#33021;&#24066;/%5b10%5d&#22524;&#29577;&#30476;&#39151;&#33021;&#24066;&#22823;&#23383;&#21335;&#24029;&#23383;&#23713;&#25151;&#65302;&#65301;&#65300;&#65293;&#65302;" TargetMode="External"/><Relationship Id="rId1220" Type="http://schemas.openxmlformats.org/officeDocument/2006/relationships/hyperlink" Target="&#31119;&#23665;&#20316;&#26989;/AppData/Roaming/Microsoft/AppData/Roaming/Microsoft/AppData/Roaming/Microsoft/AppData/Roaming/&#28197;&#32654;/Desktop/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22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4892;&#27211;&#24066;/%5b109%5d&#31119;&#23713;&#30476;&#34892;&#27211;&#24066;&#19979;&#26908;&#22320;&#65288;&#30058;&#22320;&#26410;&#30906;&#23450;&#65289;&#65293;&#65297;&#65374;&#65299;/&#31119;&#23713;&#30476;&#34892;&#27211;&#24066;&#19979;&#26908;&#22320;&#65288;&#30058;&#22320;&#26410;&#30906;&#23450;&#65289;&#65293;&#65297;_&#24037;&#20107;&#36000;&#25285;&#37329;.pdf" TargetMode="External"/><Relationship Id="rId122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4892;&#27211;&#24066;/%5b109%5d&#31119;&#23713;&#30476;&#34892;&#27211;&#24066;&#19979;&#26908;&#22320;&#65288;&#30058;&#22320;&#26410;&#30906;&#23450;&#65289;&#65293;&#65297;&#65374;&#65299;/&#31119;&#23713;&#30476;&#34892;&#27211;&#24066;&#19979;&#26908;&#22320;&#65288;&#30058;&#22320;&#26410;&#30906;&#23450;&#65289;&#65293;&#65298;_&#24037;&#20107;&#36000;&#25285;&#37329;.pdf" TargetMode="External"/><Relationship Id="rId122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4892;&#27211;&#24066;/%5b109%5d&#31119;&#23713;&#30476;&#34892;&#27211;&#24066;&#19979;&#26908;&#22320;&#65288;&#30058;&#22320;&#26410;&#30906;&#23450;&#65289;&#65293;&#65297;&#65374;&#65299;/&#31119;&#23713;&#30476;&#34892;&#27211;&#24066;&#19979;&#26908;&#22320;&#65288;&#30058;&#22320;&#26410;&#30906;&#23450;&#65289;&#65293;&#65299;_&#24037;&#20107;&#36000;&#25285;&#37329;.pdf" TargetMode="External"/><Relationship Id="rId122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4892;&#27211;&#24066;/%5b108%5d&#31119;&#23713;&#30476;&#34892;&#27211;&#24066;&#37329;&#23627;&#65301;&#65304;&#65296;&#65293;&#65297;&#65293;&#65297;&#65374;&#65298;/&#31119;&#23713;&#30476;&#34892;&#27211;&#24066;&#37329;&#23627;&#65301;&#65304;&#65296;&#65293;&#65297;&#65293;&#65297;_&#24037;&#20107;&#36000;&#25285;&#37329;&#35531;&#27714;.pdf" TargetMode="External"/><Relationship Id="rId122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4892;&#27211;&#24066;/%5b108%5d&#31119;&#23713;&#30476;&#34892;&#27211;&#24066;&#37329;&#23627;&#65301;&#65304;&#65296;&#65293;&#65297;&#65293;&#65297;&#65374;&#65298;/&#31119;&#23713;&#30476;&#34892;&#27211;&#24066;&#37329;&#23627;&#65301;&#65304;&#65296;&#65293;&#65297;&#65293;&#65298;_&#24037;&#20107;&#36000;&#25285;&#37329;&#35531;&#27714;.pdf" TargetMode="External"/><Relationship Id="rId122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9%5d&#31119;&#23713;&#30476;&#34892;&#27211;&#24066;&#19979;&#26908;&#22320;&#65288;&#30058;&#22320;&#26410;&#30906;&#23450;&#65289;&#65293;&#65297;&#65374;&#65299;" TargetMode="External"/><Relationship Id="rId122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4892;&#27211;&#24066;/%5b108%5d&#31119;&#23713;&#30476;&#34892;&#27211;&#24066;&#37329;&#23627;&#65301;&#65304;&#65296;&#65293;&#65297;&#65293;&#65297;&#65374;&#65298;" TargetMode="External"/><Relationship Id="rId122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1689;&#19978;&#37089;&#19978;&#27611;&#30010;/%5b98%5d&#31119;&#23713;&#30476;&#31689;&#19978;&#37089;&#19978;&#27611;&#30010;&#32210;&#26041;&#65288;&#30058;&#22320;&#26410;&#30906;&#23450;&#65289;&#65293;&#65297;&#65374;&#65298;/&#31119;&#23713;&#30476;&#31689;&#19978;&#37089;&#19978;&#27611;&#30010;&#32210;&#26041;&#65288;&#30058;&#22320;&#26410;&#30906;&#23450;&#65289;&#65293;&#65297;_&#24037;&#20107;&#36000;&#25285;&#37329;&#35531;&#27714;.pdf" TargetMode="External"/><Relationship Id="rId122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1689;&#19978;&#37089;&#19978;&#27611;&#30010;/%5b98%5d&#31119;&#23713;&#30476;&#31689;&#19978;&#37089;&#19978;&#27611;&#30010;&#32210;&#26041;&#65288;&#30058;&#22320;&#26410;&#30906;&#23450;&#65289;&#65293;&#65297;&#65374;&#65298;/&#31119;&#23713;&#30476;&#31689;&#19978;&#37089;&#19978;&#27611;&#30010;&#32210;&#26041;&#65288;&#30058;&#22320;&#26410;&#30906;&#23450;&#65289;&#65293;&#65298;_&#24037;&#20107;&#36000;&#25285;&#37329;&#35531;&#27714;.pdf" TargetMode="External"/><Relationship Id="rId22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23665;&#20013;&#28246;&#26449;/%5bo29%5d&#23665;&#26792;&#30476;&#21335;&#37117;&#30041;&#37089;&#23665;&#20013;&#28246;&#26449;&#24179;&#37326;&#23383;&#21521;&#20999;&#35440;&#65300;&#65303;&#65301;&#65293;&#65300;&#65299;" TargetMode="External"/><Relationship Id="rId22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566;&#22971;&#37089;&#38263;&#37326;&#21407;&#30010;/%5bs14%5d&#32676;&#39340;&#30476;&#21566;&#22971;&#37089;&#38263;&#37326;&#21407;&#30010;&#22823;&#23383;&#21271;&#36605;&#20117;&#27810;&#65297;&#65305;&#65298;&#65300;&#65293;&#65297;&#65296;&#65304;&#65301;&#65288;&#65302;&#21306;&#30011;&#65289;" TargetMode="External"/><Relationship Id="rId22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39640;&#23822;&#24066;/%5bt12%5d&#32676;&#39340;&#30476;&#39640;&#23822;&#24066;&#20055;&#38468;&#30010;&#65299;&#65304;&#65298;&#65304;&#65293;&#65297;&#65374;&#65299;" TargetMode="External"/><Relationship Id="rId22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0002;&#24220;&#24066;/%5b09%5d&#23665;&#26792;&#30476;&#30002;&#24220;&#24066;&#19979;&#24111;&#37027;&#30010;&#65299;&#65299;&#65300;&#65296;&#65374;&#65299;&#65299;&#65300;&#65302;" TargetMode="External"/><Relationship Id="rId22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0002;&#24220;&#24066;/%5b09%5d&#23665;&#26792;&#30476;&#30002;&#24220;&#24066;&#19979;&#24111;&#37027;&#30010;&#65299;&#65299;&#65300;&#65296;&#65374;&#65299;&#65299;&#65300;&#65302;" TargetMode="External"/><Relationship Id="rId22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0002;&#24220;&#24066;/%5b14%5d&#23665;&#26792;&#30476;&#30002;&#24220;&#24066;&#27178;&#26681;&#30010;&#65297;&#65297;&#65304;&#65298;&#65293;&#65299;&#65302;&#65296;&#65293;&#65297;&#65374;&#65297;&#65297;" TargetMode="External"/><Relationship Id="rId22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1515;&#21561;&#24066;/%5b28%5d&#23665;&#26792;&#30476;&#31515;&#21561;&#24066;&#30707;&#21644;&#30010;&#20843;&#30000;&#65300;&#65305;&#65296;&#65293;&#65300;&#65296;&#12289;&#65293;&#65297;&#65300;&#65302;&#65374;&#65297;&#65300;&#65305;" TargetMode="External"/><Relationship Id="rId22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1515;&#21561;&#24066;/%5b31%5d&#23665;&#26792;&#30476;&#31515;&#21561;&#24066;&#24481;&#22338;&#30010;&#19978;&#40658;&#39378;&#65288;&#30058;&#22320;&#26410;&#30906;&#23450;&#65289;&#12289;&#65302;&#65304;&#65302;&#65302;" TargetMode="External"/><Relationship Id="rId22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9_&#23665;&#26792;&#30476;/&#21271;&#26460;&#24066;/&#26126;&#37326;&#30010;/%5b32%5d&#23665;&#26792;&#30476;&#21271;&#26460;&#24066;&#26126;&#37326;&#30010;&#27973;&#23614;&#23383;&#22823;&#26681;&#65299;&#65297;&#65296;&#65297;&#65293;&#65297;" TargetMode="External"/><Relationship Id="rId22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9_&#23665;&#26792;&#30476;/&#21271;&#26460;&#24066;/&#26126;&#37326;&#30010;/%5b34%5d&#23665;&#26792;&#30476;&#21271;&#26460;&#24066;&#26126;&#37326;&#30010;&#27973;&#23614;&#26032;&#30000;&#65297;&#65301;&#65303;&#65303;&#65293;&#65301;&#65293;&#65297;" TargetMode="External"/><Relationship Id="rId87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35914;&#24460;&#22823;&#37326;&#24066;/%5b60%5d&#22823;&#20998;&#30476;&#35914;&#24460;&#22823;&#37326;&#24066;&#19977;&#37325;&#30010;&#30334;&#26525;&#65297;&#65298;&#65301;&#65302;&#65293;&#65297;&#65301;&#65293;&#65297;" TargetMode="External"/><Relationship Id="rId87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35914;&#24460;&#22823;&#37326;&#24066;/%5b57%5d&#22823;&#20998;&#30476;&#35914;&#24460;&#22823;&#37326;&#24066;&#21315;&#27507;&#30010;&#26612;&#23665;&#23383;&#26085;&#21521;&#20037;&#20445;&#65297;&#65305;&#65299;&#65298;" TargetMode="External"/><Relationship Id="rId87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4_&#22823;&#20998;&#30476;/&#35914;&#24460;&#22823;&#37326;&#24066;/%5b57%5d&#22823;&#20998;&#30476;&#35914;&#24460;&#22823;&#37326;&#24066;&#21315;&#27507;&#30010;&#26612;&#23665;&#23383;&#26085;&#21521;&#20037;&#20445;&#65297;&#65305;&#65299;&#65298;" TargetMode="External"/><Relationship Id="rId87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2_&#38263;&#23822;&#30476;/&#35199;&#28023;&#24066;/%5b08%5d&#38263;&#23822;&#30476;&#35199;&#28023;&#24066;&#22823;&#28716;&#25144;&#30010;&#26494;&#23798;&#22806;&#37111;&#65299;&#65300;&#65302;&#65298;&#65293;&#65297;&#65301;" TargetMode="External"/><Relationship Id="rId87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2_&#38263;&#23822;&#30476;/&#22823;&#26449;&#24066;/%5b03%5d&#38263;&#23822;&#30476;&#22823;&#26449;&#24066;&#26481;&#22823;&#26449;&#65298;&#65293;&#65297;&#65297;&#65296;&#65300;&#65293;&#65297;&#65293;&#65297;&#65374;&#65298;" TargetMode="External"/><Relationship Id="rId87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2_&#38263;&#23822;&#30476;/&#22823;&#26449;&#24066;/%5b02%5d&#38263;&#23822;&#30476;&#22823;&#26449;&#24066;&#26408;&#22580;&#65297;&#65293;&#65301;&#65302;&#65293;&#65299;&#65293;&#65297;&#65374;&#65299;" TargetMode="External"/><Relationship Id="rId87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2_&#38263;&#23822;&#30476;/&#38263;&#23822;&#24066;/%5b15%5d&#38263;&#23822;&#30476;&#38263;&#23822;&#24066;&#37326;&#27597;&#30010;&#65297;&#65302;&#65305;&#65296;&#65293;&#65299;" TargetMode="External"/><Relationship Id="rId87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2633;&#23611;&#24066;/%5b01%5d&#38263;&#37326;&#30476;&#22633;&#23611;&#24066;&#22823;&#23383;&#21271;&#23567;&#37326;&#65300;&#65297;&#65296;&#65303;&#65293;&#65298;&#65302;&#65303;" TargetMode="External"/><Relationship Id="rId87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19979;&#20234;&#37027;&#37089;&#39640;&#26862;&#30010;" TargetMode="External"/><Relationship Id="rId87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19979;&#20234;&#37027;&#37089;&#24179;&#35895;&#26449;/%5b06%5d&#38263;&#37326;&#30476;&#19979;&#20234;&#37027;&#37089;&#24179;&#35895;&#26449;&#65300;&#65296;&#65299;&#65293;&#65302;&#65303;&#65299;&#65293;&#65297;&#65374;&#65298;" TargetMode="External"/><Relationship Id="rId55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39151;&#33021;&#24066;/%5b11%5d&#22524;&#29577;&#30476;&#39151;&#33021;&#24066;&#22823;&#23383;&#21335;&#24029;&#23383;&#31209;&#29238;&#23776;&#65300;&#65297;&#65303;&#20182;" TargetMode="External"/><Relationship Id="rId55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39151;&#33021;&#24066;/%5b11%5d&#22524;&#29577;&#30476;&#39151;&#33021;&#24066;&#22823;&#23383;&#21335;&#24029;&#23383;&#31209;&#29238;&#23776;&#65300;&#65297;&#65303;&#20182;" TargetMode="External"/><Relationship Id="rId55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39151;&#33021;&#24066;/%5b07%5d&#22524;&#29577;&#30476;&#39151;&#33021;&#24066;&#22823;&#23383;&#21271;&#24029;&#23383;&#23721;&#33592;&#30707;&#65297;&#65298;&#65296;&#65303;&#65293;&#65302;&#65374;&#65304;" TargetMode="External"/><Relationship Id="rId55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20837;&#38291;&#37089;&#36234;&#29983;&#30010;/%5b03%5d&#22524;&#29577;&#30476;&#20837;&#38291;&#37089;&#36234;&#29983;&#30010;&#22823;&#23383;&#23567;&#26441;&#65302;&#65304;&#65297;&#65293;&#65301;&#12289;&#65304;" TargetMode="External"/><Relationship Id="rId55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39151;&#33021;&#24066;/%5b00%5d&#22524;&#29577;&#30476;&#39151;&#33021;&#24066;&#22338;&#20803;&#65297;&#65298;&#65296;&#65303;&#65293;&#65297;&#65296;" TargetMode="External"/><Relationship Id="rId55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12450;&#12523;&#12503;&#12473;&#24066;/%5b92%5d&#23665;&#26792;&#30476;&#21335;&#12450;&#12523;&#12503;&#12473;&#24066;&#20845;&#31185;&#65297;&#65299;&#65300;&#65302;&#65293;&#65297;&#65374;&#65298;" TargetMode="External"/><Relationship Id="rId55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12450;&#12523;&#12503;&#12473;&#24066;/%5b92%5d&#23665;&#26792;&#30476;&#21335;&#12450;&#12523;&#12503;&#12473;&#24066;&#20845;&#31185;&#65297;&#65299;&#65300;&#65302;&#65293;&#65297;&#65374;&#65298;" TargetMode="External"/><Relationship Id="rId55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8894;&#23822;&#24066;/%5b24%5d&#23665;&#26792;&#30476;&#38894;&#23822;&#24066;&#31298;&#22338;&#30010;&#19977;&#12484;&#27810;&#65298;&#65303;&#65297;&#65299;&#12289;&#65298;&#65303;&#65297;&#65302;" TargetMode="External"/><Relationship Id="rId55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8894;&#23822;&#24066;/%5b25%5d&#23665;&#26792;&#30476;&#38894;&#23822;&#24066;&#31298;&#22338;&#30010;&#23470;&#20037;&#20445;&#23383;&#19978;&#37326;&#21407;&#65298;&#65300;&#65301;&#65302;&#65293;&#65297;&#65374;&#65298;" TargetMode="External"/><Relationship Id="rId55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40232;&#24029;&#24066;/%5bk30%5d&#21315;&#33865;&#30476;&#40232;&#24029;&#24066;&#35199;&#23383;&#23567;&#35199;&#65297;&#65301;&#65296;&#65305;&#65293;&#65303;" TargetMode="External"/><Relationship Id="rId123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31689;&#19978;&#37089;&#19978;&#27611;&#30010;/%5b98%5d&#31119;&#23713;&#30476;&#31689;&#19978;&#37089;&#19978;&#27611;&#30010;&#32210;&#26041;&#65288;&#30058;&#22320;&#26410;&#30906;&#23450;&#65289;&#65293;&#65297;&#65374;&#65298;" TargetMode="External"/><Relationship Id="rId123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26397;&#20489;&#24066;/%5b03%5d&#31119;&#23713;&#30476;&#26397;&#20489;&#24066;&#29275;&#26408;&#65299;&#65298;&#65301;&#65293;&#65297;/&#31119;&#23713;&#30476;&#26397;&#20489;&#24066;&#29275;&#26408;&#65299;&#65298;&#65301;&#65293;&#65297;_&#24037;&#20107;&#36000;&#25285;&#37329;&#35531;&#27714;.pdf" TargetMode="External"/><Relationship Id="rId123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0_&#31119;&#23713;&#30476;/&#26397;&#20489;&#24066;/%5b03%5d&#31119;&#23713;&#30476;&#26397;&#20489;&#24066;&#29275;&#26408;&#65299;&#65298;&#65301;&#65293;&#65297;" TargetMode="External"/><Relationship Id="rId123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4892;&#27211;&#24066;/%5b108%5d&#31119;&#23713;&#30476;&#34892;&#27211;&#24066;&#37329;&#23627;&#65301;&#65304;&#65296;&#65293;&#65297;&#65293;&#65297;&#65374;&#65298;/&#31119;&#23713;&#30476;&#34892;&#27211;&#24066;&#37329;&#23627;&#65301;&#65304;&#65296;&#65293;&#65297;&#65293;&#65297;_&#24037;&#20107;&#36000;&#25285;&#37329;&#35531;&#27714;.pdf" TargetMode="External"/><Relationship Id="rId123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31119;&#23713;&#30476;/&#31689;&#19978;&#37089;&#19978;&#27611;&#30010;/%5b98%5d&#31119;&#23713;&#30476;&#31689;&#19978;&#37089;&#19978;&#27611;&#30010;&#32210;&#26041;&#65288;&#30058;&#22320;&#26410;&#30906;&#23450;&#65289;&#65293;&#65297;&#65374;&#65298;/&#31119;&#23713;&#30476;&#31689;&#19978;&#37089;&#19978;&#27611;&#30010;&#32210;&#26041;&#65288;&#30058;&#22320;&#26410;&#30906;&#23450;&#65289;&#65293;&#65297;_&#24037;&#20107;&#36000;&#25285;&#37329;&#35531;&#27714;.pdf" TargetMode="External"/><Relationship Id="rId123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38306;&#26481;&#65288;&#26481;&#20140;&#38651;&#21147;&#65289;/14_&#31070;&#22856;&#24029;&#30476;/&#19977;&#28006;&#24066;/%5b19%5d&#31070;&#22856;&#24029;&#30476;&#19977;&#28006;&#24066;&#22478;&#23665;&#30010;&#65299;&#65298;&#65298;&#65299;" TargetMode="External"/><Relationship Id="rId123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38306;&#26481;&#65288;&#26481;&#20140;&#38651;&#21147;&#65289;/09_&#26627;&#26408;&#30476;/&#37027;&#38920;&#37089;&#37027;&#38920;&#30010;/%5bk34%5d&#37027;&#38920;&#37089;&#37027;&#38920;&#30010;&#35914;&#21407;&#23383;&#27700;&#22633;&#36947;&#26481;&#65297;&#65299;&#65305;&#65293;&#65299;&#65305;" TargetMode="External"/><Relationship Id="rId123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38306;&#26481;&#65288;&#26481;&#20140;&#38651;&#21147;&#65289;/09_&#26627;&#26408;&#30476;/&#37027;&#38920;&#37089;&#37027;&#38920;&#30010;/%5bk34%5d&#37027;&#38920;&#37089;&#37027;&#38920;&#30010;&#35914;&#21407;&#23383;&#27700;&#22633;&#36947;&#26481;&#65297;&#65299;&#65305;&#65293;&#65299;&#65305;" TargetMode="External"/><Relationship Id="rId123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38306;&#26481;&#65288;&#26481;&#20140;&#38651;&#21147;&#65289;/09_&#26627;&#26408;&#30476;/&#37027;&#38920;&#22633;&#21407;&#24066;/%5bk92%5d&#37027;&#38920;&#22633;&#21407;&#24066;&#25144;&#30000;&#65301;&#65297;&#65293;&#65298;&#65300;" TargetMode="External"/><Relationship Id="rId123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38306;&#26481;&#65288;&#26481;&#20140;&#38651;&#21147;&#65289;/09_&#26627;&#26408;&#30476;/&#37027;&#38920;&#22633;&#21407;&#24066;/%5bk98%5d&#37027;&#38920;&#22633;&#21407;&#24066;&#35199;&#23721;&#23822;&#23383;&#22823;&#36650;&#22320;&#65298;&#65299;&#65298;&#65293;&#65299;&#65298;&#65301;" TargetMode="External"/><Relationship Id="rId23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9_&#23665;&#26792;&#30476;/&#21271;&#26460;&#24066;/&#26126;&#37326;&#30010;/%5b34%5d&#23665;&#26792;&#30476;&#21271;&#26460;&#24066;&#26126;&#37326;&#30010;&#27973;&#23614;&#26032;&#30000;&#65297;&#65301;&#65303;&#65303;&#65293;&#65301;&#65293;&#65297;" TargetMode="External"/><Relationship Id="rId23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22823;&#27849;&#30010;/%5b41%5d&#23665;&#26792;&#30476;&#21271;&#26460;&#24066;&#22823;&#27849;&#30010;&#35199;&#20117;&#20986;&#65299;&#65299;&#65304;&#65302;&#65293;&#65299;&#65374;&#65305;" TargetMode="External"/><Relationship Id="rId23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271;&#26460;&#24066;/&#39640;&#26681;&#30010;/%5b57%5d&#23665;&#26792;&#30476;&#21271;&#26460;&#24066;&#39640;&#26681;&#30010;&#20116;&#30010;&#30000;&#23383;&#33750;&#33970;&#21407;&#65297;&#65300;&#65296;" TargetMode="External"/><Relationship Id="rId23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9_&#23665;&#26792;&#30476;/&#21271;&#26460;&#24066;/&#30333;&#24030;&#30010;/%5b73%5d&#23665;&#26792;&#30476;&#21271;&#26460;&#24066;&#30333;&#24030;&#30010;&#30333;&#38920;&#23383;&#39340;&#39164;&#22580;&#65303;&#65300;&#65301;&#65304;" TargetMode="External"/><Relationship Id="rId23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9_&#23665;&#26792;&#30476;/&#21271;&#26460;&#24066;/&#30333;&#24030;&#30010;/%5b73%5d&#23665;&#26792;&#30476;&#21271;&#26460;&#24066;&#30333;&#24030;&#30010;&#30333;&#38920;&#23383;&#39340;&#39164;&#22580;&#65303;&#65300;&#65301;&#65304;" TargetMode="External"/><Relationship Id="rId23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3665;&#26792;&#24066;/%5b95%5d&#23665;&#26792;&#30476;&#23665;&#26792;&#24066;&#19979;&#20117;&#23611;&#65297;&#65297;&#65303;&#65301;&#12289;&#65297;&#65297;&#65303;&#65301;&#65293;&#65297;&#65374;&#65300;" TargetMode="External"/><Relationship Id="rId23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566;&#22971;&#37089;&#38263;&#37326;&#21407;&#30010;/%5bs18%5d&#32676;&#39340;&#30476;&#21566;&#22971;&#37089;&#38263;&#37326;&#21407;&#30010;&#22823;&#23383;&#21271;&#36605;&#20117;&#27810;&#23383;&#21335;&#26408;&#23665;&#22823;&#26978;&#65298;&#65296;&#65299;&#65298;&#65293;&#65297;&#12289;&#65301;&#65305;&#65300;&#65303;&#65293;&#65301;&#65305;&#65300;&#65305;" TargetMode="External"/><Relationship Id="rId23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566;&#22971;&#37089;&#38263;&#37326;&#21407;&#30010;/%5bs08%5d&#32676;&#39340;&#30476;&#21566;&#22971;&#37089;&#38263;&#37326;&#21407;&#30010;&#22823;&#23383;&#21271;&#36605;&#20117;&#27810;&#65288;&#23383;&#21335;&#26408;&#29066;&#12398;&#20869;&#65289;" TargetMode="External"/><Relationship Id="rId23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566;&#22971;&#37089;&#23340;&#24651;&#26449;/%5bs06%5d&#32676;&#39340;&#30476;&#21566;&#22971;&#37089;&#23340;&#24651;&#26449;&#22823;&#23383;&#37772;&#21407;&#23383;&#39740;&#12398;&#27849;&#27700;&#65297;&#65300;&#65305;&#65304;&#12289;&#65297;&#65300;&#65305;&#65305;" TargetMode="External"/><Relationship Id="rId23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566;&#22971;&#37089;&#38263;&#37326;&#21407;&#30010;/%5bs09%5d&#32676;&#39340;&#30476;&#21566;&#22971;&#37089;&#38263;&#37326;&#21407;&#30010;&#22823;&#23383;&#24540;&#26705;&#23383;&#27744;&#12398;&#22338;&#65297;&#65302;&#65296;&#65303;&#65293;&#65297;&#65302;&#65298;&#20182;" TargetMode="External"/><Relationship Id="rId88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19979;&#39640;&#20117;&#37089;&#26408;&#23798;&#24179;&#26449;/%5b02%5d&#38263;&#37326;&#30476;&#19979;&#39640;&#20117;&#37089;&#26408;&#23798;&#24179;&#26449;&#22823;&#23383;&#19978;&#26408;&#23798;&#65300;&#65302;&#65296;&#65300;&#65293;&#65303;&#65299;" TargetMode="External"/><Relationship Id="rId88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3541;&#37326;&#24066;/%5b18%5d&#38263;&#37326;&#30476;&#33541;&#37326;&#24066;&#23470;&#24029;&#65297;&#65297;&#65296;&#65300;&#65302;&#65293;&#65297;&#12289;&#65288;&#30058;&#22320;&#26410;&#30906;&#23450;&#65289;" TargetMode="External"/><Relationship Id="rId88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3541;&#37326;&#24066;/%5b18%5d&#38263;&#37326;&#30476;&#33541;&#37326;&#24066;&#23470;&#24029;&#65297;&#65297;&#65296;&#65300;&#65302;&#65293;&#65297;&#12289;&#65288;&#30058;&#22320;&#26410;&#30906;&#23450;&#65289;" TargetMode="External"/><Relationship Id="rId88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3541;&#37326;&#24066;/%5b11%5d&#38263;&#37326;&#30476;&#33541;&#37326;&#24066;&#29577;&#24029;&#23383;&#21407;&#23665;&#65297;&#65297;&#65300;&#65296;&#65296;&#65293;&#65297;&#12289;&#65297;&#65300;&#65297;&#65303;&#65374;&#65297;&#65300;&#65298;&#65296;" TargetMode="External"/><Relationship Id="rId88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3541;&#37326;&#24066;/%5b11%5d&#38263;&#37326;&#30476;&#33541;&#37326;&#24066;&#29577;&#24029;&#23383;&#21407;&#23665;&#65297;&#65297;&#65300;&#65296;&#65296;&#65293;&#65297;&#12289;&#65297;&#65300;&#65297;&#65303;&#65374;&#65297;&#65300;&#65298;&#65296;" TargetMode="External"/><Relationship Id="rId88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3541;&#37326;&#24066;/%5b09%5d&#38263;&#37326;&#30476;&#33541;&#37326;&#24066;&#21271;&#23665;&#23383;&#34152;&#21407;&#65301;&#65303;&#65298;&#65298;&#65293;&#65297;&#65293;&#65297;&#65374;&#65300;" TargetMode="External"/><Relationship Id="rId88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33541;&#37326;&#24066;/%5b09%5d&#38263;&#37326;&#30476;&#33541;&#37326;&#24066;&#21271;&#23665;&#23383;&#34152;&#21407;&#65301;&#65303;&#65298;&#65298;&#65293;&#65297;&#65293;&#65297;&#65374;&#65300;" TargetMode="External"/><Relationship Id="rId88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0304;&#20037;&#24066;/%5b01%5d&#38263;&#37326;&#30476;&#20304;&#20037;&#24066;&#21360;&#20869;&#65301;&#65298;&#65299;&#65293;&#65299;&#65302;&#65293;&#65297;&#65374;&#65298;" TargetMode="External"/><Relationship Id="rId88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0304;&#20037;&#24066;/%5b08%5d&#38263;&#37326;&#30476;&#20304;&#20037;&#24066;&#26681;&#23736;&#65297;&#65298;&#65301;&#65301;&#65293;&#65297;&#65302;&#65301;&#65293;&#65297;&#65374;&#65298;" TargetMode="External"/><Relationship Id="rId88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0304;&#20037;&#24066;/%5b06%5d&#38263;&#37326;&#30476;&#20304;&#20037;&#24066;&#24535;&#36032;&#23383;&#38263;&#23665;&#65297;&#65293;&#65305;&#65300;&#12289;&#65305;&#65301;" TargetMode="External"/><Relationship Id="rId56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37089;&#37027;&#38920;&#30010;/%5bk53%5d&#37027;&#38920;&#37089;&#37027;&#38920;&#30010;&#27836;&#37326;&#20117;&#23383;&#30722;&#37326;&#30446;&#65302;&#65299;&#65305;&#65293;&#65301;&#65304;" TargetMode="External"/><Relationship Id="rId56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37089;&#37027;&#38920;&#30010;/%5bk54%5d&#37027;&#38920;&#37089;&#37027;&#38920;&#30010;&#27836;&#37326;&#20117;&#23383;&#30722;&#37326;&#30446;&#65302;&#65299;&#65305;&#65293;&#65305;&#65296;" TargetMode="External"/><Relationship Id="rId56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37089;&#37027;&#38920;&#30010;/%5bk44%5d&#37027;&#38920;&#37089;&#37027;&#38920;&#30010;&#27836;&#37326;&#20117;&#23383;&#26032;&#30000;&#65302;&#65298;&#65303;&#65293;&#65297;&#65298;&#12289;&#65298;&#65301;&#65305;&#20182;" TargetMode="External"/><Relationship Id="rId56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37089;&#37027;&#38920;&#30010;/%5bk47%5d&#37027;&#38920;&#37089;&#37027;&#38920;&#30010;&#27836;&#37326;&#20117;&#23383;&#30722;&#37326;&#30446;&#65302;&#65298;&#65303;&#65293;&#65304;&#65301;" TargetMode="External"/><Relationship Id="rId56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37089;&#37027;&#38920;&#30010;/%5bk48%5d&#37027;&#38920;&#37089;&#37027;&#38920;&#30010;&#27836;&#37326;&#20117;&#23383;&#30722;&#37326;&#30446;&#65302;&#65298;&#65303;&#65293;&#65297;&#65298;&#65301;" TargetMode="External"/><Relationship Id="rId56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9_&#26627;&#26408;&#30476;/&#37027;&#38920;&#37089;&#37027;&#38920;&#30010;/%5bk53%5d&#37027;&#38920;&#37089;&#37027;&#38920;&#30010;&#27836;&#37326;&#20117;&#23383;&#30722;&#37326;&#30446;&#65302;&#65299;&#65305;&#65293;&#65301;&#65304;" TargetMode="External"/><Relationship Id="rId56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26085;&#20809;&#24066;/%5bk120%5d&#26085;&#20809;&#24066;&#26126;&#31070;&#65297;&#65297;&#65302;&#65302;&#65293;&#65297;&#65301;" TargetMode="External"/><Relationship Id="rId56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09_&#26627;&#26408;&#30476;/&#23567;&#23665;&#24066;/%5bm01%5d&#23567;&#23665;&#24066;&#22823;&#23383;&#37857;&#65288;&#30058;&#22320;&#26410;&#30906;&#23450;&#65289;" TargetMode="External"/><Relationship Id="rId56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4066;&#21407;&#24066;/%5bk19%5d&#21315;&#33865;&#30476;&#24066;&#21407;&#24066;&#26658;&#27211;&#23383;&#22823;&#27810;&#65301;&#65301;&#65303;" TargetMode="External"/><Relationship Id="rId56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4066;&#21407;&#24066;/%5b01%5d&#21315;&#33865;&#30476;&#24066;&#21407;&#24066;&#26032;&#24059;&#23383;&#23567;&#33833;&#35895;&#65301;&#65297;&#65298;&#65293;&#65297;" TargetMode="External"/><Relationship Id="rId124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20061;&#24030;/42_&#38263;&#23822;&#30476;/&#20304;&#19990;&#20445;&#24066;/%5b06%5d&#38263;&#23822;&#30476;&#20304;&#19990;&#20445;&#24066;&#20013;&#36890;&#30010;&#65288;&#30058;&#22320;&#26410;&#30906;&#23450;&#65289;" TargetMode="External"/><Relationship Id="rId124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2_&#38263;&#23822;&#30476;/&#20304;&#19990;&#20445;&#24066;/%5b19%5d&#38263;&#23822;&#30476;&#20304;&#19990;&#20445;&#24066;&#33337;&#36234;&#65288;&#30058;&#22320;&#26410;&#30906;&#23450;&#65289;" TargetMode="External"/><Relationship Id="rId124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2_&#38263;&#23822;&#30476;/&#20304;&#19990;&#20445;&#24066;/%5b19%5d&#38263;&#23822;&#30476;&#20304;&#19990;&#20445;&#24066;&#33337;&#36234;&#65288;&#30058;&#22320;&#26410;&#30906;&#23450;&#65289;" TargetMode="External"/><Relationship Id="rId124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6481;&#21271;/07_&#31119;&#23798;&#30476;/&#30456;&#39340;&#24066;" TargetMode="External"/><Relationship Id="rId124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13;&#37096;/23_&#24859;&#30693;&#30476;/&#23713;&#23822;&#24066;/%5b05%5d&#24859;&#30693;&#30476;&#23713;&#23822;&#24066;&#24693;&#30000;&#30010;&#23383;&#34276;&#20489;&#65301;&#65305;&#65293;&#65297;&#65374;&#65301;" TargetMode="External"/><Relationship Id="rId124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7798;&#32260;/&#12358;&#12427;&#12414;&#24066;/%5b16%5d&#27798;&#32260;&#30476;&#12358;&#12427;&#12414;&#24066;&#19982;&#37027;&#22478;&#26691;&#21407;&#65297;&#65304;&#65305;&#65300;&#12289;&#65298;&#65296;&#65305;&#65304;&#12289;&#65298;&#65297;&#65298;&#65300;" TargetMode="External"/><Relationship Id="rId124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13;&#37096;/21_&#23696;&#38428;&#30476;/&#21152;&#33538;&#37089;&#30333;&#24029;&#30010;/%5b12%5d&#23696;&#38428;&#30476;&#21152;&#33538;&#37089;&#30333;&#24029;&#30010;&#19978;&#20304;&#35211;&#65288;&#30058;&#22320;&#26410;&#30906;&#23450;&#65289;&#65293;&#65297;&#65374;&#65298;" TargetMode="External"/><Relationship Id="rId124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7798;&#32260;/&#22269;&#38957;&#37089;&#20170;&#24112;&#20161;&#26449;/%5bn06%5d&#27798;&#32260;&#30476;&#22269;&#38957;&#37089;&#20170;&#24112;&#20161;&#26449;&#20170;&#27850;&#12475;&#12465;&#12523;&#21407;&#65297;&#65303;&#65298;&#65300;&#65293;&#65303;&#12289;&#65293;&#65304;" TargetMode="External"/><Relationship Id="rId124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7798;&#32260;/&#22269;&#38957;&#37089;&#20170;&#24112;&#20161;&#26449;/%5bn10%5d&#27798;&#32260;&#30476;&#22269;&#38957;&#37089;&#20170;&#24112;&#20161;&#26449;&#23383;&#19978;&#36939;&#22825;&#65301;&#65296;&#65300;&#65293;&#65297;&#12289;&#65301;&#65296;&#65301;&#12289;&#65301;&#65296;&#65301;&#65293;&#65298;" TargetMode="External"/><Relationship Id="rId124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7798;&#32260;/&#22269;&#38957;&#37089;&#26412;&#37096;&#30010;/%5bn27%5d&#27798;&#32260;&#30476;&#22269;&#38957;&#37089;&#26412;&#37096;&#30010;&#23383;&#28193;&#20037;&#22320;&#65304;&#65297;&#65302;" TargetMode="External"/><Relationship Id="rId24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566;&#22971;&#37089;&#38263;&#37326;&#21407;&#30010;/%5bs15-2%5d&#32676;&#39340;&#30476;&#21566;&#22971;&#37089;&#38263;&#37326;&#21407;&#30010;&#21271;&#36605;&#20117;&#27810;&#65297;&#65305;&#65298;&#65300;&#65293;&#65297;&#65304;&#65304;&#65304;&#65288;&#65297;&#65298;&#21306;&#30011;&#65289;" TargetMode="External"/><Relationship Id="rId24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566;&#22971;&#37089;&#23340;&#24651;&#26449;/%5bs03%5d&#32676;&#39340;&#30476;&#21566;&#22971;&#37089;&#23340;&#24651;&#26449;&#22823;&#21069;&#23383;&#32048;&#21407;&#65298;&#65298;&#65296;&#65300;&#65293;&#65297;&#65293;&#65297;&#65374;&#65301;&#65304;" TargetMode="External"/><Relationship Id="rId24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566;&#22971;&#37089;&#38263;&#37326;&#21407;&#30010;/%5bs15%5d&#32676;&#39340;&#30476;&#21566;&#22971;&#37089;&#38263;&#37326;&#21407;&#30010;&#22823;&#23383;&#21271;&#36605;&#20117;&#27810;&#23383;&#22823;&#23627;&#21407;&#65297;&#65305;&#65298;&#65300;&#65293;&#65297;&#65302;&#65304;&#65305;&#20182;(&#65297;&#65300;&#21306;&#30011;&#65289;" TargetMode="External"/><Relationship Id="rId24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566;&#22971;&#37089;&#38263;&#37326;&#21407;&#30010;/%5bs16%5d&#32676;&#39340;&#30476;&#21566;&#22971;&#37089;&#38263;&#37326;&#21407;&#30010;&#22823;&#23383;&#21271;&#36605;&#20117;&#27810;&#65297;&#65305;&#65304;&#65303;&#65293;&#65304;&#65305;&#12289;&#65305;&#65298;&#65302;&#65374;&#65305;&#65299;&#65300;" TargetMode="External"/><Relationship Id="rId24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566;&#22971;&#37089;&#23340;&#24651;&#26449;/%5bs30%5d&#32676;&#39340;&#30476;&#21566;&#22971;&#37089;&#23340;&#24651;&#26449;&#22823;&#23383;&#37772;&#21407;&#23383;&#22823;&#12459;&#12452;&#12471;&#12467;&#65297;&#65296;&#65301;&#65299;&#65293;&#65302;&#65303;&#65297;&#12289;&#65297;&#65299;&#65300;&#65298;&#65300;" TargetMode="External"/><Relationship Id="rId24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3433;&#20013;&#24066;/%5bt01%5d&#32676;&#39340;&#30476;&#23433;&#20013;&#24066;&#23433;&#20013;&#65299;&#65304;&#65297;&#65304;&#65293;&#65300;&#12289;&#65305;&#12289;&#65297;&#65296;" TargetMode="External"/><Relationship Id="rId24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12415;&#12393;&#12426;&#24066;/%5bo14%5d&#32676;&#39340;&#30476;&#12415;&#12393;&#12426;&#24066;&#26481;&#30010;&#23567;&#22812;&#25144;&#65305;&#65299;&#65296;" TargetMode="External"/><Relationship Id="rId24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271;&#32676;&#39340;&#37089;&#27035;&#26481;&#26449;/%5bs19%5d&#32676;&#39340;&#30476;&#21271;&#32676;&#39340;&#37089;&#27035;&#26481;&#26449;&#22823;&#23383;&#38263;&#23713;&#65297;&#65302;&#65296;&#65300;&#65293;&#65298;" TargetMode="External"/><Relationship Id="rId24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1271;&#32676;&#39340;&#37089;&#21513;&#23713;&#30010;/%5bs22%5d&#32676;&#39340;&#30476;&#21271;&#32676;&#39340;&#37089;&#21513;&#23713;&#30010;&#22823;&#23383;&#19978;&#37326;&#30000;&#65298;&#65297;&#65299;&#65298;&#65293;&#65297;&#12289;&#65300;" TargetMode="External"/><Relationship Id="rId24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39640;&#23822;&#24066;/%5bt11%5d&#32676;&#39340;&#30476;&#39640;&#23822;&#24066;&#19979;&#20304;&#37326;&#30010;&#65297;&#65300;&#65297;&#65298;&#20182;" TargetMode="External"/><Relationship Id="rId89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0304;&#20037;&#24066;/%5b07%5d&#38263;&#37326;&#30476;&#20304;&#20037;&#24066;&#20013;&#36796;&#65299;&#65297;&#65299;&#65299;&#65293;&#65298;" TargetMode="External"/><Relationship Id="rId89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0304;&#20037;&#24066;/%5b02%5d&#38263;&#37326;&#30476;&#20304;&#20037;&#24066;&#20869;&#23665;&#65297;&#65301;&#65300;&#65302;&#65293;&#65297;&#12289;&#65300;&#65374;&#65301;/&#20304;&#20037;&#24066;&#20869;&#23665;&#65297;&#65301;&#65300;&#65302;&#65293;&#65297;&#12289;&#65300;&#12289;&#65301;_&#35373;&#20633;&#24773;&#22577;&#21442;&#29031;" TargetMode="External"/><Relationship Id="rId89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0304;&#20037;&#24066;/%5b03%5d&#38263;&#37326;&#30476;&#20304;&#20037;&#24066;&#20869;&#23665;&#65299;&#65300;&#65301;&#65301;&#65293;&#65297;&#65374;&#65299;/&#20304;&#20037;&#24066;&#20869;&#23665;&#65299;&#65300;&#65301;&#65301;&#65293;&#65297;&#65374;&#65299;_&#35373;&#20633;&#24773;&#22577;&#21442;&#29031;" TargetMode="External"/><Relationship Id="rId89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0304;&#20037;&#24066;/%5b09%5d&#38263;&#37326;&#30476;&#20304;&#20037;&#24066;&#24067;&#26045;&#23383;&#23567;&#22338;&#65301;&#65301;&#65303;&#65301;&#65293;&#65297;&#65293;&#65297;&#65374;&#65299;&#65304;" TargetMode="External"/><Relationship Id="rId89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0304;&#20037;&#24066;/%5b10%5d&#38263;&#37326;&#30476;&#20304;&#20037;&#24066;&#24067;&#26045;&#23383;&#19978;&#22338;&#65301;&#65304;&#65297;&#65296;&#65293;&#65297;&#65296;&#65293;&#65297;&#65374;&#65300;&#65296;" TargetMode="External"/><Relationship Id="rId89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3567;&#35576;&#24066;/%5b11%5d&#38263;&#37326;&#30476;&#23567;&#35576;&#24066;&#22633;&#37326;&#65299;&#65305;&#65302;&#65301;&#65293;&#65297;&#65374;&#65299;&#12289;&#65299;&#65305;&#65302;&#65302;&#65293;&#65297;&#65374;&#65303;/&#23567;&#35576;&#24066;&#22633;&#37326;&#65299;&#65305;&#65302;&#65301;&#65293;&#65297;&#65374;&#65299;&#12289;&#65299;&#65305;&#65302;&#65302;&#65293;&#65297;&#65374;&#65303;_&#35373;&#20633;&#24773;&#22577;&#21442;&#29031;" TargetMode="External"/><Relationship Id="rId89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3567;&#35576;&#24066;/%5b10%5d&#38263;&#37326;&#30476;&#23567;&#35576;&#24066;&#21152;&#22679;&#65297;&#65296;&#65296;&#65301;&#65293;&#65297;&#65302;&#12289;&#65297;&#65296;&#65304;&#65374;&#65297;&#65297;&#65296;/&#23567;&#35576;&#24066;&#21152;&#22679;&#65297;&#65296;&#65296;&#65301;&#8213;&#65297;&#65302;&#12289;&#65297;&#65296;&#65304;&#65374;&#65297;&#65297;&#65296;_&#35373;&#20633;&#24773;&#22577;&#21442;&#29031;" TargetMode="External"/><Relationship Id="rId89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3567;&#35576;&#24066;/%5b06%5d&#38263;&#37326;&#30476;&#23567;&#35576;&#24066;&#30002;&#65288;&#30058;&#22320;&#26410;&#30906;&#23450;&#65289;&#65293;&#65297;&#65374;&#65298;" TargetMode="External"/><Relationship Id="rId89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3567;&#35576;&#24066;/%5b07%5d&#38263;&#37326;&#30476;&#23567;&#35576;&#24066;&#30002;&#23383;&#22823;&#23433;&#22580;&#65300;&#65302;&#65299;&#65303;" TargetMode="External"/><Relationship Id="rId89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0_&#38263;&#37326;&#30476;/&#23567;&#35576;&#24066;/%5b16%5d&#38263;&#37326;&#30476;&#23567;&#35576;&#24066;&#23665;&#28006;&#65301;&#65299;&#65303;&#65300;&#65293;&#65301;&#65304;&#65293;&#65297;&#65374;&#65298;" TargetMode="External"/><Relationship Id="rId57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4066;&#21407;&#24066;/%5b02%5d&#21315;&#33865;&#30476;&#24066;&#21407;&#24066;&#26894;&#27941;&#65302;&#65304;&#65303;&#65293;&#65300;&#65293;&#65297;" TargetMode="External"/><Relationship Id="rId57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39321;&#21462;&#24066;/%5bn10%5d&#21315;&#33865;&#30476;&#39321;&#21462;&#24066;&#27810;&#65297;&#65304;&#65296;&#65296;&#65293;&#65297;" TargetMode="External"/><Relationship Id="rId57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0843;&#34903;&#24066;/%5bn84%5d&#21315;&#33865;&#30476;&#20843;&#34903;&#24066;&#21218;&#30000;&#65299;&#65299;&#65305;&#65293;&#65298;" TargetMode="External"/><Relationship Id="rId57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0843;&#34903;&#24066;/%5bn74%5d&#21315;&#33865;&#30476;&#20843;&#34903;&#24066;&#30722;&#65302;&#65302;&#65296;&#65293;&#65297;&#65293;&#65297;&#65374;&#65298;" TargetMode="External"/><Relationship Id="rId57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0843;&#34903;&#24066;/%5bn74%5d&#21315;&#33865;&#30476;&#20843;&#34903;&#24066;&#30722;&#65302;&#65302;&#65296;&#65293;&#65297;&#65293;&#65297;&#65374;&#65298;" TargetMode="External"/><Relationship Id="rId57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0843;&#34903;&#24066;/%5bn91%5d&#21315;&#33865;&#30476;&#20843;&#34903;&#24066;&#21513;&#20489;&#65298;&#65304;&#65304;&#65293;&#65299;&#65304;&#12289;&#65300;&#65296;" TargetMode="External"/><Relationship Id="rId57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0843;&#34903;&#24066;/%5bn91%5d&#21315;&#33865;&#30476;&#20843;&#34903;&#24066;&#21513;&#20489;&#65298;&#65304;&#65304;&#65293;&#65299;&#65304;&#12289;&#65300;&#65296;" TargetMode="External"/><Relationship Id="rId57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0013;&#24040;&#25705;&#37089;&#26157;&#21644;&#30010;/%5b15%5d&#23665;&#26792;&#30476;&#20013;&#24040;&#25705;&#37089;&#26157;&#21644;&#30010;&#35199;&#26465;&#26032;&#30000;&#65297;&#65298;&#65293;&#65297;&#65374;&#65305;&#12289;&#65297;&#65298;&#65293;&#65299;&#65304;" TargetMode="External"/><Relationship Id="rId57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5199;&#20843;&#20195;&#37089;&#24066;&#24029;&#19977;&#37111;&#30010;/%5b17%5d&#23665;&#26792;&#30476;&#35199;&#20843;&#20195;&#37089;&#24066;&#24029;&#19977;&#37111;&#30010;&#33853;&#23621;&#23665;&#30000;&#65302;&#65299;&#65297;&#65299;&#65293;&#65297;" TargetMode="External"/><Relationship Id="rId57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12356;&#12377;&#12415;&#24066;/%5bk14%5d&#21315;&#33865;&#30476;&#12356;&#12377;&#12415;&#24066;&#39640;&#35895;&#23383;&#21335;&#28023;&#36947;&#65301;&#65297;&#65305;&#65293;&#65299;" TargetMode="External"/><Relationship Id="rId125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7798;&#32260;/&#30707;&#22435;&#24066;/%5b51%5d&#27798;&#32260;&#30476;&#30707;&#22435;&#24066;&#24179;&#20037;&#20445;&#65298;&#65299;&#65300;&#65293;&#65302;&#65296;&#12289;&#65302;&#65305;" TargetMode="External"/><Relationship Id="rId125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7798;&#32260;/&#35914;&#35211;&#22478;&#24066;/%5b26%5d&#27798;&#32260;&#30476;&#35914;&#35211;&#22478;&#24066;&#19978;&#30000;&#65300;&#65304;&#65305;&#65293;&#65297;&#65293;&#65297;&#65374;&#65299;" TargetMode="External"/><Relationship Id="rId125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7798;&#32260;/&#21517;&#35703;&#24066;/%5bn31%5d&#27798;&#32260;&#30476;&#21517;&#35703;&#24066;&#28304;&#27827;&#65297;&#65297;&#65303;&#65302;&#65293;&#65297;" TargetMode="External"/><Relationship Id="rId125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20013;&#37096;/21_&#23696;&#38428;&#30476;/&#21152;&#33538;&#37089;&#20843;&#30334;&#27941;&#30010;/%5b26%5d&#23696;&#38428;&#30476;&#21152;&#33538;&#37089;&#20843;&#30334;&#27941;&#30010;&#28526;&#35211;&#23383;&#22823;&#20037;&#24460;&#65298;&#65296;&#65304;&#65293;&#65298;&#65301;" TargetMode="External"/><Relationship Id="rId125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38306;&#26481;&#65288;&#26481;&#20140;&#38651;&#21147;&#65289;/10_&#32676;&#39340;&#30476;/&#23433;&#20013;&#24066;/%5bt03%5d&#32676;&#39340;&#30476;&#23433;&#20013;&#24066;&#26494;&#20117;&#30000;&#30010;&#26494;&#20117;&#30000;&#23383;&#20108;&#26412;&#26494;&#65297;&#65300;&#65305;&#65303;&#65293;&#65297;&#12289;&#65305;&#65374;&#65297;&#65296;" TargetMode="External"/><Relationship Id="rId125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38306;&#26481;&#65288;&#26481;&#20140;&#38651;&#21147;&#65289;/10_&#32676;&#39340;&#30476;/&#26704;&#29983;&#24066;/%5bo07%5d&#32676;&#39340;&#30476;&#26704;&#29983;&#24066;&#26032;&#37324;&#30010;&#26032;&#24029;&#23383;&#21313;&#19977;&#22618;&#65298;&#65303;&#65296;&#65301;&#65293;&#65297;&#12289;&#65302;" TargetMode="External"/><Relationship Id="rId125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38306;&#26481;&#65288;&#26481;&#20140;&#38651;&#21147;&#65289;/10_&#32676;&#39340;&#30476;/&#28171;&#24029;&#24066;/%5bs28%5d&#32676;&#39340;&#30476;&#28171;&#24029;&#24066;&#28171;&#24029;&#23383;&#25240;&#21407;&#65299;&#65302;&#65301;&#65303;&#65293;&#65300;&#12289;&#65297;&#65301;" TargetMode="External"/><Relationship Id="rId125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38306;&#26481;&#65288;&#26481;&#20140;&#38651;&#21147;&#65289;/10_&#32676;&#39340;&#30476;/&#28171;&#24029;&#24066;/%5bs26%5d&#32676;&#39340;&#30476;&#28171;&#24029;&#24066;&#26377;&#39340;&#23383;&#20116;&#36650;&#24179;&#65298;&#65302;&#65303;&#65303;" TargetMode="External"/><Relationship Id="rId125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38306;&#26481;&#65288;&#26481;&#20140;&#38651;&#21147;&#65289;/10_&#32676;&#39340;&#30476;/&#28171;&#24029;&#24066;/%5bs26%5d&#32676;&#39340;&#30476;&#28171;&#24029;&#24066;&#26377;&#39340;&#23383;&#20116;&#36650;&#24179;&#65298;&#65302;&#65303;&#65303;" TargetMode="External"/><Relationship Id="rId125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38306;&#26481;&#65288;&#26481;&#20140;&#38651;&#21147;&#65289;/10_&#32676;&#39340;&#30476;/&#28171;&#24029;&#24066;/%5bs26%5d&#32676;&#39340;&#30476;&#28171;&#24029;&#24066;&#26377;&#39340;&#23383;&#20116;&#36650;&#24179;&#65298;&#65302;&#65303;&#65303;" TargetMode="External"/><Relationship Id="rId25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39640;&#23822;&#24066;/%5bt15%5d&#32676;&#39340;&#30476;&#39640;&#23822;&#24066;&#21513;&#20117;&#30010;&#19978;&#22885;&#24179;&#65297;&#65297;&#65304;&#65305;&#65293;&#65297;&#12289;&#65300;" TargetMode="External"/><Relationship Id="rId25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4_&#31070;&#22856;&#24029;&#30476;/&#30456;&#27169;&#21407;&#24066;&#32209;&#21306;/%5b11%5d&#31070;&#22856;&#24029;&#30476;&#30456;&#27169;&#21407;&#24066;&#32209;&#21306;&#38738;&#37326;&#21407;&#65298;&#65300;&#65301;&#65301;&#65293;&#65297;&#20182;" TargetMode="External"/><Relationship Id="rId25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05%5d&#32676;&#39340;&#30476;&#26704;&#29983;&#24066;&#26032;&#37324;&#30010;&#22823;&#20037;&#20445;&#65301;&#65301;&#65297;&#65293;&#65305;&#12289;&#65298;&#65303;&#65374;&#65298;&#65305;" TargetMode="External"/><Relationship Id="rId25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06%5d&#32676;&#39340;&#30476;&#26704;&#29983;&#24066;&#26032;&#37324;&#30010;&#39640;&#27849;&#65300;&#65302;&#65305;&#65293;&#65297;&#65296;&#65299;&#12289;&#65297;&#65297;&#65301;" TargetMode="External"/><Relationship Id="rId25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08%5d&#32676;&#39340;&#30476;&#26704;&#29983;&#24066;&#26032;&#37324;&#30010;&#26032;&#24029;&#37841;&#26408;&#65298;&#65299;&#65297;&#65296;&#65293;&#65297;&#12289;&#65297;&#65299;&#65374;&#65297;&#65302;" TargetMode="External"/><Relationship Id="rId25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12415;&#12393;&#12426;&#24066;/%5bo16%5d&#32676;&#39340;&#30476;&#12415;&#12393;&#12426;&#24066;&#22823;&#38291;&#12293;&#30010;&#39640;&#27941;&#25144;&#65301;&#65299;&#65298;&#65293;&#65297;&#65374;&#65298;&#20182;" TargetMode="External"/><Relationship Id="rId25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21152;&#38920;&#24066;/%5bs15%5d&#22524;&#29577;&#30476;&#21152;&#38920;&#24066;&#40614;&#20489;&#23383;&#26365;&#26681;&#65299;&#65298;&#65296;&#65296;&#65293;&#65297;&#65374;&#65299;" TargetMode="External"/><Relationship Id="rId25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29105;&#28023;&#24066;/%5b09%5d&#38745;&#23713;&#30476;&#29105;&#28023;&#24066;&#19979;&#22810;&#36032;&#65297;&#65300;&#65304;&#65304;&#65293;&#65301;&#65300;&#65293;&#65297;&#65374;&#65298;" TargetMode="External"/><Relationship Id="rId25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22823;&#37324;&#37089;&#23492;&#23621;&#30010;/%5b13%5d&#22524;&#29577;&#30476;&#22823;&#37324;&#37089;&#23492;&#23621;&#30010;&#22823;&#23383;&#25240;&#21407;&#23383;&#19978;&#24179;&#36947;&#19978;&#65297;&#65298;&#65303;&#65302;&#65374;&#65297;&#65299;&#65296;&#65304;" TargetMode="External"/><Relationship Id="rId25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27604;&#20225;&#37089;&#12392;&#12365;&#12364;&#12431;&#30010;/%5b24%5d&#22524;&#29577;&#30476;&#27604;&#20225;&#37089;&#12392;&#12365;&#12364;&#12431;&#30010;&#22823;&#23383;&#20116;&#26126;&#65297;&#65305;&#65296;&#65297;&#65293;&#65297;&#20182;" TargetMode="External"/><Relationship Id="rId70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5_&#23470;&#23822;&#30476;/&#12360;&#12403;&#12398;&#24066;/%5b12%5d&#23470;&#23822;&#30476;&#12360;&#12403;&#12398;&#24066;&#23798;&#20869;&#24179;&#26494;&#65297;&#65297;&#65301;&#65300;&#65293;&#65297;&#65374;&#65299;" TargetMode="External"/><Relationship Id="rId70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5_&#23470;&#23822;&#30476;/&#12360;&#12403;&#12398;&#24066;/%5b12%5d&#23470;&#23822;&#30476;&#12360;&#12403;&#12398;&#24066;&#23798;&#20869;&#24179;&#26494;&#65297;&#65297;&#65301;&#65300;&#65293;&#65297;&#65374;&#65299;" TargetMode="External"/><Relationship Id="rId70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5_&#23470;&#23822;&#30476;/&#12360;&#12403;&#12398;&#24066;/%5b12%5d&#23470;&#23822;&#30476;&#12360;&#12403;&#12398;&#24066;&#23798;&#20869;&#24179;&#26494;&#65297;&#65297;&#65301;&#65300;&#65293;&#65297;&#65374;&#65299;" TargetMode="External"/><Relationship Id="rId70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5_&#23470;&#23822;&#30476;/&#23470;&#23822;&#24066;/%5b19%5d&#23470;&#23822;&#30476;&#23470;&#23822;&#24066;&#30000;&#21513;&#65300;&#65299;&#65301;&#65302;&#65293;&#65297;&#65293;&#65297;" TargetMode="External"/><Relationship Id="rId70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5_&#23470;&#23822;&#30476;/&#20018;&#38291;&#24066;/%5b07%5d&#23470;&#23822;&#30476;&#20018;&#38291;&#24066;&#37117;&#20117;&#65298;&#65297;&#65296;&#65302;&#65293;&#65297;" TargetMode="External"/><Relationship Id="rId70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5_&#23470;&#23822;&#30476;/&#20816;&#28271;&#37089;&#26032;&#23500;&#30010;/%5b04%5d&#23470;&#23822;&#30476;&#20816;&#28271;&#37089;&#26032;&#23500;&#30010;&#19977;&#32013;&#20195;&#23383;&#21776;&#12534;&#23665;&#65298;&#65304;&#65296;&#65299;&#65293;&#65300;&#65374;&#65297;&#65296;" TargetMode="External"/><Relationship Id="rId70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5_&#23470;&#23822;&#30476;/&#20816;&#28271;&#37089;&#26032;&#23500;&#30010;/%5b04%5d&#23470;&#23822;&#30476;&#20816;&#28271;&#37089;&#26032;&#23500;&#30010;&#19977;&#32013;&#20195;&#23383;&#21776;&#12534;&#23665;&#65298;&#65304;&#65296;&#65299;&#65293;&#65300;&#65374;&#65297;&#65296;" TargetMode="External"/><Relationship Id="rId70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5_&#23470;&#23822;&#30476;/&#26085;&#21335;&#24066;/%5b08%5d&#23470;&#23822;&#30476;&#26085;&#21335;&#24066;&#22823;&#23383;&#23500;&#22763;&#65298;&#65297;&#65300;&#65296;&#65293;&#65298;&#12289;&#65297;&#65305;&#65374;&#65299;&#65302;" TargetMode="External"/><Relationship Id="rId70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5_&#23470;&#23822;&#30476;/&#26085;&#21335;&#24066;/%5b08%5d&#23470;&#23822;&#30476;&#26085;&#21335;&#24066;&#22823;&#23383;&#23500;&#22763;&#65298;&#65297;&#65300;&#65296;&#65293;&#65298;&#12289;&#65297;&#65305;&#65374;&#65299;&#65302;" TargetMode="External"/><Relationship Id="rId70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3_&#29066;&#26412;&#30476;/&#38463;&#34311;&#37089;&#29987;&#23665;&#26449;/%5bo61%5d&#29066;&#26412;&#30476;&#38463;&#34311;&#37089;&#29987;&#23665;&#26449;&#22823;&#21033;&#23383;&#22823;&#12522;&#12456;&#65299;&#65300;&#65302;&#65293;&#65297;" TargetMode="External"/><Relationship Id="rId1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22825;&#33609;&#24066;/%5b01%5d&#29066;&#26412;&#30476;&#22825;&#33609;&#24066;&#26377;&#26126;&#30010;&#38920;&#23376;&#65298;&#65299;&#65293;&#65297;&#20182;/&#29066;&#26412;&#30476;&#22825;&#33609;&#24066;&#26377;&#26126;&#30010;&#38920;&#23376;&#65298;&#65299;&#65293;&#65297;&#20182;_&#24037;&#20107;&#36000;&#25285;&#37329;.pdf" TargetMode="External"/><Relationship Id="rId1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38463;&#34311;&#37089;&#29987;&#23665;&#26449;/%5bo61%5d&#29066;&#26412;&#30476;&#38463;&#34311;&#37089;&#29987;&#23665;&#26449;&#22823;&#21033;&#23383;&#22823;&#12522;&#12456;&#65299;&#65300;&#65302;&#65293;&#65297;/&#29066;&#26412;&#30476;&#38463;&#34311;&#37089;&#29987;&#23665;&#26449;&#22823;&#21033;&#23383;&#22823;&#12522;&#12456;&#65299;&#65300;&#65302;&#65293;&#65297;_&#20877;&#25509;&#32154;&#26908;&#35342;&#22238;&#31572;&#26360;_&#65298;&#22238;&#30446;.pdf" TargetMode="External"/><Relationship Id="rId1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38463;&#34311;&#37089;&#29987;&#23665;&#26449;/%5bo61%5d&#29066;&#26412;&#30476;&#38463;&#34311;&#37089;&#29987;&#23665;&#26449;&#22823;&#21033;&#23383;&#22823;&#12522;&#12456;&#65299;&#65300;&#65302;&#65293;&#65297;/&#29066;&#26412;&#30476;&#38463;&#34311;&#37089;&#29987;&#23665;&#26449;&#22823;&#21033;&#23383;&#22823;&#12522;&#12456;&#65299;&#65300;&#65302;&#65293;&#65297;_&#20877;&#25509;&#32154;&#26908;&#35342;&#22238;&#31572;&#26360;_&#65298;&#22238;&#30446;.pdf" TargetMode="External"/><Relationship Id="rId1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38463;&#34311;&#37089;&#29987;&#23665;&#26449;/%5bo61%5d&#29066;&#26412;&#30476;&#38463;&#34311;&#37089;&#29987;&#23665;&#26449;&#22823;&#21033;&#23383;&#22823;&#12522;&#12456;&#65299;&#65300;&#65302;&#65293;&#65297;/&#29066;&#26412;&#30476;&#38463;&#34311;&#37089;&#29987;&#23665;&#26449;&#22823;&#21033;&#23383;&#22823;&#12522;&#12456;&#65299;&#65300;&#65302;&#65293;&#65297;_&#20877;&#25509;&#32154;&#26908;&#35342;&#22238;&#31572;&#26360;_&#65298;&#22238;&#30446;.pdf" TargetMode="External"/><Relationship Id="rId1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38463;&#34311;&#37089;&#29987;&#23665;&#26449;/%5bo61%5d&#29066;&#26412;&#30476;&#38463;&#34311;&#37089;&#29987;&#23665;&#26449;&#22823;&#21033;&#23383;&#22823;&#12522;&#12456;&#65299;&#65300;&#65302;&#65293;&#65297;/&#29066;&#26412;&#30476;&#38463;&#34311;&#37089;&#29987;&#23665;&#26449;&#22823;&#21033;&#23383;&#22823;&#12522;&#12456;&#65299;&#65300;&#65302;&#65293;&#65297;_&#20877;&#25509;&#32154;&#26908;&#35342;&#22238;&#31572;&#26360;_&#65298;&#22238;&#30446;.pdf" TargetMode="External"/><Relationship Id="rId1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38463;&#34311;&#37089;&#23567;&#22269;&#30010;/%5bo47%5d&#29066;&#26412;&#30476;&#38463;&#34311;&#37089;&#23567;&#22269;&#30010;&#22823;&#23383;&#21271;&#37324;&#65297;&#65299;&#65296;&#65304;&#65293;&#65303;&#65302;/&#29066;&#26412;&#30476;&#38463;&#34311;&#37089;&#23567;&#22269;&#30010;&#22823;&#23383;&#21271;&#37324;&#65297;&#65299;&#65296;&#65304;&#65293;&#65303;&#65302;_&#25509;&#32154;&#22238;&#31572;&#26360;_&#20837;&#26413;&#21069;.pdf" TargetMode="External"/><Relationship Id="rId1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38463;&#34311;&#37089;&#23567;&#22269;&#30010;/%5bo47%5d&#29066;&#26412;&#30476;&#38463;&#34311;&#37089;&#23567;&#22269;&#30010;&#22823;&#23383;&#21271;&#37324;&#65297;&#65299;&#65296;&#65304;&#65293;&#65303;&#65302;/&#29066;&#26412;&#30476;&#38463;&#34311;&#37089;&#23567;&#22269;&#30010;&#22823;&#23383;&#21271;&#37324;&#65297;&#65299;&#65296;&#65304;&#65293;&#65303;&#65302;_&#25509;&#32154;&#22238;&#31572;&#26360;_&#20837;&#26413;&#21069;.pdf" TargetMode="External"/><Relationship Id="rId1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38463;&#34311;&#37089;&#23567;&#22269;&#30010;/%5bo47%5d&#29066;&#26412;&#30476;&#38463;&#34311;&#37089;&#23567;&#22269;&#30010;&#22823;&#23383;&#21271;&#37324;&#65297;&#65299;&#65296;&#65304;&#65293;&#65303;&#65302;/&#29066;&#26412;&#30476;&#38463;&#34311;&#37089;&#23567;&#22269;&#30010;&#22823;&#23383;&#21271;&#37324;&#65297;&#65299;&#65296;&#65304;&#65293;&#65303;&#65302;_&#25509;&#32154;&#22238;&#31572;&#26360;_&#20837;&#26413;&#21069;.pdf" TargetMode="External"/><Relationship Id="rId1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38463;&#34311;&#37089;&#23567;&#22269;&#30010;/%5bo47%5d&#29066;&#26412;&#30476;&#38463;&#34311;&#37089;&#23567;&#22269;&#30010;&#22823;&#23383;&#21271;&#37324;&#65297;&#65299;&#65296;&#65304;&#65293;&#65303;&#65302;/&#29066;&#26412;&#30476;&#38463;&#34311;&#37089;&#23567;&#22269;&#30010;&#22823;&#23383;&#21271;&#37324;&#65297;&#65299;&#65296;&#65304;&#65293;&#65303;&#65302;_&#25509;&#32154;&#22238;&#31572;&#26360;_&#20837;&#26413;&#21069;.pdf" TargetMode="External"/><Relationship Id="rId1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22825;&#33609;&#24066;/%5b01%5d&#29066;&#26412;&#30476;&#22825;&#33609;&#24066;&#26377;&#26126;&#30010;&#38920;&#23376;&#65298;&#65299;&#65293;&#65297;&#20182;/&#29066;&#26412;&#30476;&#22825;&#33609;&#24066;&#26377;&#26126;&#30010;&#38920;&#23376;&#65298;&#65299;&#65293;&#65297;&#20182;_&#24037;&#20107;&#36000;&#25285;&#37329;.pdf" TargetMode="External"/><Relationship Id="rId1" Type="http://schemas.openxmlformats.org/officeDocument/2006/relationships/printerSettings" Target="../printerSettings/printerSettings1.bin"/><Relationship Id="rId2" Type="http://schemas.openxmlformats.org/officeDocument/2006/relationships/printerSettings" Target="../printerSettings/printerSettings2.bin"/><Relationship Id="rId3" Type="http://schemas.openxmlformats.org/officeDocument/2006/relationships/printerSettings" Target="../printerSettings/printerSettings3.bin"/><Relationship Id="rId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3470;&#23822;&#30476;/&#12360;&#12403;&#12398;&#24066;/%5b12%5d&#23470;&#23822;&#30476;&#12360;&#12403;&#12398;&#24066;&#23798;&#20869;&#24179;&#26494;&#65297;&#65297;&#65301;&#65300;&#65293;&#65297;&#65374;&#65299;/&#23470;&#23822;&#30476;&#12360;&#12403;&#12398;&#24066;&#23798;&#20869;&#24179;&#26494;&#65297;&#65297;&#65301;&#65300;&#65293;&#65297;&#65374;&#65299;_&#25509;&#32154;&#26908;&#35342;&#22238;&#31572;&#26360;.pdf" TargetMode="External"/><Relationship Id="rId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3470;&#23822;&#30476;/&#12360;&#12403;&#12398;&#24066;/%5b12%5d&#23470;&#23822;&#30476;&#12360;&#12403;&#12398;&#24066;&#23798;&#20869;&#24179;&#26494;&#65297;&#65297;&#65301;&#65300;&#65293;&#65297;&#65374;&#65299;/&#23470;&#23822;&#30476;&#12360;&#12403;&#12398;&#24066;&#23798;&#20869;&#24179;&#26494;&#65297;&#65297;&#65301;&#65300;&#65293;&#65297;&#65374;&#65299;_&#25509;&#32154;&#26908;&#35342;&#22238;&#31572;&#26360;.pdf" TargetMode="External"/><Relationship Id="rId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3470;&#23822;&#30476;/&#20816;&#28271;&#37089;&#26032;&#23500;&#30010;/%5b04%5d&#23470;&#23822;&#30476;&#20816;&#28271;&#37089;&#26032;&#23500;&#30010;&#19977;&#32013;&#20195;&#23383;&#21776;&#12534;&#23665;&#65298;&#65304;&#65296;&#65299;&#65293;&#65300;&#65374;&#65297;&#65296;/&#23470;&#23822;&#30476;&#20816;&#28271;&#37089;&#26032;&#23500;&#30010;&#19977;&#32013;&#20195;&#23383;&#21776;&#12534;&#23665;&#65298;&#65304;&#65296;&#65299;&#65293;&#65300;&#65374;&#65297;&#65296;_&#25509;&#32154;&#26908;&#35342;&#22238;&#31572;&#26360;.pdf" TargetMode="External"/><Relationship Id="rId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38463;&#34311;&#37089;&#29987;&#23665;&#26449;/%5bo61%5d&#29066;&#26412;&#30476;&#38463;&#34311;&#37089;&#29987;&#23665;&#26449;&#22823;&#21033;&#23383;&#22823;&#12522;&#12456;&#65299;&#65300;&#65302;&#65293;&#65297;/&#29066;&#26412;&#30476;&#38463;&#34311;&#37089;&#29987;&#23665;&#26449;&#22823;&#21033;&#23383;&#22823;&#12522;&#12456;&#65299;&#65300;&#65302;&#65293;&#65297;_&#20877;&#25509;&#32154;&#26908;&#35342;&#22238;&#31572;&#26360;_&#65298;&#22238;&#30446;.pdf" TargetMode="External"/><Relationship Id="rId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9066;&#26412;&#30476;/&#38463;&#34311;&#37089;&#23567;&#22269;&#30010;/%5bo47%5d&#29066;&#26412;&#30476;&#38463;&#34311;&#37089;&#23567;&#22269;&#30010;&#22823;&#23383;&#21271;&#37324;&#65297;&#65299;&#65296;&#65304;&#65293;&#65303;&#65302;/&#29066;&#26412;&#30476;&#38463;&#34311;&#37089;&#23567;&#22269;&#30010;&#22823;&#23383;&#21271;&#37324;&#65297;&#65299;&#65296;&#65304;&#65293;&#65303;&#65302;_&#25509;&#32154;&#22238;&#31572;&#26360;_&#20837;&#26413;&#21069;.pdf" TargetMode="External"/><Relationship Id="rId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0304;&#36032;&#30476;/&#26481;&#26494;&#28006;&#37089;&#29572;&#28023;&#30010;/%5b05%5d&#20304;&#36032;&#30476;&#26481;&#26494;&#28006;&#37089;&#29572;&#28023;&#30010;&#22823;&#23383;&#20206;&#23627;&#65302;&#65301;&#65293;&#65299;/&#20304;&#36032;&#30476;&#26481;&#26494;&#28006;&#37089;&#29572;&#28023;&#30010;&#22823;&#23383;&#20206;&#23627;&#65302;&#65301;&#65293;&#65299;_&#25509;&#32154;&#26908;&#35342;&#22238;&#31572;&#26360;.pdf" TargetMode="External"/><Relationship Id="rId58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9679;&#26842;&#12398;&#12501;&#12449;&#12452;&#12523;&#12398;PDF/&#38306;&#26481;&#65288;&#26481;&#20140;&#38651;&#21147;&#65289;/12_&#21315;&#33865;&#30476;/&#40232;&#24029;&#24066;/%5bk32%5d&#21315;&#33865;&#30476;&#40232;&#24029;&#24066;&#23470;&#23383;&#23792;&#23713;&#26481;&#19979;&#29287;&#65298;&#65296;&#65297;&#65299;&#65293;&#65297;&#65374;&#65300;" TargetMode="External"/><Relationship Id="rId58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39208;&#23665;&#24066;/%5bk51%5d&#21315;&#33865;&#30476;&#39208;&#23665;&#24066;&#21152;&#36032;&#21517;&#65298;&#65299;&#65303;&#65293;&#65299;" TargetMode="External"/><Relationship Id="rId58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38263;&#29983;&#37089;&#19968;&#23470;&#30010;/%5bk57%5d&#21315;&#33865;&#30476;&#38263;&#29983;&#37089;&#19968;&#23470;&#30010;&#33337;&#38957;&#32102;&#65297;&#65301;&#65297;&#65293;&#65298;" TargetMode="External"/><Relationship Id="rId58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1531;&#27941;&#24066;/%5bk44%5d&#21315;&#33865;&#30476;&#21531;&#27941;&#24066;&#19979;&#28271;&#27743;&#23383;&#19978;&#19977;&#33337;&#65297;&#65301;&#65303;&#65297;&#65293;&#65297;&#65374;&#65298;" TargetMode="External"/><Relationship Id="rId58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9679;&#26842;&#12398;&#12501;&#12449;&#12452;&#12523;&#12398;PDF/&#38306;&#26481;&#65288;&#26481;&#20140;&#38651;&#21147;&#65289;/12_&#21315;&#33865;&#30476;/&#40232;&#24029;&#24066;/%5bk32%5d&#21315;&#33865;&#30476;&#40232;&#24029;&#24066;&#23470;&#23383;&#23792;&#23713;&#26481;&#19979;&#29287;&#65298;&#65296;&#65297;&#65299;&#65293;&#65297;&#65374;&#65300;" TargetMode="External"/><Relationship Id="rId58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40232;&#24029;&#24066;/%5bk28%5d&#21315;&#33865;&#30476;&#40232;&#24029;&#24066;&#21271;&#39080;&#21407;&#65303;&#65302;&#65305;&#65293;&#65297;&#65293;&#65297;&#65374;&#65298;" TargetMode="External"/><Relationship Id="rId58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12356;&#12377;&#12415;&#24066;/%5bk89%5d&#21315;&#33865;&#30476;&#12356;&#12377;&#12415;&#24066;&#23665;&#30000;&#65299;&#65305;&#65303;&#65298;&#65293;&#65303;&#65293;&#65297;" TargetMode="External"/><Relationship Id="rId58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8171;&#24029;&#24066;/%5bs26%5d&#32676;&#39340;&#30476;&#28171;&#24029;&#24066;&#26377;&#39340;&#23383;&#20116;&#36650;&#24179;&#65298;&#65302;&#65303;&#65303;" TargetMode="External"/><Relationship Id="rId58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1_&#22524;&#29577;&#30476;/&#20837;&#38291;&#37089;&#36234;&#29983;&#30010;/%5b03%5d&#22524;&#29577;&#30476;&#20837;&#38291;&#37089;&#36234;&#29983;&#30010;&#22823;&#23383;&#23567;&#26441;&#65302;&#65304;&#65297;&#65293;&#65301;&#12289;&#65304;" TargetMode="External"/><Relationship Id="rId58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22_&#38745;&#23713;&#30476;&#65288;&#26481;&#38651;&#65289;/&#36032;&#33538;&#37089;&#26481;&#20234;&#35910;&#30010;/%5b80%5d&#38745;&#23713;&#30476;&#36032;&#33538;&#37089;&#26481;&#20234;&#35910;&#30010;&#22856;&#33391;&#26412;&#65297;&#65298;&#65303;&#65302;&#65293;&#65297;" TargetMode="External"/><Relationship Id="rId126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38306;&#26481;&#65288;&#26481;&#20140;&#38651;&#21147;&#65289;/10_&#32676;&#39340;&#30476;/&#21271;&#32676;&#39340;&#37089;&#21513;&#23713;&#30010;/%5bs22%5d&#32676;&#39340;&#30476;&#21271;&#32676;&#39340;&#37089;&#21513;&#23713;&#30010;&#22823;&#23383;&#19978;&#37326;&#30000;&#65298;&#65297;&#65299;&#65298;&#65293;&#65297;&#12289;&#65300;" TargetMode="External"/><Relationship Id="rId126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38306;&#26481;&#65288;&#26481;&#20140;&#38651;&#21147;&#65289;/10_&#32676;&#39340;&#30476;/&#21271;&#32676;&#39340;&#37089;&#27035;&#26481;&#26449;/%5bs19%5d&#32676;&#39340;&#30476;&#21271;&#32676;&#39340;&#37089;&#27035;&#26481;&#26449;&#22823;&#23383;&#38263;&#23713;&#65297;&#65302;&#65296;&#65300;&#65293;&#65298;" TargetMode="External"/><Relationship Id="rId126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38306;&#26481;&#65288;&#26481;&#20140;&#38651;&#21147;&#65289;/11_&#22524;&#29577;&#30476;/&#40251;&#24035;&#24066;/%5b17%5d&#22524;&#29577;&#30476;&#40251;&#24035;&#24066;&#23567;&#35895;&#65302;&#65298;&#65303;&#65293;&#65297;&#65374;&#65298;&#65297;" TargetMode="External"/><Relationship Id="rId26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1271;&#20304;&#20037;&#37089;&#36605;&#20117;&#27810;&#30010;/%5b07%5d&#38263;&#37326;&#30476;&#21271;&#20304;&#20037;&#37089;&#36605;&#20117;&#27810;&#30010;&#36605;&#20117;&#27810;&#65293;&#65297;&#65374;&#65298;" TargetMode="External"/><Relationship Id="rId26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0304;&#20037;&#24066;/%5b01%5d&#38263;&#37326;&#30476;&#20304;&#20037;&#24066;&#21360;&#20869;&#65301;&#65298;&#65299;&#65293;&#65299;&#65302;&#65293;&#65297;&#65374;&#65298;" TargetMode="External"/><Relationship Id="rId26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0_&#38263;&#37326;&#30476;/&#20304;&#20037;&#24066;/%5b01%5d&#38263;&#37326;&#30476;&#20304;&#20037;&#24066;&#21360;&#20869;&#65301;&#65298;&#65299;&#65293;&#65299;&#65302;&#65293;&#65297;&#65374;&#65298;" TargetMode="External"/><Relationship Id="rId26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13;&#37096;/22_&#38745;&#23713;&#30476;&#65288;&#20013;&#38651;&#65289;/&#27035;&#21407;&#37089;&#24029;&#26681;&#26412;&#30010;/%5b14%5d&#38745;&#23713;&#30476;&#27035;&#21407;&#37089;&#24029;&#26681;&#26412;&#30010;&#27700;&#24029;&#65297;&#65299;&#65298;&#65293;&#65297;&#20182;" TargetMode="External"/><Relationship Id="rId26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2_&#38745;&#23713;&#30476;&#65288;&#20013;&#38651;&#65289;/&#27035;&#21407;&#37089;&#24029;&#26681;&#26412;&#30010;/%5b14%5d&#38745;&#23713;&#30476;&#27035;&#21407;&#37089;&#24029;&#26681;&#26412;&#30010;&#27700;&#24029;&#65297;&#65299;&#65298;&#65293;&#65297;&#20182;" TargetMode="External"/><Relationship Id="rId26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2_&#38745;&#23713;&#30476;&#65288;&#20013;&#38651;&#65289;/&#27035;&#21407;&#37089;&#24029;&#26681;&#26412;&#30010;/%5b14%5d&#38745;&#23713;&#30476;&#27035;&#21407;&#37089;&#24029;&#26681;&#26412;&#30010;&#27700;&#24029;&#65297;&#65299;&#65298;&#65293;&#65297;&#20182;" TargetMode="External"/><Relationship Id="rId26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2_&#38745;&#23713;&#30476;&#65288;&#20013;&#38651;&#65289;/&#27035;&#21407;&#37089;&#24029;&#26681;&#26412;&#30010;/%5b14%5d&#38745;&#23713;&#30476;&#27035;&#21407;&#37089;&#24029;&#26681;&#26412;&#30010;&#27700;&#24029;&#65297;&#65299;&#65298;&#65293;&#65297;&#20182;" TargetMode="External"/><Relationship Id="rId26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20013;&#37096;/22_&#38745;&#23713;&#30476;&#65288;&#20013;&#38651;&#65289;/&#33738;&#24029;&#24066;/%5b07%5d&#38745;&#23713;&#30476;&#33738;&#24029;&#24066;&#29275;&#28181;&#65302;&#65302;&#65301;&#65293;&#65297;&#65374;&#65298;" TargetMode="External"/><Relationship Id="rId26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37117;&#30041;&#24066;/%5bo03%5d&#23665;&#26792;&#30476;&#37117;&#30041;&#24066;&#40575;&#30041;&#65288;&#30058;&#22320;&#26410;&#30906;&#23450;&#65289;&#65297;&#65374;&#65301;&#65302;" TargetMode="External"/><Relationship Id="rId26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06%5d&#23665;&#26792;&#30476;&#21335;&#37117;&#30041;&#37089;&#40180;&#27810;&#26449;&#40180;&#27810;&#65297;&#12289;&#65297;&#65293;&#65298;&#65303;" TargetMode="External"/><Relationship Id="rId126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38306;&#26481;&#65288;&#26481;&#20140;&#38651;&#21147;&#65289;/11_&#22524;&#29577;&#30476;/&#28145;&#35895;&#24066;/%5b27%5d&#22524;&#29577;&#30476;&#28145;&#35895;&#24066;&#27355;&#25405;&#65299;&#65293;&#65297;&#65374;&#65299;&#12289;&#65301;&#65303;&#65293;&#65297;&#65298;&#65374;&#65297;&#65300;" TargetMode="External"/><Relationship Id="rId126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38306;&#26481;&#65288;&#26481;&#20140;&#38651;&#21147;&#65289;/11_&#22524;&#29577;&#30476;/&#31209;&#29238;&#24066;/%5b19%5d&#22524;&#29577;&#30476;&#31209;&#29238;&#24066;&#19979;&#21513;&#30000;&#65297;&#65303;&#65303;&#65302;&#65293;&#65297;&#65374;&#65298;" TargetMode="External"/><Relationship Id="rId126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38306;&#26481;&#65288;&#26481;&#20140;&#38651;&#21147;&#65289;/11_&#22524;&#29577;&#30476;/&#31209;&#29238;&#24066;/%5b19%5d&#22524;&#29577;&#30476;&#31209;&#29238;&#24066;&#19979;&#21513;&#30000;&#65297;&#65303;&#65303;&#65302;&#65293;&#65297;&#65374;&#65298;" TargetMode="External"/><Relationship Id="rId126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40575;&#20816;&#23798;&#30476;/&#21335;&#20061;&#24030;&#24066;/%5b55%5d&#40575;&#20816;&#23798;&#30476;&#21335;&#20061;&#24030;&#24066;&#30693;&#35239;&#30010;&#21335;&#21029;&#24220;&#23383;&#21069;&#23665;&#65298;&#65301;&#65304;&#65296;&#65299;&#65293;&#65297;/&#40575;&#20816;&#23798;&#30476;&#21335;&#20061;&#24030;&#24066;&#30693;&#35239;&#30010;&#21335;&#21029;&#24220;&#23383;&#21069;&#23665;&#65298;&#65301;&#65304;&#65296;&#65299;&#65293;&#65297;_&#24037;&#20107;&#36000;&#25285;&#37329;.pdf" TargetMode="External"/><Relationship Id="rId126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20061;&#24030;/46_&#40575;&#20816;&#23798;&#30476;/&#38695;&#23798;&#24066;/%5b94%5d&#40575;&#20816;&#23798;&#30476;&#38695;&#23798;&#24066;&#29287;&#22290;&#30010;&#23487;&#31402;&#30000;&#65298;&#65302;&#65299;&#65300;&#65293;&#65301;" TargetMode="External"/><Relationship Id="rId126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22_&#38745;&#23713;&#30476;&#65288;&#26481;&#38651;&#65289;/&#39423;&#26481;&#37089;&#23567;&#23665;&#30010;/%5b22%5d&#38745;&#23713;&#30476;&#39423;&#26481;&#37089;&#23567;&#23665;&#30010;&#29992;&#27810;&#23383;&#30456;&#37326;&#65297;&#65300;&#65300;&#65301;&#65293;&#65299;&#65302;&#12289;&#65297;&#65304;&#65302;" TargetMode="External"/><Relationship Id="rId126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38306;&#26481;&#65288;&#26481;&#20140;&#38651;&#21147;&#65289;/22_&#38745;&#23713;&#30476;&#65288;&#26481;&#38651;&#65289;/&#39423;&#26481;&#37089;&#23567;&#23665;&#30010;/%5b22%5d&#38745;&#23713;&#30476;&#39423;&#26481;&#37089;&#23567;&#23665;&#30010;&#29992;&#27810;&#23383;&#30456;&#37326;&#65297;&#65300;&#65300;&#65301;&#65293;&#65299;&#65302;&#12289;&#65297;&#65304;&#65302;" TargetMode="External"/><Relationship Id="rId71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3_&#29066;&#26412;&#30476;/&#38463;&#34311;&#37089;&#29987;&#23665;&#26449;/%5bo61%5d&#29066;&#26412;&#30476;&#38463;&#34311;&#37089;&#29987;&#23665;&#26449;&#22823;&#21033;&#23383;&#22823;&#12522;&#12456;&#65299;&#65300;&#65302;&#65293;&#65297;" TargetMode="External"/><Relationship Id="rId71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3_&#29066;&#26412;&#30476;/&#38463;&#34311;&#37089;&#23567;&#22269;&#30010;/%5bo47%5d&#29066;&#26412;&#30476;&#38463;&#34311;&#37089;&#23567;&#22269;&#30010;&#22823;&#23383;&#21271;&#37324;&#65297;&#65299;&#65296;&#65304;&#65293;&#65303;&#65302;" TargetMode="External"/><Relationship Id="rId71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3_&#29066;&#26412;&#30476;/&#38463;&#34311;&#37089;&#23567;&#22269;&#30010;/%5bo47%5d&#29066;&#26412;&#30476;&#38463;&#34311;&#37089;&#23567;&#22269;&#30010;&#22823;&#23383;&#21271;&#37324;&#65297;&#65299;&#65296;&#65304;&#65293;&#65303;&#65302;" TargetMode="External"/><Relationship Id="rId71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3_&#29066;&#26412;&#30476;/&#29577;&#21517;&#24066;/%5b25%5d&#29066;&#26412;&#30476;&#29577;&#21517;&#24066;&#31435;&#39000;&#23546;&#23383;&#26481;&#27573;&#65302;&#65298;&#65299;&#65293;&#65297;" TargetMode="External"/><Relationship Id="rId71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3_&#29066;&#26412;&#30476;/&#29066;&#26412;&#24066;&#21335;&#21306;/%5b17%5d&#29066;&#26412;&#30476;&#29066;&#26412;&#24066;&#21335;&#21306;&#22478;&#21335;&#30010;&#26481;&#38463;&#39640;&#65297;&#65296;&#65304;&#65302;" TargetMode="External"/><Relationship Id="rId71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3_&#29066;&#26412;&#30476;/&#29066;&#26412;&#24066;&#21335;&#21306;/%5b18%5d&#29066;&#26412;&#30476;&#29066;&#26412;&#24066;&#21335;&#21306;&#22478;&#21335;&#30010;&#26481;&#38463;&#39640;&#65297;&#65297;&#65296;&#65300;&#65293;&#65297;" TargetMode="External"/><Relationship Id="rId71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3_&#29066;&#26412;&#30476;/&#23665;&#40575;&#24066;/%5b28%5d&#29066;&#26412;&#30476;&#23665;&#40575;&#24066;&#24179;&#23665;&#65299;&#65299;&#65301;&#65296;&#65293;&#65297;" TargetMode="External"/><Relationship Id="rId71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3_&#29066;&#26412;&#30476;/&#19978;&#22825;&#33609;&#24066;/%5b03%5d&#29066;&#26412;&#30476;&#19978;&#22825;&#33609;&#24066;&#22823;&#30690;&#37326;&#30010;&#20013;&#65299;&#65300;&#65298;&#65305;&#65293;&#65297;&#12289;&#65300;&#65374;&#65304;" TargetMode="External"/><Relationship Id="rId71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3_&#29066;&#26412;&#30476;/&#19978;&#22825;&#33609;&#24066;/%5b05%5d&#29066;&#26412;&#30476;&#19978;&#22825;&#33609;&#24066;&#22823;&#30690;&#37326;&#30010;&#30331;&#31435;&#65301;&#65297;&#65300;&#65298;&#65293;&#65297;&#65293;&#65297;&#65374;&#65298;" TargetMode="External"/><Relationship Id="rId71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3_&#29066;&#26412;&#30476;/&#22825;&#33609;&#24066;/%5b01%5d&#29066;&#26412;&#30476;&#22825;&#33609;&#24066;&#26377;&#26126;&#30010;&#38920;&#23376;&#65298;&#65299;&#65293;&#65297;&#12289;&#65298;&#65301;&#65293;&#65297;&#20182;" TargetMode="External"/><Relationship Id="rId2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3470;&#23822;&#30476;/&#12360;&#12403;&#12398;&#24066;/%5b12%5d&#23470;&#23822;&#30476;&#12360;&#12403;&#12398;&#24066;&#23798;&#20869;&#24179;&#26494;&#65297;&#65297;&#65301;&#65300;&#65293;&#65297;&#65374;&#65299;/&#23470;&#23822;&#30476;&#12360;&#12403;&#12398;&#24066;&#23798;&#20869;&#24179;&#26494;&#65297;&#65297;&#65301;&#65300;&#65293;&#65297;&#65374;&#65299;_&#25509;&#32154;&#26908;&#35342;&#22238;&#31572;&#26360;.pdf" TargetMode="External"/><Relationship Id="rId2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3470;&#23822;&#30476;/&#12360;&#12403;&#12398;&#24066;/%5b12%5d&#23470;&#23822;&#30476;&#12360;&#12403;&#12398;&#24066;&#23798;&#20869;&#24179;&#26494;&#65297;&#65297;&#65301;&#65300;&#65293;&#65297;&#65374;&#65299;/&#23470;&#23822;&#30476;&#12360;&#12403;&#12398;&#24066;&#23798;&#20869;&#24179;&#26494;&#65297;&#65297;&#65301;&#65300;&#65293;&#65297;&#65374;&#65299;_&#25509;&#32154;&#26908;&#35342;&#22238;&#31572;&#26360;.pdf" TargetMode="External"/><Relationship Id="rId2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3470;&#23822;&#30476;/&#12360;&#12403;&#12398;&#24066;/%5b12%5d&#23470;&#23822;&#30476;&#12360;&#12403;&#12398;&#24066;&#23798;&#20869;&#24179;&#26494;&#65297;&#65297;&#65301;&#65300;&#65293;&#65297;&#65374;&#65299;/&#23470;&#23822;&#30476;&#12360;&#12403;&#12398;&#24066;&#23798;&#20869;&#24179;&#26494;&#65297;&#65297;&#65301;&#65300;&#65293;&#65297;&#65374;&#65299;_&#25509;&#32154;&#26908;&#35342;&#22238;&#31572;&#26360;.pdf" TargetMode="External"/><Relationship Id="rId2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3470;&#23822;&#30476;/&#12360;&#12403;&#12398;&#24066;/%5b12%5d&#23470;&#23822;&#30476;&#12360;&#12403;&#12398;&#24066;&#23798;&#20869;&#24179;&#26494;&#65297;&#65297;&#65301;&#65300;&#65293;&#65297;&#65374;&#65299;/&#23470;&#23822;&#30476;&#12360;&#12403;&#12398;&#24066;&#23798;&#20869;&#24179;&#26494;&#65297;&#65297;&#65301;&#65300;&#65293;&#65297;&#65374;&#65299;_&#25509;&#32154;&#26908;&#35342;&#22238;&#31572;&#26360;.pdf" TargetMode="External"/><Relationship Id="rId2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3470;&#23822;&#30476;/&#20816;&#28271;&#37089;&#26032;&#23500;&#30010;/%5b04%5d&#23470;&#23822;&#30476;&#20816;&#28271;&#37089;&#26032;&#23500;&#30010;&#19977;&#32013;&#20195;&#23383;&#21776;&#12534;&#23665;&#65298;&#65304;&#65296;&#65299;&#65293;&#65300;&#65374;&#65297;&#65296;/&#23470;&#23822;&#30476;&#20816;&#28271;&#37089;&#26032;&#23500;&#30010;&#19977;&#32013;&#20195;&#23383;&#21776;&#12534;&#23665;&#65298;&#65304;&#65296;&#65299;&#65293;&#65300;&#65374;&#65297;&#65296;_&#25509;&#32154;&#26908;&#35342;&#22238;&#31572;&#26360;.pdf" TargetMode="External"/><Relationship Id="rId2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3470;&#23822;&#30476;/&#20816;&#28271;&#37089;&#26032;&#23500;&#30010;/%5b04%5d&#23470;&#23822;&#30476;&#20816;&#28271;&#37089;&#26032;&#23500;&#30010;&#19977;&#32013;&#20195;&#23383;&#21776;&#12534;&#23665;&#65298;&#65304;&#65296;&#65299;&#65293;&#65300;&#65374;&#65297;&#65296;/&#23470;&#23822;&#30476;&#20816;&#28271;&#37089;&#26032;&#23500;&#30010;&#19977;&#32013;&#20195;&#23383;&#21776;&#12534;&#23665;&#65298;&#65304;&#65296;&#65299;&#65293;&#65300;&#65374;&#65297;&#65296;_&#25509;&#32154;&#26908;&#35342;&#22238;&#31572;&#26360;.pdf" TargetMode="External"/><Relationship Id="rId2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3470;&#23822;&#30476;/&#20816;&#28271;&#37089;&#26032;&#23500;&#30010;/%5b04%5d&#23470;&#23822;&#30476;&#20816;&#28271;&#37089;&#26032;&#23500;&#30010;&#19977;&#32013;&#20195;&#23383;&#21776;&#12534;&#23665;&#65298;&#65304;&#65296;&#65299;&#65293;&#65300;&#65374;&#65297;&#65296;/&#23470;&#23822;&#30476;&#20816;&#28271;&#37089;&#26032;&#23500;&#30010;&#19977;&#32013;&#20195;&#23383;&#21776;&#12534;&#23665;&#65298;&#65304;&#65296;&#65299;&#65293;&#65300;&#65374;&#65297;&#65296;_&#25509;&#32154;&#26908;&#35342;&#22238;&#31572;&#26360;.pdf" TargetMode="External"/><Relationship Id="rId2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3470;&#23822;&#30476;/&#20816;&#28271;&#37089;&#26032;&#23500;&#30010;/%5b04%5d&#23470;&#23822;&#30476;&#20816;&#28271;&#37089;&#26032;&#23500;&#30010;&#19977;&#32013;&#20195;&#23383;&#21776;&#12534;&#23665;&#65298;&#65304;&#65296;&#65299;&#65293;&#65300;&#65374;&#65297;&#65296;/&#23470;&#23822;&#30476;&#20816;&#28271;&#37089;&#26032;&#23500;&#30010;&#19977;&#32013;&#20195;&#23383;&#21776;&#12534;&#23665;&#65298;&#65304;&#65296;&#65299;&#65293;&#65300;&#65374;&#65297;&#65296;_&#25509;&#32154;&#26908;&#35342;&#22238;&#31572;&#26360;.pdf" TargetMode="External"/><Relationship Id="rId2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3470;&#23822;&#30476;/&#12360;&#12403;&#12398;&#24066;/%5b12%5d&#23470;&#23822;&#30476;&#12360;&#12403;&#12398;&#24066;&#23798;&#20869;&#24179;&#26494;&#65297;&#65297;&#65301;&#65300;&#65293;&#65297;&#65374;&#65299;/&#23470;&#23822;&#30476;&#12360;&#12403;&#12398;&#24066;&#23798;&#20869;&#24179;&#26494;&#65297;&#65297;&#65301;&#65300;&#65293;&#65297;&#65374;&#65299;_&#25509;&#32154;&#26908;&#35342;&#22238;&#31572;&#26360;.pdf" TargetMode="External"/><Relationship Id="rId2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23470;&#23822;&#30476;/&#12360;&#12403;&#12398;&#24066;/%5b12%5d&#23470;&#23822;&#30476;&#12360;&#12403;&#12398;&#24066;&#23798;&#20869;&#24179;&#26494;&#65297;&#65297;&#65301;&#65300;&#65293;&#65297;&#65374;&#65299;/&#23470;&#23822;&#30476;&#12360;&#12403;&#12398;&#24066;&#23798;&#20869;&#24179;&#26494;&#65297;&#65297;&#65301;&#65300;&#65293;&#65297;&#65374;&#65299;_&#25509;&#32154;&#26908;&#35342;&#22238;&#31572;&#26360;.pdf" TargetMode="External"/><Relationship Id="rId59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08_&#33576;&#22478;&#30476;/&#37027;&#29634;&#24066;/%5b06%5d&#33576;&#22478;&#30476;&#37027;&#29634;&#24066;&#24460;&#21488;&#23567;&#24029;&#21069;&#65297;&#65300;&#65301;&#65300;&#65293;&#65301;" TargetMode="External"/><Relationship Id="rId59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3_&#26481;&#20140;&#37117;/_&#38626;&#23798;/%5b74%5d&#26481;&#20140;&#37117;&#20843;&#19976;&#23798;&#20843;&#19976;&#30010;&#19977;&#26681;&#65301;&#65304;&#65305;&#65300;&#65293;&#65299;&#65293;&#65297;&#65374;&#65298;&#20182;" TargetMode="External"/><Relationship Id="rId59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39321;&#21462;&#24066;/%5bn12%5d&#21315;&#33865;&#30476;&#39321;&#21462;&#24066;&#34411;&#24161;&#23383;&#37326;&#21475;&#65303;&#65305;&#65305;&#65293;&#65297;&#65293;&#65297;&#65374;&#65298;" TargetMode="External"/><Relationship Id="rId59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39321;&#21462;&#24066;/%5bn12%5d&#21315;&#33865;&#30476;&#39321;&#21462;&#24066;&#34411;&#24161;&#23383;&#37326;&#21475;&#65303;&#65305;&#65305;&#65293;&#65297;&#65293;&#65297;&#65374;&#65298;" TargetMode="External"/><Relationship Id="rId59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5104;&#30000;&#24066;/%5bn70%5d&#21315;&#33865;&#30476;&#25104;&#30000;&#24066;&#22823;&#26628;&#21313;&#20313;&#19977;&#65298;&#65300;&#65301;&#65293;&#65297;&#65292;&#65298;" TargetMode="External"/><Relationship Id="rId59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5104;&#30000;&#24066;/%5bn70%5d&#21315;&#33865;&#30476;&#25104;&#30000;&#24066;&#22823;&#26628;&#21313;&#20313;&#19977;&#65298;&#65300;&#65301;&#65293;&#65297;&#65292;&#65298;" TargetMode="External"/><Relationship Id="rId59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5104;&#30000;&#24066;/%5bn71%5d&#21315;&#33865;&#30476;&#25104;&#30000;&#24066;&#22810;&#33391;&#35997;&#65298;&#65300;&#65301;&#65293;&#65297;&#65299;&#65298;&#65304;" TargetMode="External"/><Relationship Id="rId59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2_&#21315;&#33865;&#30476;/&#25104;&#30000;&#24066;/%5bn70%5d&#21315;&#33865;&#30476;&#25104;&#30000;&#24066;&#22823;&#26628;&#21313;&#20313;&#19977;&#65298;&#65300;&#65301;&#65293;&#65297;&#65292;&#65298;" TargetMode="External"/><Relationship Id="rId59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2823;&#32178;&#30333;&#37324;&#24066;/%5bn05%5d&#21315;&#33865;&#30476;&#22823;&#32178;&#30333;&#37324;&#24066;&#26690;&#23665;&#65305;&#65303;&#65296;&#65293;&#65300;&#65293;&#65297;&#65374;&#65298;" TargetMode="External"/><Relationship Id="rId59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38306;&#26481;&#65288;&#26481;&#20140;&#38651;&#21147;&#65289;/12_&#21315;&#33865;&#30476;/&#20843;&#34903;&#24066;/%5bn78%5d&#21315;&#33865;&#30476;&#20843;&#34903;&#24066;&#22823;&#38306;&#65297;&#65305;&#65305;&#65293;&#65300;&#65293;&#65297;&#65374;&#65298;" TargetMode="External"/><Relationship Id="rId127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9679;&#26842;&#12398;&#12501;&#12449;&#12452;&#12523;&#12398;PDF/&#38306;&#26481;&#65288;&#26481;&#20140;&#38651;&#21147;&#65289;/22_&#38745;&#23713;&#30476;&#65288;&#26481;&#38651;&#65289;/&#35070;&#37326;&#24066;/%5b10%5d&#38745;&#23713;&#30476;&#35070;&#37326;&#24066;&#38920;&#23665;&#65298;&#65298;&#65301;&#65301;&#65293;&#65299;&#65302;&#65300;&#65301;&#12289;&#65298;&#65298;&#65301;&#65301;&#65293;&#65300;&#65302;&#65301;&#65300;" TargetMode="External"/><Relationship Id="rId127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20013;&#37096;/22_&#38745;&#23713;&#30476;&#65288;&#20013;&#38651;&#65289;/&#38745;&#23713;&#24066;&#28165;&#27700;&#21306;/%5b17%5d&#38745;&#23713;&#30476;&#38745;&#23713;&#24066;&#28165;&#27700;&#21306;&#23567;&#27827;&#20869;&#65304;&#65298;&#65299;" TargetMode="External"/><Relationship Id="rId127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20013;&#37096;/22_&#38745;&#23713;&#30476;&#65288;&#20013;&#38651;&#65289;/&#27996;&#26494;&#24066;&#35199;&#21306;/%5b31%5d&#38745;&#23713;&#30476;&#27996;&#26494;&#24066;&#35199;&#21306;&#24535;&#37117;&#21570;&#30010;&#65299;&#65300;&#65304;&#65296;&#65293;&#65297;&#65374;&#65300;" TargetMode="External"/><Relationship Id="rId127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20013;&#37096;/22_&#38745;&#23713;&#30476;&#65288;&#20013;&#38651;&#65289;/&#27996;&#26494;&#24066;&#21271;&#21306;/%5b29%5d&#38745;&#23713;&#30476;&#27996;&#26494;&#24066;&#21271;&#21306;&#26481;&#19977;&#26041;&#30010;&#65299;&#65304;&#65303;&#65293;&#65297;&#65374;&#65299;" TargetMode="External"/><Relationship Id="rId127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9679;&#26842;&#12398;&#12501;&#12449;&#12452;&#12523;&#12398;PDF/&#38306;&#26481;&#65288;&#26481;&#20140;&#38651;&#21147;&#65289;/22_&#38745;&#23713;&#30476;&#65288;&#26481;&#38651;&#65289;/&#23500;&#22763;&#23470;&#24066;/%5b09%5d&#38745;&#23713;&#30476;&#23500;&#22763;&#23470;&#24066;&#38738;&#26408;&#24179;&#65300;&#65299;&#65293;&#65297;&#65374;&#65298;" TargetMode="External"/><Relationship Id="rId127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9679;&#26842;&#12398;&#12501;&#12449;&#12452;&#12523;&#12398;PDF/&#38306;&#26481;&#65288;&#26481;&#20140;&#38651;&#21147;&#65289;/22_&#38745;&#23713;&#30476;&#65288;&#26481;&#38651;&#65289;/&#23500;&#22763;&#23470;&#24066;/%5b13&#65392;1%5d&#38745;&#23713;&#30476;&#23500;&#22763;&#23470;&#24066;&#20869;&#37326;&#23383;&#31348;&#31840;&#65297;&#65299;&#65298;&#65304;&#65293;&#65298;&#65297;&#20182;" TargetMode="External"/><Relationship Id="rId127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9679;&#26842;&#12398;&#12501;&#12449;&#12452;&#12523;&#12398;PDF/&#38306;&#26481;&#65288;&#26481;&#20140;&#38651;&#21147;&#65289;/22_&#38745;&#23713;&#30476;&#65288;&#26481;&#38651;&#65289;/&#23500;&#22763;&#24066;/%5b05%5d&#38745;&#23713;&#30476;&#23500;&#22763;&#24066;&#26575;&#21407;&#65305;&#65303;&#65293;&#65297;&#65374;&#65298;" TargetMode="External"/><Relationship Id="rId127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9679;&#26842;&#12398;&#12501;&#12449;&#12452;&#12523;&#12398;PDF/&#20013;&#37096;/22_&#38745;&#23713;&#30476;&#65288;&#20013;&#38651;&#65289;/&#27996;&#26494;&#24066;&#35199;&#21306;/%5b31%5d&#38745;&#23713;&#30476;&#27996;&#26494;&#24066;&#35199;&#21306;&#24535;&#37117;&#21570;&#30010;&#65299;&#65300;&#65304;&#65296;&#65293;&#65297;&#65374;&#65300;" TargetMode="External"/><Relationship Id="rId127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9679;&#26842;&#12398;&#12501;&#12449;&#12452;&#12523;&#12398;PDF/&#38306;&#26481;&#65288;&#26481;&#20140;&#38651;&#21147;&#65289;/12_&#21315;&#33865;&#30476;/&#22839;&#38533;&#37089;&#22823;&#22810;&#21916;&#30010;/%5bk03%5d&#21315;&#33865;&#30476;&#22839;&#38533;&#37089;&#22823;&#22810;&#21916;&#30010;&#19978;&#21407;&#23383;&#35535;&#35370;&#26862;&#65299;&#65296;&#65299;&#65293;&#65297;&#12289;&#65299;&#65296;&#65299;&#65293;&#65305;&#65293;&#65297;&#65374;&#65298;" TargetMode="External"/><Relationship Id="rId127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0191122&#36000;&#25285;&#37329;&#12501;&#12449;&#12452;&#12523;/AppData/Roaming/Microsoft/&#38306;&#26481;&#65288;&#26481;&#20140;&#38651;&#21147;&#65289;/12_&#21315;&#33865;&#30476;/&#23665;&#27494;&#24066;/%5bn38%5d&#21315;&#33865;&#30476;&#23665;&#27494;&#24066;&#22516;&#35895;&#65298;&#65299;&#65305;&#65296;&#65293;&#65297;&#65374;&#65298;" TargetMode="External"/><Relationship Id="rId27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07%5d&#23665;&#26792;&#30476;&#21335;&#37117;&#30041;&#37089;&#40180;&#27810;&#26449;&#40180;&#27810;&#65299;&#65296;&#12289;&#65299;&#65296;&#65293;&#65299;" TargetMode="External"/><Relationship Id="rId27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09%5d&#23665;&#26792;&#30476;&#21335;&#37117;&#30041;&#37089;&#40180;&#27810;&#26449;&#40180;&#27810;&#65300;&#65300;&#65293;&#65297;" TargetMode="External"/><Relationship Id="rId27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13%5d&#23665;&#26792;&#30476;&#21335;&#37117;&#30041;&#37089;&#40180;&#27810;&#26449;&#40180;&#27810;&#26449;&#65297;&#65296;&#65300;&#65300;&#65298;&#12289;&#65297;&#65296;&#65300;&#65300;&#65299;/&#65297;&#65296;&#65300;&#65300;&#65299;&#65293;&#65300;&#65301;&#65304;" TargetMode="External"/><Relationship Id="rId27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13%5d&#23665;&#26792;&#30476;&#21335;&#37117;&#30041;&#37089;&#40180;&#27810;&#26449;&#40180;&#27810;&#26449;&#65297;&#65296;&#65300;&#65300;&#65298;&#12289;&#65297;&#65296;&#65300;&#65300;&#65299;/&#65297;&#65296;&#65300;&#65300;&#65298;&#65293;&#65304;&#65302;&#65300;" TargetMode="External"/><Relationship Id="rId27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13%5d&#23665;&#26792;&#30476;&#21335;&#37117;&#30041;&#37089;&#40180;&#27810;&#26449;&#40180;&#27810;&#26449;&#65297;&#65296;&#65300;&#65300;&#65298;&#12289;&#65297;&#65296;&#65300;&#65300;&#65299;/&#65297;&#65296;&#65300;&#65300;&#65298;&#65293;&#65297;&#65304;&#65305;" TargetMode="External"/><Relationship Id="rId27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13%5d&#23665;&#26792;&#30476;&#21335;&#37117;&#30041;&#37089;&#40180;&#27810;&#26449;&#40180;&#27810;&#26449;&#65297;&#65296;&#65300;&#65300;&#65298;&#12289;&#65297;&#65296;&#65300;&#65300;&#65299;/&#65297;&#65296;&#65300;&#65300;&#65299;&#65293;&#65299;&#65302;&#65298;" TargetMode="External"/><Relationship Id="rId27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13%5d&#23665;&#26792;&#30476;&#21335;&#37117;&#30041;&#37089;&#40180;&#27810;&#26449;&#40180;&#27810;&#26449;&#65297;&#65296;&#65300;&#65300;&#65298;&#12289;&#65297;&#65296;&#65300;&#65300;&#65299;/&#65297;&#65296;&#65300;&#65300;&#65298;&#65293;&#65304;&#65298;&#65293;&#65297;&#65374;&#65298;" TargetMode="External"/><Relationship Id="rId27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13%5d&#23665;&#26792;&#30476;&#21335;&#37117;&#30041;&#37089;&#40180;&#27810;&#26449;&#40180;&#27810;&#26449;&#65297;&#65296;&#65300;&#65300;&#65298;&#12289;&#65297;&#65296;&#65300;&#65300;&#65299;/&#65297;&#65296;&#65300;&#65300;&#65298;&#65293;&#65299;&#65305;" TargetMode="External"/><Relationship Id="rId27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40180;&#27810;&#26449;/%5bo15%5d&#23665;&#26792;&#30476;&#21335;&#37117;&#30041;&#37089;&#40180;&#27810;&#26449;&#23383;&#23500;&#22763;&#23665;&#65297;&#65296;&#65300;&#65300;&#65298;&#65293;&#65300;&#65296;&#65296;" TargetMode="External"/><Relationship Id="rId27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9_&#23665;&#26792;&#30476;/&#21335;&#37117;&#30041;&#37089;&#23500;&#22763;&#27827;&#21475;&#28246;&#30010;/%5bo21%5d&#23665;&#26792;&#30476;&#21335;&#37117;&#30041;&#37089;&#23500;&#22763;&#27827;&#21475;&#28246;&#30010;&#22823;&#30707;&#23383;&#26494;&#21407;&#23665;&#65298;&#65301;&#65299;&#65299;&#65293;&#65297;&#12289;&#65298;&#65304;&#65297;&#65303;&#65293;&#65297;&#12289;&#65298;&#65304;&#65297;&#65301;" TargetMode="External"/><Relationship Id="rId720"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3_&#29066;&#26412;&#30476;/&#22825;&#33609;&#24066;/%5b01%5d&#29066;&#26412;&#30476;&#22825;&#33609;&#24066;&#26377;&#26126;&#30010;&#38920;&#23376;&#65298;&#65299;&#65293;&#65297;&#12289;&#65298;&#65301;&#65293;&#65297;&#20182;" TargetMode="External"/><Relationship Id="rId721"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12415;&#12393;&#12426;&#24066;/%5bo16%5d&#32676;&#39340;&#30476;&#12415;&#12393;&#12426;&#24066;&#22823;&#38291;&#12293;&#30010;&#39640;&#27941;&#25144;&#65301;&#65299;&#65298;&#65293;&#65297;&#65374;&#65298;&#20182;" TargetMode="External"/><Relationship Id="rId722"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9976;&#27005;&#37089;&#19979;&#20161;&#30000;&#30010;/%5bt09%5d&#32676;&#39340;&#30476;&#29976;&#27005;&#37089;&#19979;&#20161;&#30000;&#30010;&#22823;&#23383;&#35199;&#37326;&#29287;&#65300;&#65302;&#65303;&#65296;&#65293;&#65304;&#20182;" TargetMode="External"/><Relationship Id="rId723"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9976;&#27005;&#37089;&#29976;&#27005;&#30010;/%5bt06%5d&#32676;&#39340;&#30476;&#29976;&#27005;&#37089;&#29976;&#27005;&#30010;&#22823;&#23383;&#30333;&#20489;&#65298;&#65300;&#65300;&#65300;&#65293;&#65297;&#12289;&#65300;&#65374;&#65302;" TargetMode="External"/><Relationship Id="rId724"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08%5d&#32676;&#39340;&#30476;&#26704;&#29983;&#24066;&#26032;&#37324;&#30010;&#26032;&#24029;&#37841;&#26408;&#65298;&#65299;&#65297;&#65296;&#65293;&#65297;&#12289;&#65297;&#65299;&#65374;&#65297;&#65302;" TargetMode="External"/><Relationship Id="rId725"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26704;&#29983;&#24066;/%5bo08%5d&#32676;&#39340;&#30476;&#26704;&#29983;&#24066;&#26032;&#37324;&#30010;&#26032;&#24029;&#37841;&#26408;&#65298;&#65299;&#65297;&#65296;&#65293;&#65297;&#12289;&#65297;&#65299;&#65374;&#65297;&#65302;" TargetMode="External"/><Relationship Id="rId726"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39640;&#23822;&#24066;/%5bt10%5d&#32676;&#39340;&#30476;&#39640;&#23822;&#24066;&#19978;&#23460;&#30000;&#30010;&#23383;&#25993;&#28193;&#21335;&#21407;&#65300;&#65300;&#65297;&#65303;&#65293;&#65297;&#20182;" TargetMode="External"/><Relationship Id="rId727"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38306;&#26481;&#65288;&#26481;&#20140;&#38651;&#21147;&#65289;/10_&#32676;&#39340;&#30476;/&#39640;&#23822;&#24066;/%5bt10%5d&#32676;&#39340;&#30476;&#39640;&#23822;&#24066;&#19978;&#23460;&#30000;&#30010;&#23383;&#25993;&#28193;&#21335;&#21407;&#65300;&#65300;&#65297;&#65303;&#65293;&#65297;&#20182;" TargetMode="External"/><Relationship Id="rId728"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1_&#20304;&#36032;&#30476;/&#20304;&#36032;&#24066;/%5b08%5d&#20304;&#36032;&#30476;&#20304;&#36032;&#24066;&#24029;&#21103;&#30010;&#22823;&#23383;&#35199;&#21476;&#36032;&#65303;&#65299;&#65302;&#65293;&#65297;" TargetMode="External"/><Relationship Id="rId729" Type="http://schemas.openxmlformats.org/officeDocument/2006/relationships/hyperlink" Target="&#31119;&#23665;&#20316;&#26989;/AppData/Roaming/Microsoft/AppData/Roaming/Microsoft/AppData/Roaming/Microsoft/AppData/Roaming/&#28197;&#32654;/Desktop/AppData/Roaming/Microsoft/AppData/Roaming/sgh-1-pc/Desktop/&#37326;&#30000;/&#26989;&#21209;&#26085;&#22577;12&#26376;&#20998;/12&#26376;3&#26085;/&#24311;&#12293;&#20316;&#26989;/20191122&#12414;&#12392;&#12417;/&#21942;&#26989;/AppData/Local/Packages/Microsoft.Office.Desktop_8wekyb3d8bbwe/LocalCache/Roaming/Microsoft/Excel/&#9679;&#26842;&#12398;&#12501;&#12449;&#12452;&#12523;&#12398;PDF/&#20061;&#24030;/41_&#20304;&#36032;&#30476;/&#40165;&#26646;&#24066;/%5b10%5d&#20304;&#36032;&#30476;&#40165;&#26646;&#24066;&#27827;&#20869;&#30010;&#65298;&#65296;&#65304;&#65297;&#65293;&#65297;&#65374;&#6529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7.bin"/><Relationship Id="rId2"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0.bin"/><Relationship Id="rId4" Type="http://schemas.openxmlformats.org/officeDocument/2006/relationships/printerSettings" Target="../printerSettings/printerSettings11.bin"/><Relationship Id="rId1" Type="http://schemas.openxmlformats.org/officeDocument/2006/relationships/printerSettings" Target="../printerSettings/printerSettings8.bin"/><Relationship Id="rId2"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4.bin"/><Relationship Id="rId4" Type="http://schemas.openxmlformats.org/officeDocument/2006/relationships/printerSettings" Target="../printerSettings/printerSettings15.bin"/><Relationship Id="rId5" Type="http://schemas.openxmlformats.org/officeDocument/2006/relationships/vmlDrawing" Target="../drawings/vmlDrawing2.vml"/><Relationship Id="rId6" Type="http://schemas.openxmlformats.org/officeDocument/2006/relationships/comments" Target="../comments2.xml"/><Relationship Id="rId1" Type="http://schemas.openxmlformats.org/officeDocument/2006/relationships/printerSettings" Target="../printerSettings/printerSettings12.bin"/><Relationship Id="rId2" Type="http://schemas.openxmlformats.org/officeDocument/2006/relationships/printerSettings" Target="../printerSettings/printerSettings13.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8.bin"/><Relationship Id="rId4" Type="http://schemas.openxmlformats.org/officeDocument/2006/relationships/printerSettings" Target="../printerSettings/printerSettings19.bin"/><Relationship Id="rId5" Type="http://schemas.openxmlformats.org/officeDocument/2006/relationships/vmlDrawing" Target="../drawings/vmlDrawing3.vml"/><Relationship Id="rId6" Type="http://schemas.openxmlformats.org/officeDocument/2006/relationships/comments" Target="../comments3.xml"/><Relationship Id="rId1" Type="http://schemas.openxmlformats.org/officeDocument/2006/relationships/printerSettings" Target="../printerSettings/printerSettings16.bin"/><Relationship Id="rId2" Type="http://schemas.openxmlformats.org/officeDocument/2006/relationships/printerSettings" Target="../printerSettings/printerSettings1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2.bin"/><Relationship Id="rId4" Type="http://schemas.openxmlformats.org/officeDocument/2006/relationships/printerSettings" Target="../printerSettings/printerSettings23.bin"/><Relationship Id="rId5" Type="http://schemas.openxmlformats.org/officeDocument/2006/relationships/vmlDrawing" Target="../drawings/vmlDrawing4.vml"/><Relationship Id="rId6" Type="http://schemas.openxmlformats.org/officeDocument/2006/relationships/comments" Target="../comments4.xml"/><Relationship Id="rId1" Type="http://schemas.openxmlformats.org/officeDocument/2006/relationships/printerSettings" Target="../printerSettings/printerSettings20.bin"/><Relationship Id="rId2" Type="http://schemas.openxmlformats.org/officeDocument/2006/relationships/printerSettings" Target="../printerSettings/printerSettings2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pageSetUpPr fitToPage="1"/>
  </sheetPr>
  <dimension ref="A1:BW1607"/>
  <sheetViews>
    <sheetView tabSelected="1" view="pageBreakPreview" topLeftCell="A4" zoomScale="115" zoomScaleNormal="70" zoomScaleSheetLayoutView="115" zoomScalePageLayoutView="70" workbookViewId="0">
      <pane ySplit="1" topLeftCell="A5" activePane="bottomLeft" state="frozen"/>
      <selection activeCell="A4" sqref="A4"/>
      <selection pane="bottomLeft" activeCell="AZ13" sqref="AZ13"/>
    </sheetView>
  </sheetViews>
  <sheetFormatPr baseColWidth="12" defaultColWidth="9" defaultRowHeight="19" x14ac:dyDescent="0.25"/>
  <cols>
    <col min="1" max="1" width="3.6640625" style="50" customWidth="1"/>
    <col min="2" max="2" width="8.33203125" style="51" customWidth="1"/>
    <col min="3" max="3" width="10.1640625" style="179" customWidth="1"/>
    <col min="4" max="4" width="7.83203125" style="53" customWidth="1"/>
    <col min="5" max="5" width="8.5" style="53" customWidth="1"/>
    <col min="6" max="9" width="21.6640625" style="54" customWidth="1"/>
    <col min="10" max="10" width="21.6640625" style="258" customWidth="1"/>
    <col min="11" max="12" width="21.6640625" style="54" customWidth="1"/>
    <col min="13" max="13" width="11.83203125" style="165" customWidth="1"/>
    <col min="14" max="14" width="52.5" style="57" customWidth="1"/>
    <col min="15" max="15" width="8.83203125" style="57" customWidth="1"/>
    <col min="16" max="16" width="6.1640625" style="53" customWidth="1"/>
    <col min="17" max="17" width="7.83203125" style="57" customWidth="1"/>
    <col min="18" max="18" width="23.1640625" style="58" customWidth="1"/>
    <col min="19" max="19" width="7.83203125" style="63" customWidth="1"/>
    <col min="20" max="20" width="7.83203125" style="53" customWidth="1"/>
    <col min="21" max="21" width="7.83203125" style="60" customWidth="1"/>
    <col min="22" max="22" width="12.6640625" style="61" customWidth="1"/>
    <col min="23" max="23" width="14.5" style="396" customWidth="1"/>
    <col min="24" max="24" width="65.83203125" style="168" customWidth="1"/>
    <col min="25" max="25" width="10.33203125" style="61" customWidth="1"/>
    <col min="26" max="28" width="15.5" style="61" customWidth="1"/>
    <col min="29" max="29" width="13.6640625" style="60" customWidth="1"/>
    <col min="30" max="30" width="14.1640625" style="60" customWidth="1"/>
    <col min="31" max="31" width="12.6640625" style="60" customWidth="1"/>
    <col min="32" max="32" width="13.1640625" style="60" customWidth="1"/>
    <col min="33" max="33" width="12.6640625" style="60" customWidth="1"/>
    <col min="34" max="34" width="8.1640625" style="60" customWidth="1"/>
    <col min="35" max="35" width="10.6640625" style="162" customWidth="1"/>
    <col min="36" max="36" width="8.83203125" style="163" customWidth="1"/>
    <col min="37" max="37" width="9.33203125" style="162" customWidth="1"/>
    <col min="38" max="38" width="8" style="164" customWidth="1"/>
    <col min="39" max="40" width="15.6640625" style="65" customWidth="1"/>
    <col min="41" max="41" width="47.6640625" style="58" customWidth="1"/>
    <col min="42" max="42" width="19.6640625" style="395" customWidth="1"/>
    <col min="43" max="43" width="15.6640625" style="60" customWidth="1"/>
    <col min="44" max="44" width="14.6640625" style="65" customWidth="1"/>
    <col min="45" max="45" width="14.6640625" style="60" customWidth="1"/>
    <col min="46" max="46" width="14.6640625" style="65" customWidth="1"/>
    <col min="47" max="47" width="12.83203125" style="60" customWidth="1"/>
    <col min="48" max="48" width="14.6640625" style="65" customWidth="1"/>
    <col min="49" max="49" width="14.6640625" style="66" customWidth="1"/>
    <col min="50" max="50" width="14.6640625" style="58" customWidth="1"/>
    <col min="51" max="51" width="14.6640625" style="395" customWidth="1"/>
    <col min="52" max="52" width="15.6640625" style="65" customWidth="1"/>
    <col min="53" max="53" width="47.6640625" style="58" customWidth="1"/>
    <col min="54" max="54" width="7.1640625" style="63" customWidth="1"/>
    <col min="55" max="55" width="13.6640625" style="61" customWidth="1"/>
    <col min="56" max="56" width="13.6640625" style="60" customWidth="1"/>
    <col min="57" max="57" width="15.5" style="58" customWidth="1"/>
    <col min="58" max="58" width="16.6640625" style="58" customWidth="1"/>
    <col min="59" max="60" width="11.1640625" style="58" customWidth="1"/>
    <col min="61" max="61" width="12.6640625" style="58" customWidth="1"/>
    <col min="62" max="70" width="11.1640625" style="58" customWidth="1"/>
    <col min="71" max="71" width="17.33203125" style="58" customWidth="1"/>
    <col min="72" max="72" width="22.83203125" style="182" customWidth="1"/>
    <col min="73" max="73" width="12.6640625" style="58" customWidth="1"/>
    <col min="74" max="74" width="20.83203125" style="58" customWidth="1"/>
    <col min="75" max="75" width="9" style="58" customWidth="1"/>
    <col min="76" max="16384" width="9" style="58"/>
  </cols>
  <sheetData>
    <row r="1" spans="1:74" ht="38" hidden="1" x14ac:dyDescent="0.25">
      <c r="B1" s="51">
        <f>+MAX(B4:B1416)</f>
        <v>1124</v>
      </c>
      <c r="C1" s="52"/>
      <c r="M1" s="55" t="s">
        <v>3280</v>
      </c>
      <c r="N1" s="56"/>
      <c r="O1" s="56"/>
      <c r="S1" s="59"/>
      <c r="W1" s="62"/>
      <c r="Y1" s="63"/>
      <c r="Z1" s="63"/>
      <c r="AA1" s="63"/>
      <c r="AB1" s="63"/>
      <c r="AI1" s="60"/>
      <c r="AJ1" s="60"/>
      <c r="AK1" s="60"/>
      <c r="AL1" s="60"/>
      <c r="AM1" s="64" t="s">
        <v>3280</v>
      </c>
      <c r="AP1" s="58"/>
    </row>
    <row r="2" spans="1:74" hidden="1" x14ac:dyDescent="0.25">
      <c r="B2" s="59">
        <f>SUBTOTAL(3,B432:B740)</f>
        <v>309</v>
      </c>
      <c r="C2" s="52"/>
      <c r="F2" s="67"/>
      <c r="G2" s="67"/>
      <c r="H2" s="67"/>
      <c r="I2" s="67"/>
      <c r="J2" s="259"/>
      <c r="K2" s="67"/>
      <c r="L2" s="67"/>
      <c r="M2" s="53"/>
      <c r="N2" s="53"/>
      <c r="O2" s="53"/>
      <c r="P2" s="57"/>
      <c r="T2" s="53" t="s">
        <v>15</v>
      </c>
      <c r="U2" s="68">
        <f>SUBTOTAL(3,U432:U740)</f>
        <v>12</v>
      </c>
      <c r="X2" s="169"/>
      <c r="Y2" s="63"/>
      <c r="Z2" s="63"/>
      <c r="AA2" s="63"/>
      <c r="AB2" s="63"/>
      <c r="AI2" s="60"/>
      <c r="AJ2" s="60"/>
      <c r="AK2" s="60"/>
      <c r="AL2" s="60"/>
      <c r="AM2" s="65">
        <f>SUBTOTAL(9,AM432:AM740)</f>
        <v>4131884463</v>
      </c>
      <c r="AP2" s="58"/>
      <c r="AQ2" s="68">
        <f>SUBTOTAL(3,AQ432:AQ740)</f>
        <v>29</v>
      </c>
      <c r="AR2" s="65">
        <f>SUBTOTAL(9,AR432:AR740)</f>
        <v>32090842</v>
      </c>
      <c r="AS2" s="68">
        <f>SUBTOTAL(3,AS432:AS740)</f>
        <v>19</v>
      </c>
      <c r="AT2" s="65">
        <f>SUBTOTAL(9,AT432:AT740)</f>
        <v>23169635</v>
      </c>
      <c r="AU2" s="68">
        <f>SUBTOTAL(3,AU432:AU740)</f>
        <v>0</v>
      </c>
      <c r="AV2" s="65">
        <f>SUBTOTAL(9,AV432:AV740)</f>
        <v>0</v>
      </c>
      <c r="AW2" s="69">
        <f>SUBTOTAL(3,AW432:AW740)</f>
        <v>1</v>
      </c>
      <c r="AX2" s="65">
        <f>SUBTOTAL(9,AX432:AX740)</f>
        <v>664540</v>
      </c>
      <c r="AY2" s="65"/>
      <c r="AZ2" s="65">
        <f>SUBTOTAL(9,AZ432:AZ740)</f>
        <v>4072442604</v>
      </c>
    </row>
    <row r="3" spans="1:74" ht="6" hidden="1" customHeight="1" x14ac:dyDescent="0.25">
      <c r="B3" s="63"/>
      <c r="C3" s="63"/>
      <c r="E3" s="63"/>
      <c r="F3" s="63"/>
      <c r="G3" s="63"/>
      <c r="H3" s="63"/>
      <c r="I3" s="63"/>
      <c r="J3" s="260"/>
      <c r="K3" s="63"/>
      <c r="L3" s="63"/>
      <c r="M3" s="70"/>
      <c r="N3" s="71"/>
      <c r="O3" s="71"/>
      <c r="P3" s="63"/>
      <c r="Q3" s="63"/>
      <c r="R3" s="63"/>
      <c r="T3" s="72"/>
      <c r="U3" s="72"/>
      <c r="V3" s="73"/>
      <c r="W3" s="397"/>
      <c r="X3" s="53"/>
      <c r="AC3" s="61"/>
      <c r="AD3" s="61"/>
      <c r="AE3" s="61"/>
      <c r="AF3" s="61"/>
      <c r="AG3" s="61"/>
      <c r="AH3" s="61"/>
      <c r="AI3" s="61"/>
      <c r="AJ3" s="61"/>
      <c r="AK3" s="61"/>
      <c r="AL3" s="61"/>
      <c r="AM3" s="61"/>
      <c r="AN3" s="61"/>
      <c r="AO3" s="57"/>
      <c r="AP3" s="57"/>
      <c r="AQ3" s="61"/>
      <c r="AR3" s="61"/>
      <c r="AS3" s="61"/>
      <c r="AT3" s="61"/>
      <c r="AU3" s="61"/>
      <c r="AV3" s="61"/>
      <c r="AW3" s="61"/>
      <c r="AX3" s="61"/>
      <c r="AY3" s="62"/>
      <c r="AZ3" s="57"/>
      <c r="BA3" s="57"/>
      <c r="BB3" s="57"/>
      <c r="BC3" s="57"/>
      <c r="BD3" s="57"/>
      <c r="BE3" s="57"/>
      <c r="BF3" s="57"/>
      <c r="BG3" s="57"/>
      <c r="BH3" s="57"/>
      <c r="BI3" s="57"/>
      <c r="BJ3" s="57"/>
      <c r="BK3" s="57"/>
      <c r="BL3" s="57"/>
      <c r="BM3" s="57"/>
      <c r="BN3" s="57"/>
      <c r="BO3" s="57"/>
      <c r="BP3" s="57"/>
      <c r="BQ3" s="57"/>
      <c r="BR3" s="57"/>
    </row>
    <row r="4" spans="1:74" s="63" customFormat="1" ht="57.75" customHeight="1" x14ac:dyDescent="0.25">
      <c r="A4" s="180"/>
      <c r="B4" s="75" t="s">
        <v>4</v>
      </c>
      <c r="C4" s="77" t="s">
        <v>2183</v>
      </c>
      <c r="D4" s="77" t="s">
        <v>981</v>
      </c>
      <c r="E4" s="181" t="s">
        <v>3757</v>
      </c>
      <c r="F4" s="78" t="s">
        <v>2403</v>
      </c>
      <c r="G4" s="78" t="s">
        <v>4055</v>
      </c>
      <c r="H4" s="314" t="s">
        <v>3860</v>
      </c>
      <c r="I4" s="313" t="s">
        <v>3859</v>
      </c>
      <c r="J4" s="261" t="s">
        <v>3857</v>
      </c>
      <c r="K4" s="315" t="s">
        <v>3858</v>
      </c>
      <c r="L4" s="315" t="s">
        <v>4061</v>
      </c>
      <c r="M4" s="77" t="s">
        <v>2367</v>
      </c>
      <c r="N4" s="76" t="s">
        <v>2182</v>
      </c>
      <c r="O4" s="178" t="s">
        <v>3755</v>
      </c>
      <c r="P4" s="77" t="s">
        <v>14</v>
      </c>
      <c r="Q4" s="77" t="s">
        <v>0</v>
      </c>
      <c r="R4" s="82" t="s">
        <v>3</v>
      </c>
      <c r="S4" s="48" t="s">
        <v>1850</v>
      </c>
      <c r="T4" s="76" t="s">
        <v>2</v>
      </c>
      <c r="U4" s="79"/>
      <c r="V4" s="80" t="s">
        <v>138</v>
      </c>
      <c r="W4" s="398" t="s">
        <v>1861</v>
      </c>
      <c r="X4" s="170" t="s">
        <v>2383</v>
      </c>
      <c r="Y4" s="77" t="s">
        <v>4426</v>
      </c>
      <c r="Z4" s="77" t="s">
        <v>4605</v>
      </c>
      <c r="AA4" s="77" t="s">
        <v>4606</v>
      </c>
      <c r="AB4" s="77" t="s">
        <v>4610</v>
      </c>
      <c r="AC4" s="132" t="s">
        <v>140</v>
      </c>
      <c r="AD4" s="197" t="s">
        <v>2352</v>
      </c>
      <c r="AE4" s="197" t="s">
        <v>2353</v>
      </c>
      <c r="AF4" s="197" t="s">
        <v>2346</v>
      </c>
      <c r="AG4" s="197" t="s">
        <v>2347</v>
      </c>
      <c r="AH4" s="197"/>
      <c r="AI4" s="198" t="s">
        <v>2348</v>
      </c>
      <c r="AJ4" s="199" t="s">
        <v>2350</v>
      </c>
      <c r="AK4" s="200" t="s">
        <v>2345</v>
      </c>
      <c r="AL4" s="201" t="s">
        <v>2351</v>
      </c>
      <c r="AM4" s="202" t="s">
        <v>1</v>
      </c>
      <c r="AN4" s="83" t="s">
        <v>373</v>
      </c>
      <c r="AO4" s="76" t="s">
        <v>2182</v>
      </c>
      <c r="AP4" s="390" t="s">
        <v>4230</v>
      </c>
      <c r="AQ4" s="388" t="s">
        <v>12</v>
      </c>
      <c r="AR4" s="389" t="s">
        <v>13</v>
      </c>
      <c r="AS4" s="79" t="s">
        <v>6</v>
      </c>
      <c r="AT4" s="84" t="s">
        <v>7</v>
      </c>
      <c r="AU4" s="79" t="s">
        <v>8</v>
      </c>
      <c r="AV4" s="84" t="s">
        <v>9</v>
      </c>
      <c r="AW4" s="79" t="s">
        <v>10</v>
      </c>
      <c r="AX4" s="82" t="s">
        <v>11</v>
      </c>
      <c r="AY4" s="84" t="s">
        <v>2309</v>
      </c>
      <c r="AZ4" s="84" t="s">
        <v>5</v>
      </c>
      <c r="BA4" s="76" t="s">
        <v>2182</v>
      </c>
      <c r="BB4" s="48" t="s">
        <v>138</v>
      </c>
      <c r="BC4" s="81" t="s">
        <v>139</v>
      </c>
      <c r="BD4" s="79" t="s">
        <v>140</v>
      </c>
      <c r="BE4" s="85" t="s">
        <v>151</v>
      </c>
      <c r="BF4" s="86" t="s">
        <v>153</v>
      </c>
      <c r="BG4" s="86" t="s">
        <v>141</v>
      </c>
      <c r="BH4" s="86" t="s">
        <v>147</v>
      </c>
      <c r="BI4" s="86" t="s">
        <v>142</v>
      </c>
      <c r="BJ4" s="86" t="s">
        <v>148</v>
      </c>
      <c r="BK4" s="86" t="s">
        <v>143</v>
      </c>
      <c r="BL4" s="86" t="s">
        <v>149</v>
      </c>
      <c r="BM4" s="86" t="s">
        <v>144</v>
      </c>
      <c r="BN4" s="86" t="s">
        <v>150</v>
      </c>
      <c r="BO4" s="86" t="s">
        <v>2168</v>
      </c>
      <c r="BP4" s="86" t="s">
        <v>2169</v>
      </c>
      <c r="BQ4" s="86" t="s">
        <v>2302</v>
      </c>
      <c r="BR4" s="86" t="s">
        <v>2303</v>
      </c>
      <c r="BT4" s="70" t="s">
        <v>3709</v>
      </c>
      <c r="BU4" s="63" t="s">
        <v>3710</v>
      </c>
      <c r="BV4" s="48" t="s">
        <v>4425</v>
      </c>
    </row>
    <row r="5" spans="1:74" ht="31.5" customHeight="1" x14ac:dyDescent="0.25">
      <c r="A5" s="74">
        <v>1</v>
      </c>
      <c r="B5" s="75">
        <v>1</v>
      </c>
      <c r="C5" s="49" t="s">
        <v>386</v>
      </c>
      <c r="D5" s="76" t="s">
        <v>3432</v>
      </c>
      <c r="E5" s="48" t="s">
        <v>1073</v>
      </c>
      <c r="F5" s="87"/>
      <c r="G5" s="87"/>
      <c r="H5" s="87"/>
      <c r="I5" s="87"/>
      <c r="J5" s="109"/>
      <c r="K5" s="87"/>
      <c r="L5" s="87"/>
      <c r="M5" s="48" t="s">
        <v>2368</v>
      </c>
      <c r="N5" s="49" t="s">
        <v>4004</v>
      </c>
      <c r="O5" s="49"/>
      <c r="P5" s="76"/>
      <c r="Q5" s="250" t="s">
        <v>387</v>
      </c>
      <c r="R5" s="103"/>
      <c r="S5" s="48" t="s">
        <v>1852</v>
      </c>
      <c r="T5" s="76" t="s">
        <v>388</v>
      </c>
      <c r="U5" s="89"/>
      <c r="V5" s="90">
        <v>20</v>
      </c>
      <c r="W5" s="399">
        <f t="shared" ref="W5:W52" si="0">(AM5+AN5)/V5</f>
        <v>1661580</v>
      </c>
      <c r="X5" s="171" t="s">
        <v>3307</v>
      </c>
      <c r="Y5" s="56"/>
      <c r="Z5" s="473" t="s">
        <v>4575</v>
      </c>
      <c r="AA5" s="473" t="s">
        <v>4575</v>
      </c>
      <c r="AB5" s="474" t="s">
        <v>4576</v>
      </c>
      <c r="AC5" s="132" t="s">
        <v>145</v>
      </c>
      <c r="AD5" s="132">
        <v>42804</v>
      </c>
      <c r="AE5" s="132">
        <v>42804</v>
      </c>
      <c r="AF5" s="132" t="str">
        <f t="shared" ref="AF5:AF52" si="1">+IF(AD5=AE5,"SAME","")</f>
        <v>SAME</v>
      </c>
      <c r="AG5" s="132">
        <f t="shared" ref="AG5:AG52" si="2">+IF(AE5="",AD5,IF(AD5&gt;AE5,AE5,AD5))</f>
        <v>42804</v>
      </c>
      <c r="AH5" s="132"/>
      <c r="AI5" s="204"/>
      <c r="AJ5" s="205"/>
      <c r="AK5" s="206"/>
      <c r="AL5" s="207"/>
      <c r="AM5" s="208">
        <v>33231600</v>
      </c>
      <c r="AN5" s="93"/>
      <c r="AO5" s="49" t="str">
        <f t="shared" ref="AO5:AO52" si="3">N5</f>
        <v>北海道旭川市西神楽南１条１丁目１４０</v>
      </c>
      <c r="AP5" s="49"/>
      <c r="AQ5" s="89"/>
      <c r="AR5" s="93"/>
      <c r="AS5" s="89">
        <v>42865</v>
      </c>
      <c r="AT5" s="93">
        <v>3323160</v>
      </c>
      <c r="AU5" s="89"/>
      <c r="AV5" s="93"/>
      <c r="AW5" s="107"/>
      <c r="AX5" s="103"/>
      <c r="AY5" s="391">
        <f t="shared" ref="AY5:AY68" si="4">AR5+AT5+AV5+AX5</f>
        <v>3323160</v>
      </c>
      <c r="AZ5" s="95">
        <f t="shared" ref="AZ5:AZ36" si="5">IF(AM5=0,"",AM5-AR5-AT5-AV5-AX5)</f>
        <v>29908440</v>
      </c>
      <c r="BA5" s="49" t="str">
        <f t="shared" ref="BA5:BA52" si="6">N5</f>
        <v>北海道旭川市西神楽南１条１丁目１４０</v>
      </c>
      <c r="BB5" s="48">
        <f t="shared" ref="BB5:BB52" si="7">V5</f>
        <v>20</v>
      </c>
      <c r="BC5" s="96">
        <f t="shared" ref="BC5:BC52" si="8">Y5</f>
        <v>0</v>
      </c>
      <c r="BD5" s="89" t="str">
        <f t="shared" ref="BD5:BD52" si="9">AC5</f>
        <v>期限未記載</v>
      </c>
      <c r="BE5" s="97">
        <f t="shared" ref="BE5:BE10" si="10">IF(OR(AC5="期限未記載",AC5="期限超過"),AZ5,0)</f>
        <v>29908440</v>
      </c>
      <c r="BF5" s="97">
        <f t="shared" ref="BF5:BF52" si="11">IF(AND(BD5&lt;=43506,BD5&lt;&gt;""),AZ5,0)</f>
        <v>0</v>
      </c>
      <c r="BG5" s="97">
        <f t="shared" ref="BG5:BG52" si="12">IF(AND(BD5&lt;=43511,BD5&gt;=43507),AZ5,0)</f>
        <v>0</v>
      </c>
      <c r="BH5" s="97">
        <f t="shared" ref="BH5:BH52" si="13">IF(AND(BD5&lt;=43516,BD5&gt;=43512),AZ5,0)</f>
        <v>0</v>
      </c>
      <c r="BI5" s="97">
        <f t="shared" ref="BI5:BI52" si="14">IF(AND(BD5&lt;=43521,BD5&gt;=43517),AZ5,0)</f>
        <v>0</v>
      </c>
      <c r="BJ5" s="97">
        <f t="shared" ref="BJ5:BJ52" si="15">IF(AND(BD5&lt;=43524,BD5&gt;=43522),AZ5,0)</f>
        <v>0</v>
      </c>
      <c r="BK5" s="97">
        <f t="shared" ref="BK5:BK52" si="16">IF(AND(BD5&lt;=43529,BD5&gt;=43525),AZ5,0)</f>
        <v>0</v>
      </c>
      <c r="BL5" s="97">
        <f t="shared" ref="BL5:BL50" si="17">IF(AND(BD5&lt;=43534,BD5&gt;=43530),AZ5,0)</f>
        <v>0</v>
      </c>
      <c r="BM5" s="97">
        <f t="shared" ref="BM5:BM52" si="18">IF(AND(BD5&lt;=43539,BD5&gt;=43535),AZ5,0)</f>
        <v>0</v>
      </c>
      <c r="BN5" s="97">
        <f t="shared" ref="BN5:BN52" si="19">IF(AND(BD5&lt;=43544,BD5&gt;=43540),AZ5,0)</f>
        <v>0</v>
      </c>
      <c r="BO5" s="97">
        <f t="shared" ref="BO5:BO52" si="20">IF(AND(BD5&lt;=43549,BD5&gt;=43545),AZ5,0)</f>
        <v>0</v>
      </c>
      <c r="BP5" s="97">
        <f t="shared" ref="BP5:BP52" si="21">IF(AND(BD5&lt;=43555,BD5&gt;=43550),AZ5,0)</f>
        <v>0</v>
      </c>
      <c r="BQ5" s="97">
        <f>IF(AND($BD5&lt;=43560,$BD5&gt;=43556),$AZ5,0)</f>
        <v>0</v>
      </c>
      <c r="BR5" s="97">
        <f t="shared" ref="BR5:BR52" si="22">IF(AND($BD5&lt;=43565,$BD5&gt;=43561),$AZ5,0)</f>
        <v>0</v>
      </c>
      <c r="BS5" s="98">
        <f t="shared" ref="BS5:BS52" si="23">AZ5-SUM(BE5:BR5)</f>
        <v>0</v>
      </c>
      <c r="BT5" s="184"/>
      <c r="BU5" s="100"/>
      <c r="BV5" s="103"/>
    </row>
    <row r="6" spans="1:74" s="100" customFormat="1" ht="31.5" customHeight="1" x14ac:dyDescent="0.25">
      <c r="A6" s="74">
        <v>1</v>
      </c>
      <c r="B6" s="75">
        <v>2</v>
      </c>
      <c r="C6" s="49" t="s">
        <v>389</v>
      </c>
      <c r="D6" s="349" t="s">
        <v>4200</v>
      </c>
      <c r="E6" s="48" t="s">
        <v>1069</v>
      </c>
      <c r="F6" s="376" t="s">
        <v>4212</v>
      </c>
      <c r="G6" s="376"/>
      <c r="H6" s="376"/>
      <c r="I6" s="376"/>
      <c r="J6" s="376"/>
      <c r="K6" s="376"/>
      <c r="L6" s="376" t="s">
        <v>4211</v>
      </c>
      <c r="M6" s="48" t="s">
        <v>2371</v>
      </c>
      <c r="N6" s="49" t="s">
        <v>1074</v>
      </c>
      <c r="O6" s="49"/>
      <c r="P6" s="76" t="str">
        <f t="shared" ref="P6:P16" si="24">IF(COUNTIF(N6,"*未確定*"),"番地未確定","")</f>
        <v/>
      </c>
      <c r="Q6" s="102" t="s">
        <v>390</v>
      </c>
      <c r="R6" s="103"/>
      <c r="S6" s="48" t="s">
        <v>1852</v>
      </c>
      <c r="T6" s="76" t="s">
        <v>391</v>
      </c>
      <c r="U6" s="89"/>
      <c r="V6" s="90">
        <v>1</v>
      </c>
      <c r="W6" s="399">
        <f t="shared" si="0"/>
        <v>472465</v>
      </c>
      <c r="X6" s="171" t="s">
        <v>3308</v>
      </c>
      <c r="Y6" s="419"/>
      <c r="Z6" s="473" t="s">
        <v>4575</v>
      </c>
      <c r="AA6" s="473" t="s">
        <v>4575</v>
      </c>
      <c r="AB6" s="473" t="s">
        <v>4576</v>
      </c>
      <c r="AC6" s="132" t="str">
        <f>IF(AZ6=0,"【支払済】","")</f>
        <v>【支払済】</v>
      </c>
      <c r="AD6" s="132">
        <v>42650</v>
      </c>
      <c r="AE6" s="132">
        <v>42650</v>
      </c>
      <c r="AF6" s="132" t="str">
        <f t="shared" si="1"/>
        <v>SAME</v>
      </c>
      <c r="AG6" s="132">
        <f t="shared" si="2"/>
        <v>42650</v>
      </c>
      <c r="AH6" s="132"/>
      <c r="AI6" s="204"/>
      <c r="AJ6" s="205"/>
      <c r="AK6" s="206"/>
      <c r="AL6" s="207"/>
      <c r="AM6" s="208">
        <v>472465</v>
      </c>
      <c r="AN6" s="93"/>
      <c r="AO6" s="49" t="str">
        <f t="shared" si="3"/>
        <v>北海道釧路郡釧路町中央２－４３</v>
      </c>
      <c r="AP6" s="49"/>
      <c r="AQ6" s="89">
        <v>42720</v>
      </c>
      <c r="AR6" s="93">
        <v>472465</v>
      </c>
      <c r="AS6" s="89"/>
      <c r="AT6" s="93"/>
      <c r="AU6" s="89"/>
      <c r="AV6" s="93"/>
      <c r="AW6" s="107"/>
      <c r="AX6" s="103"/>
      <c r="AY6" s="391">
        <f t="shared" si="4"/>
        <v>472465</v>
      </c>
      <c r="AZ6" s="95">
        <f t="shared" si="5"/>
        <v>0</v>
      </c>
      <c r="BA6" s="49" t="str">
        <f t="shared" si="6"/>
        <v>北海道釧路郡釧路町中央２－４３</v>
      </c>
      <c r="BB6" s="48">
        <f t="shared" si="7"/>
        <v>1</v>
      </c>
      <c r="BC6" s="96">
        <f t="shared" si="8"/>
        <v>0</v>
      </c>
      <c r="BD6" s="89" t="str">
        <f t="shared" si="9"/>
        <v>【支払済】</v>
      </c>
      <c r="BE6" s="97">
        <f t="shared" si="10"/>
        <v>0</v>
      </c>
      <c r="BF6" s="97">
        <f t="shared" si="11"/>
        <v>0</v>
      </c>
      <c r="BG6" s="97">
        <f t="shared" si="12"/>
        <v>0</v>
      </c>
      <c r="BH6" s="97">
        <f t="shared" si="13"/>
        <v>0</v>
      </c>
      <c r="BI6" s="97">
        <f t="shared" si="14"/>
        <v>0</v>
      </c>
      <c r="BJ6" s="97">
        <f t="shared" si="15"/>
        <v>0</v>
      </c>
      <c r="BK6" s="97">
        <f t="shared" si="16"/>
        <v>0</v>
      </c>
      <c r="BL6" s="97">
        <f t="shared" si="17"/>
        <v>0</v>
      </c>
      <c r="BM6" s="97">
        <f t="shared" si="18"/>
        <v>0</v>
      </c>
      <c r="BN6" s="97">
        <f t="shared" si="19"/>
        <v>0</v>
      </c>
      <c r="BO6" s="97">
        <f t="shared" si="20"/>
        <v>0</v>
      </c>
      <c r="BP6" s="97">
        <f t="shared" si="21"/>
        <v>0</v>
      </c>
      <c r="BQ6" s="97">
        <f t="shared" ref="BQ6:BQ52" si="25">IF(AND(BD6&lt;=43560,BD6&gt;=43556),AZ6,0)</f>
        <v>0</v>
      </c>
      <c r="BR6" s="97">
        <f t="shared" si="22"/>
        <v>0</v>
      </c>
      <c r="BS6" s="98">
        <f t="shared" si="23"/>
        <v>0</v>
      </c>
      <c r="BT6" s="184"/>
      <c r="BV6" s="122"/>
    </row>
    <row r="7" spans="1:74" s="100" customFormat="1" ht="31.5" customHeight="1" x14ac:dyDescent="0.25">
      <c r="A7" s="74">
        <v>1</v>
      </c>
      <c r="B7" s="75">
        <v>23</v>
      </c>
      <c r="C7" s="49" t="s">
        <v>423</v>
      </c>
      <c r="D7" s="76" t="s">
        <v>3432</v>
      </c>
      <c r="E7" s="48" t="s">
        <v>1084</v>
      </c>
      <c r="F7" s="87"/>
      <c r="G7" s="87"/>
      <c r="H7" s="87"/>
      <c r="I7" s="87"/>
      <c r="J7" s="109"/>
      <c r="K7" s="87"/>
      <c r="L7" s="87"/>
      <c r="M7" s="48" t="s">
        <v>2368</v>
      </c>
      <c r="N7" s="49" t="s">
        <v>1100</v>
      </c>
      <c r="O7" s="49"/>
      <c r="P7" s="76" t="str">
        <f t="shared" si="24"/>
        <v/>
      </c>
      <c r="Q7" s="102" t="s">
        <v>426</v>
      </c>
      <c r="R7" s="103"/>
      <c r="S7" s="48" t="s">
        <v>1852</v>
      </c>
      <c r="T7" s="76" t="s">
        <v>425</v>
      </c>
      <c r="U7" s="89"/>
      <c r="V7" s="90">
        <v>20</v>
      </c>
      <c r="W7" s="399">
        <f t="shared" si="0"/>
        <v>851256</v>
      </c>
      <c r="X7" s="171" t="s">
        <v>3309</v>
      </c>
      <c r="Y7" s="462"/>
      <c r="Z7" s="475" t="s">
        <v>4575</v>
      </c>
      <c r="AA7" s="475" t="s">
        <v>4575</v>
      </c>
      <c r="AB7" s="475" t="s">
        <v>4576</v>
      </c>
      <c r="AC7" s="132" t="s">
        <v>145</v>
      </c>
      <c r="AD7" s="132">
        <v>42825</v>
      </c>
      <c r="AE7" s="132">
        <v>42825</v>
      </c>
      <c r="AF7" s="132" t="str">
        <f t="shared" si="1"/>
        <v>SAME</v>
      </c>
      <c r="AG7" s="132">
        <f t="shared" si="2"/>
        <v>42825</v>
      </c>
      <c r="AH7" s="132"/>
      <c r="AI7" s="204"/>
      <c r="AJ7" s="205"/>
      <c r="AK7" s="206"/>
      <c r="AL7" s="207"/>
      <c r="AM7" s="208">
        <v>17025120</v>
      </c>
      <c r="AN7" s="93"/>
      <c r="AO7" s="49" t="str">
        <f t="shared" si="3"/>
        <v>北海道恵庭市北柏木町５丁目１、１－７～２６</v>
      </c>
      <c r="AP7" s="49"/>
      <c r="AQ7" s="89"/>
      <c r="AR7" s="93"/>
      <c r="AS7" s="89">
        <v>42886</v>
      </c>
      <c r="AT7" s="93">
        <v>1702512</v>
      </c>
      <c r="AU7" s="89"/>
      <c r="AV7" s="93"/>
      <c r="AW7" s="107"/>
      <c r="AX7" s="103"/>
      <c r="AY7" s="391">
        <f t="shared" si="4"/>
        <v>1702512</v>
      </c>
      <c r="AZ7" s="95">
        <f t="shared" si="5"/>
        <v>15322608</v>
      </c>
      <c r="BA7" s="49" t="str">
        <f t="shared" si="6"/>
        <v>北海道恵庭市北柏木町５丁目１、１－７～２６</v>
      </c>
      <c r="BB7" s="48">
        <f t="shared" si="7"/>
        <v>20</v>
      </c>
      <c r="BC7" s="96">
        <f t="shared" si="8"/>
        <v>0</v>
      </c>
      <c r="BD7" s="89" t="str">
        <f t="shared" si="9"/>
        <v>期限未記載</v>
      </c>
      <c r="BE7" s="97">
        <f t="shared" si="10"/>
        <v>15322608</v>
      </c>
      <c r="BF7" s="97">
        <f t="shared" si="11"/>
        <v>0</v>
      </c>
      <c r="BG7" s="97">
        <f t="shared" si="12"/>
        <v>0</v>
      </c>
      <c r="BH7" s="97">
        <f t="shared" si="13"/>
        <v>0</v>
      </c>
      <c r="BI7" s="97">
        <f t="shared" si="14"/>
        <v>0</v>
      </c>
      <c r="BJ7" s="97">
        <f t="shared" si="15"/>
        <v>0</v>
      </c>
      <c r="BK7" s="97">
        <f t="shared" si="16"/>
        <v>0</v>
      </c>
      <c r="BL7" s="97">
        <f t="shared" si="17"/>
        <v>0</v>
      </c>
      <c r="BM7" s="97">
        <f t="shared" si="18"/>
        <v>0</v>
      </c>
      <c r="BN7" s="97">
        <f t="shared" si="19"/>
        <v>0</v>
      </c>
      <c r="BO7" s="97">
        <f t="shared" si="20"/>
        <v>0</v>
      </c>
      <c r="BP7" s="97">
        <f t="shared" si="21"/>
        <v>0</v>
      </c>
      <c r="BQ7" s="97">
        <f t="shared" si="25"/>
        <v>0</v>
      </c>
      <c r="BR7" s="97">
        <f t="shared" si="22"/>
        <v>0</v>
      </c>
      <c r="BS7" s="98">
        <f t="shared" si="23"/>
        <v>0</v>
      </c>
      <c r="BT7" s="184"/>
      <c r="BU7" s="58" t="s">
        <v>3723</v>
      </c>
      <c r="BV7" s="122"/>
    </row>
    <row r="8" spans="1:74" s="100" customFormat="1" ht="31.5" customHeight="1" x14ac:dyDescent="0.25">
      <c r="A8" s="74">
        <v>1</v>
      </c>
      <c r="B8" s="75">
        <v>24</v>
      </c>
      <c r="C8" s="49" t="s">
        <v>423</v>
      </c>
      <c r="D8" s="76" t="s">
        <v>3432</v>
      </c>
      <c r="E8" s="48" t="s">
        <v>1083</v>
      </c>
      <c r="F8" s="87"/>
      <c r="G8" s="87"/>
      <c r="H8" s="87"/>
      <c r="I8" s="87"/>
      <c r="J8" s="109"/>
      <c r="K8" s="87"/>
      <c r="L8" s="87"/>
      <c r="M8" s="48" t="s">
        <v>2368</v>
      </c>
      <c r="N8" s="49" t="s">
        <v>1003</v>
      </c>
      <c r="O8" s="49"/>
      <c r="P8" s="76" t="str">
        <f t="shared" si="24"/>
        <v/>
      </c>
      <c r="Q8" s="102" t="s">
        <v>424</v>
      </c>
      <c r="R8" s="103"/>
      <c r="S8" s="48" t="s">
        <v>1852</v>
      </c>
      <c r="T8" s="76" t="s">
        <v>425</v>
      </c>
      <c r="U8" s="89"/>
      <c r="V8" s="90">
        <v>21</v>
      </c>
      <c r="W8" s="399">
        <f t="shared" si="0"/>
        <v>1068274.2857142857</v>
      </c>
      <c r="X8" s="171" t="s">
        <v>3310</v>
      </c>
      <c r="Y8" s="462"/>
      <c r="Z8" s="475" t="s">
        <v>4575</v>
      </c>
      <c r="AA8" s="475" t="s">
        <v>4575</v>
      </c>
      <c r="AB8" s="475" t="s">
        <v>4576</v>
      </c>
      <c r="AC8" s="132" t="s">
        <v>145</v>
      </c>
      <c r="AD8" s="132">
        <v>42825</v>
      </c>
      <c r="AE8" s="132">
        <v>42825</v>
      </c>
      <c r="AF8" s="132" t="str">
        <f t="shared" si="1"/>
        <v>SAME</v>
      </c>
      <c r="AG8" s="132">
        <f t="shared" si="2"/>
        <v>42825</v>
      </c>
      <c r="AH8" s="132"/>
      <c r="AI8" s="204"/>
      <c r="AJ8" s="205"/>
      <c r="AK8" s="206"/>
      <c r="AL8" s="207"/>
      <c r="AM8" s="208">
        <v>22433760</v>
      </c>
      <c r="AN8" s="93"/>
      <c r="AO8" s="49" t="str">
        <f t="shared" si="3"/>
        <v>北海道恵庭市北柏木町５丁目１－２７～５６</v>
      </c>
      <c r="AP8" s="49"/>
      <c r="AQ8" s="89"/>
      <c r="AR8" s="93"/>
      <c r="AS8" s="89">
        <v>42886</v>
      </c>
      <c r="AT8" s="93">
        <v>2243376</v>
      </c>
      <c r="AU8" s="89"/>
      <c r="AV8" s="93"/>
      <c r="AW8" s="107"/>
      <c r="AX8" s="103"/>
      <c r="AY8" s="391">
        <f t="shared" si="4"/>
        <v>2243376</v>
      </c>
      <c r="AZ8" s="95">
        <f t="shared" si="5"/>
        <v>20190384</v>
      </c>
      <c r="BA8" s="49" t="str">
        <f t="shared" si="6"/>
        <v>北海道恵庭市北柏木町５丁目１－２７～５６</v>
      </c>
      <c r="BB8" s="48">
        <f t="shared" si="7"/>
        <v>21</v>
      </c>
      <c r="BC8" s="96">
        <f t="shared" si="8"/>
        <v>0</v>
      </c>
      <c r="BD8" s="89" t="str">
        <f t="shared" si="9"/>
        <v>期限未記載</v>
      </c>
      <c r="BE8" s="97">
        <f t="shared" si="10"/>
        <v>20190384</v>
      </c>
      <c r="BF8" s="97">
        <f t="shared" si="11"/>
        <v>0</v>
      </c>
      <c r="BG8" s="97">
        <f t="shared" si="12"/>
        <v>0</v>
      </c>
      <c r="BH8" s="97">
        <f t="shared" si="13"/>
        <v>0</v>
      </c>
      <c r="BI8" s="97">
        <f t="shared" si="14"/>
        <v>0</v>
      </c>
      <c r="BJ8" s="97">
        <f t="shared" si="15"/>
        <v>0</v>
      </c>
      <c r="BK8" s="97">
        <f t="shared" si="16"/>
        <v>0</v>
      </c>
      <c r="BL8" s="97">
        <f t="shared" si="17"/>
        <v>0</v>
      </c>
      <c r="BM8" s="97">
        <f t="shared" si="18"/>
        <v>0</v>
      </c>
      <c r="BN8" s="97">
        <f t="shared" si="19"/>
        <v>0</v>
      </c>
      <c r="BO8" s="97">
        <f t="shared" si="20"/>
        <v>0</v>
      </c>
      <c r="BP8" s="97">
        <f t="shared" si="21"/>
        <v>0</v>
      </c>
      <c r="BQ8" s="97">
        <f t="shared" si="25"/>
        <v>0</v>
      </c>
      <c r="BR8" s="97">
        <f t="shared" si="22"/>
        <v>0</v>
      </c>
      <c r="BS8" s="98">
        <f t="shared" si="23"/>
        <v>0</v>
      </c>
      <c r="BT8" s="182"/>
      <c r="BU8" s="58"/>
      <c r="BV8" s="492"/>
    </row>
    <row r="9" spans="1:74" s="100" customFormat="1" ht="31.5" customHeight="1" x14ac:dyDescent="0.25">
      <c r="A9" s="74">
        <v>1</v>
      </c>
      <c r="B9" s="75">
        <v>8</v>
      </c>
      <c r="C9" s="49" t="s">
        <v>399</v>
      </c>
      <c r="D9" s="349" t="s">
        <v>4200</v>
      </c>
      <c r="E9" s="48" t="s">
        <v>1061</v>
      </c>
      <c r="F9" s="376"/>
      <c r="G9" s="376"/>
      <c r="H9" s="376"/>
      <c r="I9" s="376"/>
      <c r="J9" s="376"/>
      <c r="K9" s="376"/>
      <c r="L9" s="376" t="s">
        <v>4329</v>
      </c>
      <c r="M9" s="48" t="s">
        <v>2371</v>
      </c>
      <c r="N9" s="49" t="s">
        <v>999</v>
      </c>
      <c r="O9" s="49"/>
      <c r="P9" s="76" t="str">
        <f t="shared" si="24"/>
        <v/>
      </c>
      <c r="Q9" s="102" t="s">
        <v>400</v>
      </c>
      <c r="R9" s="103"/>
      <c r="S9" s="48" t="s">
        <v>1852</v>
      </c>
      <c r="T9" s="76" t="s">
        <v>401</v>
      </c>
      <c r="U9" s="89"/>
      <c r="V9" s="90">
        <v>1</v>
      </c>
      <c r="W9" s="399">
        <f t="shared" si="0"/>
        <v>480515</v>
      </c>
      <c r="X9" s="174"/>
      <c r="Y9" s="419"/>
      <c r="Z9" s="473" t="s">
        <v>4575</v>
      </c>
      <c r="AA9" s="473" t="s">
        <v>4575</v>
      </c>
      <c r="AB9" s="473" t="s">
        <v>4576</v>
      </c>
      <c r="AC9" s="132" t="str">
        <f>IF(AZ9=0,"【支払済】","")</f>
        <v>【支払済】</v>
      </c>
      <c r="AD9" s="132">
        <v>42810</v>
      </c>
      <c r="AE9" s="132">
        <v>42810</v>
      </c>
      <c r="AF9" s="132" t="str">
        <f t="shared" si="1"/>
        <v>SAME</v>
      </c>
      <c r="AG9" s="132">
        <f t="shared" si="2"/>
        <v>42810</v>
      </c>
      <c r="AH9" s="132"/>
      <c r="AI9" s="204"/>
      <c r="AJ9" s="205"/>
      <c r="AK9" s="206"/>
      <c r="AL9" s="207"/>
      <c r="AM9" s="208">
        <v>480515</v>
      </c>
      <c r="AN9" s="93"/>
      <c r="AO9" s="49" t="str">
        <f t="shared" si="3"/>
        <v>北海道江別市一番町１０</v>
      </c>
      <c r="AP9" s="49"/>
      <c r="AQ9" s="89">
        <v>42872</v>
      </c>
      <c r="AR9" s="93">
        <v>480515</v>
      </c>
      <c r="AS9" s="89"/>
      <c r="AT9" s="93"/>
      <c r="AU9" s="89"/>
      <c r="AV9" s="93"/>
      <c r="AW9" s="107"/>
      <c r="AX9" s="103"/>
      <c r="AY9" s="391">
        <f t="shared" si="4"/>
        <v>480515</v>
      </c>
      <c r="AZ9" s="95">
        <f t="shared" si="5"/>
        <v>0</v>
      </c>
      <c r="BA9" s="49" t="str">
        <f t="shared" si="6"/>
        <v>北海道江別市一番町１０</v>
      </c>
      <c r="BB9" s="48">
        <f t="shared" si="7"/>
        <v>1</v>
      </c>
      <c r="BC9" s="96">
        <f t="shared" si="8"/>
        <v>0</v>
      </c>
      <c r="BD9" s="89" t="str">
        <f t="shared" si="9"/>
        <v>【支払済】</v>
      </c>
      <c r="BE9" s="97">
        <f t="shared" si="10"/>
        <v>0</v>
      </c>
      <c r="BF9" s="97">
        <f t="shared" si="11"/>
        <v>0</v>
      </c>
      <c r="BG9" s="97">
        <f t="shared" si="12"/>
        <v>0</v>
      </c>
      <c r="BH9" s="97">
        <f t="shared" si="13"/>
        <v>0</v>
      </c>
      <c r="BI9" s="97">
        <f t="shared" si="14"/>
        <v>0</v>
      </c>
      <c r="BJ9" s="97">
        <f t="shared" si="15"/>
        <v>0</v>
      </c>
      <c r="BK9" s="97">
        <f t="shared" si="16"/>
        <v>0</v>
      </c>
      <c r="BL9" s="97">
        <f t="shared" si="17"/>
        <v>0</v>
      </c>
      <c r="BM9" s="97">
        <f t="shared" si="18"/>
        <v>0</v>
      </c>
      <c r="BN9" s="97">
        <f t="shared" si="19"/>
        <v>0</v>
      </c>
      <c r="BO9" s="97">
        <f t="shared" si="20"/>
        <v>0</v>
      </c>
      <c r="BP9" s="97">
        <f t="shared" si="21"/>
        <v>0</v>
      </c>
      <c r="BQ9" s="97">
        <f t="shared" si="25"/>
        <v>0</v>
      </c>
      <c r="BR9" s="97">
        <f t="shared" si="22"/>
        <v>0</v>
      </c>
      <c r="BS9" s="98">
        <f t="shared" si="23"/>
        <v>0</v>
      </c>
      <c r="BT9" s="182"/>
      <c r="BV9" s="492"/>
    </row>
    <row r="10" spans="1:74" s="100" customFormat="1" ht="31.5" customHeight="1" x14ac:dyDescent="0.25">
      <c r="A10" s="74">
        <v>1</v>
      </c>
      <c r="B10" s="75">
        <v>7</v>
      </c>
      <c r="C10" s="49" t="s">
        <v>396</v>
      </c>
      <c r="D10" s="76" t="s">
        <v>3432</v>
      </c>
      <c r="E10" s="48" t="s">
        <v>1089</v>
      </c>
      <c r="F10" s="87"/>
      <c r="G10" s="87"/>
      <c r="H10" s="87"/>
      <c r="I10" s="87"/>
      <c r="J10" s="109"/>
      <c r="K10" s="87"/>
      <c r="L10" s="87"/>
      <c r="M10" s="48" t="s">
        <v>2371</v>
      </c>
      <c r="N10" s="49" t="s">
        <v>1104</v>
      </c>
      <c r="O10" s="49"/>
      <c r="P10" s="76" t="str">
        <f t="shared" si="24"/>
        <v/>
      </c>
      <c r="Q10" s="102" t="s">
        <v>397</v>
      </c>
      <c r="R10" s="103"/>
      <c r="S10" s="48" t="s">
        <v>1852</v>
      </c>
      <c r="T10" s="76" t="s">
        <v>398</v>
      </c>
      <c r="U10" s="89"/>
      <c r="V10" s="90">
        <v>40</v>
      </c>
      <c r="W10" s="399">
        <f t="shared" si="0"/>
        <v>1171503</v>
      </c>
      <c r="X10" s="171" t="s">
        <v>3301</v>
      </c>
      <c r="Y10" s="433" t="s">
        <v>2310</v>
      </c>
      <c r="Z10" s="476" t="s">
        <v>4575</v>
      </c>
      <c r="AA10" s="476" t="s">
        <v>4575</v>
      </c>
      <c r="AB10" s="476" t="s">
        <v>4576</v>
      </c>
      <c r="AC10" s="132" t="s">
        <v>4684</v>
      </c>
      <c r="AD10" s="132">
        <v>42822</v>
      </c>
      <c r="AE10" s="132">
        <v>42822</v>
      </c>
      <c r="AF10" s="132" t="str">
        <f t="shared" si="1"/>
        <v>SAME</v>
      </c>
      <c r="AG10" s="132">
        <f t="shared" si="2"/>
        <v>42822</v>
      </c>
      <c r="AH10" s="132"/>
      <c r="AI10" s="204"/>
      <c r="AJ10" s="205"/>
      <c r="AK10" s="206"/>
      <c r="AL10" s="207"/>
      <c r="AM10" s="208">
        <v>46860120</v>
      </c>
      <c r="AN10" s="93"/>
      <c r="AO10" s="49" t="str">
        <f t="shared" si="3"/>
        <v>北海道札幌市西区平和４２３－１０</v>
      </c>
      <c r="AP10" s="49"/>
      <c r="AQ10" s="89">
        <v>42884</v>
      </c>
      <c r="AR10" s="93">
        <v>46860120</v>
      </c>
      <c r="AS10" s="89"/>
      <c r="AT10" s="93"/>
      <c r="AU10" s="89"/>
      <c r="AV10" s="93"/>
      <c r="AW10" s="107"/>
      <c r="AX10" s="103"/>
      <c r="AY10" s="391">
        <f t="shared" si="4"/>
        <v>46860120</v>
      </c>
      <c r="AZ10" s="95">
        <f t="shared" si="5"/>
        <v>0</v>
      </c>
      <c r="BA10" s="49" t="str">
        <f t="shared" si="6"/>
        <v>北海道札幌市西区平和４２３－１０</v>
      </c>
      <c r="BB10" s="48">
        <f t="shared" si="7"/>
        <v>40</v>
      </c>
      <c r="BC10" s="96" t="str">
        <f t="shared" si="8"/>
        <v>自社物件</v>
      </c>
      <c r="BD10" s="89" t="str">
        <f t="shared" si="9"/>
        <v>【譲渡済】</v>
      </c>
      <c r="BE10" s="97">
        <f t="shared" si="10"/>
        <v>0</v>
      </c>
      <c r="BF10" s="97">
        <f t="shared" si="11"/>
        <v>0</v>
      </c>
      <c r="BG10" s="97">
        <f t="shared" si="12"/>
        <v>0</v>
      </c>
      <c r="BH10" s="97">
        <f t="shared" si="13"/>
        <v>0</v>
      </c>
      <c r="BI10" s="97">
        <f t="shared" si="14"/>
        <v>0</v>
      </c>
      <c r="BJ10" s="97">
        <f t="shared" si="15"/>
        <v>0</v>
      </c>
      <c r="BK10" s="97">
        <f t="shared" si="16"/>
        <v>0</v>
      </c>
      <c r="BL10" s="97">
        <f t="shared" si="17"/>
        <v>0</v>
      </c>
      <c r="BM10" s="97">
        <f t="shared" si="18"/>
        <v>0</v>
      </c>
      <c r="BN10" s="97">
        <f t="shared" si="19"/>
        <v>0</v>
      </c>
      <c r="BO10" s="97">
        <f t="shared" si="20"/>
        <v>0</v>
      </c>
      <c r="BP10" s="97">
        <f t="shared" si="21"/>
        <v>0</v>
      </c>
      <c r="BQ10" s="97">
        <f t="shared" si="25"/>
        <v>0</v>
      </c>
      <c r="BR10" s="97">
        <f t="shared" si="22"/>
        <v>0</v>
      </c>
      <c r="BS10" s="98">
        <f t="shared" si="23"/>
        <v>0</v>
      </c>
      <c r="BT10" s="182"/>
      <c r="BV10" s="492" t="s">
        <v>4612</v>
      </c>
    </row>
    <row r="11" spans="1:74" s="100" customFormat="1" ht="31.5" customHeight="1" x14ac:dyDescent="0.25">
      <c r="A11" s="74">
        <v>1</v>
      </c>
      <c r="B11" s="75">
        <v>6</v>
      </c>
      <c r="C11" s="49" t="s">
        <v>417</v>
      </c>
      <c r="D11" s="76" t="s">
        <v>3432</v>
      </c>
      <c r="E11" s="48" t="s">
        <v>1090</v>
      </c>
      <c r="F11" s="87"/>
      <c r="G11" s="87"/>
      <c r="H11" s="87"/>
      <c r="I11" s="87"/>
      <c r="J11" s="109"/>
      <c r="K11" s="87"/>
      <c r="L11" s="87"/>
      <c r="M11" s="48" t="s">
        <v>2368</v>
      </c>
      <c r="N11" s="49" t="s">
        <v>1105</v>
      </c>
      <c r="O11" s="49"/>
      <c r="P11" s="76" t="str">
        <f t="shared" si="24"/>
        <v/>
      </c>
      <c r="Q11" s="102" t="s">
        <v>418</v>
      </c>
      <c r="R11" s="103"/>
      <c r="S11" s="48" t="s">
        <v>1852</v>
      </c>
      <c r="T11" s="76" t="s">
        <v>415</v>
      </c>
      <c r="U11" s="89"/>
      <c r="V11" s="90">
        <v>24</v>
      </c>
      <c r="W11" s="399">
        <f t="shared" si="0"/>
        <v>731385</v>
      </c>
      <c r="X11" s="171" t="s">
        <v>3302</v>
      </c>
      <c r="Y11" s="433" t="s">
        <v>2154</v>
      </c>
      <c r="Z11" s="476" t="s">
        <v>4575</v>
      </c>
      <c r="AA11" s="476" t="s">
        <v>4575</v>
      </c>
      <c r="AB11" s="476" t="s">
        <v>4613</v>
      </c>
      <c r="AC11" s="210" t="s">
        <v>419</v>
      </c>
      <c r="AD11" s="132">
        <v>42650</v>
      </c>
      <c r="AE11" s="204" t="s">
        <v>383</v>
      </c>
      <c r="AF11" s="132" t="str">
        <f t="shared" si="1"/>
        <v/>
      </c>
      <c r="AG11" s="132">
        <f t="shared" si="2"/>
        <v>42650</v>
      </c>
      <c r="AH11" s="204"/>
      <c r="AI11" s="204"/>
      <c r="AJ11" s="205"/>
      <c r="AK11" s="211"/>
      <c r="AL11" s="207"/>
      <c r="AM11" s="208">
        <v>17553240</v>
      </c>
      <c r="AN11" s="93"/>
      <c r="AO11" s="49" t="str">
        <f t="shared" si="3"/>
        <v>北海道札幌市東区中沼町６６－２５０、３０５～３２７</v>
      </c>
      <c r="AP11" s="49"/>
      <c r="AQ11" s="89"/>
      <c r="AR11" s="93"/>
      <c r="AS11" s="89">
        <v>42720</v>
      </c>
      <c r="AT11" s="93">
        <v>1755324</v>
      </c>
      <c r="AU11" s="89"/>
      <c r="AV11" s="93"/>
      <c r="AW11" s="107"/>
      <c r="AX11" s="103"/>
      <c r="AY11" s="391">
        <f t="shared" si="4"/>
        <v>1755324</v>
      </c>
      <c r="AZ11" s="95">
        <f t="shared" si="5"/>
        <v>15797916</v>
      </c>
      <c r="BA11" s="49" t="str">
        <f t="shared" si="6"/>
        <v>北海道札幌市東区中沼町６６－２５０、３０５～３２７</v>
      </c>
      <c r="BB11" s="48">
        <f t="shared" si="7"/>
        <v>24</v>
      </c>
      <c r="BC11" s="96" t="str">
        <f t="shared" si="8"/>
        <v>賃借中</v>
      </c>
      <c r="BD11" s="89" t="str">
        <f t="shared" si="9"/>
        <v>接続契約解除</v>
      </c>
      <c r="BE11" s="97"/>
      <c r="BF11" s="97">
        <f t="shared" si="11"/>
        <v>0</v>
      </c>
      <c r="BG11" s="97">
        <f t="shared" si="12"/>
        <v>0</v>
      </c>
      <c r="BH11" s="97">
        <f t="shared" si="13"/>
        <v>0</v>
      </c>
      <c r="BI11" s="97">
        <f t="shared" si="14"/>
        <v>0</v>
      </c>
      <c r="BJ11" s="97">
        <f t="shared" si="15"/>
        <v>0</v>
      </c>
      <c r="BK11" s="97">
        <f t="shared" si="16"/>
        <v>0</v>
      </c>
      <c r="BL11" s="97">
        <f t="shared" si="17"/>
        <v>0</v>
      </c>
      <c r="BM11" s="97">
        <f t="shared" si="18"/>
        <v>0</v>
      </c>
      <c r="BN11" s="97">
        <f t="shared" si="19"/>
        <v>0</v>
      </c>
      <c r="BO11" s="97">
        <f t="shared" si="20"/>
        <v>0</v>
      </c>
      <c r="BP11" s="97">
        <f t="shared" si="21"/>
        <v>0</v>
      </c>
      <c r="BQ11" s="97">
        <f t="shared" si="25"/>
        <v>0</v>
      </c>
      <c r="BR11" s="97">
        <f t="shared" si="22"/>
        <v>0</v>
      </c>
      <c r="BS11" s="130">
        <f t="shared" si="23"/>
        <v>15797916</v>
      </c>
      <c r="BT11" s="182"/>
      <c r="BU11" s="100" t="s">
        <v>3723</v>
      </c>
      <c r="BV11" s="492"/>
    </row>
    <row r="12" spans="1:74" ht="31.5" customHeight="1" x14ac:dyDescent="0.25">
      <c r="A12" s="74">
        <v>1</v>
      </c>
      <c r="B12" s="75">
        <v>17</v>
      </c>
      <c r="C12" s="49" t="s">
        <v>407</v>
      </c>
      <c r="D12" s="76" t="s">
        <v>2988</v>
      </c>
      <c r="E12" s="48" t="s">
        <v>1063</v>
      </c>
      <c r="F12" s="87"/>
      <c r="G12" s="87"/>
      <c r="H12" s="87"/>
      <c r="I12" s="87"/>
      <c r="J12" s="109"/>
      <c r="K12" s="87"/>
      <c r="L12" s="87"/>
      <c r="M12" s="48" t="s">
        <v>2371</v>
      </c>
      <c r="N12" s="49" t="s">
        <v>1001</v>
      </c>
      <c r="O12" s="49"/>
      <c r="P12" s="76" t="str">
        <f t="shared" si="24"/>
        <v/>
      </c>
      <c r="Q12" s="102" t="s">
        <v>408</v>
      </c>
      <c r="R12" s="103"/>
      <c r="S12" s="48" t="s">
        <v>1852</v>
      </c>
      <c r="T12" s="76" t="s">
        <v>409</v>
      </c>
      <c r="U12" s="89"/>
      <c r="V12" s="90">
        <v>1</v>
      </c>
      <c r="W12" s="399">
        <f t="shared" si="0"/>
        <v>890691</v>
      </c>
      <c r="X12" s="174"/>
      <c r="Y12" s="433" t="s">
        <v>2310</v>
      </c>
      <c r="Z12" s="476" t="s">
        <v>4575</v>
      </c>
      <c r="AA12" s="476" t="s">
        <v>4575</v>
      </c>
      <c r="AB12" s="476" t="s">
        <v>3743</v>
      </c>
      <c r="AC12" s="132" t="str">
        <f>IF(AZ12=0,"【支払済】","")</f>
        <v>【支払済】</v>
      </c>
      <c r="AD12" s="132">
        <v>42815</v>
      </c>
      <c r="AE12" s="132">
        <v>42815</v>
      </c>
      <c r="AF12" s="132" t="str">
        <f t="shared" si="1"/>
        <v>SAME</v>
      </c>
      <c r="AG12" s="132">
        <f t="shared" si="2"/>
        <v>42815</v>
      </c>
      <c r="AH12" s="132"/>
      <c r="AI12" s="204"/>
      <c r="AJ12" s="205"/>
      <c r="AK12" s="206"/>
      <c r="AL12" s="207"/>
      <c r="AM12" s="208">
        <v>890691</v>
      </c>
      <c r="AN12" s="93"/>
      <c r="AO12" s="49" t="str">
        <f t="shared" si="3"/>
        <v>北海道札幌市南区中ノ沢１８１２－１４０９</v>
      </c>
      <c r="AP12" s="49"/>
      <c r="AQ12" s="89">
        <v>42878</v>
      </c>
      <c r="AR12" s="93">
        <v>890691</v>
      </c>
      <c r="AS12" s="89"/>
      <c r="AT12" s="93"/>
      <c r="AU12" s="89"/>
      <c r="AV12" s="93"/>
      <c r="AW12" s="107"/>
      <c r="AX12" s="103"/>
      <c r="AY12" s="391">
        <f t="shared" si="4"/>
        <v>890691</v>
      </c>
      <c r="AZ12" s="95">
        <f t="shared" si="5"/>
        <v>0</v>
      </c>
      <c r="BA12" s="49" t="str">
        <f t="shared" si="6"/>
        <v>北海道札幌市南区中ノ沢１８１２－１４０９</v>
      </c>
      <c r="BB12" s="48">
        <f t="shared" si="7"/>
        <v>1</v>
      </c>
      <c r="BC12" s="96" t="str">
        <f t="shared" si="8"/>
        <v>自社物件</v>
      </c>
      <c r="BD12" s="89" t="str">
        <f t="shared" si="9"/>
        <v>【支払済】</v>
      </c>
      <c r="BE12" s="97">
        <f t="shared" ref="BE12:BE17" si="26">IF(OR(AC12="期限未記載",AC12="期限超過"),AZ12,0)</f>
        <v>0</v>
      </c>
      <c r="BF12" s="97">
        <f t="shared" si="11"/>
        <v>0</v>
      </c>
      <c r="BG12" s="97">
        <f t="shared" si="12"/>
        <v>0</v>
      </c>
      <c r="BH12" s="97">
        <f t="shared" si="13"/>
        <v>0</v>
      </c>
      <c r="BI12" s="97">
        <f t="shared" si="14"/>
        <v>0</v>
      </c>
      <c r="BJ12" s="97">
        <f t="shared" si="15"/>
        <v>0</v>
      </c>
      <c r="BK12" s="97">
        <f t="shared" si="16"/>
        <v>0</v>
      </c>
      <c r="BL12" s="97">
        <f t="shared" si="17"/>
        <v>0</v>
      </c>
      <c r="BM12" s="97">
        <f t="shared" si="18"/>
        <v>0</v>
      </c>
      <c r="BN12" s="97">
        <f t="shared" si="19"/>
        <v>0</v>
      </c>
      <c r="BO12" s="97">
        <f t="shared" si="20"/>
        <v>0</v>
      </c>
      <c r="BP12" s="97">
        <f t="shared" si="21"/>
        <v>0</v>
      </c>
      <c r="BQ12" s="97">
        <f t="shared" si="25"/>
        <v>0</v>
      </c>
      <c r="BR12" s="97">
        <f t="shared" si="22"/>
        <v>0</v>
      </c>
      <c r="BS12" s="130">
        <f t="shared" si="23"/>
        <v>0</v>
      </c>
      <c r="BU12" s="58" t="s">
        <v>3723</v>
      </c>
      <c r="BV12" s="492"/>
    </row>
    <row r="13" spans="1:74" ht="31.5" customHeight="1" x14ac:dyDescent="0.25">
      <c r="A13" s="74">
        <v>1</v>
      </c>
      <c r="B13" s="75">
        <v>18</v>
      </c>
      <c r="C13" s="49" t="s">
        <v>407</v>
      </c>
      <c r="D13" s="76" t="s">
        <v>2988</v>
      </c>
      <c r="E13" s="48" t="s">
        <v>1062</v>
      </c>
      <c r="F13" s="87"/>
      <c r="G13" s="87"/>
      <c r="H13" s="87"/>
      <c r="I13" s="87"/>
      <c r="J13" s="109"/>
      <c r="K13" s="87"/>
      <c r="L13" s="87"/>
      <c r="M13" s="48" t="s">
        <v>2371</v>
      </c>
      <c r="N13" s="49" t="s">
        <v>1075</v>
      </c>
      <c r="O13" s="49"/>
      <c r="P13" s="76" t="str">
        <f t="shared" si="24"/>
        <v/>
      </c>
      <c r="Q13" s="102" t="s">
        <v>410</v>
      </c>
      <c r="R13" s="103"/>
      <c r="S13" s="48" t="s">
        <v>1852</v>
      </c>
      <c r="T13" s="76" t="s">
        <v>409</v>
      </c>
      <c r="U13" s="89"/>
      <c r="V13" s="90">
        <v>1</v>
      </c>
      <c r="W13" s="399">
        <f t="shared" si="0"/>
        <v>667214</v>
      </c>
      <c r="X13" s="174"/>
      <c r="Y13" s="419"/>
      <c r="Z13" s="473" t="s">
        <v>4575</v>
      </c>
      <c r="AA13" s="473" t="s">
        <v>4575</v>
      </c>
      <c r="AB13" s="473" t="s">
        <v>4576</v>
      </c>
      <c r="AC13" s="132" t="str">
        <f>IF(AZ13=0,"【支払済】","")</f>
        <v>【支払済】</v>
      </c>
      <c r="AD13" s="132">
        <v>42815</v>
      </c>
      <c r="AE13" s="132">
        <v>42815</v>
      </c>
      <c r="AF13" s="132" t="str">
        <f t="shared" si="1"/>
        <v>SAME</v>
      </c>
      <c r="AG13" s="132">
        <f t="shared" si="2"/>
        <v>42815</v>
      </c>
      <c r="AH13" s="132"/>
      <c r="AI13" s="204"/>
      <c r="AJ13" s="205"/>
      <c r="AK13" s="211"/>
      <c r="AL13" s="207"/>
      <c r="AM13" s="208">
        <v>667214</v>
      </c>
      <c r="AN13" s="93"/>
      <c r="AO13" s="49" t="str">
        <f t="shared" si="3"/>
        <v>北海道札幌市南区藤野５０６－４</v>
      </c>
      <c r="AP13" s="49"/>
      <c r="AQ13" s="89">
        <v>42878</v>
      </c>
      <c r="AR13" s="93">
        <v>667214</v>
      </c>
      <c r="AS13" s="89"/>
      <c r="AT13" s="93"/>
      <c r="AU13" s="89"/>
      <c r="AV13" s="93"/>
      <c r="AW13" s="107"/>
      <c r="AX13" s="103"/>
      <c r="AY13" s="391">
        <f t="shared" si="4"/>
        <v>667214</v>
      </c>
      <c r="AZ13" s="95">
        <f t="shared" si="5"/>
        <v>0</v>
      </c>
      <c r="BA13" s="49" t="str">
        <f t="shared" si="6"/>
        <v>北海道札幌市南区藤野５０６－４</v>
      </c>
      <c r="BB13" s="48">
        <f t="shared" si="7"/>
        <v>1</v>
      </c>
      <c r="BC13" s="96">
        <f t="shared" si="8"/>
        <v>0</v>
      </c>
      <c r="BD13" s="89" t="str">
        <f t="shared" si="9"/>
        <v>【支払済】</v>
      </c>
      <c r="BE13" s="97">
        <f t="shared" si="26"/>
        <v>0</v>
      </c>
      <c r="BF13" s="97">
        <f t="shared" si="11"/>
        <v>0</v>
      </c>
      <c r="BG13" s="97">
        <f t="shared" si="12"/>
        <v>0</v>
      </c>
      <c r="BH13" s="97">
        <f t="shared" si="13"/>
        <v>0</v>
      </c>
      <c r="BI13" s="97">
        <f t="shared" si="14"/>
        <v>0</v>
      </c>
      <c r="BJ13" s="97">
        <f t="shared" si="15"/>
        <v>0</v>
      </c>
      <c r="BK13" s="97">
        <f t="shared" si="16"/>
        <v>0</v>
      </c>
      <c r="BL13" s="97">
        <f t="shared" si="17"/>
        <v>0</v>
      </c>
      <c r="BM13" s="97">
        <f t="shared" si="18"/>
        <v>0</v>
      </c>
      <c r="BN13" s="97">
        <f t="shared" si="19"/>
        <v>0</v>
      </c>
      <c r="BO13" s="97">
        <f t="shared" si="20"/>
        <v>0</v>
      </c>
      <c r="BP13" s="97">
        <f t="shared" si="21"/>
        <v>0</v>
      </c>
      <c r="BQ13" s="97">
        <f t="shared" si="25"/>
        <v>0</v>
      </c>
      <c r="BR13" s="97">
        <f t="shared" si="22"/>
        <v>0</v>
      </c>
      <c r="BS13" s="130">
        <f t="shared" si="23"/>
        <v>0</v>
      </c>
      <c r="BU13" s="100"/>
      <c r="BV13" s="492"/>
    </row>
    <row r="14" spans="1:74" s="100" customFormat="1" ht="31.5" customHeight="1" x14ac:dyDescent="0.25">
      <c r="A14" s="74">
        <v>1</v>
      </c>
      <c r="B14" s="75">
        <v>19</v>
      </c>
      <c r="C14" s="49" t="s">
        <v>407</v>
      </c>
      <c r="D14" s="76" t="s">
        <v>2988</v>
      </c>
      <c r="E14" s="48" t="s">
        <v>1064</v>
      </c>
      <c r="F14" s="87"/>
      <c r="G14" s="87"/>
      <c r="H14" s="87"/>
      <c r="I14" s="87"/>
      <c r="J14" s="109"/>
      <c r="K14" s="87"/>
      <c r="L14" s="87"/>
      <c r="M14" s="48" t="s">
        <v>2371</v>
      </c>
      <c r="N14" s="49" t="s">
        <v>1002</v>
      </c>
      <c r="O14" s="49"/>
      <c r="P14" s="76" t="str">
        <f t="shared" si="24"/>
        <v/>
      </c>
      <c r="Q14" s="102" t="s">
        <v>411</v>
      </c>
      <c r="R14" s="103"/>
      <c r="S14" s="48" t="s">
        <v>1852</v>
      </c>
      <c r="T14" s="76" t="s">
        <v>409</v>
      </c>
      <c r="U14" s="89"/>
      <c r="V14" s="90">
        <v>1</v>
      </c>
      <c r="W14" s="399">
        <f t="shared" si="0"/>
        <v>1520809</v>
      </c>
      <c r="X14" s="174"/>
      <c r="Y14" s="419"/>
      <c r="Z14" s="473" t="s">
        <v>4575</v>
      </c>
      <c r="AA14" s="473" t="s">
        <v>4576</v>
      </c>
      <c r="AB14" s="473" t="s">
        <v>4576</v>
      </c>
      <c r="AC14" s="132" t="str">
        <f>IF(AZ14=0,"【支払済】","")</f>
        <v>【支払済】</v>
      </c>
      <c r="AD14" s="132">
        <v>42815</v>
      </c>
      <c r="AE14" s="132">
        <v>42815</v>
      </c>
      <c r="AF14" s="132" t="str">
        <f t="shared" si="1"/>
        <v>SAME</v>
      </c>
      <c r="AG14" s="132">
        <f t="shared" si="2"/>
        <v>42815</v>
      </c>
      <c r="AH14" s="132"/>
      <c r="AI14" s="204"/>
      <c r="AJ14" s="205"/>
      <c r="AK14" s="211"/>
      <c r="AL14" s="207"/>
      <c r="AM14" s="208">
        <v>1520809</v>
      </c>
      <c r="AN14" s="93"/>
      <c r="AO14" s="49" t="str">
        <f t="shared" si="3"/>
        <v>北海道札幌市南区簾舞４条１丁目３２８－３６</v>
      </c>
      <c r="AP14" s="49"/>
      <c r="AQ14" s="89">
        <v>42878</v>
      </c>
      <c r="AR14" s="93">
        <v>1520809</v>
      </c>
      <c r="AS14" s="89"/>
      <c r="AT14" s="93"/>
      <c r="AU14" s="89"/>
      <c r="AV14" s="93"/>
      <c r="AW14" s="107"/>
      <c r="AX14" s="103"/>
      <c r="AY14" s="391">
        <f t="shared" si="4"/>
        <v>1520809</v>
      </c>
      <c r="AZ14" s="95">
        <f t="shared" si="5"/>
        <v>0</v>
      </c>
      <c r="BA14" s="49" t="str">
        <f t="shared" si="6"/>
        <v>北海道札幌市南区簾舞４条１丁目３２８－３６</v>
      </c>
      <c r="BB14" s="48">
        <f t="shared" si="7"/>
        <v>1</v>
      </c>
      <c r="BC14" s="96">
        <f t="shared" si="8"/>
        <v>0</v>
      </c>
      <c r="BD14" s="89" t="str">
        <f t="shared" si="9"/>
        <v>【支払済】</v>
      </c>
      <c r="BE14" s="97">
        <f t="shared" si="26"/>
        <v>0</v>
      </c>
      <c r="BF14" s="97">
        <f t="shared" si="11"/>
        <v>0</v>
      </c>
      <c r="BG14" s="97">
        <f t="shared" si="12"/>
        <v>0</v>
      </c>
      <c r="BH14" s="97">
        <f t="shared" si="13"/>
        <v>0</v>
      </c>
      <c r="BI14" s="97">
        <f t="shared" si="14"/>
        <v>0</v>
      </c>
      <c r="BJ14" s="97">
        <f t="shared" si="15"/>
        <v>0</v>
      </c>
      <c r="BK14" s="97">
        <f t="shared" si="16"/>
        <v>0</v>
      </c>
      <c r="BL14" s="97">
        <f t="shared" si="17"/>
        <v>0</v>
      </c>
      <c r="BM14" s="97">
        <f t="shared" si="18"/>
        <v>0</v>
      </c>
      <c r="BN14" s="97">
        <f t="shared" si="19"/>
        <v>0</v>
      </c>
      <c r="BO14" s="97">
        <f t="shared" si="20"/>
        <v>0</v>
      </c>
      <c r="BP14" s="97">
        <f t="shared" si="21"/>
        <v>0</v>
      </c>
      <c r="BQ14" s="97">
        <f t="shared" si="25"/>
        <v>0</v>
      </c>
      <c r="BR14" s="97">
        <f t="shared" si="22"/>
        <v>0</v>
      </c>
      <c r="BS14" s="130">
        <f t="shared" si="23"/>
        <v>0</v>
      </c>
      <c r="BT14" s="182"/>
      <c r="BV14" s="492"/>
    </row>
    <row r="15" spans="1:74" ht="31.5" customHeight="1" x14ac:dyDescent="0.25">
      <c r="A15" s="74">
        <v>1</v>
      </c>
      <c r="B15" s="75">
        <v>20</v>
      </c>
      <c r="C15" s="49" t="s">
        <v>407</v>
      </c>
      <c r="D15" s="76" t="s">
        <v>2988</v>
      </c>
      <c r="E15" s="48" t="s">
        <v>1065</v>
      </c>
      <c r="F15" s="87"/>
      <c r="G15" s="87"/>
      <c r="H15" s="87"/>
      <c r="I15" s="87"/>
      <c r="J15" s="109"/>
      <c r="K15" s="87"/>
      <c r="L15" s="87"/>
      <c r="M15" s="48" t="s">
        <v>2371</v>
      </c>
      <c r="N15" s="49" t="s">
        <v>1077</v>
      </c>
      <c r="O15" s="49"/>
      <c r="P15" s="76" t="str">
        <f t="shared" si="24"/>
        <v/>
      </c>
      <c r="Q15" s="102" t="s">
        <v>412</v>
      </c>
      <c r="R15" s="103"/>
      <c r="S15" s="48" t="s">
        <v>1852</v>
      </c>
      <c r="T15" s="76" t="s">
        <v>409</v>
      </c>
      <c r="U15" s="89"/>
      <c r="V15" s="90">
        <v>1</v>
      </c>
      <c r="W15" s="399">
        <f t="shared" si="0"/>
        <v>690290</v>
      </c>
      <c r="X15" s="174"/>
      <c r="Y15" s="419"/>
      <c r="Z15" s="473" t="s">
        <v>4575</v>
      </c>
      <c r="AA15" s="473" t="s">
        <v>4576</v>
      </c>
      <c r="AB15" s="473" t="s">
        <v>4576</v>
      </c>
      <c r="AC15" s="132" t="str">
        <f>IF(AZ15=0,"【支払済】","")</f>
        <v>【支払済】</v>
      </c>
      <c r="AD15" s="132">
        <v>42815</v>
      </c>
      <c r="AE15" s="132">
        <v>42815</v>
      </c>
      <c r="AF15" s="132" t="str">
        <f t="shared" si="1"/>
        <v>SAME</v>
      </c>
      <c r="AG15" s="132">
        <f t="shared" si="2"/>
        <v>42815</v>
      </c>
      <c r="AH15" s="132"/>
      <c r="AI15" s="204"/>
      <c r="AJ15" s="205"/>
      <c r="AK15" s="206"/>
      <c r="AL15" s="207"/>
      <c r="AM15" s="208">
        <v>690290</v>
      </c>
      <c r="AN15" s="93"/>
      <c r="AO15" s="49" t="str">
        <f t="shared" si="3"/>
        <v>北海道札幌市南区簾舞4条６丁目１２－９</v>
      </c>
      <c r="AP15" s="49"/>
      <c r="AQ15" s="89">
        <v>42878</v>
      </c>
      <c r="AR15" s="93">
        <v>690290</v>
      </c>
      <c r="AS15" s="89"/>
      <c r="AT15" s="93"/>
      <c r="AU15" s="89"/>
      <c r="AV15" s="93"/>
      <c r="AW15" s="107"/>
      <c r="AX15" s="103"/>
      <c r="AY15" s="391">
        <f t="shared" si="4"/>
        <v>690290</v>
      </c>
      <c r="AZ15" s="95">
        <f t="shared" si="5"/>
        <v>0</v>
      </c>
      <c r="BA15" s="49" t="str">
        <f t="shared" si="6"/>
        <v>北海道札幌市南区簾舞4条６丁目１２－９</v>
      </c>
      <c r="BB15" s="48">
        <f t="shared" si="7"/>
        <v>1</v>
      </c>
      <c r="BC15" s="96">
        <f t="shared" si="8"/>
        <v>0</v>
      </c>
      <c r="BD15" s="89" t="str">
        <f t="shared" si="9"/>
        <v>【支払済】</v>
      </c>
      <c r="BE15" s="97">
        <f t="shared" si="26"/>
        <v>0</v>
      </c>
      <c r="BF15" s="97">
        <f t="shared" si="11"/>
        <v>0</v>
      </c>
      <c r="BG15" s="97">
        <f t="shared" si="12"/>
        <v>0</v>
      </c>
      <c r="BH15" s="97">
        <f t="shared" si="13"/>
        <v>0</v>
      </c>
      <c r="BI15" s="97">
        <f t="shared" si="14"/>
        <v>0</v>
      </c>
      <c r="BJ15" s="97">
        <f t="shared" si="15"/>
        <v>0</v>
      </c>
      <c r="BK15" s="97">
        <f t="shared" si="16"/>
        <v>0</v>
      </c>
      <c r="BL15" s="97">
        <f t="shared" si="17"/>
        <v>0</v>
      </c>
      <c r="BM15" s="97">
        <f t="shared" si="18"/>
        <v>0</v>
      </c>
      <c r="BN15" s="97">
        <f t="shared" si="19"/>
        <v>0</v>
      </c>
      <c r="BO15" s="97">
        <f t="shared" si="20"/>
        <v>0</v>
      </c>
      <c r="BP15" s="97">
        <f t="shared" si="21"/>
        <v>0</v>
      </c>
      <c r="BQ15" s="97">
        <f t="shared" si="25"/>
        <v>0</v>
      </c>
      <c r="BR15" s="97">
        <f t="shared" si="22"/>
        <v>0</v>
      </c>
      <c r="BS15" s="130">
        <f t="shared" si="23"/>
        <v>0</v>
      </c>
      <c r="BU15" s="100"/>
      <c r="BV15" s="492"/>
    </row>
    <row r="16" spans="1:74" s="100" customFormat="1" ht="31.5" customHeight="1" x14ac:dyDescent="0.25">
      <c r="A16" s="74">
        <v>1</v>
      </c>
      <c r="B16" s="75">
        <v>21</v>
      </c>
      <c r="C16" s="49" t="s">
        <v>420</v>
      </c>
      <c r="D16" s="76" t="s">
        <v>2988</v>
      </c>
      <c r="E16" s="48" t="s">
        <v>1097</v>
      </c>
      <c r="F16" s="87"/>
      <c r="G16" s="87"/>
      <c r="H16" s="87"/>
      <c r="I16" s="87"/>
      <c r="J16" s="109"/>
      <c r="K16" s="87"/>
      <c r="L16" s="87"/>
      <c r="M16" s="48" t="s">
        <v>2368</v>
      </c>
      <c r="N16" s="49" t="s">
        <v>1111</v>
      </c>
      <c r="O16" s="49"/>
      <c r="P16" s="76" t="str">
        <f t="shared" si="24"/>
        <v/>
      </c>
      <c r="Q16" s="102" t="s">
        <v>421</v>
      </c>
      <c r="R16" s="351"/>
      <c r="S16" s="48" t="s">
        <v>1852</v>
      </c>
      <c r="T16" s="76" t="s">
        <v>422</v>
      </c>
      <c r="U16" s="89"/>
      <c r="V16" s="90">
        <v>22</v>
      </c>
      <c r="W16" s="399">
        <f t="shared" si="0"/>
        <v>801961.81818181823</v>
      </c>
      <c r="X16" s="171" t="s">
        <v>3293</v>
      </c>
      <c r="Y16" s="463" t="s">
        <v>2181</v>
      </c>
      <c r="Z16" s="477" t="s">
        <v>4575</v>
      </c>
      <c r="AA16" s="477" t="s">
        <v>4576</v>
      </c>
      <c r="AB16" s="491" t="s">
        <v>4576</v>
      </c>
      <c r="AC16" s="76" t="s">
        <v>416</v>
      </c>
      <c r="AD16" s="132">
        <v>42821</v>
      </c>
      <c r="AE16" s="132">
        <v>42821</v>
      </c>
      <c r="AF16" s="132" t="str">
        <f t="shared" si="1"/>
        <v>SAME</v>
      </c>
      <c r="AG16" s="132">
        <f t="shared" si="2"/>
        <v>42821</v>
      </c>
      <c r="AH16" s="132"/>
      <c r="AI16" s="204"/>
      <c r="AJ16" s="205"/>
      <c r="AK16" s="206"/>
      <c r="AL16" s="207"/>
      <c r="AM16" s="208">
        <v>17643160</v>
      </c>
      <c r="AN16" s="93"/>
      <c r="AO16" s="49" t="str">
        <f t="shared" si="3"/>
        <v>北海道斜里郡斜里町新光町６２</v>
      </c>
      <c r="AP16" s="49"/>
      <c r="AQ16" s="89"/>
      <c r="AR16" s="93"/>
      <c r="AS16" s="89">
        <v>42943</v>
      </c>
      <c r="AT16" s="93">
        <v>4309003</v>
      </c>
      <c r="AU16" s="89">
        <v>43047</v>
      </c>
      <c r="AV16" s="93">
        <v>13334157</v>
      </c>
      <c r="AW16" s="107"/>
      <c r="AX16" s="103"/>
      <c r="AY16" s="391">
        <f t="shared" si="4"/>
        <v>17643160</v>
      </c>
      <c r="AZ16" s="95">
        <f t="shared" si="5"/>
        <v>0</v>
      </c>
      <c r="BA16" s="49" t="str">
        <f t="shared" si="6"/>
        <v>北海道斜里郡斜里町新光町６２</v>
      </c>
      <c r="BB16" s="48">
        <f t="shared" si="7"/>
        <v>22</v>
      </c>
      <c r="BC16" s="96" t="str">
        <f t="shared" si="8"/>
        <v>ｿｰﾗｰｸﾘｰﾆﾝｸﾞ</v>
      </c>
      <c r="BD16" s="89" t="str">
        <f t="shared" si="9"/>
        <v>【譲渡済】</v>
      </c>
      <c r="BE16" s="97">
        <f t="shared" si="26"/>
        <v>0</v>
      </c>
      <c r="BF16" s="97">
        <f t="shared" si="11"/>
        <v>0</v>
      </c>
      <c r="BG16" s="97">
        <f t="shared" si="12"/>
        <v>0</v>
      </c>
      <c r="BH16" s="97">
        <f t="shared" si="13"/>
        <v>0</v>
      </c>
      <c r="BI16" s="97">
        <f t="shared" si="14"/>
        <v>0</v>
      </c>
      <c r="BJ16" s="97">
        <f t="shared" si="15"/>
        <v>0</v>
      </c>
      <c r="BK16" s="97">
        <f t="shared" si="16"/>
        <v>0</v>
      </c>
      <c r="BL16" s="97">
        <f t="shared" si="17"/>
        <v>0</v>
      </c>
      <c r="BM16" s="97">
        <f t="shared" si="18"/>
        <v>0</v>
      </c>
      <c r="BN16" s="97">
        <f t="shared" si="19"/>
        <v>0</v>
      </c>
      <c r="BO16" s="97">
        <f t="shared" si="20"/>
        <v>0</v>
      </c>
      <c r="BP16" s="97">
        <f t="shared" si="21"/>
        <v>0</v>
      </c>
      <c r="BQ16" s="97">
        <f t="shared" si="25"/>
        <v>0</v>
      </c>
      <c r="BR16" s="97">
        <f t="shared" si="22"/>
        <v>0</v>
      </c>
      <c r="BS16" s="130">
        <f t="shared" si="23"/>
        <v>0</v>
      </c>
      <c r="BT16" s="183"/>
      <c r="BV16" s="492" t="s">
        <v>4611</v>
      </c>
    </row>
    <row r="17" spans="1:74" s="100" customFormat="1" ht="31.5" customHeight="1" x14ac:dyDescent="0.25">
      <c r="A17" s="74">
        <v>1</v>
      </c>
      <c r="B17" s="75">
        <v>22</v>
      </c>
      <c r="C17" s="49" t="s">
        <v>420</v>
      </c>
      <c r="D17" s="76" t="s">
        <v>3435</v>
      </c>
      <c r="E17" s="103"/>
      <c r="F17" s="87"/>
      <c r="G17" s="87"/>
      <c r="H17" s="133"/>
      <c r="I17" s="133"/>
      <c r="J17" s="262"/>
      <c r="K17" s="133"/>
      <c r="L17" s="133"/>
      <c r="M17" s="48" t="s">
        <v>2368</v>
      </c>
      <c r="N17" s="49" t="s">
        <v>1900</v>
      </c>
      <c r="O17" s="49"/>
      <c r="P17" s="49"/>
      <c r="Q17" s="104"/>
      <c r="R17" s="103"/>
      <c r="S17" s="48" t="s">
        <v>1852</v>
      </c>
      <c r="T17" s="48" t="s">
        <v>422</v>
      </c>
      <c r="U17" s="89"/>
      <c r="V17" s="90">
        <v>22</v>
      </c>
      <c r="W17" s="399">
        <f t="shared" si="0"/>
        <v>1958637.7272727273</v>
      </c>
      <c r="X17" s="174"/>
      <c r="Y17" s="463" t="s">
        <v>2157</v>
      </c>
      <c r="Z17" s="477" t="s">
        <v>4575</v>
      </c>
      <c r="AA17" s="485" t="s">
        <v>4576</v>
      </c>
      <c r="AB17" s="485" t="s">
        <v>4576</v>
      </c>
      <c r="AC17" s="76" t="s">
        <v>416</v>
      </c>
      <c r="AD17" s="132">
        <v>41725</v>
      </c>
      <c r="AE17" s="132"/>
      <c r="AF17" s="132" t="str">
        <f t="shared" si="1"/>
        <v/>
      </c>
      <c r="AG17" s="132">
        <f t="shared" si="2"/>
        <v>41725</v>
      </c>
      <c r="AH17" s="132"/>
      <c r="AI17" s="204"/>
      <c r="AJ17" s="205"/>
      <c r="AK17" s="211"/>
      <c r="AL17" s="207"/>
      <c r="AM17" s="150">
        <v>43090030</v>
      </c>
      <c r="AN17" s="111"/>
      <c r="AO17" s="49" t="str">
        <f t="shared" si="3"/>
        <v>北海道斜里郡斜里町新光町６２－２－１～２２</v>
      </c>
      <c r="AP17" s="49"/>
      <c r="AQ17" s="89"/>
      <c r="AR17" s="93"/>
      <c r="AS17" s="89"/>
      <c r="AT17" s="93"/>
      <c r="AU17" s="89"/>
      <c r="AV17" s="93"/>
      <c r="AW17" s="107"/>
      <c r="AX17" s="103"/>
      <c r="AY17" s="391">
        <f t="shared" si="4"/>
        <v>0</v>
      </c>
      <c r="AZ17" s="95">
        <f t="shared" si="5"/>
        <v>43090030</v>
      </c>
      <c r="BA17" s="49" t="str">
        <f t="shared" si="6"/>
        <v>北海道斜里郡斜里町新光町６２－２－１～２２</v>
      </c>
      <c r="BB17" s="48">
        <f t="shared" si="7"/>
        <v>22</v>
      </c>
      <c r="BC17" s="96" t="str">
        <f t="shared" si="8"/>
        <v>絆</v>
      </c>
      <c r="BD17" s="89" t="str">
        <f t="shared" si="9"/>
        <v>【譲渡済】</v>
      </c>
      <c r="BE17" s="97">
        <f t="shared" si="26"/>
        <v>0</v>
      </c>
      <c r="BF17" s="97">
        <f t="shared" si="11"/>
        <v>0</v>
      </c>
      <c r="BG17" s="97">
        <f t="shared" si="12"/>
        <v>0</v>
      </c>
      <c r="BH17" s="97">
        <f t="shared" si="13"/>
        <v>0</v>
      </c>
      <c r="BI17" s="97">
        <f t="shared" si="14"/>
        <v>0</v>
      </c>
      <c r="BJ17" s="97">
        <f t="shared" si="15"/>
        <v>0</v>
      </c>
      <c r="BK17" s="97">
        <f t="shared" si="16"/>
        <v>0</v>
      </c>
      <c r="BL17" s="97">
        <f t="shared" si="17"/>
        <v>0</v>
      </c>
      <c r="BM17" s="97">
        <f t="shared" si="18"/>
        <v>0</v>
      </c>
      <c r="BN17" s="97">
        <f t="shared" si="19"/>
        <v>0</v>
      </c>
      <c r="BO17" s="97">
        <f t="shared" si="20"/>
        <v>0</v>
      </c>
      <c r="BP17" s="97">
        <f t="shared" si="21"/>
        <v>0</v>
      </c>
      <c r="BQ17" s="97">
        <f t="shared" si="25"/>
        <v>0</v>
      </c>
      <c r="BR17" s="97">
        <f t="shared" si="22"/>
        <v>0</v>
      </c>
      <c r="BS17" s="98">
        <f t="shared" si="23"/>
        <v>43090030</v>
      </c>
      <c r="BT17" s="183"/>
      <c r="BU17" s="58"/>
      <c r="BV17" s="492" t="s">
        <v>4612</v>
      </c>
    </row>
    <row r="18" spans="1:74" ht="31.5" customHeight="1" x14ac:dyDescent="0.25">
      <c r="A18" s="74">
        <v>1</v>
      </c>
      <c r="B18" s="75">
        <v>5</v>
      </c>
      <c r="C18" s="49" t="s">
        <v>413</v>
      </c>
      <c r="D18" s="76" t="s">
        <v>3432</v>
      </c>
      <c r="E18" s="48" t="s">
        <v>1082</v>
      </c>
      <c r="F18" s="87"/>
      <c r="G18" s="87"/>
      <c r="H18" s="87"/>
      <c r="I18" s="87"/>
      <c r="J18" s="109"/>
      <c r="K18" s="87"/>
      <c r="L18" s="87"/>
      <c r="M18" s="48" t="s">
        <v>2368</v>
      </c>
      <c r="N18" s="49" t="s">
        <v>1099</v>
      </c>
      <c r="O18" s="49"/>
      <c r="P18" s="76" t="str">
        <f>IF(COUNTIF(N18,"*未確定*"),"番地未確定","")</f>
        <v/>
      </c>
      <c r="Q18" s="102" t="s">
        <v>414</v>
      </c>
      <c r="R18" s="103"/>
      <c r="S18" s="48" t="s">
        <v>1852</v>
      </c>
      <c r="T18" s="76" t="s">
        <v>415</v>
      </c>
      <c r="U18" s="89"/>
      <c r="V18" s="90">
        <v>25</v>
      </c>
      <c r="W18" s="399">
        <f t="shared" si="0"/>
        <v>860760</v>
      </c>
      <c r="X18" s="171" t="s">
        <v>3300</v>
      </c>
      <c r="Y18" s="463" t="s">
        <v>2157</v>
      </c>
      <c r="Z18" s="477" t="s">
        <v>4575</v>
      </c>
      <c r="AA18" s="485" t="s">
        <v>4575</v>
      </c>
      <c r="AB18" s="485" t="s">
        <v>4576</v>
      </c>
      <c r="AC18" s="121" t="s">
        <v>416</v>
      </c>
      <c r="AD18" s="132">
        <v>42825</v>
      </c>
      <c r="AE18" s="132">
        <v>42825</v>
      </c>
      <c r="AF18" s="132" t="str">
        <f t="shared" si="1"/>
        <v>SAME</v>
      </c>
      <c r="AG18" s="132">
        <f t="shared" si="2"/>
        <v>42825</v>
      </c>
      <c r="AH18" s="132"/>
      <c r="AI18" s="204"/>
      <c r="AJ18" s="205"/>
      <c r="AK18" s="206"/>
      <c r="AL18" s="207"/>
      <c r="AM18" s="208">
        <v>21519000</v>
      </c>
      <c r="AN18" s="93"/>
      <c r="AO18" s="49" t="str">
        <f t="shared" si="3"/>
        <v>北海道石狩市新港南３丁目７０４</v>
      </c>
      <c r="AP18" s="49"/>
      <c r="AQ18" s="89"/>
      <c r="AR18" s="93"/>
      <c r="AS18" s="89"/>
      <c r="AT18" s="93"/>
      <c r="AU18" s="89"/>
      <c r="AV18" s="93"/>
      <c r="AW18" s="107"/>
      <c r="AX18" s="103"/>
      <c r="AY18" s="391">
        <f t="shared" si="4"/>
        <v>0</v>
      </c>
      <c r="AZ18" s="95">
        <f t="shared" si="5"/>
        <v>21519000</v>
      </c>
      <c r="BA18" s="49" t="str">
        <f t="shared" si="6"/>
        <v>北海道石狩市新港南３丁目７０４</v>
      </c>
      <c r="BB18" s="48">
        <f t="shared" si="7"/>
        <v>25</v>
      </c>
      <c r="BC18" s="96" t="str">
        <f t="shared" si="8"/>
        <v>絆</v>
      </c>
      <c r="BD18" s="89" t="str">
        <f t="shared" si="9"/>
        <v>【譲渡済】</v>
      </c>
      <c r="BE18" s="97"/>
      <c r="BF18" s="97">
        <f t="shared" si="11"/>
        <v>0</v>
      </c>
      <c r="BG18" s="97">
        <f t="shared" si="12"/>
        <v>0</v>
      </c>
      <c r="BH18" s="97">
        <f t="shared" si="13"/>
        <v>0</v>
      </c>
      <c r="BI18" s="97">
        <f t="shared" si="14"/>
        <v>0</v>
      </c>
      <c r="BJ18" s="97">
        <f t="shared" si="15"/>
        <v>0</v>
      </c>
      <c r="BK18" s="97">
        <f t="shared" si="16"/>
        <v>0</v>
      </c>
      <c r="BL18" s="97">
        <f t="shared" si="17"/>
        <v>0</v>
      </c>
      <c r="BM18" s="97">
        <f t="shared" si="18"/>
        <v>0</v>
      </c>
      <c r="BN18" s="97">
        <f t="shared" si="19"/>
        <v>0</v>
      </c>
      <c r="BO18" s="97">
        <f t="shared" si="20"/>
        <v>0</v>
      </c>
      <c r="BP18" s="97">
        <f t="shared" si="21"/>
        <v>0</v>
      </c>
      <c r="BQ18" s="97">
        <f t="shared" si="25"/>
        <v>0</v>
      </c>
      <c r="BR18" s="97">
        <f t="shared" si="22"/>
        <v>0</v>
      </c>
      <c r="BS18" s="130">
        <f t="shared" si="23"/>
        <v>21519000</v>
      </c>
      <c r="BV18" s="492" t="s">
        <v>2157</v>
      </c>
    </row>
    <row r="19" spans="1:74" s="100" customFormat="1" ht="31.5" customHeight="1" x14ac:dyDescent="0.25">
      <c r="A19" s="74">
        <v>1</v>
      </c>
      <c r="B19" s="75">
        <v>25</v>
      </c>
      <c r="C19" s="49" t="s">
        <v>427</v>
      </c>
      <c r="D19" s="76" t="s">
        <v>2988</v>
      </c>
      <c r="E19" s="48" t="s">
        <v>1091</v>
      </c>
      <c r="F19" s="87"/>
      <c r="G19" s="87"/>
      <c r="H19" s="87"/>
      <c r="I19" s="87"/>
      <c r="J19" s="109"/>
      <c r="K19" s="87"/>
      <c r="L19" s="87"/>
      <c r="M19" s="48" t="s">
        <v>2368</v>
      </c>
      <c r="N19" s="49" t="s">
        <v>1106</v>
      </c>
      <c r="O19" s="49"/>
      <c r="P19" s="76" t="str">
        <f>IF(COUNTIF(N19,"*未確定*"),"番地未確定","")</f>
        <v/>
      </c>
      <c r="Q19" s="102" t="s">
        <v>429</v>
      </c>
      <c r="R19" s="103"/>
      <c r="S19" s="48" t="s">
        <v>1852</v>
      </c>
      <c r="T19" s="76" t="s">
        <v>425</v>
      </c>
      <c r="U19" s="89"/>
      <c r="V19" s="90">
        <v>40</v>
      </c>
      <c r="W19" s="399">
        <f t="shared" si="0"/>
        <v>661996.35</v>
      </c>
      <c r="X19" s="171" t="s">
        <v>3661</v>
      </c>
      <c r="Y19" s="419"/>
      <c r="Z19" s="473" t="s">
        <v>4575</v>
      </c>
      <c r="AA19" s="473" t="s">
        <v>4575</v>
      </c>
      <c r="AB19" s="473" t="s">
        <v>4576</v>
      </c>
      <c r="AC19" s="132" t="s">
        <v>4684</v>
      </c>
      <c r="AD19" s="132">
        <v>42825</v>
      </c>
      <c r="AE19" s="132">
        <v>42825</v>
      </c>
      <c r="AF19" s="132" t="str">
        <f t="shared" si="1"/>
        <v>SAME</v>
      </c>
      <c r="AG19" s="132">
        <f t="shared" si="2"/>
        <v>42825</v>
      </c>
      <c r="AH19" s="132"/>
      <c r="AI19" s="204"/>
      <c r="AJ19" s="205"/>
      <c r="AK19" s="206"/>
      <c r="AL19" s="207"/>
      <c r="AM19" s="208">
        <v>26479854</v>
      </c>
      <c r="AN19" s="93"/>
      <c r="AO19" s="49" t="str">
        <f t="shared" si="3"/>
        <v>北海道千歳市上長都２－３</v>
      </c>
      <c r="AP19" s="49"/>
      <c r="AQ19" s="89"/>
      <c r="AR19" s="93"/>
      <c r="AS19" s="89">
        <v>42886</v>
      </c>
      <c r="AT19" s="93">
        <v>3514968</v>
      </c>
      <c r="AU19" s="89">
        <v>43038</v>
      </c>
      <c r="AV19" s="93">
        <v>22964886</v>
      </c>
      <c r="AW19" s="107"/>
      <c r="AX19" s="103"/>
      <c r="AY19" s="391">
        <f t="shared" si="4"/>
        <v>26479854</v>
      </c>
      <c r="AZ19" s="95">
        <f t="shared" si="5"/>
        <v>0</v>
      </c>
      <c r="BA19" s="49" t="str">
        <f t="shared" si="6"/>
        <v>北海道千歳市上長都２－３</v>
      </c>
      <c r="BB19" s="48">
        <f t="shared" si="7"/>
        <v>40</v>
      </c>
      <c r="BC19" s="96">
        <f t="shared" si="8"/>
        <v>0</v>
      </c>
      <c r="BD19" s="89" t="str">
        <f t="shared" si="9"/>
        <v>【譲渡済】</v>
      </c>
      <c r="BE19" s="97">
        <f t="shared" ref="BE19:BE52" si="27">IF(OR(AC19="期限未記載",AC19="期限超過"),AZ19,0)</f>
        <v>0</v>
      </c>
      <c r="BF19" s="97">
        <f t="shared" si="11"/>
        <v>0</v>
      </c>
      <c r="BG19" s="97">
        <f t="shared" si="12"/>
        <v>0</v>
      </c>
      <c r="BH19" s="97">
        <f t="shared" si="13"/>
        <v>0</v>
      </c>
      <c r="BI19" s="97">
        <f t="shared" si="14"/>
        <v>0</v>
      </c>
      <c r="BJ19" s="97">
        <f t="shared" si="15"/>
        <v>0</v>
      </c>
      <c r="BK19" s="97">
        <f t="shared" si="16"/>
        <v>0</v>
      </c>
      <c r="BL19" s="97">
        <f t="shared" si="17"/>
        <v>0</v>
      </c>
      <c r="BM19" s="97">
        <f t="shared" si="18"/>
        <v>0</v>
      </c>
      <c r="BN19" s="97">
        <f t="shared" si="19"/>
        <v>0</v>
      </c>
      <c r="BO19" s="97">
        <f t="shared" si="20"/>
        <v>0</v>
      </c>
      <c r="BP19" s="97">
        <f t="shared" si="21"/>
        <v>0</v>
      </c>
      <c r="BQ19" s="97">
        <f t="shared" si="25"/>
        <v>0</v>
      </c>
      <c r="BR19" s="97">
        <f t="shared" si="22"/>
        <v>0</v>
      </c>
      <c r="BS19" s="130">
        <f t="shared" si="23"/>
        <v>0</v>
      </c>
      <c r="BT19" s="184"/>
      <c r="BV19" s="492" t="s">
        <v>4612</v>
      </c>
    </row>
    <row r="20" spans="1:74" ht="31.5" customHeight="1" x14ac:dyDescent="0.25">
      <c r="A20" s="74">
        <v>1</v>
      </c>
      <c r="B20" s="75">
        <v>26</v>
      </c>
      <c r="C20" s="49" t="s">
        <v>427</v>
      </c>
      <c r="D20" s="76" t="s">
        <v>3427</v>
      </c>
      <c r="E20" s="48"/>
      <c r="F20" s="87"/>
      <c r="G20" s="87"/>
      <c r="H20" s="87"/>
      <c r="I20" s="87"/>
      <c r="J20" s="109"/>
      <c r="K20" s="87"/>
      <c r="L20" s="87"/>
      <c r="M20" s="48" t="s">
        <v>2368</v>
      </c>
      <c r="N20" s="49" t="s">
        <v>1004</v>
      </c>
      <c r="O20" s="49"/>
      <c r="P20" s="76"/>
      <c r="Q20" s="102"/>
      <c r="R20" s="103"/>
      <c r="S20" s="48" t="s">
        <v>1852</v>
      </c>
      <c r="T20" s="76" t="s">
        <v>425</v>
      </c>
      <c r="U20" s="89"/>
      <c r="V20" s="90">
        <v>40</v>
      </c>
      <c r="W20" s="399">
        <f t="shared" si="0"/>
        <v>878742</v>
      </c>
      <c r="X20" s="174"/>
      <c r="Y20" s="419"/>
      <c r="Z20" s="473" t="s">
        <v>4575</v>
      </c>
      <c r="AA20" s="473" t="s">
        <v>4575</v>
      </c>
      <c r="AB20" s="473" t="s">
        <v>4576</v>
      </c>
      <c r="AC20" s="204"/>
      <c r="AD20" s="132">
        <v>42825</v>
      </c>
      <c r="AE20" s="132"/>
      <c r="AF20" s="132" t="str">
        <f t="shared" si="1"/>
        <v/>
      </c>
      <c r="AG20" s="132">
        <f t="shared" si="2"/>
        <v>42825</v>
      </c>
      <c r="AH20" s="132"/>
      <c r="AI20" s="132"/>
      <c r="AJ20" s="132"/>
      <c r="AK20" s="112"/>
      <c r="AL20" s="132"/>
      <c r="AM20" s="212"/>
      <c r="AN20" s="93">
        <v>35149680</v>
      </c>
      <c r="AO20" s="49" t="str">
        <f t="shared" si="3"/>
        <v>北海道千歳市上長都2番67他</v>
      </c>
      <c r="AP20" s="49"/>
      <c r="AQ20" s="89"/>
      <c r="AR20" s="93"/>
      <c r="AS20" s="89"/>
      <c r="AT20" s="93"/>
      <c r="AU20" s="89"/>
      <c r="AV20" s="93"/>
      <c r="AW20" s="107"/>
      <c r="AX20" s="103"/>
      <c r="AY20" s="391">
        <f t="shared" si="4"/>
        <v>0</v>
      </c>
      <c r="AZ20" s="95" t="str">
        <f t="shared" si="5"/>
        <v/>
      </c>
      <c r="BA20" s="49" t="str">
        <f t="shared" si="6"/>
        <v>北海道千歳市上長都2番67他</v>
      </c>
      <c r="BB20" s="48">
        <f t="shared" si="7"/>
        <v>40</v>
      </c>
      <c r="BC20" s="96">
        <f t="shared" si="8"/>
        <v>0</v>
      </c>
      <c r="BD20" s="89">
        <f t="shared" si="9"/>
        <v>0</v>
      </c>
      <c r="BE20" s="97">
        <f t="shared" si="27"/>
        <v>0</v>
      </c>
      <c r="BF20" s="97" t="str">
        <f t="shared" si="11"/>
        <v/>
      </c>
      <c r="BG20" s="97">
        <f t="shared" si="12"/>
        <v>0</v>
      </c>
      <c r="BH20" s="97">
        <f t="shared" si="13"/>
        <v>0</v>
      </c>
      <c r="BI20" s="97">
        <f t="shared" si="14"/>
        <v>0</v>
      </c>
      <c r="BJ20" s="97">
        <f t="shared" si="15"/>
        <v>0</v>
      </c>
      <c r="BK20" s="97">
        <f t="shared" si="16"/>
        <v>0</v>
      </c>
      <c r="BL20" s="97">
        <f t="shared" si="17"/>
        <v>0</v>
      </c>
      <c r="BM20" s="97">
        <f t="shared" si="18"/>
        <v>0</v>
      </c>
      <c r="BN20" s="97">
        <f t="shared" si="19"/>
        <v>0</v>
      </c>
      <c r="BO20" s="97">
        <f t="shared" si="20"/>
        <v>0</v>
      </c>
      <c r="BP20" s="97">
        <f t="shared" si="21"/>
        <v>0</v>
      </c>
      <c r="BQ20" s="97">
        <f t="shared" si="25"/>
        <v>0</v>
      </c>
      <c r="BR20" s="97">
        <f t="shared" si="22"/>
        <v>0</v>
      </c>
      <c r="BS20" s="98" t="e">
        <f t="shared" si="23"/>
        <v>#VALUE!</v>
      </c>
      <c r="BT20" s="184"/>
      <c r="BV20" s="492" t="s">
        <v>4611</v>
      </c>
    </row>
    <row r="21" spans="1:74" ht="31.5" customHeight="1" x14ac:dyDescent="0.25">
      <c r="A21" s="74">
        <v>1</v>
      </c>
      <c r="B21" s="75">
        <v>27</v>
      </c>
      <c r="C21" s="49" t="s">
        <v>427</v>
      </c>
      <c r="D21" s="76" t="s">
        <v>2988</v>
      </c>
      <c r="E21" s="48" t="s">
        <v>1092</v>
      </c>
      <c r="F21" s="87"/>
      <c r="G21" s="87"/>
      <c r="H21" s="87"/>
      <c r="I21" s="87"/>
      <c r="J21" s="109"/>
      <c r="K21" s="87"/>
      <c r="L21" s="87"/>
      <c r="M21" s="48" t="s">
        <v>2368</v>
      </c>
      <c r="N21" s="49" t="s">
        <v>1107</v>
      </c>
      <c r="O21" s="49"/>
      <c r="P21" s="76" t="str">
        <f>IF(COUNTIF(N21,"*未確定*"),"番地未確定","")</f>
        <v/>
      </c>
      <c r="Q21" s="102" t="s">
        <v>430</v>
      </c>
      <c r="R21" s="103"/>
      <c r="S21" s="48" t="s">
        <v>1852</v>
      </c>
      <c r="T21" s="76" t="s">
        <v>425</v>
      </c>
      <c r="U21" s="89"/>
      <c r="V21" s="90">
        <v>33</v>
      </c>
      <c r="W21" s="399">
        <f t="shared" si="0"/>
        <v>506993.75757575757</v>
      </c>
      <c r="X21" s="174"/>
      <c r="Y21" s="463" t="s">
        <v>2158</v>
      </c>
      <c r="Z21" s="477" t="s">
        <v>4575</v>
      </c>
      <c r="AA21" s="477" t="s">
        <v>4576</v>
      </c>
      <c r="AB21" s="477" t="s">
        <v>4576</v>
      </c>
      <c r="AC21" s="76" t="s">
        <v>416</v>
      </c>
      <c r="AD21" s="132">
        <v>42825</v>
      </c>
      <c r="AE21" s="132">
        <v>42825</v>
      </c>
      <c r="AF21" s="132" t="str">
        <f t="shared" si="1"/>
        <v>SAME</v>
      </c>
      <c r="AG21" s="132">
        <f t="shared" si="2"/>
        <v>42825</v>
      </c>
      <c r="AH21" s="132"/>
      <c r="AI21" s="204"/>
      <c r="AJ21" s="205"/>
      <c r="AK21" s="206"/>
      <c r="AL21" s="207"/>
      <c r="AM21" s="208">
        <v>16730794</v>
      </c>
      <c r="AN21" s="93"/>
      <c r="AO21" s="49" t="str">
        <f t="shared" si="3"/>
        <v>北海道千歳市上長都４－４～３６</v>
      </c>
      <c r="AP21" s="49"/>
      <c r="AQ21" s="89"/>
      <c r="AR21" s="93"/>
      <c r="AS21" s="89">
        <v>42885</v>
      </c>
      <c r="AT21" s="93">
        <v>2518884</v>
      </c>
      <c r="AU21" s="89">
        <v>43038</v>
      </c>
      <c r="AV21" s="93">
        <v>14211910</v>
      </c>
      <c r="AW21" s="107"/>
      <c r="AX21" s="103"/>
      <c r="AY21" s="391">
        <f t="shared" si="4"/>
        <v>16730794</v>
      </c>
      <c r="AZ21" s="95">
        <f t="shared" si="5"/>
        <v>0</v>
      </c>
      <c r="BA21" s="49" t="str">
        <f t="shared" si="6"/>
        <v>北海道千歳市上長都４－４～３６</v>
      </c>
      <c r="BB21" s="48">
        <f t="shared" si="7"/>
        <v>33</v>
      </c>
      <c r="BC21" s="96" t="str">
        <f t="shared" si="8"/>
        <v>ｵｰｴｽﾋﾟｰ</v>
      </c>
      <c r="BD21" s="89" t="str">
        <f t="shared" si="9"/>
        <v>【譲渡済】</v>
      </c>
      <c r="BE21" s="97">
        <f t="shared" si="27"/>
        <v>0</v>
      </c>
      <c r="BF21" s="97">
        <f t="shared" si="11"/>
        <v>0</v>
      </c>
      <c r="BG21" s="97">
        <f t="shared" si="12"/>
        <v>0</v>
      </c>
      <c r="BH21" s="97">
        <f t="shared" si="13"/>
        <v>0</v>
      </c>
      <c r="BI21" s="97">
        <f t="shared" si="14"/>
        <v>0</v>
      </c>
      <c r="BJ21" s="97">
        <f t="shared" si="15"/>
        <v>0</v>
      </c>
      <c r="BK21" s="97">
        <f t="shared" si="16"/>
        <v>0</v>
      </c>
      <c r="BL21" s="97">
        <f t="shared" si="17"/>
        <v>0</v>
      </c>
      <c r="BM21" s="97">
        <f t="shared" si="18"/>
        <v>0</v>
      </c>
      <c r="BN21" s="97">
        <f t="shared" si="19"/>
        <v>0</v>
      </c>
      <c r="BO21" s="97">
        <f t="shared" si="20"/>
        <v>0</v>
      </c>
      <c r="BP21" s="97">
        <f t="shared" si="21"/>
        <v>0</v>
      </c>
      <c r="BQ21" s="97">
        <f t="shared" si="25"/>
        <v>0</v>
      </c>
      <c r="BR21" s="97">
        <f t="shared" si="22"/>
        <v>0</v>
      </c>
      <c r="BS21" s="98">
        <f t="shared" si="23"/>
        <v>0</v>
      </c>
      <c r="BU21" s="100"/>
      <c r="BV21" s="492" t="s">
        <v>4614</v>
      </c>
    </row>
    <row r="22" spans="1:74" ht="31.5" customHeight="1" x14ac:dyDescent="0.25">
      <c r="A22" s="74">
        <v>1</v>
      </c>
      <c r="B22" s="75">
        <v>28</v>
      </c>
      <c r="C22" s="49" t="s">
        <v>427</v>
      </c>
      <c r="D22" s="76" t="s">
        <v>2988</v>
      </c>
      <c r="E22" s="48" t="s">
        <v>1067</v>
      </c>
      <c r="F22" s="87"/>
      <c r="G22" s="87"/>
      <c r="H22" s="87"/>
      <c r="I22" s="87"/>
      <c r="J22" s="109"/>
      <c r="K22" s="87"/>
      <c r="L22" s="87"/>
      <c r="M22" s="48" t="s">
        <v>2371</v>
      </c>
      <c r="N22" s="49" t="s">
        <v>1005</v>
      </c>
      <c r="O22" s="49"/>
      <c r="P22" s="76" t="str">
        <f>IF(COUNTIF(N22,"*未確定*"),"番地未確定","")</f>
        <v/>
      </c>
      <c r="Q22" s="102" t="s">
        <v>428</v>
      </c>
      <c r="R22" s="103"/>
      <c r="S22" s="48" t="s">
        <v>1852</v>
      </c>
      <c r="T22" s="76" t="s">
        <v>425</v>
      </c>
      <c r="U22" s="89"/>
      <c r="V22" s="90">
        <v>26</v>
      </c>
      <c r="W22" s="399">
        <f t="shared" si="0"/>
        <v>913738.15384615387</v>
      </c>
      <c r="X22" s="174"/>
      <c r="Y22" s="419"/>
      <c r="Z22" s="473" t="s">
        <v>4576</v>
      </c>
      <c r="AA22" s="473" t="s">
        <v>4575</v>
      </c>
      <c r="AB22" s="473" t="s">
        <v>4576</v>
      </c>
      <c r="AC22" s="132" t="s">
        <v>145</v>
      </c>
      <c r="AD22" s="132">
        <v>42825</v>
      </c>
      <c r="AE22" s="132">
        <v>42825</v>
      </c>
      <c r="AF22" s="132" t="str">
        <f t="shared" si="1"/>
        <v>SAME</v>
      </c>
      <c r="AG22" s="132">
        <f t="shared" si="2"/>
        <v>42825</v>
      </c>
      <c r="AH22" s="132"/>
      <c r="AI22" s="204"/>
      <c r="AJ22" s="205"/>
      <c r="AK22" s="206"/>
      <c r="AL22" s="207"/>
      <c r="AM22" s="208">
        <v>23757192</v>
      </c>
      <c r="AN22" s="93"/>
      <c r="AO22" s="49" t="str">
        <f t="shared" si="3"/>
        <v>北海道千歳市泉沢１００７－５１</v>
      </c>
      <c r="AP22" s="49"/>
      <c r="AQ22" s="89"/>
      <c r="AR22" s="93"/>
      <c r="AS22" s="89">
        <v>42886</v>
      </c>
      <c r="AT22" s="93">
        <v>2375719</v>
      </c>
      <c r="AU22" s="89"/>
      <c r="AV22" s="93"/>
      <c r="AW22" s="107"/>
      <c r="AX22" s="103"/>
      <c r="AY22" s="391">
        <f t="shared" si="4"/>
        <v>2375719</v>
      </c>
      <c r="AZ22" s="95">
        <f t="shared" si="5"/>
        <v>21381473</v>
      </c>
      <c r="BA22" s="49" t="str">
        <f t="shared" si="6"/>
        <v>北海道千歳市泉沢１００７－５１</v>
      </c>
      <c r="BB22" s="48">
        <f t="shared" si="7"/>
        <v>26</v>
      </c>
      <c r="BC22" s="96">
        <f t="shared" si="8"/>
        <v>0</v>
      </c>
      <c r="BD22" s="89" t="str">
        <f t="shared" si="9"/>
        <v>期限未記載</v>
      </c>
      <c r="BE22" s="97">
        <f t="shared" si="27"/>
        <v>21381473</v>
      </c>
      <c r="BF22" s="97">
        <f t="shared" si="11"/>
        <v>0</v>
      </c>
      <c r="BG22" s="97">
        <f t="shared" si="12"/>
        <v>0</v>
      </c>
      <c r="BH22" s="97">
        <f t="shared" si="13"/>
        <v>0</v>
      </c>
      <c r="BI22" s="97">
        <f t="shared" si="14"/>
        <v>0</v>
      </c>
      <c r="BJ22" s="97">
        <f t="shared" si="15"/>
        <v>0</v>
      </c>
      <c r="BK22" s="97">
        <f t="shared" si="16"/>
        <v>0</v>
      </c>
      <c r="BL22" s="97">
        <f t="shared" si="17"/>
        <v>0</v>
      </c>
      <c r="BM22" s="97">
        <f t="shared" si="18"/>
        <v>0</v>
      </c>
      <c r="BN22" s="97">
        <f t="shared" si="19"/>
        <v>0</v>
      </c>
      <c r="BO22" s="97">
        <f t="shared" si="20"/>
        <v>0</v>
      </c>
      <c r="BP22" s="97">
        <f t="shared" si="21"/>
        <v>0</v>
      </c>
      <c r="BQ22" s="97">
        <f t="shared" si="25"/>
        <v>0</v>
      </c>
      <c r="BR22" s="97">
        <f t="shared" si="22"/>
        <v>0</v>
      </c>
      <c r="BS22" s="98">
        <f t="shared" si="23"/>
        <v>0</v>
      </c>
      <c r="BU22" s="100"/>
      <c r="BV22" s="492"/>
    </row>
    <row r="23" spans="1:74" ht="31.5" customHeight="1" x14ac:dyDescent="0.25">
      <c r="A23" s="74">
        <v>1</v>
      </c>
      <c r="B23" s="75">
        <v>29</v>
      </c>
      <c r="C23" s="49" t="s">
        <v>431</v>
      </c>
      <c r="D23" s="76" t="s">
        <v>3432</v>
      </c>
      <c r="E23" s="48" t="s">
        <v>1093</v>
      </c>
      <c r="F23" s="87"/>
      <c r="G23" s="87"/>
      <c r="H23" s="87"/>
      <c r="I23" s="87"/>
      <c r="J23" s="109"/>
      <c r="K23" s="87"/>
      <c r="L23" s="87"/>
      <c r="M23" s="48" t="s">
        <v>2371</v>
      </c>
      <c r="N23" s="49" t="s">
        <v>1108</v>
      </c>
      <c r="O23" s="49"/>
      <c r="P23" s="76" t="str">
        <f>IF(COUNTIF(N23,"*未確定*"),"番地未確定","")</f>
        <v/>
      </c>
      <c r="Q23" s="102" t="s">
        <v>438</v>
      </c>
      <c r="R23" s="103"/>
      <c r="S23" s="48" t="s">
        <v>1852</v>
      </c>
      <c r="T23" s="76" t="s">
        <v>433</v>
      </c>
      <c r="U23" s="89"/>
      <c r="V23" s="90">
        <v>40</v>
      </c>
      <c r="W23" s="399">
        <f t="shared" si="0"/>
        <v>1013814.925</v>
      </c>
      <c r="X23" s="171" t="s">
        <v>3303</v>
      </c>
      <c r="Y23" s="463" t="s">
        <v>2157</v>
      </c>
      <c r="Z23" s="477" t="s">
        <v>4575</v>
      </c>
      <c r="AA23" s="477" t="s">
        <v>4575</v>
      </c>
      <c r="AB23" s="477" t="s">
        <v>4576</v>
      </c>
      <c r="AC23" s="76" t="s">
        <v>416</v>
      </c>
      <c r="AD23" s="132">
        <v>42761</v>
      </c>
      <c r="AE23" s="132">
        <v>42761</v>
      </c>
      <c r="AF23" s="132" t="str">
        <f t="shared" si="1"/>
        <v>SAME</v>
      </c>
      <c r="AG23" s="132">
        <f t="shared" si="2"/>
        <v>42761</v>
      </c>
      <c r="AH23" s="132"/>
      <c r="AI23" s="204"/>
      <c r="AJ23" s="205"/>
      <c r="AK23" s="206"/>
      <c r="AL23" s="207"/>
      <c r="AM23" s="208">
        <v>40552597</v>
      </c>
      <c r="AN23" s="93"/>
      <c r="AO23" s="49" t="str">
        <f t="shared" si="3"/>
        <v>北海道苫小牧市はまなす町２丁目４３９</v>
      </c>
      <c r="AP23" s="49"/>
      <c r="AQ23" s="89"/>
      <c r="AR23" s="93"/>
      <c r="AS23" s="89">
        <v>42790</v>
      </c>
      <c r="AT23" s="93">
        <v>4055259</v>
      </c>
      <c r="AU23" s="89"/>
      <c r="AV23" s="93"/>
      <c r="AW23" s="107"/>
      <c r="AX23" s="103"/>
      <c r="AY23" s="391">
        <f t="shared" si="4"/>
        <v>4055259</v>
      </c>
      <c r="AZ23" s="95">
        <f t="shared" si="5"/>
        <v>36497338</v>
      </c>
      <c r="BA23" s="49" t="str">
        <f t="shared" si="6"/>
        <v>北海道苫小牧市はまなす町２丁目４３９</v>
      </c>
      <c r="BB23" s="48">
        <f t="shared" si="7"/>
        <v>40</v>
      </c>
      <c r="BC23" s="96" t="str">
        <f t="shared" si="8"/>
        <v>絆</v>
      </c>
      <c r="BD23" s="89" t="str">
        <f t="shared" si="9"/>
        <v>【譲渡済】</v>
      </c>
      <c r="BE23" s="97">
        <f t="shared" si="27"/>
        <v>0</v>
      </c>
      <c r="BF23" s="97">
        <f t="shared" si="11"/>
        <v>0</v>
      </c>
      <c r="BG23" s="97">
        <f t="shared" si="12"/>
        <v>0</v>
      </c>
      <c r="BH23" s="97">
        <f t="shared" si="13"/>
        <v>0</v>
      </c>
      <c r="BI23" s="97">
        <f t="shared" si="14"/>
        <v>0</v>
      </c>
      <c r="BJ23" s="97">
        <f t="shared" si="15"/>
        <v>0</v>
      </c>
      <c r="BK23" s="97">
        <f t="shared" si="16"/>
        <v>0</v>
      </c>
      <c r="BL23" s="97">
        <f t="shared" si="17"/>
        <v>0</v>
      </c>
      <c r="BM23" s="97">
        <f t="shared" si="18"/>
        <v>0</v>
      </c>
      <c r="BN23" s="97">
        <f t="shared" si="19"/>
        <v>0</v>
      </c>
      <c r="BO23" s="97">
        <f t="shared" si="20"/>
        <v>0</v>
      </c>
      <c r="BP23" s="97">
        <f t="shared" si="21"/>
        <v>0</v>
      </c>
      <c r="BQ23" s="97">
        <f t="shared" si="25"/>
        <v>0</v>
      </c>
      <c r="BR23" s="97">
        <f t="shared" si="22"/>
        <v>0</v>
      </c>
      <c r="BS23" s="98">
        <f t="shared" si="23"/>
        <v>36497338</v>
      </c>
      <c r="BT23" s="184"/>
      <c r="BV23" s="492" t="s">
        <v>2157</v>
      </c>
    </row>
    <row r="24" spans="1:74" ht="31.5" customHeight="1" x14ac:dyDescent="0.25">
      <c r="A24" s="74">
        <v>1</v>
      </c>
      <c r="B24" s="75">
        <v>30</v>
      </c>
      <c r="C24" s="49" t="s">
        <v>431</v>
      </c>
      <c r="D24" s="76" t="s">
        <v>3438</v>
      </c>
      <c r="E24" s="103"/>
      <c r="F24" s="87"/>
      <c r="G24" s="87"/>
      <c r="H24" s="133"/>
      <c r="I24" s="133"/>
      <c r="J24" s="262"/>
      <c r="K24" s="133"/>
      <c r="L24" s="133"/>
      <c r="M24" s="48" t="s">
        <v>2371</v>
      </c>
      <c r="N24" s="49" t="s">
        <v>1901</v>
      </c>
      <c r="O24" s="49"/>
      <c r="P24" s="76"/>
      <c r="Q24" s="102"/>
      <c r="R24" s="103"/>
      <c r="S24" s="48" t="s">
        <v>1852</v>
      </c>
      <c r="T24" s="48" t="s">
        <v>433</v>
      </c>
      <c r="U24" s="89"/>
      <c r="V24" s="90">
        <v>40</v>
      </c>
      <c r="W24" s="399">
        <f t="shared" si="0"/>
        <v>1013814.925</v>
      </c>
      <c r="X24" s="171" t="s">
        <v>3303</v>
      </c>
      <c r="Y24" s="419"/>
      <c r="Z24" s="473" t="s">
        <v>4575</v>
      </c>
      <c r="AA24" s="473" t="s">
        <v>4575</v>
      </c>
      <c r="AB24" s="473" t="s">
        <v>4576</v>
      </c>
      <c r="AC24" s="213"/>
      <c r="AD24" s="132">
        <v>42761</v>
      </c>
      <c r="AE24" s="132"/>
      <c r="AF24" s="132" t="str">
        <f t="shared" si="1"/>
        <v/>
      </c>
      <c r="AG24" s="132">
        <f t="shared" si="2"/>
        <v>42761</v>
      </c>
      <c r="AH24" s="132"/>
      <c r="AI24" s="132"/>
      <c r="AJ24" s="132"/>
      <c r="AK24" s="112"/>
      <c r="AL24" s="132"/>
      <c r="AM24" s="214"/>
      <c r="AN24" s="93">
        <v>40552597</v>
      </c>
      <c r="AO24" s="49" t="str">
        <f t="shared" si="3"/>
        <v>北海道苫小牧市はまなす町２丁目４３９－４５、６０～９８</v>
      </c>
      <c r="AP24" s="49"/>
      <c r="AQ24" s="89"/>
      <c r="AR24" s="93"/>
      <c r="AS24" s="89"/>
      <c r="AT24" s="93"/>
      <c r="AU24" s="89"/>
      <c r="AV24" s="93"/>
      <c r="AW24" s="107"/>
      <c r="AX24" s="103"/>
      <c r="AY24" s="391">
        <f t="shared" si="4"/>
        <v>0</v>
      </c>
      <c r="AZ24" s="95" t="str">
        <f t="shared" si="5"/>
        <v/>
      </c>
      <c r="BA24" s="49" t="str">
        <f t="shared" si="6"/>
        <v>北海道苫小牧市はまなす町２丁目４３９－４５、６０～９８</v>
      </c>
      <c r="BB24" s="48">
        <f t="shared" si="7"/>
        <v>40</v>
      </c>
      <c r="BC24" s="96">
        <f t="shared" si="8"/>
        <v>0</v>
      </c>
      <c r="BD24" s="89">
        <f t="shared" si="9"/>
        <v>0</v>
      </c>
      <c r="BE24" s="97">
        <f t="shared" si="27"/>
        <v>0</v>
      </c>
      <c r="BF24" s="97" t="str">
        <f t="shared" si="11"/>
        <v/>
      </c>
      <c r="BG24" s="97">
        <f t="shared" si="12"/>
        <v>0</v>
      </c>
      <c r="BH24" s="97">
        <f t="shared" si="13"/>
        <v>0</v>
      </c>
      <c r="BI24" s="97">
        <f t="shared" si="14"/>
        <v>0</v>
      </c>
      <c r="BJ24" s="97">
        <f t="shared" si="15"/>
        <v>0</v>
      </c>
      <c r="BK24" s="97">
        <f t="shared" si="16"/>
        <v>0</v>
      </c>
      <c r="BL24" s="97">
        <f t="shared" si="17"/>
        <v>0</v>
      </c>
      <c r="BM24" s="97">
        <f t="shared" si="18"/>
        <v>0</v>
      </c>
      <c r="BN24" s="97">
        <f t="shared" si="19"/>
        <v>0</v>
      </c>
      <c r="BO24" s="97">
        <f t="shared" si="20"/>
        <v>0</v>
      </c>
      <c r="BP24" s="97">
        <f t="shared" si="21"/>
        <v>0</v>
      </c>
      <c r="BQ24" s="97">
        <f t="shared" si="25"/>
        <v>0</v>
      </c>
      <c r="BR24" s="97">
        <f t="shared" si="22"/>
        <v>0</v>
      </c>
      <c r="BS24" s="98" t="e">
        <f t="shared" si="23"/>
        <v>#VALUE!</v>
      </c>
      <c r="BT24" s="184"/>
      <c r="BU24" s="100"/>
      <c r="BV24" s="492" t="s">
        <v>2157</v>
      </c>
    </row>
    <row r="25" spans="1:74" ht="31.5" customHeight="1" x14ac:dyDescent="0.25">
      <c r="A25" s="74">
        <v>1</v>
      </c>
      <c r="B25" s="75">
        <v>32</v>
      </c>
      <c r="C25" s="49" t="s">
        <v>431</v>
      </c>
      <c r="D25" s="76" t="s">
        <v>3432</v>
      </c>
      <c r="E25" s="48" t="s">
        <v>1068</v>
      </c>
      <c r="F25" s="87"/>
      <c r="G25" s="87"/>
      <c r="H25" s="87"/>
      <c r="I25" s="87"/>
      <c r="J25" s="109"/>
      <c r="K25" s="87"/>
      <c r="L25" s="87"/>
      <c r="M25" s="48" t="s">
        <v>2371</v>
      </c>
      <c r="N25" s="49" t="s">
        <v>1079</v>
      </c>
      <c r="O25" s="49"/>
      <c r="P25" s="76" t="str">
        <f>IF(COUNTIF(N25,"*未確定*"),"番地未確定","")</f>
        <v/>
      </c>
      <c r="Q25" s="102" t="s">
        <v>437</v>
      </c>
      <c r="R25" s="103"/>
      <c r="S25" s="48" t="s">
        <v>1852</v>
      </c>
      <c r="T25" s="76" t="s">
        <v>433</v>
      </c>
      <c r="U25" s="89"/>
      <c r="V25" s="90">
        <v>4</v>
      </c>
      <c r="W25" s="399">
        <f t="shared" si="0"/>
        <v>1819375</v>
      </c>
      <c r="X25" s="171" t="s">
        <v>3304</v>
      </c>
      <c r="Y25" s="419"/>
      <c r="Z25" s="473" t="s">
        <v>4575</v>
      </c>
      <c r="AA25" s="473" t="s">
        <v>4575</v>
      </c>
      <c r="AB25" s="473" t="s">
        <v>4576</v>
      </c>
      <c r="AC25" s="132"/>
      <c r="AD25" s="132">
        <v>42761</v>
      </c>
      <c r="AE25" s="132"/>
      <c r="AF25" s="132" t="str">
        <f t="shared" si="1"/>
        <v/>
      </c>
      <c r="AG25" s="132">
        <f t="shared" si="2"/>
        <v>42761</v>
      </c>
      <c r="AH25" s="132"/>
      <c r="AI25" s="132"/>
      <c r="AJ25" s="132"/>
      <c r="AK25" s="112"/>
      <c r="AL25" s="132"/>
      <c r="AM25" s="208"/>
      <c r="AN25" s="93">
        <v>7277500</v>
      </c>
      <c r="AO25" s="49" t="str">
        <f t="shared" si="3"/>
        <v>北海道苫小牧市錦岡６５－１－１～４</v>
      </c>
      <c r="AP25" s="49"/>
      <c r="AQ25" s="89"/>
      <c r="AR25" s="93"/>
      <c r="AS25" s="89"/>
      <c r="AT25" s="93"/>
      <c r="AU25" s="89"/>
      <c r="AV25" s="93"/>
      <c r="AW25" s="107"/>
      <c r="AX25" s="103"/>
      <c r="AY25" s="391">
        <f t="shared" si="4"/>
        <v>0</v>
      </c>
      <c r="AZ25" s="95" t="str">
        <f t="shared" si="5"/>
        <v/>
      </c>
      <c r="BA25" s="49" t="str">
        <f t="shared" si="6"/>
        <v>北海道苫小牧市錦岡６５－１－１～４</v>
      </c>
      <c r="BB25" s="48">
        <f t="shared" si="7"/>
        <v>4</v>
      </c>
      <c r="BC25" s="96">
        <f t="shared" si="8"/>
        <v>0</v>
      </c>
      <c r="BD25" s="89">
        <f t="shared" si="9"/>
        <v>0</v>
      </c>
      <c r="BE25" s="97">
        <f t="shared" si="27"/>
        <v>0</v>
      </c>
      <c r="BF25" s="97" t="str">
        <f t="shared" si="11"/>
        <v/>
      </c>
      <c r="BG25" s="97">
        <f t="shared" si="12"/>
        <v>0</v>
      </c>
      <c r="BH25" s="97">
        <f t="shared" si="13"/>
        <v>0</v>
      </c>
      <c r="BI25" s="97">
        <f t="shared" si="14"/>
        <v>0</v>
      </c>
      <c r="BJ25" s="97">
        <f t="shared" si="15"/>
        <v>0</v>
      </c>
      <c r="BK25" s="97">
        <f t="shared" si="16"/>
        <v>0</v>
      </c>
      <c r="BL25" s="97">
        <f t="shared" si="17"/>
        <v>0</v>
      </c>
      <c r="BM25" s="97">
        <f t="shared" si="18"/>
        <v>0</v>
      </c>
      <c r="BN25" s="97">
        <f t="shared" si="19"/>
        <v>0</v>
      </c>
      <c r="BO25" s="97">
        <f t="shared" si="20"/>
        <v>0</v>
      </c>
      <c r="BP25" s="97">
        <f t="shared" si="21"/>
        <v>0</v>
      </c>
      <c r="BQ25" s="97">
        <f t="shared" si="25"/>
        <v>0</v>
      </c>
      <c r="BR25" s="97">
        <f t="shared" si="22"/>
        <v>0</v>
      </c>
      <c r="BS25" s="130" t="e">
        <f t="shared" si="23"/>
        <v>#VALUE!</v>
      </c>
      <c r="BV25" s="492"/>
    </row>
    <row r="26" spans="1:74" ht="31.5" customHeight="1" x14ac:dyDescent="0.25">
      <c r="A26" s="74">
        <v>1</v>
      </c>
      <c r="B26" s="75">
        <v>31</v>
      </c>
      <c r="C26" s="49" t="s">
        <v>431</v>
      </c>
      <c r="D26" s="76" t="s">
        <v>3438</v>
      </c>
      <c r="E26" s="48" t="s">
        <v>1068</v>
      </c>
      <c r="F26" s="87"/>
      <c r="G26" s="87"/>
      <c r="H26" s="87"/>
      <c r="I26" s="87"/>
      <c r="J26" s="109"/>
      <c r="K26" s="87"/>
      <c r="L26" s="87"/>
      <c r="M26" s="48" t="s">
        <v>2371</v>
      </c>
      <c r="N26" s="49" t="s">
        <v>1079</v>
      </c>
      <c r="O26" s="76" t="s">
        <v>3745</v>
      </c>
      <c r="P26" s="76"/>
      <c r="Q26" s="102"/>
      <c r="R26" s="103"/>
      <c r="S26" s="48" t="s">
        <v>1852</v>
      </c>
      <c r="T26" s="48" t="s">
        <v>433</v>
      </c>
      <c r="U26" s="89"/>
      <c r="V26" s="90">
        <v>4</v>
      </c>
      <c r="W26" s="399">
        <f t="shared" si="0"/>
        <v>940717.75</v>
      </c>
      <c r="X26" s="171" t="s">
        <v>3304</v>
      </c>
      <c r="Y26" s="419"/>
      <c r="Z26" s="473" t="s">
        <v>4575</v>
      </c>
      <c r="AA26" s="473" t="s">
        <v>4575</v>
      </c>
      <c r="AB26" s="473" t="s">
        <v>4576</v>
      </c>
      <c r="AC26" s="132" t="str">
        <f>IF(AZ26=0,"【支払済】","")</f>
        <v>【支払済】</v>
      </c>
      <c r="AD26" s="132">
        <v>42761</v>
      </c>
      <c r="AE26" s="132">
        <v>42761</v>
      </c>
      <c r="AF26" s="132" t="str">
        <f t="shared" si="1"/>
        <v>SAME</v>
      </c>
      <c r="AG26" s="132">
        <f t="shared" si="2"/>
        <v>42761</v>
      </c>
      <c r="AH26" s="132"/>
      <c r="AI26" s="204"/>
      <c r="AJ26" s="205"/>
      <c r="AK26" s="206"/>
      <c r="AL26" s="207"/>
      <c r="AM26" s="208">
        <v>3762871</v>
      </c>
      <c r="AN26" s="93"/>
      <c r="AO26" s="49" t="str">
        <f t="shared" si="3"/>
        <v>北海道苫小牧市錦岡６５－１－１～４</v>
      </c>
      <c r="AP26" s="49"/>
      <c r="AQ26" s="89"/>
      <c r="AR26" s="93"/>
      <c r="AS26" s="89">
        <v>42790</v>
      </c>
      <c r="AT26" s="93">
        <v>727750</v>
      </c>
      <c r="AU26" s="89">
        <v>43486</v>
      </c>
      <c r="AV26" s="93">
        <v>3035121</v>
      </c>
      <c r="AW26" s="107"/>
      <c r="AX26" s="103"/>
      <c r="AY26" s="391">
        <f t="shared" si="4"/>
        <v>3762871</v>
      </c>
      <c r="AZ26" s="95">
        <f t="shared" si="5"/>
        <v>0</v>
      </c>
      <c r="BA26" s="49" t="str">
        <f t="shared" si="6"/>
        <v>北海道苫小牧市錦岡６５－１－１～４</v>
      </c>
      <c r="BB26" s="48">
        <f t="shared" si="7"/>
        <v>4</v>
      </c>
      <c r="BC26" s="96">
        <f t="shared" si="8"/>
        <v>0</v>
      </c>
      <c r="BD26" s="89" t="str">
        <f t="shared" si="9"/>
        <v>【支払済】</v>
      </c>
      <c r="BE26" s="97">
        <f t="shared" si="27"/>
        <v>0</v>
      </c>
      <c r="BF26" s="97">
        <f t="shared" si="11"/>
        <v>0</v>
      </c>
      <c r="BG26" s="97">
        <f t="shared" si="12"/>
        <v>0</v>
      </c>
      <c r="BH26" s="97">
        <f t="shared" si="13"/>
        <v>0</v>
      </c>
      <c r="BI26" s="97">
        <f t="shared" si="14"/>
        <v>0</v>
      </c>
      <c r="BJ26" s="97">
        <f t="shared" si="15"/>
        <v>0</v>
      </c>
      <c r="BK26" s="97">
        <f t="shared" si="16"/>
        <v>0</v>
      </c>
      <c r="BL26" s="97">
        <f t="shared" si="17"/>
        <v>0</v>
      </c>
      <c r="BM26" s="97">
        <f t="shared" si="18"/>
        <v>0</v>
      </c>
      <c r="BN26" s="97">
        <f t="shared" si="19"/>
        <v>0</v>
      </c>
      <c r="BO26" s="97">
        <f t="shared" si="20"/>
        <v>0</v>
      </c>
      <c r="BP26" s="97">
        <f t="shared" si="21"/>
        <v>0</v>
      </c>
      <c r="BQ26" s="97">
        <f t="shared" si="25"/>
        <v>0</v>
      </c>
      <c r="BR26" s="97">
        <f t="shared" si="22"/>
        <v>0</v>
      </c>
      <c r="BS26" s="98">
        <f t="shared" si="23"/>
        <v>0</v>
      </c>
      <c r="BT26" s="184"/>
      <c r="BV26" s="492"/>
    </row>
    <row r="27" spans="1:74" ht="31.5" customHeight="1" x14ac:dyDescent="0.25">
      <c r="A27" s="74">
        <v>1</v>
      </c>
      <c r="B27" s="75">
        <v>31</v>
      </c>
      <c r="C27" s="49" t="s">
        <v>431</v>
      </c>
      <c r="D27" s="76" t="s">
        <v>3438</v>
      </c>
      <c r="E27" s="48" t="s">
        <v>1068</v>
      </c>
      <c r="F27" s="87"/>
      <c r="G27" s="87"/>
      <c r="H27" s="87"/>
      <c r="I27" s="87"/>
      <c r="J27" s="109"/>
      <c r="K27" s="87"/>
      <c r="L27" s="87"/>
      <c r="M27" s="48" t="s">
        <v>2371</v>
      </c>
      <c r="N27" s="49" t="s">
        <v>1079</v>
      </c>
      <c r="O27" s="49"/>
      <c r="P27" s="76"/>
      <c r="Q27" s="102"/>
      <c r="R27" s="103"/>
      <c r="S27" s="48" t="s">
        <v>1852</v>
      </c>
      <c r="T27" s="48" t="s">
        <v>433</v>
      </c>
      <c r="U27" s="89"/>
      <c r="V27" s="90">
        <v>4</v>
      </c>
      <c r="W27" s="399">
        <f t="shared" si="0"/>
        <v>940717.75</v>
      </c>
      <c r="X27" s="171" t="s">
        <v>3304</v>
      </c>
      <c r="Y27" s="419"/>
      <c r="Z27" s="473" t="s">
        <v>4575</v>
      </c>
      <c r="AA27" s="473" t="s">
        <v>4575</v>
      </c>
      <c r="AB27" s="473" t="s">
        <v>4576</v>
      </c>
      <c r="AC27" s="132" t="s">
        <v>145</v>
      </c>
      <c r="AD27" s="132">
        <v>42761</v>
      </c>
      <c r="AE27" s="132">
        <v>42761</v>
      </c>
      <c r="AF27" s="132" t="str">
        <f t="shared" si="1"/>
        <v>SAME</v>
      </c>
      <c r="AG27" s="132">
        <f t="shared" si="2"/>
        <v>42761</v>
      </c>
      <c r="AH27" s="132"/>
      <c r="AI27" s="204"/>
      <c r="AJ27" s="205"/>
      <c r="AK27" s="206"/>
      <c r="AL27" s="207"/>
      <c r="AM27" s="208">
        <v>3762871</v>
      </c>
      <c r="AN27" s="93"/>
      <c r="AO27" s="49" t="str">
        <f t="shared" si="3"/>
        <v>北海道苫小牧市錦岡６５－１－１～４</v>
      </c>
      <c r="AP27" s="49"/>
      <c r="AQ27" s="89"/>
      <c r="AR27" s="93"/>
      <c r="AS27" s="89">
        <v>42790</v>
      </c>
      <c r="AT27" s="93">
        <v>727750</v>
      </c>
      <c r="AU27" s="89">
        <v>43486</v>
      </c>
      <c r="AV27" s="93">
        <v>3035121</v>
      </c>
      <c r="AW27" s="107"/>
      <c r="AX27" s="103"/>
      <c r="AY27" s="391">
        <f t="shared" si="4"/>
        <v>3762871</v>
      </c>
      <c r="AZ27" s="95">
        <f t="shared" si="5"/>
        <v>0</v>
      </c>
      <c r="BA27" s="49" t="str">
        <f t="shared" si="6"/>
        <v>北海道苫小牧市錦岡６５－１－１～４</v>
      </c>
      <c r="BB27" s="48">
        <f t="shared" si="7"/>
        <v>4</v>
      </c>
      <c r="BC27" s="96">
        <f t="shared" si="8"/>
        <v>0</v>
      </c>
      <c r="BD27" s="89" t="str">
        <f t="shared" si="9"/>
        <v>期限未記載</v>
      </c>
      <c r="BE27" s="97">
        <f t="shared" si="27"/>
        <v>0</v>
      </c>
      <c r="BF27" s="97">
        <f t="shared" si="11"/>
        <v>0</v>
      </c>
      <c r="BG27" s="97">
        <f t="shared" si="12"/>
        <v>0</v>
      </c>
      <c r="BH27" s="97">
        <f t="shared" si="13"/>
        <v>0</v>
      </c>
      <c r="BI27" s="97">
        <f t="shared" si="14"/>
        <v>0</v>
      </c>
      <c r="BJ27" s="97">
        <f t="shared" si="15"/>
        <v>0</v>
      </c>
      <c r="BK27" s="97">
        <f t="shared" si="16"/>
        <v>0</v>
      </c>
      <c r="BL27" s="97">
        <f t="shared" si="17"/>
        <v>0</v>
      </c>
      <c r="BM27" s="97">
        <f t="shared" si="18"/>
        <v>0</v>
      </c>
      <c r="BN27" s="97">
        <f t="shared" si="19"/>
        <v>0</v>
      </c>
      <c r="BO27" s="97">
        <f t="shared" si="20"/>
        <v>0</v>
      </c>
      <c r="BP27" s="97">
        <f t="shared" si="21"/>
        <v>0</v>
      </c>
      <c r="BQ27" s="97">
        <f t="shared" si="25"/>
        <v>0</v>
      </c>
      <c r="BR27" s="97">
        <f t="shared" si="22"/>
        <v>0</v>
      </c>
      <c r="BS27" s="130">
        <f t="shared" si="23"/>
        <v>0</v>
      </c>
      <c r="BT27" s="184"/>
      <c r="BV27" s="492"/>
    </row>
    <row r="28" spans="1:74" ht="31.5" customHeight="1" x14ac:dyDescent="0.25">
      <c r="A28" s="74">
        <v>1</v>
      </c>
      <c r="B28" s="75">
        <v>34</v>
      </c>
      <c r="C28" s="49" t="s">
        <v>431</v>
      </c>
      <c r="D28" s="76" t="s">
        <v>3438</v>
      </c>
      <c r="E28" s="103"/>
      <c r="F28" s="87"/>
      <c r="G28" s="87"/>
      <c r="H28" s="133"/>
      <c r="I28" s="133"/>
      <c r="J28" s="262"/>
      <c r="K28" s="133"/>
      <c r="L28" s="133"/>
      <c r="M28" s="48" t="s">
        <v>2371</v>
      </c>
      <c r="N28" s="49" t="s">
        <v>1006</v>
      </c>
      <c r="O28" s="49"/>
      <c r="P28" s="76"/>
      <c r="Q28" s="102"/>
      <c r="R28" s="103"/>
      <c r="S28" s="48" t="s">
        <v>1852</v>
      </c>
      <c r="T28" s="48" t="s">
        <v>433</v>
      </c>
      <c r="U28" s="89"/>
      <c r="V28" s="90">
        <v>1</v>
      </c>
      <c r="W28" s="399">
        <f t="shared" si="0"/>
        <v>1967658</v>
      </c>
      <c r="X28" s="171" t="s">
        <v>3305</v>
      </c>
      <c r="Y28" s="419"/>
      <c r="Z28" s="473" t="s">
        <v>4575</v>
      </c>
      <c r="AA28" s="473" t="s">
        <v>4575</v>
      </c>
      <c r="AB28" s="473" t="s">
        <v>4576</v>
      </c>
      <c r="AC28" s="213"/>
      <c r="AD28" s="132">
        <v>42761</v>
      </c>
      <c r="AE28" s="132"/>
      <c r="AF28" s="132" t="str">
        <f t="shared" si="1"/>
        <v/>
      </c>
      <c r="AG28" s="132">
        <f t="shared" si="2"/>
        <v>42761</v>
      </c>
      <c r="AH28" s="132"/>
      <c r="AI28" s="132"/>
      <c r="AJ28" s="132"/>
      <c r="AK28" s="215"/>
      <c r="AL28" s="132"/>
      <c r="AM28" s="214"/>
      <c r="AN28" s="93">
        <v>1967658</v>
      </c>
      <c r="AO28" s="49" t="str">
        <f t="shared" si="3"/>
        <v>北海道苫小牧市字糸井１４３－４２</v>
      </c>
      <c r="AP28" s="49"/>
      <c r="AQ28" s="89"/>
      <c r="AR28" s="93"/>
      <c r="AS28" s="89"/>
      <c r="AT28" s="93"/>
      <c r="AU28" s="89"/>
      <c r="AV28" s="93"/>
      <c r="AW28" s="107"/>
      <c r="AX28" s="103"/>
      <c r="AY28" s="391">
        <f t="shared" si="4"/>
        <v>0</v>
      </c>
      <c r="AZ28" s="95" t="str">
        <f t="shared" si="5"/>
        <v/>
      </c>
      <c r="BA28" s="49" t="str">
        <f t="shared" si="6"/>
        <v>北海道苫小牧市字糸井１４３－４２</v>
      </c>
      <c r="BB28" s="48">
        <f t="shared" si="7"/>
        <v>1</v>
      </c>
      <c r="BC28" s="96">
        <f t="shared" si="8"/>
        <v>0</v>
      </c>
      <c r="BD28" s="89">
        <f t="shared" si="9"/>
        <v>0</v>
      </c>
      <c r="BE28" s="97">
        <f t="shared" si="27"/>
        <v>0</v>
      </c>
      <c r="BF28" s="97" t="str">
        <f t="shared" si="11"/>
        <v/>
      </c>
      <c r="BG28" s="97">
        <f t="shared" si="12"/>
        <v>0</v>
      </c>
      <c r="BH28" s="97">
        <f t="shared" si="13"/>
        <v>0</v>
      </c>
      <c r="BI28" s="97">
        <f t="shared" si="14"/>
        <v>0</v>
      </c>
      <c r="BJ28" s="97">
        <f t="shared" si="15"/>
        <v>0</v>
      </c>
      <c r="BK28" s="97">
        <f t="shared" si="16"/>
        <v>0</v>
      </c>
      <c r="BL28" s="97">
        <f t="shared" si="17"/>
        <v>0</v>
      </c>
      <c r="BM28" s="97">
        <f t="shared" si="18"/>
        <v>0</v>
      </c>
      <c r="BN28" s="97">
        <f t="shared" si="19"/>
        <v>0</v>
      </c>
      <c r="BO28" s="97">
        <f t="shared" si="20"/>
        <v>0</v>
      </c>
      <c r="BP28" s="97">
        <f t="shared" si="21"/>
        <v>0</v>
      </c>
      <c r="BQ28" s="97">
        <f t="shared" si="25"/>
        <v>0</v>
      </c>
      <c r="BR28" s="97">
        <f t="shared" si="22"/>
        <v>0</v>
      </c>
      <c r="BS28" s="98" t="e">
        <f t="shared" si="23"/>
        <v>#VALUE!</v>
      </c>
      <c r="BT28" s="183"/>
      <c r="BV28" s="492"/>
    </row>
    <row r="29" spans="1:74" ht="31.5" customHeight="1" x14ac:dyDescent="0.25">
      <c r="A29" s="74">
        <v>1</v>
      </c>
      <c r="B29" s="75">
        <v>33</v>
      </c>
      <c r="C29" s="49" t="s">
        <v>431</v>
      </c>
      <c r="D29" s="76" t="s">
        <v>3432</v>
      </c>
      <c r="E29" s="48" t="s">
        <v>1066</v>
      </c>
      <c r="F29" s="87"/>
      <c r="G29" s="87"/>
      <c r="H29" s="87"/>
      <c r="I29" s="87"/>
      <c r="J29" s="109"/>
      <c r="K29" s="87"/>
      <c r="L29" s="87"/>
      <c r="M29" s="48" t="s">
        <v>2371</v>
      </c>
      <c r="N29" s="49" t="s">
        <v>1006</v>
      </c>
      <c r="O29" s="49"/>
      <c r="P29" s="76"/>
      <c r="Q29" s="102" t="s">
        <v>436</v>
      </c>
      <c r="R29" s="103"/>
      <c r="S29" s="48" t="s">
        <v>1852</v>
      </c>
      <c r="T29" s="76" t="s">
        <v>433</v>
      </c>
      <c r="U29" s="89"/>
      <c r="V29" s="90">
        <v>1</v>
      </c>
      <c r="W29" s="399">
        <f t="shared" si="0"/>
        <v>1967658</v>
      </c>
      <c r="X29" s="171" t="s">
        <v>3305</v>
      </c>
      <c r="Y29" s="419"/>
      <c r="Z29" s="473" t="s">
        <v>4575</v>
      </c>
      <c r="AA29" s="473" t="s">
        <v>4575</v>
      </c>
      <c r="AB29" s="473" t="s">
        <v>4576</v>
      </c>
      <c r="AC29" s="132" t="str">
        <f>IF(AZ29=0,"【支払済】","")</f>
        <v>【支払済】</v>
      </c>
      <c r="AD29" s="132">
        <v>42761</v>
      </c>
      <c r="AE29" s="132">
        <v>42761</v>
      </c>
      <c r="AF29" s="132" t="str">
        <f t="shared" si="1"/>
        <v>SAME</v>
      </c>
      <c r="AG29" s="132">
        <f t="shared" si="2"/>
        <v>42761</v>
      </c>
      <c r="AH29" s="132"/>
      <c r="AI29" s="204"/>
      <c r="AJ29" s="205"/>
      <c r="AK29" s="206"/>
      <c r="AL29" s="207"/>
      <c r="AM29" s="208">
        <v>1967658</v>
      </c>
      <c r="AN29" s="93"/>
      <c r="AO29" s="49" t="str">
        <f t="shared" si="3"/>
        <v>北海道苫小牧市字糸井１４３－４２</v>
      </c>
      <c r="AP29" s="49"/>
      <c r="AQ29" s="89">
        <v>42790</v>
      </c>
      <c r="AR29" s="93">
        <v>1967658</v>
      </c>
      <c r="AS29" s="89"/>
      <c r="AT29" s="93"/>
      <c r="AU29" s="89"/>
      <c r="AV29" s="93"/>
      <c r="AW29" s="107"/>
      <c r="AX29" s="103"/>
      <c r="AY29" s="391">
        <f t="shared" si="4"/>
        <v>1967658</v>
      </c>
      <c r="AZ29" s="95">
        <f t="shared" si="5"/>
        <v>0</v>
      </c>
      <c r="BA29" s="49" t="str">
        <f t="shared" si="6"/>
        <v>北海道苫小牧市字糸井１４３－４２</v>
      </c>
      <c r="BB29" s="48">
        <f t="shared" si="7"/>
        <v>1</v>
      </c>
      <c r="BC29" s="96">
        <f t="shared" si="8"/>
        <v>0</v>
      </c>
      <c r="BD29" s="89" t="str">
        <f t="shared" si="9"/>
        <v>【支払済】</v>
      </c>
      <c r="BE29" s="97">
        <f t="shared" si="27"/>
        <v>0</v>
      </c>
      <c r="BF29" s="97">
        <f t="shared" si="11"/>
        <v>0</v>
      </c>
      <c r="BG29" s="97">
        <f t="shared" si="12"/>
        <v>0</v>
      </c>
      <c r="BH29" s="97">
        <f t="shared" si="13"/>
        <v>0</v>
      </c>
      <c r="BI29" s="97">
        <f t="shared" si="14"/>
        <v>0</v>
      </c>
      <c r="BJ29" s="97">
        <f t="shared" si="15"/>
        <v>0</v>
      </c>
      <c r="BK29" s="97">
        <f t="shared" si="16"/>
        <v>0</v>
      </c>
      <c r="BL29" s="97">
        <f t="shared" si="17"/>
        <v>0</v>
      </c>
      <c r="BM29" s="97">
        <f t="shared" si="18"/>
        <v>0</v>
      </c>
      <c r="BN29" s="97">
        <f t="shared" si="19"/>
        <v>0</v>
      </c>
      <c r="BO29" s="97">
        <f t="shared" si="20"/>
        <v>0</v>
      </c>
      <c r="BP29" s="97">
        <f t="shared" si="21"/>
        <v>0</v>
      </c>
      <c r="BQ29" s="97">
        <f t="shared" si="25"/>
        <v>0</v>
      </c>
      <c r="BR29" s="97">
        <f t="shared" si="22"/>
        <v>0</v>
      </c>
      <c r="BS29" s="98">
        <f t="shared" si="23"/>
        <v>0</v>
      </c>
      <c r="BT29" s="184"/>
      <c r="BV29" s="492"/>
    </row>
    <row r="30" spans="1:74" ht="31.5" customHeight="1" x14ac:dyDescent="0.25">
      <c r="A30" s="74">
        <v>1</v>
      </c>
      <c r="B30" s="75">
        <v>36</v>
      </c>
      <c r="C30" s="49" t="s">
        <v>431</v>
      </c>
      <c r="D30" s="76" t="s">
        <v>3438</v>
      </c>
      <c r="E30" s="103"/>
      <c r="F30" s="87"/>
      <c r="G30" s="87"/>
      <c r="H30" s="133"/>
      <c r="I30" s="133"/>
      <c r="J30" s="262"/>
      <c r="K30" s="133"/>
      <c r="L30" s="133"/>
      <c r="M30" s="48" t="s">
        <v>2371</v>
      </c>
      <c r="N30" s="49" t="s">
        <v>1109</v>
      </c>
      <c r="O30" s="49"/>
      <c r="P30" s="76"/>
      <c r="Q30" s="102"/>
      <c r="R30" s="103"/>
      <c r="S30" s="48" t="s">
        <v>1852</v>
      </c>
      <c r="T30" s="48" t="s">
        <v>433</v>
      </c>
      <c r="U30" s="89"/>
      <c r="V30" s="90">
        <v>8</v>
      </c>
      <c r="W30" s="399">
        <f t="shared" si="0"/>
        <v>2063893.875</v>
      </c>
      <c r="X30" s="171" t="s">
        <v>3306</v>
      </c>
      <c r="Y30" s="419"/>
      <c r="Z30" s="473" t="s">
        <v>4575</v>
      </c>
      <c r="AA30" s="473" t="s">
        <v>4575</v>
      </c>
      <c r="AB30" s="473" t="s">
        <v>4576</v>
      </c>
      <c r="AC30" s="76"/>
      <c r="AD30" s="132">
        <v>42761</v>
      </c>
      <c r="AE30" s="132"/>
      <c r="AF30" s="132" t="str">
        <f t="shared" si="1"/>
        <v/>
      </c>
      <c r="AG30" s="132">
        <f t="shared" si="2"/>
        <v>42761</v>
      </c>
      <c r="AH30" s="132"/>
      <c r="AI30" s="132"/>
      <c r="AJ30" s="132"/>
      <c r="AK30" s="215"/>
      <c r="AL30" s="132"/>
      <c r="AM30" s="214"/>
      <c r="AN30" s="93">
        <v>16511151</v>
      </c>
      <c r="AO30" s="49" t="str">
        <f t="shared" si="3"/>
        <v>北海道苫小牧市字樽前３０－１～８</v>
      </c>
      <c r="AP30" s="49"/>
      <c r="AQ30" s="89"/>
      <c r="AR30" s="93"/>
      <c r="AS30" s="89"/>
      <c r="AT30" s="93"/>
      <c r="AU30" s="89"/>
      <c r="AV30" s="93"/>
      <c r="AW30" s="107"/>
      <c r="AX30" s="103"/>
      <c r="AY30" s="391">
        <f t="shared" si="4"/>
        <v>0</v>
      </c>
      <c r="AZ30" s="95" t="str">
        <f t="shared" si="5"/>
        <v/>
      </c>
      <c r="BA30" s="49" t="str">
        <f t="shared" si="6"/>
        <v>北海道苫小牧市字樽前３０－１～８</v>
      </c>
      <c r="BB30" s="48">
        <f t="shared" si="7"/>
        <v>8</v>
      </c>
      <c r="BC30" s="96">
        <f t="shared" si="8"/>
        <v>0</v>
      </c>
      <c r="BD30" s="89">
        <f t="shared" si="9"/>
        <v>0</v>
      </c>
      <c r="BE30" s="97">
        <f t="shared" si="27"/>
        <v>0</v>
      </c>
      <c r="BF30" s="97" t="str">
        <f t="shared" si="11"/>
        <v/>
      </c>
      <c r="BG30" s="97">
        <f t="shared" si="12"/>
        <v>0</v>
      </c>
      <c r="BH30" s="97">
        <f t="shared" si="13"/>
        <v>0</v>
      </c>
      <c r="BI30" s="97">
        <f t="shared" si="14"/>
        <v>0</v>
      </c>
      <c r="BJ30" s="97">
        <f t="shared" si="15"/>
        <v>0</v>
      </c>
      <c r="BK30" s="97">
        <f t="shared" si="16"/>
        <v>0</v>
      </c>
      <c r="BL30" s="97">
        <f t="shared" si="17"/>
        <v>0</v>
      </c>
      <c r="BM30" s="97">
        <f t="shared" si="18"/>
        <v>0</v>
      </c>
      <c r="BN30" s="97">
        <f t="shared" si="19"/>
        <v>0</v>
      </c>
      <c r="BO30" s="97">
        <f t="shared" si="20"/>
        <v>0</v>
      </c>
      <c r="BP30" s="97">
        <f t="shared" si="21"/>
        <v>0</v>
      </c>
      <c r="BQ30" s="97">
        <f t="shared" si="25"/>
        <v>0</v>
      </c>
      <c r="BR30" s="97">
        <f t="shared" si="22"/>
        <v>0</v>
      </c>
      <c r="BS30" s="98" t="e">
        <f t="shared" si="23"/>
        <v>#VALUE!</v>
      </c>
      <c r="BT30" s="183"/>
      <c r="BV30" s="492"/>
    </row>
    <row r="31" spans="1:74" ht="31.5" customHeight="1" x14ac:dyDescent="0.25">
      <c r="A31" s="74">
        <v>1</v>
      </c>
      <c r="B31" s="75">
        <v>35</v>
      </c>
      <c r="C31" s="49" t="s">
        <v>431</v>
      </c>
      <c r="D31" s="76" t="s">
        <v>3432</v>
      </c>
      <c r="E31" s="48" t="s">
        <v>1094</v>
      </c>
      <c r="F31" s="87"/>
      <c r="G31" s="87"/>
      <c r="H31" s="87"/>
      <c r="I31" s="87"/>
      <c r="J31" s="109"/>
      <c r="K31" s="87"/>
      <c r="L31" s="87"/>
      <c r="M31" s="48" t="s">
        <v>2371</v>
      </c>
      <c r="N31" s="49" t="s">
        <v>1109</v>
      </c>
      <c r="O31" s="49"/>
      <c r="P31" s="76" t="str">
        <f>IF(COUNTIF(N31,"*未確定*"),"番地未確定","")</f>
        <v/>
      </c>
      <c r="Q31" s="102" t="s">
        <v>432</v>
      </c>
      <c r="R31" s="103"/>
      <c r="S31" s="48" t="s">
        <v>1852</v>
      </c>
      <c r="T31" s="76" t="s">
        <v>433</v>
      </c>
      <c r="U31" s="89"/>
      <c r="V31" s="90">
        <v>8</v>
      </c>
      <c r="W31" s="399">
        <f t="shared" si="0"/>
        <v>2063893.875</v>
      </c>
      <c r="X31" s="171" t="s">
        <v>3306</v>
      </c>
      <c r="Y31" s="419"/>
      <c r="Z31" s="473" t="s">
        <v>4575</v>
      </c>
      <c r="AA31" s="473" t="s">
        <v>4575</v>
      </c>
      <c r="AB31" s="473" t="s">
        <v>4576</v>
      </c>
      <c r="AC31" s="132" t="s">
        <v>145</v>
      </c>
      <c r="AD31" s="132">
        <v>42761</v>
      </c>
      <c r="AE31" s="132">
        <v>42761</v>
      </c>
      <c r="AF31" s="132" t="str">
        <f t="shared" si="1"/>
        <v>SAME</v>
      </c>
      <c r="AG31" s="132">
        <f t="shared" si="2"/>
        <v>42761</v>
      </c>
      <c r="AH31" s="132"/>
      <c r="AI31" s="204"/>
      <c r="AJ31" s="205"/>
      <c r="AK31" s="206"/>
      <c r="AL31" s="207"/>
      <c r="AM31" s="208">
        <v>16511151</v>
      </c>
      <c r="AN31" s="93"/>
      <c r="AO31" s="49" t="str">
        <f t="shared" si="3"/>
        <v>北海道苫小牧市字樽前３０－１～８</v>
      </c>
      <c r="AP31" s="49"/>
      <c r="AQ31" s="89"/>
      <c r="AR31" s="93"/>
      <c r="AS31" s="89">
        <v>42790</v>
      </c>
      <c r="AT31" s="93">
        <v>1651115</v>
      </c>
      <c r="AU31" s="89"/>
      <c r="AV31" s="93"/>
      <c r="AW31" s="107"/>
      <c r="AX31" s="103"/>
      <c r="AY31" s="391">
        <f t="shared" si="4"/>
        <v>1651115</v>
      </c>
      <c r="AZ31" s="95">
        <f t="shared" si="5"/>
        <v>14860036</v>
      </c>
      <c r="BA31" s="49" t="str">
        <f t="shared" si="6"/>
        <v>北海道苫小牧市字樽前３０－１～８</v>
      </c>
      <c r="BB31" s="48">
        <f t="shared" si="7"/>
        <v>8</v>
      </c>
      <c r="BC31" s="96">
        <f t="shared" si="8"/>
        <v>0</v>
      </c>
      <c r="BD31" s="89" t="str">
        <f t="shared" si="9"/>
        <v>期限未記載</v>
      </c>
      <c r="BE31" s="97">
        <f t="shared" si="27"/>
        <v>14860036</v>
      </c>
      <c r="BF31" s="97">
        <f t="shared" si="11"/>
        <v>0</v>
      </c>
      <c r="BG31" s="97">
        <f t="shared" si="12"/>
        <v>0</v>
      </c>
      <c r="BH31" s="97">
        <f t="shared" si="13"/>
        <v>0</v>
      </c>
      <c r="BI31" s="97">
        <f t="shared" si="14"/>
        <v>0</v>
      </c>
      <c r="BJ31" s="97">
        <f t="shared" si="15"/>
        <v>0</v>
      </c>
      <c r="BK31" s="97">
        <f t="shared" si="16"/>
        <v>0</v>
      </c>
      <c r="BL31" s="97">
        <f t="shared" si="17"/>
        <v>0</v>
      </c>
      <c r="BM31" s="97">
        <f t="shared" si="18"/>
        <v>0</v>
      </c>
      <c r="BN31" s="97">
        <f t="shared" si="19"/>
        <v>0</v>
      </c>
      <c r="BO31" s="97">
        <f t="shared" si="20"/>
        <v>0</v>
      </c>
      <c r="BP31" s="97">
        <f t="shared" si="21"/>
        <v>0</v>
      </c>
      <c r="BQ31" s="97">
        <f t="shared" si="25"/>
        <v>0</v>
      </c>
      <c r="BR31" s="97">
        <f t="shared" si="22"/>
        <v>0</v>
      </c>
      <c r="BS31" s="98">
        <f t="shared" si="23"/>
        <v>0</v>
      </c>
      <c r="BT31" s="183"/>
      <c r="BV31" s="492"/>
    </row>
    <row r="32" spans="1:74" s="100" customFormat="1" ht="31.5" customHeight="1" x14ac:dyDescent="0.25">
      <c r="A32" s="74">
        <v>1</v>
      </c>
      <c r="B32" s="75">
        <v>10</v>
      </c>
      <c r="C32" s="49" t="s">
        <v>402</v>
      </c>
      <c r="D32" s="76" t="s">
        <v>3435</v>
      </c>
      <c r="E32" s="103"/>
      <c r="F32" s="87"/>
      <c r="G32" s="87"/>
      <c r="H32" s="133"/>
      <c r="I32" s="133"/>
      <c r="J32" s="262"/>
      <c r="K32" s="133"/>
      <c r="L32" s="133"/>
      <c r="M32" s="48" t="s">
        <v>2371</v>
      </c>
      <c r="N32" s="49" t="s">
        <v>1101</v>
      </c>
      <c r="O32" s="49"/>
      <c r="P32" s="76"/>
      <c r="Q32" s="102"/>
      <c r="R32" s="103"/>
      <c r="S32" s="48" t="s">
        <v>1852</v>
      </c>
      <c r="T32" s="48" t="s">
        <v>401</v>
      </c>
      <c r="U32" s="89"/>
      <c r="V32" s="90">
        <v>40</v>
      </c>
      <c r="W32" s="399">
        <f t="shared" si="0"/>
        <v>947214</v>
      </c>
      <c r="X32" s="174"/>
      <c r="Y32" s="419"/>
      <c r="Z32" s="473" t="s">
        <v>4575</v>
      </c>
      <c r="AA32" s="473" t="s">
        <v>4575</v>
      </c>
      <c r="AB32" s="473" t="s">
        <v>4576</v>
      </c>
      <c r="AC32" s="213"/>
      <c r="AD32" s="132">
        <v>42775</v>
      </c>
      <c r="AE32" s="132"/>
      <c r="AF32" s="132" t="str">
        <f t="shared" si="1"/>
        <v/>
      </c>
      <c r="AG32" s="132">
        <f t="shared" si="2"/>
        <v>42775</v>
      </c>
      <c r="AH32" s="132"/>
      <c r="AI32" s="132"/>
      <c r="AJ32" s="132"/>
      <c r="AK32" s="215"/>
      <c r="AL32" s="132"/>
      <c r="AM32" s="214"/>
      <c r="AN32" s="93">
        <v>37888560</v>
      </c>
      <c r="AO32" s="49" t="str">
        <f t="shared" si="3"/>
        <v>北海道北広島市大曲４５６－４０～７９</v>
      </c>
      <c r="AP32" s="49"/>
      <c r="AQ32" s="89"/>
      <c r="AR32" s="93"/>
      <c r="AS32" s="89"/>
      <c r="AT32" s="93"/>
      <c r="AU32" s="89"/>
      <c r="AV32" s="93"/>
      <c r="AW32" s="107"/>
      <c r="AX32" s="103"/>
      <c r="AY32" s="391">
        <f t="shared" si="4"/>
        <v>0</v>
      </c>
      <c r="AZ32" s="95" t="str">
        <f t="shared" si="5"/>
        <v/>
      </c>
      <c r="BA32" s="49" t="str">
        <f t="shared" si="6"/>
        <v>北海道北広島市大曲４５６－４０～７９</v>
      </c>
      <c r="BB32" s="48">
        <f t="shared" si="7"/>
        <v>40</v>
      </c>
      <c r="BC32" s="96">
        <f t="shared" si="8"/>
        <v>0</v>
      </c>
      <c r="BD32" s="89">
        <f t="shared" si="9"/>
        <v>0</v>
      </c>
      <c r="BE32" s="97">
        <f t="shared" si="27"/>
        <v>0</v>
      </c>
      <c r="BF32" s="97" t="str">
        <f t="shared" si="11"/>
        <v/>
      </c>
      <c r="BG32" s="97">
        <f t="shared" si="12"/>
        <v>0</v>
      </c>
      <c r="BH32" s="97">
        <f t="shared" si="13"/>
        <v>0</v>
      </c>
      <c r="BI32" s="97">
        <f t="shared" si="14"/>
        <v>0</v>
      </c>
      <c r="BJ32" s="97">
        <f t="shared" si="15"/>
        <v>0</v>
      </c>
      <c r="BK32" s="97">
        <f t="shared" si="16"/>
        <v>0</v>
      </c>
      <c r="BL32" s="97">
        <f t="shared" si="17"/>
        <v>0</v>
      </c>
      <c r="BM32" s="97">
        <f t="shared" si="18"/>
        <v>0</v>
      </c>
      <c r="BN32" s="97">
        <f t="shared" si="19"/>
        <v>0</v>
      </c>
      <c r="BO32" s="97">
        <f t="shared" si="20"/>
        <v>0</v>
      </c>
      <c r="BP32" s="97">
        <f t="shared" si="21"/>
        <v>0</v>
      </c>
      <c r="BQ32" s="97">
        <f t="shared" si="25"/>
        <v>0</v>
      </c>
      <c r="BR32" s="97">
        <f t="shared" si="22"/>
        <v>0</v>
      </c>
      <c r="BS32" s="98" t="e">
        <f t="shared" si="23"/>
        <v>#VALUE!</v>
      </c>
      <c r="BT32" s="183"/>
      <c r="BU32" s="58"/>
      <c r="BV32" s="492"/>
    </row>
    <row r="33" spans="1:74" ht="31.5" customHeight="1" x14ac:dyDescent="0.25">
      <c r="A33" s="74">
        <v>1</v>
      </c>
      <c r="B33" s="75">
        <v>9</v>
      </c>
      <c r="C33" s="49" t="s">
        <v>402</v>
      </c>
      <c r="D33" s="76" t="s">
        <v>2988</v>
      </c>
      <c r="E33" s="48" t="s">
        <v>1085</v>
      </c>
      <c r="F33" s="87"/>
      <c r="G33" s="87"/>
      <c r="H33" s="87"/>
      <c r="I33" s="87"/>
      <c r="J33" s="109"/>
      <c r="K33" s="87"/>
      <c r="L33" s="87"/>
      <c r="M33" s="48" t="s">
        <v>2371</v>
      </c>
      <c r="N33" s="49" t="s">
        <v>1101</v>
      </c>
      <c r="O33" s="49"/>
      <c r="P33" s="76" t="str">
        <f>IF(COUNTIF(N33,"*未確定*"),"番地未確定","")</f>
        <v/>
      </c>
      <c r="Q33" s="102" t="s">
        <v>403</v>
      </c>
      <c r="R33" s="103"/>
      <c r="S33" s="48" t="s">
        <v>1852</v>
      </c>
      <c r="T33" s="76" t="s">
        <v>401</v>
      </c>
      <c r="U33" s="89"/>
      <c r="V33" s="90">
        <v>40</v>
      </c>
      <c r="W33" s="399">
        <f t="shared" si="0"/>
        <v>947214</v>
      </c>
      <c r="X33" s="174"/>
      <c r="Y33" s="419"/>
      <c r="Z33" s="473" t="s">
        <v>4575</v>
      </c>
      <c r="AA33" s="473" t="s">
        <v>4575</v>
      </c>
      <c r="AB33" s="473" t="s">
        <v>4576</v>
      </c>
      <c r="AC33" s="132" t="s">
        <v>145</v>
      </c>
      <c r="AD33" s="132">
        <v>42775</v>
      </c>
      <c r="AE33" s="132">
        <v>42775</v>
      </c>
      <c r="AF33" s="132" t="str">
        <f t="shared" si="1"/>
        <v>SAME</v>
      </c>
      <c r="AG33" s="132">
        <f t="shared" si="2"/>
        <v>42775</v>
      </c>
      <c r="AH33" s="132"/>
      <c r="AI33" s="204"/>
      <c r="AJ33" s="205"/>
      <c r="AK33" s="206"/>
      <c r="AL33" s="207"/>
      <c r="AM33" s="208">
        <v>37888560</v>
      </c>
      <c r="AN33" s="93"/>
      <c r="AO33" s="49" t="str">
        <f t="shared" si="3"/>
        <v>北海道北広島市大曲４５６－４０～７９</v>
      </c>
      <c r="AP33" s="49"/>
      <c r="AQ33" s="89"/>
      <c r="AR33" s="93"/>
      <c r="AS33" s="89">
        <v>42838</v>
      </c>
      <c r="AT33" s="93">
        <v>3788856</v>
      </c>
      <c r="AU33" s="89"/>
      <c r="AV33" s="93"/>
      <c r="AW33" s="107"/>
      <c r="AX33" s="103"/>
      <c r="AY33" s="391">
        <f t="shared" si="4"/>
        <v>3788856</v>
      </c>
      <c r="AZ33" s="95">
        <f t="shared" si="5"/>
        <v>34099704</v>
      </c>
      <c r="BA33" s="49" t="str">
        <f t="shared" si="6"/>
        <v>北海道北広島市大曲４５６－４０～７９</v>
      </c>
      <c r="BB33" s="48">
        <f t="shared" si="7"/>
        <v>40</v>
      </c>
      <c r="BC33" s="96">
        <f t="shared" si="8"/>
        <v>0</v>
      </c>
      <c r="BD33" s="89" t="str">
        <f t="shared" si="9"/>
        <v>期限未記載</v>
      </c>
      <c r="BE33" s="97">
        <f t="shared" si="27"/>
        <v>34099704</v>
      </c>
      <c r="BF33" s="97">
        <f t="shared" si="11"/>
        <v>0</v>
      </c>
      <c r="BG33" s="97">
        <f t="shared" si="12"/>
        <v>0</v>
      </c>
      <c r="BH33" s="97">
        <f t="shared" si="13"/>
        <v>0</v>
      </c>
      <c r="BI33" s="97">
        <f t="shared" si="14"/>
        <v>0</v>
      </c>
      <c r="BJ33" s="97">
        <f t="shared" si="15"/>
        <v>0</v>
      </c>
      <c r="BK33" s="97">
        <f t="shared" si="16"/>
        <v>0</v>
      </c>
      <c r="BL33" s="97">
        <f t="shared" si="17"/>
        <v>0</v>
      </c>
      <c r="BM33" s="97">
        <f t="shared" si="18"/>
        <v>0</v>
      </c>
      <c r="BN33" s="97">
        <f t="shared" si="19"/>
        <v>0</v>
      </c>
      <c r="BO33" s="97">
        <f t="shared" si="20"/>
        <v>0</v>
      </c>
      <c r="BP33" s="97">
        <f t="shared" si="21"/>
        <v>0</v>
      </c>
      <c r="BQ33" s="97">
        <f t="shared" si="25"/>
        <v>0</v>
      </c>
      <c r="BR33" s="97">
        <f t="shared" si="22"/>
        <v>0</v>
      </c>
      <c r="BS33" s="98">
        <f t="shared" si="23"/>
        <v>0</v>
      </c>
      <c r="BT33" s="183"/>
      <c r="BV33" s="492"/>
    </row>
    <row r="34" spans="1:74" s="100" customFormat="1" ht="31.5" customHeight="1" x14ac:dyDescent="0.25">
      <c r="A34" s="74">
        <v>1</v>
      </c>
      <c r="B34" s="75">
        <v>12</v>
      </c>
      <c r="C34" s="49" t="s">
        <v>402</v>
      </c>
      <c r="D34" s="76" t="s">
        <v>3435</v>
      </c>
      <c r="E34" s="103"/>
      <c r="F34" s="87"/>
      <c r="G34" s="87"/>
      <c r="H34" s="133"/>
      <c r="I34" s="133"/>
      <c r="J34" s="262"/>
      <c r="K34" s="133"/>
      <c r="L34" s="133"/>
      <c r="M34" s="48" t="s">
        <v>2368</v>
      </c>
      <c r="N34" s="49" t="s">
        <v>1102</v>
      </c>
      <c r="O34" s="49"/>
      <c r="P34" s="76"/>
      <c r="Q34" s="102"/>
      <c r="R34" s="103"/>
      <c r="S34" s="48" t="s">
        <v>1852</v>
      </c>
      <c r="T34" s="48" t="s">
        <v>401</v>
      </c>
      <c r="U34" s="89"/>
      <c r="V34" s="90">
        <v>24</v>
      </c>
      <c r="W34" s="399">
        <f t="shared" si="0"/>
        <v>860355</v>
      </c>
      <c r="X34" s="174"/>
      <c r="Y34" s="419"/>
      <c r="Z34" s="473" t="s">
        <v>4575</v>
      </c>
      <c r="AA34" s="473" t="s">
        <v>4575</v>
      </c>
      <c r="AB34" s="473" t="s">
        <v>3743</v>
      </c>
      <c r="AC34" s="213"/>
      <c r="AD34" s="132">
        <v>42816</v>
      </c>
      <c r="AE34" s="132"/>
      <c r="AF34" s="132" t="str">
        <f t="shared" si="1"/>
        <v/>
      </c>
      <c r="AG34" s="132">
        <f t="shared" si="2"/>
        <v>42816</v>
      </c>
      <c r="AH34" s="132"/>
      <c r="AI34" s="132"/>
      <c r="AJ34" s="132"/>
      <c r="AK34" s="215"/>
      <c r="AL34" s="132"/>
      <c r="AM34" s="214"/>
      <c r="AN34" s="93">
        <v>20648520</v>
      </c>
      <c r="AO34" s="49" t="str">
        <f t="shared" si="3"/>
        <v>北海道北広島市大曲８０２－１～２４</v>
      </c>
      <c r="AP34" s="49"/>
      <c r="AQ34" s="89"/>
      <c r="AR34" s="93"/>
      <c r="AS34" s="89"/>
      <c r="AT34" s="93"/>
      <c r="AU34" s="89"/>
      <c r="AV34" s="93"/>
      <c r="AW34" s="107"/>
      <c r="AX34" s="103"/>
      <c r="AY34" s="391">
        <f t="shared" si="4"/>
        <v>0</v>
      </c>
      <c r="AZ34" s="95" t="str">
        <f t="shared" si="5"/>
        <v/>
      </c>
      <c r="BA34" s="49" t="str">
        <f t="shared" si="6"/>
        <v>北海道北広島市大曲８０２－１～２４</v>
      </c>
      <c r="BB34" s="48">
        <f t="shared" si="7"/>
        <v>24</v>
      </c>
      <c r="BC34" s="96">
        <f t="shared" si="8"/>
        <v>0</v>
      </c>
      <c r="BD34" s="89">
        <f t="shared" si="9"/>
        <v>0</v>
      </c>
      <c r="BE34" s="97">
        <f t="shared" si="27"/>
        <v>0</v>
      </c>
      <c r="BF34" s="97" t="str">
        <f t="shared" si="11"/>
        <v/>
      </c>
      <c r="BG34" s="97">
        <f t="shared" si="12"/>
        <v>0</v>
      </c>
      <c r="BH34" s="97">
        <f t="shared" si="13"/>
        <v>0</v>
      </c>
      <c r="BI34" s="97">
        <f t="shared" si="14"/>
        <v>0</v>
      </c>
      <c r="BJ34" s="97">
        <f t="shared" si="15"/>
        <v>0</v>
      </c>
      <c r="BK34" s="97">
        <f t="shared" si="16"/>
        <v>0</v>
      </c>
      <c r="BL34" s="97">
        <f t="shared" si="17"/>
        <v>0</v>
      </c>
      <c r="BM34" s="97">
        <f t="shared" si="18"/>
        <v>0</v>
      </c>
      <c r="BN34" s="97">
        <f t="shared" si="19"/>
        <v>0</v>
      </c>
      <c r="BO34" s="97">
        <f t="shared" si="20"/>
        <v>0</v>
      </c>
      <c r="BP34" s="97">
        <f t="shared" si="21"/>
        <v>0</v>
      </c>
      <c r="BQ34" s="97">
        <f t="shared" si="25"/>
        <v>0</v>
      </c>
      <c r="BR34" s="97">
        <f t="shared" si="22"/>
        <v>0</v>
      </c>
      <c r="BS34" s="98" t="e">
        <f t="shared" si="23"/>
        <v>#VALUE!</v>
      </c>
      <c r="BT34" s="183"/>
      <c r="BU34" s="58"/>
      <c r="BV34" s="492"/>
    </row>
    <row r="35" spans="1:74" ht="31.5" customHeight="1" x14ac:dyDescent="0.25">
      <c r="A35" s="74">
        <v>1</v>
      </c>
      <c r="B35" s="75">
        <v>11</v>
      </c>
      <c r="C35" s="49" t="s">
        <v>402</v>
      </c>
      <c r="D35" s="76" t="s">
        <v>2988</v>
      </c>
      <c r="E35" s="48" t="s">
        <v>1086</v>
      </c>
      <c r="F35" s="87"/>
      <c r="G35" s="87"/>
      <c r="H35" s="87"/>
      <c r="I35" s="87"/>
      <c r="J35" s="109"/>
      <c r="K35" s="87"/>
      <c r="L35" s="87"/>
      <c r="M35" s="48" t="s">
        <v>2368</v>
      </c>
      <c r="N35" s="49" t="s">
        <v>1102</v>
      </c>
      <c r="O35" s="49"/>
      <c r="P35" s="76" t="str">
        <f>IF(COUNTIF(N35,"*未確定*"),"番地未確定","")</f>
        <v/>
      </c>
      <c r="Q35" s="102" t="s">
        <v>404</v>
      </c>
      <c r="R35" s="103"/>
      <c r="S35" s="48" t="s">
        <v>1852</v>
      </c>
      <c r="T35" s="76" t="s">
        <v>401</v>
      </c>
      <c r="U35" s="89"/>
      <c r="V35" s="90">
        <v>24</v>
      </c>
      <c r="W35" s="399">
        <f t="shared" si="0"/>
        <v>860355</v>
      </c>
      <c r="X35" s="174"/>
      <c r="Y35" s="433" t="s">
        <v>2310</v>
      </c>
      <c r="Z35" s="476" t="s">
        <v>4575</v>
      </c>
      <c r="AA35" s="476" t="s">
        <v>4575</v>
      </c>
      <c r="AB35" s="482" t="s">
        <v>3743</v>
      </c>
      <c r="AC35" s="132" t="s">
        <v>145</v>
      </c>
      <c r="AD35" s="132">
        <v>42825</v>
      </c>
      <c r="AE35" s="132">
        <v>42825</v>
      </c>
      <c r="AF35" s="132" t="str">
        <f t="shared" si="1"/>
        <v>SAME</v>
      </c>
      <c r="AG35" s="132">
        <f t="shared" si="2"/>
        <v>42825</v>
      </c>
      <c r="AH35" s="132"/>
      <c r="AI35" s="204"/>
      <c r="AJ35" s="205"/>
      <c r="AK35" s="206"/>
      <c r="AL35" s="207"/>
      <c r="AM35" s="208">
        <v>20648520</v>
      </c>
      <c r="AN35" s="93"/>
      <c r="AO35" s="49" t="str">
        <f t="shared" si="3"/>
        <v>北海道北広島市大曲８０２－１～２４</v>
      </c>
      <c r="AP35" s="49"/>
      <c r="AQ35" s="89"/>
      <c r="AR35" s="93"/>
      <c r="AS35" s="89">
        <v>42887</v>
      </c>
      <c r="AT35" s="93">
        <v>2064852</v>
      </c>
      <c r="AU35" s="89"/>
      <c r="AV35" s="93"/>
      <c r="AW35" s="107"/>
      <c r="AX35" s="103"/>
      <c r="AY35" s="391">
        <f t="shared" si="4"/>
        <v>2064852</v>
      </c>
      <c r="AZ35" s="95">
        <f t="shared" si="5"/>
        <v>18583668</v>
      </c>
      <c r="BA35" s="49" t="str">
        <f t="shared" si="6"/>
        <v>北海道北広島市大曲８０２－１～２４</v>
      </c>
      <c r="BB35" s="48">
        <f t="shared" si="7"/>
        <v>24</v>
      </c>
      <c r="BC35" s="96" t="str">
        <f t="shared" si="8"/>
        <v>自社物件</v>
      </c>
      <c r="BD35" s="89" t="str">
        <f t="shared" si="9"/>
        <v>期限未記載</v>
      </c>
      <c r="BE35" s="97">
        <f t="shared" si="27"/>
        <v>18583668</v>
      </c>
      <c r="BF35" s="97">
        <f t="shared" si="11"/>
        <v>0</v>
      </c>
      <c r="BG35" s="97">
        <f t="shared" si="12"/>
        <v>0</v>
      </c>
      <c r="BH35" s="97">
        <f t="shared" si="13"/>
        <v>0</v>
      </c>
      <c r="BI35" s="97">
        <f t="shared" si="14"/>
        <v>0</v>
      </c>
      <c r="BJ35" s="97">
        <f t="shared" si="15"/>
        <v>0</v>
      </c>
      <c r="BK35" s="97">
        <f t="shared" si="16"/>
        <v>0</v>
      </c>
      <c r="BL35" s="97">
        <f t="shared" si="17"/>
        <v>0</v>
      </c>
      <c r="BM35" s="97">
        <f t="shared" si="18"/>
        <v>0</v>
      </c>
      <c r="BN35" s="97">
        <f t="shared" si="19"/>
        <v>0</v>
      </c>
      <c r="BO35" s="97">
        <f t="shared" si="20"/>
        <v>0</v>
      </c>
      <c r="BP35" s="97">
        <f t="shared" si="21"/>
        <v>0</v>
      </c>
      <c r="BQ35" s="97">
        <f t="shared" si="25"/>
        <v>0</v>
      </c>
      <c r="BR35" s="97">
        <f t="shared" si="22"/>
        <v>0</v>
      </c>
      <c r="BS35" s="98">
        <f t="shared" si="23"/>
        <v>0</v>
      </c>
      <c r="BV35" s="492"/>
    </row>
    <row r="36" spans="1:74" ht="31.5" customHeight="1" x14ac:dyDescent="0.25">
      <c r="A36" s="74">
        <v>1</v>
      </c>
      <c r="B36" s="75">
        <v>13</v>
      </c>
      <c r="C36" s="49" t="s">
        <v>402</v>
      </c>
      <c r="D36" s="76" t="s">
        <v>3435</v>
      </c>
      <c r="E36" s="103"/>
      <c r="F36" s="87"/>
      <c r="G36" s="87"/>
      <c r="H36" s="133"/>
      <c r="I36" s="133"/>
      <c r="J36" s="262"/>
      <c r="K36" s="133"/>
      <c r="L36" s="133"/>
      <c r="M36" s="48" t="s">
        <v>2368</v>
      </c>
      <c r="N36" s="49" t="s">
        <v>1899</v>
      </c>
      <c r="O36" s="49"/>
      <c r="P36" s="76"/>
      <c r="Q36" s="102"/>
      <c r="R36" s="103"/>
      <c r="S36" s="48" t="s">
        <v>1852</v>
      </c>
      <c r="T36" s="48" t="s">
        <v>401</v>
      </c>
      <c r="U36" s="89"/>
      <c r="V36" s="90">
        <v>25</v>
      </c>
      <c r="W36" s="399">
        <f t="shared" si="0"/>
        <v>898862.4</v>
      </c>
      <c r="X36" s="174"/>
      <c r="Y36" s="419"/>
      <c r="Z36" s="476" t="s">
        <v>4575</v>
      </c>
      <c r="AA36" s="476" t="s">
        <v>4575</v>
      </c>
      <c r="AB36" s="482" t="s">
        <v>3743</v>
      </c>
      <c r="AC36" s="213"/>
      <c r="AD36" s="132">
        <v>42825</v>
      </c>
      <c r="AE36" s="132"/>
      <c r="AF36" s="132" t="str">
        <f t="shared" si="1"/>
        <v/>
      </c>
      <c r="AG36" s="132">
        <f t="shared" si="2"/>
        <v>42825</v>
      </c>
      <c r="AH36" s="132"/>
      <c r="AI36" s="132"/>
      <c r="AJ36" s="132"/>
      <c r="AK36" s="215"/>
      <c r="AL36" s="132"/>
      <c r="AM36" s="214"/>
      <c r="AN36" s="93">
        <v>22471560</v>
      </c>
      <c r="AO36" s="49" t="str">
        <f t="shared" si="3"/>
        <v>北海道北広島市島松２００－２、５１～７４</v>
      </c>
      <c r="AP36" s="49"/>
      <c r="AQ36" s="89"/>
      <c r="AR36" s="93"/>
      <c r="AS36" s="89"/>
      <c r="AT36" s="93"/>
      <c r="AU36" s="89"/>
      <c r="AV36" s="93"/>
      <c r="AW36" s="107"/>
      <c r="AX36" s="103"/>
      <c r="AY36" s="391">
        <f t="shared" si="4"/>
        <v>0</v>
      </c>
      <c r="AZ36" s="95" t="str">
        <f t="shared" si="5"/>
        <v/>
      </c>
      <c r="BA36" s="49" t="str">
        <f t="shared" si="6"/>
        <v>北海道北広島市島松２００－２、５１～７４</v>
      </c>
      <c r="BB36" s="48">
        <f t="shared" si="7"/>
        <v>25</v>
      </c>
      <c r="BC36" s="96">
        <f t="shared" si="8"/>
        <v>0</v>
      </c>
      <c r="BD36" s="89">
        <f t="shared" si="9"/>
        <v>0</v>
      </c>
      <c r="BE36" s="97">
        <f t="shared" si="27"/>
        <v>0</v>
      </c>
      <c r="BF36" s="97" t="str">
        <f t="shared" si="11"/>
        <v/>
      </c>
      <c r="BG36" s="97">
        <f t="shared" si="12"/>
        <v>0</v>
      </c>
      <c r="BH36" s="97">
        <f t="shared" si="13"/>
        <v>0</v>
      </c>
      <c r="BI36" s="97">
        <f t="shared" si="14"/>
        <v>0</v>
      </c>
      <c r="BJ36" s="97">
        <f t="shared" si="15"/>
        <v>0</v>
      </c>
      <c r="BK36" s="97">
        <f t="shared" si="16"/>
        <v>0</v>
      </c>
      <c r="BL36" s="97">
        <f t="shared" si="17"/>
        <v>0</v>
      </c>
      <c r="BM36" s="97">
        <f t="shared" si="18"/>
        <v>0</v>
      </c>
      <c r="BN36" s="97">
        <f t="shared" si="19"/>
        <v>0</v>
      </c>
      <c r="BO36" s="97">
        <f t="shared" si="20"/>
        <v>0</v>
      </c>
      <c r="BP36" s="97">
        <f t="shared" si="21"/>
        <v>0</v>
      </c>
      <c r="BQ36" s="97">
        <f t="shared" si="25"/>
        <v>0</v>
      </c>
      <c r="BR36" s="97">
        <f t="shared" si="22"/>
        <v>0</v>
      </c>
      <c r="BS36" s="98" t="e">
        <f t="shared" si="23"/>
        <v>#VALUE!</v>
      </c>
      <c r="BT36" s="183"/>
      <c r="BV36" s="492"/>
    </row>
    <row r="37" spans="1:74" s="100" customFormat="1" ht="31.5" customHeight="1" x14ac:dyDescent="0.25">
      <c r="A37" s="74">
        <v>1</v>
      </c>
      <c r="B37" s="75">
        <v>14</v>
      </c>
      <c r="C37" s="49" t="s">
        <v>402</v>
      </c>
      <c r="D37" s="76" t="s">
        <v>2988</v>
      </c>
      <c r="E37" s="48" t="s">
        <v>1087</v>
      </c>
      <c r="F37" s="87"/>
      <c r="G37" s="87"/>
      <c r="H37" s="87"/>
      <c r="I37" s="87"/>
      <c r="J37" s="109"/>
      <c r="K37" s="87"/>
      <c r="L37" s="87"/>
      <c r="M37" s="48" t="s">
        <v>2368</v>
      </c>
      <c r="N37" s="49" t="s">
        <v>1103</v>
      </c>
      <c r="O37" s="49"/>
      <c r="P37" s="76" t="str">
        <f>IF(COUNTIF(N37,"*未確定*"),"番地未確定","")</f>
        <v/>
      </c>
      <c r="Q37" s="102" t="s">
        <v>405</v>
      </c>
      <c r="R37" s="103"/>
      <c r="S37" s="48" t="s">
        <v>1852</v>
      </c>
      <c r="T37" s="76" t="s">
        <v>401</v>
      </c>
      <c r="U37" s="89"/>
      <c r="V37" s="90">
        <v>25</v>
      </c>
      <c r="W37" s="399">
        <f t="shared" si="0"/>
        <v>898862.4</v>
      </c>
      <c r="X37" s="174"/>
      <c r="Y37" s="419"/>
      <c r="Z37" s="476" t="s">
        <v>4575</v>
      </c>
      <c r="AA37" s="476" t="s">
        <v>4575</v>
      </c>
      <c r="AB37" s="482" t="s">
        <v>3743</v>
      </c>
      <c r="AC37" s="132" t="s">
        <v>145</v>
      </c>
      <c r="AD37" s="132">
        <v>42825</v>
      </c>
      <c r="AE37" s="132">
        <v>42825</v>
      </c>
      <c r="AF37" s="132" t="str">
        <f t="shared" si="1"/>
        <v>SAME</v>
      </c>
      <c r="AG37" s="132">
        <f t="shared" si="2"/>
        <v>42825</v>
      </c>
      <c r="AH37" s="132"/>
      <c r="AI37" s="204"/>
      <c r="AJ37" s="205"/>
      <c r="AK37" s="206"/>
      <c r="AL37" s="207"/>
      <c r="AM37" s="208">
        <v>22471560</v>
      </c>
      <c r="AN37" s="93"/>
      <c r="AO37" s="49" t="str">
        <f t="shared" si="3"/>
        <v>北海道北広島市島松２００－２、５１－７４</v>
      </c>
      <c r="AP37" s="49"/>
      <c r="AQ37" s="89"/>
      <c r="AR37" s="93"/>
      <c r="AS37" s="89">
        <v>42887</v>
      </c>
      <c r="AT37" s="93">
        <v>2247156</v>
      </c>
      <c r="AU37" s="89"/>
      <c r="AV37" s="93"/>
      <c r="AW37" s="107"/>
      <c r="AX37" s="103"/>
      <c r="AY37" s="391">
        <f t="shared" si="4"/>
        <v>2247156</v>
      </c>
      <c r="AZ37" s="95">
        <f t="shared" ref="AZ37:AZ68" si="28">IF(AM37=0,"",AM37-AR37-AT37-AV37-AX37)</f>
        <v>20224404</v>
      </c>
      <c r="BA37" s="49" t="str">
        <f t="shared" si="6"/>
        <v>北海道北広島市島松２００－２、５１－７４</v>
      </c>
      <c r="BB37" s="48">
        <f t="shared" si="7"/>
        <v>25</v>
      </c>
      <c r="BC37" s="96">
        <f t="shared" si="8"/>
        <v>0</v>
      </c>
      <c r="BD37" s="89" t="str">
        <f t="shared" si="9"/>
        <v>期限未記載</v>
      </c>
      <c r="BE37" s="97">
        <f t="shared" si="27"/>
        <v>20224404</v>
      </c>
      <c r="BF37" s="97">
        <f t="shared" si="11"/>
        <v>0</v>
      </c>
      <c r="BG37" s="97">
        <f t="shared" si="12"/>
        <v>0</v>
      </c>
      <c r="BH37" s="97">
        <f t="shared" si="13"/>
        <v>0</v>
      </c>
      <c r="BI37" s="97">
        <f t="shared" si="14"/>
        <v>0</v>
      </c>
      <c r="BJ37" s="97">
        <f t="shared" si="15"/>
        <v>0</v>
      </c>
      <c r="BK37" s="97">
        <f t="shared" si="16"/>
        <v>0</v>
      </c>
      <c r="BL37" s="97">
        <f t="shared" si="17"/>
        <v>0</v>
      </c>
      <c r="BM37" s="97">
        <f t="shared" si="18"/>
        <v>0</v>
      </c>
      <c r="BN37" s="97">
        <f t="shared" si="19"/>
        <v>0</v>
      </c>
      <c r="BO37" s="97">
        <f t="shared" si="20"/>
        <v>0</v>
      </c>
      <c r="BP37" s="97">
        <f t="shared" si="21"/>
        <v>0</v>
      </c>
      <c r="BQ37" s="97">
        <f t="shared" si="25"/>
        <v>0</v>
      </c>
      <c r="BR37" s="97">
        <f t="shared" si="22"/>
        <v>0</v>
      </c>
      <c r="BS37" s="98">
        <f t="shared" si="23"/>
        <v>0</v>
      </c>
      <c r="BT37" s="183"/>
      <c r="BU37" s="58"/>
      <c r="BV37" s="492"/>
    </row>
    <row r="38" spans="1:74" ht="31.5" customHeight="1" x14ac:dyDescent="0.25">
      <c r="A38" s="74">
        <v>1</v>
      </c>
      <c r="B38" s="75">
        <v>16</v>
      </c>
      <c r="C38" s="49" t="s">
        <v>402</v>
      </c>
      <c r="D38" s="76" t="s">
        <v>3435</v>
      </c>
      <c r="E38" s="103"/>
      <c r="F38" s="87"/>
      <c r="G38" s="87"/>
      <c r="H38" s="133"/>
      <c r="I38" s="133"/>
      <c r="J38" s="262"/>
      <c r="K38" s="133"/>
      <c r="L38" s="133"/>
      <c r="M38" s="48" t="s">
        <v>2368</v>
      </c>
      <c r="N38" s="49" t="s">
        <v>1000</v>
      </c>
      <c r="O38" s="49"/>
      <c r="P38" s="49"/>
      <c r="Q38" s="104"/>
      <c r="R38" s="103"/>
      <c r="S38" s="48" t="s">
        <v>1852</v>
      </c>
      <c r="T38" s="48" t="s">
        <v>401</v>
      </c>
      <c r="U38" s="89"/>
      <c r="V38" s="90">
        <v>24</v>
      </c>
      <c r="W38" s="399">
        <f t="shared" si="0"/>
        <v>716445</v>
      </c>
      <c r="X38" s="174"/>
      <c r="Y38" s="419"/>
      <c r="Z38" s="473" t="s">
        <v>4575</v>
      </c>
      <c r="AA38" s="473" t="s">
        <v>4575</v>
      </c>
      <c r="AB38" s="473" t="s">
        <v>3743</v>
      </c>
      <c r="AC38" s="213"/>
      <c r="AD38" s="132">
        <v>42853</v>
      </c>
      <c r="AE38" s="132"/>
      <c r="AF38" s="132" t="str">
        <f t="shared" si="1"/>
        <v/>
      </c>
      <c r="AG38" s="132">
        <f t="shared" si="2"/>
        <v>42853</v>
      </c>
      <c r="AH38" s="132"/>
      <c r="AI38" s="132"/>
      <c r="AJ38" s="132"/>
      <c r="AK38" s="112"/>
      <c r="AL38" s="132"/>
      <c r="AM38" s="214"/>
      <c r="AN38" s="93">
        <v>17194680</v>
      </c>
      <c r="AO38" s="49" t="str">
        <f t="shared" si="3"/>
        <v>北海道北広島市輪厚６２１－６、７、１４～３５</v>
      </c>
      <c r="AP38" s="49"/>
      <c r="AQ38" s="89"/>
      <c r="AR38" s="93"/>
      <c r="AS38" s="89"/>
      <c r="AT38" s="93"/>
      <c r="AU38" s="89"/>
      <c r="AV38" s="93"/>
      <c r="AW38" s="107"/>
      <c r="AX38" s="103"/>
      <c r="AY38" s="391">
        <f t="shared" si="4"/>
        <v>0</v>
      </c>
      <c r="AZ38" s="95" t="str">
        <f t="shared" si="28"/>
        <v/>
      </c>
      <c r="BA38" s="49" t="str">
        <f t="shared" si="6"/>
        <v>北海道北広島市輪厚６２１－６、７、１４～３５</v>
      </c>
      <c r="BB38" s="48">
        <f t="shared" si="7"/>
        <v>24</v>
      </c>
      <c r="BC38" s="96">
        <f t="shared" si="8"/>
        <v>0</v>
      </c>
      <c r="BD38" s="89">
        <f t="shared" si="9"/>
        <v>0</v>
      </c>
      <c r="BE38" s="97">
        <f t="shared" si="27"/>
        <v>0</v>
      </c>
      <c r="BF38" s="97" t="str">
        <f t="shared" si="11"/>
        <v/>
      </c>
      <c r="BG38" s="97">
        <f t="shared" si="12"/>
        <v>0</v>
      </c>
      <c r="BH38" s="97">
        <f t="shared" si="13"/>
        <v>0</v>
      </c>
      <c r="BI38" s="97">
        <f t="shared" si="14"/>
        <v>0</v>
      </c>
      <c r="BJ38" s="97">
        <f t="shared" si="15"/>
        <v>0</v>
      </c>
      <c r="BK38" s="97">
        <f t="shared" si="16"/>
        <v>0</v>
      </c>
      <c r="BL38" s="97">
        <f t="shared" si="17"/>
        <v>0</v>
      </c>
      <c r="BM38" s="97">
        <f t="shared" si="18"/>
        <v>0</v>
      </c>
      <c r="BN38" s="97">
        <f t="shared" si="19"/>
        <v>0</v>
      </c>
      <c r="BO38" s="97">
        <f t="shared" si="20"/>
        <v>0</v>
      </c>
      <c r="BP38" s="97">
        <f t="shared" si="21"/>
        <v>0</v>
      </c>
      <c r="BQ38" s="97">
        <f t="shared" si="25"/>
        <v>0</v>
      </c>
      <c r="BR38" s="97">
        <f t="shared" si="22"/>
        <v>0</v>
      </c>
      <c r="BS38" s="98" t="e">
        <f t="shared" si="23"/>
        <v>#VALUE!</v>
      </c>
      <c r="BT38" s="183"/>
      <c r="BV38" s="492" t="s">
        <v>4611</v>
      </c>
    </row>
    <row r="39" spans="1:74" ht="31.5" customHeight="1" x14ac:dyDescent="0.25">
      <c r="A39" s="74">
        <v>1</v>
      </c>
      <c r="B39" s="75">
        <v>15</v>
      </c>
      <c r="C39" s="49" t="s">
        <v>402</v>
      </c>
      <c r="D39" s="76" t="s">
        <v>2988</v>
      </c>
      <c r="E39" s="48" t="s">
        <v>1088</v>
      </c>
      <c r="F39" s="87"/>
      <c r="G39" s="87"/>
      <c r="H39" s="87"/>
      <c r="I39" s="87"/>
      <c r="J39" s="109"/>
      <c r="K39" s="87"/>
      <c r="L39" s="87"/>
      <c r="M39" s="48" t="s">
        <v>2368</v>
      </c>
      <c r="N39" s="49" t="s">
        <v>1000</v>
      </c>
      <c r="O39" s="49"/>
      <c r="P39" s="76" t="str">
        <f>IF(COUNTIF(N39,"*未確定*"),"番地未確定","")</f>
        <v/>
      </c>
      <c r="Q39" s="102" t="s">
        <v>406</v>
      </c>
      <c r="R39" s="103"/>
      <c r="S39" s="48" t="s">
        <v>1852</v>
      </c>
      <c r="T39" s="76" t="s">
        <v>401</v>
      </c>
      <c r="U39" s="89"/>
      <c r="V39" s="90">
        <v>24</v>
      </c>
      <c r="W39" s="399">
        <f t="shared" si="0"/>
        <v>716445</v>
      </c>
      <c r="X39" s="174"/>
      <c r="Y39" s="433" t="s">
        <v>2310</v>
      </c>
      <c r="Z39" s="476" t="s">
        <v>4575</v>
      </c>
      <c r="AA39" s="476" t="s">
        <v>4575</v>
      </c>
      <c r="AB39" s="476" t="s">
        <v>3743</v>
      </c>
      <c r="AC39" s="132" t="s">
        <v>145</v>
      </c>
      <c r="AD39" s="132">
        <v>42822</v>
      </c>
      <c r="AE39" s="132">
        <v>42822</v>
      </c>
      <c r="AF39" s="132" t="str">
        <f t="shared" si="1"/>
        <v>SAME</v>
      </c>
      <c r="AG39" s="132">
        <f t="shared" si="2"/>
        <v>42822</v>
      </c>
      <c r="AH39" s="132"/>
      <c r="AI39" s="204"/>
      <c r="AJ39" s="205"/>
      <c r="AK39" s="211"/>
      <c r="AL39" s="207"/>
      <c r="AM39" s="208">
        <v>17194680</v>
      </c>
      <c r="AN39" s="93"/>
      <c r="AO39" s="49" t="str">
        <f t="shared" si="3"/>
        <v>北海道北広島市輪厚６２１－６、７、１４～３５</v>
      </c>
      <c r="AP39" s="49"/>
      <c r="AQ39" s="89"/>
      <c r="AR39" s="93"/>
      <c r="AS39" s="89">
        <v>42879</v>
      </c>
      <c r="AT39" s="93">
        <v>1719468</v>
      </c>
      <c r="AU39" s="89"/>
      <c r="AV39" s="93"/>
      <c r="AW39" s="107"/>
      <c r="AX39" s="103"/>
      <c r="AY39" s="391">
        <f t="shared" si="4"/>
        <v>1719468</v>
      </c>
      <c r="AZ39" s="95">
        <f t="shared" si="28"/>
        <v>15475212</v>
      </c>
      <c r="BA39" s="49" t="str">
        <f t="shared" si="6"/>
        <v>北海道北広島市輪厚６２１－６、７、１４～３５</v>
      </c>
      <c r="BB39" s="48">
        <f t="shared" si="7"/>
        <v>24</v>
      </c>
      <c r="BC39" s="96" t="str">
        <f t="shared" si="8"/>
        <v>自社物件</v>
      </c>
      <c r="BD39" s="89" t="str">
        <f t="shared" si="9"/>
        <v>期限未記載</v>
      </c>
      <c r="BE39" s="97">
        <f t="shared" si="27"/>
        <v>15475212</v>
      </c>
      <c r="BF39" s="97">
        <f t="shared" si="11"/>
        <v>0</v>
      </c>
      <c r="BG39" s="97">
        <f t="shared" si="12"/>
        <v>0</v>
      </c>
      <c r="BH39" s="97">
        <f t="shared" si="13"/>
        <v>0</v>
      </c>
      <c r="BI39" s="97">
        <f t="shared" si="14"/>
        <v>0</v>
      </c>
      <c r="BJ39" s="97">
        <f t="shared" si="15"/>
        <v>0</v>
      </c>
      <c r="BK39" s="97">
        <f t="shared" si="16"/>
        <v>0</v>
      </c>
      <c r="BL39" s="97">
        <f t="shared" si="17"/>
        <v>0</v>
      </c>
      <c r="BM39" s="97">
        <f t="shared" si="18"/>
        <v>0</v>
      </c>
      <c r="BN39" s="97">
        <f t="shared" si="19"/>
        <v>0</v>
      </c>
      <c r="BO39" s="97">
        <f t="shared" si="20"/>
        <v>0</v>
      </c>
      <c r="BP39" s="97">
        <f t="shared" si="21"/>
        <v>0</v>
      </c>
      <c r="BQ39" s="97">
        <f t="shared" si="25"/>
        <v>0</v>
      </c>
      <c r="BR39" s="97">
        <f t="shared" si="22"/>
        <v>0</v>
      </c>
      <c r="BS39" s="98">
        <f t="shared" si="23"/>
        <v>0</v>
      </c>
      <c r="BT39" s="183"/>
      <c r="BV39" s="492" t="s">
        <v>4611</v>
      </c>
    </row>
    <row r="40" spans="1:74" ht="31.5" customHeight="1" x14ac:dyDescent="0.25">
      <c r="A40" s="74">
        <v>1</v>
      </c>
      <c r="B40" s="75">
        <v>40</v>
      </c>
      <c r="C40" s="49" t="s">
        <v>1866</v>
      </c>
      <c r="D40" s="76" t="s">
        <v>3435</v>
      </c>
      <c r="E40" s="103"/>
      <c r="F40" s="87"/>
      <c r="G40" s="87"/>
      <c r="H40" s="133"/>
      <c r="I40" s="133"/>
      <c r="J40" s="262"/>
      <c r="K40" s="133"/>
      <c r="L40" s="133"/>
      <c r="M40" s="48" t="s">
        <v>2371</v>
      </c>
      <c r="N40" s="49" t="s">
        <v>1008</v>
      </c>
      <c r="O40" s="49"/>
      <c r="P40" s="49"/>
      <c r="Q40" s="104"/>
      <c r="R40" s="103"/>
      <c r="S40" s="48" t="s">
        <v>1852</v>
      </c>
      <c r="T40" s="48" t="s">
        <v>440</v>
      </c>
      <c r="U40" s="89"/>
      <c r="V40" s="90">
        <v>2</v>
      </c>
      <c r="W40" s="399">
        <f t="shared" si="0"/>
        <v>1032110</v>
      </c>
      <c r="X40" s="174"/>
      <c r="Y40" s="419"/>
      <c r="Z40" s="473" t="s">
        <v>4575</v>
      </c>
      <c r="AA40" s="473" t="s">
        <v>4575</v>
      </c>
      <c r="AB40" s="473" t="s">
        <v>4576</v>
      </c>
      <c r="AC40" s="222" t="s">
        <v>4683</v>
      </c>
      <c r="AD40" s="132">
        <v>42689</v>
      </c>
      <c r="AE40" s="132"/>
      <c r="AF40" s="132" t="str">
        <f t="shared" si="1"/>
        <v/>
      </c>
      <c r="AG40" s="132">
        <f t="shared" si="2"/>
        <v>42689</v>
      </c>
      <c r="AH40" s="132"/>
      <c r="AI40" s="132"/>
      <c r="AJ40" s="132"/>
      <c r="AK40" s="112"/>
      <c r="AL40" s="132"/>
      <c r="AM40" s="214"/>
      <c r="AN40" s="93">
        <v>2064220</v>
      </c>
      <c r="AO40" s="49" t="str">
        <f t="shared" si="3"/>
        <v>北海道勇払郡むかわ町駒場１５７、１５８</v>
      </c>
      <c r="AP40" s="49"/>
      <c r="AQ40" s="89"/>
      <c r="AR40" s="93"/>
      <c r="AS40" s="89"/>
      <c r="AT40" s="93"/>
      <c r="AU40" s="89"/>
      <c r="AV40" s="93"/>
      <c r="AW40" s="107"/>
      <c r="AX40" s="103"/>
      <c r="AY40" s="391">
        <f t="shared" si="4"/>
        <v>0</v>
      </c>
      <c r="AZ40" s="95" t="str">
        <f t="shared" si="28"/>
        <v/>
      </c>
      <c r="BA40" s="49" t="str">
        <f t="shared" si="6"/>
        <v>北海道勇払郡むかわ町駒場１５７、１５８</v>
      </c>
      <c r="BB40" s="48">
        <f t="shared" si="7"/>
        <v>2</v>
      </c>
      <c r="BC40" s="96">
        <f t="shared" si="8"/>
        <v>0</v>
      </c>
      <c r="BD40" s="89" t="str">
        <f t="shared" si="9"/>
        <v>支払済</v>
      </c>
      <c r="BE40" s="97">
        <f t="shared" si="27"/>
        <v>0</v>
      </c>
      <c r="BF40" s="97">
        <f t="shared" si="11"/>
        <v>0</v>
      </c>
      <c r="BG40" s="97">
        <f t="shared" si="12"/>
        <v>0</v>
      </c>
      <c r="BH40" s="97">
        <f t="shared" si="13"/>
        <v>0</v>
      </c>
      <c r="BI40" s="97">
        <f t="shared" si="14"/>
        <v>0</v>
      </c>
      <c r="BJ40" s="97">
        <f t="shared" si="15"/>
        <v>0</v>
      </c>
      <c r="BK40" s="97">
        <f t="shared" si="16"/>
        <v>0</v>
      </c>
      <c r="BL40" s="97">
        <f t="shared" si="17"/>
        <v>0</v>
      </c>
      <c r="BM40" s="97">
        <f t="shared" si="18"/>
        <v>0</v>
      </c>
      <c r="BN40" s="97">
        <f t="shared" si="19"/>
        <v>0</v>
      </c>
      <c r="BO40" s="97">
        <f t="shared" si="20"/>
        <v>0</v>
      </c>
      <c r="BP40" s="97">
        <f t="shared" si="21"/>
        <v>0</v>
      </c>
      <c r="BQ40" s="97">
        <f t="shared" si="25"/>
        <v>0</v>
      </c>
      <c r="BR40" s="97">
        <f t="shared" si="22"/>
        <v>0</v>
      </c>
      <c r="BS40" s="98" t="e">
        <f t="shared" si="23"/>
        <v>#VALUE!</v>
      </c>
      <c r="BU40" s="100"/>
      <c r="BV40" s="492"/>
    </row>
    <row r="41" spans="1:74" ht="31.5" customHeight="1" x14ac:dyDescent="0.25">
      <c r="A41" s="74">
        <v>1</v>
      </c>
      <c r="B41" s="75">
        <v>39</v>
      </c>
      <c r="C41" s="49" t="s">
        <v>1866</v>
      </c>
      <c r="D41" s="76" t="s">
        <v>2988</v>
      </c>
      <c r="E41" s="48" t="s">
        <v>1060</v>
      </c>
      <c r="F41" s="87"/>
      <c r="G41" s="87"/>
      <c r="H41" s="87"/>
      <c r="I41" s="87"/>
      <c r="J41" s="109"/>
      <c r="K41" s="87"/>
      <c r="L41" s="87"/>
      <c r="M41" s="48" t="s">
        <v>2371</v>
      </c>
      <c r="N41" s="49" t="s">
        <v>1008</v>
      </c>
      <c r="O41" s="49"/>
      <c r="P41" s="76"/>
      <c r="Q41" s="102" t="s">
        <v>441</v>
      </c>
      <c r="R41" s="103"/>
      <c r="S41" s="48" t="s">
        <v>1852</v>
      </c>
      <c r="T41" s="76" t="s">
        <v>440</v>
      </c>
      <c r="U41" s="89"/>
      <c r="V41" s="90">
        <v>2</v>
      </c>
      <c r="W41" s="399">
        <f t="shared" si="0"/>
        <v>1032110</v>
      </c>
      <c r="X41" s="174"/>
      <c r="Y41" s="419"/>
      <c r="Z41" s="473" t="s">
        <v>4575</v>
      </c>
      <c r="AA41" s="473" t="s">
        <v>4575</v>
      </c>
      <c r="AB41" s="473" t="s">
        <v>4576</v>
      </c>
      <c r="AC41" s="132" t="s">
        <v>145</v>
      </c>
      <c r="AD41" s="132">
        <v>42689</v>
      </c>
      <c r="AE41" s="132">
        <v>42689</v>
      </c>
      <c r="AF41" s="132" t="str">
        <f t="shared" si="1"/>
        <v>SAME</v>
      </c>
      <c r="AG41" s="132">
        <f t="shared" si="2"/>
        <v>42689</v>
      </c>
      <c r="AH41" s="132"/>
      <c r="AI41" s="204"/>
      <c r="AJ41" s="205"/>
      <c r="AK41" s="211"/>
      <c r="AL41" s="207"/>
      <c r="AM41" s="208">
        <v>2064220</v>
      </c>
      <c r="AN41" s="93"/>
      <c r="AO41" s="49" t="str">
        <f t="shared" si="3"/>
        <v>北海道勇払郡むかわ町駒場１５７、１５８</v>
      </c>
      <c r="AP41" s="49"/>
      <c r="AQ41" s="89"/>
      <c r="AR41" s="93"/>
      <c r="AS41" s="89">
        <v>42720</v>
      </c>
      <c r="AT41" s="93">
        <v>206422</v>
      </c>
      <c r="AU41" s="89"/>
      <c r="AV41" s="93"/>
      <c r="AW41" s="107"/>
      <c r="AX41" s="103"/>
      <c r="AY41" s="391">
        <v>2375361</v>
      </c>
      <c r="AZ41" s="95">
        <v>0</v>
      </c>
      <c r="BA41" s="49" t="str">
        <f t="shared" si="6"/>
        <v>北海道勇払郡むかわ町駒場１５７、１５８</v>
      </c>
      <c r="BB41" s="48">
        <f t="shared" si="7"/>
        <v>2</v>
      </c>
      <c r="BC41" s="96">
        <f t="shared" si="8"/>
        <v>0</v>
      </c>
      <c r="BD41" s="89" t="str">
        <f t="shared" si="9"/>
        <v>期限未記載</v>
      </c>
      <c r="BE41" s="97">
        <f t="shared" si="27"/>
        <v>0</v>
      </c>
      <c r="BF41" s="97">
        <f t="shared" si="11"/>
        <v>0</v>
      </c>
      <c r="BG41" s="97">
        <f t="shared" si="12"/>
        <v>0</v>
      </c>
      <c r="BH41" s="97">
        <f t="shared" si="13"/>
        <v>0</v>
      </c>
      <c r="BI41" s="97">
        <f t="shared" si="14"/>
        <v>0</v>
      </c>
      <c r="BJ41" s="97">
        <f t="shared" si="15"/>
        <v>0</v>
      </c>
      <c r="BK41" s="97">
        <f t="shared" si="16"/>
        <v>0</v>
      </c>
      <c r="BL41" s="97">
        <f t="shared" si="17"/>
        <v>0</v>
      </c>
      <c r="BM41" s="97">
        <f t="shared" si="18"/>
        <v>0</v>
      </c>
      <c r="BN41" s="97">
        <f t="shared" si="19"/>
        <v>0</v>
      </c>
      <c r="BO41" s="97">
        <f t="shared" si="20"/>
        <v>0</v>
      </c>
      <c r="BP41" s="97">
        <f t="shared" si="21"/>
        <v>0</v>
      </c>
      <c r="BQ41" s="97">
        <f t="shared" si="25"/>
        <v>0</v>
      </c>
      <c r="BR41" s="97">
        <f t="shared" si="22"/>
        <v>0</v>
      </c>
      <c r="BS41" s="98">
        <f t="shared" si="23"/>
        <v>0</v>
      </c>
      <c r="BT41" s="183"/>
      <c r="BV41" s="492"/>
    </row>
    <row r="42" spans="1:74" s="100" customFormat="1" ht="31.5" customHeight="1" x14ac:dyDescent="0.25">
      <c r="A42" s="74">
        <v>1</v>
      </c>
      <c r="B42" s="75">
        <v>42</v>
      </c>
      <c r="C42" s="49" t="s">
        <v>1866</v>
      </c>
      <c r="D42" s="76" t="s">
        <v>3435</v>
      </c>
      <c r="E42" s="103"/>
      <c r="F42" s="87"/>
      <c r="G42" s="87"/>
      <c r="H42" s="133"/>
      <c r="I42" s="133"/>
      <c r="J42" s="262"/>
      <c r="K42" s="133"/>
      <c r="L42" s="133"/>
      <c r="M42" s="48" t="s">
        <v>2371</v>
      </c>
      <c r="N42" s="49" t="s">
        <v>1007</v>
      </c>
      <c r="O42" s="49"/>
      <c r="P42" s="76"/>
      <c r="Q42" s="102"/>
      <c r="R42" s="103"/>
      <c r="S42" s="48" t="s">
        <v>1852</v>
      </c>
      <c r="T42" s="48" t="s">
        <v>440</v>
      </c>
      <c r="U42" s="89"/>
      <c r="V42" s="90">
        <v>21</v>
      </c>
      <c r="W42" s="399">
        <f t="shared" si="0"/>
        <v>819391.09523809527</v>
      </c>
      <c r="X42" s="174"/>
      <c r="Y42" s="419"/>
      <c r="Z42" s="473" t="s">
        <v>4575</v>
      </c>
      <c r="AA42" s="473" t="s">
        <v>4575</v>
      </c>
      <c r="AB42" s="473" t="s">
        <v>4576</v>
      </c>
      <c r="AC42" s="213"/>
      <c r="AD42" s="132">
        <v>42724</v>
      </c>
      <c r="AE42" s="132"/>
      <c r="AF42" s="132" t="str">
        <f t="shared" si="1"/>
        <v/>
      </c>
      <c r="AG42" s="132">
        <f t="shared" si="2"/>
        <v>42724</v>
      </c>
      <c r="AH42" s="132"/>
      <c r="AI42" s="132"/>
      <c r="AJ42" s="132"/>
      <c r="AK42" s="112"/>
      <c r="AL42" s="132"/>
      <c r="AM42" s="214"/>
      <c r="AN42" s="93">
        <v>17207213</v>
      </c>
      <c r="AO42" s="49" t="str">
        <f t="shared" si="3"/>
        <v>北海道勇払郡むかわ町駒場３９－１～２１</v>
      </c>
      <c r="AP42" s="49"/>
      <c r="AQ42" s="89"/>
      <c r="AR42" s="93"/>
      <c r="AS42" s="89"/>
      <c r="AT42" s="93"/>
      <c r="AU42" s="89"/>
      <c r="AV42" s="93"/>
      <c r="AW42" s="107"/>
      <c r="AX42" s="103"/>
      <c r="AY42" s="391">
        <f t="shared" si="4"/>
        <v>0</v>
      </c>
      <c r="AZ42" s="95" t="str">
        <f t="shared" si="28"/>
        <v/>
      </c>
      <c r="BA42" s="49" t="str">
        <f t="shared" si="6"/>
        <v>北海道勇払郡むかわ町駒場３９－１～２１</v>
      </c>
      <c r="BB42" s="48">
        <f t="shared" si="7"/>
        <v>21</v>
      </c>
      <c r="BC42" s="96">
        <f t="shared" si="8"/>
        <v>0</v>
      </c>
      <c r="BD42" s="89">
        <f t="shared" si="9"/>
        <v>0</v>
      </c>
      <c r="BE42" s="97">
        <f t="shared" si="27"/>
        <v>0</v>
      </c>
      <c r="BF42" s="97" t="str">
        <f t="shared" si="11"/>
        <v/>
      </c>
      <c r="BG42" s="97">
        <f t="shared" si="12"/>
        <v>0</v>
      </c>
      <c r="BH42" s="97">
        <f t="shared" si="13"/>
        <v>0</v>
      </c>
      <c r="BI42" s="97">
        <f t="shared" si="14"/>
        <v>0</v>
      </c>
      <c r="BJ42" s="97">
        <f t="shared" si="15"/>
        <v>0</v>
      </c>
      <c r="BK42" s="97">
        <f t="shared" si="16"/>
        <v>0</v>
      </c>
      <c r="BL42" s="97">
        <f t="shared" si="17"/>
        <v>0</v>
      </c>
      <c r="BM42" s="97">
        <f t="shared" si="18"/>
        <v>0</v>
      </c>
      <c r="BN42" s="97">
        <f t="shared" si="19"/>
        <v>0</v>
      </c>
      <c r="BO42" s="97">
        <f t="shared" si="20"/>
        <v>0</v>
      </c>
      <c r="BP42" s="97">
        <f t="shared" si="21"/>
        <v>0</v>
      </c>
      <c r="BQ42" s="97">
        <f t="shared" si="25"/>
        <v>0</v>
      </c>
      <c r="BR42" s="97">
        <f t="shared" si="22"/>
        <v>0</v>
      </c>
      <c r="BS42" s="98" t="e">
        <f t="shared" si="23"/>
        <v>#VALUE!</v>
      </c>
      <c r="BT42" s="182"/>
      <c r="BU42" s="58"/>
      <c r="BV42" s="492"/>
    </row>
    <row r="43" spans="1:74" s="100" customFormat="1" ht="31.5" customHeight="1" x14ac:dyDescent="0.25">
      <c r="A43" s="74">
        <v>1</v>
      </c>
      <c r="B43" s="75">
        <v>41</v>
      </c>
      <c r="C43" s="49" t="s">
        <v>1866</v>
      </c>
      <c r="D43" s="76" t="s">
        <v>2988</v>
      </c>
      <c r="E43" s="48" t="s">
        <v>1095</v>
      </c>
      <c r="F43" s="87"/>
      <c r="G43" s="87"/>
      <c r="H43" s="87"/>
      <c r="I43" s="87"/>
      <c r="J43" s="109"/>
      <c r="K43" s="87"/>
      <c r="L43" s="87"/>
      <c r="M43" s="48" t="s">
        <v>2371</v>
      </c>
      <c r="N43" s="49" t="s">
        <v>1007</v>
      </c>
      <c r="O43" s="49"/>
      <c r="P43" s="76" t="str">
        <f>IF(COUNTIF(N43,"*未確定*"),"番地未確定","")</f>
        <v/>
      </c>
      <c r="Q43" s="102" t="s">
        <v>439</v>
      </c>
      <c r="R43" s="103"/>
      <c r="S43" s="48" t="s">
        <v>1852</v>
      </c>
      <c r="T43" s="76" t="s">
        <v>440</v>
      </c>
      <c r="U43" s="89"/>
      <c r="V43" s="90">
        <v>21</v>
      </c>
      <c r="W43" s="399">
        <f t="shared" si="0"/>
        <v>819391.09523809527</v>
      </c>
      <c r="X43" s="174"/>
      <c r="Y43" s="419"/>
      <c r="Z43" s="473" t="s">
        <v>4575</v>
      </c>
      <c r="AA43" s="473" t="s">
        <v>4575</v>
      </c>
      <c r="AB43" s="473" t="s">
        <v>4576</v>
      </c>
      <c r="AC43" s="132" t="s">
        <v>145</v>
      </c>
      <c r="AD43" s="132">
        <v>42724</v>
      </c>
      <c r="AE43" s="132">
        <v>42724</v>
      </c>
      <c r="AF43" s="132" t="str">
        <f t="shared" si="1"/>
        <v>SAME</v>
      </c>
      <c r="AG43" s="132">
        <f t="shared" si="2"/>
        <v>42724</v>
      </c>
      <c r="AH43" s="132"/>
      <c r="AI43" s="204"/>
      <c r="AJ43" s="205"/>
      <c r="AK43" s="206"/>
      <c r="AL43" s="207"/>
      <c r="AM43" s="208">
        <v>17207213</v>
      </c>
      <c r="AN43" s="93"/>
      <c r="AO43" s="49" t="str">
        <f t="shared" si="3"/>
        <v>北海道勇払郡むかわ町駒場３９－１～２１</v>
      </c>
      <c r="AP43" s="49"/>
      <c r="AQ43" s="89"/>
      <c r="AR43" s="93"/>
      <c r="AS43" s="89">
        <v>42755</v>
      </c>
      <c r="AT43" s="93">
        <v>1720721</v>
      </c>
      <c r="AU43" s="89"/>
      <c r="AV43" s="93"/>
      <c r="AW43" s="107"/>
      <c r="AX43" s="103"/>
      <c r="AY43" s="391">
        <f t="shared" si="4"/>
        <v>1720721</v>
      </c>
      <c r="AZ43" s="95">
        <f t="shared" si="28"/>
        <v>15486492</v>
      </c>
      <c r="BA43" s="49" t="str">
        <f t="shared" si="6"/>
        <v>北海道勇払郡むかわ町駒場３９－１～２１</v>
      </c>
      <c r="BB43" s="48">
        <f t="shared" si="7"/>
        <v>21</v>
      </c>
      <c r="BC43" s="96">
        <f t="shared" si="8"/>
        <v>0</v>
      </c>
      <c r="BD43" s="89" t="str">
        <f t="shared" si="9"/>
        <v>期限未記載</v>
      </c>
      <c r="BE43" s="97">
        <f t="shared" si="27"/>
        <v>15486492</v>
      </c>
      <c r="BF43" s="97">
        <f t="shared" si="11"/>
        <v>0</v>
      </c>
      <c r="BG43" s="97">
        <f t="shared" si="12"/>
        <v>0</v>
      </c>
      <c r="BH43" s="97">
        <f t="shared" si="13"/>
        <v>0</v>
      </c>
      <c r="BI43" s="97">
        <f t="shared" si="14"/>
        <v>0</v>
      </c>
      <c r="BJ43" s="97">
        <f t="shared" si="15"/>
        <v>0</v>
      </c>
      <c r="BK43" s="97">
        <f t="shared" si="16"/>
        <v>0</v>
      </c>
      <c r="BL43" s="97">
        <f t="shared" si="17"/>
        <v>0</v>
      </c>
      <c r="BM43" s="97">
        <f t="shared" si="18"/>
        <v>0</v>
      </c>
      <c r="BN43" s="97">
        <f t="shared" si="19"/>
        <v>0</v>
      </c>
      <c r="BO43" s="97">
        <f t="shared" si="20"/>
        <v>0</v>
      </c>
      <c r="BP43" s="97">
        <f t="shared" si="21"/>
        <v>0</v>
      </c>
      <c r="BQ43" s="97">
        <f t="shared" si="25"/>
        <v>0</v>
      </c>
      <c r="BR43" s="97">
        <f t="shared" si="22"/>
        <v>0</v>
      </c>
      <c r="BS43" s="98">
        <f t="shared" si="23"/>
        <v>0</v>
      </c>
      <c r="BT43" s="182"/>
      <c r="BU43" s="58"/>
      <c r="BV43" s="492"/>
    </row>
    <row r="44" spans="1:74" ht="31.5" customHeight="1" x14ac:dyDescent="0.25">
      <c r="A44" s="74">
        <v>1</v>
      </c>
      <c r="B44" s="75">
        <v>43</v>
      </c>
      <c r="C44" s="49" t="s">
        <v>1866</v>
      </c>
      <c r="D44" s="76" t="s">
        <v>2988</v>
      </c>
      <c r="E44" s="48" t="s">
        <v>1072</v>
      </c>
      <c r="F44" s="87"/>
      <c r="G44" s="87"/>
      <c r="H44" s="87"/>
      <c r="I44" s="87"/>
      <c r="J44" s="109"/>
      <c r="K44" s="87"/>
      <c r="L44" s="87"/>
      <c r="M44" s="48" t="s">
        <v>2371</v>
      </c>
      <c r="N44" s="126" t="s">
        <v>1078</v>
      </c>
      <c r="O44" s="126"/>
      <c r="P44" s="76"/>
      <c r="Q44" s="102" t="s">
        <v>443</v>
      </c>
      <c r="R44" s="103"/>
      <c r="S44" s="48" t="s">
        <v>1852</v>
      </c>
      <c r="T44" s="76" t="s">
        <v>440</v>
      </c>
      <c r="U44" s="89"/>
      <c r="V44" s="90">
        <v>2</v>
      </c>
      <c r="W44" s="399">
        <f t="shared" si="0"/>
        <v>819978.5</v>
      </c>
      <c r="X44" s="174"/>
      <c r="Y44" s="433" t="s">
        <v>2310</v>
      </c>
      <c r="Z44" s="476" t="s">
        <v>4576</v>
      </c>
      <c r="AA44" s="476" t="s">
        <v>4575</v>
      </c>
      <c r="AB44" s="476" t="s">
        <v>3743</v>
      </c>
      <c r="AC44" s="132" t="s">
        <v>145</v>
      </c>
      <c r="AD44" s="132">
        <v>42689</v>
      </c>
      <c r="AE44" s="132">
        <v>42689</v>
      </c>
      <c r="AF44" s="132" t="str">
        <f t="shared" si="1"/>
        <v>SAME</v>
      </c>
      <c r="AG44" s="132">
        <f t="shared" si="2"/>
        <v>42689</v>
      </c>
      <c r="AH44" s="132"/>
      <c r="AI44" s="204"/>
      <c r="AJ44" s="205"/>
      <c r="AK44" s="206"/>
      <c r="AL44" s="207"/>
      <c r="AM44" s="208">
        <v>1639957</v>
      </c>
      <c r="AN44" s="93"/>
      <c r="AO44" s="49" t="str">
        <f t="shared" si="3"/>
        <v>北海道勇払郡むかわ町松風２－７７－５</v>
      </c>
      <c r="AP44" s="49"/>
      <c r="AQ44" s="89"/>
      <c r="AR44" s="93"/>
      <c r="AS44" s="89">
        <v>42720</v>
      </c>
      <c r="AT44" s="93">
        <v>163995</v>
      </c>
      <c r="AU44" s="89"/>
      <c r="AV44" s="93"/>
      <c r="AW44" s="107"/>
      <c r="AX44" s="103"/>
      <c r="AY44" s="391">
        <f t="shared" si="4"/>
        <v>163995</v>
      </c>
      <c r="AZ44" s="95">
        <f t="shared" si="28"/>
        <v>1475962</v>
      </c>
      <c r="BA44" s="49" t="str">
        <f t="shared" si="6"/>
        <v>北海道勇払郡むかわ町松風２－７７－５</v>
      </c>
      <c r="BB44" s="48">
        <f t="shared" si="7"/>
        <v>2</v>
      </c>
      <c r="BC44" s="96" t="str">
        <f t="shared" si="8"/>
        <v>自社物件</v>
      </c>
      <c r="BD44" s="89" t="str">
        <f t="shared" si="9"/>
        <v>期限未記載</v>
      </c>
      <c r="BE44" s="97">
        <f t="shared" si="27"/>
        <v>1475962</v>
      </c>
      <c r="BF44" s="97">
        <f t="shared" si="11"/>
        <v>0</v>
      </c>
      <c r="BG44" s="97">
        <f t="shared" si="12"/>
        <v>0</v>
      </c>
      <c r="BH44" s="97">
        <f t="shared" si="13"/>
        <v>0</v>
      </c>
      <c r="BI44" s="97">
        <f t="shared" si="14"/>
        <v>0</v>
      </c>
      <c r="BJ44" s="97">
        <f t="shared" si="15"/>
        <v>0</v>
      </c>
      <c r="BK44" s="97">
        <f t="shared" si="16"/>
        <v>0</v>
      </c>
      <c r="BL44" s="97">
        <f t="shared" si="17"/>
        <v>0</v>
      </c>
      <c r="BM44" s="97">
        <f t="shared" si="18"/>
        <v>0</v>
      </c>
      <c r="BN44" s="97">
        <f t="shared" si="19"/>
        <v>0</v>
      </c>
      <c r="BO44" s="97">
        <f t="shared" si="20"/>
        <v>0</v>
      </c>
      <c r="BP44" s="97">
        <f t="shared" si="21"/>
        <v>0</v>
      </c>
      <c r="BQ44" s="97">
        <f t="shared" si="25"/>
        <v>0</v>
      </c>
      <c r="BR44" s="97">
        <f t="shared" si="22"/>
        <v>0</v>
      </c>
      <c r="BS44" s="98">
        <f t="shared" si="23"/>
        <v>0</v>
      </c>
      <c r="BT44" s="184"/>
      <c r="BV44" s="492"/>
    </row>
    <row r="45" spans="1:74" s="118" customFormat="1" ht="31.5" customHeight="1" x14ac:dyDescent="0.25">
      <c r="A45" s="74">
        <v>1</v>
      </c>
      <c r="B45" s="75">
        <v>45</v>
      </c>
      <c r="C45" s="49" t="s">
        <v>1866</v>
      </c>
      <c r="D45" s="76" t="s">
        <v>3435</v>
      </c>
      <c r="E45" s="103"/>
      <c r="F45" s="87"/>
      <c r="G45" s="87"/>
      <c r="H45" s="133"/>
      <c r="I45" s="133"/>
      <c r="J45" s="262"/>
      <c r="K45" s="133"/>
      <c r="L45" s="133"/>
      <c r="M45" s="48" t="s">
        <v>2371</v>
      </c>
      <c r="N45" s="49" t="s">
        <v>1076</v>
      </c>
      <c r="O45" s="49"/>
      <c r="P45" s="49"/>
      <c r="Q45" s="104"/>
      <c r="R45" s="103"/>
      <c r="S45" s="48" t="s">
        <v>1852</v>
      </c>
      <c r="T45" s="48" t="s">
        <v>440</v>
      </c>
      <c r="U45" s="89"/>
      <c r="V45" s="90">
        <v>1</v>
      </c>
      <c r="W45" s="399">
        <f t="shared" si="0"/>
        <v>1424000</v>
      </c>
      <c r="X45" s="174"/>
      <c r="Y45" s="419"/>
      <c r="Z45" s="473" t="s">
        <v>4575</v>
      </c>
      <c r="AA45" s="473" t="s">
        <v>4575</v>
      </c>
      <c r="AB45" s="473" t="s">
        <v>4576</v>
      </c>
      <c r="AC45" s="213"/>
      <c r="AD45" s="132">
        <v>42648</v>
      </c>
      <c r="AE45" s="132"/>
      <c r="AF45" s="132" t="str">
        <f t="shared" si="1"/>
        <v/>
      </c>
      <c r="AG45" s="132">
        <f t="shared" si="2"/>
        <v>42648</v>
      </c>
      <c r="AH45" s="132"/>
      <c r="AI45" s="132"/>
      <c r="AJ45" s="132"/>
      <c r="AK45" s="112"/>
      <c r="AL45" s="132"/>
      <c r="AM45" s="214"/>
      <c r="AN45" s="93">
        <v>1424000</v>
      </c>
      <c r="AO45" s="49" t="str">
        <f t="shared" si="3"/>
        <v>北海道勇払郡むかわ町二宮２７５－３３</v>
      </c>
      <c r="AP45" s="49"/>
      <c r="AQ45" s="89"/>
      <c r="AR45" s="93"/>
      <c r="AS45" s="89"/>
      <c r="AT45" s="93"/>
      <c r="AU45" s="89"/>
      <c r="AV45" s="93"/>
      <c r="AW45" s="107"/>
      <c r="AX45" s="103"/>
      <c r="AY45" s="391">
        <f t="shared" si="4"/>
        <v>0</v>
      </c>
      <c r="AZ45" s="95" t="str">
        <f t="shared" si="28"/>
        <v/>
      </c>
      <c r="BA45" s="49" t="str">
        <f t="shared" si="6"/>
        <v>北海道勇払郡むかわ町二宮２７５－３３</v>
      </c>
      <c r="BB45" s="48">
        <f t="shared" si="7"/>
        <v>1</v>
      </c>
      <c r="BC45" s="96">
        <f t="shared" si="8"/>
        <v>0</v>
      </c>
      <c r="BD45" s="89">
        <f t="shared" si="9"/>
        <v>0</v>
      </c>
      <c r="BE45" s="97">
        <f t="shared" si="27"/>
        <v>0</v>
      </c>
      <c r="BF45" s="97" t="str">
        <f t="shared" si="11"/>
        <v/>
      </c>
      <c r="BG45" s="97">
        <f t="shared" si="12"/>
        <v>0</v>
      </c>
      <c r="BH45" s="97">
        <f t="shared" si="13"/>
        <v>0</v>
      </c>
      <c r="BI45" s="97">
        <f t="shared" si="14"/>
        <v>0</v>
      </c>
      <c r="BJ45" s="97">
        <f t="shared" si="15"/>
        <v>0</v>
      </c>
      <c r="BK45" s="97">
        <f t="shared" si="16"/>
        <v>0</v>
      </c>
      <c r="BL45" s="97">
        <f t="shared" si="17"/>
        <v>0</v>
      </c>
      <c r="BM45" s="97">
        <f t="shared" si="18"/>
        <v>0</v>
      </c>
      <c r="BN45" s="97">
        <f t="shared" si="19"/>
        <v>0</v>
      </c>
      <c r="BO45" s="97">
        <f t="shared" si="20"/>
        <v>0</v>
      </c>
      <c r="BP45" s="97">
        <f t="shared" si="21"/>
        <v>0</v>
      </c>
      <c r="BQ45" s="97">
        <f t="shared" si="25"/>
        <v>0</v>
      </c>
      <c r="BR45" s="97">
        <f t="shared" si="22"/>
        <v>0</v>
      </c>
      <c r="BS45" s="98" t="e">
        <f t="shared" si="23"/>
        <v>#VALUE!</v>
      </c>
      <c r="BT45" s="184"/>
      <c r="BU45" s="58"/>
      <c r="BV45" s="492"/>
    </row>
    <row r="46" spans="1:74" s="100" customFormat="1" ht="31.5" customHeight="1" x14ac:dyDescent="0.25">
      <c r="A46" s="74">
        <v>1</v>
      </c>
      <c r="B46" s="75">
        <v>44</v>
      </c>
      <c r="C46" s="49" t="s">
        <v>1866</v>
      </c>
      <c r="D46" s="349" t="s">
        <v>4200</v>
      </c>
      <c r="E46" s="48" t="s">
        <v>1071</v>
      </c>
      <c r="F46" s="376" t="s">
        <v>4215</v>
      </c>
      <c r="G46" s="87"/>
      <c r="H46" s="87"/>
      <c r="I46" s="87"/>
      <c r="J46" s="109"/>
      <c r="K46" s="87"/>
      <c r="L46" s="376" t="s">
        <v>4216</v>
      </c>
      <c r="M46" s="48" t="s">
        <v>2371</v>
      </c>
      <c r="N46" s="49" t="s">
        <v>1076</v>
      </c>
      <c r="O46" s="49"/>
      <c r="P46" s="76" t="str">
        <f>IF(COUNTIF(N46,"*未確定*"),"番地未確定","")</f>
        <v/>
      </c>
      <c r="Q46" s="102" t="s">
        <v>442</v>
      </c>
      <c r="R46" s="103"/>
      <c r="S46" s="48" t="s">
        <v>1852</v>
      </c>
      <c r="T46" s="76" t="s">
        <v>440</v>
      </c>
      <c r="U46" s="89"/>
      <c r="V46" s="90">
        <v>1</v>
      </c>
      <c r="W46" s="399">
        <f t="shared" si="0"/>
        <v>1423629</v>
      </c>
      <c r="X46" s="174"/>
      <c r="Y46" s="419"/>
      <c r="Z46" s="473" t="s">
        <v>4575</v>
      </c>
      <c r="AA46" s="473" t="s">
        <v>4575</v>
      </c>
      <c r="AB46" s="473" t="s">
        <v>4576</v>
      </c>
      <c r="AC46" s="132" t="str">
        <f>IF(AZ46=0,"【支払済】","")</f>
        <v>【支払済】</v>
      </c>
      <c r="AD46" s="132">
        <v>42648</v>
      </c>
      <c r="AE46" s="132">
        <v>42648</v>
      </c>
      <c r="AF46" s="132" t="str">
        <f t="shared" si="1"/>
        <v>SAME</v>
      </c>
      <c r="AG46" s="132">
        <f t="shared" si="2"/>
        <v>42648</v>
      </c>
      <c r="AH46" s="132"/>
      <c r="AI46" s="204"/>
      <c r="AJ46" s="205"/>
      <c r="AK46" s="206"/>
      <c r="AL46" s="207"/>
      <c r="AM46" s="208">
        <v>1423629</v>
      </c>
      <c r="AN46" s="93"/>
      <c r="AO46" s="49" t="str">
        <f t="shared" si="3"/>
        <v>北海道勇払郡むかわ町二宮２７５－３３</v>
      </c>
      <c r="AP46" s="49"/>
      <c r="AQ46" s="89">
        <v>42720</v>
      </c>
      <c r="AR46" s="93">
        <v>1423629</v>
      </c>
      <c r="AS46" s="89"/>
      <c r="AT46" s="93"/>
      <c r="AU46" s="89"/>
      <c r="AV46" s="93"/>
      <c r="AW46" s="107"/>
      <c r="AX46" s="103"/>
      <c r="AY46" s="391">
        <f t="shared" si="4"/>
        <v>1423629</v>
      </c>
      <c r="AZ46" s="95">
        <f t="shared" si="28"/>
        <v>0</v>
      </c>
      <c r="BA46" s="49" t="str">
        <f t="shared" si="6"/>
        <v>北海道勇払郡むかわ町二宮２７５－３３</v>
      </c>
      <c r="BB46" s="48">
        <f t="shared" si="7"/>
        <v>1</v>
      </c>
      <c r="BC46" s="96">
        <f t="shared" si="8"/>
        <v>0</v>
      </c>
      <c r="BD46" s="89" t="str">
        <f t="shared" si="9"/>
        <v>【支払済】</v>
      </c>
      <c r="BE46" s="97">
        <f t="shared" si="27"/>
        <v>0</v>
      </c>
      <c r="BF46" s="97">
        <f t="shared" si="11"/>
        <v>0</v>
      </c>
      <c r="BG46" s="97">
        <f t="shared" si="12"/>
        <v>0</v>
      </c>
      <c r="BH46" s="97">
        <f t="shared" si="13"/>
        <v>0</v>
      </c>
      <c r="BI46" s="97">
        <f t="shared" si="14"/>
        <v>0</v>
      </c>
      <c r="BJ46" s="97">
        <f t="shared" si="15"/>
        <v>0</v>
      </c>
      <c r="BK46" s="97">
        <f t="shared" si="16"/>
        <v>0</v>
      </c>
      <c r="BL46" s="97">
        <f t="shared" si="17"/>
        <v>0</v>
      </c>
      <c r="BM46" s="97">
        <f t="shared" si="18"/>
        <v>0</v>
      </c>
      <c r="BN46" s="97">
        <f t="shared" si="19"/>
        <v>0</v>
      </c>
      <c r="BO46" s="97">
        <f t="shared" si="20"/>
        <v>0</v>
      </c>
      <c r="BP46" s="97">
        <f t="shared" si="21"/>
        <v>0</v>
      </c>
      <c r="BQ46" s="97">
        <f t="shared" si="25"/>
        <v>0</v>
      </c>
      <c r="BR46" s="97">
        <f t="shared" si="22"/>
        <v>0</v>
      </c>
      <c r="BS46" s="98">
        <f t="shared" si="23"/>
        <v>0</v>
      </c>
      <c r="BT46" s="184"/>
      <c r="BV46" s="492"/>
    </row>
    <row r="47" spans="1:74" s="100" customFormat="1" ht="31.5" customHeight="1" x14ac:dyDescent="0.25">
      <c r="A47" s="74">
        <v>1</v>
      </c>
      <c r="B47" s="75">
        <v>47</v>
      </c>
      <c r="C47" s="49" t="s">
        <v>1866</v>
      </c>
      <c r="D47" s="76" t="s">
        <v>3435</v>
      </c>
      <c r="E47" s="103"/>
      <c r="F47" s="87"/>
      <c r="G47" s="87"/>
      <c r="H47" s="133"/>
      <c r="I47" s="133"/>
      <c r="J47" s="262"/>
      <c r="K47" s="133"/>
      <c r="L47" s="133"/>
      <c r="M47" s="48" t="s">
        <v>2371</v>
      </c>
      <c r="N47" s="49" t="s">
        <v>1009</v>
      </c>
      <c r="O47" s="49"/>
      <c r="P47" s="49"/>
      <c r="Q47" s="104"/>
      <c r="R47" s="103"/>
      <c r="S47" s="48" t="s">
        <v>1852</v>
      </c>
      <c r="T47" s="48" t="s">
        <v>440</v>
      </c>
      <c r="U47" s="89"/>
      <c r="V47" s="90">
        <v>1</v>
      </c>
      <c r="W47" s="399">
        <f t="shared" si="0"/>
        <v>747000</v>
      </c>
      <c r="X47" s="174"/>
      <c r="Y47" s="419"/>
      <c r="Z47" s="473" t="s">
        <v>4575</v>
      </c>
      <c r="AA47" s="473" t="s">
        <v>4575</v>
      </c>
      <c r="AB47" s="473" t="s">
        <v>3743</v>
      </c>
      <c r="AC47" s="213"/>
      <c r="AD47" s="132">
        <v>42648</v>
      </c>
      <c r="AE47" s="132"/>
      <c r="AF47" s="132" t="str">
        <f t="shared" si="1"/>
        <v/>
      </c>
      <c r="AG47" s="132">
        <f t="shared" si="2"/>
        <v>42648</v>
      </c>
      <c r="AH47" s="132"/>
      <c r="AI47" s="132"/>
      <c r="AJ47" s="132"/>
      <c r="AK47" s="112"/>
      <c r="AL47" s="132"/>
      <c r="AM47" s="214"/>
      <c r="AN47" s="93">
        <v>747000</v>
      </c>
      <c r="AO47" s="49" t="str">
        <f t="shared" si="3"/>
        <v>北海道勇払郡むかわ町洋光６７－３</v>
      </c>
      <c r="AP47" s="49"/>
      <c r="AQ47" s="89"/>
      <c r="AR47" s="93"/>
      <c r="AS47" s="89"/>
      <c r="AT47" s="93"/>
      <c r="AU47" s="89"/>
      <c r="AV47" s="93"/>
      <c r="AW47" s="107"/>
      <c r="AX47" s="103"/>
      <c r="AY47" s="391">
        <f t="shared" si="4"/>
        <v>0</v>
      </c>
      <c r="AZ47" s="95" t="str">
        <f t="shared" si="28"/>
        <v/>
      </c>
      <c r="BA47" s="49" t="str">
        <f t="shared" si="6"/>
        <v>北海道勇払郡むかわ町洋光６７－３</v>
      </c>
      <c r="BB47" s="48">
        <f t="shared" si="7"/>
        <v>1</v>
      </c>
      <c r="BC47" s="96">
        <f t="shared" si="8"/>
        <v>0</v>
      </c>
      <c r="BD47" s="89">
        <f t="shared" si="9"/>
        <v>0</v>
      </c>
      <c r="BE47" s="97">
        <f t="shared" si="27"/>
        <v>0</v>
      </c>
      <c r="BF47" s="97" t="str">
        <f t="shared" si="11"/>
        <v/>
      </c>
      <c r="BG47" s="97">
        <f t="shared" si="12"/>
        <v>0</v>
      </c>
      <c r="BH47" s="97">
        <f t="shared" si="13"/>
        <v>0</v>
      </c>
      <c r="BI47" s="97">
        <f t="shared" si="14"/>
        <v>0</v>
      </c>
      <c r="BJ47" s="97">
        <f t="shared" si="15"/>
        <v>0</v>
      </c>
      <c r="BK47" s="97">
        <f t="shared" si="16"/>
        <v>0</v>
      </c>
      <c r="BL47" s="97">
        <f t="shared" si="17"/>
        <v>0</v>
      </c>
      <c r="BM47" s="97">
        <f t="shared" si="18"/>
        <v>0</v>
      </c>
      <c r="BN47" s="97">
        <f t="shared" si="19"/>
        <v>0</v>
      </c>
      <c r="BO47" s="97">
        <f t="shared" si="20"/>
        <v>0</v>
      </c>
      <c r="BP47" s="97">
        <f t="shared" si="21"/>
        <v>0</v>
      </c>
      <c r="BQ47" s="97">
        <f t="shared" si="25"/>
        <v>0</v>
      </c>
      <c r="BR47" s="97">
        <f t="shared" si="22"/>
        <v>0</v>
      </c>
      <c r="BS47" s="98" t="e">
        <f t="shared" si="23"/>
        <v>#VALUE!</v>
      </c>
      <c r="BT47" s="182"/>
      <c r="BU47" s="58"/>
      <c r="BV47" s="492"/>
    </row>
    <row r="48" spans="1:74" ht="31.5" customHeight="1" x14ac:dyDescent="0.25">
      <c r="A48" s="74">
        <v>1</v>
      </c>
      <c r="B48" s="75">
        <v>46</v>
      </c>
      <c r="C48" s="49" t="s">
        <v>1866</v>
      </c>
      <c r="D48" s="76" t="s">
        <v>2988</v>
      </c>
      <c r="E48" s="48" t="s">
        <v>1070</v>
      </c>
      <c r="F48" s="87"/>
      <c r="G48" s="87"/>
      <c r="H48" s="87"/>
      <c r="I48" s="87"/>
      <c r="J48" s="109"/>
      <c r="K48" s="87"/>
      <c r="L48" s="87"/>
      <c r="M48" s="48" t="s">
        <v>2371</v>
      </c>
      <c r="N48" s="49" t="s">
        <v>1009</v>
      </c>
      <c r="O48" s="49"/>
      <c r="P48" s="76" t="str">
        <f>IF(COUNTIF(N48,"*未確定*"),"番地未確定","")</f>
        <v/>
      </c>
      <c r="Q48" s="102" t="s">
        <v>444</v>
      </c>
      <c r="R48" s="103"/>
      <c r="S48" s="48" t="s">
        <v>1852</v>
      </c>
      <c r="T48" s="76" t="s">
        <v>440</v>
      </c>
      <c r="U48" s="89"/>
      <c r="V48" s="90">
        <v>1</v>
      </c>
      <c r="W48" s="399">
        <f t="shared" si="0"/>
        <v>746568</v>
      </c>
      <c r="X48" s="174"/>
      <c r="Y48" s="433" t="s">
        <v>2310</v>
      </c>
      <c r="Z48" s="476" t="s">
        <v>4575</v>
      </c>
      <c r="AA48" s="476" t="s">
        <v>4575</v>
      </c>
      <c r="AB48" s="476" t="s">
        <v>3743</v>
      </c>
      <c r="AC48" s="132" t="str">
        <f>IF(AZ48=0,"【支払済】","")</f>
        <v>【支払済】</v>
      </c>
      <c r="AD48" s="132">
        <v>42648</v>
      </c>
      <c r="AE48" s="132">
        <v>42648</v>
      </c>
      <c r="AF48" s="132" t="str">
        <f t="shared" si="1"/>
        <v>SAME</v>
      </c>
      <c r="AG48" s="132">
        <f t="shared" si="2"/>
        <v>42648</v>
      </c>
      <c r="AH48" s="132"/>
      <c r="AI48" s="204"/>
      <c r="AJ48" s="205"/>
      <c r="AK48" s="206"/>
      <c r="AL48" s="207"/>
      <c r="AM48" s="208">
        <v>746568</v>
      </c>
      <c r="AN48" s="93"/>
      <c r="AO48" s="49" t="str">
        <f t="shared" si="3"/>
        <v>北海道勇払郡むかわ町洋光６７－３</v>
      </c>
      <c r="AP48" s="49"/>
      <c r="AQ48" s="89">
        <v>42720</v>
      </c>
      <c r="AR48" s="93">
        <v>746568</v>
      </c>
      <c r="AS48" s="89"/>
      <c r="AT48" s="93"/>
      <c r="AU48" s="89"/>
      <c r="AV48" s="93"/>
      <c r="AW48" s="107"/>
      <c r="AX48" s="103"/>
      <c r="AY48" s="391">
        <f t="shared" si="4"/>
        <v>746568</v>
      </c>
      <c r="AZ48" s="95">
        <f t="shared" si="28"/>
        <v>0</v>
      </c>
      <c r="BA48" s="49" t="str">
        <f t="shared" si="6"/>
        <v>北海道勇払郡むかわ町洋光６７－３</v>
      </c>
      <c r="BB48" s="48">
        <f t="shared" si="7"/>
        <v>1</v>
      </c>
      <c r="BC48" s="96" t="str">
        <f t="shared" si="8"/>
        <v>自社物件</v>
      </c>
      <c r="BD48" s="89" t="str">
        <f t="shared" si="9"/>
        <v>【支払済】</v>
      </c>
      <c r="BE48" s="97">
        <f t="shared" si="27"/>
        <v>0</v>
      </c>
      <c r="BF48" s="97">
        <f t="shared" si="11"/>
        <v>0</v>
      </c>
      <c r="BG48" s="97">
        <f t="shared" si="12"/>
        <v>0</v>
      </c>
      <c r="BH48" s="97">
        <f t="shared" si="13"/>
        <v>0</v>
      </c>
      <c r="BI48" s="97">
        <f t="shared" si="14"/>
        <v>0</v>
      </c>
      <c r="BJ48" s="97">
        <f t="shared" si="15"/>
        <v>0</v>
      </c>
      <c r="BK48" s="97">
        <f t="shared" si="16"/>
        <v>0</v>
      </c>
      <c r="BL48" s="97">
        <f t="shared" si="17"/>
        <v>0</v>
      </c>
      <c r="BM48" s="97">
        <f t="shared" si="18"/>
        <v>0</v>
      </c>
      <c r="BN48" s="97">
        <f t="shared" si="19"/>
        <v>0</v>
      </c>
      <c r="BO48" s="97">
        <f t="shared" si="20"/>
        <v>0</v>
      </c>
      <c r="BP48" s="97">
        <f t="shared" si="21"/>
        <v>0</v>
      </c>
      <c r="BQ48" s="97">
        <f t="shared" si="25"/>
        <v>0</v>
      </c>
      <c r="BR48" s="97">
        <f t="shared" si="22"/>
        <v>0</v>
      </c>
      <c r="BS48" s="98">
        <f t="shared" si="23"/>
        <v>0</v>
      </c>
      <c r="BT48" s="184"/>
      <c r="BV48" s="492"/>
    </row>
    <row r="49" spans="1:74" ht="31.5" customHeight="1" x14ac:dyDescent="0.25">
      <c r="A49" s="74">
        <v>1</v>
      </c>
      <c r="B49" s="75">
        <v>38</v>
      </c>
      <c r="C49" s="49" t="s">
        <v>434</v>
      </c>
      <c r="D49" s="76" t="s">
        <v>3435</v>
      </c>
      <c r="E49" s="103"/>
      <c r="F49" s="87"/>
      <c r="G49" s="87"/>
      <c r="H49" s="133"/>
      <c r="I49" s="133"/>
      <c r="J49" s="262"/>
      <c r="K49" s="133"/>
      <c r="L49" s="133"/>
      <c r="M49" s="48" t="s">
        <v>2368</v>
      </c>
      <c r="N49" s="49" t="s">
        <v>1110</v>
      </c>
      <c r="O49" s="49"/>
      <c r="P49" s="49"/>
      <c r="Q49" s="104"/>
      <c r="R49" s="103"/>
      <c r="S49" s="48" t="s">
        <v>1852</v>
      </c>
      <c r="T49" s="48" t="s">
        <v>433</v>
      </c>
      <c r="U49" s="89"/>
      <c r="V49" s="90">
        <v>40</v>
      </c>
      <c r="W49" s="399">
        <f t="shared" si="0"/>
        <v>1195986.6000000001</v>
      </c>
      <c r="X49" s="174"/>
      <c r="Y49" s="419"/>
      <c r="Z49" s="473" t="s">
        <v>4576</v>
      </c>
      <c r="AA49" s="473" t="s">
        <v>4575</v>
      </c>
      <c r="AB49" s="473" t="s">
        <v>4576</v>
      </c>
      <c r="AC49" s="216" t="s">
        <v>419</v>
      </c>
      <c r="AD49" s="132">
        <v>42821</v>
      </c>
      <c r="AE49" s="204" t="s">
        <v>383</v>
      </c>
      <c r="AF49" s="132" t="str">
        <f t="shared" si="1"/>
        <v/>
      </c>
      <c r="AG49" s="132">
        <f t="shared" si="2"/>
        <v>42821</v>
      </c>
      <c r="AH49" s="204"/>
      <c r="AI49" s="204"/>
      <c r="AJ49" s="205"/>
      <c r="AK49" s="206"/>
      <c r="AL49" s="207"/>
      <c r="AM49" s="214"/>
      <c r="AN49" s="93">
        <v>47839464</v>
      </c>
      <c r="AO49" s="49" t="str">
        <f t="shared" si="3"/>
        <v>北海道勇払郡安平町東早来２１１－１～４０</v>
      </c>
      <c r="AP49" s="49"/>
      <c r="AQ49" s="89"/>
      <c r="AR49" s="93"/>
      <c r="AS49" s="89"/>
      <c r="AT49" s="93"/>
      <c r="AU49" s="89"/>
      <c r="AV49" s="93"/>
      <c r="AW49" s="107"/>
      <c r="AX49" s="103"/>
      <c r="AY49" s="391">
        <f t="shared" si="4"/>
        <v>0</v>
      </c>
      <c r="AZ49" s="95" t="str">
        <f t="shared" si="28"/>
        <v/>
      </c>
      <c r="BA49" s="49" t="str">
        <f t="shared" si="6"/>
        <v>北海道勇払郡安平町東早来２１１－１～４０</v>
      </c>
      <c r="BB49" s="48">
        <f t="shared" si="7"/>
        <v>40</v>
      </c>
      <c r="BC49" s="96">
        <f t="shared" si="8"/>
        <v>0</v>
      </c>
      <c r="BD49" s="89" t="str">
        <f t="shared" si="9"/>
        <v>接続契約解除</v>
      </c>
      <c r="BE49" s="97">
        <f t="shared" si="27"/>
        <v>0</v>
      </c>
      <c r="BF49" s="97">
        <f t="shared" si="11"/>
        <v>0</v>
      </c>
      <c r="BG49" s="97">
        <f t="shared" si="12"/>
        <v>0</v>
      </c>
      <c r="BH49" s="97">
        <f t="shared" si="13"/>
        <v>0</v>
      </c>
      <c r="BI49" s="97">
        <f t="shared" si="14"/>
        <v>0</v>
      </c>
      <c r="BJ49" s="97">
        <f t="shared" si="15"/>
        <v>0</v>
      </c>
      <c r="BK49" s="97">
        <f t="shared" si="16"/>
        <v>0</v>
      </c>
      <c r="BL49" s="97">
        <f t="shared" si="17"/>
        <v>0</v>
      </c>
      <c r="BM49" s="97">
        <f t="shared" si="18"/>
        <v>0</v>
      </c>
      <c r="BN49" s="97">
        <f t="shared" si="19"/>
        <v>0</v>
      </c>
      <c r="BO49" s="97">
        <f t="shared" si="20"/>
        <v>0</v>
      </c>
      <c r="BP49" s="97">
        <f t="shared" si="21"/>
        <v>0</v>
      </c>
      <c r="BQ49" s="97">
        <f t="shared" si="25"/>
        <v>0</v>
      </c>
      <c r="BR49" s="97">
        <f t="shared" si="22"/>
        <v>0</v>
      </c>
      <c r="BS49" s="98" t="e">
        <f t="shared" si="23"/>
        <v>#VALUE!</v>
      </c>
      <c r="BT49" s="184"/>
      <c r="BU49" s="100"/>
      <c r="BV49" s="492"/>
    </row>
    <row r="50" spans="1:74" ht="31.5" customHeight="1" x14ac:dyDescent="0.25">
      <c r="A50" s="74">
        <v>1</v>
      </c>
      <c r="B50" s="75">
        <v>37</v>
      </c>
      <c r="C50" s="49" t="s">
        <v>434</v>
      </c>
      <c r="D50" s="76" t="s">
        <v>2988</v>
      </c>
      <c r="E50" s="48" t="s">
        <v>1096</v>
      </c>
      <c r="F50" s="87"/>
      <c r="G50" s="87"/>
      <c r="H50" s="87"/>
      <c r="I50" s="87"/>
      <c r="J50" s="109"/>
      <c r="K50" s="87"/>
      <c r="L50" s="87"/>
      <c r="M50" s="48" t="s">
        <v>2368</v>
      </c>
      <c r="N50" s="49" t="s">
        <v>1110</v>
      </c>
      <c r="O50" s="49"/>
      <c r="P50" s="76" t="str">
        <f>IF(COUNTIF(N50,"*未確定*"),"番地未確定","")</f>
        <v/>
      </c>
      <c r="Q50" s="102" t="s">
        <v>435</v>
      </c>
      <c r="R50" s="103"/>
      <c r="S50" s="48" t="s">
        <v>1852</v>
      </c>
      <c r="T50" s="76" t="s">
        <v>433</v>
      </c>
      <c r="U50" s="89"/>
      <c r="V50" s="90">
        <v>40</v>
      </c>
      <c r="W50" s="399">
        <f t="shared" si="0"/>
        <v>1195986.6000000001</v>
      </c>
      <c r="X50" s="174"/>
      <c r="Y50" s="56"/>
      <c r="Z50" s="473" t="s">
        <v>4576</v>
      </c>
      <c r="AA50" s="473" t="s">
        <v>4575</v>
      </c>
      <c r="AB50" s="474" t="s">
        <v>4576</v>
      </c>
      <c r="AC50" s="216" t="s">
        <v>419</v>
      </c>
      <c r="AD50" s="132">
        <v>42821</v>
      </c>
      <c r="AE50" s="204" t="s">
        <v>383</v>
      </c>
      <c r="AF50" s="132" t="str">
        <f t="shared" si="1"/>
        <v/>
      </c>
      <c r="AG50" s="132">
        <f t="shared" si="2"/>
        <v>42821</v>
      </c>
      <c r="AH50" s="204"/>
      <c r="AI50" s="204"/>
      <c r="AJ50" s="205"/>
      <c r="AK50" s="206"/>
      <c r="AL50" s="207"/>
      <c r="AM50" s="208">
        <v>47839464</v>
      </c>
      <c r="AN50" s="93"/>
      <c r="AO50" s="49" t="str">
        <f t="shared" si="3"/>
        <v>北海道勇払郡安平町東早来２１１－１～４０</v>
      </c>
      <c r="AP50" s="49"/>
      <c r="AQ50" s="89"/>
      <c r="AR50" s="93"/>
      <c r="AS50" s="89">
        <v>42879</v>
      </c>
      <c r="AT50" s="93">
        <v>4783946</v>
      </c>
      <c r="AU50" s="89"/>
      <c r="AV50" s="93"/>
      <c r="AW50" s="107"/>
      <c r="AX50" s="103"/>
      <c r="AY50" s="391">
        <f t="shared" si="4"/>
        <v>4783946</v>
      </c>
      <c r="AZ50" s="95">
        <f t="shared" si="28"/>
        <v>43055518</v>
      </c>
      <c r="BA50" s="49" t="str">
        <f t="shared" si="6"/>
        <v>北海道勇払郡安平町東早来２１１－１～４０</v>
      </c>
      <c r="BB50" s="48">
        <f t="shared" si="7"/>
        <v>40</v>
      </c>
      <c r="BC50" s="96">
        <f t="shared" si="8"/>
        <v>0</v>
      </c>
      <c r="BD50" s="89" t="str">
        <f t="shared" si="9"/>
        <v>接続契約解除</v>
      </c>
      <c r="BE50" s="97">
        <f t="shared" si="27"/>
        <v>0</v>
      </c>
      <c r="BF50" s="97">
        <f t="shared" si="11"/>
        <v>0</v>
      </c>
      <c r="BG50" s="97">
        <f t="shared" si="12"/>
        <v>0</v>
      </c>
      <c r="BH50" s="97">
        <f t="shared" si="13"/>
        <v>0</v>
      </c>
      <c r="BI50" s="97">
        <f t="shared" si="14"/>
        <v>0</v>
      </c>
      <c r="BJ50" s="97">
        <f t="shared" si="15"/>
        <v>0</v>
      </c>
      <c r="BK50" s="97">
        <f t="shared" si="16"/>
        <v>0</v>
      </c>
      <c r="BL50" s="97">
        <f t="shared" si="17"/>
        <v>0</v>
      </c>
      <c r="BM50" s="97">
        <f t="shared" si="18"/>
        <v>0</v>
      </c>
      <c r="BN50" s="97">
        <f t="shared" si="19"/>
        <v>0</v>
      </c>
      <c r="BO50" s="97">
        <f t="shared" si="20"/>
        <v>0</v>
      </c>
      <c r="BP50" s="97">
        <f t="shared" si="21"/>
        <v>0</v>
      </c>
      <c r="BQ50" s="97">
        <f t="shared" si="25"/>
        <v>0</v>
      </c>
      <c r="BR50" s="97">
        <f t="shared" si="22"/>
        <v>0</v>
      </c>
      <c r="BS50" s="98">
        <f t="shared" si="23"/>
        <v>43055518</v>
      </c>
      <c r="BV50" s="492"/>
    </row>
    <row r="51" spans="1:74" ht="31.5" customHeight="1" x14ac:dyDescent="0.25">
      <c r="A51" s="74">
        <v>1</v>
      </c>
      <c r="B51" s="75">
        <v>3</v>
      </c>
      <c r="C51" s="49" t="s">
        <v>392</v>
      </c>
      <c r="D51" s="76" t="s">
        <v>2988</v>
      </c>
      <c r="E51" s="48" t="s">
        <v>1080</v>
      </c>
      <c r="F51" s="87"/>
      <c r="G51" s="87"/>
      <c r="H51" s="87"/>
      <c r="I51" s="87"/>
      <c r="J51" s="109"/>
      <c r="K51" s="87"/>
      <c r="L51" s="87"/>
      <c r="M51" s="48" t="s">
        <v>2371</v>
      </c>
      <c r="N51" s="49" t="s">
        <v>4460</v>
      </c>
      <c r="O51" s="49"/>
      <c r="P51" s="76" t="str">
        <f>IF(COUNTIF(N51,"*未確定*"),"番地未確定","")</f>
        <v/>
      </c>
      <c r="Q51" s="102" t="s">
        <v>393</v>
      </c>
      <c r="R51" s="103"/>
      <c r="S51" s="48" t="s">
        <v>1852</v>
      </c>
      <c r="T51" s="76" t="s">
        <v>394</v>
      </c>
      <c r="U51" s="89"/>
      <c r="V51" s="90">
        <v>10</v>
      </c>
      <c r="W51" s="399">
        <f t="shared" si="0"/>
        <v>2716578</v>
      </c>
      <c r="X51" s="171" t="s">
        <v>3636</v>
      </c>
      <c r="Y51" s="433" t="s">
        <v>2310</v>
      </c>
      <c r="Z51" s="476" t="s">
        <v>4575</v>
      </c>
      <c r="AA51" s="476" t="s">
        <v>4575</v>
      </c>
      <c r="AB51" s="476" t="s">
        <v>3743</v>
      </c>
      <c r="AC51" s="132" t="str">
        <f>IF(AZ51=0,"【支払済】","")</f>
        <v>【支払済】</v>
      </c>
      <c r="AD51" s="132">
        <v>42823</v>
      </c>
      <c r="AE51" s="132">
        <v>42823</v>
      </c>
      <c r="AF51" s="132" t="str">
        <f t="shared" si="1"/>
        <v>SAME</v>
      </c>
      <c r="AG51" s="132">
        <f t="shared" si="2"/>
        <v>42823</v>
      </c>
      <c r="AH51" s="132"/>
      <c r="AI51" s="204"/>
      <c r="AJ51" s="205"/>
      <c r="AK51" s="206"/>
      <c r="AL51" s="207"/>
      <c r="AM51" s="208">
        <v>27165780</v>
      </c>
      <c r="AN51" s="93"/>
      <c r="AO51" s="49" t="str">
        <f t="shared" si="3"/>
        <v>北海道夕張郡長沼町字馬追１８７７－２～１１</v>
      </c>
      <c r="AP51" s="49"/>
      <c r="AQ51" s="89">
        <v>42887</v>
      </c>
      <c r="AR51" s="93">
        <v>27165780</v>
      </c>
      <c r="AS51" s="89"/>
      <c r="AT51" s="93"/>
      <c r="AU51" s="89"/>
      <c r="AV51" s="93"/>
      <c r="AW51" s="107"/>
      <c r="AX51" s="103"/>
      <c r="AY51" s="391">
        <f t="shared" si="4"/>
        <v>27165780</v>
      </c>
      <c r="AZ51" s="95">
        <f t="shared" si="28"/>
        <v>0</v>
      </c>
      <c r="BA51" s="49" t="str">
        <f t="shared" si="6"/>
        <v>北海道夕張郡長沼町字馬追１８７７－２～１１</v>
      </c>
      <c r="BB51" s="48">
        <f t="shared" si="7"/>
        <v>10</v>
      </c>
      <c r="BC51" s="96" t="str">
        <f t="shared" si="8"/>
        <v>自社物件</v>
      </c>
      <c r="BD51" s="89" t="str">
        <f t="shared" si="9"/>
        <v>【支払済】</v>
      </c>
      <c r="BE51" s="97">
        <f t="shared" si="27"/>
        <v>0</v>
      </c>
      <c r="BF51" s="97">
        <f t="shared" si="11"/>
        <v>0</v>
      </c>
      <c r="BG51" s="97">
        <f t="shared" si="12"/>
        <v>0</v>
      </c>
      <c r="BH51" s="97">
        <f t="shared" si="13"/>
        <v>0</v>
      </c>
      <c r="BI51" s="97">
        <f t="shared" si="14"/>
        <v>0</v>
      </c>
      <c r="BJ51" s="97">
        <f t="shared" si="15"/>
        <v>0</v>
      </c>
      <c r="BK51" s="97">
        <f t="shared" si="16"/>
        <v>0</v>
      </c>
      <c r="BL51" s="97"/>
      <c r="BM51" s="97">
        <f t="shared" si="18"/>
        <v>0</v>
      </c>
      <c r="BN51" s="97">
        <f t="shared" si="19"/>
        <v>0</v>
      </c>
      <c r="BO51" s="97">
        <f t="shared" si="20"/>
        <v>0</v>
      </c>
      <c r="BP51" s="97">
        <f t="shared" si="21"/>
        <v>0</v>
      </c>
      <c r="BQ51" s="97">
        <f t="shared" si="25"/>
        <v>0</v>
      </c>
      <c r="BR51" s="97">
        <f t="shared" si="22"/>
        <v>0</v>
      </c>
      <c r="BS51" s="98">
        <f t="shared" si="23"/>
        <v>0</v>
      </c>
      <c r="BT51" s="184"/>
      <c r="BU51" s="118"/>
      <c r="BV51" s="492" t="s">
        <v>4473</v>
      </c>
    </row>
    <row r="52" spans="1:74" ht="31.5" customHeight="1" x14ac:dyDescent="0.25">
      <c r="A52" s="74">
        <v>1</v>
      </c>
      <c r="B52" s="75">
        <v>4</v>
      </c>
      <c r="C52" s="49" t="s">
        <v>392</v>
      </c>
      <c r="D52" s="349" t="s">
        <v>4200</v>
      </c>
      <c r="E52" s="48" t="s">
        <v>1081</v>
      </c>
      <c r="F52" s="376" t="s">
        <v>4214</v>
      </c>
      <c r="G52" s="376"/>
      <c r="H52" s="376"/>
      <c r="I52" s="376"/>
      <c r="J52" s="376"/>
      <c r="K52" s="376"/>
      <c r="L52" s="376" t="s">
        <v>4213</v>
      </c>
      <c r="M52" s="48" t="s">
        <v>2368</v>
      </c>
      <c r="N52" s="49" t="s">
        <v>1098</v>
      </c>
      <c r="O52" s="49"/>
      <c r="P52" s="76" t="str">
        <f>IF(COUNTIF(N52,"*未確定*"),"番地未確定","")</f>
        <v/>
      </c>
      <c r="Q52" s="102" t="s">
        <v>395</v>
      </c>
      <c r="R52" s="103"/>
      <c r="S52" s="48" t="s">
        <v>1852</v>
      </c>
      <c r="T52" s="76" t="s">
        <v>394</v>
      </c>
      <c r="U52" s="89"/>
      <c r="V52" s="90">
        <v>10</v>
      </c>
      <c r="W52" s="399">
        <f t="shared" si="0"/>
        <v>2682342</v>
      </c>
      <c r="X52" s="171" t="s">
        <v>3660</v>
      </c>
      <c r="Y52" s="419"/>
      <c r="Z52" s="473" t="s">
        <v>4576</v>
      </c>
      <c r="AA52" s="473" t="s">
        <v>4575</v>
      </c>
      <c r="AB52" s="473" t="s">
        <v>4576</v>
      </c>
      <c r="AC52" s="132" t="str">
        <f>IF(AZ52=0,"【支払済】","")</f>
        <v>【支払済】</v>
      </c>
      <c r="AD52" s="132">
        <v>42823</v>
      </c>
      <c r="AE52" s="132">
        <v>42823</v>
      </c>
      <c r="AF52" s="132" t="str">
        <f t="shared" si="1"/>
        <v>SAME</v>
      </c>
      <c r="AG52" s="132">
        <f t="shared" si="2"/>
        <v>42823</v>
      </c>
      <c r="AH52" s="132"/>
      <c r="AI52" s="204"/>
      <c r="AJ52" s="205"/>
      <c r="AK52" s="206"/>
      <c r="AL52" s="207"/>
      <c r="AM52" s="208">
        <v>26823420</v>
      </c>
      <c r="AN52" s="93"/>
      <c r="AO52" s="49" t="str">
        <f t="shared" si="3"/>
        <v>北海道夕張郡長沼町東９線南２</v>
      </c>
      <c r="AP52" s="49"/>
      <c r="AQ52" s="89">
        <v>42887</v>
      </c>
      <c r="AR52" s="93">
        <v>26823420</v>
      </c>
      <c r="AS52" s="89"/>
      <c r="AT52" s="93"/>
      <c r="AU52" s="89"/>
      <c r="AV52" s="93"/>
      <c r="AW52" s="107"/>
      <c r="AX52" s="103"/>
      <c r="AY52" s="391">
        <f t="shared" si="4"/>
        <v>26823420</v>
      </c>
      <c r="AZ52" s="95">
        <f t="shared" si="28"/>
        <v>0</v>
      </c>
      <c r="BA52" s="49" t="str">
        <f t="shared" si="6"/>
        <v>北海道夕張郡長沼町東９線南２</v>
      </c>
      <c r="BB52" s="48">
        <f t="shared" si="7"/>
        <v>10</v>
      </c>
      <c r="BC52" s="96">
        <f t="shared" si="8"/>
        <v>0</v>
      </c>
      <c r="BD52" s="89" t="str">
        <f t="shared" si="9"/>
        <v>【支払済】</v>
      </c>
      <c r="BE52" s="97">
        <f t="shared" si="27"/>
        <v>0</v>
      </c>
      <c r="BF52" s="97">
        <f t="shared" si="11"/>
        <v>0</v>
      </c>
      <c r="BG52" s="97">
        <f t="shared" si="12"/>
        <v>0</v>
      </c>
      <c r="BH52" s="97">
        <f t="shared" si="13"/>
        <v>0</v>
      </c>
      <c r="BI52" s="97">
        <f t="shared" si="14"/>
        <v>0</v>
      </c>
      <c r="BJ52" s="97">
        <f t="shared" si="15"/>
        <v>0</v>
      </c>
      <c r="BK52" s="97">
        <f t="shared" si="16"/>
        <v>0</v>
      </c>
      <c r="BL52" s="97">
        <f>IF(AND(BD52&lt;=43534,BD52&gt;=43530),AZ52,0)</f>
        <v>0</v>
      </c>
      <c r="BM52" s="97">
        <f t="shared" si="18"/>
        <v>0</v>
      </c>
      <c r="BN52" s="97">
        <f t="shared" si="19"/>
        <v>0</v>
      </c>
      <c r="BO52" s="97">
        <f t="shared" si="20"/>
        <v>0</v>
      </c>
      <c r="BP52" s="97">
        <f t="shared" si="21"/>
        <v>0</v>
      </c>
      <c r="BQ52" s="97">
        <f t="shared" si="25"/>
        <v>0</v>
      </c>
      <c r="BR52" s="97">
        <f t="shared" si="22"/>
        <v>0</v>
      </c>
      <c r="BS52" s="98">
        <f t="shared" si="23"/>
        <v>0</v>
      </c>
      <c r="BT52" s="184"/>
      <c r="BV52" s="492"/>
    </row>
    <row r="53" spans="1:74" s="118" customFormat="1" ht="32" customHeight="1" x14ac:dyDescent="0.25">
      <c r="A53" s="74">
        <v>7</v>
      </c>
      <c r="B53" s="75"/>
      <c r="C53" s="156" t="s">
        <v>977</v>
      </c>
      <c r="D53" s="76" t="s">
        <v>3752</v>
      </c>
      <c r="E53" s="76"/>
      <c r="F53" s="101"/>
      <c r="G53" s="101"/>
      <c r="H53" s="101"/>
      <c r="I53" s="101"/>
      <c r="J53" s="257"/>
      <c r="K53" s="101"/>
      <c r="L53" s="101"/>
      <c r="M53" s="45"/>
      <c r="N53" s="156" t="s">
        <v>3751</v>
      </c>
      <c r="O53" s="156"/>
      <c r="P53" s="76"/>
      <c r="Q53" s="76"/>
      <c r="R53" s="102"/>
      <c r="S53" s="76" t="s">
        <v>2331</v>
      </c>
      <c r="T53" s="76"/>
      <c r="U53" s="76"/>
      <c r="V53" s="89"/>
      <c r="W53" s="400"/>
      <c r="X53" s="174"/>
      <c r="Y53" s="217" t="s">
        <v>3754</v>
      </c>
      <c r="Z53" s="217"/>
      <c r="AA53" s="217"/>
      <c r="AB53" s="217"/>
      <c r="AC53" s="76"/>
      <c r="AD53" s="132"/>
      <c r="AE53" s="132"/>
      <c r="AF53" s="218"/>
      <c r="AG53" s="132"/>
      <c r="AH53" s="132"/>
      <c r="AI53" s="218"/>
      <c r="AJ53" s="219"/>
      <c r="AK53" s="220"/>
      <c r="AL53" s="206"/>
      <c r="AM53" s="212">
        <v>4538520</v>
      </c>
      <c r="AN53" s="93"/>
      <c r="AO53" s="93"/>
      <c r="AP53" s="93"/>
      <c r="AQ53" s="167">
        <v>42535</v>
      </c>
      <c r="AR53" s="166">
        <v>4538520</v>
      </c>
      <c r="AS53" s="93"/>
      <c r="AT53" s="89"/>
      <c r="AU53" s="93"/>
      <c r="AV53" s="89"/>
      <c r="AW53" s="93"/>
      <c r="AX53" s="89"/>
      <c r="AY53" s="166">
        <f t="shared" si="4"/>
        <v>4538520</v>
      </c>
      <c r="AZ53" s="153">
        <f t="shared" si="28"/>
        <v>0</v>
      </c>
      <c r="BA53" s="95"/>
      <c r="BB53" s="49"/>
      <c r="BC53" s="48"/>
      <c r="BD53" s="96"/>
      <c r="BE53" s="89"/>
      <c r="BF53" s="97"/>
      <c r="BG53" s="97"/>
      <c r="BH53" s="97"/>
      <c r="BI53" s="97"/>
      <c r="BJ53" s="97"/>
      <c r="BK53" s="97"/>
      <c r="BL53" s="97"/>
      <c r="BM53" s="97"/>
      <c r="BN53" s="97"/>
      <c r="BO53" s="97"/>
      <c r="BP53" s="97"/>
      <c r="BQ53" s="97"/>
      <c r="BR53" s="97"/>
      <c r="BS53" s="108"/>
      <c r="BT53" s="185"/>
      <c r="BU53" s="58"/>
    </row>
    <row r="54" spans="1:74" s="118" customFormat="1" ht="32" customHeight="1" x14ac:dyDescent="0.25">
      <c r="A54" s="74">
        <v>7</v>
      </c>
      <c r="B54" s="75"/>
      <c r="C54" s="156" t="s">
        <v>977</v>
      </c>
      <c r="D54" s="76" t="s">
        <v>3752</v>
      </c>
      <c r="E54" s="76"/>
      <c r="F54" s="101"/>
      <c r="G54" s="101"/>
      <c r="H54" s="101"/>
      <c r="I54" s="101"/>
      <c r="J54" s="257"/>
      <c r="K54" s="101"/>
      <c r="L54" s="101"/>
      <c r="M54" s="45"/>
      <c r="N54" s="156" t="s">
        <v>3753</v>
      </c>
      <c r="O54" s="156"/>
      <c r="P54" s="76"/>
      <c r="Q54" s="76"/>
      <c r="R54" s="102"/>
      <c r="S54" s="76" t="s">
        <v>2331</v>
      </c>
      <c r="T54" s="76"/>
      <c r="U54" s="76"/>
      <c r="V54" s="89"/>
      <c r="W54" s="400"/>
      <c r="X54" s="174"/>
      <c r="Y54" s="217" t="s">
        <v>3754</v>
      </c>
      <c r="Z54" s="217"/>
      <c r="AA54" s="217"/>
      <c r="AB54" s="217"/>
      <c r="AC54" s="76"/>
      <c r="AD54" s="132"/>
      <c r="AE54" s="132"/>
      <c r="AF54" s="218"/>
      <c r="AG54" s="132"/>
      <c r="AH54" s="132"/>
      <c r="AI54" s="218"/>
      <c r="AJ54" s="219"/>
      <c r="AK54" s="221"/>
      <c r="AL54" s="206"/>
      <c r="AM54" s="212">
        <v>1820787</v>
      </c>
      <c r="AN54" s="93"/>
      <c r="AO54" s="93"/>
      <c r="AP54" s="93"/>
      <c r="AQ54" s="49"/>
      <c r="AR54" s="166">
        <v>1820787</v>
      </c>
      <c r="AS54" s="93"/>
      <c r="AT54" s="89"/>
      <c r="AU54" s="93"/>
      <c r="AV54" s="89"/>
      <c r="AW54" s="93"/>
      <c r="AX54" s="89"/>
      <c r="AY54" s="166">
        <f t="shared" si="4"/>
        <v>1820787</v>
      </c>
      <c r="AZ54" s="153">
        <f t="shared" si="28"/>
        <v>0</v>
      </c>
      <c r="BA54" s="95"/>
      <c r="BB54" s="49"/>
      <c r="BC54" s="48"/>
      <c r="BD54" s="96"/>
      <c r="BE54" s="89"/>
      <c r="BF54" s="97"/>
      <c r="BG54" s="97"/>
      <c r="BH54" s="97"/>
      <c r="BI54" s="97"/>
      <c r="BJ54" s="97"/>
      <c r="BK54" s="97"/>
      <c r="BL54" s="97"/>
      <c r="BM54" s="97"/>
      <c r="BN54" s="97"/>
      <c r="BO54" s="97"/>
      <c r="BP54" s="97"/>
      <c r="BQ54" s="97"/>
      <c r="BR54" s="97"/>
      <c r="BS54" s="108"/>
      <c r="BT54" s="185"/>
      <c r="BU54" s="100"/>
    </row>
    <row r="55" spans="1:74" s="100" customFormat="1" ht="31.5" customHeight="1" x14ac:dyDescent="0.25">
      <c r="A55" s="74">
        <v>7</v>
      </c>
      <c r="B55" s="75">
        <v>967</v>
      </c>
      <c r="C55" s="49" t="s">
        <v>977</v>
      </c>
      <c r="D55" s="76" t="s">
        <v>2906</v>
      </c>
      <c r="E55" s="48"/>
      <c r="F55" s="87"/>
      <c r="G55" s="87"/>
      <c r="H55" s="87"/>
      <c r="I55" s="87"/>
      <c r="J55" s="109"/>
      <c r="K55" s="87"/>
      <c r="L55" s="87"/>
      <c r="M55" s="48" t="s">
        <v>2972</v>
      </c>
      <c r="N55" s="49" t="s">
        <v>2330</v>
      </c>
      <c r="O55" s="49"/>
      <c r="P55" s="49"/>
      <c r="Q55" s="88"/>
      <c r="R55" s="49"/>
      <c r="S55" s="76" t="s">
        <v>2331</v>
      </c>
      <c r="T55" s="76" t="s">
        <v>979</v>
      </c>
      <c r="U55" s="89"/>
      <c r="V55" s="90">
        <v>1</v>
      </c>
      <c r="W55" s="399"/>
      <c r="X55" s="171" t="s">
        <v>3321</v>
      </c>
      <c r="Y55" s="419"/>
      <c r="Z55" s="473" t="s">
        <v>4576</v>
      </c>
      <c r="AA55" s="473" t="s">
        <v>4575</v>
      </c>
      <c r="AB55" s="473" t="s">
        <v>4576</v>
      </c>
      <c r="AC55" s="132"/>
      <c r="AD55" s="132"/>
      <c r="AE55" s="132"/>
      <c r="AF55" s="132"/>
      <c r="AG55" s="132"/>
      <c r="AH55" s="132"/>
      <c r="AI55" s="204"/>
      <c r="AJ55" s="205"/>
      <c r="AK55" s="206"/>
      <c r="AL55" s="207"/>
      <c r="AM55" s="208">
        <v>66590</v>
      </c>
      <c r="AN55" s="93"/>
      <c r="AO55" s="49"/>
      <c r="AP55" s="49"/>
      <c r="AQ55" s="89">
        <v>43549</v>
      </c>
      <c r="AR55" s="93">
        <v>66590</v>
      </c>
      <c r="AS55" s="89"/>
      <c r="AT55" s="93"/>
      <c r="AU55" s="89"/>
      <c r="AV55" s="93"/>
      <c r="AW55" s="89"/>
      <c r="AX55" s="94"/>
      <c r="AY55" s="391">
        <f t="shared" si="4"/>
        <v>66590</v>
      </c>
      <c r="AZ55" s="99">
        <f t="shared" si="28"/>
        <v>0</v>
      </c>
      <c r="BA55" s="49"/>
      <c r="BB55" s="48"/>
      <c r="BC55" s="96"/>
      <c r="BD55" s="89"/>
      <c r="BE55" s="97"/>
      <c r="BF55" s="97"/>
      <c r="BG55" s="97"/>
      <c r="BH55" s="97"/>
      <c r="BI55" s="97"/>
      <c r="BJ55" s="97"/>
      <c r="BK55" s="97"/>
      <c r="BL55" s="97"/>
      <c r="BM55" s="97"/>
      <c r="BN55" s="97"/>
      <c r="BO55" s="97"/>
      <c r="BP55" s="97"/>
      <c r="BQ55" s="97"/>
      <c r="BR55" s="97"/>
      <c r="BS55" s="130"/>
      <c r="BT55" s="182"/>
      <c r="BV55" s="492"/>
    </row>
    <row r="56" spans="1:74" ht="31.5" customHeight="1" x14ac:dyDescent="0.25">
      <c r="A56" s="74">
        <v>7</v>
      </c>
      <c r="B56" s="75">
        <v>48</v>
      </c>
      <c r="C56" s="49" t="s">
        <v>977</v>
      </c>
      <c r="D56" s="76" t="s">
        <v>2988</v>
      </c>
      <c r="E56" s="48"/>
      <c r="F56" s="87" t="s">
        <v>2910</v>
      </c>
      <c r="G56" s="87"/>
      <c r="H56" s="87"/>
      <c r="I56" s="87"/>
      <c r="J56" s="109"/>
      <c r="K56" s="87"/>
      <c r="L56" s="87"/>
      <c r="M56" s="48" t="s">
        <v>2371</v>
      </c>
      <c r="N56" s="49" t="s">
        <v>1902</v>
      </c>
      <c r="O56" s="49"/>
      <c r="P56" s="49"/>
      <c r="Q56" s="102" t="s">
        <v>978</v>
      </c>
      <c r="R56" s="103"/>
      <c r="S56" s="48" t="s">
        <v>1851</v>
      </c>
      <c r="T56" s="76" t="s">
        <v>979</v>
      </c>
      <c r="U56" s="89"/>
      <c r="V56" s="90">
        <v>1</v>
      </c>
      <c r="W56" s="399">
        <f>(AM56+AN56)/V56</f>
        <v>66590</v>
      </c>
      <c r="X56" s="171" t="s">
        <v>2909</v>
      </c>
      <c r="Y56" s="419"/>
      <c r="Z56" s="473" t="s">
        <v>4576</v>
      </c>
      <c r="AA56" s="473" t="s">
        <v>4575</v>
      </c>
      <c r="AB56" s="473" t="s">
        <v>4576</v>
      </c>
      <c r="AC56" s="223">
        <v>43532</v>
      </c>
      <c r="AD56" s="132">
        <v>42394</v>
      </c>
      <c r="AE56" s="132">
        <v>42394</v>
      </c>
      <c r="AF56" s="132" t="str">
        <f>+IF(AD56=AE56,"SAME","")</f>
        <v>SAME</v>
      </c>
      <c r="AG56" s="132">
        <f>+IF(AE56="",AD56,IF(AD56&gt;AE56,AE56,AD56))</f>
        <v>42394</v>
      </c>
      <c r="AH56" s="132"/>
      <c r="AI56" s="204"/>
      <c r="AJ56" s="205"/>
      <c r="AK56" s="206"/>
      <c r="AL56" s="207"/>
      <c r="AM56" s="150">
        <v>66590</v>
      </c>
      <c r="AN56" s="111"/>
      <c r="AO56" s="49" t="str">
        <f>N56</f>
        <v>福島県相馬市坪田台６４－２９</v>
      </c>
      <c r="AP56" s="49"/>
      <c r="AQ56" s="89"/>
      <c r="AR56" s="93"/>
      <c r="AS56" s="89"/>
      <c r="AT56" s="93"/>
      <c r="AU56" s="89"/>
      <c r="AV56" s="93"/>
      <c r="AW56" s="107"/>
      <c r="AX56" s="103"/>
      <c r="AY56" s="391">
        <f t="shared" si="4"/>
        <v>0</v>
      </c>
      <c r="AZ56" s="95">
        <f t="shared" si="28"/>
        <v>66590</v>
      </c>
      <c r="BA56" s="49" t="str">
        <f>N56</f>
        <v>福島県相馬市坪田台６４－２９</v>
      </c>
      <c r="BB56" s="48">
        <f>V56</f>
        <v>1</v>
      </c>
      <c r="BC56" s="96">
        <f>Y56</f>
        <v>0</v>
      </c>
      <c r="BD56" s="89">
        <f>AC56</f>
        <v>43532</v>
      </c>
      <c r="BE56" s="97">
        <f>IF(OR(AC56="期限未記載",AC56="期限超過"),AZ56,0)</f>
        <v>0</v>
      </c>
      <c r="BF56" s="97">
        <f>IF(AND(BD56&lt;=43506,BD56&lt;&gt;""),AZ56,0)</f>
        <v>0</v>
      </c>
      <c r="BG56" s="97">
        <f>IF(AND(BD56&lt;=43511,BD56&gt;=43507),AZ56,0)</f>
        <v>0</v>
      </c>
      <c r="BH56" s="97">
        <f>IF(AND(BD56&lt;=43516,BD56&gt;=43512),AZ56,0)</f>
        <v>0</v>
      </c>
      <c r="BI56" s="97">
        <f>IF(AND(BD56&lt;=43521,BD56&gt;=43517),AZ56,0)</f>
        <v>0</v>
      </c>
      <c r="BJ56" s="97">
        <f>IF(AND(BD56&lt;=43524,BD56&gt;=43522),AZ56,0)</f>
        <v>0</v>
      </c>
      <c r="BK56" s="97">
        <f>IF(AND(BD56&lt;=43529,BD56&gt;=43525),AZ56,0)</f>
        <v>0</v>
      </c>
      <c r="BL56" s="97">
        <f>IF(AND(BD56&lt;=43534,BD56&gt;=43530),AZ56,0)</f>
        <v>66590</v>
      </c>
      <c r="BM56" s="97">
        <f>IF(AND(BD56&lt;=43539,BD56&gt;=43535),AZ56,0)</f>
        <v>0</v>
      </c>
      <c r="BN56" s="97">
        <f>IF(AND(BD56&lt;=43544,BD56&gt;=43540),AZ56,0)</f>
        <v>0</v>
      </c>
      <c r="BO56" s="97">
        <f>IF(AND(BD56&lt;=43549,BD56&gt;=43545),AZ56,0)</f>
        <v>0</v>
      </c>
      <c r="BP56" s="97">
        <f>IF(AND(BD56&lt;=43555,BD56&gt;=43550),AZ56,0)</f>
        <v>0</v>
      </c>
      <c r="BQ56" s="97">
        <f>IF(AND(BD56&lt;=43560,BD56&gt;=43556),AZ56,0)</f>
        <v>0</v>
      </c>
      <c r="BR56" s="97">
        <f>IF(AND($BD56&lt;=43565,$BD56&gt;=43561),$AZ56,0)</f>
        <v>0</v>
      </c>
      <c r="BS56" s="98">
        <f>AZ56-SUM(BE56:BR56)</f>
        <v>0</v>
      </c>
      <c r="BT56" s="184"/>
      <c r="BV56" s="492"/>
    </row>
    <row r="57" spans="1:74" ht="31.5" customHeight="1" x14ac:dyDescent="0.25">
      <c r="A57" s="74">
        <v>7</v>
      </c>
      <c r="B57" s="75">
        <v>967</v>
      </c>
      <c r="C57" s="49" t="s">
        <v>977</v>
      </c>
      <c r="D57" s="76" t="s">
        <v>2906</v>
      </c>
      <c r="E57" s="48"/>
      <c r="F57" s="87"/>
      <c r="G57" s="87"/>
      <c r="H57" s="87"/>
      <c r="I57" s="87"/>
      <c r="J57" s="109"/>
      <c r="K57" s="87"/>
      <c r="L57" s="87"/>
      <c r="M57" s="48" t="s">
        <v>2972</v>
      </c>
      <c r="N57" s="49" t="s">
        <v>2330</v>
      </c>
      <c r="O57" s="76"/>
      <c r="P57" s="49"/>
      <c r="Q57" s="88"/>
      <c r="R57" s="49"/>
      <c r="S57" s="76" t="s">
        <v>2331</v>
      </c>
      <c r="T57" s="76" t="s">
        <v>979</v>
      </c>
      <c r="U57" s="89"/>
      <c r="V57" s="90">
        <v>1</v>
      </c>
      <c r="W57" s="399"/>
      <c r="X57" s="171" t="s">
        <v>3321</v>
      </c>
      <c r="Y57" s="419"/>
      <c r="Z57" s="473" t="s">
        <v>4576</v>
      </c>
      <c r="AA57" s="473" t="s">
        <v>4575</v>
      </c>
      <c r="AB57" s="473" t="s">
        <v>4576</v>
      </c>
      <c r="AC57" s="132" t="str">
        <f>IF(AZ57=0,"【支払済】","")</f>
        <v>【支払済】</v>
      </c>
      <c r="AD57" s="132"/>
      <c r="AE57" s="132"/>
      <c r="AF57" s="132"/>
      <c r="AG57" s="132"/>
      <c r="AH57" s="132"/>
      <c r="AI57" s="204"/>
      <c r="AJ57" s="205"/>
      <c r="AK57" s="206"/>
      <c r="AL57" s="207"/>
      <c r="AM57" s="208">
        <v>66590</v>
      </c>
      <c r="AN57" s="93"/>
      <c r="AO57" s="49"/>
      <c r="AP57" s="49"/>
      <c r="AQ57" s="89">
        <v>43549</v>
      </c>
      <c r="AR57" s="93">
        <v>66590</v>
      </c>
      <c r="AS57" s="89"/>
      <c r="AT57" s="93"/>
      <c r="AU57" s="89"/>
      <c r="AV57" s="93"/>
      <c r="AW57" s="89"/>
      <c r="AX57" s="94"/>
      <c r="AY57" s="391">
        <f t="shared" si="4"/>
        <v>66590</v>
      </c>
      <c r="AZ57" s="99">
        <f t="shared" si="28"/>
        <v>0</v>
      </c>
      <c r="BA57" s="49"/>
      <c r="BB57" s="48"/>
      <c r="BC57" s="96"/>
      <c r="BD57" s="89"/>
      <c r="BE57" s="97"/>
      <c r="BF57" s="97"/>
      <c r="BG57" s="97"/>
      <c r="BH57" s="97"/>
      <c r="BI57" s="97"/>
      <c r="BJ57" s="97"/>
      <c r="BK57" s="97"/>
      <c r="BL57" s="97"/>
      <c r="BM57" s="97"/>
      <c r="BN57" s="97"/>
      <c r="BO57" s="97"/>
      <c r="BP57" s="97"/>
      <c r="BQ57" s="97"/>
      <c r="BR57" s="97"/>
      <c r="BS57" s="98"/>
      <c r="BV57" s="492"/>
    </row>
    <row r="58" spans="1:74" ht="31.5" customHeight="1" x14ac:dyDescent="0.25">
      <c r="A58" s="74">
        <v>9</v>
      </c>
      <c r="B58" s="75">
        <v>939</v>
      </c>
      <c r="C58" s="49" t="s">
        <v>2316</v>
      </c>
      <c r="D58" s="76" t="s">
        <v>2988</v>
      </c>
      <c r="E58" s="48"/>
      <c r="F58" s="87" t="s">
        <v>2784</v>
      </c>
      <c r="G58" s="87"/>
      <c r="H58" s="87"/>
      <c r="I58" s="87"/>
      <c r="J58" s="109" t="s">
        <v>2784</v>
      </c>
      <c r="K58" s="87"/>
      <c r="L58" s="87"/>
      <c r="M58" s="48" t="s">
        <v>2371</v>
      </c>
      <c r="N58" s="49" t="s">
        <v>2317</v>
      </c>
      <c r="O58" s="49"/>
      <c r="P58" s="49"/>
      <c r="Q58" s="88"/>
      <c r="R58" s="49"/>
      <c r="S58" s="76" t="s">
        <v>2318</v>
      </c>
      <c r="T58" s="76" t="s">
        <v>449</v>
      </c>
      <c r="U58" s="89"/>
      <c r="V58" s="90">
        <v>1</v>
      </c>
      <c r="W58" s="399"/>
      <c r="X58" s="171" t="s">
        <v>3062</v>
      </c>
      <c r="Y58" s="419"/>
      <c r="Z58" s="473" t="s">
        <v>4576</v>
      </c>
      <c r="AA58" s="473" t="s">
        <v>4575</v>
      </c>
      <c r="AB58" s="473" t="s">
        <v>4576</v>
      </c>
      <c r="AC58" s="132"/>
      <c r="AD58" s="132">
        <v>43544</v>
      </c>
      <c r="AE58" s="132"/>
      <c r="AF58" s="132"/>
      <c r="AG58" s="132"/>
      <c r="AH58" s="132"/>
      <c r="AI58" s="204"/>
      <c r="AJ58" s="205"/>
      <c r="AK58" s="206"/>
      <c r="AL58" s="207"/>
      <c r="AM58" s="208">
        <v>725508</v>
      </c>
      <c r="AN58" s="93"/>
      <c r="AO58" s="49"/>
      <c r="AP58" s="49"/>
      <c r="AQ58" s="89"/>
      <c r="AR58" s="93"/>
      <c r="AS58" s="89"/>
      <c r="AT58" s="93"/>
      <c r="AU58" s="89"/>
      <c r="AV58" s="93"/>
      <c r="AW58" s="89"/>
      <c r="AX58" s="94"/>
      <c r="AY58" s="391">
        <f t="shared" si="4"/>
        <v>0</v>
      </c>
      <c r="AZ58" s="99">
        <f t="shared" si="28"/>
        <v>725508</v>
      </c>
      <c r="BA58" s="49"/>
      <c r="BB58" s="48"/>
      <c r="BC58" s="96"/>
      <c r="BD58" s="89"/>
      <c r="BE58" s="97"/>
      <c r="BF58" s="97"/>
      <c r="BG58" s="97"/>
      <c r="BH58" s="97"/>
      <c r="BI58" s="97"/>
      <c r="BJ58" s="97"/>
      <c r="BK58" s="97"/>
      <c r="BL58" s="97"/>
      <c r="BM58" s="97"/>
      <c r="BN58" s="97"/>
      <c r="BO58" s="97"/>
      <c r="BP58" s="97"/>
      <c r="BQ58" s="97"/>
      <c r="BR58" s="97"/>
      <c r="BS58" s="98"/>
      <c r="BV58" s="492"/>
    </row>
    <row r="59" spans="1:74" ht="31.5" customHeight="1" x14ac:dyDescent="0.25">
      <c r="A59" s="74">
        <v>9</v>
      </c>
      <c r="B59" s="75">
        <v>957</v>
      </c>
      <c r="C59" s="49" t="s">
        <v>1810</v>
      </c>
      <c r="D59" s="76" t="s">
        <v>2988</v>
      </c>
      <c r="E59" s="48"/>
      <c r="F59" s="87" t="s">
        <v>2824</v>
      </c>
      <c r="G59" s="87"/>
      <c r="H59" s="87"/>
      <c r="I59" s="87"/>
      <c r="J59" s="109" t="s">
        <v>3849</v>
      </c>
      <c r="K59" s="87"/>
      <c r="L59" s="87"/>
      <c r="M59" s="48" t="s">
        <v>2371</v>
      </c>
      <c r="N59" s="49" t="s">
        <v>3009</v>
      </c>
      <c r="O59" s="49"/>
      <c r="P59" s="49"/>
      <c r="Q59" s="88"/>
      <c r="R59" s="49"/>
      <c r="S59" s="76" t="s">
        <v>2318</v>
      </c>
      <c r="T59" s="76" t="s">
        <v>449</v>
      </c>
      <c r="U59" s="89"/>
      <c r="V59" s="90">
        <v>1</v>
      </c>
      <c r="W59" s="399">
        <f t="shared" ref="W59:W90" si="29">(AM59+AN59)/V59</f>
        <v>1124789</v>
      </c>
      <c r="X59" s="171" t="s">
        <v>2808</v>
      </c>
      <c r="Y59" s="419"/>
      <c r="Z59" s="473" t="s">
        <v>4575</v>
      </c>
      <c r="AA59" s="473" t="s">
        <v>4576</v>
      </c>
      <c r="AB59" s="473" t="s">
        <v>4576</v>
      </c>
      <c r="AC59" s="132"/>
      <c r="AD59" s="132">
        <v>43544</v>
      </c>
      <c r="AE59" s="132"/>
      <c r="AF59" s="132"/>
      <c r="AG59" s="132">
        <f t="shared" ref="AG59:AG90" si="30">+IF(AE59="",AD59,IF(AD59&gt;AE59,AE59,AD59))</f>
        <v>43544</v>
      </c>
      <c r="AH59" s="132"/>
      <c r="AI59" s="204"/>
      <c r="AJ59" s="205"/>
      <c r="AK59" s="206"/>
      <c r="AL59" s="207"/>
      <c r="AM59" s="208">
        <v>1124789</v>
      </c>
      <c r="AN59" s="93"/>
      <c r="AO59" s="49" t="str">
        <f t="shared" ref="AO59:AO90" si="31">N59</f>
        <v>栃木県那須郡那須町大字寄居字屋敷前９０００</v>
      </c>
      <c r="AP59" s="49"/>
      <c r="AQ59" s="89"/>
      <c r="AR59" s="93"/>
      <c r="AS59" s="89"/>
      <c r="AT59" s="93"/>
      <c r="AU59" s="89"/>
      <c r="AV59" s="93"/>
      <c r="AW59" s="89"/>
      <c r="AX59" s="94"/>
      <c r="AY59" s="391">
        <f t="shared" si="4"/>
        <v>0</v>
      </c>
      <c r="AZ59" s="99">
        <f t="shared" si="28"/>
        <v>1124789</v>
      </c>
      <c r="BA59" s="49"/>
      <c r="BB59" s="48"/>
      <c r="BC59" s="96"/>
      <c r="BD59" s="89"/>
      <c r="BE59" s="97"/>
      <c r="BF59" s="97"/>
      <c r="BG59" s="97"/>
      <c r="BH59" s="97"/>
      <c r="BI59" s="97"/>
      <c r="BJ59" s="97"/>
      <c r="BK59" s="97"/>
      <c r="BL59" s="97"/>
      <c r="BM59" s="97"/>
      <c r="BN59" s="97"/>
      <c r="BO59" s="97"/>
      <c r="BP59" s="97"/>
      <c r="BQ59" s="97"/>
      <c r="BR59" s="97"/>
      <c r="BS59" s="98"/>
      <c r="BU59" s="118"/>
      <c r="BV59" s="492"/>
    </row>
    <row r="60" spans="1:74" ht="31.5" customHeight="1" x14ac:dyDescent="0.25">
      <c r="A60" s="74">
        <v>9</v>
      </c>
      <c r="B60" s="75">
        <v>947</v>
      </c>
      <c r="C60" s="49" t="s">
        <v>1810</v>
      </c>
      <c r="D60" s="76" t="s">
        <v>2906</v>
      </c>
      <c r="E60" s="48"/>
      <c r="F60" s="87" t="s">
        <v>2799</v>
      </c>
      <c r="G60" s="87"/>
      <c r="H60" s="87"/>
      <c r="I60" s="87"/>
      <c r="J60" s="109" t="s">
        <v>2799</v>
      </c>
      <c r="K60" s="87"/>
      <c r="L60" s="87"/>
      <c r="M60" s="48" t="s">
        <v>2371</v>
      </c>
      <c r="N60" s="49" t="s">
        <v>3000</v>
      </c>
      <c r="O60" s="49"/>
      <c r="P60" s="49"/>
      <c r="Q60" s="88"/>
      <c r="R60" s="49"/>
      <c r="S60" s="76" t="s">
        <v>2318</v>
      </c>
      <c r="T60" s="76" t="s">
        <v>449</v>
      </c>
      <c r="U60" s="89"/>
      <c r="V60" s="90">
        <v>1</v>
      </c>
      <c r="W60" s="399">
        <f t="shared" si="29"/>
        <v>594550</v>
      </c>
      <c r="X60" s="171" t="s">
        <v>2510</v>
      </c>
      <c r="Y60" s="419"/>
      <c r="Z60" s="473" t="s">
        <v>4575</v>
      </c>
      <c r="AA60" s="473" t="s">
        <v>4575</v>
      </c>
      <c r="AB60" s="473" t="s">
        <v>4576</v>
      </c>
      <c r="AC60" s="132"/>
      <c r="AD60" s="132">
        <v>43544</v>
      </c>
      <c r="AE60" s="132"/>
      <c r="AF60" s="132"/>
      <c r="AG60" s="132">
        <f t="shared" si="30"/>
        <v>43544</v>
      </c>
      <c r="AH60" s="132"/>
      <c r="AI60" s="204"/>
      <c r="AJ60" s="205"/>
      <c r="AK60" s="206"/>
      <c r="AL60" s="207"/>
      <c r="AM60" s="208">
        <v>594550</v>
      </c>
      <c r="AN60" s="93"/>
      <c r="AO60" s="49" t="str">
        <f t="shared" si="31"/>
        <v>栃木県那須郡那須町高久乙遅山３３７０－４９</v>
      </c>
      <c r="AP60" s="49"/>
      <c r="AQ60" s="89"/>
      <c r="AR60" s="93"/>
      <c r="AS60" s="89"/>
      <c r="AT60" s="93"/>
      <c r="AU60" s="89"/>
      <c r="AV60" s="93"/>
      <c r="AW60" s="89"/>
      <c r="AX60" s="94"/>
      <c r="AY60" s="391">
        <f t="shared" si="4"/>
        <v>0</v>
      </c>
      <c r="AZ60" s="99">
        <f t="shared" si="28"/>
        <v>594550</v>
      </c>
      <c r="BA60" s="49"/>
      <c r="BB60" s="48"/>
      <c r="BC60" s="96"/>
      <c r="BD60" s="89"/>
      <c r="BE60" s="97"/>
      <c r="BF60" s="97"/>
      <c r="BG60" s="97"/>
      <c r="BH60" s="97"/>
      <c r="BI60" s="97"/>
      <c r="BJ60" s="97"/>
      <c r="BK60" s="97"/>
      <c r="BL60" s="97"/>
      <c r="BM60" s="97"/>
      <c r="BN60" s="97"/>
      <c r="BO60" s="97"/>
      <c r="BP60" s="97"/>
      <c r="BQ60" s="97"/>
      <c r="BR60" s="97"/>
      <c r="BS60" s="98"/>
      <c r="BU60" s="100"/>
      <c r="BV60" s="492"/>
    </row>
    <row r="61" spans="1:74" ht="31.5" customHeight="1" x14ac:dyDescent="0.25">
      <c r="A61" s="74">
        <v>9</v>
      </c>
      <c r="B61" s="75">
        <v>948</v>
      </c>
      <c r="C61" s="49" t="s">
        <v>1810</v>
      </c>
      <c r="D61" s="76" t="s">
        <v>2906</v>
      </c>
      <c r="E61" s="48"/>
      <c r="F61" s="87" t="s">
        <v>2804</v>
      </c>
      <c r="G61" s="87"/>
      <c r="H61" s="87"/>
      <c r="I61" s="87"/>
      <c r="J61" s="109" t="s">
        <v>2804</v>
      </c>
      <c r="K61" s="87"/>
      <c r="L61" s="87"/>
      <c r="M61" s="48" t="s">
        <v>2371</v>
      </c>
      <c r="N61" s="49" t="s">
        <v>2999</v>
      </c>
      <c r="O61" s="49"/>
      <c r="P61" s="49"/>
      <c r="Q61" s="88"/>
      <c r="R61" s="49"/>
      <c r="S61" s="76" t="s">
        <v>2318</v>
      </c>
      <c r="T61" s="76" t="s">
        <v>449</v>
      </c>
      <c r="U61" s="89"/>
      <c r="V61" s="90">
        <v>1</v>
      </c>
      <c r="W61" s="399">
        <f t="shared" si="29"/>
        <v>594550</v>
      </c>
      <c r="X61" s="171" t="s">
        <v>2800</v>
      </c>
      <c r="Y61" s="419"/>
      <c r="Z61" s="473" t="s">
        <v>4575</v>
      </c>
      <c r="AA61" s="473" t="s">
        <v>4576</v>
      </c>
      <c r="AB61" s="473" t="s">
        <v>4576</v>
      </c>
      <c r="AC61" s="132"/>
      <c r="AD61" s="132">
        <v>43544</v>
      </c>
      <c r="AE61" s="132"/>
      <c r="AF61" s="132"/>
      <c r="AG61" s="132">
        <f t="shared" si="30"/>
        <v>43544</v>
      </c>
      <c r="AH61" s="132"/>
      <c r="AI61" s="204"/>
      <c r="AJ61" s="205"/>
      <c r="AK61" s="206"/>
      <c r="AL61" s="207"/>
      <c r="AM61" s="208">
        <v>594550</v>
      </c>
      <c r="AN61" s="93"/>
      <c r="AO61" s="49" t="str">
        <f t="shared" si="31"/>
        <v>栃木県那須郡那須町高久乙遅山３３７５－１９４</v>
      </c>
      <c r="AP61" s="49"/>
      <c r="AQ61" s="89"/>
      <c r="AR61" s="93"/>
      <c r="AS61" s="89"/>
      <c r="AT61" s="93"/>
      <c r="AU61" s="89"/>
      <c r="AV61" s="93"/>
      <c r="AW61" s="89"/>
      <c r="AX61" s="94"/>
      <c r="AY61" s="391">
        <f t="shared" si="4"/>
        <v>0</v>
      </c>
      <c r="AZ61" s="99">
        <f t="shared" si="28"/>
        <v>594550</v>
      </c>
      <c r="BA61" s="49"/>
      <c r="BB61" s="48"/>
      <c r="BC61" s="96"/>
      <c r="BD61" s="89"/>
      <c r="BE61" s="97"/>
      <c r="BF61" s="97"/>
      <c r="BG61" s="97"/>
      <c r="BH61" s="97"/>
      <c r="BI61" s="97"/>
      <c r="BJ61" s="97"/>
      <c r="BK61" s="97"/>
      <c r="BL61" s="97"/>
      <c r="BM61" s="97"/>
      <c r="BN61" s="97"/>
      <c r="BO61" s="97"/>
      <c r="BP61" s="97"/>
      <c r="BQ61" s="97"/>
      <c r="BR61" s="97"/>
      <c r="BS61" s="98"/>
      <c r="BU61" s="100"/>
      <c r="BV61" s="492"/>
    </row>
    <row r="62" spans="1:74" ht="31.5" customHeight="1" x14ac:dyDescent="0.25">
      <c r="A62" s="74">
        <v>9</v>
      </c>
      <c r="B62" s="75">
        <v>949</v>
      </c>
      <c r="C62" s="49" t="s">
        <v>1810</v>
      </c>
      <c r="D62" s="76" t="s">
        <v>2988</v>
      </c>
      <c r="E62" s="48"/>
      <c r="F62" s="87" t="s">
        <v>2805</v>
      </c>
      <c r="G62" s="87"/>
      <c r="H62" s="87"/>
      <c r="I62" s="87"/>
      <c r="J62" s="109" t="s">
        <v>2805</v>
      </c>
      <c r="K62" s="87"/>
      <c r="L62" s="87"/>
      <c r="M62" s="48" t="s">
        <v>2371</v>
      </c>
      <c r="N62" s="49" t="s">
        <v>3001</v>
      </c>
      <c r="O62" s="49"/>
      <c r="P62" s="49"/>
      <c r="Q62" s="88"/>
      <c r="R62" s="49"/>
      <c r="S62" s="76" t="s">
        <v>2318</v>
      </c>
      <c r="T62" s="76" t="s">
        <v>449</v>
      </c>
      <c r="U62" s="89"/>
      <c r="V62" s="90">
        <v>1</v>
      </c>
      <c r="W62" s="399">
        <f t="shared" si="29"/>
        <v>774215</v>
      </c>
      <c r="X62" s="171" t="s">
        <v>2801</v>
      </c>
      <c r="Y62" s="419"/>
      <c r="Z62" s="473" t="s">
        <v>4575</v>
      </c>
      <c r="AA62" s="473" t="s">
        <v>4575</v>
      </c>
      <c r="AB62" s="473" t="s">
        <v>4576</v>
      </c>
      <c r="AC62" s="132"/>
      <c r="AD62" s="132">
        <v>43544</v>
      </c>
      <c r="AE62" s="132"/>
      <c r="AF62" s="132"/>
      <c r="AG62" s="132">
        <f t="shared" si="30"/>
        <v>43544</v>
      </c>
      <c r="AH62" s="132"/>
      <c r="AI62" s="204"/>
      <c r="AJ62" s="205"/>
      <c r="AK62" s="206"/>
      <c r="AL62" s="207"/>
      <c r="AM62" s="208">
        <v>774215</v>
      </c>
      <c r="AN62" s="93"/>
      <c r="AO62" s="49" t="str">
        <f t="shared" si="31"/>
        <v>栃木県那須郡那須町寺子乙２６１１－６４</v>
      </c>
      <c r="AP62" s="49"/>
      <c r="AQ62" s="89"/>
      <c r="AR62" s="93"/>
      <c r="AS62" s="89"/>
      <c r="AT62" s="93"/>
      <c r="AU62" s="89"/>
      <c r="AV62" s="93"/>
      <c r="AW62" s="89"/>
      <c r="AX62" s="94"/>
      <c r="AY62" s="391">
        <f t="shared" si="4"/>
        <v>0</v>
      </c>
      <c r="AZ62" s="99">
        <f t="shared" si="28"/>
        <v>774215</v>
      </c>
      <c r="BA62" s="49"/>
      <c r="BB62" s="48"/>
      <c r="BC62" s="96"/>
      <c r="BD62" s="89"/>
      <c r="BE62" s="97"/>
      <c r="BF62" s="97"/>
      <c r="BG62" s="97"/>
      <c r="BH62" s="97"/>
      <c r="BI62" s="97"/>
      <c r="BJ62" s="97"/>
      <c r="BK62" s="97"/>
      <c r="BL62" s="97"/>
      <c r="BM62" s="97"/>
      <c r="BN62" s="97"/>
      <c r="BO62" s="97"/>
      <c r="BP62" s="97"/>
      <c r="BQ62" s="97"/>
      <c r="BR62" s="97"/>
      <c r="BS62" s="98"/>
      <c r="BV62" s="492"/>
    </row>
    <row r="63" spans="1:74" ht="31.5" customHeight="1" x14ac:dyDescent="0.25">
      <c r="A63" s="74">
        <v>9</v>
      </c>
      <c r="B63" s="75">
        <v>961</v>
      </c>
      <c r="C63" s="49" t="s">
        <v>1810</v>
      </c>
      <c r="D63" s="76" t="s">
        <v>2988</v>
      </c>
      <c r="E63" s="48"/>
      <c r="F63" s="87" t="s">
        <v>2827</v>
      </c>
      <c r="G63" s="87"/>
      <c r="H63" s="87"/>
      <c r="I63" s="87"/>
      <c r="J63" s="109" t="s">
        <v>2431</v>
      </c>
      <c r="K63" s="87"/>
      <c r="L63" s="87"/>
      <c r="M63" s="48" t="s">
        <v>2371</v>
      </c>
      <c r="N63" s="49" t="s">
        <v>3004</v>
      </c>
      <c r="O63" s="49"/>
      <c r="P63" s="49"/>
      <c r="Q63" s="88"/>
      <c r="R63" s="49"/>
      <c r="S63" s="76" t="s">
        <v>2318</v>
      </c>
      <c r="T63" s="76" t="s">
        <v>449</v>
      </c>
      <c r="U63" s="89"/>
      <c r="V63" s="90">
        <v>1</v>
      </c>
      <c r="W63" s="399">
        <f t="shared" si="29"/>
        <v>829981</v>
      </c>
      <c r="X63" s="171" t="s">
        <v>3634</v>
      </c>
      <c r="Y63" s="419"/>
      <c r="Z63" s="473" t="s">
        <v>4575</v>
      </c>
      <c r="AA63" s="473" t="s">
        <v>4575</v>
      </c>
      <c r="AB63" s="473" t="s">
        <v>3743</v>
      </c>
      <c r="AC63" s="132"/>
      <c r="AD63" s="132">
        <v>43544</v>
      </c>
      <c r="AE63" s="132"/>
      <c r="AF63" s="132"/>
      <c r="AG63" s="132">
        <f t="shared" si="30"/>
        <v>43544</v>
      </c>
      <c r="AH63" s="132"/>
      <c r="AI63" s="204"/>
      <c r="AJ63" s="205"/>
      <c r="AK63" s="206"/>
      <c r="AL63" s="207"/>
      <c r="AM63" s="208">
        <v>829981</v>
      </c>
      <c r="AN63" s="93"/>
      <c r="AO63" s="49" t="str">
        <f t="shared" si="31"/>
        <v>栃木県那須郡那須町豊原字水塩道東１３９－３９</v>
      </c>
      <c r="AP63" s="49"/>
      <c r="AQ63" s="89"/>
      <c r="AR63" s="93"/>
      <c r="AS63" s="89"/>
      <c r="AT63" s="93"/>
      <c r="AU63" s="89"/>
      <c r="AV63" s="93"/>
      <c r="AW63" s="89"/>
      <c r="AX63" s="94"/>
      <c r="AY63" s="391">
        <f t="shared" si="4"/>
        <v>0</v>
      </c>
      <c r="AZ63" s="99">
        <f t="shared" si="28"/>
        <v>829981</v>
      </c>
      <c r="BA63" s="49"/>
      <c r="BB63" s="48"/>
      <c r="BC63" s="96"/>
      <c r="BD63" s="89"/>
      <c r="BE63" s="97"/>
      <c r="BF63" s="97"/>
      <c r="BG63" s="97"/>
      <c r="BH63" s="97"/>
      <c r="BI63" s="97"/>
      <c r="BJ63" s="97"/>
      <c r="BK63" s="97"/>
      <c r="BL63" s="97"/>
      <c r="BM63" s="97"/>
      <c r="BN63" s="97"/>
      <c r="BO63" s="97"/>
      <c r="BP63" s="97"/>
      <c r="BQ63" s="97"/>
      <c r="BR63" s="97"/>
      <c r="BS63" s="98"/>
      <c r="BV63" s="492" t="s">
        <v>4615</v>
      </c>
    </row>
    <row r="64" spans="1:74" ht="31.5" customHeight="1" x14ac:dyDescent="0.25">
      <c r="A64" s="74">
        <v>9</v>
      </c>
      <c r="B64" s="75">
        <v>962</v>
      </c>
      <c r="C64" s="49" t="s">
        <v>1810</v>
      </c>
      <c r="D64" s="76" t="s">
        <v>2988</v>
      </c>
      <c r="E64" s="48"/>
      <c r="F64" s="87" t="s">
        <v>2828</v>
      </c>
      <c r="G64" s="87"/>
      <c r="H64" s="87"/>
      <c r="I64" s="87"/>
      <c r="J64" s="109" t="s">
        <v>2432</v>
      </c>
      <c r="K64" s="87"/>
      <c r="L64" s="87"/>
      <c r="M64" s="48" t="s">
        <v>2972</v>
      </c>
      <c r="N64" s="49" t="s">
        <v>3004</v>
      </c>
      <c r="O64" s="49"/>
      <c r="P64" s="49"/>
      <c r="Q64" s="88"/>
      <c r="R64" s="49"/>
      <c r="S64" s="76" t="s">
        <v>2318</v>
      </c>
      <c r="T64" s="76" t="s">
        <v>449</v>
      </c>
      <c r="U64" s="89"/>
      <c r="V64" s="90">
        <v>1</v>
      </c>
      <c r="W64" s="399">
        <f t="shared" si="29"/>
        <v>829981</v>
      </c>
      <c r="X64" s="171" t="s">
        <v>3634</v>
      </c>
      <c r="Y64" s="419"/>
      <c r="Z64" s="473" t="s">
        <v>4575</v>
      </c>
      <c r="AA64" s="473" t="s">
        <v>4575</v>
      </c>
      <c r="AB64" s="473" t="s">
        <v>3743</v>
      </c>
      <c r="AC64" s="132"/>
      <c r="AD64" s="132">
        <v>43544</v>
      </c>
      <c r="AE64" s="132"/>
      <c r="AF64" s="132"/>
      <c r="AG64" s="132">
        <f t="shared" si="30"/>
        <v>43544</v>
      </c>
      <c r="AH64" s="132"/>
      <c r="AI64" s="204"/>
      <c r="AJ64" s="205"/>
      <c r="AK64" s="206"/>
      <c r="AL64" s="207"/>
      <c r="AM64" s="208">
        <v>829981</v>
      </c>
      <c r="AN64" s="93"/>
      <c r="AO64" s="49" t="str">
        <f t="shared" si="31"/>
        <v>栃木県那須郡那須町豊原字水塩道東１３９－３９</v>
      </c>
      <c r="AP64" s="49"/>
      <c r="AQ64" s="89"/>
      <c r="AR64" s="93"/>
      <c r="AS64" s="89"/>
      <c r="AT64" s="93"/>
      <c r="AU64" s="89"/>
      <c r="AV64" s="93"/>
      <c r="AW64" s="89"/>
      <c r="AX64" s="94"/>
      <c r="AY64" s="391">
        <f t="shared" si="4"/>
        <v>0</v>
      </c>
      <c r="AZ64" s="99">
        <f t="shared" si="28"/>
        <v>829981</v>
      </c>
      <c r="BA64" s="49"/>
      <c r="BB64" s="48"/>
      <c r="BC64" s="96"/>
      <c r="BD64" s="89"/>
      <c r="BE64" s="97"/>
      <c r="BF64" s="97"/>
      <c r="BG64" s="97"/>
      <c r="BH64" s="97"/>
      <c r="BI64" s="97"/>
      <c r="BJ64" s="97"/>
      <c r="BK64" s="97"/>
      <c r="BL64" s="97"/>
      <c r="BM64" s="97"/>
      <c r="BN64" s="97"/>
      <c r="BO64" s="97"/>
      <c r="BP64" s="97"/>
      <c r="BQ64" s="97"/>
      <c r="BR64" s="97"/>
      <c r="BS64" s="98"/>
      <c r="BV64" s="492"/>
    </row>
    <row r="65" spans="1:74" ht="31.5" customHeight="1" x14ac:dyDescent="0.25">
      <c r="A65" s="74">
        <v>9</v>
      </c>
      <c r="B65" s="75">
        <v>951</v>
      </c>
      <c r="C65" s="49" t="s">
        <v>1810</v>
      </c>
      <c r="D65" s="76" t="s">
        <v>2988</v>
      </c>
      <c r="E65" s="48"/>
      <c r="F65" s="87" t="s">
        <v>2807</v>
      </c>
      <c r="G65" s="87"/>
      <c r="H65" s="87"/>
      <c r="I65" s="87"/>
      <c r="J65" s="109" t="s">
        <v>2807</v>
      </c>
      <c r="K65" s="87"/>
      <c r="L65" s="87"/>
      <c r="M65" s="48" t="s">
        <v>2371</v>
      </c>
      <c r="N65" s="49" t="s">
        <v>3003</v>
      </c>
      <c r="O65" s="49"/>
      <c r="P65" s="49"/>
      <c r="Q65" s="88"/>
      <c r="R65" s="49"/>
      <c r="S65" s="76" t="s">
        <v>2318</v>
      </c>
      <c r="T65" s="76" t="s">
        <v>449</v>
      </c>
      <c r="U65" s="89"/>
      <c r="V65" s="90">
        <v>1</v>
      </c>
      <c r="W65" s="399">
        <f t="shared" si="29"/>
        <v>594550</v>
      </c>
      <c r="X65" s="171" t="s">
        <v>2803</v>
      </c>
      <c r="Y65" s="419"/>
      <c r="Z65" s="473" t="s">
        <v>4575</v>
      </c>
      <c r="AA65" s="473" t="s">
        <v>4575</v>
      </c>
      <c r="AB65" s="473" t="s">
        <v>4576</v>
      </c>
      <c r="AC65" s="132"/>
      <c r="AD65" s="132">
        <v>43544</v>
      </c>
      <c r="AE65" s="132"/>
      <c r="AF65" s="132"/>
      <c r="AG65" s="132">
        <f t="shared" si="30"/>
        <v>43544</v>
      </c>
      <c r="AH65" s="132"/>
      <c r="AI65" s="204"/>
      <c r="AJ65" s="205"/>
      <c r="AK65" s="206"/>
      <c r="AL65" s="207"/>
      <c r="AM65" s="208">
        <v>594550</v>
      </c>
      <c r="AN65" s="93"/>
      <c r="AO65" s="49" t="str">
        <f t="shared" si="31"/>
        <v>栃木県那須郡那須町豊原丙２６２４－９５</v>
      </c>
      <c r="AP65" s="49"/>
      <c r="AQ65" s="89"/>
      <c r="AR65" s="93"/>
      <c r="AS65" s="89"/>
      <c r="AT65" s="93"/>
      <c r="AU65" s="89"/>
      <c r="AV65" s="93"/>
      <c r="AW65" s="89"/>
      <c r="AX65" s="94"/>
      <c r="AY65" s="391">
        <f t="shared" si="4"/>
        <v>0</v>
      </c>
      <c r="AZ65" s="99">
        <f t="shared" si="28"/>
        <v>594550</v>
      </c>
      <c r="BA65" s="49"/>
      <c r="BB65" s="48"/>
      <c r="BC65" s="96"/>
      <c r="BD65" s="89"/>
      <c r="BE65" s="97"/>
      <c r="BF65" s="97"/>
      <c r="BG65" s="97"/>
      <c r="BH65" s="97"/>
      <c r="BI65" s="97"/>
      <c r="BJ65" s="97"/>
      <c r="BK65" s="97"/>
      <c r="BL65" s="97"/>
      <c r="BM65" s="97"/>
      <c r="BN65" s="97"/>
      <c r="BO65" s="97"/>
      <c r="BP65" s="97"/>
      <c r="BQ65" s="97"/>
      <c r="BR65" s="97"/>
      <c r="BS65" s="98"/>
      <c r="BV65" s="492"/>
    </row>
    <row r="66" spans="1:74" ht="31.5" customHeight="1" x14ac:dyDescent="0.25">
      <c r="A66" s="74">
        <v>9</v>
      </c>
      <c r="B66" s="75">
        <v>950</v>
      </c>
      <c r="C66" s="49" t="s">
        <v>1810</v>
      </c>
      <c r="D66" s="76" t="s">
        <v>2988</v>
      </c>
      <c r="E66" s="48"/>
      <c r="F66" s="87" t="s">
        <v>2806</v>
      </c>
      <c r="G66" s="87"/>
      <c r="H66" s="87"/>
      <c r="I66" s="87"/>
      <c r="J66" s="109" t="s">
        <v>2806</v>
      </c>
      <c r="K66" s="87"/>
      <c r="L66" s="87"/>
      <c r="M66" s="48" t="s">
        <v>2371</v>
      </c>
      <c r="N66" s="49" t="s">
        <v>3002</v>
      </c>
      <c r="O66" s="49"/>
      <c r="P66" s="49"/>
      <c r="Q66" s="88"/>
      <c r="R66" s="49"/>
      <c r="S66" s="76" t="s">
        <v>2318</v>
      </c>
      <c r="T66" s="76" t="s">
        <v>449</v>
      </c>
      <c r="U66" s="89"/>
      <c r="V66" s="90">
        <v>1</v>
      </c>
      <c r="W66" s="399">
        <f t="shared" si="29"/>
        <v>594550</v>
      </c>
      <c r="X66" s="171" t="s">
        <v>2802</v>
      </c>
      <c r="Y66" s="419"/>
      <c r="Z66" s="473" t="s">
        <v>4575</v>
      </c>
      <c r="AA66" s="473" t="s">
        <v>4575</v>
      </c>
      <c r="AB66" s="473" t="s">
        <v>4576</v>
      </c>
      <c r="AC66" s="132"/>
      <c r="AD66" s="132">
        <v>43544</v>
      </c>
      <c r="AE66" s="132"/>
      <c r="AF66" s="132"/>
      <c r="AG66" s="132">
        <f t="shared" si="30"/>
        <v>43544</v>
      </c>
      <c r="AH66" s="132"/>
      <c r="AI66" s="204"/>
      <c r="AJ66" s="205"/>
      <c r="AK66" s="206"/>
      <c r="AL66" s="207"/>
      <c r="AM66" s="208">
        <v>594550</v>
      </c>
      <c r="AN66" s="93"/>
      <c r="AO66" s="49" t="str">
        <f t="shared" si="31"/>
        <v>栃木県那須郡那須町沼野井砂野目６３９－３２</v>
      </c>
      <c r="AP66" s="49"/>
      <c r="AQ66" s="89"/>
      <c r="AR66" s="93"/>
      <c r="AS66" s="89"/>
      <c r="AT66" s="93"/>
      <c r="AU66" s="89"/>
      <c r="AV66" s="93"/>
      <c r="AW66" s="89"/>
      <c r="AX66" s="94"/>
      <c r="AY66" s="391">
        <f t="shared" si="4"/>
        <v>0</v>
      </c>
      <c r="AZ66" s="99">
        <f t="shared" si="28"/>
        <v>594550</v>
      </c>
      <c r="BA66" s="49"/>
      <c r="BB66" s="48"/>
      <c r="BC66" s="96"/>
      <c r="BD66" s="89"/>
      <c r="BE66" s="97"/>
      <c r="BF66" s="97"/>
      <c r="BG66" s="97"/>
      <c r="BH66" s="97"/>
      <c r="BI66" s="97"/>
      <c r="BJ66" s="97"/>
      <c r="BK66" s="97"/>
      <c r="BL66" s="97"/>
      <c r="BM66" s="97"/>
      <c r="BN66" s="97"/>
      <c r="BO66" s="97"/>
      <c r="BP66" s="97"/>
      <c r="BQ66" s="97"/>
      <c r="BR66" s="97"/>
      <c r="BS66" s="98"/>
      <c r="BV66" s="492"/>
    </row>
    <row r="67" spans="1:74" ht="31.5" customHeight="1" x14ac:dyDescent="0.25">
      <c r="A67" s="74">
        <v>9</v>
      </c>
      <c r="B67" s="75">
        <v>955</v>
      </c>
      <c r="C67" s="49" t="s">
        <v>2319</v>
      </c>
      <c r="D67" s="76" t="s">
        <v>2988</v>
      </c>
      <c r="E67" s="48"/>
      <c r="F67" s="87" t="s">
        <v>2822</v>
      </c>
      <c r="G67" s="87"/>
      <c r="H67" s="87"/>
      <c r="I67" s="87"/>
      <c r="J67" s="109" t="s">
        <v>3851</v>
      </c>
      <c r="K67" s="87"/>
      <c r="L67" s="87"/>
      <c r="M67" s="48" t="s">
        <v>2371</v>
      </c>
      <c r="N67" s="49" t="s">
        <v>3007</v>
      </c>
      <c r="O67" s="49"/>
      <c r="P67" s="49"/>
      <c r="Q67" s="88"/>
      <c r="R67" s="49"/>
      <c r="S67" s="76" t="s">
        <v>2318</v>
      </c>
      <c r="T67" s="76" t="s">
        <v>449</v>
      </c>
      <c r="U67" s="89"/>
      <c r="V67" s="90">
        <v>1</v>
      </c>
      <c r="W67" s="399">
        <f t="shared" si="29"/>
        <v>605103</v>
      </c>
      <c r="X67" s="171" t="s">
        <v>2813</v>
      </c>
      <c r="Y67" s="419"/>
      <c r="Z67" s="473" t="s">
        <v>4625</v>
      </c>
      <c r="AA67" s="473" t="s">
        <v>4626</v>
      </c>
      <c r="AB67" s="473" t="s">
        <v>4626</v>
      </c>
      <c r="AC67" s="132"/>
      <c r="AD67" s="132">
        <v>43544</v>
      </c>
      <c r="AE67" s="132"/>
      <c r="AF67" s="132"/>
      <c r="AG67" s="132">
        <f t="shared" si="30"/>
        <v>43544</v>
      </c>
      <c r="AH67" s="132"/>
      <c r="AI67" s="204"/>
      <c r="AJ67" s="205"/>
      <c r="AK67" s="206"/>
      <c r="AL67" s="207"/>
      <c r="AM67" s="208">
        <v>605103</v>
      </c>
      <c r="AN67" s="93"/>
      <c r="AO67" s="49" t="str">
        <f t="shared" si="31"/>
        <v>栃木県那須塩原市青木７３４－４８－１</v>
      </c>
      <c r="AP67" s="49"/>
      <c r="AQ67" s="89"/>
      <c r="AR67" s="93"/>
      <c r="AS67" s="89"/>
      <c r="AT67" s="93"/>
      <c r="AU67" s="89"/>
      <c r="AV67" s="93"/>
      <c r="AW67" s="89"/>
      <c r="AX67" s="94"/>
      <c r="AY67" s="391">
        <f t="shared" si="4"/>
        <v>0</v>
      </c>
      <c r="AZ67" s="99">
        <f t="shared" si="28"/>
        <v>605103</v>
      </c>
      <c r="BA67" s="49"/>
      <c r="BB67" s="48"/>
      <c r="BC67" s="96"/>
      <c r="BD67" s="89"/>
      <c r="BE67" s="97"/>
      <c r="BF67" s="97"/>
      <c r="BG67" s="97"/>
      <c r="BH67" s="97"/>
      <c r="BI67" s="97"/>
      <c r="BJ67" s="97"/>
      <c r="BK67" s="97"/>
      <c r="BL67" s="97"/>
      <c r="BM67" s="97"/>
      <c r="BN67" s="97"/>
      <c r="BO67" s="97"/>
      <c r="BP67" s="97"/>
      <c r="BQ67" s="97"/>
      <c r="BR67" s="97"/>
      <c r="BS67" s="98"/>
      <c r="BV67" s="492"/>
    </row>
    <row r="68" spans="1:74" s="100" customFormat="1" ht="31.5" customHeight="1" x14ac:dyDescent="0.25">
      <c r="A68" s="74">
        <v>9</v>
      </c>
      <c r="B68" s="75">
        <v>943</v>
      </c>
      <c r="C68" s="49" t="s">
        <v>2319</v>
      </c>
      <c r="D68" s="76"/>
      <c r="E68" s="48"/>
      <c r="F68" s="87" t="s">
        <v>2791</v>
      </c>
      <c r="G68" s="87"/>
      <c r="H68" s="87"/>
      <c r="I68" s="87"/>
      <c r="J68" s="109"/>
      <c r="K68" s="87"/>
      <c r="L68" s="87"/>
      <c r="M68" s="48" t="s">
        <v>2371</v>
      </c>
      <c r="N68" s="49" t="s">
        <v>2994</v>
      </c>
      <c r="O68" s="49"/>
      <c r="P68" s="49"/>
      <c r="Q68" s="88"/>
      <c r="R68" s="49"/>
      <c r="S68" s="76" t="s">
        <v>2318</v>
      </c>
      <c r="T68" s="76" t="s">
        <v>449</v>
      </c>
      <c r="U68" s="89"/>
      <c r="V68" s="90">
        <v>1</v>
      </c>
      <c r="W68" s="399">
        <f t="shared" si="29"/>
        <v>605050</v>
      </c>
      <c r="X68" s="171" t="s">
        <v>2447</v>
      </c>
      <c r="Y68" s="419"/>
      <c r="Z68" s="473" t="s">
        <v>4576</v>
      </c>
      <c r="AA68" s="473" t="s">
        <v>4575</v>
      </c>
      <c r="AB68" s="473" t="s">
        <v>4576</v>
      </c>
      <c r="AC68" s="132" t="s">
        <v>2993</v>
      </c>
      <c r="AD68" s="132">
        <v>43544</v>
      </c>
      <c r="AE68" s="132"/>
      <c r="AF68" s="132"/>
      <c r="AG68" s="132">
        <f t="shared" si="30"/>
        <v>43544</v>
      </c>
      <c r="AH68" s="132"/>
      <c r="AI68" s="204"/>
      <c r="AJ68" s="205"/>
      <c r="AK68" s="206"/>
      <c r="AL68" s="207"/>
      <c r="AM68" s="208">
        <v>605050</v>
      </c>
      <c r="AN68" s="93"/>
      <c r="AO68" s="49" t="str">
        <f t="shared" si="31"/>
        <v>栃木県那須塩原市一区町３１５－１２８</v>
      </c>
      <c r="AP68" s="49"/>
      <c r="AQ68" s="89"/>
      <c r="AR68" s="93"/>
      <c r="AS68" s="89"/>
      <c r="AT68" s="93"/>
      <c r="AU68" s="89"/>
      <c r="AV68" s="93"/>
      <c r="AW68" s="89"/>
      <c r="AX68" s="94"/>
      <c r="AY68" s="391">
        <f t="shared" si="4"/>
        <v>0</v>
      </c>
      <c r="AZ68" s="99">
        <f t="shared" si="28"/>
        <v>605050</v>
      </c>
      <c r="BA68" s="49"/>
      <c r="BB68" s="48"/>
      <c r="BC68" s="96"/>
      <c r="BD68" s="89"/>
      <c r="BE68" s="97"/>
      <c r="BF68" s="97"/>
      <c r="BG68" s="97"/>
      <c r="BH68" s="97"/>
      <c r="BI68" s="97"/>
      <c r="BJ68" s="97"/>
      <c r="BK68" s="97"/>
      <c r="BL68" s="97"/>
      <c r="BM68" s="97"/>
      <c r="BN68" s="97"/>
      <c r="BO68" s="97"/>
      <c r="BP68" s="97"/>
      <c r="BQ68" s="97"/>
      <c r="BR68" s="97"/>
      <c r="BS68" s="98"/>
      <c r="BT68" s="182"/>
      <c r="BU68" s="58"/>
      <c r="BV68" s="492"/>
    </row>
    <row r="69" spans="1:74" s="118" customFormat="1" ht="31.5" customHeight="1" x14ac:dyDescent="0.25">
      <c r="A69" s="74">
        <v>9</v>
      </c>
      <c r="B69" s="75">
        <v>954</v>
      </c>
      <c r="C69" s="49" t="s">
        <v>2319</v>
      </c>
      <c r="D69" s="76" t="s">
        <v>2988</v>
      </c>
      <c r="E69" s="48"/>
      <c r="F69" s="87" t="s">
        <v>2821</v>
      </c>
      <c r="G69" s="87"/>
      <c r="H69" s="87"/>
      <c r="I69" s="87"/>
      <c r="J69" s="109" t="s">
        <v>3852</v>
      </c>
      <c r="K69" s="87"/>
      <c r="L69" s="87"/>
      <c r="M69" s="48" t="s">
        <v>2371</v>
      </c>
      <c r="N69" s="49" t="s">
        <v>2327</v>
      </c>
      <c r="O69" s="49"/>
      <c r="P69" s="49"/>
      <c r="Q69" s="88"/>
      <c r="R69" s="49"/>
      <c r="S69" s="76" t="s">
        <v>2318</v>
      </c>
      <c r="T69" s="76" t="s">
        <v>449</v>
      </c>
      <c r="U69" s="89"/>
      <c r="V69" s="90">
        <v>1</v>
      </c>
      <c r="W69" s="399">
        <f t="shared" si="29"/>
        <v>586315</v>
      </c>
      <c r="X69" s="171" t="s">
        <v>2811</v>
      </c>
      <c r="Y69" s="419"/>
      <c r="Z69" s="473" t="s">
        <v>4575</v>
      </c>
      <c r="AA69" s="473" t="s">
        <v>4575</v>
      </c>
      <c r="AB69" s="473" t="s">
        <v>4576</v>
      </c>
      <c r="AC69" s="132"/>
      <c r="AD69" s="132">
        <v>43544</v>
      </c>
      <c r="AE69" s="132"/>
      <c r="AF69" s="132"/>
      <c r="AG69" s="132">
        <f t="shared" si="30"/>
        <v>43544</v>
      </c>
      <c r="AH69" s="132"/>
      <c r="AI69" s="204"/>
      <c r="AJ69" s="205"/>
      <c r="AK69" s="211"/>
      <c r="AL69" s="207"/>
      <c r="AM69" s="208">
        <v>586315</v>
      </c>
      <c r="AN69" s="93"/>
      <c r="AO69" s="49" t="str">
        <f t="shared" si="31"/>
        <v>栃木県那須塩原市上厚崎378-111</v>
      </c>
      <c r="AP69" s="49"/>
      <c r="AQ69" s="89"/>
      <c r="AR69" s="93"/>
      <c r="AS69" s="89"/>
      <c r="AT69" s="93"/>
      <c r="AU69" s="89"/>
      <c r="AV69" s="93"/>
      <c r="AW69" s="89"/>
      <c r="AX69" s="94"/>
      <c r="AY69" s="391">
        <f t="shared" ref="AY69:AY132" si="32">AR69+AT69+AV69+AX69</f>
        <v>0</v>
      </c>
      <c r="AZ69" s="99">
        <f t="shared" ref="AZ69:AZ100" si="33">IF(AM69=0,"",AM69-AR69-AT69-AV69-AX69)</f>
        <v>586315</v>
      </c>
      <c r="BA69" s="49"/>
      <c r="BB69" s="48"/>
      <c r="BC69" s="96"/>
      <c r="BD69" s="89"/>
      <c r="BE69" s="97"/>
      <c r="BF69" s="97"/>
      <c r="BG69" s="97"/>
      <c r="BH69" s="97"/>
      <c r="BI69" s="97"/>
      <c r="BJ69" s="97"/>
      <c r="BK69" s="97"/>
      <c r="BL69" s="97"/>
      <c r="BM69" s="97"/>
      <c r="BN69" s="97"/>
      <c r="BO69" s="97"/>
      <c r="BP69" s="97"/>
      <c r="BQ69" s="97"/>
      <c r="BR69" s="97"/>
      <c r="BS69" s="98"/>
      <c r="BT69" s="182"/>
      <c r="BU69" s="58"/>
      <c r="BV69" s="492"/>
    </row>
    <row r="70" spans="1:74" s="118" customFormat="1" ht="31.5" customHeight="1" x14ac:dyDescent="0.25">
      <c r="A70" s="74">
        <v>9</v>
      </c>
      <c r="B70" s="75">
        <v>940</v>
      </c>
      <c r="C70" s="49" t="s">
        <v>2319</v>
      </c>
      <c r="D70" s="76"/>
      <c r="E70" s="48"/>
      <c r="F70" s="87" t="s">
        <v>2785</v>
      </c>
      <c r="G70" s="87"/>
      <c r="H70" s="87"/>
      <c r="I70" s="87"/>
      <c r="J70" s="109" t="s">
        <v>3847</v>
      </c>
      <c r="K70" s="87"/>
      <c r="L70" s="87"/>
      <c r="M70" s="48" t="s">
        <v>2371</v>
      </c>
      <c r="N70" s="49" t="s">
        <v>2320</v>
      </c>
      <c r="O70" s="49"/>
      <c r="P70" s="49"/>
      <c r="Q70" s="88"/>
      <c r="R70" s="49"/>
      <c r="S70" s="76" t="s">
        <v>2318</v>
      </c>
      <c r="T70" s="76" t="s">
        <v>449</v>
      </c>
      <c r="U70" s="89"/>
      <c r="V70" s="90">
        <v>1</v>
      </c>
      <c r="W70" s="399">
        <f t="shared" si="29"/>
        <v>605050</v>
      </c>
      <c r="X70" s="171" t="s">
        <v>2786</v>
      </c>
      <c r="Y70" s="419"/>
      <c r="Z70" s="473" t="s">
        <v>4575</v>
      </c>
      <c r="AA70" s="473" t="s">
        <v>4575</v>
      </c>
      <c r="AB70" s="473" t="s">
        <v>4576</v>
      </c>
      <c r="AC70" s="132"/>
      <c r="AD70" s="132">
        <v>43544</v>
      </c>
      <c r="AE70" s="132"/>
      <c r="AF70" s="132"/>
      <c r="AG70" s="132">
        <f t="shared" si="30"/>
        <v>43544</v>
      </c>
      <c r="AH70" s="132"/>
      <c r="AI70" s="204"/>
      <c r="AJ70" s="205"/>
      <c r="AK70" s="211"/>
      <c r="AL70" s="207"/>
      <c r="AM70" s="208">
        <v>605050</v>
      </c>
      <c r="AN70" s="93"/>
      <c r="AO70" s="49" t="str">
        <f t="shared" si="31"/>
        <v>栃木県那須塩原市関谷１</v>
      </c>
      <c r="AP70" s="49"/>
      <c r="AQ70" s="89"/>
      <c r="AR70" s="93"/>
      <c r="AS70" s="89"/>
      <c r="AT70" s="93"/>
      <c r="AU70" s="89"/>
      <c r="AV70" s="93"/>
      <c r="AW70" s="89"/>
      <c r="AX70" s="94"/>
      <c r="AY70" s="391">
        <f t="shared" si="32"/>
        <v>0</v>
      </c>
      <c r="AZ70" s="99">
        <f t="shared" si="33"/>
        <v>605050</v>
      </c>
      <c r="BA70" s="49"/>
      <c r="BB70" s="48"/>
      <c r="BC70" s="96"/>
      <c r="BD70" s="89"/>
      <c r="BE70" s="97"/>
      <c r="BF70" s="97"/>
      <c r="BG70" s="97"/>
      <c r="BH70" s="97"/>
      <c r="BI70" s="97"/>
      <c r="BJ70" s="97"/>
      <c r="BK70" s="97"/>
      <c r="BL70" s="97"/>
      <c r="BM70" s="97"/>
      <c r="BN70" s="97"/>
      <c r="BO70" s="97"/>
      <c r="BP70" s="97"/>
      <c r="BQ70" s="97"/>
      <c r="BR70" s="97"/>
      <c r="BS70" s="98"/>
      <c r="BT70" s="182"/>
      <c r="BU70" s="58"/>
      <c r="BV70" s="492"/>
    </row>
    <row r="71" spans="1:74" s="118" customFormat="1" ht="31.5" customHeight="1" x14ac:dyDescent="0.25">
      <c r="A71" s="74">
        <v>9</v>
      </c>
      <c r="B71" s="75">
        <v>942</v>
      </c>
      <c r="C71" s="49" t="s">
        <v>2319</v>
      </c>
      <c r="D71" s="76"/>
      <c r="E71" s="48"/>
      <c r="F71" s="87" t="s">
        <v>2790</v>
      </c>
      <c r="G71" s="87"/>
      <c r="H71" s="87"/>
      <c r="I71" s="87"/>
      <c r="J71" s="109" t="s">
        <v>2790</v>
      </c>
      <c r="K71" s="87"/>
      <c r="L71" s="87"/>
      <c r="M71" s="48" t="s">
        <v>2371</v>
      </c>
      <c r="N71" s="49" t="s">
        <v>2322</v>
      </c>
      <c r="O71" s="49"/>
      <c r="P71" s="49"/>
      <c r="Q71" s="88"/>
      <c r="R71" s="49"/>
      <c r="S71" s="76" t="s">
        <v>2323</v>
      </c>
      <c r="T71" s="76" t="s">
        <v>449</v>
      </c>
      <c r="U71" s="89"/>
      <c r="V71" s="90">
        <v>1</v>
      </c>
      <c r="W71" s="399">
        <f t="shared" si="29"/>
        <v>1888200</v>
      </c>
      <c r="X71" s="171" t="s">
        <v>2789</v>
      </c>
      <c r="Y71" s="419"/>
      <c r="Z71" s="473" t="s">
        <v>4575</v>
      </c>
      <c r="AA71" s="473" t="s">
        <v>4575</v>
      </c>
      <c r="AB71" s="473" t="s">
        <v>4576</v>
      </c>
      <c r="AC71" s="132"/>
      <c r="AD71" s="132">
        <v>43544</v>
      </c>
      <c r="AE71" s="132"/>
      <c r="AF71" s="132"/>
      <c r="AG71" s="132">
        <f t="shared" si="30"/>
        <v>43544</v>
      </c>
      <c r="AH71" s="132"/>
      <c r="AI71" s="204"/>
      <c r="AJ71" s="205"/>
      <c r="AK71" s="211"/>
      <c r="AL71" s="207"/>
      <c r="AM71" s="208">
        <v>1888200</v>
      </c>
      <c r="AN71" s="93"/>
      <c r="AO71" s="49" t="str">
        <f t="shared" si="31"/>
        <v>栃木県那須塩原市関谷日ノ出1652-19</v>
      </c>
      <c r="AP71" s="49"/>
      <c r="AQ71" s="89"/>
      <c r="AR71" s="93"/>
      <c r="AS71" s="89"/>
      <c r="AT71" s="93"/>
      <c r="AU71" s="89"/>
      <c r="AV71" s="93"/>
      <c r="AW71" s="89"/>
      <c r="AX71" s="94"/>
      <c r="AY71" s="391">
        <f t="shared" si="32"/>
        <v>0</v>
      </c>
      <c r="AZ71" s="99">
        <f t="shared" si="33"/>
        <v>1888200</v>
      </c>
      <c r="BA71" s="49"/>
      <c r="BB71" s="48"/>
      <c r="BC71" s="96"/>
      <c r="BD71" s="89"/>
      <c r="BE71" s="97"/>
      <c r="BF71" s="97"/>
      <c r="BG71" s="97"/>
      <c r="BH71" s="97"/>
      <c r="BI71" s="97"/>
      <c r="BJ71" s="97"/>
      <c r="BK71" s="97"/>
      <c r="BL71" s="97"/>
      <c r="BM71" s="97"/>
      <c r="BN71" s="97"/>
      <c r="BO71" s="97"/>
      <c r="BP71" s="97"/>
      <c r="BQ71" s="97"/>
      <c r="BR71" s="97"/>
      <c r="BS71" s="98"/>
      <c r="BT71" s="182"/>
      <c r="BU71" s="100"/>
      <c r="BV71" s="492"/>
    </row>
    <row r="72" spans="1:74" s="118" customFormat="1" ht="31.5" customHeight="1" x14ac:dyDescent="0.25">
      <c r="A72" s="74">
        <v>9</v>
      </c>
      <c r="B72" s="75">
        <v>941</v>
      </c>
      <c r="C72" s="49" t="s">
        <v>2319</v>
      </c>
      <c r="D72" s="76"/>
      <c r="E72" s="48"/>
      <c r="F72" s="87" t="s">
        <v>2787</v>
      </c>
      <c r="G72" s="87"/>
      <c r="H72" s="87"/>
      <c r="I72" s="87"/>
      <c r="J72" s="109" t="s">
        <v>2787</v>
      </c>
      <c r="K72" s="87"/>
      <c r="L72" s="87"/>
      <c r="M72" s="48" t="s">
        <v>2371</v>
      </c>
      <c r="N72" s="49" t="s">
        <v>2321</v>
      </c>
      <c r="O72" s="49"/>
      <c r="P72" s="49"/>
      <c r="Q72" s="88"/>
      <c r="R72" s="49"/>
      <c r="S72" s="76" t="s">
        <v>2318</v>
      </c>
      <c r="T72" s="76" t="s">
        <v>449</v>
      </c>
      <c r="U72" s="89"/>
      <c r="V72" s="90">
        <v>1</v>
      </c>
      <c r="W72" s="399">
        <f t="shared" si="29"/>
        <v>605050</v>
      </c>
      <c r="X72" s="171" t="s">
        <v>2788</v>
      </c>
      <c r="Y72" s="419"/>
      <c r="Z72" s="473" t="s">
        <v>4575</v>
      </c>
      <c r="AA72" s="473" t="s">
        <v>4575</v>
      </c>
      <c r="AB72" s="473" t="s">
        <v>4576</v>
      </c>
      <c r="AC72" s="132"/>
      <c r="AD72" s="132">
        <v>43544</v>
      </c>
      <c r="AE72" s="132"/>
      <c r="AF72" s="132"/>
      <c r="AG72" s="132">
        <f t="shared" si="30"/>
        <v>43544</v>
      </c>
      <c r="AH72" s="132"/>
      <c r="AI72" s="204"/>
      <c r="AJ72" s="205"/>
      <c r="AK72" s="211"/>
      <c r="AL72" s="207"/>
      <c r="AM72" s="208">
        <v>605050</v>
      </c>
      <c r="AN72" s="93"/>
      <c r="AO72" s="49" t="str">
        <f t="shared" si="31"/>
        <v>栃木県那須塩原市関谷日ノ出1652-25</v>
      </c>
      <c r="AP72" s="49"/>
      <c r="AQ72" s="89"/>
      <c r="AR72" s="93"/>
      <c r="AS72" s="89"/>
      <c r="AT72" s="93"/>
      <c r="AU72" s="89"/>
      <c r="AV72" s="93"/>
      <c r="AW72" s="89"/>
      <c r="AX72" s="94"/>
      <c r="AY72" s="391">
        <f t="shared" si="32"/>
        <v>0</v>
      </c>
      <c r="AZ72" s="99">
        <f t="shared" si="33"/>
        <v>605050</v>
      </c>
      <c r="BA72" s="49"/>
      <c r="BB72" s="48"/>
      <c r="BC72" s="96"/>
      <c r="BD72" s="89"/>
      <c r="BE72" s="97"/>
      <c r="BF72" s="97"/>
      <c r="BG72" s="97"/>
      <c r="BH72" s="97"/>
      <c r="BI72" s="97"/>
      <c r="BJ72" s="97"/>
      <c r="BK72" s="97"/>
      <c r="BL72" s="97"/>
      <c r="BM72" s="97"/>
      <c r="BN72" s="97"/>
      <c r="BO72" s="97"/>
      <c r="BP72" s="97"/>
      <c r="BQ72" s="97"/>
      <c r="BR72" s="97"/>
      <c r="BS72" s="98"/>
      <c r="BT72" s="183"/>
      <c r="BV72" s="492"/>
    </row>
    <row r="73" spans="1:74" s="118" customFormat="1" ht="31.5" customHeight="1" x14ac:dyDescent="0.25">
      <c r="A73" s="74">
        <v>9</v>
      </c>
      <c r="B73" s="75">
        <v>944</v>
      </c>
      <c r="C73" s="49" t="s">
        <v>2319</v>
      </c>
      <c r="D73" s="76" t="s">
        <v>2988</v>
      </c>
      <c r="E73" s="48"/>
      <c r="F73" s="87" t="s">
        <v>2792</v>
      </c>
      <c r="G73" s="87"/>
      <c r="H73" s="87"/>
      <c r="I73" s="87"/>
      <c r="J73" s="109" t="s">
        <v>2792</v>
      </c>
      <c r="K73" s="87"/>
      <c r="L73" s="87"/>
      <c r="M73" s="48" t="s">
        <v>2371</v>
      </c>
      <c r="N73" s="49" t="s">
        <v>2995</v>
      </c>
      <c r="O73" s="49"/>
      <c r="P73" s="49"/>
      <c r="Q73" s="88"/>
      <c r="R73" s="49"/>
      <c r="S73" s="76" t="s">
        <v>2318</v>
      </c>
      <c r="T73" s="76" t="s">
        <v>449</v>
      </c>
      <c r="U73" s="89"/>
      <c r="V73" s="90">
        <v>1</v>
      </c>
      <c r="W73" s="399">
        <f t="shared" si="29"/>
        <v>1210251</v>
      </c>
      <c r="X73" s="188" t="s">
        <v>3649</v>
      </c>
      <c r="Y73" s="419"/>
      <c r="Z73" s="473" t="s">
        <v>4625</v>
      </c>
      <c r="AA73" s="473" t="s">
        <v>4626</v>
      </c>
      <c r="AB73" s="473" t="s">
        <v>4626</v>
      </c>
      <c r="AC73" s="132"/>
      <c r="AD73" s="132">
        <v>43544</v>
      </c>
      <c r="AE73" s="132"/>
      <c r="AF73" s="132"/>
      <c r="AG73" s="132">
        <f t="shared" si="30"/>
        <v>43544</v>
      </c>
      <c r="AH73" s="132"/>
      <c r="AI73" s="204"/>
      <c r="AJ73" s="205"/>
      <c r="AK73" s="206"/>
      <c r="AL73" s="207"/>
      <c r="AM73" s="208">
        <v>1210251</v>
      </c>
      <c r="AN73" s="93"/>
      <c r="AO73" s="49" t="str">
        <f t="shared" si="31"/>
        <v>栃木県那須塩原市高林上柏林１９１４－１８</v>
      </c>
      <c r="AP73" s="49"/>
      <c r="AQ73" s="89"/>
      <c r="AR73" s="93"/>
      <c r="AS73" s="89"/>
      <c r="AT73" s="93"/>
      <c r="AU73" s="89"/>
      <c r="AV73" s="93"/>
      <c r="AW73" s="89"/>
      <c r="AX73" s="94"/>
      <c r="AY73" s="391">
        <f t="shared" si="32"/>
        <v>0</v>
      </c>
      <c r="AZ73" s="99">
        <f t="shared" si="33"/>
        <v>1210251</v>
      </c>
      <c r="BA73" s="49"/>
      <c r="BB73" s="48"/>
      <c r="BC73" s="96"/>
      <c r="BD73" s="89"/>
      <c r="BE73" s="97"/>
      <c r="BF73" s="97"/>
      <c r="BG73" s="97"/>
      <c r="BH73" s="97"/>
      <c r="BI73" s="97"/>
      <c r="BJ73" s="97"/>
      <c r="BK73" s="97"/>
      <c r="BL73" s="97"/>
      <c r="BM73" s="97"/>
      <c r="BN73" s="97"/>
      <c r="BO73" s="97"/>
      <c r="BP73" s="97"/>
      <c r="BQ73" s="97"/>
      <c r="BR73" s="97"/>
      <c r="BS73" s="98"/>
      <c r="BT73" s="182"/>
      <c r="BU73" s="100"/>
      <c r="BV73" s="492"/>
    </row>
    <row r="74" spans="1:74" ht="31.5" customHeight="1" x14ac:dyDescent="0.25">
      <c r="A74" s="74">
        <v>9</v>
      </c>
      <c r="B74" s="75">
        <v>952</v>
      </c>
      <c r="C74" s="49" t="s">
        <v>2319</v>
      </c>
      <c r="D74" s="76"/>
      <c r="E74" s="48"/>
      <c r="F74" s="87" t="s">
        <v>2809</v>
      </c>
      <c r="G74" s="87"/>
      <c r="H74" s="87"/>
      <c r="I74" s="87"/>
      <c r="J74" s="109" t="s">
        <v>2809</v>
      </c>
      <c r="K74" s="87"/>
      <c r="L74" s="87"/>
      <c r="M74" s="48" t="s">
        <v>2371</v>
      </c>
      <c r="N74" s="49" t="s">
        <v>3005</v>
      </c>
      <c r="O74" s="49"/>
      <c r="P74" s="49"/>
      <c r="Q74" s="88"/>
      <c r="R74" s="49"/>
      <c r="S74" s="76" t="s">
        <v>2318</v>
      </c>
      <c r="T74" s="76" t="s">
        <v>449</v>
      </c>
      <c r="U74" s="89"/>
      <c r="V74" s="90">
        <v>1</v>
      </c>
      <c r="W74" s="399">
        <f t="shared" si="29"/>
        <v>1540129</v>
      </c>
      <c r="X74" s="171" t="s">
        <v>2793</v>
      </c>
      <c r="Y74" s="419"/>
      <c r="Z74" s="473" t="s">
        <v>4575</v>
      </c>
      <c r="AA74" s="473" t="s">
        <v>4575</v>
      </c>
      <c r="AB74" s="473" t="s">
        <v>4576</v>
      </c>
      <c r="AC74" s="132"/>
      <c r="AD74" s="132">
        <v>43544</v>
      </c>
      <c r="AE74" s="132"/>
      <c r="AF74" s="132"/>
      <c r="AG74" s="132">
        <f t="shared" si="30"/>
        <v>43544</v>
      </c>
      <c r="AH74" s="132"/>
      <c r="AI74" s="204"/>
      <c r="AJ74" s="205"/>
      <c r="AK74" s="211"/>
      <c r="AL74" s="207"/>
      <c r="AM74" s="208">
        <v>1540129</v>
      </c>
      <c r="AN74" s="93"/>
      <c r="AO74" s="49" t="str">
        <f t="shared" si="31"/>
        <v>栃木県那須塩原市戸田６５７－７、６５７－２５</v>
      </c>
      <c r="AP74" s="49"/>
      <c r="AQ74" s="89"/>
      <c r="AR74" s="93"/>
      <c r="AS74" s="89"/>
      <c r="AT74" s="93"/>
      <c r="AU74" s="89"/>
      <c r="AV74" s="93"/>
      <c r="AW74" s="89"/>
      <c r="AX74" s="94"/>
      <c r="AY74" s="391">
        <f t="shared" si="32"/>
        <v>0</v>
      </c>
      <c r="AZ74" s="99">
        <f t="shared" si="33"/>
        <v>1540129</v>
      </c>
      <c r="BA74" s="49"/>
      <c r="BB74" s="48"/>
      <c r="BC74" s="96"/>
      <c r="BD74" s="89"/>
      <c r="BE74" s="97"/>
      <c r="BF74" s="97"/>
      <c r="BG74" s="97"/>
      <c r="BH74" s="97"/>
      <c r="BI74" s="97"/>
      <c r="BJ74" s="97"/>
      <c r="BK74" s="97"/>
      <c r="BL74" s="97"/>
      <c r="BM74" s="97"/>
      <c r="BN74" s="97"/>
      <c r="BO74" s="97"/>
      <c r="BP74" s="97"/>
      <c r="BQ74" s="97"/>
      <c r="BR74" s="97"/>
      <c r="BS74" s="98"/>
      <c r="BU74" s="118"/>
      <c r="BV74" s="492"/>
    </row>
    <row r="75" spans="1:74" ht="31.5" customHeight="1" x14ac:dyDescent="0.25">
      <c r="A75" s="74">
        <v>9</v>
      </c>
      <c r="B75" s="75">
        <v>959</v>
      </c>
      <c r="C75" s="49" t="s">
        <v>2319</v>
      </c>
      <c r="D75" s="76"/>
      <c r="E75" s="48"/>
      <c r="F75" s="87" t="s">
        <v>2826</v>
      </c>
      <c r="G75" s="87"/>
      <c r="H75" s="87"/>
      <c r="I75" s="87"/>
      <c r="J75" s="109"/>
      <c r="K75" s="87"/>
      <c r="L75" s="87"/>
      <c r="M75" s="48" t="s">
        <v>2371</v>
      </c>
      <c r="N75" s="49" t="s">
        <v>3006</v>
      </c>
      <c r="O75" s="49"/>
      <c r="P75" s="49"/>
      <c r="Q75" s="88"/>
      <c r="R75" s="49"/>
      <c r="S75" s="76" t="s">
        <v>2318</v>
      </c>
      <c r="T75" s="76" t="s">
        <v>449</v>
      </c>
      <c r="U75" s="89"/>
      <c r="V75" s="90">
        <v>1</v>
      </c>
      <c r="W75" s="399">
        <f t="shared" si="29"/>
        <v>1033756</v>
      </c>
      <c r="X75" s="171" t="s">
        <v>2814</v>
      </c>
      <c r="Y75" s="419"/>
      <c r="Z75" s="473" t="s">
        <v>4575</v>
      </c>
      <c r="AA75" s="473" t="s">
        <v>4575</v>
      </c>
      <c r="AB75" s="473" t="s">
        <v>4576</v>
      </c>
      <c r="AC75" s="132">
        <v>43517</v>
      </c>
      <c r="AD75" s="132">
        <v>43487</v>
      </c>
      <c r="AE75" s="132">
        <v>42116</v>
      </c>
      <c r="AF75" s="132"/>
      <c r="AG75" s="132">
        <f t="shared" si="30"/>
        <v>42116</v>
      </c>
      <c r="AH75" s="132"/>
      <c r="AI75" s="204" t="s">
        <v>2412</v>
      </c>
      <c r="AJ75" s="205" t="s">
        <v>2429</v>
      </c>
      <c r="AK75" s="211"/>
      <c r="AL75" s="207"/>
      <c r="AM75" s="208">
        <v>1033756</v>
      </c>
      <c r="AN75" s="93"/>
      <c r="AO75" s="49" t="str">
        <f t="shared" si="31"/>
        <v>栃木県那須塩原市戸田字那須東原５１－２４</v>
      </c>
      <c r="AP75" s="49"/>
      <c r="AQ75" s="89"/>
      <c r="AR75" s="93"/>
      <c r="AS75" s="89"/>
      <c r="AT75" s="93"/>
      <c r="AU75" s="89"/>
      <c r="AV75" s="93"/>
      <c r="AW75" s="89"/>
      <c r="AX75" s="94"/>
      <c r="AY75" s="391">
        <f t="shared" si="32"/>
        <v>0</v>
      </c>
      <c r="AZ75" s="99">
        <f t="shared" si="33"/>
        <v>1033756</v>
      </c>
      <c r="BA75" s="49"/>
      <c r="BB75" s="48"/>
      <c r="BC75" s="96"/>
      <c r="BD75" s="89"/>
      <c r="BE75" s="97"/>
      <c r="BF75" s="97"/>
      <c r="BG75" s="97"/>
      <c r="BH75" s="97"/>
      <c r="BI75" s="97"/>
      <c r="BJ75" s="97"/>
      <c r="BK75" s="97"/>
      <c r="BL75" s="97"/>
      <c r="BM75" s="97"/>
      <c r="BN75" s="97"/>
      <c r="BO75" s="97"/>
      <c r="BP75" s="97"/>
      <c r="BQ75" s="97"/>
      <c r="BR75" s="97"/>
      <c r="BS75" s="98"/>
      <c r="BU75" s="118"/>
      <c r="BV75" s="492"/>
    </row>
    <row r="76" spans="1:74" ht="31.5" customHeight="1" x14ac:dyDescent="0.25">
      <c r="A76" s="74">
        <v>9</v>
      </c>
      <c r="B76" s="75">
        <v>956</v>
      </c>
      <c r="C76" s="49" t="s">
        <v>2319</v>
      </c>
      <c r="D76" s="76" t="s">
        <v>2988</v>
      </c>
      <c r="E76" s="48"/>
      <c r="F76" s="87" t="s">
        <v>2823</v>
      </c>
      <c r="G76" s="87"/>
      <c r="H76" s="87"/>
      <c r="I76" s="87"/>
      <c r="J76" s="109" t="s">
        <v>3850</v>
      </c>
      <c r="K76" s="87"/>
      <c r="L76" s="87"/>
      <c r="M76" s="48" t="s">
        <v>2371</v>
      </c>
      <c r="N76" s="49" t="s">
        <v>3008</v>
      </c>
      <c r="O76" s="49"/>
      <c r="P76" s="49"/>
      <c r="Q76" s="88"/>
      <c r="R76" s="49"/>
      <c r="S76" s="76" t="s">
        <v>2318</v>
      </c>
      <c r="T76" s="76" t="s">
        <v>449</v>
      </c>
      <c r="U76" s="89"/>
      <c r="V76" s="90">
        <v>1</v>
      </c>
      <c r="W76" s="399">
        <f t="shared" si="29"/>
        <v>605103</v>
      </c>
      <c r="X76" s="188" t="s">
        <v>3635</v>
      </c>
      <c r="Y76" s="419"/>
      <c r="Z76" s="473" t="s">
        <v>4625</v>
      </c>
      <c r="AA76" s="473" t="s">
        <v>4626</v>
      </c>
      <c r="AB76" s="473" t="s">
        <v>4626</v>
      </c>
      <c r="AC76" s="132"/>
      <c r="AD76" s="132">
        <v>43544</v>
      </c>
      <c r="AE76" s="132"/>
      <c r="AF76" s="132"/>
      <c r="AG76" s="132">
        <f t="shared" si="30"/>
        <v>43544</v>
      </c>
      <c r="AH76" s="132"/>
      <c r="AI76" s="204"/>
      <c r="AJ76" s="205"/>
      <c r="AK76" s="211"/>
      <c r="AL76" s="207"/>
      <c r="AM76" s="208">
        <v>605103</v>
      </c>
      <c r="AN76" s="93"/>
      <c r="AO76" s="49" t="str">
        <f t="shared" si="31"/>
        <v>栃木県那須塩原市鍋掛字鍋掛原１４８０－４－１</v>
      </c>
      <c r="AP76" s="49"/>
      <c r="AQ76" s="89"/>
      <c r="AR76" s="93"/>
      <c r="AS76" s="89"/>
      <c r="AT76" s="93"/>
      <c r="AU76" s="89"/>
      <c r="AV76" s="93"/>
      <c r="AW76" s="89"/>
      <c r="AX76" s="94"/>
      <c r="AY76" s="391">
        <f t="shared" si="32"/>
        <v>0</v>
      </c>
      <c r="AZ76" s="99">
        <f t="shared" si="33"/>
        <v>605103</v>
      </c>
      <c r="BA76" s="49"/>
      <c r="BB76" s="48"/>
      <c r="BC76" s="96"/>
      <c r="BD76" s="89"/>
      <c r="BE76" s="97"/>
      <c r="BF76" s="97"/>
      <c r="BG76" s="97"/>
      <c r="BH76" s="97"/>
      <c r="BI76" s="97"/>
      <c r="BJ76" s="97"/>
      <c r="BK76" s="97"/>
      <c r="BL76" s="97"/>
      <c r="BM76" s="97"/>
      <c r="BN76" s="97"/>
      <c r="BO76" s="97"/>
      <c r="BP76" s="97"/>
      <c r="BQ76" s="97"/>
      <c r="BR76" s="97"/>
      <c r="BS76" s="98"/>
      <c r="BU76" s="118"/>
      <c r="BV76" s="492"/>
    </row>
    <row r="77" spans="1:74" s="100" customFormat="1" ht="31.5" customHeight="1" x14ac:dyDescent="0.25">
      <c r="A77" s="74">
        <v>9</v>
      </c>
      <c r="B77" s="75">
        <v>946</v>
      </c>
      <c r="C77" s="49" t="s">
        <v>2325</v>
      </c>
      <c r="D77" s="76" t="s">
        <v>2988</v>
      </c>
      <c r="E77" s="48"/>
      <c r="F77" s="87" t="s">
        <v>2798</v>
      </c>
      <c r="G77" s="87"/>
      <c r="H77" s="87"/>
      <c r="I77" s="87"/>
      <c r="J77" s="109" t="s">
        <v>2798</v>
      </c>
      <c r="K77" s="87"/>
      <c r="L77" s="87"/>
      <c r="M77" s="48" t="s">
        <v>2371</v>
      </c>
      <c r="N77" s="49" t="s">
        <v>2997</v>
      </c>
      <c r="O77" s="49"/>
      <c r="P77" s="49"/>
      <c r="Q77" s="88"/>
      <c r="R77" s="49"/>
      <c r="S77" s="76" t="s">
        <v>2318</v>
      </c>
      <c r="T77" s="76" t="s">
        <v>449</v>
      </c>
      <c r="U77" s="89"/>
      <c r="V77" s="90">
        <v>1</v>
      </c>
      <c r="W77" s="399">
        <f t="shared" si="29"/>
        <v>605050</v>
      </c>
      <c r="X77" s="171" t="s">
        <v>2795</v>
      </c>
      <c r="Y77" s="419"/>
      <c r="Z77" s="473" t="s">
        <v>4575</v>
      </c>
      <c r="AA77" s="473" t="s">
        <v>4575</v>
      </c>
      <c r="AB77" s="473" t="s">
        <v>4576</v>
      </c>
      <c r="AC77" s="132"/>
      <c r="AD77" s="132">
        <v>43544</v>
      </c>
      <c r="AE77" s="132"/>
      <c r="AF77" s="132"/>
      <c r="AG77" s="132">
        <f t="shared" si="30"/>
        <v>43544</v>
      </c>
      <c r="AH77" s="132"/>
      <c r="AI77" s="204"/>
      <c r="AJ77" s="205"/>
      <c r="AK77" s="211"/>
      <c r="AL77" s="207"/>
      <c r="AM77" s="208">
        <v>605050</v>
      </c>
      <c r="AN77" s="93"/>
      <c r="AO77" s="49" t="str">
        <f t="shared" si="31"/>
        <v>栃木県那須塩原市西岩崎２３２－１</v>
      </c>
      <c r="AP77" s="49"/>
      <c r="AQ77" s="89"/>
      <c r="AR77" s="93"/>
      <c r="AS77" s="89"/>
      <c r="AT77" s="93"/>
      <c r="AU77" s="89"/>
      <c r="AV77" s="93"/>
      <c r="AW77" s="89"/>
      <c r="AX77" s="94"/>
      <c r="AY77" s="391">
        <f t="shared" si="32"/>
        <v>0</v>
      </c>
      <c r="AZ77" s="99">
        <f t="shared" si="33"/>
        <v>605050</v>
      </c>
      <c r="BA77" s="49"/>
      <c r="BB77" s="48"/>
      <c r="BC77" s="96"/>
      <c r="BD77" s="89"/>
      <c r="BE77" s="97"/>
      <c r="BF77" s="97"/>
      <c r="BG77" s="97"/>
      <c r="BH77" s="97"/>
      <c r="BI77" s="97"/>
      <c r="BJ77" s="97"/>
      <c r="BK77" s="97"/>
      <c r="BL77" s="97"/>
      <c r="BM77" s="97"/>
      <c r="BN77" s="97"/>
      <c r="BO77" s="97"/>
      <c r="BP77" s="97"/>
      <c r="BQ77" s="97"/>
      <c r="BR77" s="97"/>
      <c r="BS77" s="98"/>
      <c r="BT77" s="182"/>
      <c r="BU77" s="58"/>
      <c r="BV77" s="492"/>
    </row>
    <row r="78" spans="1:74" s="100" customFormat="1" ht="31.5" customHeight="1" x14ac:dyDescent="0.25">
      <c r="A78" s="74">
        <v>9</v>
      </c>
      <c r="B78" s="75">
        <v>945</v>
      </c>
      <c r="C78" s="49" t="s">
        <v>2324</v>
      </c>
      <c r="D78" s="76" t="s">
        <v>2988</v>
      </c>
      <c r="E78" s="48"/>
      <c r="F78" s="87" t="s">
        <v>2797</v>
      </c>
      <c r="G78" s="87"/>
      <c r="H78" s="87"/>
      <c r="I78" s="87"/>
      <c r="J78" s="109" t="s">
        <v>2797</v>
      </c>
      <c r="K78" s="87"/>
      <c r="L78" s="87"/>
      <c r="M78" s="48" t="s">
        <v>2371</v>
      </c>
      <c r="N78" s="49" t="s">
        <v>2996</v>
      </c>
      <c r="O78" s="49"/>
      <c r="P78" s="49"/>
      <c r="Q78" s="88"/>
      <c r="R78" s="49"/>
      <c r="S78" s="76" t="s">
        <v>2318</v>
      </c>
      <c r="T78" s="76" t="s">
        <v>449</v>
      </c>
      <c r="U78" s="89"/>
      <c r="V78" s="90">
        <v>1</v>
      </c>
      <c r="W78" s="399">
        <f t="shared" si="29"/>
        <v>1467591</v>
      </c>
      <c r="X78" s="171" t="s">
        <v>2794</v>
      </c>
      <c r="Y78" s="419"/>
      <c r="Z78" s="473" t="s">
        <v>4625</v>
      </c>
      <c r="AA78" s="473" t="s">
        <v>4626</v>
      </c>
      <c r="AB78" s="473" t="s">
        <v>4626</v>
      </c>
      <c r="AC78" s="132"/>
      <c r="AD78" s="132">
        <v>43544</v>
      </c>
      <c r="AE78" s="132"/>
      <c r="AF78" s="132"/>
      <c r="AG78" s="132">
        <f t="shared" si="30"/>
        <v>43544</v>
      </c>
      <c r="AH78" s="132"/>
      <c r="AI78" s="204"/>
      <c r="AJ78" s="205"/>
      <c r="AK78" s="211"/>
      <c r="AL78" s="207"/>
      <c r="AM78" s="208">
        <v>1467591</v>
      </c>
      <c r="AN78" s="93"/>
      <c r="AO78" s="49" t="str">
        <f t="shared" si="31"/>
        <v>栃木県那須塩原市西岩崎２３２－１７９</v>
      </c>
      <c r="AP78" s="49"/>
      <c r="AQ78" s="89"/>
      <c r="AR78" s="93"/>
      <c r="AS78" s="89"/>
      <c r="AT78" s="93"/>
      <c r="AU78" s="89"/>
      <c r="AV78" s="93"/>
      <c r="AW78" s="89"/>
      <c r="AX78" s="94"/>
      <c r="AY78" s="391">
        <f t="shared" si="32"/>
        <v>0</v>
      </c>
      <c r="AZ78" s="99">
        <f t="shared" si="33"/>
        <v>1467591</v>
      </c>
      <c r="BA78" s="49"/>
      <c r="BB78" s="48"/>
      <c r="BC78" s="96"/>
      <c r="BD78" s="89"/>
      <c r="BE78" s="97"/>
      <c r="BF78" s="97"/>
      <c r="BG78" s="97"/>
      <c r="BH78" s="97"/>
      <c r="BI78" s="97"/>
      <c r="BJ78" s="97"/>
      <c r="BK78" s="97"/>
      <c r="BL78" s="97"/>
      <c r="BM78" s="97"/>
      <c r="BN78" s="97"/>
      <c r="BO78" s="97"/>
      <c r="BP78" s="97"/>
      <c r="BQ78" s="97"/>
      <c r="BR78" s="97"/>
      <c r="BS78" s="98"/>
      <c r="BT78" s="183"/>
      <c r="BU78" s="58"/>
      <c r="BV78" s="492"/>
    </row>
    <row r="79" spans="1:74" s="100" customFormat="1" ht="31.5" customHeight="1" x14ac:dyDescent="0.25">
      <c r="A79" s="74">
        <v>9</v>
      </c>
      <c r="B79" s="75">
        <v>960</v>
      </c>
      <c r="C79" s="49" t="s">
        <v>2319</v>
      </c>
      <c r="D79" s="76" t="s">
        <v>2988</v>
      </c>
      <c r="E79" s="48"/>
      <c r="F79" s="87" t="s">
        <v>2440</v>
      </c>
      <c r="G79" s="87"/>
      <c r="H79" s="87"/>
      <c r="I79" s="87"/>
      <c r="J79" s="109" t="s">
        <v>2440</v>
      </c>
      <c r="K79" s="87"/>
      <c r="L79" s="87"/>
      <c r="M79" s="48" t="s">
        <v>2371</v>
      </c>
      <c r="N79" s="49" t="s">
        <v>2998</v>
      </c>
      <c r="O79" s="49"/>
      <c r="P79" s="49"/>
      <c r="Q79" s="88"/>
      <c r="R79" s="49"/>
      <c r="S79" s="76" t="s">
        <v>2318</v>
      </c>
      <c r="T79" s="76" t="s">
        <v>449</v>
      </c>
      <c r="U79" s="89"/>
      <c r="V79" s="90">
        <v>1</v>
      </c>
      <c r="W79" s="399">
        <f t="shared" si="29"/>
        <v>1283937</v>
      </c>
      <c r="X79" s="171" t="s">
        <v>2796</v>
      </c>
      <c r="Y79" s="419"/>
      <c r="Z79" s="473" t="s">
        <v>4625</v>
      </c>
      <c r="AA79" s="473" t="s">
        <v>4626</v>
      </c>
      <c r="AB79" s="473" t="s">
        <v>4626</v>
      </c>
      <c r="AC79" s="132"/>
      <c r="AD79" s="132">
        <v>43544</v>
      </c>
      <c r="AE79" s="132"/>
      <c r="AF79" s="132"/>
      <c r="AG79" s="132">
        <f t="shared" si="30"/>
        <v>43544</v>
      </c>
      <c r="AH79" s="132"/>
      <c r="AI79" s="204"/>
      <c r="AJ79" s="205"/>
      <c r="AK79" s="211"/>
      <c r="AL79" s="207"/>
      <c r="AM79" s="208">
        <v>1283937</v>
      </c>
      <c r="AN79" s="93"/>
      <c r="AO79" s="49" t="str">
        <f t="shared" si="31"/>
        <v>栃木県那須塩原市西岩崎字大輪地２３２－３２５</v>
      </c>
      <c r="AP79" s="49"/>
      <c r="AQ79" s="89"/>
      <c r="AR79" s="93">
        <v>1283937</v>
      </c>
      <c r="AS79" s="89"/>
      <c r="AT79" s="93"/>
      <c r="AU79" s="89"/>
      <c r="AV79" s="93"/>
      <c r="AW79" s="89"/>
      <c r="AX79" s="94"/>
      <c r="AY79" s="391">
        <f t="shared" si="32"/>
        <v>1283937</v>
      </c>
      <c r="AZ79" s="99">
        <f t="shared" si="33"/>
        <v>0</v>
      </c>
      <c r="BA79" s="49"/>
      <c r="BB79" s="48"/>
      <c r="BC79" s="96"/>
      <c r="BD79" s="89"/>
      <c r="BE79" s="97"/>
      <c r="BF79" s="97"/>
      <c r="BG79" s="97"/>
      <c r="BH79" s="97"/>
      <c r="BI79" s="97"/>
      <c r="BJ79" s="97"/>
      <c r="BK79" s="97"/>
      <c r="BL79" s="97"/>
      <c r="BM79" s="97"/>
      <c r="BN79" s="97"/>
      <c r="BO79" s="97"/>
      <c r="BP79" s="97"/>
      <c r="BQ79" s="97"/>
      <c r="BR79" s="97"/>
      <c r="BS79" s="98"/>
      <c r="BT79" s="182"/>
      <c r="BU79" s="58"/>
      <c r="BV79" s="492"/>
    </row>
    <row r="80" spans="1:74" s="100" customFormat="1" ht="31.5" customHeight="1" x14ac:dyDescent="0.25">
      <c r="A80" s="74">
        <v>9</v>
      </c>
      <c r="B80" s="75">
        <v>953</v>
      </c>
      <c r="C80" s="49" t="s">
        <v>2319</v>
      </c>
      <c r="D80" s="76" t="s">
        <v>2988</v>
      </c>
      <c r="E80" s="48"/>
      <c r="F80" s="87" t="s">
        <v>2810</v>
      </c>
      <c r="G80" s="87"/>
      <c r="H80" s="87"/>
      <c r="I80" s="87"/>
      <c r="J80" s="109" t="s">
        <v>3853</v>
      </c>
      <c r="K80" s="87"/>
      <c r="L80" s="87"/>
      <c r="M80" s="48" t="s">
        <v>2371</v>
      </c>
      <c r="N80" s="49" t="s">
        <v>2326</v>
      </c>
      <c r="O80" s="49"/>
      <c r="P80" s="49"/>
      <c r="Q80" s="88"/>
      <c r="R80" s="49"/>
      <c r="S80" s="76" t="s">
        <v>2318</v>
      </c>
      <c r="T80" s="76" t="s">
        <v>449</v>
      </c>
      <c r="U80" s="89"/>
      <c r="V80" s="90">
        <v>1</v>
      </c>
      <c r="W80" s="399">
        <f t="shared" si="29"/>
        <v>1013722</v>
      </c>
      <c r="X80" s="171" t="s">
        <v>2812</v>
      </c>
      <c r="Y80" s="419"/>
      <c r="Z80" s="473" t="s">
        <v>4625</v>
      </c>
      <c r="AA80" s="473" t="s">
        <v>4626</v>
      </c>
      <c r="AB80" s="473" t="s">
        <v>4626</v>
      </c>
      <c r="AC80" s="132"/>
      <c r="AD80" s="132">
        <v>43544</v>
      </c>
      <c r="AE80" s="132"/>
      <c r="AF80" s="132"/>
      <c r="AG80" s="132">
        <f t="shared" si="30"/>
        <v>43544</v>
      </c>
      <c r="AH80" s="132"/>
      <c r="AI80" s="204"/>
      <c r="AJ80" s="205"/>
      <c r="AK80" s="206"/>
      <c r="AL80" s="207"/>
      <c r="AM80" s="208">
        <v>1013722</v>
      </c>
      <c r="AN80" s="93"/>
      <c r="AO80" s="49" t="str">
        <f t="shared" si="31"/>
        <v>栃木県那須塩原市細竹13-235-1</v>
      </c>
      <c r="AP80" s="49"/>
      <c r="AQ80" s="89"/>
      <c r="AR80" s="93"/>
      <c r="AS80" s="89"/>
      <c r="AT80" s="93"/>
      <c r="AU80" s="89"/>
      <c r="AV80" s="93"/>
      <c r="AW80" s="89"/>
      <c r="AX80" s="94"/>
      <c r="AY80" s="391">
        <f t="shared" si="32"/>
        <v>0</v>
      </c>
      <c r="AZ80" s="99">
        <f t="shared" si="33"/>
        <v>1013722</v>
      </c>
      <c r="BA80" s="49"/>
      <c r="BB80" s="48"/>
      <c r="BC80" s="96"/>
      <c r="BD80" s="89"/>
      <c r="BE80" s="97"/>
      <c r="BF80" s="97"/>
      <c r="BG80" s="97"/>
      <c r="BH80" s="97"/>
      <c r="BI80" s="97"/>
      <c r="BJ80" s="97"/>
      <c r="BK80" s="97"/>
      <c r="BL80" s="97"/>
      <c r="BM80" s="97"/>
      <c r="BN80" s="97"/>
      <c r="BO80" s="97"/>
      <c r="BP80" s="97"/>
      <c r="BQ80" s="97"/>
      <c r="BR80" s="97"/>
      <c r="BS80" s="98"/>
      <c r="BT80" s="182"/>
      <c r="BU80" s="58"/>
      <c r="BV80" s="492"/>
    </row>
    <row r="81" spans="1:74" s="100" customFormat="1" ht="31.5" customHeight="1" x14ac:dyDescent="0.25">
      <c r="A81" s="74">
        <v>9</v>
      </c>
      <c r="B81" s="75">
        <v>958</v>
      </c>
      <c r="C81" s="49" t="s">
        <v>1810</v>
      </c>
      <c r="D81" s="76" t="s">
        <v>2988</v>
      </c>
      <c r="E81" s="48"/>
      <c r="F81" s="87" t="s">
        <v>2825</v>
      </c>
      <c r="G81" s="87"/>
      <c r="H81" s="87"/>
      <c r="I81" s="87"/>
      <c r="J81" s="109" t="s">
        <v>3848</v>
      </c>
      <c r="K81" s="87"/>
      <c r="L81" s="87"/>
      <c r="M81" s="48" t="s">
        <v>2972</v>
      </c>
      <c r="N81" s="49" t="s">
        <v>3637</v>
      </c>
      <c r="O81" s="49"/>
      <c r="P81" s="49"/>
      <c r="Q81" s="88"/>
      <c r="R81" s="49"/>
      <c r="S81" s="76" t="s">
        <v>2318</v>
      </c>
      <c r="T81" s="76" t="s">
        <v>449</v>
      </c>
      <c r="U81" s="89"/>
      <c r="V81" s="90">
        <v>1</v>
      </c>
      <c r="W81" s="399">
        <f t="shared" si="29"/>
        <v>2192122</v>
      </c>
      <c r="X81" s="171" t="s">
        <v>3638</v>
      </c>
      <c r="Y81" s="419"/>
      <c r="Z81" s="473" t="s">
        <v>4623</v>
      </c>
      <c r="AA81" s="473" t="s">
        <v>4624</v>
      </c>
      <c r="AB81" s="473" t="s">
        <v>4624</v>
      </c>
      <c r="AC81" s="132"/>
      <c r="AD81" s="132">
        <v>43544</v>
      </c>
      <c r="AE81" s="132"/>
      <c r="AF81" s="132"/>
      <c r="AG81" s="132">
        <f t="shared" si="30"/>
        <v>43544</v>
      </c>
      <c r="AH81" s="132"/>
      <c r="AI81" s="204"/>
      <c r="AJ81" s="205"/>
      <c r="AK81" s="211"/>
      <c r="AL81" s="207"/>
      <c r="AM81" s="208">
        <v>2192122</v>
      </c>
      <c r="AN81" s="93"/>
      <c r="AO81" s="49" t="str">
        <f t="shared" si="31"/>
        <v>栃木県那須郡那須町大字寄居字屋敷前９０００</v>
      </c>
      <c r="AP81" s="49"/>
      <c r="AQ81" s="89"/>
      <c r="AR81" s="93"/>
      <c r="AS81" s="89"/>
      <c r="AT81" s="93"/>
      <c r="AU81" s="89"/>
      <c r="AV81" s="93"/>
      <c r="AW81" s="89"/>
      <c r="AX81" s="94"/>
      <c r="AY81" s="391">
        <f t="shared" si="32"/>
        <v>0</v>
      </c>
      <c r="AZ81" s="99">
        <f t="shared" si="33"/>
        <v>2192122</v>
      </c>
      <c r="BA81" s="49"/>
      <c r="BB81" s="48"/>
      <c r="BC81" s="96"/>
      <c r="BD81" s="89"/>
      <c r="BE81" s="97"/>
      <c r="BF81" s="97"/>
      <c r="BG81" s="97"/>
      <c r="BH81" s="97"/>
      <c r="BI81" s="97"/>
      <c r="BJ81" s="97"/>
      <c r="BK81" s="97"/>
      <c r="BL81" s="97"/>
      <c r="BM81" s="97"/>
      <c r="BN81" s="97"/>
      <c r="BO81" s="97"/>
      <c r="BP81" s="97"/>
      <c r="BQ81" s="97"/>
      <c r="BR81" s="97"/>
      <c r="BS81" s="98"/>
      <c r="BT81" s="182"/>
      <c r="BU81" s="58"/>
      <c r="BV81" s="492"/>
    </row>
    <row r="82" spans="1:74" ht="31.5" customHeight="1" x14ac:dyDescent="0.25">
      <c r="A82" s="74">
        <v>9</v>
      </c>
      <c r="B82" s="75">
        <v>87</v>
      </c>
      <c r="C82" s="49" t="s">
        <v>1810</v>
      </c>
      <c r="D82" s="76" t="s">
        <v>3428</v>
      </c>
      <c r="E82" s="48" t="s">
        <v>1181</v>
      </c>
      <c r="F82" s="109" t="s">
        <v>2430</v>
      </c>
      <c r="G82" s="109"/>
      <c r="H82" s="87"/>
      <c r="I82" s="87"/>
      <c r="J82" s="109"/>
      <c r="K82" s="87"/>
      <c r="L82" s="87"/>
      <c r="M82" s="48" t="s">
        <v>2371</v>
      </c>
      <c r="N82" s="49" t="s">
        <v>1846</v>
      </c>
      <c r="O82" s="76" t="s">
        <v>3745</v>
      </c>
      <c r="P82" s="76"/>
      <c r="Q82" s="49" t="s">
        <v>458</v>
      </c>
      <c r="R82" s="49"/>
      <c r="S82" s="76" t="s">
        <v>1854</v>
      </c>
      <c r="T82" s="76" t="s">
        <v>449</v>
      </c>
      <c r="U82" s="89"/>
      <c r="V82" s="90">
        <v>1</v>
      </c>
      <c r="W82" s="399">
        <f t="shared" si="29"/>
        <v>829981</v>
      </c>
      <c r="X82" s="174"/>
      <c r="Y82" s="419"/>
      <c r="Z82" s="473" t="s">
        <v>4575</v>
      </c>
      <c r="AA82" s="473" t="s">
        <v>4575</v>
      </c>
      <c r="AB82" s="473" t="s">
        <v>3743</v>
      </c>
      <c r="AC82" s="132" t="str">
        <f t="shared" ref="AC82:AC91" si="34">IF(AZ82=0,"【支払済】","")</f>
        <v>【支払済】</v>
      </c>
      <c r="AD82" s="132">
        <v>43487</v>
      </c>
      <c r="AE82" s="132" t="s">
        <v>4038</v>
      </c>
      <c r="AF82" s="132" t="str">
        <f t="shared" ref="AF82:AF113" si="35">+IF(AD82=AE82,"SAME","")</f>
        <v/>
      </c>
      <c r="AG82" s="132">
        <f t="shared" si="30"/>
        <v>43487</v>
      </c>
      <c r="AH82" s="132"/>
      <c r="AI82" s="204"/>
      <c r="AJ82" s="205"/>
      <c r="AK82" s="211"/>
      <c r="AL82" s="207"/>
      <c r="AM82" s="208">
        <v>829981</v>
      </c>
      <c r="AN82" s="93"/>
      <c r="AO82" s="49" t="str">
        <f t="shared" si="31"/>
        <v>栃木県那須郡那須町豊原字水塩道東１３９－３９</v>
      </c>
      <c r="AP82" s="49"/>
      <c r="AQ82" s="89">
        <v>43546</v>
      </c>
      <c r="AR82" s="93">
        <v>829981</v>
      </c>
      <c r="AS82" s="89"/>
      <c r="AT82" s="93"/>
      <c r="AU82" s="89"/>
      <c r="AV82" s="93"/>
      <c r="AW82" s="107"/>
      <c r="AX82" s="103"/>
      <c r="AY82" s="391">
        <f t="shared" si="32"/>
        <v>829981</v>
      </c>
      <c r="AZ82" s="95">
        <f t="shared" si="33"/>
        <v>0</v>
      </c>
      <c r="BA82" s="49" t="str">
        <f t="shared" ref="BA82:BA113" si="36">N82</f>
        <v>栃木県那須郡那須町豊原字水塩道東１３９－３９</v>
      </c>
      <c r="BB82" s="48">
        <f t="shared" ref="BB82:BB113" si="37">V82</f>
        <v>1</v>
      </c>
      <c r="BC82" s="96">
        <f t="shared" ref="BC82:BC113" si="38">Y82</f>
        <v>0</v>
      </c>
      <c r="BD82" s="89" t="str">
        <f t="shared" ref="BD82:BD119" si="39">AC82</f>
        <v>【支払済】</v>
      </c>
      <c r="BE82" s="97">
        <f t="shared" ref="BE82:BE113" si="40">IF(OR(AC82="期限未記載",AC82="期限超過"),AZ82,0)</f>
        <v>0</v>
      </c>
      <c r="BF82" s="97">
        <f t="shared" ref="BF82:BF113" si="41">IF(AND(BD82&lt;=43506,BD82&lt;&gt;""),AZ82,0)</f>
        <v>0</v>
      </c>
      <c r="BG82" s="97">
        <f t="shared" ref="BG82:BG113" si="42">IF(AND(BD82&lt;=43511,BD82&gt;=43507),AZ82,0)</f>
        <v>0</v>
      </c>
      <c r="BH82" s="97">
        <f t="shared" ref="BH82:BH113" si="43">IF(AND(BD82&lt;=43516,BD82&gt;=43512),AZ82,0)</f>
        <v>0</v>
      </c>
      <c r="BI82" s="97">
        <f t="shared" ref="BI82:BI113" si="44">IF(AND(BD82&lt;=43521,BD82&gt;=43517),AZ82,0)</f>
        <v>0</v>
      </c>
      <c r="BJ82" s="97">
        <f t="shared" ref="BJ82:BJ113" si="45">IF(AND(BD82&lt;=43524,BD82&gt;=43522),AZ82,0)</f>
        <v>0</v>
      </c>
      <c r="BK82" s="97">
        <f t="shared" ref="BK82:BK113" si="46">IF(AND(BD82&lt;=43529,BD82&gt;=43525),AZ82,0)</f>
        <v>0</v>
      </c>
      <c r="BL82" s="97">
        <f t="shared" ref="BL82:BL113" si="47">IF(AND(BD82&lt;=43534,BD82&gt;=43530),AZ82,0)</f>
        <v>0</v>
      </c>
      <c r="BM82" s="97">
        <f t="shared" ref="BM82:BM113" si="48">IF(AND(BD82&lt;=43539,BD82&gt;=43535),AZ82,0)</f>
        <v>0</v>
      </c>
      <c r="BN82" s="97">
        <f t="shared" ref="BN82:BN113" si="49">IF(AND(BD82&lt;=43544,BD82&gt;=43540),AZ82,0)</f>
        <v>0</v>
      </c>
      <c r="BO82" s="97">
        <f t="shared" ref="BO82:BO113" si="50">IF(AND(BD82&lt;=43549,BD82&gt;=43545),AZ82,0)</f>
        <v>0</v>
      </c>
      <c r="BP82" s="97">
        <f t="shared" ref="BP82:BP113" si="51">IF(AND(BD82&lt;=43555,BD82&gt;=43550),AZ82,0)</f>
        <v>0</v>
      </c>
      <c r="BQ82" s="97">
        <f t="shared" ref="BQ82:BQ113" si="52">IF(AND(BD82&lt;=43560,BD82&gt;=43556),AZ82,0)</f>
        <v>0</v>
      </c>
      <c r="BR82" s="97">
        <f t="shared" ref="BR82:BR113" si="53">IF(AND($BD82&lt;=43565,$BD82&gt;=43561),$AZ82,0)</f>
        <v>0</v>
      </c>
      <c r="BS82" s="98">
        <f t="shared" ref="BS82:BS113" si="54">AZ82-SUM(BE82:BR82)</f>
        <v>0</v>
      </c>
      <c r="BT82" s="183"/>
      <c r="BV82" s="492"/>
    </row>
    <row r="83" spans="1:74" s="118" customFormat="1" ht="31.5" customHeight="1" x14ac:dyDescent="0.25">
      <c r="A83" s="74">
        <v>9</v>
      </c>
      <c r="B83" s="75">
        <v>87</v>
      </c>
      <c r="C83" s="49" t="s">
        <v>1810</v>
      </c>
      <c r="D83" s="76" t="s">
        <v>3428</v>
      </c>
      <c r="E83" s="48" t="s">
        <v>1181</v>
      </c>
      <c r="F83" s="109" t="s">
        <v>2431</v>
      </c>
      <c r="G83" s="109"/>
      <c r="H83" s="87"/>
      <c r="I83" s="87"/>
      <c r="J83" s="109"/>
      <c r="K83" s="87"/>
      <c r="L83" s="87"/>
      <c r="M83" s="48" t="s">
        <v>2371</v>
      </c>
      <c r="N83" s="49" t="s">
        <v>1846</v>
      </c>
      <c r="O83" s="76" t="s">
        <v>3745</v>
      </c>
      <c r="P83" s="76"/>
      <c r="Q83" s="49" t="s">
        <v>458</v>
      </c>
      <c r="R83" s="49"/>
      <c r="S83" s="76" t="s">
        <v>1854</v>
      </c>
      <c r="T83" s="76" t="s">
        <v>449</v>
      </c>
      <c r="U83" s="89"/>
      <c r="V83" s="90">
        <v>1</v>
      </c>
      <c r="W83" s="399">
        <f t="shared" si="29"/>
        <v>829981</v>
      </c>
      <c r="X83" s="174"/>
      <c r="Y83" s="419"/>
      <c r="Z83" s="473" t="s">
        <v>4575</v>
      </c>
      <c r="AA83" s="473" t="s">
        <v>4575</v>
      </c>
      <c r="AB83" s="473" t="s">
        <v>3743</v>
      </c>
      <c r="AC83" s="132" t="str">
        <f t="shared" si="34"/>
        <v>【支払済】</v>
      </c>
      <c r="AD83" s="132">
        <v>43487</v>
      </c>
      <c r="AE83" s="132" t="s">
        <v>4038</v>
      </c>
      <c r="AF83" s="132" t="str">
        <f t="shared" si="35"/>
        <v/>
      </c>
      <c r="AG83" s="132">
        <f t="shared" si="30"/>
        <v>43487</v>
      </c>
      <c r="AH83" s="132"/>
      <c r="AI83" s="204"/>
      <c r="AJ83" s="205"/>
      <c r="AK83" s="211"/>
      <c r="AL83" s="207"/>
      <c r="AM83" s="208">
        <v>829981</v>
      </c>
      <c r="AN83" s="93"/>
      <c r="AO83" s="49" t="str">
        <f t="shared" si="31"/>
        <v>栃木県那須郡那須町豊原字水塩道東１３９－３９</v>
      </c>
      <c r="AP83" s="49"/>
      <c r="AQ83" s="89">
        <v>43546</v>
      </c>
      <c r="AR83" s="93">
        <v>829981</v>
      </c>
      <c r="AS83" s="89"/>
      <c r="AT83" s="93"/>
      <c r="AU83" s="89"/>
      <c r="AV83" s="93"/>
      <c r="AW83" s="107"/>
      <c r="AX83" s="103"/>
      <c r="AY83" s="391">
        <f t="shared" si="32"/>
        <v>829981</v>
      </c>
      <c r="AZ83" s="95">
        <f t="shared" si="33"/>
        <v>0</v>
      </c>
      <c r="BA83" s="49" t="str">
        <f t="shared" si="36"/>
        <v>栃木県那須郡那須町豊原字水塩道東１３９－３９</v>
      </c>
      <c r="BB83" s="48">
        <f t="shared" si="37"/>
        <v>1</v>
      </c>
      <c r="BC83" s="96">
        <f t="shared" si="38"/>
        <v>0</v>
      </c>
      <c r="BD83" s="89" t="str">
        <f t="shared" si="39"/>
        <v>【支払済】</v>
      </c>
      <c r="BE83" s="97">
        <f t="shared" si="40"/>
        <v>0</v>
      </c>
      <c r="BF83" s="97">
        <f t="shared" si="41"/>
        <v>0</v>
      </c>
      <c r="BG83" s="97">
        <f t="shared" si="42"/>
        <v>0</v>
      </c>
      <c r="BH83" s="97">
        <f t="shared" si="43"/>
        <v>0</v>
      </c>
      <c r="BI83" s="97">
        <f t="shared" si="44"/>
        <v>0</v>
      </c>
      <c r="BJ83" s="97">
        <f t="shared" si="45"/>
        <v>0</v>
      </c>
      <c r="BK83" s="97">
        <f t="shared" si="46"/>
        <v>0</v>
      </c>
      <c r="BL83" s="97">
        <f t="shared" si="47"/>
        <v>0</v>
      </c>
      <c r="BM83" s="97">
        <f t="shared" si="48"/>
        <v>0</v>
      </c>
      <c r="BN83" s="97">
        <f t="shared" si="49"/>
        <v>0</v>
      </c>
      <c r="BO83" s="97">
        <f t="shared" si="50"/>
        <v>0</v>
      </c>
      <c r="BP83" s="97">
        <f t="shared" si="51"/>
        <v>0</v>
      </c>
      <c r="BQ83" s="97">
        <f t="shared" si="52"/>
        <v>0</v>
      </c>
      <c r="BR83" s="97">
        <f t="shared" si="53"/>
        <v>0</v>
      </c>
      <c r="BS83" s="98">
        <f t="shared" si="54"/>
        <v>0</v>
      </c>
      <c r="BT83" s="182"/>
      <c r="BU83" s="100"/>
      <c r="BV83" s="492"/>
    </row>
    <row r="84" spans="1:74" s="118" customFormat="1" ht="31.5" customHeight="1" x14ac:dyDescent="0.25">
      <c r="A84" s="74">
        <v>9</v>
      </c>
      <c r="B84" s="75">
        <v>87</v>
      </c>
      <c r="C84" s="49" t="s">
        <v>1810</v>
      </c>
      <c r="D84" s="76" t="s">
        <v>3428</v>
      </c>
      <c r="E84" s="48" t="s">
        <v>1181</v>
      </c>
      <c r="F84" s="109" t="s">
        <v>2432</v>
      </c>
      <c r="G84" s="109"/>
      <c r="H84" s="87"/>
      <c r="I84" s="87"/>
      <c r="J84" s="109"/>
      <c r="K84" s="87"/>
      <c r="L84" s="87"/>
      <c r="M84" s="48" t="s">
        <v>2371</v>
      </c>
      <c r="N84" s="49" t="s">
        <v>1846</v>
      </c>
      <c r="O84" s="76" t="s">
        <v>3745</v>
      </c>
      <c r="P84" s="76"/>
      <c r="Q84" s="49" t="s">
        <v>458</v>
      </c>
      <c r="R84" s="49"/>
      <c r="S84" s="76" t="s">
        <v>1854</v>
      </c>
      <c r="T84" s="76" t="s">
        <v>449</v>
      </c>
      <c r="U84" s="89"/>
      <c r="V84" s="90">
        <v>1</v>
      </c>
      <c r="W84" s="399">
        <f t="shared" si="29"/>
        <v>829981</v>
      </c>
      <c r="X84" s="174"/>
      <c r="Y84" s="419"/>
      <c r="Z84" s="473" t="s">
        <v>4575</v>
      </c>
      <c r="AA84" s="473" t="s">
        <v>4575</v>
      </c>
      <c r="AB84" s="473" t="s">
        <v>3743</v>
      </c>
      <c r="AC84" s="132" t="str">
        <f t="shared" si="34"/>
        <v>【支払済】</v>
      </c>
      <c r="AD84" s="132">
        <v>43487</v>
      </c>
      <c r="AE84" s="132" t="s">
        <v>4038</v>
      </c>
      <c r="AF84" s="132" t="str">
        <f t="shared" si="35"/>
        <v/>
      </c>
      <c r="AG84" s="132">
        <f t="shared" si="30"/>
        <v>43487</v>
      </c>
      <c r="AH84" s="132"/>
      <c r="AI84" s="204"/>
      <c r="AJ84" s="205"/>
      <c r="AK84" s="211"/>
      <c r="AL84" s="207"/>
      <c r="AM84" s="208">
        <v>829981</v>
      </c>
      <c r="AN84" s="93"/>
      <c r="AO84" s="49" t="str">
        <f t="shared" si="31"/>
        <v>栃木県那須郡那須町豊原字水塩道東１３９－３９</v>
      </c>
      <c r="AP84" s="49"/>
      <c r="AQ84" s="89">
        <v>43546</v>
      </c>
      <c r="AR84" s="93">
        <v>829981</v>
      </c>
      <c r="AS84" s="89"/>
      <c r="AT84" s="93"/>
      <c r="AU84" s="89"/>
      <c r="AV84" s="93"/>
      <c r="AW84" s="107"/>
      <c r="AX84" s="103"/>
      <c r="AY84" s="391">
        <f t="shared" si="32"/>
        <v>829981</v>
      </c>
      <c r="AZ84" s="95">
        <f t="shared" si="33"/>
        <v>0</v>
      </c>
      <c r="BA84" s="49" t="str">
        <f t="shared" si="36"/>
        <v>栃木県那須郡那須町豊原字水塩道東１３９－３９</v>
      </c>
      <c r="BB84" s="48">
        <f t="shared" si="37"/>
        <v>1</v>
      </c>
      <c r="BC84" s="96">
        <f t="shared" si="38"/>
        <v>0</v>
      </c>
      <c r="BD84" s="89" t="str">
        <f t="shared" si="39"/>
        <v>【支払済】</v>
      </c>
      <c r="BE84" s="97">
        <f t="shared" si="40"/>
        <v>0</v>
      </c>
      <c r="BF84" s="97">
        <f t="shared" si="41"/>
        <v>0</v>
      </c>
      <c r="BG84" s="97">
        <f t="shared" si="42"/>
        <v>0</v>
      </c>
      <c r="BH84" s="97">
        <f t="shared" si="43"/>
        <v>0</v>
      </c>
      <c r="BI84" s="97">
        <f t="shared" si="44"/>
        <v>0</v>
      </c>
      <c r="BJ84" s="97">
        <f t="shared" si="45"/>
        <v>0</v>
      </c>
      <c r="BK84" s="97">
        <f t="shared" si="46"/>
        <v>0</v>
      </c>
      <c r="BL84" s="97">
        <f t="shared" si="47"/>
        <v>0</v>
      </c>
      <c r="BM84" s="97">
        <f t="shared" si="48"/>
        <v>0</v>
      </c>
      <c r="BN84" s="97">
        <f t="shared" si="49"/>
        <v>0</v>
      </c>
      <c r="BO84" s="97">
        <f t="shared" si="50"/>
        <v>0</v>
      </c>
      <c r="BP84" s="97">
        <f t="shared" si="51"/>
        <v>0</v>
      </c>
      <c r="BQ84" s="97">
        <f t="shared" si="52"/>
        <v>0</v>
      </c>
      <c r="BR84" s="97">
        <f t="shared" si="53"/>
        <v>0</v>
      </c>
      <c r="BS84" s="98">
        <f t="shared" si="54"/>
        <v>0</v>
      </c>
      <c r="BT84" s="182"/>
      <c r="BU84" s="100"/>
      <c r="BV84" s="492"/>
    </row>
    <row r="85" spans="1:74" s="118" customFormat="1" ht="31.5" customHeight="1" x14ac:dyDescent="0.25">
      <c r="A85" s="74">
        <v>9</v>
      </c>
      <c r="B85" s="75">
        <v>86</v>
      </c>
      <c r="C85" s="49" t="s">
        <v>1810</v>
      </c>
      <c r="D85" s="349" t="s">
        <v>4126</v>
      </c>
      <c r="E85" s="48" t="s">
        <v>1182</v>
      </c>
      <c r="F85" s="87" t="s">
        <v>2433</v>
      </c>
      <c r="G85" s="87"/>
      <c r="H85" s="87"/>
      <c r="I85" s="87"/>
      <c r="J85" s="109"/>
      <c r="K85" s="87"/>
      <c r="L85" s="376" t="s">
        <v>4145</v>
      </c>
      <c r="M85" s="48" t="s">
        <v>2371</v>
      </c>
      <c r="N85" s="49" t="s">
        <v>1845</v>
      </c>
      <c r="O85" s="76" t="s">
        <v>3745</v>
      </c>
      <c r="P85" s="76"/>
      <c r="Q85" s="49" t="s">
        <v>459</v>
      </c>
      <c r="R85" s="49"/>
      <c r="S85" s="76" t="s">
        <v>1854</v>
      </c>
      <c r="T85" s="76" t="s">
        <v>449</v>
      </c>
      <c r="U85" s="89"/>
      <c r="V85" s="90">
        <v>1</v>
      </c>
      <c r="W85" s="399">
        <f t="shared" si="29"/>
        <v>1362423</v>
      </c>
      <c r="X85" s="174"/>
      <c r="Y85" s="419"/>
      <c r="Z85" s="473" t="s">
        <v>4575</v>
      </c>
      <c r="AA85" s="473" t="s">
        <v>4575</v>
      </c>
      <c r="AB85" s="473" t="s">
        <v>4576</v>
      </c>
      <c r="AC85" s="132" t="str">
        <f t="shared" si="34"/>
        <v>【支払済】</v>
      </c>
      <c r="AD85" s="132">
        <v>43487</v>
      </c>
      <c r="AE85" s="132">
        <v>42327</v>
      </c>
      <c r="AF85" s="132" t="str">
        <f t="shared" si="35"/>
        <v/>
      </c>
      <c r="AG85" s="132">
        <f t="shared" si="30"/>
        <v>42327</v>
      </c>
      <c r="AH85" s="132"/>
      <c r="AI85" s="204"/>
      <c r="AJ85" s="205"/>
      <c r="AK85" s="206"/>
      <c r="AL85" s="207"/>
      <c r="AM85" s="208">
        <v>1362423</v>
      </c>
      <c r="AN85" s="93"/>
      <c r="AO85" s="49" t="str">
        <f t="shared" si="31"/>
        <v>栃木県那須郡那須町豊原乙６６０－１９４</v>
      </c>
      <c r="AP85" s="49"/>
      <c r="AQ85" s="89">
        <v>43546</v>
      </c>
      <c r="AR85" s="93">
        <v>1362423</v>
      </c>
      <c r="AS85" s="89"/>
      <c r="AT85" s="93"/>
      <c r="AU85" s="89"/>
      <c r="AV85" s="93"/>
      <c r="AW85" s="107"/>
      <c r="AX85" s="103"/>
      <c r="AY85" s="391">
        <f t="shared" si="32"/>
        <v>1362423</v>
      </c>
      <c r="AZ85" s="95">
        <f t="shared" si="33"/>
        <v>0</v>
      </c>
      <c r="BA85" s="49" t="str">
        <f t="shared" si="36"/>
        <v>栃木県那須郡那須町豊原乙６６０－１９４</v>
      </c>
      <c r="BB85" s="48">
        <f t="shared" si="37"/>
        <v>1</v>
      </c>
      <c r="BC85" s="96">
        <f t="shared" si="38"/>
        <v>0</v>
      </c>
      <c r="BD85" s="89" t="str">
        <f t="shared" si="39"/>
        <v>【支払済】</v>
      </c>
      <c r="BE85" s="97">
        <f t="shared" si="40"/>
        <v>0</v>
      </c>
      <c r="BF85" s="97">
        <f t="shared" si="41"/>
        <v>0</v>
      </c>
      <c r="BG85" s="97">
        <f t="shared" si="42"/>
        <v>0</v>
      </c>
      <c r="BH85" s="97">
        <f t="shared" si="43"/>
        <v>0</v>
      </c>
      <c r="BI85" s="97">
        <f t="shared" si="44"/>
        <v>0</v>
      </c>
      <c r="BJ85" s="97">
        <f t="shared" si="45"/>
        <v>0</v>
      </c>
      <c r="BK85" s="97">
        <f t="shared" si="46"/>
        <v>0</v>
      </c>
      <c r="BL85" s="97">
        <f t="shared" si="47"/>
        <v>0</v>
      </c>
      <c r="BM85" s="97">
        <f t="shared" si="48"/>
        <v>0</v>
      </c>
      <c r="BN85" s="97">
        <f t="shared" si="49"/>
        <v>0</v>
      </c>
      <c r="BO85" s="97">
        <f t="shared" si="50"/>
        <v>0</v>
      </c>
      <c r="BP85" s="97">
        <f t="shared" si="51"/>
        <v>0</v>
      </c>
      <c r="BQ85" s="97">
        <f t="shared" si="52"/>
        <v>0</v>
      </c>
      <c r="BR85" s="97">
        <f t="shared" si="53"/>
        <v>0</v>
      </c>
      <c r="BS85" s="98">
        <f t="shared" si="54"/>
        <v>0</v>
      </c>
      <c r="BT85" s="183"/>
      <c r="BU85" s="100"/>
      <c r="BV85" s="492"/>
    </row>
    <row r="86" spans="1:74" s="118" customFormat="1" ht="31.5" customHeight="1" x14ac:dyDescent="0.25">
      <c r="A86" s="74">
        <v>9</v>
      </c>
      <c r="B86" s="75">
        <v>85</v>
      </c>
      <c r="C86" s="49" t="s">
        <v>1810</v>
      </c>
      <c r="D86" s="76" t="s">
        <v>3428</v>
      </c>
      <c r="E86" s="48" t="s">
        <v>1188</v>
      </c>
      <c r="F86" s="87" t="s">
        <v>2434</v>
      </c>
      <c r="G86" s="87"/>
      <c r="H86" s="87"/>
      <c r="I86" s="87"/>
      <c r="J86" s="109"/>
      <c r="K86" s="87"/>
      <c r="L86" s="87"/>
      <c r="M86" s="48" t="s">
        <v>2371</v>
      </c>
      <c r="N86" s="49" t="s">
        <v>1844</v>
      </c>
      <c r="O86" s="76" t="s">
        <v>3745</v>
      </c>
      <c r="P86" s="76"/>
      <c r="Q86" s="49" t="s">
        <v>465</v>
      </c>
      <c r="R86" s="49"/>
      <c r="S86" s="76" t="s">
        <v>1854</v>
      </c>
      <c r="T86" s="76" t="s">
        <v>449</v>
      </c>
      <c r="U86" s="89"/>
      <c r="V86" s="90">
        <v>1</v>
      </c>
      <c r="W86" s="399">
        <f t="shared" si="29"/>
        <v>1506373</v>
      </c>
      <c r="X86" s="174"/>
      <c r="Y86" s="419"/>
      <c r="Z86" s="473" t="s">
        <v>4575</v>
      </c>
      <c r="AA86" s="473" t="s">
        <v>4575</v>
      </c>
      <c r="AB86" s="473" t="s">
        <v>4576</v>
      </c>
      <c r="AC86" s="132" t="str">
        <f t="shared" si="34"/>
        <v>【支払済】</v>
      </c>
      <c r="AD86" s="132">
        <v>43487</v>
      </c>
      <c r="AE86" s="132">
        <v>41751</v>
      </c>
      <c r="AF86" s="132" t="str">
        <f t="shared" si="35"/>
        <v/>
      </c>
      <c r="AG86" s="132">
        <f t="shared" si="30"/>
        <v>41751</v>
      </c>
      <c r="AH86" s="132"/>
      <c r="AI86" s="204"/>
      <c r="AJ86" s="205"/>
      <c r="AK86" s="206"/>
      <c r="AL86" s="207"/>
      <c r="AM86" s="208">
        <v>1506373</v>
      </c>
      <c r="AN86" s="93"/>
      <c r="AO86" s="49" t="str">
        <f t="shared" si="31"/>
        <v>栃木県那須郡那須町湯本２１３－１４６１</v>
      </c>
      <c r="AP86" s="49"/>
      <c r="AQ86" s="89">
        <v>43546</v>
      </c>
      <c r="AR86" s="93">
        <v>1506373</v>
      </c>
      <c r="AS86" s="89"/>
      <c r="AT86" s="93"/>
      <c r="AU86" s="89"/>
      <c r="AV86" s="93"/>
      <c r="AW86" s="107"/>
      <c r="AX86" s="103"/>
      <c r="AY86" s="391">
        <f t="shared" si="32"/>
        <v>1506373</v>
      </c>
      <c r="AZ86" s="95">
        <f t="shared" si="33"/>
        <v>0</v>
      </c>
      <c r="BA86" s="49" t="str">
        <f t="shared" si="36"/>
        <v>栃木県那須郡那須町湯本２１３－１４６１</v>
      </c>
      <c r="BB86" s="48">
        <f t="shared" si="37"/>
        <v>1</v>
      </c>
      <c r="BC86" s="96">
        <f t="shared" si="38"/>
        <v>0</v>
      </c>
      <c r="BD86" s="89" t="str">
        <f t="shared" si="39"/>
        <v>【支払済】</v>
      </c>
      <c r="BE86" s="97">
        <f t="shared" si="40"/>
        <v>0</v>
      </c>
      <c r="BF86" s="97">
        <f t="shared" si="41"/>
        <v>0</v>
      </c>
      <c r="BG86" s="97">
        <f t="shared" si="42"/>
        <v>0</v>
      </c>
      <c r="BH86" s="97">
        <f t="shared" si="43"/>
        <v>0</v>
      </c>
      <c r="BI86" s="97">
        <f t="shared" si="44"/>
        <v>0</v>
      </c>
      <c r="BJ86" s="97">
        <f t="shared" si="45"/>
        <v>0</v>
      </c>
      <c r="BK86" s="97">
        <f t="shared" si="46"/>
        <v>0</v>
      </c>
      <c r="BL86" s="97">
        <f t="shared" si="47"/>
        <v>0</v>
      </c>
      <c r="BM86" s="97">
        <f t="shared" si="48"/>
        <v>0</v>
      </c>
      <c r="BN86" s="97">
        <f t="shared" si="49"/>
        <v>0</v>
      </c>
      <c r="BO86" s="97">
        <f t="shared" si="50"/>
        <v>0</v>
      </c>
      <c r="BP86" s="97">
        <f t="shared" si="51"/>
        <v>0</v>
      </c>
      <c r="BQ86" s="97">
        <f t="shared" si="52"/>
        <v>0</v>
      </c>
      <c r="BR86" s="97">
        <f t="shared" si="53"/>
        <v>0</v>
      </c>
      <c r="BS86" s="98">
        <f t="shared" si="54"/>
        <v>0</v>
      </c>
      <c r="BT86" s="183"/>
      <c r="BV86" s="492"/>
    </row>
    <row r="87" spans="1:74" ht="31.5" customHeight="1" x14ac:dyDescent="0.25">
      <c r="A87" s="74">
        <v>9</v>
      </c>
      <c r="B87" s="75">
        <v>78</v>
      </c>
      <c r="C87" s="49" t="s">
        <v>1810</v>
      </c>
      <c r="D87" s="76" t="s">
        <v>2988</v>
      </c>
      <c r="E87" s="48" t="s">
        <v>1180</v>
      </c>
      <c r="F87" s="318" t="s">
        <v>4006</v>
      </c>
      <c r="G87" s="318"/>
      <c r="H87" s="87"/>
      <c r="I87" s="87"/>
      <c r="J87" s="109"/>
      <c r="K87" s="87"/>
      <c r="L87" s="87" t="s">
        <v>4229</v>
      </c>
      <c r="M87" s="48" t="s">
        <v>2371</v>
      </c>
      <c r="N87" s="49" t="s">
        <v>4005</v>
      </c>
      <c r="O87" s="76" t="s">
        <v>3745</v>
      </c>
      <c r="P87" s="76"/>
      <c r="Q87" s="49" t="s">
        <v>457</v>
      </c>
      <c r="R87" s="49"/>
      <c r="S87" s="76" t="s">
        <v>1854</v>
      </c>
      <c r="T87" s="76" t="s">
        <v>449</v>
      </c>
      <c r="U87" s="89"/>
      <c r="V87" s="90">
        <v>1</v>
      </c>
      <c r="W87" s="399">
        <f t="shared" si="29"/>
        <v>1309988</v>
      </c>
      <c r="X87" s="174"/>
      <c r="Y87" s="419"/>
      <c r="Z87" s="473" t="s">
        <v>4575</v>
      </c>
      <c r="AA87" s="473" t="s">
        <v>4575</v>
      </c>
      <c r="AB87" s="473" t="s">
        <v>4576</v>
      </c>
      <c r="AC87" s="132" t="str">
        <f t="shared" si="34"/>
        <v>【支払済】</v>
      </c>
      <c r="AD87" s="132">
        <v>43487</v>
      </c>
      <c r="AE87" s="132">
        <v>41751</v>
      </c>
      <c r="AF87" s="132" t="str">
        <f t="shared" si="35"/>
        <v/>
      </c>
      <c r="AG87" s="132">
        <f t="shared" si="30"/>
        <v>41751</v>
      </c>
      <c r="AH87" s="132"/>
      <c r="AI87" s="204"/>
      <c r="AJ87" s="205"/>
      <c r="AK87" s="211"/>
      <c r="AL87" s="207"/>
      <c r="AM87" s="208">
        <v>1309988</v>
      </c>
      <c r="AN87" s="93"/>
      <c r="AO87" s="49" t="str">
        <f t="shared" si="31"/>
        <v>栃木県那須郡那須町寺子乙字入山１９９６－９１</v>
      </c>
      <c r="AP87" s="208">
        <v>1309988</v>
      </c>
      <c r="AQ87" s="89">
        <v>43546</v>
      </c>
      <c r="AR87" s="93">
        <v>1309988</v>
      </c>
      <c r="AS87" s="89"/>
      <c r="AT87" s="93"/>
      <c r="AU87" s="89"/>
      <c r="AV87" s="93"/>
      <c r="AW87" s="107"/>
      <c r="AX87" s="103"/>
      <c r="AY87" s="391">
        <f t="shared" si="32"/>
        <v>1309988</v>
      </c>
      <c r="AZ87" s="95">
        <f t="shared" si="33"/>
        <v>0</v>
      </c>
      <c r="BA87" s="49" t="str">
        <f t="shared" si="36"/>
        <v>栃木県那須郡那須町寺子乙字入山１９９６－９１</v>
      </c>
      <c r="BB87" s="48">
        <f t="shared" si="37"/>
        <v>1</v>
      </c>
      <c r="BC87" s="96">
        <f t="shared" si="38"/>
        <v>0</v>
      </c>
      <c r="BD87" s="89" t="str">
        <f t="shared" si="39"/>
        <v>【支払済】</v>
      </c>
      <c r="BE87" s="97">
        <f t="shared" si="40"/>
        <v>0</v>
      </c>
      <c r="BF87" s="97">
        <f t="shared" si="41"/>
        <v>0</v>
      </c>
      <c r="BG87" s="97">
        <f t="shared" si="42"/>
        <v>0</v>
      </c>
      <c r="BH87" s="97">
        <f t="shared" si="43"/>
        <v>0</v>
      </c>
      <c r="BI87" s="97">
        <f t="shared" si="44"/>
        <v>0</v>
      </c>
      <c r="BJ87" s="97">
        <f t="shared" si="45"/>
        <v>0</v>
      </c>
      <c r="BK87" s="97">
        <f t="shared" si="46"/>
        <v>0</v>
      </c>
      <c r="BL87" s="97">
        <f t="shared" si="47"/>
        <v>0</v>
      </c>
      <c r="BM87" s="97">
        <f t="shared" si="48"/>
        <v>0</v>
      </c>
      <c r="BN87" s="97">
        <f t="shared" si="49"/>
        <v>0</v>
      </c>
      <c r="BO87" s="97">
        <f t="shared" si="50"/>
        <v>0</v>
      </c>
      <c r="BP87" s="97">
        <f t="shared" si="51"/>
        <v>0</v>
      </c>
      <c r="BQ87" s="97">
        <f t="shared" si="52"/>
        <v>0</v>
      </c>
      <c r="BR87" s="97">
        <f t="shared" si="53"/>
        <v>0</v>
      </c>
      <c r="BS87" s="98">
        <f t="shared" si="54"/>
        <v>0</v>
      </c>
      <c r="BU87" s="100"/>
      <c r="BV87" s="492"/>
    </row>
    <row r="88" spans="1:74" ht="31.5" customHeight="1" x14ac:dyDescent="0.25">
      <c r="A88" s="74">
        <v>9</v>
      </c>
      <c r="B88" s="75">
        <v>75</v>
      </c>
      <c r="C88" s="49" t="s">
        <v>2126</v>
      </c>
      <c r="D88" s="76" t="s">
        <v>3431</v>
      </c>
      <c r="E88" s="48" t="s">
        <v>1189</v>
      </c>
      <c r="F88" s="87" t="s">
        <v>2443</v>
      </c>
      <c r="G88" s="87"/>
      <c r="H88" s="87"/>
      <c r="I88" s="87"/>
      <c r="J88" s="109"/>
      <c r="K88" s="87"/>
      <c r="L88" s="87"/>
      <c r="M88" s="48" t="s">
        <v>2371</v>
      </c>
      <c r="N88" s="49" t="s">
        <v>1836</v>
      </c>
      <c r="O88" s="76" t="s">
        <v>3745</v>
      </c>
      <c r="P88" s="76"/>
      <c r="Q88" s="49" t="s">
        <v>466</v>
      </c>
      <c r="R88" s="49"/>
      <c r="S88" s="76" t="s">
        <v>1854</v>
      </c>
      <c r="T88" s="76" t="s">
        <v>449</v>
      </c>
      <c r="U88" s="89"/>
      <c r="V88" s="90">
        <v>1</v>
      </c>
      <c r="W88" s="399">
        <f t="shared" si="29"/>
        <v>1572373</v>
      </c>
      <c r="X88" s="171" t="s">
        <v>2815</v>
      </c>
      <c r="Y88" s="419"/>
      <c r="Z88" s="473" t="s">
        <v>4576</v>
      </c>
      <c r="AA88" s="473" t="s">
        <v>4575</v>
      </c>
      <c r="AB88" s="473" t="s">
        <v>4576</v>
      </c>
      <c r="AC88" s="132" t="str">
        <f t="shared" si="34"/>
        <v>【支払済】</v>
      </c>
      <c r="AD88" s="132">
        <v>43487</v>
      </c>
      <c r="AE88" s="132">
        <v>41729</v>
      </c>
      <c r="AF88" s="132" t="str">
        <f t="shared" si="35"/>
        <v/>
      </c>
      <c r="AG88" s="132">
        <f t="shared" si="30"/>
        <v>41729</v>
      </c>
      <c r="AH88" s="132"/>
      <c r="AI88" s="204"/>
      <c r="AJ88" s="205"/>
      <c r="AK88" s="211"/>
      <c r="AL88" s="207"/>
      <c r="AM88" s="208">
        <v>1572373</v>
      </c>
      <c r="AN88" s="93"/>
      <c r="AO88" s="49" t="str">
        <f t="shared" si="31"/>
        <v>栃木県那須塩原市青木２７－５０</v>
      </c>
      <c r="AP88" s="49"/>
      <c r="AQ88" s="89">
        <v>43546</v>
      </c>
      <c r="AR88" s="93">
        <v>1572373</v>
      </c>
      <c r="AS88" s="89"/>
      <c r="AT88" s="93"/>
      <c r="AU88" s="89"/>
      <c r="AV88" s="93"/>
      <c r="AW88" s="107"/>
      <c r="AX88" s="103"/>
      <c r="AY88" s="391">
        <f t="shared" si="32"/>
        <v>1572373</v>
      </c>
      <c r="AZ88" s="95">
        <f t="shared" si="33"/>
        <v>0</v>
      </c>
      <c r="BA88" s="49" t="str">
        <f t="shared" si="36"/>
        <v>栃木県那須塩原市青木２７－５０</v>
      </c>
      <c r="BB88" s="48">
        <f t="shared" si="37"/>
        <v>1</v>
      </c>
      <c r="BC88" s="96">
        <f t="shared" si="38"/>
        <v>0</v>
      </c>
      <c r="BD88" s="89" t="str">
        <f t="shared" si="39"/>
        <v>【支払済】</v>
      </c>
      <c r="BE88" s="97">
        <f t="shared" si="40"/>
        <v>0</v>
      </c>
      <c r="BF88" s="97">
        <f t="shared" si="41"/>
        <v>0</v>
      </c>
      <c r="BG88" s="97">
        <f t="shared" si="42"/>
        <v>0</v>
      </c>
      <c r="BH88" s="97">
        <f t="shared" si="43"/>
        <v>0</v>
      </c>
      <c r="BI88" s="97">
        <f t="shared" si="44"/>
        <v>0</v>
      </c>
      <c r="BJ88" s="97">
        <f t="shared" si="45"/>
        <v>0</v>
      </c>
      <c r="BK88" s="97">
        <f t="shared" si="46"/>
        <v>0</v>
      </c>
      <c r="BL88" s="97">
        <f t="shared" si="47"/>
        <v>0</v>
      </c>
      <c r="BM88" s="97">
        <f t="shared" si="48"/>
        <v>0</v>
      </c>
      <c r="BN88" s="97">
        <f t="shared" si="49"/>
        <v>0</v>
      </c>
      <c r="BO88" s="97">
        <f t="shared" si="50"/>
        <v>0</v>
      </c>
      <c r="BP88" s="97">
        <f t="shared" si="51"/>
        <v>0</v>
      </c>
      <c r="BQ88" s="97">
        <f t="shared" si="52"/>
        <v>0</v>
      </c>
      <c r="BR88" s="97">
        <f t="shared" si="53"/>
        <v>0</v>
      </c>
      <c r="BS88" s="98">
        <f t="shared" si="54"/>
        <v>0</v>
      </c>
      <c r="BU88" s="100"/>
      <c r="BV88" s="492"/>
    </row>
    <row r="89" spans="1:74" ht="31.5" customHeight="1" x14ac:dyDescent="0.25">
      <c r="A89" s="74">
        <v>9</v>
      </c>
      <c r="B89" s="75">
        <v>74</v>
      </c>
      <c r="C89" s="49" t="s">
        <v>2126</v>
      </c>
      <c r="D89" s="76" t="s">
        <v>3431</v>
      </c>
      <c r="E89" s="48" t="s">
        <v>1190</v>
      </c>
      <c r="F89" s="87" t="s">
        <v>2442</v>
      </c>
      <c r="G89" s="87"/>
      <c r="H89" s="87"/>
      <c r="I89" s="87"/>
      <c r="J89" s="109"/>
      <c r="K89" s="87"/>
      <c r="L89" s="87"/>
      <c r="M89" s="48" t="s">
        <v>2371</v>
      </c>
      <c r="N89" s="49" t="s">
        <v>1835</v>
      </c>
      <c r="O89" s="76" t="s">
        <v>3745</v>
      </c>
      <c r="P89" s="76"/>
      <c r="Q89" s="49" t="s">
        <v>467</v>
      </c>
      <c r="R89" s="49"/>
      <c r="S89" s="76" t="s">
        <v>1854</v>
      </c>
      <c r="T89" s="76" t="s">
        <v>449</v>
      </c>
      <c r="U89" s="89"/>
      <c r="V89" s="90">
        <v>1</v>
      </c>
      <c r="W89" s="399">
        <f t="shared" si="29"/>
        <v>4717736</v>
      </c>
      <c r="X89" s="171" t="s">
        <v>2816</v>
      </c>
      <c r="Y89" s="419"/>
      <c r="Z89" s="473" t="s">
        <v>4576</v>
      </c>
      <c r="AA89" s="473" t="s">
        <v>4575</v>
      </c>
      <c r="AB89" s="473" t="s">
        <v>4576</v>
      </c>
      <c r="AC89" s="132" t="str">
        <f t="shared" si="34"/>
        <v>【支払済】</v>
      </c>
      <c r="AD89" s="132">
        <v>43544</v>
      </c>
      <c r="AE89" s="132">
        <v>41729</v>
      </c>
      <c r="AF89" s="132" t="str">
        <f t="shared" si="35"/>
        <v/>
      </c>
      <c r="AG89" s="132">
        <f t="shared" si="30"/>
        <v>41729</v>
      </c>
      <c r="AH89" s="132"/>
      <c r="AI89" s="132"/>
      <c r="AJ89" s="132"/>
      <c r="AK89" s="112"/>
      <c r="AL89" s="132"/>
      <c r="AM89" s="208">
        <v>2358868</v>
      </c>
      <c r="AN89" s="93">
        <v>2358868</v>
      </c>
      <c r="AO89" s="49" t="str">
        <f t="shared" si="31"/>
        <v>栃木県那須塩原市青木２７－２４９４</v>
      </c>
      <c r="AP89" s="49"/>
      <c r="AQ89" s="89">
        <v>43546</v>
      </c>
      <c r="AR89" s="93">
        <v>2358868</v>
      </c>
      <c r="AS89" s="89"/>
      <c r="AT89" s="93"/>
      <c r="AU89" s="89"/>
      <c r="AV89" s="93"/>
      <c r="AW89" s="107"/>
      <c r="AX89" s="103"/>
      <c r="AY89" s="391">
        <f t="shared" si="32"/>
        <v>2358868</v>
      </c>
      <c r="AZ89" s="95">
        <f t="shared" si="33"/>
        <v>0</v>
      </c>
      <c r="BA89" s="49" t="str">
        <f t="shared" si="36"/>
        <v>栃木県那須塩原市青木２７－２４９４</v>
      </c>
      <c r="BB89" s="48">
        <f t="shared" si="37"/>
        <v>1</v>
      </c>
      <c r="BC89" s="96">
        <f t="shared" si="38"/>
        <v>0</v>
      </c>
      <c r="BD89" s="89" t="str">
        <f t="shared" si="39"/>
        <v>【支払済】</v>
      </c>
      <c r="BE89" s="97">
        <f t="shared" si="40"/>
        <v>0</v>
      </c>
      <c r="BF89" s="97">
        <f t="shared" si="41"/>
        <v>0</v>
      </c>
      <c r="BG89" s="97">
        <f t="shared" si="42"/>
        <v>0</v>
      </c>
      <c r="BH89" s="97">
        <f t="shared" si="43"/>
        <v>0</v>
      </c>
      <c r="BI89" s="97">
        <f t="shared" si="44"/>
        <v>0</v>
      </c>
      <c r="BJ89" s="97">
        <f t="shared" si="45"/>
        <v>0</v>
      </c>
      <c r="BK89" s="97">
        <f t="shared" si="46"/>
        <v>0</v>
      </c>
      <c r="BL89" s="97">
        <f t="shared" si="47"/>
        <v>0</v>
      </c>
      <c r="BM89" s="97">
        <f t="shared" si="48"/>
        <v>0</v>
      </c>
      <c r="BN89" s="97">
        <f t="shared" si="49"/>
        <v>0</v>
      </c>
      <c r="BO89" s="97">
        <f t="shared" si="50"/>
        <v>0</v>
      </c>
      <c r="BP89" s="97">
        <f t="shared" si="51"/>
        <v>0</v>
      </c>
      <c r="BQ89" s="97">
        <f t="shared" si="52"/>
        <v>0</v>
      </c>
      <c r="BR89" s="97">
        <f t="shared" si="53"/>
        <v>0</v>
      </c>
      <c r="BS89" s="98">
        <f t="shared" si="54"/>
        <v>0</v>
      </c>
      <c r="BU89" s="100"/>
      <c r="BV89" s="492"/>
    </row>
    <row r="90" spans="1:74" ht="31.5" customHeight="1" x14ac:dyDescent="0.25">
      <c r="A90" s="74">
        <v>9</v>
      </c>
      <c r="B90" s="75">
        <v>67</v>
      </c>
      <c r="C90" s="49" t="s">
        <v>2126</v>
      </c>
      <c r="D90" s="76" t="s">
        <v>3431</v>
      </c>
      <c r="E90" s="48" t="s">
        <v>1194</v>
      </c>
      <c r="F90" s="109" t="s">
        <v>2441</v>
      </c>
      <c r="G90" s="109"/>
      <c r="H90" s="87"/>
      <c r="I90" s="87"/>
      <c r="J90" s="109"/>
      <c r="K90" s="87"/>
      <c r="L90" s="87"/>
      <c r="M90" s="48" t="s">
        <v>2371</v>
      </c>
      <c r="N90" s="49" t="s">
        <v>1831</v>
      </c>
      <c r="O90" s="76" t="s">
        <v>3745</v>
      </c>
      <c r="P90" s="76"/>
      <c r="Q90" s="49" t="s">
        <v>471</v>
      </c>
      <c r="R90" s="49"/>
      <c r="S90" s="76" t="s">
        <v>1854</v>
      </c>
      <c r="T90" s="76" t="s">
        <v>449</v>
      </c>
      <c r="U90" s="89"/>
      <c r="V90" s="90">
        <v>1</v>
      </c>
      <c r="W90" s="399">
        <f t="shared" si="29"/>
        <v>1033756</v>
      </c>
      <c r="X90" s="171" t="s">
        <v>2814</v>
      </c>
      <c r="Y90" s="419"/>
      <c r="Z90" s="473" t="s">
        <v>4575</v>
      </c>
      <c r="AA90" s="473" t="s">
        <v>4575</v>
      </c>
      <c r="AB90" s="473" t="s">
        <v>4576</v>
      </c>
      <c r="AC90" s="132" t="str">
        <f t="shared" si="34"/>
        <v>【支払済】</v>
      </c>
      <c r="AD90" s="132">
        <v>43487</v>
      </c>
      <c r="AE90" s="132">
        <v>41751</v>
      </c>
      <c r="AF90" s="132" t="str">
        <f t="shared" si="35"/>
        <v/>
      </c>
      <c r="AG90" s="132">
        <f t="shared" si="30"/>
        <v>41751</v>
      </c>
      <c r="AH90" s="132"/>
      <c r="AI90" s="204"/>
      <c r="AJ90" s="205"/>
      <c r="AK90" s="206"/>
      <c r="AL90" s="207"/>
      <c r="AM90" s="208">
        <v>1033756</v>
      </c>
      <c r="AN90" s="93"/>
      <c r="AO90" s="49" t="str">
        <f t="shared" si="31"/>
        <v>栃木県那須塩原市戸田５１－２４</v>
      </c>
      <c r="AP90" s="49"/>
      <c r="AQ90" s="89">
        <v>39894</v>
      </c>
      <c r="AR90" s="93">
        <v>1033756</v>
      </c>
      <c r="AS90" s="89"/>
      <c r="AT90" s="93"/>
      <c r="AU90" s="89"/>
      <c r="AV90" s="93"/>
      <c r="AW90" s="107"/>
      <c r="AX90" s="103"/>
      <c r="AY90" s="391">
        <f t="shared" si="32"/>
        <v>1033756</v>
      </c>
      <c r="AZ90" s="95">
        <f t="shared" si="33"/>
        <v>0</v>
      </c>
      <c r="BA90" s="49" t="str">
        <f t="shared" si="36"/>
        <v>栃木県那須塩原市戸田５１－２４</v>
      </c>
      <c r="BB90" s="48">
        <f t="shared" si="37"/>
        <v>1</v>
      </c>
      <c r="BC90" s="96">
        <f t="shared" si="38"/>
        <v>0</v>
      </c>
      <c r="BD90" s="89" t="str">
        <f t="shared" si="39"/>
        <v>【支払済】</v>
      </c>
      <c r="BE90" s="97">
        <f t="shared" si="40"/>
        <v>0</v>
      </c>
      <c r="BF90" s="97">
        <f t="shared" si="41"/>
        <v>0</v>
      </c>
      <c r="BG90" s="97">
        <f t="shared" si="42"/>
        <v>0</v>
      </c>
      <c r="BH90" s="97">
        <f t="shared" si="43"/>
        <v>0</v>
      </c>
      <c r="BI90" s="97">
        <f t="shared" si="44"/>
        <v>0</v>
      </c>
      <c r="BJ90" s="97">
        <f t="shared" si="45"/>
        <v>0</v>
      </c>
      <c r="BK90" s="97">
        <f t="shared" si="46"/>
        <v>0</v>
      </c>
      <c r="BL90" s="97">
        <f t="shared" si="47"/>
        <v>0</v>
      </c>
      <c r="BM90" s="97">
        <f t="shared" si="48"/>
        <v>0</v>
      </c>
      <c r="BN90" s="97">
        <f t="shared" si="49"/>
        <v>0</v>
      </c>
      <c r="BO90" s="97">
        <f t="shared" si="50"/>
        <v>0</v>
      </c>
      <c r="BP90" s="97">
        <f t="shared" si="51"/>
        <v>0</v>
      </c>
      <c r="BQ90" s="97">
        <f t="shared" si="52"/>
        <v>0</v>
      </c>
      <c r="BR90" s="97">
        <f t="shared" si="53"/>
        <v>0</v>
      </c>
      <c r="BS90" s="98">
        <f t="shared" si="54"/>
        <v>0</v>
      </c>
      <c r="BU90" s="100"/>
      <c r="BV90" s="492"/>
    </row>
    <row r="91" spans="1:74" ht="31.5" customHeight="1" x14ac:dyDescent="0.25">
      <c r="A91" s="74">
        <v>9</v>
      </c>
      <c r="B91" s="75">
        <v>59</v>
      </c>
      <c r="C91" s="49" t="s">
        <v>2136</v>
      </c>
      <c r="D91" s="76"/>
      <c r="E91" s="48" t="s">
        <v>1166</v>
      </c>
      <c r="F91" s="318" t="s">
        <v>4007</v>
      </c>
      <c r="G91" s="318"/>
      <c r="H91" s="87"/>
      <c r="I91" s="87"/>
      <c r="J91" s="109"/>
      <c r="K91" s="87"/>
      <c r="L91" s="87"/>
      <c r="M91" s="48" t="s">
        <v>2371</v>
      </c>
      <c r="N91" s="49" t="s">
        <v>1123</v>
      </c>
      <c r="O91" s="49"/>
      <c r="P91" s="49"/>
      <c r="Q91" s="88" t="s">
        <v>35</v>
      </c>
      <c r="R91" s="49" t="s">
        <v>36</v>
      </c>
      <c r="S91" s="76" t="s">
        <v>1854</v>
      </c>
      <c r="T91" s="76" t="s">
        <v>30</v>
      </c>
      <c r="U91" s="89"/>
      <c r="V91" s="90">
        <v>3</v>
      </c>
      <c r="W91" s="399">
        <f t="shared" ref="W91:W122" si="55">(AM91+AN91)/V91</f>
        <v>778736.33333333337</v>
      </c>
      <c r="X91" s="171" t="s">
        <v>3650</v>
      </c>
      <c r="Y91" s="433"/>
      <c r="Z91" s="476" t="s">
        <v>4575</v>
      </c>
      <c r="AA91" s="476" t="s">
        <v>4575</v>
      </c>
      <c r="AB91" s="476" t="s">
        <v>4576</v>
      </c>
      <c r="AC91" s="132" t="str">
        <f t="shared" si="34"/>
        <v>【支払済】</v>
      </c>
      <c r="AD91" s="132">
        <v>42634</v>
      </c>
      <c r="AE91" s="132">
        <v>41726</v>
      </c>
      <c r="AF91" s="132" t="str">
        <f t="shared" si="35"/>
        <v/>
      </c>
      <c r="AG91" s="132">
        <f t="shared" ref="AG91:AG122" si="56">+IF(AE91="",AD91,IF(AD91&gt;AE91,AE91,AD91))</f>
        <v>41726</v>
      </c>
      <c r="AH91" s="132"/>
      <c r="AI91" s="204"/>
      <c r="AJ91" s="205"/>
      <c r="AK91" s="211"/>
      <c r="AL91" s="207"/>
      <c r="AM91" s="208">
        <f>2132945+101632+101632</f>
        <v>2336209</v>
      </c>
      <c r="AN91" s="93"/>
      <c r="AO91" s="49" t="str">
        <f t="shared" ref="AO91:AO122" si="57">N91</f>
        <v>茨城県つくばみらい市小張１０６９－３、１９６９－１、１９７０－１</v>
      </c>
      <c r="AP91" s="49"/>
      <c r="AQ91" s="89">
        <v>43047</v>
      </c>
      <c r="AR91" s="93">
        <v>2336209</v>
      </c>
      <c r="AS91" s="89"/>
      <c r="AT91" s="93"/>
      <c r="AU91" s="89"/>
      <c r="AV91" s="93"/>
      <c r="AW91" s="89"/>
      <c r="AX91" s="94"/>
      <c r="AY91" s="391">
        <f t="shared" si="32"/>
        <v>2336209</v>
      </c>
      <c r="AZ91" s="95">
        <f t="shared" si="33"/>
        <v>0</v>
      </c>
      <c r="BA91" s="49" t="str">
        <f t="shared" si="36"/>
        <v>茨城県つくばみらい市小張１０６９－３、１９６９－１、１９７０－１</v>
      </c>
      <c r="BB91" s="48">
        <f t="shared" si="37"/>
        <v>3</v>
      </c>
      <c r="BC91" s="96">
        <f t="shared" si="38"/>
        <v>0</v>
      </c>
      <c r="BD91" s="89" t="str">
        <f t="shared" si="39"/>
        <v>【支払済】</v>
      </c>
      <c r="BE91" s="97">
        <f t="shared" si="40"/>
        <v>0</v>
      </c>
      <c r="BF91" s="97">
        <f t="shared" si="41"/>
        <v>0</v>
      </c>
      <c r="BG91" s="97">
        <f t="shared" si="42"/>
        <v>0</v>
      </c>
      <c r="BH91" s="97">
        <f t="shared" si="43"/>
        <v>0</v>
      </c>
      <c r="BI91" s="97">
        <f t="shared" si="44"/>
        <v>0</v>
      </c>
      <c r="BJ91" s="97">
        <f t="shared" si="45"/>
        <v>0</v>
      </c>
      <c r="BK91" s="97">
        <f t="shared" si="46"/>
        <v>0</v>
      </c>
      <c r="BL91" s="97">
        <f t="shared" si="47"/>
        <v>0</v>
      </c>
      <c r="BM91" s="97">
        <f t="shared" si="48"/>
        <v>0</v>
      </c>
      <c r="BN91" s="97">
        <f t="shared" si="49"/>
        <v>0</v>
      </c>
      <c r="BO91" s="97">
        <f t="shared" si="50"/>
        <v>0</v>
      </c>
      <c r="BP91" s="97">
        <f t="shared" si="51"/>
        <v>0</v>
      </c>
      <c r="BQ91" s="97">
        <f t="shared" si="52"/>
        <v>0</v>
      </c>
      <c r="BR91" s="97">
        <f t="shared" si="53"/>
        <v>0</v>
      </c>
      <c r="BS91" s="98">
        <f t="shared" si="54"/>
        <v>0</v>
      </c>
      <c r="BT91" s="183"/>
      <c r="BU91" s="100"/>
      <c r="BV91" s="492" t="s">
        <v>4627</v>
      </c>
    </row>
    <row r="92" spans="1:74" ht="31.5" customHeight="1" x14ac:dyDescent="0.25">
      <c r="A92" s="74">
        <v>9</v>
      </c>
      <c r="B92" s="75">
        <v>55</v>
      </c>
      <c r="C92" s="49" t="s">
        <v>2134</v>
      </c>
      <c r="D92" s="76" t="s">
        <v>980</v>
      </c>
      <c r="E92" s="76" t="s">
        <v>1849</v>
      </c>
      <c r="F92" s="318" t="s">
        <v>2703</v>
      </c>
      <c r="G92" s="318"/>
      <c r="H92" s="101"/>
      <c r="I92" s="101"/>
      <c r="J92" s="257"/>
      <c r="K92" s="101"/>
      <c r="L92" s="101"/>
      <c r="M92" s="76" t="s">
        <v>2371</v>
      </c>
      <c r="N92" s="49" t="s">
        <v>1121</v>
      </c>
      <c r="O92" s="49"/>
      <c r="P92" s="49"/>
      <c r="Q92" s="88" t="s">
        <v>136</v>
      </c>
      <c r="R92" s="49"/>
      <c r="S92" s="76" t="s">
        <v>1854</v>
      </c>
      <c r="T92" s="76" t="s">
        <v>135</v>
      </c>
      <c r="U92" s="89"/>
      <c r="V92" s="90">
        <v>40</v>
      </c>
      <c r="W92" s="399">
        <f t="shared" si="55"/>
        <v>1084906.5</v>
      </c>
      <c r="X92" s="171" t="s">
        <v>2704</v>
      </c>
      <c r="Y92" s="419"/>
      <c r="Z92" s="473" t="s">
        <v>4626</v>
      </c>
      <c r="AA92" s="473" t="s">
        <v>4625</v>
      </c>
      <c r="AB92" s="473" t="s">
        <v>4626</v>
      </c>
      <c r="AC92" s="204"/>
      <c r="AD92" s="132">
        <v>42930</v>
      </c>
      <c r="AE92" s="132"/>
      <c r="AF92" s="132" t="str">
        <f t="shared" si="35"/>
        <v/>
      </c>
      <c r="AG92" s="132">
        <f t="shared" si="56"/>
        <v>42930</v>
      </c>
      <c r="AH92" s="132"/>
      <c r="AI92" s="132"/>
      <c r="AJ92" s="132"/>
      <c r="AK92" s="112"/>
      <c r="AL92" s="132"/>
      <c r="AM92" s="212"/>
      <c r="AN92" s="93">
        <v>43396260</v>
      </c>
      <c r="AO92" s="49" t="str">
        <f t="shared" si="57"/>
        <v>茨城県行方市羽生１８２１－２他</v>
      </c>
      <c r="AP92" s="49"/>
      <c r="AQ92" s="89"/>
      <c r="AR92" s="93"/>
      <c r="AS92" s="89"/>
      <c r="AT92" s="93"/>
      <c r="AU92" s="89"/>
      <c r="AV92" s="93"/>
      <c r="AW92" s="107"/>
      <c r="AX92" s="103"/>
      <c r="AY92" s="391">
        <f t="shared" si="32"/>
        <v>0</v>
      </c>
      <c r="AZ92" s="95" t="str">
        <f t="shared" si="33"/>
        <v/>
      </c>
      <c r="BA92" s="49" t="str">
        <f t="shared" si="36"/>
        <v>茨城県行方市羽生１８２１－２他</v>
      </c>
      <c r="BB92" s="48">
        <f t="shared" si="37"/>
        <v>40</v>
      </c>
      <c r="BC92" s="96">
        <f t="shared" si="38"/>
        <v>0</v>
      </c>
      <c r="BD92" s="89">
        <f t="shared" si="39"/>
        <v>0</v>
      </c>
      <c r="BE92" s="97">
        <f t="shared" si="40"/>
        <v>0</v>
      </c>
      <c r="BF92" s="97" t="str">
        <f t="shared" si="41"/>
        <v/>
      </c>
      <c r="BG92" s="97">
        <f t="shared" si="42"/>
        <v>0</v>
      </c>
      <c r="BH92" s="97">
        <f t="shared" si="43"/>
        <v>0</v>
      </c>
      <c r="BI92" s="97">
        <f t="shared" si="44"/>
        <v>0</v>
      </c>
      <c r="BJ92" s="97">
        <f t="shared" si="45"/>
        <v>0</v>
      </c>
      <c r="BK92" s="97">
        <f t="shared" si="46"/>
        <v>0</v>
      </c>
      <c r="BL92" s="97">
        <f t="shared" si="47"/>
        <v>0</v>
      </c>
      <c r="BM92" s="97">
        <f t="shared" si="48"/>
        <v>0</v>
      </c>
      <c r="BN92" s="97">
        <f t="shared" si="49"/>
        <v>0</v>
      </c>
      <c r="BO92" s="97">
        <f t="shared" si="50"/>
        <v>0</v>
      </c>
      <c r="BP92" s="97">
        <f t="shared" si="51"/>
        <v>0</v>
      </c>
      <c r="BQ92" s="97">
        <f t="shared" si="52"/>
        <v>0</v>
      </c>
      <c r="BR92" s="97">
        <f t="shared" si="53"/>
        <v>0</v>
      </c>
      <c r="BS92" s="98" t="e">
        <f t="shared" si="54"/>
        <v>#VALUE!</v>
      </c>
      <c r="BT92" s="183"/>
      <c r="BU92" s="100"/>
      <c r="BV92" s="492"/>
    </row>
    <row r="93" spans="1:74" ht="31.5" customHeight="1" x14ac:dyDescent="0.25">
      <c r="A93" s="74">
        <v>9</v>
      </c>
      <c r="B93" s="75">
        <v>54</v>
      </c>
      <c r="C93" s="49" t="s">
        <v>2134</v>
      </c>
      <c r="D93" s="76"/>
      <c r="E93" s="48" t="s">
        <v>1849</v>
      </c>
      <c r="F93" s="87" t="s">
        <v>2703</v>
      </c>
      <c r="G93" s="87"/>
      <c r="H93" s="87"/>
      <c r="I93" s="87"/>
      <c r="J93" s="109"/>
      <c r="K93" s="87"/>
      <c r="L93" s="87"/>
      <c r="M93" s="48" t="s">
        <v>2371</v>
      </c>
      <c r="N93" s="49" t="s">
        <v>1121</v>
      </c>
      <c r="O93" s="49"/>
      <c r="P93" s="49"/>
      <c r="Q93" s="88" t="s">
        <v>136</v>
      </c>
      <c r="R93" s="49"/>
      <c r="S93" s="76" t="s">
        <v>1854</v>
      </c>
      <c r="T93" s="76" t="s">
        <v>135</v>
      </c>
      <c r="U93" s="89"/>
      <c r="V93" s="90">
        <v>40</v>
      </c>
      <c r="W93" s="399">
        <f t="shared" si="55"/>
        <v>1084906.5</v>
      </c>
      <c r="X93" s="171" t="s">
        <v>2704</v>
      </c>
      <c r="Y93" s="419"/>
      <c r="Z93" s="473" t="s">
        <v>4626</v>
      </c>
      <c r="AA93" s="473" t="s">
        <v>4625</v>
      </c>
      <c r="AB93" s="473" t="s">
        <v>4626</v>
      </c>
      <c r="AC93" s="132">
        <v>43524</v>
      </c>
      <c r="AD93" s="132">
        <v>43494</v>
      </c>
      <c r="AE93" s="132">
        <v>41740</v>
      </c>
      <c r="AF93" s="132" t="str">
        <f t="shared" si="35"/>
        <v/>
      </c>
      <c r="AG93" s="132">
        <f t="shared" si="56"/>
        <v>41740</v>
      </c>
      <c r="AH93" s="132"/>
      <c r="AI93" s="204"/>
      <c r="AJ93" s="205"/>
      <c r="AK93" s="211"/>
      <c r="AL93" s="207"/>
      <c r="AM93" s="208">
        <v>43396260</v>
      </c>
      <c r="AN93" s="93"/>
      <c r="AO93" s="49" t="str">
        <f t="shared" si="57"/>
        <v>茨城県行方市羽生１８２１－２他</v>
      </c>
      <c r="AP93" s="49"/>
      <c r="AQ93" s="89"/>
      <c r="AR93" s="93"/>
      <c r="AS93" s="89"/>
      <c r="AT93" s="93"/>
      <c r="AU93" s="89"/>
      <c r="AV93" s="93"/>
      <c r="AW93" s="107"/>
      <c r="AX93" s="103"/>
      <c r="AY93" s="391">
        <f t="shared" si="32"/>
        <v>0</v>
      </c>
      <c r="AZ93" s="95">
        <f t="shared" si="33"/>
        <v>43396260</v>
      </c>
      <c r="BA93" s="49" t="str">
        <f t="shared" si="36"/>
        <v>茨城県行方市羽生１８２１－２他</v>
      </c>
      <c r="BB93" s="48">
        <f t="shared" si="37"/>
        <v>40</v>
      </c>
      <c r="BC93" s="96">
        <f t="shared" si="38"/>
        <v>0</v>
      </c>
      <c r="BD93" s="89">
        <f t="shared" si="39"/>
        <v>43524</v>
      </c>
      <c r="BE93" s="97">
        <f t="shared" si="40"/>
        <v>0</v>
      </c>
      <c r="BF93" s="97">
        <f t="shared" si="41"/>
        <v>0</v>
      </c>
      <c r="BG93" s="97">
        <f t="shared" si="42"/>
        <v>0</v>
      </c>
      <c r="BH93" s="97">
        <f t="shared" si="43"/>
        <v>0</v>
      </c>
      <c r="BI93" s="97">
        <f t="shared" si="44"/>
        <v>0</v>
      </c>
      <c r="BJ93" s="97">
        <f t="shared" si="45"/>
        <v>43396260</v>
      </c>
      <c r="BK93" s="97">
        <f t="shared" si="46"/>
        <v>0</v>
      </c>
      <c r="BL93" s="97">
        <f t="shared" si="47"/>
        <v>0</v>
      </c>
      <c r="BM93" s="97">
        <f t="shared" si="48"/>
        <v>0</v>
      </c>
      <c r="BN93" s="97">
        <f t="shared" si="49"/>
        <v>0</v>
      </c>
      <c r="BO93" s="97">
        <f t="shared" si="50"/>
        <v>0</v>
      </c>
      <c r="BP93" s="97">
        <f t="shared" si="51"/>
        <v>0</v>
      </c>
      <c r="BQ93" s="97">
        <f t="shared" si="52"/>
        <v>0</v>
      </c>
      <c r="BR93" s="97">
        <f t="shared" si="53"/>
        <v>0</v>
      </c>
      <c r="BS93" s="98">
        <f t="shared" si="54"/>
        <v>0</v>
      </c>
      <c r="BT93" s="183"/>
      <c r="BU93" s="100"/>
      <c r="BV93" s="492"/>
    </row>
    <row r="94" spans="1:74" s="100" customFormat="1" ht="31.5" customHeight="1" x14ac:dyDescent="0.25">
      <c r="A94" s="74">
        <v>9</v>
      </c>
      <c r="B94" s="75">
        <v>60</v>
      </c>
      <c r="C94" s="49" t="s">
        <v>2137</v>
      </c>
      <c r="D94" s="76"/>
      <c r="E94" s="48" t="s">
        <v>1167</v>
      </c>
      <c r="F94" s="87" t="s">
        <v>2713</v>
      </c>
      <c r="G94" s="87"/>
      <c r="H94" s="87"/>
      <c r="I94" s="87"/>
      <c r="J94" s="109"/>
      <c r="K94" s="87"/>
      <c r="L94" s="87"/>
      <c r="M94" s="48" t="s">
        <v>2371</v>
      </c>
      <c r="N94" s="49" t="s">
        <v>1124</v>
      </c>
      <c r="O94" s="49"/>
      <c r="P94" s="49"/>
      <c r="Q94" s="88" t="s">
        <v>34</v>
      </c>
      <c r="R94" s="49"/>
      <c r="S94" s="76" t="s">
        <v>1854</v>
      </c>
      <c r="T94" s="76" t="s">
        <v>30</v>
      </c>
      <c r="U94" s="89"/>
      <c r="V94" s="90">
        <v>1</v>
      </c>
      <c r="W94" s="399">
        <f t="shared" si="55"/>
        <v>594650</v>
      </c>
      <c r="X94" s="171" t="s">
        <v>2714</v>
      </c>
      <c r="Y94" s="419"/>
      <c r="Z94" s="473" t="s">
        <v>4575</v>
      </c>
      <c r="AA94" s="473" t="s">
        <v>4575</v>
      </c>
      <c r="AB94" s="473" t="s">
        <v>4576</v>
      </c>
      <c r="AC94" s="132">
        <v>43525</v>
      </c>
      <c r="AD94" s="132">
        <v>43495</v>
      </c>
      <c r="AE94" s="132">
        <v>42319</v>
      </c>
      <c r="AF94" s="132" t="str">
        <f t="shared" si="35"/>
        <v/>
      </c>
      <c r="AG94" s="132">
        <f t="shared" si="56"/>
        <v>42319</v>
      </c>
      <c r="AH94" s="132"/>
      <c r="AI94" s="204"/>
      <c r="AJ94" s="205"/>
      <c r="AK94" s="211"/>
      <c r="AL94" s="207"/>
      <c r="AM94" s="208">
        <v>594650</v>
      </c>
      <c r="AN94" s="93"/>
      <c r="AO94" s="49" t="str">
        <f t="shared" si="57"/>
        <v>茨城県取手市椚木字椚木１３３</v>
      </c>
      <c r="AP94" s="49"/>
      <c r="AQ94" s="89"/>
      <c r="AR94" s="93"/>
      <c r="AS94" s="89"/>
      <c r="AT94" s="93"/>
      <c r="AU94" s="89"/>
      <c r="AV94" s="93"/>
      <c r="AW94" s="89"/>
      <c r="AX94" s="94"/>
      <c r="AY94" s="391">
        <f t="shared" si="32"/>
        <v>0</v>
      </c>
      <c r="AZ94" s="95">
        <f t="shared" si="33"/>
        <v>594650</v>
      </c>
      <c r="BA94" s="49" t="str">
        <f t="shared" si="36"/>
        <v>茨城県取手市椚木字椚木１３３</v>
      </c>
      <c r="BB94" s="48">
        <f t="shared" si="37"/>
        <v>1</v>
      </c>
      <c r="BC94" s="96">
        <f t="shared" si="38"/>
        <v>0</v>
      </c>
      <c r="BD94" s="89">
        <f t="shared" si="39"/>
        <v>43525</v>
      </c>
      <c r="BE94" s="97">
        <f t="shared" si="40"/>
        <v>0</v>
      </c>
      <c r="BF94" s="97">
        <f t="shared" si="41"/>
        <v>0</v>
      </c>
      <c r="BG94" s="97">
        <f t="shared" si="42"/>
        <v>0</v>
      </c>
      <c r="BH94" s="97">
        <f t="shared" si="43"/>
        <v>0</v>
      </c>
      <c r="BI94" s="97">
        <f t="shared" si="44"/>
        <v>0</v>
      </c>
      <c r="BJ94" s="97">
        <f t="shared" si="45"/>
        <v>0</v>
      </c>
      <c r="BK94" s="97">
        <f t="shared" si="46"/>
        <v>594650</v>
      </c>
      <c r="BL94" s="97">
        <f t="shared" si="47"/>
        <v>0</v>
      </c>
      <c r="BM94" s="97">
        <f t="shared" si="48"/>
        <v>0</v>
      </c>
      <c r="BN94" s="97">
        <f t="shared" si="49"/>
        <v>0</v>
      </c>
      <c r="BO94" s="97">
        <f t="shared" si="50"/>
        <v>0</v>
      </c>
      <c r="BP94" s="97">
        <f t="shared" si="51"/>
        <v>0</v>
      </c>
      <c r="BQ94" s="97">
        <f t="shared" si="52"/>
        <v>0</v>
      </c>
      <c r="BR94" s="97">
        <f t="shared" si="53"/>
        <v>0</v>
      </c>
      <c r="BS94" s="98">
        <f t="shared" si="54"/>
        <v>0</v>
      </c>
      <c r="BT94" s="183"/>
      <c r="BV94" s="492"/>
    </row>
    <row r="95" spans="1:74" s="100" customFormat="1" ht="31.5" customHeight="1" x14ac:dyDescent="0.25">
      <c r="A95" s="74">
        <v>9</v>
      </c>
      <c r="B95" s="75">
        <v>1042</v>
      </c>
      <c r="C95" s="49" t="s">
        <v>2137</v>
      </c>
      <c r="D95" s="76"/>
      <c r="E95" s="48" t="s">
        <v>1167</v>
      </c>
      <c r="F95" s="87" t="s">
        <v>2713</v>
      </c>
      <c r="G95" s="87"/>
      <c r="H95" s="87"/>
      <c r="I95" s="87"/>
      <c r="J95" s="109"/>
      <c r="K95" s="87"/>
      <c r="L95" s="87"/>
      <c r="M95" s="48" t="s">
        <v>2371</v>
      </c>
      <c r="N95" s="49" t="s">
        <v>1124</v>
      </c>
      <c r="O95" s="49"/>
      <c r="P95" s="49"/>
      <c r="Q95" s="88" t="s">
        <v>34</v>
      </c>
      <c r="R95" s="49"/>
      <c r="S95" s="76" t="s">
        <v>1854</v>
      </c>
      <c r="T95" s="76" t="s">
        <v>30</v>
      </c>
      <c r="U95" s="89"/>
      <c r="V95" s="90">
        <v>1</v>
      </c>
      <c r="W95" s="399">
        <f t="shared" si="55"/>
        <v>594650</v>
      </c>
      <c r="X95" s="171" t="s">
        <v>2714</v>
      </c>
      <c r="Y95" s="419"/>
      <c r="Z95" s="473" t="s">
        <v>4575</v>
      </c>
      <c r="AA95" s="473" t="s">
        <v>4575</v>
      </c>
      <c r="AB95" s="473" t="s">
        <v>4576</v>
      </c>
      <c r="AC95" s="132" t="s">
        <v>3138</v>
      </c>
      <c r="AD95" s="132">
        <v>42800</v>
      </c>
      <c r="AE95" s="132">
        <v>42319</v>
      </c>
      <c r="AF95" s="132" t="str">
        <f t="shared" si="35"/>
        <v/>
      </c>
      <c r="AG95" s="132">
        <f t="shared" si="56"/>
        <v>42319</v>
      </c>
      <c r="AH95" s="132"/>
      <c r="AI95" s="204"/>
      <c r="AJ95" s="205"/>
      <c r="AK95" s="211"/>
      <c r="AL95" s="207"/>
      <c r="AM95" s="208">
        <v>594650</v>
      </c>
      <c r="AN95" s="93"/>
      <c r="AO95" s="49" t="str">
        <f t="shared" si="57"/>
        <v>茨城県取手市椚木字椚木１３３</v>
      </c>
      <c r="AP95" s="49"/>
      <c r="AQ95" s="89"/>
      <c r="AR95" s="93"/>
      <c r="AS95" s="89"/>
      <c r="AT95" s="93"/>
      <c r="AU95" s="89"/>
      <c r="AV95" s="93"/>
      <c r="AW95" s="89"/>
      <c r="AX95" s="94"/>
      <c r="AY95" s="391">
        <f t="shared" si="32"/>
        <v>0</v>
      </c>
      <c r="AZ95" s="95">
        <f t="shared" si="33"/>
        <v>594650</v>
      </c>
      <c r="BA95" s="49" t="str">
        <f t="shared" si="36"/>
        <v>茨城県取手市椚木字椚木１３３</v>
      </c>
      <c r="BB95" s="48">
        <f t="shared" si="37"/>
        <v>1</v>
      </c>
      <c r="BC95" s="96">
        <f t="shared" si="38"/>
        <v>0</v>
      </c>
      <c r="BD95" s="89" t="str">
        <f t="shared" si="39"/>
        <v>記載無</v>
      </c>
      <c r="BE95" s="97">
        <f t="shared" si="40"/>
        <v>0</v>
      </c>
      <c r="BF95" s="97">
        <f t="shared" si="41"/>
        <v>0</v>
      </c>
      <c r="BG95" s="97">
        <f t="shared" si="42"/>
        <v>0</v>
      </c>
      <c r="BH95" s="97">
        <f t="shared" si="43"/>
        <v>0</v>
      </c>
      <c r="BI95" s="97">
        <f t="shared" si="44"/>
        <v>0</v>
      </c>
      <c r="BJ95" s="97">
        <f t="shared" si="45"/>
        <v>0</v>
      </c>
      <c r="BK95" s="97">
        <f t="shared" si="46"/>
        <v>0</v>
      </c>
      <c r="BL95" s="97">
        <f t="shared" si="47"/>
        <v>0</v>
      </c>
      <c r="BM95" s="97">
        <f t="shared" si="48"/>
        <v>0</v>
      </c>
      <c r="BN95" s="97">
        <f t="shared" si="49"/>
        <v>0</v>
      </c>
      <c r="BO95" s="97">
        <f t="shared" si="50"/>
        <v>0</v>
      </c>
      <c r="BP95" s="97">
        <f t="shared" si="51"/>
        <v>0</v>
      </c>
      <c r="BQ95" s="97">
        <f t="shared" si="52"/>
        <v>0</v>
      </c>
      <c r="BR95" s="97">
        <f t="shared" si="53"/>
        <v>0</v>
      </c>
      <c r="BS95" s="98">
        <f t="shared" si="54"/>
        <v>594650</v>
      </c>
      <c r="BT95" s="183"/>
      <c r="BU95" s="58"/>
      <c r="BV95" s="492"/>
    </row>
    <row r="96" spans="1:74" s="100" customFormat="1" ht="31.5" customHeight="1" x14ac:dyDescent="0.25">
      <c r="A96" s="74">
        <v>9</v>
      </c>
      <c r="B96" s="75">
        <v>49</v>
      </c>
      <c r="C96" s="49" t="s">
        <v>2133</v>
      </c>
      <c r="D96" s="76"/>
      <c r="E96" s="48" t="s">
        <v>1113</v>
      </c>
      <c r="F96" s="318" t="s">
        <v>4009</v>
      </c>
      <c r="G96" s="318"/>
      <c r="H96" s="87"/>
      <c r="I96" s="87"/>
      <c r="J96" s="109"/>
      <c r="K96" s="87"/>
      <c r="L96" s="87"/>
      <c r="M96" s="48" t="s">
        <v>2371</v>
      </c>
      <c r="N96" s="49" t="s">
        <v>1120</v>
      </c>
      <c r="O96" s="49"/>
      <c r="P96" s="49"/>
      <c r="Q96" s="88" t="s">
        <v>33</v>
      </c>
      <c r="R96" s="49"/>
      <c r="S96" s="76" t="s">
        <v>1854</v>
      </c>
      <c r="T96" s="76" t="s">
        <v>28</v>
      </c>
      <c r="U96" s="89"/>
      <c r="V96" s="90">
        <v>1</v>
      </c>
      <c r="W96" s="399">
        <f t="shared" si="55"/>
        <v>571449</v>
      </c>
      <c r="X96" s="189" t="s">
        <v>3651</v>
      </c>
      <c r="Y96" s="463" t="s">
        <v>618</v>
      </c>
      <c r="Z96" s="477" t="s">
        <v>4576</v>
      </c>
      <c r="AA96" s="477" t="s">
        <v>4576</v>
      </c>
      <c r="AB96" s="477" t="s">
        <v>4576</v>
      </c>
      <c r="AC96" s="132" t="str">
        <f>IF(AZ96=0,"【支払済】","")</f>
        <v>【支払済】</v>
      </c>
      <c r="AD96" s="132">
        <v>41809</v>
      </c>
      <c r="AE96" s="132">
        <v>41495</v>
      </c>
      <c r="AF96" s="132" t="str">
        <f t="shared" si="35"/>
        <v/>
      </c>
      <c r="AG96" s="132">
        <f t="shared" si="56"/>
        <v>41495</v>
      </c>
      <c r="AH96" s="132"/>
      <c r="AI96" s="204"/>
      <c r="AJ96" s="205"/>
      <c r="AK96" s="206"/>
      <c r="AL96" s="207"/>
      <c r="AM96" s="208">
        <v>571449</v>
      </c>
      <c r="AN96" s="93"/>
      <c r="AO96" s="49" t="str">
        <f t="shared" si="57"/>
        <v>茨城県常陸大宮市長倉６８６－１、６８７－１、６８９－１</v>
      </c>
      <c r="AP96" s="49"/>
      <c r="AQ96" s="89">
        <v>41898</v>
      </c>
      <c r="AR96" s="93">
        <f>488359+83090</f>
        <v>571449</v>
      </c>
      <c r="AS96" s="89"/>
      <c r="AT96" s="93"/>
      <c r="AU96" s="89"/>
      <c r="AV96" s="93"/>
      <c r="AW96" s="89"/>
      <c r="AX96" s="94"/>
      <c r="AY96" s="391">
        <f t="shared" si="32"/>
        <v>571449</v>
      </c>
      <c r="AZ96" s="95">
        <f t="shared" si="33"/>
        <v>0</v>
      </c>
      <c r="BA96" s="49" t="str">
        <f t="shared" si="36"/>
        <v>茨城県常陸大宮市長倉６８６－１、６８７－１、６８９－１</v>
      </c>
      <c r="BB96" s="48">
        <f t="shared" si="37"/>
        <v>1</v>
      </c>
      <c r="BC96" s="96" t="str">
        <f t="shared" si="38"/>
        <v>売却済</v>
      </c>
      <c r="BD96" s="89" t="str">
        <f t="shared" si="39"/>
        <v>【支払済】</v>
      </c>
      <c r="BE96" s="97">
        <f t="shared" si="40"/>
        <v>0</v>
      </c>
      <c r="BF96" s="97">
        <f t="shared" si="41"/>
        <v>0</v>
      </c>
      <c r="BG96" s="97">
        <f t="shared" si="42"/>
        <v>0</v>
      </c>
      <c r="BH96" s="97">
        <f t="shared" si="43"/>
        <v>0</v>
      </c>
      <c r="BI96" s="97">
        <f t="shared" si="44"/>
        <v>0</v>
      </c>
      <c r="BJ96" s="97">
        <f t="shared" si="45"/>
        <v>0</v>
      </c>
      <c r="BK96" s="97">
        <f t="shared" si="46"/>
        <v>0</v>
      </c>
      <c r="BL96" s="97">
        <f t="shared" si="47"/>
        <v>0</v>
      </c>
      <c r="BM96" s="97">
        <f t="shared" si="48"/>
        <v>0</v>
      </c>
      <c r="BN96" s="97">
        <f t="shared" si="49"/>
        <v>0</v>
      </c>
      <c r="BO96" s="97">
        <f t="shared" si="50"/>
        <v>0</v>
      </c>
      <c r="BP96" s="97">
        <f t="shared" si="51"/>
        <v>0</v>
      </c>
      <c r="BQ96" s="97">
        <f t="shared" si="52"/>
        <v>0</v>
      </c>
      <c r="BR96" s="97">
        <f t="shared" si="53"/>
        <v>0</v>
      </c>
      <c r="BS96" s="98">
        <f t="shared" si="54"/>
        <v>0</v>
      </c>
      <c r="BT96" s="182"/>
      <c r="BV96" s="492" t="s">
        <v>4627</v>
      </c>
    </row>
    <row r="97" spans="1:74" s="100" customFormat="1" ht="31.5" customHeight="1" x14ac:dyDescent="0.25">
      <c r="A97" s="74">
        <v>9</v>
      </c>
      <c r="B97" s="75">
        <v>61</v>
      </c>
      <c r="C97" s="49" t="s">
        <v>32</v>
      </c>
      <c r="D97" s="76"/>
      <c r="E97" s="48" t="s">
        <v>1165</v>
      </c>
      <c r="F97" s="318" t="s">
        <v>4008</v>
      </c>
      <c r="G97" s="318"/>
      <c r="H97" s="87"/>
      <c r="I97" s="87"/>
      <c r="J97" s="109"/>
      <c r="K97" s="87"/>
      <c r="L97" s="87"/>
      <c r="M97" s="48" t="s">
        <v>2371</v>
      </c>
      <c r="N97" s="49" t="s">
        <v>1173</v>
      </c>
      <c r="O97" s="49"/>
      <c r="P97" s="49"/>
      <c r="Q97" s="88" t="s">
        <v>31</v>
      </c>
      <c r="R97" s="49"/>
      <c r="S97" s="76" t="s">
        <v>1854</v>
      </c>
      <c r="T97" s="76" t="s">
        <v>30</v>
      </c>
      <c r="U97" s="89"/>
      <c r="V97" s="90">
        <v>2</v>
      </c>
      <c r="W97" s="399">
        <f t="shared" si="55"/>
        <v>302418.5</v>
      </c>
      <c r="X97" s="171" t="s">
        <v>3652</v>
      </c>
      <c r="Y97" s="433" t="s">
        <v>2310</v>
      </c>
      <c r="Z97" s="476" t="s">
        <v>4575</v>
      </c>
      <c r="AA97" s="476" t="s">
        <v>4575</v>
      </c>
      <c r="AB97" s="476" t="s">
        <v>4576</v>
      </c>
      <c r="AC97" s="132" t="str">
        <f>IF(AZ97=0,"【支払済】","")</f>
        <v>【支払済】</v>
      </c>
      <c r="AD97" s="132">
        <v>41589</v>
      </c>
      <c r="AE97" s="132">
        <v>41364</v>
      </c>
      <c r="AF97" s="132" t="str">
        <f t="shared" si="35"/>
        <v/>
      </c>
      <c r="AG97" s="132">
        <f t="shared" si="56"/>
        <v>41364</v>
      </c>
      <c r="AH97" s="132"/>
      <c r="AI97" s="204"/>
      <c r="AJ97" s="205"/>
      <c r="AK97" s="211"/>
      <c r="AL97" s="207"/>
      <c r="AM97" s="208">
        <f>518700+95800-9663</f>
        <v>604837</v>
      </c>
      <c r="AN97" s="93"/>
      <c r="AO97" s="49" t="str">
        <f t="shared" si="57"/>
        <v>茨城県神栖市矢田部１１１９２－１</v>
      </c>
      <c r="AP97" s="49"/>
      <c r="AQ97" s="89"/>
      <c r="AR97" s="93"/>
      <c r="AS97" s="89">
        <v>41898</v>
      </c>
      <c r="AT97" s="93">
        <f>518700+95800</f>
        <v>614500</v>
      </c>
      <c r="AU97" s="89"/>
      <c r="AV97" s="93"/>
      <c r="AW97" s="89">
        <v>42522</v>
      </c>
      <c r="AX97" s="94">
        <v>-9663</v>
      </c>
      <c r="AY97" s="391">
        <f t="shared" si="32"/>
        <v>604837</v>
      </c>
      <c r="AZ97" s="95">
        <f t="shared" si="33"/>
        <v>0</v>
      </c>
      <c r="BA97" s="49" t="str">
        <f t="shared" si="36"/>
        <v>茨城県神栖市矢田部１１１９２－１</v>
      </c>
      <c r="BB97" s="48">
        <f t="shared" si="37"/>
        <v>2</v>
      </c>
      <c r="BC97" s="96" t="str">
        <f t="shared" si="38"/>
        <v>自社物件</v>
      </c>
      <c r="BD97" s="89" t="str">
        <f t="shared" si="39"/>
        <v>【支払済】</v>
      </c>
      <c r="BE97" s="97">
        <f t="shared" si="40"/>
        <v>0</v>
      </c>
      <c r="BF97" s="97">
        <f t="shared" si="41"/>
        <v>0</v>
      </c>
      <c r="BG97" s="97">
        <f t="shared" si="42"/>
        <v>0</v>
      </c>
      <c r="BH97" s="97">
        <f t="shared" si="43"/>
        <v>0</v>
      </c>
      <c r="BI97" s="97">
        <f t="shared" si="44"/>
        <v>0</v>
      </c>
      <c r="BJ97" s="97">
        <f t="shared" si="45"/>
        <v>0</v>
      </c>
      <c r="BK97" s="97">
        <f t="shared" si="46"/>
        <v>0</v>
      </c>
      <c r="BL97" s="97">
        <f t="shared" si="47"/>
        <v>0</v>
      </c>
      <c r="BM97" s="97">
        <f t="shared" si="48"/>
        <v>0</v>
      </c>
      <c r="BN97" s="97">
        <f t="shared" si="49"/>
        <v>0</v>
      </c>
      <c r="BO97" s="97">
        <f t="shared" si="50"/>
        <v>0</v>
      </c>
      <c r="BP97" s="97">
        <f t="shared" si="51"/>
        <v>0</v>
      </c>
      <c r="BQ97" s="97">
        <f t="shared" si="52"/>
        <v>0</v>
      </c>
      <c r="BR97" s="97">
        <f t="shared" si="53"/>
        <v>0</v>
      </c>
      <c r="BS97" s="98">
        <f t="shared" si="54"/>
        <v>0</v>
      </c>
      <c r="BT97" s="183"/>
      <c r="BU97" s="58"/>
      <c r="BV97" s="492" t="s">
        <v>4627</v>
      </c>
    </row>
    <row r="98" spans="1:74" s="118" customFormat="1" ht="31.5" customHeight="1" x14ac:dyDescent="0.35">
      <c r="A98" s="74">
        <v>9</v>
      </c>
      <c r="B98" s="75">
        <v>50</v>
      </c>
      <c r="C98" s="49" t="s">
        <v>2132</v>
      </c>
      <c r="D98" s="349" t="s">
        <v>4187</v>
      </c>
      <c r="E98" s="76" t="s">
        <v>1115</v>
      </c>
      <c r="F98" s="101" t="s">
        <v>3016</v>
      </c>
      <c r="G98" s="101"/>
      <c r="H98" s="101"/>
      <c r="I98" s="101"/>
      <c r="J98" s="257"/>
      <c r="K98" s="101"/>
      <c r="L98" s="380" t="s">
        <v>4186</v>
      </c>
      <c r="M98" s="76" t="s">
        <v>2972</v>
      </c>
      <c r="N98" s="49" t="s">
        <v>1122</v>
      </c>
      <c r="O98" s="49"/>
      <c r="P98" s="49"/>
      <c r="Q98" s="102"/>
      <c r="R98" s="103"/>
      <c r="S98" s="48" t="s">
        <v>2991</v>
      </c>
      <c r="T98" s="76" t="s">
        <v>3017</v>
      </c>
      <c r="U98" s="89"/>
      <c r="V98" s="90">
        <v>1</v>
      </c>
      <c r="W98" s="399">
        <f t="shared" si="55"/>
        <v>1180745</v>
      </c>
      <c r="X98" s="171" t="s">
        <v>3639</v>
      </c>
      <c r="Y98" s="420"/>
      <c r="Z98" s="478" t="s">
        <v>4575</v>
      </c>
      <c r="AA98" s="478" t="s">
        <v>4575</v>
      </c>
      <c r="AB98" s="478" t="s">
        <v>4576</v>
      </c>
      <c r="AC98" s="204"/>
      <c r="AD98" s="132">
        <v>42888</v>
      </c>
      <c r="AE98" s="132"/>
      <c r="AF98" s="132" t="str">
        <f t="shared" si="35"/>
        <v/>
      </c>
      <c r="AG98" s="132">
        <f t="shared" si="56"/>
        <v>42888</v>
      </c>
      <c r="AH98" s="132"/>
      <c r="AI98" s="204" t="s">
        <v>3018</v>
      </c>
      <c r="AJ98" s="132"/>
      <c r="AK98" s="215"/>
      <c r="AL98" s="132"/>
      <c r="AM98" s="212"/>
      <c r="AN98" s="93">
        <v>1180745</v>
      </c>
      <c r="AO98" s="49" t="str">
        <f t="shared" si="57"/>
        <v>茨城県水戸市平須町１８２４－１２５</v>
      </c>
      <c r="AP98" s="49"/>
      <c r="AQ98" s="89"/>
      <c r="AR98" s="93"/>
      <c r="AS98" s="89"/>
      <c r="AT98" s="93"/>
      <c r="AU98" s="89"/>
      <c r="AV98" s="93"/>
      <c r="AW98" s="107"/>
      <c r="AX98" s="103"/>
      <c r="AY98" s="391">
        <f t="shared" si="32"/>
        <v>0</v>
      </c>
      <c r="AZ98" s="95" t="str">
        <f t="shared" si="33"/>
        <v/>
      </c>
      <c r="BA98" s="49" t="str">
        <f t="shared" si="36"/>
        <v>茨城県水戸市平須町１８２４－１２５</v>
      </c>
      <c r="BB98" s="48">
        <f t="shared" si="37"/>
        <v>1</v>
      </c>
      <c r="BC98" s="96">
        <f t="shared" si="38"/>
        <v>0</v>
      </c>
      <c r="BD98" s="89">
        <f t="shared" si="39"/>
        <v>0</v>
      </c>
      <c r="BE98" s="97">
        <f t="shared" si="40"/>
        <v>0</v>
      </c>
      <c r="BF98" s="97" t="str">
        <f t="shared" si="41"/>
        <v/>
      </c>
      <c r="BG98" s="97">
        <f t="shared" si="42"/>
        <v>0</v>
      </c>
      <c r="BH98" s="97">
        <f t="shared" si="43"/>
        <v>0</v>
      </c>
      <c r="BI98" s="97">
        <f t="shared" si="44"/>
        <v>0</v>
      </c>
      <c r="BJ98" s="97">
        <f t="shared" si="45"/>
        <v>0</v>
      </c>
      <c r="BK98" s="97">
        <f t="shared" si="46"/>
        <v>0</v>
      </c>
      <c r="BL98" s="97">
        <f t="shared" si="47"/>
        <v>0</v>
      </c>
      <c r="BM98" s="97">
        <f t="shared" si="48"/>
        <v>0</v>
      </c>
      <c r="BN98" s="97">
        <f t="shared" si="49"/>
        <v>0</v>
      </c>
      <c r="BO98" s="97">
        <f t="shared" si="50"/>
        <v>0</v>
      </c>
      <c r="BP98" s="97">
        <f t="shared" si="51"/>
        <v>0</v>
      </c>
      <c r="BQ98" s="97">
        <f t="shared" si="52"/>
        <v>0</v>
      </c>
      <c r="BR98" s="97">
        <f t="shared" si="53"/>
        <v>0</v>
      </c>
      <c r="BS98" s="98" t="e">
        <f t="shared" si="54"/>
        <v>#VALUE!</v>
      </c>
      <c r="BT98" s="182"/>
      <c r="BU98" s="58"/>
      <c r="BV98" s="492"/>
    </row>
    <row r="99" spans="1:74" ht="31.5" customHeight="1" x14ac:dyDescent="0.25">
      <c r="A99" s="74">
        <v>9</v>
      </c>
      <c r="B99" s="75">
        <v>50</v>
      </c>
      <c r="C99" s="49" t="s">
        <v>2132</v>
      </c>
      <c r="D99" s="76" t="s">
        <v>3019</v>
      </c>
      <c r="E99" s="76" t="s">
        <v>1867</v>
      </c>
      <c r="F99" s="101" t="s">
        <v>2829</v>
      </c>
      <c r="G99" s="101"/>
      <c r="H99" s="101"/>
      <c r="I99" s="101"/>
      <c r="J99" s="257"/>
      <c r="K99" s="101"/>
      <c r="L99" s="101"/>
      <c r="M99" s="76" t="s">
        <v>2371</v>
      </c>
      <c r="N99" s="49" t="s">
        <v>1122</v>
      </c>
      <c r="O99" s="49"/>
      <c r="P99" s="49"/>
      <c r="Q99" s="102"/>
      <c r="R99" s="103"/>
      <c r="S99" s="48" t="s">
        <v>1854</v>
      </c>
      <c r="T99" s="76" t="s">
        <v>28</v>
      </c>
      <c r="U99" s="89"/>
      <c r="V99" s="90">
        <v>1</v>
      </c>
      <c r="W99" s="399">
        <f t="shared" si="55"/>
        <v>1180745</v>
      </c>
      <c r="X99" s="171" t="s">
        <v>2830</v>
      </c>
      <c r="Y99" s="419"/>
      <c r="Z99" s="473" t="s">
        <v>4575</v>
      </c>
      <c r="AA99" s="473" t="s">
        <v>4575</v>
      </c>
      <c r="AB99" s="473" t="s">
        <v>4576</v>
      </c>
      <c r="AC99" s="132">
        <v>43559</v>
      </c>
      <c r="AD99" s="132">
        <v>42888</v>
      </c>
      <c r="AE99" s="132"/>
      <c r="AF99" s="132" t="str">
        <f t="shared" si="35"/>
        <v/>
      </c>
      <c r="AG99" s="132">
        <f t="shared" si="56"/>
        <v>42888</v>
      </c>
      <c r="AH99" s="132"/>
      <c r="AI99" s="204" t="s">
        <v>2349</v>
      </c>
      <c r="AJ99" s="132"/>
      <c r="AK99" s="215"/>
      <c r="AL99" s="132"/>
      <c r="AM99" s="212"/>
      <c r="AN99" s="93">
        <v>1180745</v>
      </c>
      <c r="AO99" s="49" t="str">
        <f t="shared" si="57"/>
        <v>茨城県水戸市平須町１８２４－１２５</v>
      </c>
      <c r="AP99" s="49"/>
      <c r="AQ99" s="89"/>
      <c r="AR99" s="93"/>
      <c r="AS99" s="89"/>
      <c r="AT99" s="93"/>
      <c r="AU99" s="89"/>
      <c r="AV99" s="93"/>
      <c r="AW99" s="107"/>
      <c r="AX99" s="103"/>
      <c r="AY99" s="391">
        <f t="shared" si="32"/>
        <v>0</v>
      </c>
      <c r="AZ99" s="95" t="str">
        <f t="shared" si="33"/>
        <v/>
      </c>
      <c r="BA99" s="49" t="str">
        <f t="shared" si="36"/>
        <v>茨城県水戸市平須町１８２４－１２５</v>
      </c>
      <c r="BB99" s="48">
        <f t="shared" si="37"/>
        <v>1</v>
      </c>
      <c r="BC99" s="96">
        <f t="shared" si="38"/>
        <v>0</v>
      </c>
      <c r="BD99" s="89">
        <f t="shared" si="39"/>
        <v>43559</v>
      </c>
      <c r="BE99" s="97">
        <f t="shared" si="40"/>
        <v>0</v>
      </c>
      <c r="BF99" s="97">
        <f t="shared" si="41"/>
        <v>0</v>
      </c>
      <c r="BG99" s="97">
        <f t="shared" si="42"/>
        <v>0</v>
      </c>
      <c r="BH99" s="97">
        <f t="shared" si="43"/>
        <v>0</v>
      </c>
      <c r="BI99" s="97">
        <f t="shared" si="44"/>
        <v>0</v>
      </c>
      <c r="BJ99" s="97">
        <f t="shared" si="45"/>
        <v>0</v>
      </c>
      <c r="BK99" s="97">
        <f t="shared" si="46"/>
        <v>0</v>
      </c>
      <c r="BL99" s="97">
        <f t="shared" si="47"/>
        <v>0</v>
      </c>
      <c r="BM99" s="97">
        <f t="shared" si="48"/>
        <v>0</v>
      </c>
      <c r="BN99" s="97">
        <f t="shared" si="49"/>
        <v>0</v>
      </c>
      <c r="BO99" s="97">
        <f t="shared" si="50"/>
        <v>0</v>
      </c>
      <c r="BP99" s="97">
        <f t="shared" si="51"/>
        <v>0</v>
      </c>
      <c r="BQ99" s="97" t="str">
        <f t="shared" si="52"/>
        <v/>
      </c>
      <c r="BR99" s="97">
        <f t="shared" si="53"/>
        <v>0</v>
      </c>
      <c r="BS99" s="98" t="e">
        <f t="shared" si="54"/>
        <v>#VALUE!</v>
      </c>
      <c r="BV99" s="492"/>
    </row>
    <row r="100" spans="1:74" ht="31.5" customHeight="1" x14ac:dyDescent="0.25">
      <c r="A100" s="74">
        <v>9</v>
      </c>
      <c r="B100" s="75">
        <v>1104</v>
      </c>
      <c r="C100" s="49" t="s">
        <v>2131</v>
      </c>
      <c r="D100" s="76" t="s">
        <v>3126</v>
      </c>
      <c r="E100" s="48" t="s">
        <v>1112</v>
      </c>
      <c r="F100" s="87" t="s">
        <v>3243</v>
      </c>
      <c r="G100" s="87"/>
      <c r="H100" s="87"/>
      <c r="I100" s="87"/>
      <c r="J100" s="109"/>
      <c r="K100" s="87"/>
      <c r="L100" s="87"/>
      <c r="M100" s="48" t="s">
        <v>2371</v>
      </c>
      <c r="N100" s="49" t="s">
        <v>1119</v>
      </c>
      <c r="O100" s="49"/>
      <c r="P100" s="49"/>
      <c r="Q100" s="88" t="s">
        <v>29</v>
      </c>
      <c r="R100" s="49"/>
      <c r="S100" s="76" t="s">
        <v>1854</v>
      </c>
      <c r="T100" s="76" t="s">
        <v>28</v>
      </c>
      <c r="U100" s="89"/>
      <c r="V100" s="90">
        <v>1</v>
      </c>
      <c r="W100" s="399">
        <f t="shared" si="55"/>
        <v>392850</v>
      </c>
      <c r="X100" s="171" t="s">
        <v>2783</v>
      </c>
      <c r="Y100" s="419"/>
      <c r="Z100" s="473" t="s">
        <v>4575</v>
      </c>
      <c r="AA100" s="473" t="s">
        <v>4575</v>
      </c>
      <c r="AB100" s="473" t="s">
        <v>4576</v>
      </c>
      <c r="AC100" s="132" t="s">
        <v>3142</v>
      </c>
      <c r="AD100" s="132" t="s">
        <v>3142</v>
      </c>
      <c r="AE100" s="132">
        <v>41363</v>
      </c>
      <c r="AF100" s="132" t="str">
        <f t="shared" si="35"/>
        <v/>
      </c>
      <c r="AG100" s="132">
        <f t="shared" si="56"/>
        <v>41363</v>
      </c>
      <c r="AH100" s="132"/>
      <c r="AI100" s="204"/>
      <c r="AJ100" s="205"/>
      <c r="AK100" s="211"/>
      <c r="AL100" s="207"/>
      <c r="AM100" s="208">
        <f>309750+83100</f>
        <v>392850</v>
      </c>
      <c r="AN100" s="93"/>
      <c r="AO100" s="49" t="str">
        <f t="shared" si="57"/>
        <v>茨城県那珂市後台小川前１４５４－５</v>
      </c>
      <c r="AP100" s="49"/>
      <c r="AQ100" s="89"/>
      <c r="AR100" s="93"/>
      <c r="AS100" s="89"/>
      <c r="AT100" s="93"/>
      <c r="AU100" s="89"/>
      <c r="AV100" s="93"/>
      <c r="AW100" s="107"/>
      <c r="AX100" s="103"/>
      <c r="AY100" s="391">
        <f t="shared" si="32"/>
        <v>0</v>
      </c>
      <c r="AZ100" s="95">
        <f t="shared" si="33"/>
        <v>392850</v>
      </c>
      <c r="BA100" s="49" t="str">
        <f t="shared" si="36"/>
        <v>茨城県那珂市後台小川前１４５４－５</v>
      </c>
      <c r="BB100" s="48">
        <f t="shared" si="37"/>
        <v>1</v>
      </c>
      <c r="BC100" s="96">
        <f t="shared" si="38"/>
        <v>0</v>
      </c>
      <c r="BD100" s="89" t="str">
        <f t="shared" si="39"/>
        <v>記載無</v>
      </c>
      <c r="BE100" s="97">
        <f t="shared" si="40"/>
        <v>0</v>
      </c>
      <c r="BF100" s="97">
        <f t="shared" si="41"/>
        <v>0</v>
      </c>
      <c r="BG100" s="97">
        <f t="shared" si="42"/>
        <v>0</v>
      </c>
      <c r="BH100" s="97">
        <f t="shared" si="43"/>
        <v>0</v>
      </c>
      <c r="BI100" s="97">
        <f t="shared" si="44"/>
        <v>0</v>
      </c>
      <c r="BJ100" s="97">
        <f t="shared" si="45"/>
        <v>0</v>
      </c>
      <c r="BK100" s="97">
        <f t="shared" si="46"/>
        <v>0</v>
      </c>
      <c r="BL100" s="97">
        <f t="shared" si="47"/>
        <v>0</v>
      </c>
      <c r="BM100" s="97">
        <f t="shared" si="48"/>
        <v>0</v>
      </c>
      <c r="BN100" s="97">
        <f t="shared" si="49"/>
        <v>0</v>
      </c>
      <c r="BO100" s="97">
        <f t="shared" si="50"/>
        <v>0</v>
      </c>
      <c r="BP100" s="97">
        <f t="shared" si="51"/>
        <v>0</v>
      </c>
      <c r="BQ100" s="97">
        <f t="shared" si="52"/>
        <v>0</v>
      </c>
      <c r="BR100" s="97">
        <f t="shared" si="53"/>
        <v>0</v>
      </c>
      <c r="BS100" s="98">
        <f t="shared" si="54"/>
        <v>392850</v>
      </c>
      <c r="BV100" s="492"/>
    </row>
    <row r="101" spans="1:74" ht="31.5" customHeight="1" x14ac:dyDescent="0.25">
      <c r="A101" s="74">
        <v>9</v>
      </c>
      <c r="B101" s="75">
        <v>51</v>
      </c>
      <c r="C101" s="49" t="s">
        <v>2131</v>
      </c>
      <c r="D101" s="76"/>
      <c r="E101" s="48" t="s">
        <v>1112</v>
      </c>
      <c r="F101" s="87" t="s">
        <v>3243</v>
      </c>
      <c r="G101" s="87"/>
      <c r="H101" s="87"/>
      <c r="I101" s="87"/>
      <c r="J101" s="109"/>
      <c r="K101" s="87"/>
      <c r="L101" s="87"/>
      <c r="M101" s="48" t="s">
        <v>2371</v>
      </c>
      <c r="N101" s="49" t="s">
        <v>1119</v>
      </c>
      <c r="O101" s="49"/>
      <c r="P101" s="49"/>
      <c r="Q101" s="88" t="s">
        <v>29</v>
      </c>
      <c r="R101" s="49"/>
      <c r="S101" s="76" t="s">
        <v>1854</v>
      </c>
      <c r="T101" s="76" t="s">
        <v>28</v>
      </c>
      <c r="U101" s="89"/>
      <c r="V101" s="90">
        <v>1</v>
      </c>
      <c r="W101" s="399">
        <f t="shared" si="55"/>
        <v>392850</v>
      </c>
      <c r="X101" s="171" t="s">
        <v>2783</v>
      </c>
      <c r="Y101" s="419"/>
      <c r="Z101" s="473" t="s">
        <v>4575</v>
      </c>
      <c r="AA101" s="473" t="s">
        <v>4575</v>
      </c>
      <c r="AB101" s="473" t="s">
        <v>4576</v>
      </c>
      <c r="AC101" s="132" t="s">
        <v>145</v>
      </c>
      <c r="AD101" s="132">
        <v>42878</v>
      </c>
      <c r="AE101" s="132">
        <v>41363</v>
      </c>
      <c r="AF101" s="132" t="str">
        <f t="shared" si="35"/>
        <v/>
      </c>
      <c r="AG101" s="132">
        <f t="shared" si="56"/>
        <v>41363</v>
      </c>
      <c r="AH101" s="132"/>
      <c r="AI101" s="204"/>
      <c r="AJ101" s="205"/>
      <c r="AK101" s="206"/>
      <c r="AL101" s="207"/>
      <c r="AM101" s="208">
        <f>309750+83100</f>
        <v>392850</v>
      </c>
      <c r="AN101" s="93"/>
      <c r="AO101" s="49" t="str">
        <f t="shared" si="57"/>
        <v>茨城県那珂市後台小川前１４５４－５</v>
      </c>
      <c r="AP101" s="49"/>
      <c r="AQ101" s="89"/>
      <c r="AR101" s="93"/>
      <c r="AS101" s="89"/>
      <c r="AT101" s="93"/>
      <c r="AU101" s="89"/>
      <c r="AV101" s="93"/>
      <c r="AW101" s="107"/>
      <c r="AX101" s="103"/>
      <c r="AY101" s="391">
        <f t="shared" si="32"/>
        <v>0</v>
      </c>
      <c r="AZ101" s="95">
        <f t="shared" ref="AZ101:AZ119" si="58">IF(AM101=0,"",AM101-AR101-AT101-AV101-AX101)</f>
        <v>392850</v>
      </c>
      <c r="BA101" s="49" t="str">
        <f t="shared" si="36"/>
        <v>茨城県那珂市後台小川前１４５４－５</v>
      </c>
      <c r="BB101" s="48">
        <f t="shared" si="37"/>
        <v>1</v>
      </c>
      <c r="BC101" s="96">
        <f t="shared" si="38"/>
        <v>0</v>
      </c>
      <c r="BD101" s="89" t="str">
        <f t="shared" si="39"/>
        <v>期限未記載</v>
      </c>
      <c r="BE101" s="97">
        <f t="shared" si="40"/>
        <v>392850</v>
      </c>
      <c r="BF101" s="97">
        <f t="shared" si="41"/>
        <v>0</v>
      </c>
      <c r="BG101" s="97">
        <f t="shared" si="42"/>
        <v>0</v>
      </c>
      <c r="BH101" s="97">
        <f t="shared" si="43"/>
        <v>0</v>
      </c>
      <c r="BI101" s="97">
        <f t="shared" si="44"/>
        <v>0</v>
      </c>
      <c r="BJ101" s="97">
        <f t="shared" si="45"/>
        <v>0</v>
      </c>
      <c r="BK101" s="97">
        <f t="shared" si="46"/>
        <v>0</v>
      </c>
      <c r="BL101" s="97">
        <f t="shared" si="47"/>
        <v>0</v>
      </c>
      <c r="BM101" s="97">
        <f t="shared" si="48"/>
        <v>0</v>
      </c>
      <c r="BN101" s="97">
        <f t="shared" si="49"/>
        <v>0</v>
      </c>
      <c r="BO101" s="97">
        <f t="shared" si="50"/>
        <v>0</v>
      </c>
      <c r="BP101" s="97">
        <f t="shared" si="51"/>
        <v>0</v>
      </c>
      <c r="BQ101" s="97">
        <f t="shared" si="52"/>
        <v>0</v>
      </c>
      <c r="BR101" s="97">
        <f t="shared" si="53"/>
        <v>0</v>
      </c>
      <c r="BS101" s="98">
        <f t="shared" si="54"/>
        <v>0</v>
      </c>
      <c r="BU101" s="118"/>
      <c r="BV101" s="492"/>
    </row>
    <row r="102" spans="1:74" ht="31.5" customHeight="1" x14ac:dyDescent="0.25">
      <c r="A102" s="74">
        <v>9</v>
      </c>
      <c r="B102" s="75">
        <v>53</v>
      </c>
      <c r="C102" s="49" t="s">
        <v>2131</v>
      </c>
      <c r="D102" s="76"/>
      <c r="E102" s="48" t="s">
        <v>1134</v>
      </c>
      <c r="F102" s="318" t="s">
        <v>2781</v>
      </c>
      <c r="G102" s="318"/>
      <c r="H102" s="87"/>
      <c r="I102" s="87"/>
      <c r="J102" s="109"/>
      <c r="K102" s="87"/>
      <c r="L102" s="87"/>
      <c r="M102" s="48" t="s">
        <v>2371</v>
      </c>
      <c r="N102" s="49" t="s">
        <v>1170</v>
      </c>
      <c r="O102" s="49"/>
      <c r="P102" s="49"/>
      <c r="Q102" s="88" t="s">
        <v>445</v>
      </c>
      <c r="R102" s="49"/>
      <c r="S102" s="76" t="s">
        <v>1854</v>
      </c>
      <c r="T102" s="76" t="s">
        <v>28</v>
      </c>
      <c r="U102" s="89"/>
      <c r="V102" s="90">
        <v>1</v>
      </c>
      <c r="W102" s="399">
        <f t="shared" si="55"/>
        <v>2583100</v>
      </c>
      <c r="X102" s="171" t="s">
        <v>2782</v>
      </c>
      <c r="Y102" s="419"/>
      <c r="Z102" s="473" t="s">
        <v>4575</v>
      </c>
      <c r="AA102" s="473" t="s">
        <v>4575</v>
      </c>
      <c r="AB102" s="473" t="s">
        <v>4576</v>
      </c>
      <c r="AC102" s="204"/>
      <c r="AD102" s="132">
        <v>42926</v>
      </c>
      <c r="AE102" s="132"/>
      <c r="AF102" s="132" t="str">
        <f t="shared" si="35"/>
        <v/>
      </c>
      <c r="AG102" s="132">
        <f t="shared" si="56"/>
        <v>42926</v>
      </c>
      <c r="AH102" s="132"/>
      <c r="AI102" s="132"/>
      <c r="AJ102" s="132"/>
      <c r="AK102" s="215"/>
      <c r="AL102" s="132"/>
      <c r="AM102" s="212"/>
      <c r="AN102" s="93">
        <v>2583100</v>
      </c>
      <c r="AO102" s="49" t="str">
        <f t="shared" si="57"/>
        <v>茨城県那珂市門部３６４６</v>
      </c>
      <c r="AP102" s="49"/>
      <c r="AQ102" s="89"/>
      <c r="AR102" s="93"/>
      <c r="AS102" s="89"/>
      <c r="AT102" s="93"/>
      <c r="AU102" s="89"/>
      <c r="AV102" s="93"/>
      <c r="AW102" s="107"/>
      <c r="AX102" s="103"/>
      <c r="AY102" s="391">
        <f t="shared" si="32"/>
        <v>0</v>
      </c>
      <c r="AZ102" s="95" t="str">
        <f t="shared" si="58"/>
        <v/>
      </c>
      <c r="BA102" s="49" t="str">
        <f t="shared" si="36"/>
        <v>茨城県那珂市門部３６４６</v>
      </c>
      <c r="BB102" s="48">
        <f t="shared" si="37"/>
        <v>1</v>
      </c>
      <c r="BC102" s="96">
        <f t="shared" si="38"/>
        <v>0</v>
      </c>
      <c r="BD102" s="89">
        <f t="shared" si="39"/>
        <v>0</v>
      </c>
      <c r="BE102" s="97">
        <f t="shared" si="40"/>
        <v>0</v>
      </c>
      <c r="BF102" s="97" t="str">
        <f t="shared" si="41"/>
        <v/>
      </c>
      <c r="BG102" s="97">
        <f t="shared" si="42"/>
        <v>0</v>
      </c>
      <c r="BH102" s="97">
        <f t="shared" si="43"/>
        <v>0</v>
      </c>
      <c r="BI102" s="97">
        <f t="shared" si="44"/>
        <v>0</v>
      </c>
      <c r="BJ102" s="97">
        <f t="shared" si="45"/>
        <v>0</v>
      </c>
      <c r="BK102" s="97">
        <f t="shared" si="46"/>
        <v>0</v>
      </c>
      <c r="BL102" s="97">
        <f t="shared" si="47"/>
        <v>0</v>
      </c>
      <c r="BM102" s="97">
        <f t="shared" si="48"/>
        <v>0</v>
      </c>
      <c r="BN102" s="97">
        <f t="shared" si="49"/>
        <v>0</v>
      </c>
      <c r="BO102" s="97">
        <f t="shared" si="50"/>
        <v>0</v>
      </c>
      <c r="BP102" s="97">
        <f t="shared" si="51"/>
        <v>0</v>
      </c>
      <c r="BQ102" s="97">
        <f t="shared" si="52"/>
        <v>0</v>
      </c>
      <c r="BR102" s="97">
        <f t="shared" si="53"/>
        <v>0</v>
      </c>
      <c r="BS102" s="98" t="e">
        <f t="shared" si="54"/>
        <v>#VALUE!</v>
      </c>
      <c r="BT102" s="184"/>
      <c r="BV102" s="492"/>
    </row>
    <row r="103" spans="1:74" ht="31.5" customHeight="1" x14ac:dyDescent="0.25">
      <c r="A103" s="74">
        <v>9</v>
      </c>
      <c r="B103" s="75">
        <v>52</v>
      </c>
      <c r="C103" s="49" t="s">
        <v>2131</v>
      </c>
      <c r="D103" s="76"/>
      <c r="E103" s="48" t="s">
        <v>1134</v>
      </c>
      <c r="F103" s="318" t="s">
        <v>2781</v>
      </c>
      <c r="G103" s="318"/>
      <c r="H103" s="87"/>
      <c r="I103" s="87"/>
      <c r="J103" s="109"/>
      <c r="K103" s="87"/>
      <c r="L103" s="87"/>
      <c r="M103" s="48" t="s">
        <v>2371</v>
      </c>
      <c r="N103" s="49" t="s">
        <v>1170</v>
      </c>
      <c r="O103" s="49"/>
      <c r="P103" s="49"/>
      <c r="Q103" s="88" t="s">
        <v>445</v>
      </c>
      <c r="R103" s="49"/>
      <c r="S103" s="76" t="s">
        <v>1854</v>
      </c>
      <c r="T103" s="76" t="s">
        <v>28</v>
      </c>
      <c r="U103" s="89"/>
      <c r="V103" s="90">
        <v>1</v>
      </c>
      <c r="W103" s="399">
        <f t="shared" si="55"/>
        <v>2473329</v>
      </c>
      <c r="X103" s="171" t="s">
        <v>2782</v>
      </c>
      <c r="Y103" s="419"/>
      <c r="Z103" s="473" t="s">
        <v>4575</v>
      </c>
      <c r="AA103" s="473" t="s">
        <v>4575</v>
      </c>
      <c r="AB103" s="473" t="s">
        <v>4576</v>
      </c>
      <c r="AC103" s="132">
        <v>43528</v>
      </c>
      <c r="AD103" s="132">
        <v>43496</v>
      </c>
      <c r="AE103" s="132">
        <v>41495</v>
      </c>
      <c r="AF103" s="132" t="str">
        <f t="shared" si="35"/>
        <v/>
      </c>
      <c r="AG103" s="132">
        <f t="shared" si="56"/>
        <v>41495</v>
      </c>
      <c r="AH103" s="132"/>
      <c r="AI103" s="204"/>
      <c r="AJ103" s="205"/>
      <c r="AK103" s="206"/>
      <c r="AL103" s="207"/>
      <c r="AM103" s="208">
        <v>2473329</v>
      </c>
      <c r="AN103" s="93"/>
      <c r="AO103" s="49" t="str">
        <f t="shared" si="57"/>
        <v>茨城県那珂市門部３６４６</v>
      </c>
      <c r="AP103" s="49"/>
      <c r="AQ103" s="89"/>
      <c r="AR103" s="93"/>
      <c r="AS103" s="89"/>
      <c r="AT103" s="93"/>
      <c r="AU103" s="89"/>
      <c r="AV103" s="93"/>
      <c r="AW103" s="107"/>
      <c r="AX103" s="103"/>
      <c r="AY103" s="391">
        <f t="shared" si="32"/>
        <v>0</v>
      </c>
      <c r="AZ103" s="95">
        <f t="shared" si="58"/>
        <v>2473329</v>
      </c>
      <c r="BA103" s="49" t="str">
        <f t="shared" si="36"/>
        <v>茨城県那珂市門部３６４６</v>
      </c>
      <c r="BB103" s="48">
        <f t="shared" si="37"/>
        <v>1</v>
      </c>
      <c r="BC103" s="96">
        <f t="shared" si="38"/>
        <v>0</v>
      </c>
      <c r="BD103" s="89">
        <f t="shared" si="39"/>
        <v>43528</v>
      </c>
      <c r="BE103" s="97">
        <f t="shared" si="40"/>
        <v>0</v>
      </c>
      <c r="BF103" s="97">
        <f t="shared" si="41"/>
        <v>0</v>
      </c>
      <c r="BG103" s="97">
        <f t="shared" si="42"/>
        <v>0</v>
      </c>
      <c r="BH103" s="97">
        <f t="shared" si="43"/>
        <v>0</v>
      </c>
      <c r="BI103" s="97">
        <f t="shared" si="44"/>
        <v>0</v>
      </c>
      <c r="BJ103" s="97">
        <f t="shared" si="45"/>
        <v>0</v>
      </c>
      <c r="BK103" s="97">
        <f t="shared" si="46"/>
        <v>2473329</v>
      </c>
      <c r="BL103" s="97">
        <f t="shared" si="47"/>
        <v>0</v>
      </c>
      <c r="BM103" s="97">
        <f t="shared" si="48"/>
        <v>0</v>
      </c>
      <c r="BN103" s="97">
        <f t="shared" si="49"/>
        <v>0</v>
      </c>
      <c r="BO103" s="97">
        <f t="shared" si="50"/>
        <v>0</v>
      </c>
      <c r="BP103" s="97">
        <f t="shared" si="51"/>
        <v>0</v>
      </c>
      <c r="BQ103" s="97">
        <f t="shared" si="52"/>
        <v>0</v>
      </c>
      <c r="BR103" s="97">
        <f t="shared" si="53"/>
        <v>0</v>
      </c>
      <c r="BS103" s="98">
        <f t="shared" si="54"/>
        <v>0</v>
      </c>
      <c r="BV103" s="492"/>
    </row>
    <row r="104" spans="1:74" ht="31.5" customHeight="1" x14ac:dyDescent="0.25">
      <c r="A104" s="74">
        <v>9</v>
      </c>
      <c r="B104" s="75">
        <v>57</v>
      </c>
      <c r="C104" s="49" t="s">
        <v>2135</v>
      </c>
      <c r="D104" s="76" t="s">
        <v>982</v>
      </c>
      <c r="E104" s="76"/>
      <c r="F104" s="319" t="s">
        <v>4010</v>
      </c>
      <c r="G104" s="319"/>
      <c r="H104" s="101"/>
      <c r="I104" s="101"/>
      <c r="J104" s="257"/>
      <c r="K104" s="101"/>
      <c r="L104" s="101"/>
      <c r="M104" s="76" t="s">
        <v>2371</v>
      </c>
      <c r="N104" s="49" t="s">
        <v>1826</v>
      </c>
      <c r="O104" s="49"/>
      <c r="P104" s="49"/>
      <c r="Q104" s="102"/>
      <c r="R104" s="103"/>
      <c r="S104" s="76" t="s">
        <v>1854</v>
      </c>
      <c r="T104" s="76" t="s">
        <v>135</v>
      </c>
      <c r="U104" s="89"/>
      <c r="V104" s="90">
        <v>8</v>
      </c>
      <c r="W104" s="399">
        <f t="shared" si="55"/>
        <v>656385.5</v>
      </c>
      <c r="X104" s="171" t="s">
        <v>3640</v>
      </c>
      <c r="Y104" s="419"/>
      <c r="Z104" s="473" t="s">
        <v>4575</v>
      </c>
      <c r="AA104" s="473" t="s">
        <v>4575</v>
      </c>
      <c r="AB104" s="473" t="s">
        <v>4576</v>
      </c>
      <c r="AC104" s="204"/>
      <c r="AD104" s="132">
        <v>42961</v>
      </c>
      <c r="AE104" s="132"/>
      <c r="AF104" s="132" t="str">
        <f t="shared" si="35"/>
        <v/>
      </c>
      <c r="AG104" s="132">
        <f t="shared" si="56"/>
        <v>42961</v>
      </c>
      <c r="AH104" s="132"/>
      <c r="AI104" s="132"/>
      <c r="AJ104" s="132"/>
      <c r="AK104" s="112"/>
      <c r="AL104" s="132"/>
      <c r="AM104" s="212"/>
      <c r="AN104" s="93">
        <v>5251084</v>
      </c>
      <c r="AO104" s="49" t="str">
        <f t="shared" si="57"/>
        <v>茨城県鉾田市玉田１０５５－９</v>
      </c>
      <c r="AP104" s="49"/>
      <c r="AQ104" s="89"/>
      <c r="AR104" s="93"/>
      <c r="AS104" s="89"/>
      <c r="AT104" s="93"/>
      <c r="AU104" s="89"/>
      <c r="AV104" s="93"/>
      <c r="AW104" s="107"/>
      <c r="AX104" s="103"/>
      <c r="AY104" s="391">
        <f t="shared" si="32"/>
        <v>0</v>
      </c>
      <c r="AZ104" s="95" t="str">
        <f t="shared" si="58"/>
        <v/>
      </c>
      <c r="BA104" s="49" t="str">
        <f t="shared" si="36"/>
        <v>茨城県鉾田市玉田１０５５－９</v>
      </c>
      <c r="BB104" s="48">
        <f t="shared" si="37"/>
        <v>8</v>
      </c>
      <c r="BC104" s="96">
        <f t="shared" si="38"/>
        <v>0</v>
      </c>
      <c r="BD104" s="89">
        <f t="shared" si="39"/>
        <v>0</v>
      </c>
      <c r="BE104" s="97">
        <f t="shared" si="40"/>
        <v>0</v>
      </c>
      <c r="BF104" s="97" t="str">
        <f t="shared" si="41"/>
        <v/>
      </c>
      <c r="BG104" s="97">
        <f t="shared" si="42"/>
        <v>0</v>
      </c>
      <c r="BH104" s="97">
        <f t="shared" si="43"/>
        <v>0</v>
      </c>
      <c r="BI104" s="97">
        <f t="shared" si="44"/>
        <v>0</v>
      </c>
      <c r="BJ104" s="97">
        <f t="shared" si="45"/>
        <v>0</v>
      </c>
      <c r="BK104" s="97">
        <f t="shared" si="46"/>
        <v>0</v>
      </c>
      <c r="BL104" s="97">
        <f t="shared" si="47"/>
        <v>0</v>
      </c>
      <c r="BM104" s="97">
        <f t="shared" si="48"/>
        <v>0</v>
      </c>
      <c r="BN104" s="97">
        <f t="shared" si="49"/>
        <v>0</v>
      </c>
      <c r="BO104" s="97">
        <f t="shared" si="50"/>
        <v>0</v>
      </c>
      <c r="BP104" s="97">
        <f t="shared" si="51"/>
        <v>0</v>
      </c>
      <c r="BQ104" s="97">
        <f t="shared" si="52"/>
        <v>0</v>
      </c>
      <c r="BR104" s="97">
        <f t="shared" si="53"/>
        <v>0</v>
      </c>
      <c r="BS104" s="98" t="e">
        <f t="shared" si="54"/>
        <v>#VALUE!</v>
      </c>
      <c r="BV104" s="492"/>
    </row>
    <row r="105" spans="1:74" ht="31.5" customHeight="1" x14ac:dyDescent="0.25">
      <c r="A105" s="74">
        <v>9</v>
      </c>
      <c r="B105" s="75">
        <v>56</v>
      </c>
      <c r="C105" s="49" t="s">
        <v>2135</v>
      </c>
      <c r="D105" s="76" t="s">
        <v>2906</v>
      </c>
      <c r="E105" s="48" t="s">
        <v>1164</v>
      </c>
      <c r="F105" s="87" t="s">
        <v>2911</v>
      </c>
      <c r="G105" s="87"/>
      <c r="H105" s="87"/>
      <c r="I105" s="87"/>
      <c r="J105" s="109"/>
      <c r="K105" s="87"/>
      <c r="L105" s="87"/>
      <c r="M105" s="48" t="s">
        <v>2371</v>
      </c>
      <c r="N105" s="49" t="s">
        <v>1172</v>
      </c>
      <c r="O105" s="49"/>
      <c r="P105" s="49"/>
      <c r="Q105" s="88" t="s">
        <v>447</v>
      </c>
      <c r="R105" s="49"/>
      <c r="S105" s="76" t="s">
        <v>1854</v>
      </c>
      <c r="T105" s="76" t="s">
        <v>135</v>
      </c>
      <c r="U105" s="89"/>
      <c r="V105" s="90">
        <v>8</v>
      </c>
      <c r="W105" s="399">
        <f t="shared" si="55"/>
        <v>651561.625</v>
      </c>
      <c r="X105" s="171" t="s">
        <v>3640</v>
      </c>
      <c r="Y105" s="419"/>
      <c r="Z105" s="473" t="s">
        <v>4575</v>
      </c>
      <c r="AA105" s="473" t="s">
        <v>4575</v>
      </c>
      <c r="AB105" s="473" t="s">
        <v>4576</v>
      </c>
      <c r="AC105" s="132">
        <v>43532</v>
      </c>
      <c r="AD105" s="132">
        <v>43502</v>
      </c>
      <c r="AE105" s="132">
        <v>41729</v>
      </c>
      <c r="AF105" s="132" t="str">
        <f t="shared" si="35"/>
        <v/>
      </c>
      <c r="AG105" s="132">
        <f t="shared" si="56"/>
        <v>41729</v>
      </c>
      <c r="AH105" s="132"/>
      <c r="AI105" s="204"/>
      <c r="AJ105" s="205"/>
      <c r="AK105" s="206"/>
      <c r="AL105" s="207"/>
      <c r="AM105" s="208">
        <v>5212493</v>
      </c>
      <c r="AN105" s="93"/>
      <c r="AO105" s="49" t="str">
        <f t="shared" si="57"/>
        <v>茨城県鉾田市玉田字鉾辺１０５５－９他</v>
      </c>
      <c r="AP105" s="49"/>
      <c r="AQ105" s="89"/>
      <c r="AR105" s="93"/>
      <c r="AS105" s="89"/>
      <c r="AT105" s="93"/>
      <c r="AU105" s="89"/>
      <c r="AV105" s="93"/>
      <c r="AW105" s="107"/>
      <c r="AX105" s="103"/>
      <c r="AY105" s="391">
        <f t="shared" si="32"/>
        <v>0</v>
      </c>
      <c r="AZ105" s="95">
        <f t="shared" si="58"/>
        <v>5212493</v>
      </c>
      <c r="BA105" s="49" t="str">
        <f t="shared" si="36"/>
        <v>茨城県鉾田市玉田字鉾辺１０５５－９他</v>
      </c>
      <c r="BB105" s="48">
        <f t="shared" si="37"/>
        <v>8</v>
      </c>
      <c r="BC105" s="96">
        <f t="shared" si="38"/>
        <v>0</v>
      </c>
      <c r="BD105" s="89">
        <f t="shared" si="39"/>
        <v>43532</v>
      </c>
      <c r="BE105" s="97">
        <f t="shared" si="40"/>
        <v>0</v>
      </c>
      <c r="BF105" s="97">
        <f t="shared" si="41"/>
        <v>0</v>
      </c>
      <c r="BG105" s="97">
        <f t="shared" si="42"/>
        <v>0</v>
      </c>
      <c r="BH105" s="97">
        <f t="shared" si="43"/>
        <v>0</v>
      </c>
      <c r="BI105" s="97">
        <f t="shared" si="44"/>
        <v>0</v>
      </c>
      <c r="BJ105" s="97">
        <f t="shared" si="45"/>
        <v>0</v>
      </c>
      <c r="BK105" s="97">
        <f t="shared" si="46"/>
        <v>0</v>
      </c>
      <c r="BL105" s="97">
        <f t="shared" si="47"/>
        <v>5212493</v>
      </c>
      <c r="BM105" s="97">
        <f t="shared" si="48"/>
        <v>0</v>
      </c>
      <c r="BN105" s="97">
        <f t="shared" si="49"/>
        <v>0</v>
      </c>
      <c r="BO105" s="97">
        <f t="shared" si="50"/>
        <v>0</v>
      </c>
      <c r="BP105" s="97">
        <f t="shared" si="51"/>
        <v>0</v>
      </c>
      <c r="BQ105" s="97">
        <f t="shared" si="52"/>
        <v>0</v>
      </c>
      <c r="BR105" s="97">
        <f t="shared" si="53"/>
        <v>0</v>
      </c>
      <c r="BS105" s="98">
        <f t="shared" si="54"/>
        <v>0</v>
      </c>
      <c r="BU105" s="118"/>
      <c r="BV105" s="492"/>
    </row>
    <row r="106" spans="1:74" s="100" customFormat="1" ht="31.5" customHeight="1" x14ac:dyDescent="0.25">
      <c r="A106" s="74">
        <v>9</v>
      </c>
      <c r="B106" s="75">
        <v>58</v>
      </c>
      <c r="C106" s="49" t="s">
        <v>2135</v>
      </c>
      <c r="D106" s="76" t="s">
        <v>2906</v>
      </c>
      <c r="E106" s="48" t="s">
        <v>1163</v>
      </c>
      <c r="F106" s="87" t="s">
        <v>2705</v>
      </c>
      <c r="G106" s="87"/>
      <c r="H106" s="87"/>
      <c r="I106" s="87"/>
      <c r="J106" s="109"/>
      <c r="K106" s="87"/>
      <c r="L106" s="87"/>
      <c r="M106" s="48" t="s">
        <v>2371</v>
      </c>
      <c r="N106" s="49" t="s">
        <v>1171</v>
      </c>
      <c r="O106" s="49"/>
      <c r="P106" s="49"/>
      <c r="Q106" s="88" t="s">
        <v>446</v>
      </c>
      <c r="R106" s="49"/>
      <c r="S106" s="76" t="s">
        <v>1854</v>
      </c>
      <c r="T106" s="76" t="s">
        <v>135</v>
      </c>
      <c r="U106" s="89"/>
      <c r="V106" s="90">
        <v>4</v>
      </c>
      <c r="W106" s="399">
        <f t="shared" si="55"/>
        <v>152966813.75</v>
      </c>
      <c r="X106" s="171" t="s">
        <v>2706</v>
      </c>
      <c r="Y106" s="121"/>
      <c r="Z106" s="479" t="s">
        <v>4576</v>
      </c>
      <c r="AA106" s="479" t="s">
        <v>4575</v>
      </c>
      <c r="AB106" s="479" t="s">
        <v>4576</v>
      </c>
      <c r="AC106" s="132">
        <v>43524</v>
      </c>
      <c r="AD106" s="132">
        <v>43494</v>
      </c>
      <c r="AE106" s="132">
        <v>41724</v>
      </c>
      <c r="AF106" s="132" t="str">
        <f t="shared" si="35"/>
        <v/>
      </c>
      <c r="AG106" s="132">
        <f t="shared" si="56"/>
        <v>41724</v>
      </c>
      <c r="AH106" s="132"/>
      <c r="AI106" s="204"/>
      <c r="AJ106" s="205"/>
      <c r="AK106" s="206"/>
      <c r="AL106" s="207"/>
      <c r="AM106" s="208">
        <v>611867255</v>
      </c>
      <c r="AN106" s="93"/>
      <c r="AO106" s="49" t="str">
        <f t="shared" si="57"/>
        <v>茨城県鉾田市烟田６６１－２、７～９</v>
      </c>
      <c r="AP106" s="49"/>
      <c r="AQ106" s="89"/>
      <c r="AR106" s="93"/>
      <c r="AS106" s="89"/>
      <c r="AT106" s="93"/>
      <c r="AU106" s="89"/>
      <c r="AV106" s="93"/>
      <c r="AW106" s="107"/>
      <c r="AX106" s="103"/>
      <c r="AY106" s="391">
        <f t="shared" si="32"/>
        <v>0</v>
      </c>
      <c r="AZ106" s="95">
        <f t="shared" si="58"/>
        <v>611867255</v>
      </c>
      <c r="BA106" s="49" t="str">
        <f t="shared" si="36"/>
        <v>茨城県鉾田市烟田６６１－２、７～９</v>
      </c>
      <c r="BB106" s="48">
        <f t="shared" si="37"/>
        <v>4</v>
      </c>
      <c r="BC106" s="96">
        <f t="shared" si="38"/>
        <v>0</v>
      </c>
      <c r="BD106" s="89">
        <f t="shared" si="39"/>
        <v>43524</v>
      </c>
      <c r="BE106" s="97">
        <f t="shared" si="40"/>
        <v>0</v>
      </c>
      <c r="BF106" s="97">
        <f t="shared" si="41"/>
        <v>0</v>
      </c>
      <c r="BG106" s="97">
        <f t="shared" si="42"/>
        <v>0</v>
      </c>
      <c r="BH106" s="97">
        <f t="shared" si="43"/>
        <v>0</v>
      </c>
      <c r="BI106" s="97">
        <f t="shared" si="44"/>
        <v>0</v>
      </c>
      <c r="BJ106" s="97">
        <f t="shared" si="45"/>
        <v>611867255</v>
      </c>
      <c r="BK106" s="97">
        <f t="shared" si="46"/>
        <v>0</v>
      </c>
      <c r="BL106" s="97">
        <f t="shared" si="47"/>
        <v>0</v>
      </c>
      <c r="BM106" s="97">
        <f t="shared" si="48"/>
        <v>0</v>
      </c>
      <c r="BN106" s="97">
        <f t="shared" si="49"/>
        <v>0</v>
      </c>
      <c r="BO106" s="97">
        <f t="shared" si="50"/>
        <v>0</v>
      </c>
      <c r="BP106" s="97">
        <f t="shared" si="51"/>
        <v>0</v>
      </c>
      <c r="BQ106" s="97">
        <f t="shared" si="52"/>
        <v>0</v>
      </c>
      <c r="BR106" s="97">
        <f t="shared" si="53"/>
        <v>0</v>
      </c>
      <c r="BS106" s="98">
        <f t="shared" si="54"/>
        <v>0</v>
      </c>
      <c r="BT106" s="184"/>
      <c r="BU106" s="58"/>
      <c r="BV106" s="492"/>
    </row>
    <row r="107" spans="1:74" ht="31.5" customHeight="1" x14ac:dyDescent="0.25">
      <c r="A107" s="74">
        <v>9</v>
      </c>
      <c r="B107" s="75">
        <v>91</v>
      </c>
      <c r="C107" s="49" t="s">
        <v>2130</v>
      </c>
      <c r="D107" s="76" t="s">
        <v>3432</v>
      </c>
      <c r="E107" s="48" t="s">
        <v>1197</v>
      </c>
      <c r="F107" s="87" t="s">
        <v>2544</v>
      </c>
      <c r="G107" s="87"/>
      <c r="H107" s="87"/>
      <c r="I107" s="87"/>
      <c r="J107" s="109" t="s">
        <v>3793</v>
      </c>
      <c r="K107" s="87"/>
      <c r="L107" s="87"/>
      <c r="M107" s="48" t="s">
        <v>2371</v>
      </c>
      <c r="N107" s="49" t="s">
        <v>1904</v>
      </c>
      <c r="O107" s="49"/>
      <c r="P107" s="76"/>
      <c r="Q107" s="88" t="s">
        <v>475</v>
      </c>
      <c r="R107" s="49"/>
      <c r="S107" s="76" t="s">
        <v>1854</v>
      </c>
      <c r="T107" s="76" t="s">
        <v>474</v>
      </c>
      <c r="U107" s="89"/>
      <c r="V107" s="90">
        <v>4</v>
      </c>
      <c r="W107" s="399">
        <f t="shared" si="55"/>
        <v>504165</v>
      </c>
      <c r="X107" s="171" t="s">
        <v>2537</v>
      </c>
      <c r="Y107" s="419"/>
      <c r="Z107" s="473" t="s">
        <v>4575</v>
      </c>
      <c r="AA107" s="473" t="s">
        <v>4576</v>
      </c>
      <c r="AB107" s="473" t="s">
        <v>4576</v>
      </c>
      <c r="AC107" s="132">
        <v>43521</v>
      </c>
      <c r="AD107" s="132">
        <v>43490</v>
      </c>
      <c r="AE107" s="132">
        <v>41725</v>
      </c>
      <c r="AF107" s="132" t="str">
        <f t="shared" si="35"/>
        <v/>
      </c>
      <c r="AG107" s="132">
        <f t="shared" si="56"/>
        <v>41725</v>
      </c>
      <c r="AH107" s="132"/>
      <c r="AI107" s="204"/>
      <c r="AJ107" s="205"/>
      <c r="AK107" s="206"/>
      <c r="AL107" s="207"/>
      <c r="AM107" s="208">
        <v>2016660</v>
      </c>
      <c r="AN107" s="93"/>
      <c r="AO107" s="49" t="str">
        <f t="shared" si="57"/>
        <v>栃木県佐野市奈良淵町字西山７０６－１～４</v>
      </c>
      <c r="AP107" s="49"/>
      <c r="AQ107" s="89"/>
      <c r="AR107" s="93"/>
      <c r="AS107" s="89"/>
      <c r="AT107" s="93"/>
      <c r="AU107" s="89"/>
      <c r="AV107" s="93"/>
      <c r="AW107" s="89"/>
      <c r="AX107" s="94"/>
      <c r="AY107" s="391">
        <f t="shared" si="32"/>
        <v>0</v>
      </c>
      <c r="AZ107" s="95">
        <f t="shared" si="58"/>
        <v>2016660</v>
      </c>
      <c r="BA107" s="49" t="str">
        <f t="shared" si="36"/>
        <v>栃木県佐野市奈良淵町字西山７０６－１～４</v>
      </c>
      <c r="BB107" s="48">
        <f t="shared" si="37"/>
        <v>4</v>
      </c>
      <c r="BC107" s="96">
        <f t="shared" si="38"/>
        <v>0</v>
      </c>
      <c r="BD107" s="89">
        <f t="shared" si="39"/>
        <v>43521</v>
      </c>
      <c r="BE107" s="97">
        <f t="shared" si="40"/>
        <v>0</v>
      </c>
      <c r="BF107" s="97">
        <f t="shared" si="41"/>
        <v>0</v>
      </c>
      <c r="BG107" s="97">
        <f t="shared" si="42"/>
        <v>0</v>
      </c>
      <c r="BH107" s="97">
        <f t="shared" si="43"/>
        <v>0</v>
      </c>
      <c r="BI107" s="97">
        <f t="shared" si="44"/>
        <v>2016660</v>
      </c>
      <c r="BJ107" s="97">
        <f t="shared" si="45"/>
        <v>0</v>
      </c>
      <c r="BK107" s="97">
        <f t="shared" si="46"/>
        <v>0</v>
      </c>
      <c r="BL107" s="97">
        <f t="shared" si="47"/>
        <v>0</v>
      </c>
      <c r="BM107" s="97">
        <f t="shared" si="48"/>
        <v>0</v>
      </c>
      <c r="BN107" s="97">
        <f t="shared" si="49"/>
        <v>0</v>
      </c>
      <c r="BO107" s="97">
        <f t="shared" si="50"/>
        <v>0</v>
      </c>
      <c r="BP107" s="97">
        <f t="shared" si="51"/>
        <v>0</v>
      </c>
      <c r="BQ107" s="97">
        <f t="shared" si="52"/>
        <v>0</v>
      </c>
      <c r="BR107" s="97">
        <f t="shared" si="53"/>
        <v>0</v>
      </c>
      <c r="BS107" s="98">
        <f t="shared" si="54"/>
        <v>0</v>
      </c>
      <c r="BT107" s="183"/>
      <c r="BU107" s="100"/>
      <c r="BV107" s="492"/>
    </row>
    <row r="108" spans="1:74" ht="31.5" customHeight="1" x14ac:dyDescent="0.25">
      <c r="A108" s="74">
        <v>9</v>
      </c>
      <c r="B108" s="75">
        <v>92</v>
      </c>
      <c r="C108" s="49" t="s">
        <v>2128</v>
      </c>
      <c r="D108" s="76" t="s">
        <v>3432</v>
      </c>
      <c r="E108" s="48" t="s">
        <v>3624</v>
      </c>
      <c r="F108" s="87" t="s">
        <v>3623</v>
      </c>
      <c r="G108" s="87"/>
      <c r="H108" s="87"/>
      <c r="I108" s="87"/>
      <c r="J108" s="109"/>
      <c r="K108" s="87"/>
      <c r="L108" s="87"/>
      <c r="M108" s="48" t="s">
        <v>2371</v>
      </c>
      <c r="N108" s="49" t="s">
        <v>3625</v>
      </c>
      <c r="O108" s="49"/>
      <c r="P108" s="76" t="s">
        <v>14</v>
      </c>
      <c r="Q108" s="88" t="s">
        <v>473</v>
      </c>
      <c r="R108" s="49"/>
      <c r="S108" s="76" t="s">
        <v>1854</v>
      </c>
      <c r="T108" s="76" t="s">
        <v>474</v>
      </c>
      <c r="U108" s="89"/>
      <c r="V108" s="90">
        <v>3</v>
      </c>
      <c r="W108" s="399">
        <f t="shared" si="55"/>
        <v>223252</v>
      </c>
      <c r="X108" s="171"/>
      <c r="Y108" s="419"/>
      <c r="Z108" s="473" t="s">
        <v>4576</v>
      </c>
      <c r="AA108" s="473" t="s">
        <v>4575</v>
      </c>
      <c r="AB108" s="473" t="s">
        <v>4576</v>
      </c>
      <c r="AC108" s="132" t="s">
        <v>3626</v>
      </c>
      <c r="AD108" s="132">
        <v>43496</v>
      </c>
      <c r="AE108" s="132"/>
      <c r="AF108" s="132" t="str">
        <f t="shared" si="35"/>
        <v/>
      </c>
      <c r="AG108" s="132">
        <f t="shared" si="56"/>
        <v>43496</v>
      </c>
      <c r="AH108" s="132"/>
      <c r="AI108" s="204"/>
      <c r="AJ108" s="205"/>
      <c r="AK108" s="206"/>
      <c r="AL108" s="207"/>
      <c r="AM108" s="208">
        <v>669756</v>
      </c>
      <c r="AN108" s="93"/>
      <c r="AO108" s="49" t="str">
        <f t="shared" si="57"/>
        <v>栃木県小山市大字乙女１０９３－７</v>
      </c>
      <c r="AP108" s="49"/>
      <c r="AQ108" s="89"/>
      <c r="AR108" s="93"/>
      <c r="AS108" s="89"/>
      <c r="AT108" s="93"/>
      <c r="AU108" s="89"/>
      <c r="AV108" s="93"/>
      <c r="AW108" s="89"/>
      <c r="AX108" s="94"/>
      <c r="AY108" s="391">
        <f t="shared" si="32"/>
        <v>0</v>
      </c>
      <c r="AZ108" s="95">
        <f t="shared" si="58"/>
        <v>669756</v>
      </c>
      <c r="BA108" s="49" t="str">
        <f t="shared" si="36"/>
        <v>栃木県小山市大字乙女１０９３－７</v>
      </c>
      <c r="BB108" s="48">
        <f t="shared" si="37"/>
        <v>3</v>
      </c>
      <c r="BC108" s="96">
        <f t="shared" si="38"/>
        <v>0</v>
      </c>
      <c r="BD108" s="89" t="str">
        <f t="shared" si="39"/>
        <v>記載無</v>
      </c>
      <c r="BE108" s="97">
        <f t="shared" si="40"/>
        <v>0</v>
      </c>
      <c r="BF108" s="97">
        <f t="shared" si="41"/>
        <v>0</v>
      </c>
      <c r="BG108" s="97">
        <f t="shared" si="42"/>
        <v>0</v>
      </c>
      <c r="BH108" s="97">
        <f t="shared" si="43"/>
        <v>0</v>
      </c>
      <c r="BI108" s="97">
        <f t="shared" si="44"/>
        <v>0</v>
      </c>
      <c r="BJ108" s="97">
        <f t="shared" si="45"/>
        <v>0</v>
      </c>
      <c r="BK108" s="97">
        <f t="shared" si="46"/>
        <v>0</v>
      </c>
      <c r="BL108" s="97">
        <f t="shared" si="47"/>
        <v>0</v>
      </c>
      <c r="BM108" s="97">
        <f t="shared" si="48"/>
        <v>0</v>
      </c>
      <c r="BN108" s="97">
        <f t="shared" si="49"/>
        <v>0</v>
      </c>
      <c r="BO108" s="97">
        <f t="shared" si="50"/>
        <v>0</v>
      </c>
      <c r="BP108" s="97">
        <f t="shared" si="51"/>
        <v>0</v>
      </c>
      <c r="BQ108" s="97">
        <f t="shared" si="52"/>
        <v>0</v>
      </c>
      <c r="BR108" s="97">
        <f t="shared" si="53"/>
        <v>0</v>
      </c>
      <c r="BS108" s="98">
        <f t="shared" si="54"/>
        <v>669756</v>
      </c>
      <c r="BT108" s="183"/>
      <c r="BU108" s="118"/>
      <c r="BV108" s="492"/>
    </row>
    <row r="109" spans="1:74" s="100" customFormat="1" ht="31.5" customHeight="1" x14ac:dyDescent="0.25">
      <c r="A109" s="74">
        <v>9</v>
      </c>
      <c r="B109" s="75">
        <v>92</v>
      </c>
      <c r="C109" s="49" t="s">
        <v>2128</v>
      </c>
      <c r="D109" s="76" t="s">
        <v>2988</v>
      </c>
      <c r="E109" s="48" t="s">
        <v>1196</v>
      </c>
      <c r="F109" s="125" t="s">
        <v>3212</v>
      </c>
      <c r="G109" s="125"/>
      <c r="H109" s="125"/>
      <c r="I109" s="125"/>
      <c r="J109" s="263"/>
      <c r="K109" s="125"/>
      <c r="L109" s="125"/>
      <c r="M109" s="48" t="s">
        <v>2371</v>
      </c>
      <c r="N109" s="49" t="s">
        <v>1905</v>
      </c>
      <c r="O109" s="49"/>
      <c r="P109" s="76" t="s">
        <v>14</v>
      </c>
      <c r="Q109" s="88" t="s">
        <v>473</v>
      </c>
      <c r="R109" s="49"/>
      <c r="S109" s="76" t="s">
        <v>1854</v>
      </c>
      <c r="T109" s="76" t="s">
        <v>474</v>
      </c>
      <c r="U109" s="89"/>
      <c r="V109" s="90">
        <v>2</v>
      </c>
      <c r="W109" s="399">
        <f t="shared" si="55"/>
        <v>399464</v>
      </c>
      <c r="X109" s="171" t="s">
        <v>2835</v>
      </c>
      <c r="Y109" s="419"/>
      <c r="Z109" s="473" t="s">
        <v>4575</v>
      </c>
      <c r="AA109" s="473" t="s">
        <v>4575</v>
      </c>
      <c r="AB109" s="473" t="s">
        <v>4576</v>
      </c>
      <c r="AC109" s="132" t="s">
        <v>3142</v>
      </c>
      <c r="AD109" s="132" t="s">
        <v>3142</v>
      </c>
      <c r="AE109" s="132">
        <v>42324</v>
      </c>
      <c r="AF109" s="132" t="str">
        <f t="shared" si="35"/>
        <v/>
      </c>
      <c r="AG109" s="132">
        <f t="shared" si="56"/>
        <v>42324</v>
      </c>
      <c r="AH109" s="132"/>
      <c r="AI109" s="204"/>
      <c r="AJ109" s="205"/>
      <c r="AK109" s="211"/>
      <c r="AL109" s="207"/>
      <c r="AM109" s="208">
        <f>600014+198914</f>
        <v>798928</v>
      </c>
      <c r="AN109" s="93"/>
      <c r="AO109" s="49" t="str">
        <f t="shared" si="57"/>
        <v>栃木県小山市大字鏡（番地未確定）</v>
      </c>
      <c r="AP109" s="49"/>
      <c r="AQ109" s="89"/>
      <c r="AR109" s="93"/>
      <c r="AS109" s="89"/>
      <c r="AT109" s="93"/>
      <c r="AU109" s="89"/>
      <c r="AV109" s="93"/>
      <c r="AW109" s="89"/>
      <c r="AX109" s="94"/>
      <c r="AY109" s="391">
        <f t="shared" si="32"/>
        <v>0</v>
      </c>
      <c r="AZ109" s="95">
        <f t="shared" si="58"/>
        <v>798928</v>
      </c>
      <c r="BA109" s="49" t="str">
        <f t="shared" si="36"/>
        <v>栃木県小山市大字鏡（番地未確定）</v>
      </c>
      <c r="BB109" s="48">
        <f t="shared" si="37"/>
        <v>2</v>
      </c>
      <c r="BC109" s="96">
        <f t="shared" si="38"/>
        <v>0</v>
      </c>
      <c r="BD109" s="89" t="str">
        <f t="shared" si="39"/>
        <v>記載無</v>
      </c>
      <c r="BE109" s="97">
        <f t="shared" si="40"/>
        <v>0</v>
      </c>
      <c r="BF109" s="97">
        <f t="shared" si="41"/>
        <v>0</v>
      </c>
      <c r="BG109" s="97">
        <f t="shared" si="42"/>
        <v>0</v>
      </c>
      <c r="BH109" s="97">
        <f t="shared" si="43"/>
        <v>0</v>
      </c>
      <c r="BI109" s="97">
        <f t="shared" si="44"/>
        <v>0</v>
      </c>
      <c r="BJ109" s="97">
        <f t="shared" si="45"/>
        <v>0</v>
      </c>
      <c r="BK109" s="97">
        <f t="shared" si="46"/>
        <v>0</v>
      </c>
      <c r="BL109" s="97">
        <f t="shared" si="47"/>
        <v>0</v>
      </c>
      <c r="BM109" s="97">
        <f t="shared" si="48"/>
        <v>0</v>
      </c>
      <c r="BN109" s="97">
        <f t="shared" si="49"/>
        <v>0</v>
      </c>
      <c r="BO109" s="97">
        <f t="shared" si="50"/>
        <v>0</v>
      </c>
      <c r="BP109" s="97">
        <f t="shared" si="51"/>
        <v>0</v>
      </c>
      <c r="BQ109" s="97">
        <f t="shared" si="52"/>
        <v>0</v>
      </c>
      <c r="BR109" s="97">
        <f t="shared" si="53"/>
        <v>0</v>
      </c>
      <c r="BS109" s="98">
        <f t="shared" si="54"/>
        <v>798928</v>
      </c>
      <c r="BT109" s="183"/>
      <c r="BU109" s="118"/>
      <c r="BV109" s="492"/>
    </row>
    <row r="110" spans="1:74" s="100" customFormat="1" ht="31.5" customHeight="1" x14ac:dyDescent="0.25">
      <c r="A110" s="74">
        <v>9</v>
      </c>
      <c r="B110" s="75">
        <v>92</v>
      </c>
      <c r="C110" s="49" t="s">
        <v>2128</v>
      </c>
      <c r="D110" s="76" t="s">
        <v>3432</v>
      </c>
      <c r="E110" s="48" t="s">
        <v>1196</v>
      </c>
      <c r="F110" s="87" t="s">
        <v>2834</v>
      </c>
      <c r="G110" s="87"/>
      <c r="H110" s="87"/>
      <c r="I110" s="87"/>
      <c r="J110" s="109"/>
      <c r="K110" s="87"/>
      <c r="L110" s="87"/>
      <c r="M110" s="48" t="s">
        <v>2371</v>
      </c>
      <c r="N110" s="49" t="s">
        <v>1905</v>
      </c>
      <c r="O110" s="49"/>
      <c r="P110" s="76" t="s">
        <v>14</v>
      </c>
      <c r="Q110" s="88" t="s">
        <v>473</v>
      </c>
      <c r="R110" s="49"/>
      <c r="S110" s="76" t="s">
        <v>1854</v>
      </c>
      <c r="T110" s="76" t="s">
        <v>474</v>
      </c>
      <c r="U110" s="89"/>
      <c r="V110" s="90">
        <v>2</v>
      </c>
      <c r="W110" s="399">
        <f t="shared" si="55"/>
        <v>399464</v>
      </c>
      <c r="X110" s="171" t="s">
        <v>2835</v>
      </c>
      <c r="Y110" s="419"/>
      <c r="Z110" s="473" t="s">
        <v>4575</v>
      </c>
      <c r="AA110" s="473" t="s">
        <v>4575</v>
      </c>
      <c r="AB110" s="473" t="s">
        <v>4576</v>
      </c>
      <c r="AC110" s="132">
        <v>43528</v>
      </c>
      <c r="AD110" s="132">
        <v>43496</v>
      </c>
      <c r="AE110" s="132">
        <v>42324</v>
      </c>
      <c r="AF110" s="132" t="str">
        <f t="shared" si="35"/>
        <v/>
      </c>
      <c r="AG110" s="132">
        <f t="shared" si="56"/>
        <v>42324</v>
      </c>
      <c r="AH110" s="132"/>
      <c r="AI110" s="204"/>
      <c r="AJ110" s="205"/>
      <c r="AK110" s="211"/>
      <c r="AL110" s="207"/>
      <c r="AM110" s="208">
        <f>600014+198914</f>
        <v>798928</v>
      </c>
      <c r="AN110" s="93"/>
      <c r="AO110" s="49" t="str">
        <f t="shared" si="57"/>
        <v>栃木県小山市大字鏡（番地未確定）</v>
      </c>
      <c r="AP110" s="49"/>
      <c r="AQ110" s="89"/>
      <c r="AR110" s="93"/>
      <c r="AS110" s="89"/>
      <c r="AT110" s="93"/>
      <c r="AU110" s="89"/>
      <c r="AV110" s="93"/>
      <c r="AW110" s="89"/>
      <c r="AX110" s="94"/>
      <c r="AY110" s="391">
        <f t="shared" si="32"/>
        <v>0</v>
      </c>
      <c r="AZ110" s="95">
        <f t="shared" si="58"/>
        <v>798928</v>
      </c>
      <c r="BA110" s="49" t="str">
        <f t="shared" si="36"/>
        <v>栃木県小山市大字鏡（番地未確定）</v>
      </c>
      <c r="BB110" s="48">
        <f t="shared" si="37"/>
        <v>2</v>
      </c>
      <c r="BC110" s="96">
        <f t="shared" si="38"/>
        <v>0</v>
      </c>
      <c r="BD110" s="89">
        <f t="shared" si="39"/>
        <v>43528</v>
      </c>
      <c r="BE110" s="97">
        <f t="shared" si="40"/>
        <v>0</v>
      </c>
      <c r="BF110" s="97">
        <f t="shared" si="41"/>
        <v>0</v>
      </c>
      <c r="BG110" s="97">
        <f t="shared" si="42"/>
        <v>0</v>
      </c>
      <c r="BH110" s="97">
        <f t="shared" si="43"/>
        <v>0</v>
      </c>
      <c r="BI110" s="97">
        <f t="shared" si="44"/>
        <v>0</v>
      </c>
      <c r="BJ110" s="97">
        <f t="shared" si="45"/>
        <v>0</v>
      </c>
      <c r="BK110" s="97">
        <f t="shared" si="46"/>
        <v>798928</v>
      </c>
      <c r="BL110" s="97">
        <f t="shared" si="47"/>
        <v>0</v>
      </c>
      <c r="BM110" s="97">
        <f t="shared" si="48"/>
        <v>0</v>
      </c>
      <c r="BN110" s="97">
        <f t="shared" si="49"/>
        <v>0</v>
      </c>
      <c r="BO110" s="97">
        <f t="shared" si="50"/>
        <v>0</v>
      </c>
      <c r="BP110" s="97">
        <f t="shared" si="51"/>
        <v>0</v>
      </c>
      <c r="BQ110" s="97">
        <f t="shared" si="52"/>
        <v>0</v>
      </c>
      <c r="BR110" s="97">
        <f t="shared" si="53"/>
        <v>0</v>
      </c>
      <c r="BS110" s="98">
        <f t="shared" si="54"/>
        <v>0</v>
      </c>
      <c r="BT110" s="183"/>
      <c r="BU110" s="118"/>
      <c r="BV110" s="492"/>
    </row>
    <row r="111" spans="1:74" s="100" customFormat="1" ht="31.5" customHeight="1" x14ac:dyDescent="0.25">
      <c r="A111" s="74">
        <v>9</v>
      </c>
      <c r="B111" s="75">
        <v>93</v>
      </c>
      <c r="C111" s="49" t="s">
        <v>2128</v>
      </c>
      <c r="D111" s="76" t="s">
        <v>3432</v>
      </c>
      <c r="E111" s="48" t="s">
        <v>1199</v>
      </c>
      <c r="F111" s="87" t="s">
        <v>2715</v>
      </c>
      <c r="G111" s="87"/>
      <c r="H111" s="87"/>
      <c r="I111" s="87"/>
      <c r="J111" s="109"/>
      <c r="K111" s="87"/>
      <c r="L111" s="87"/>
      <c r="M111" s="48" t="s">
        <v>2371</v>
      </c>
      <c r="N111" s="49" t="s">
        <v>1213</v>
      </c>
      <c r="O111" s="49"/>
      <c r="P111" s="76"/>
      <c r="Q111" s="88" t="s">
        <v>477</v>
      </c>
      <c r="R111" s="49"/>
      <c r="S111" s="76" t="s">
        <v>1854</v>
      </c>
      <c r="T111" s="76" t="s">
        <v>474</v>
      </c>
      <c r="U111" s="89"/>
      <c r="V111" s="90">
        <v>4</v>
      </c>
      <c r="W111" s="399">
        <f t="shared" si="55"/>
        <v>379426</v>
      </c>
      <c r="X111" s="171" t="s">
        <v>2716</v>
      </c>
      <c r="Y111" s="419"/>
      <c r="Z111" s="473" t="s">
        <v>4575</v>
      </c>
      <c r="AA111" s="473" t="s">
        <v>4575</v>
      </c>
      <c r="AB111" s="473" t="s">
        <v>4576</v>
      </c>
      <c r="AC111" s="132">
        <v>43525</v>
      </c>
      <c r="AD111" s="132">
        <v>43495</v>
      </c>
      <c r="AE111" s="132">
        <v>42397</v>
      </c>
      <c r="AF111" s="132" t="str">
        <f t="shared" si="35"/>
        <v/>
      </c>
      <c r="AG111" s="132">
        <f t="shared" si="56"/>
        <v>42397</v>
      </c>
      <c r="AH111" s="132"/>
      <c r="AI111" s="204"/>
      <c r="AJ111" s="205"/>
      <c r="AK111" s="211"/>
      <c r="AL111" s="207"/>
      <c r="AM111" s="208">
        <v>1517704</v>
      </c>
      <c r="AN111" s="93"/>
      <c r="AO111" s="49" t="str">
        <f t="shared" si="57"/>
        <v>栃木県小山市網戸字折本２０６７－５</v>
      </c>
      <c r="AP111" s="49"/>
      <c r="AQ111" s="89"/>
      <c r="AR111" s="93"/>
      <c r="AS111" s="89"/>
      <c r="AT111" s="93"/>
      <c r="AU111" s="89"/>
      <c r="AV111" s="93"/>
      <c r="AW111" s="89"/>
      <c r="AX111" s="94"/>
      <c r="AY111" s="391">
        <f t="shared" si="32"/>
        <v>0</v>
      </c>
      <c r="AZ111" s="95">
        <f t="shared" si="58"/>
        <v>1517704</v>
      </c>
      <c r="BA111" s="49" t="str">
        <f t="shared" si="36"/>
        <v>栃木県小山市網戸字折本２０６７－５</v>
      </c>
      <c r="BB111" s="48">
        <f t="shared" si="37"/>
        <v>4</v>
      </c>
      <c r="BC111" s="96">
        <f t="shared" si="38"/>
        <v>0</v>
      </c>
      <c r="BD111" s="89">
        <f t="shared" si="39"/>
        <v>43525</v>
      </c>
      <c r="BE111" s="97">
        <f t="shared" si="40"/>
        <v>0</v>
      </c>
      <c r="BF111" s="97">
        <f t="shared" si="41"/>
        <v>0</v>
      </c>
      <c r="BG111" s="97">
        <f t="shared" si="42"/>
        <v>0</v>
      </c>
      <c r="BH111" s="97">
        <f t="shared" si="43"/>
        <v>0</v>
      </c>
      <c r="BI111" s="97">
        <f t="shared" si="44"/>
        <v>0</v>
      </c>
      <c r="BJ111" s="97">
        <f t="shared" si="45"/>
        <v>0</v>
      </c>
      <c r="BK111" s="97">
        <f t="shared" si="46"/>
        <v>1517704</v>
      </c>
      <c r="BL111" s="97">
        <f t="shared" si="47"/>
        <v>0</v>
      </c>
      <c r="BM111" s="97">
        <f t="shared" si="48"/>
        <v>0</v>
      </c>
      <c r="BN111" s="97">
        <f t="shared" si="49"/>
        <v>0</v>
      </c>
      <c r="BO111" s="97">
        <f t="shared" si="50"/>
        <v>0</v>
      </c>
      <c r="BP111" s="97">
        <f t="shared" si="51"/>
        <v>0</v>
      </c>
      <c r="BQ111" s="97">
        <f t="shared" si="52"/>
        <v>0</v>
      </c>
      <c r="BR111" s="97">
        <f t="shared" si="53"/>
        <v>0</v>
      </c>
      <c r="BS111" s="98">
        <f t="shared" si="54"/>
        <v>0</v>
      </c>
      <c r="BT111" s="183"/>
      <c r="BU111" s="118"/>
      <c r="BV111" s="492"/>
    </row>
    <row r="112" spans="1:74" ht="31.5" customHeight="1" x14ac:dyDescent="0.25">
      <c r="A112" s="74">
        <v>9</v>
      </c>
      <c r="B112" s="75">
        <v>62</v>
      </c>
      <c r="C112" s="49" t="s">
        <v>450</v>
      </c>
      <c r="D112" s="76" t="s">
        <v>3434</v>
      </c>
      <c r="E112" s="76"/>
      <c r="F112" s="319" t="s">
        <v>4011</v>
      </c>
      <c r="G112" s="319"/>
      <c r="H112" s="101"/>
      <c r="I112" s="101"/>
      <c r="J112" s="257"/>
      <c r="K112" s="101"/>
      <c r="L112" s="101"/>
      <c r="M112" s="76" t="s">
        <v>2371</v>
      </c>
      <c r="N112" s="49" t="s">
        <v>1903</v>
      </c>
      <c r="O112" s="49"/>
      <c r="P112" s="49"/>
      <c r="Q112" s="102"/>
      <c r="R112" s="103"/>
      <c r="S112" s="76" t="s">
        <v>1854</v>
      </c>
      <c r="T112" s="76" t="s">
        <v>449</v>
      </c>
      <c r="U112" s="89"/>
      <c r="V112" s="90">
        <v>1</v>
      </c>
      <c r="W112" s="399">
        <f t="shared" si="55"/>
        <v>526658</v>
      </c>
      <c r="X112" s="171" t="s">
        <v>3578</v>
      </c>
      <c r="Y112" s="419"/>
      <c r="Z112" s="473" t="s">
        <v>4575</v>
      </c>
      <c r="AA112" s="473" t="s">
        <v>4575</v>
      </c>
      <c r="AB112" s="473" t="s">
        <v>4576</v>
      </c>
      <c r="AC112" s="204"/>
      <c r="AD112" s="132">
        <v>42942</v>
      </c>
      <c r="AE112" s="132"/>
      <c r="AF112" s="132" t="str">
        <f t="shared" si="35"/>
        <v/>
      </c>
      <c r="AG112" s="132">
        <f t="shared" si="56"/>
        <v>42942</v>
      </c>
      <c r="AH112" s="132"/>
      <c r="AI112" s="132"/>
      <c r="AJ112" s="132"/>
      <c r="AK112" s="215"/>
      <c r="AL112" s="132"/>
      <c r="AM112" s="212"/>
      <c r="AN112" s="93">
        <v>526658</v>
      </c>
      <c r="AO112" s="49" t="str">
        <f t="shared" si="57"/>
        <v>栃木県大田原市小滝字富士山５６２－１１１</v>
      </c>
      <c r="AP112" s="49"/>
      <c r="AQ112" s="89"/>
      <c r="AR112" s="93"/>
      <c r="AS112" s="89"/>
      <c r="AT112" s="93"/>
      <c r="AU112" s="89"/>
      <c r="AV112" s="93"/>
      <c r="AW112" s="107"/>
      <c r="AX112" s="103"/>
      <c r="AY112" s="391">
        <f t="shared" si="32"/>
        <v>0</v>
      </c>
      <c r="AZ112" s="95" t="str">
        <f t="shared" si="58"/>
        <v/>
      </c>
      <c r="BA112" s="49" t="str">
        <f t="shared" si="36"/>
        <v>栃木県大田原市小滝字富士山５６２－１１１</v>
      </c>
      <c r="BB112" s="48">
        <f t="shared" si="37"/>
        <v>1</v>
      </c>
      <c r="BC112" s="96">
        <f t="shared" si="38"/>
        <v>0</v>
      </c>
      <c r="BD112" s="89">
        <f t="shared" si="39"/>
        <v>0</v>
      </c>
      <c r="BE112" s="97">
        <f t="shared" si="40"/>
        <v>0</v>
      </c>
      <c r="BF112" s="97" t="str">
        <f t="shared" si="41"/>
        <v/>
      </c>
      <c r="BG112" s="97">
        <f t="shared" si="42"/>
        <v>0</v>
      </c>
      <c r="BH112" s="97">
        <f t="shared" si="43"/>
        <v>0</v>
      </c>
      <c r="BI112" s="97">
        <f t="shared" si="44"/>
        <v>0</v>
      </c>
      <c r="BJ112" s="97">
        <f t="shared" si="45"/>
        <v>0</v>
      </c>
      <c r="BK112" s="97">
        <f t="shared" si="46"/>
        <v>0</v>
      </c>
      <c r="BL112" s="97">
        <f t="shared" si="47"/>
        <v>0</v>
      </c>
      <c r="BM112" s="97">
        <f t="shared" si="48"/>
        <v>0</v>
      </c>
      <c r="BN112" s="97">
        <f t="shared" si="49"/>
        <v>0</v>
      </c>
      <c r="BO112" s="97">
        <f t="shared" si="50"/>
        <v>0</v>
      </c>
      <c r="BP112" s="97">
        <f t="shared" si="51"/>
        <v>0</v>
      </c>
      <c r="BQ112" s="97">
        <f t="shared" si="52"/>
        <v>0</v>
      </c>
      <c r="BR112" s="97">
        <f t="shared" si="53"/>
        <v>0</v>
      </c>
      <c r="BS112" s="98" t="e">
        <f t="shared" si="54"/>
        <v>#VALUE!</v>
      </c>
      <c r="BU112" s="118"/>
      <c r="BV112" s="492"/>
    </row>
    <row r="113" spans="1:74" s="118" customFormat="1" ht="31.5" customHeight="1" x14ac:dyDescent="0.25">
      <c r="A113" s="74">
        <v>9</v>
      </c>
      <c r="B113" s="75">
        <v>63</v>
      </c>
      <c r="C113" s="49" t="s">
        <v>450</v>
      </c>
      <c r="D113" s="76" t="s">
        <v>2988</v>
      </c>
      <c r="E113" s="48" t="s">
        <v>1168</v>
      </c>
      <c r="F113" s="87" t="s">
        <v>2946</v>
      </c>
      <c r="G113" s="87"/>
      <c r="H113" s="87"/>
      <c r="I113" s="87"/>
      <c r="J113" s="109"/>
      <c r="K113" s="87"/>
      <c r="L113" s="87"/>
      <c r="M113" s="48" t="s">
        <v>2371</v>
      </c>
      <c r="N113" s="49" t="s">
        <v>1174</v>
      </c>
      <c r="O113" s="49"/>
      <c r="P113" s="76"/>
      <c r="Q113" s="88" t="s">
        <v>448</v>
      </c>
      <c r="R113" s="49"/>
      <c r="S113" s="76" t="s">
        <v>1854</v>
      </c>
      <c r="T113" s="76" t="s">
        <v>449</v>
      </c>
      <c r="U113" s="89"/>
      <c r="V113" s="90">
        <v>1</v>
      </c>
      <c r="W113" s="399">
        <f t="shared" si="55"/>
        <v>618610</v>
      </c>
      <c r="X113" s="171" t="s">
        <v>2947</v>
      </c>
      <c r="Y113" s="419"/>
      <c r="Z113" s="473" t="s">
        <v>4575</v>
      </c>
      <c r="AA113" s="473" t="s">
        <v>4576</v>
      </c>
      <c r="AB113" s="473" t="s">
        <v>4576</v>
      </c>
      <c r="AC113" s="132" t="s">
        <v>145</v>
      </c>
      <c r="AD113" s="132">
        <v>43384</v>
      </c>
      <c r="AE113" s="132">
        <v>42817</v>
      </c>
      <c r="AF113" s="132" t="str">
        <f t="shared" si="35"/>
        <v/>
      </c>
      <c r="AG113" s="132">
        <f t="shared" si="56"/>
        <v>42817</v>
      </c>
      <c r="AH113" s="132"/>
      <c r="AI113" s="204"/>
      <c r="AJ113" s="205"/>
      <c r="AK113" s="206"/>
      <c r="AL113" s="207"/>
      <c r="AM113" s="208">
        <v>618610</v>
      </c>
      <c r="AN113" s="93"/>
      <c r="AO113" s="49" t="str">
        <f t="shared" si="57"/>
        <v>栃木県大田原市中田原５０９－１２</v>
      </c>
      <c r="AP113" s="49"/>
      <c r="AQ113" s="89"/>
      <c r="AR113" s="93"/>
      <c r="AS113" s="89"/>
      <c r="AT113" s="93"/>
      <c r="AU113" s="89"/>
      <c r="AV113" s="93"/>
      <c r="AW113" s="107"/>
      <c r="AX113" s="103"/>
      <c r="AY113" s="391">
        <f t="shared" si="32"/>
        <v>0</v>
      </c>
      <c r="AZ113" s="95">
        <f t="shared" si="58"/>
        <v>618610</v>
      </c>
      <c r="BA113" s="49" t="str">
        <f t="shared" si="36"/>
        <v>栃木県大田原市中田原５０９－１２</v>
      </c>
      <c r="BB113" s="48">
        <f t="shared" si="37"/>
        <v>1</v>
      </c>
      <c r="BC113" s="96">
        <f t="shared" si="38"/>
        <v>0</v>
      </c>
      <c r="BD113" s="89" t="str">
        <f t="shared" si="39"/>
        <v>期限未記載</v>
      </c>
      <c r="BE113" s="97">
        <f t="shared" si="40"/>
        <v>618610</v>
      </c>
      <c r="BF113" s="97">
        <f t="shared" si="41"/>
        <v>0</v>
      </c>
      <c r="BG113" s="97">
        <f t="shared" si="42"/>
        <v>0</v>
      </c>
      <c r="BH113" s="97">
        <f t="shared" si="43"/>
        <v>0</v>
      </c>
      <c r="BI113" s="97">
        <f t="shared" si="44"/>
        <v>0</v>
      </c>
      <c r="BJ113" s="97">
        <f t="shared" si="45"/>
        <v>0</v>
      </c>
      <c r="BK113" s="97">
        <f t="shared" si="46"/>
        <v>0</v>
      </c>
      <c r="BL113" s="97">
        <f t="shared" si="47"/>
        <v>0</v>
      </c>
      <c r="BM113" s="97">
        <f t="shared" si="48"/>
        <v>0</v>
      </c>
      <c r="BN113" s="97">
        <f t="shared" si="49"/>
        <v>0</v>
      </c>
      <c r="BO113" s="97">
        <f t="shared" si="50"/>
        <v>0</v>
      </c>
      <c r="BP113" s="97">
        <f t="shared" si="51"/>
        <v>0</v>
      </c>
      <c r="BQ113" s="97">
        <f t="shared" si="52"/>
        <v>0</v>
      </c>
      <c r="BR113" s="97">
        <f t="shared" si="53"/>
        <v>0</v>
      </c>
      <c r="BS113" s="98">
        <f t="shared" si="54"/>
        <v>0</v>
      </c>
      <c r="BT113" s="182"/>
      <c r="BV113" s="492"/>
    </row>
    <row r="114" spans="1:74" s="118" customFormat="1" ht="31.5" customHeight="1" x14ac:dyDescent="0.25">
      <c r="A114" s="74">
        <v>9</v>
      </c>
      <c r="B114" s="75">
        <v>64</v>
      </c>
      <c r="C114" s="49" t="s">
        <v>450</v>
      </c>
      <c r="D114" s="76" t="s">
        <v>2988</v>
      </c>
      <c r="E114" s="48" t="s">
        <v>1169</v>
      </c>
      <c r="F114" s="87" t="s">
        <v>2949</v>
      </c>
      <c r="G114" s="87"/>
      <c r="H114" s="87"/>
      <c r="I114" s="87"/>
      <c r="J114" s="109"/>
      <c r="K114" s="87"/>
      <c r="L114" s="87"/>
      <c r="M114" s="48" t="s">
        <v>2371</v>
      </c>
      <c r="N114" s="49" t="s">
        <v>1175</v>
      </c>
      <c r="O114" s="49"/>
      <c r="P114" s="76"/>
      <c r="Q114" s="88" t="s">
        <v>451</v>
      </c>
      <c r="R114" s="49"/>
      <c r="S114" s="76" t="s">
        <v>1854</v>
      </c>
      <c r="T114" s="76" t="s">
        <v>449</v>
      </c>
      <c r="U114" s="89"/>
      <c r="V114" s="90">
        <v>2</v>
      </c>
      <c r="W114" s="399">
        <f t="shared" si="55"/>
        <v>302525</v>
      </c>
      <c r="X114" s="171" t="s">
        <v>2948</v>
      </c>
      <c r="Y114" s="419" t="s">
        <v>4677</v>
      </c>
      <c r="Z114" s="473" t="s">
        <v>4575</v>
      </c>
      <c r="AA114" s="473" t="s">
        <v>4575</v>
      </c>
      <c r="AB114" s="473" t="s">
        <v>3743</v>
      </c>
      <c r="AC114" s="132" t="s">
        <v>145</v>
      </c>
      <c r="AD114" s="132">
        <v>43384</v>
      </c>
      <c r="AE114" s="132">
        <v>42817</v>
      </c>
      <c r="AF114" s="132" t="str">
        <f t="shared" ref="AF114:AF145" si="59">+IF(AD114=AE114,"SAME","")</f>
        <v/>
      </c>
      <c r="AG114" s="132">
        <f t="shared" si="56"/>
        <v>42817</v>
      </c>
      <c r="AH114" s="132"/>
      <c r="AI114" s="204"/>
      <c r="AJ114" s="205"/>
      <c r="AK114" s="206"/>
      <c r="AL114" s="207"/>
      <c r="AM114" s="208">
        <v>605050</v>
      </c>
      <c r="AN114" s="93"/>
      <c r="AO114" s="49" t="str">
        <f t="shared" si="57"/>
        <v>栃木県大田原市八塩４０６－１、２４</v>
      </c>
      <c r="AP114" s="49"/>
      <c r="AQ114" s="89"/>
      <c r="AR114" s="93"/>
      <c r="AS114" s="89"/>
      <c r="AT114" s="93"/>
      <c r="AU114" s="89"/>
      <c r="AV114" s="93"/>
      <c r="AW114" s="107"/>
      <c r="AX114" s="103"/>
      <c r="AY114" s="391">
        <f t="shared" si="32"/>
        <v>0</v>
      </c>
      <c r="AZ114" s="95">
        <f t="shared" si="58"/>
        <v>605050</v>
      </c>
      <c r="BA114" s="49" t="str">
        <f t="shared" ref="BA114:BA145" si="60">N114</f>
        <v>栃木県大田原市八塩４０６－１、２４</v>
      </c>
      <c r="BB114" s="48">
        <f t="shared" ref="BB114:BB145" si="61">V114</f>
        <v>2</v>
      </c>
      <c r="BC114" s="96" t="str">
        <f t="shared" ref="BC114:BC145" si="62">Y114</f>
        <v>有</v>
      </c>
      <c r="BD114" s="89" t="str">
        <f t="shared" si="39"/>
        <v>期限未記載</v>
      </c>
      <c r="BE114" s="97">
        <f t="shared" ref="BE114:BE145" si="63">IF(OR(AC114="期限未記載",AC114="期限超過"),AZ114,0)</f>
        <v>605050</v>
      </c>
      <c r="BF114" s="97">
        <f t="shared" ref="BF114:BF145" si="64">IF(AND(BD114&lt;=43506,BD114&lt;&gt;""),AZ114,0)</f>
        <v>0</v>
      </c>
      <c r="BG114" s="97">
        <f t="shared" ref="BG114:BG145" si="65">IF(AND(BD114&lt;=43511,BD114&gt;=43507),AZ114,0)</f>
        <v>0</v>
      </c>
      <c r="BH114" s="97">
        <f t="shared" ref="BH114:BH145" si="66">IF(AND(BD114&lt;=43516,BD114&gt;=43512),AZ114,0)</f>
        <v>0</v>
      </c>
      <c r="BI114" s="97">
        <f t="shared" ref="BI114:BI145" si="67">IF(AND(BD114&lt;=43521,BD114&gt;=43517),AZ114,0)</f>
        <v>0</v>
      </c>
      <c r="BJ114" s="97">
        <f t="shared" ref="BJ114:BJ145" si="68">IF(AND(BD114&lt;=43524,BD114&gt;=43522),AZ114,0)</f>
        <v>0</v>
      </c>
      <c r="BK114" s="97">
        <f t="shared" ref="BK114:BK145" si="69">IF(AND(BD114&lt;=43529,BD114&gt;=43525),AZ114,0)</f>
        <v>0</v>
      </c>
      <c r="BL114" s="97">
        <f t="shared" ref="BL114:BL145" si="70">IF(AND(BD114&lt;=43534,BD114&gt;=43530),AZ114,0)</f>
        <v>0</v>
      </c>
      <c r="BM114" s="97">
        <f t="shared" ref="BM114:BM145" si="71">IF(AND(BD114&lt;=43539,BD114&gt;=43535),AZ114,0)</f>
        <v>0</v>
      </c>
      <c r="BN114" s="97">
        <f t="shared" ref="BN114:BN145" si="72">IF(AND(BD114&lt;=43544,BD114&gt;=43540),AZ114,0)</f>
        <v>0</v>
      </c>
      <c r="BO114" s="97">
        <f t="shared" ref="BO114:BO145" si="73">IF(AND(BD114&lt;=43549,BD114&gt;=43545),AZ114,0)</f>
        <v>0</v>
      </c>
      <c r="BP114" s="97">
        <f t="shared" ref="BP114:BP145" si="74">IF(AND(BD114&lt;=43555,BD114&gt;=43550),AZ114,0)</f>
        <v>0</v>
      </c>
      <c r="BQ114" s="97">
        <f t="shared" ref="BQ114:BQ145" si="75">IF(AND(BD114&lt;=43560,BD114&gt;=43556),AZ114,0)</f>
        <v>0</v>
      </c>
      <c r="BR114" s="97">
        <f t="shared" ref="BR114:BR145" si="76">IF(AND($BD114&lt;=43565,$BD114&gt;=43561),$AZ114,0)</f>
        <v>0</v>
      </c>
      <c r="BS114" s="98">
        <f t="shared" ref="BS114:BS145" si="77">AZ114-SUM(BE114:BR114)</f>
        <v>0</v>
      </c>
      <c r="BT114" s="182"/>
      <c r="BV114" s="492"/>
    </row>
    <row r="115" spans="1:74" s="118" customFormat="1" ht="31.5" customHeight="1" x14ac:dyDescent="0.25">
      <c r="A115" s="74">
        <v>9</v>
      </c>
      <c r="B115" s="75">
        <v>64</v>
      </c>
      <c r="C115" s="49" t="s">
        <v>450</v>
      </c>
      <c r="D115" s="76" t="s">
        <v>2988</v>
      </c>
      <c r="E115" s="48" t="s">
        <v>1169</v>
      </c>
      <c r="F115" s="87" t="s">
        <v>2989</v>
      </c>
      <c r="G115" s="87"/>
      <c r="H115" s="87"/>
      <c r="I115" s="87"/>
      <c r="J115" s="109"/>
      <c r="K115" s="87"/>
      <c r="L115" s="87"/>
      <c r="M115" s="48" t="s">
        <v>2972</v>
      </c>
      <c r="N115" s="49" t="s">
        <v>1175</v>
      </c>
      <c r="O115" s="49"/>
      <c r="P115" s="76"/>
      <c r="Q115" s="88" t="s">
        <v>2990</v>
      </c>
      <c r="R115" s="49"/>
      <c r="S115" s="76" t="s">
        <v>2991</v>
      </c>
      <c r="T115" s="76" t="s">
        <v>2992</v>
      </c>
      <c r="U115" s="89"/>
      <c r="V115" s="90">
        <v>2</v>
      </c>
      <c r="W115" s="399">
        <f t="shared" si="55"/>
        <v>302525</v>
      </c>
      <c r="X115" s="171" t="s">
        <v>2948</v>
      </c>
      <c r="Y115" s="419" t="s">
        <v>4677</v>
      </c>
      <c r="Z115" s="473" t="s">
        <v>4575</v>
      </c>
      <c r="AA115" s="473" t="s">
        <v>4575</v>
      </c>
      <c r="AB115" s="473" t="s">
        <v>3743</v>
      </c>
      <c r="AC115" s="132" t="s">
        <v>2993</v>
      </c>
      <c r="AD115" s="132">
        <v>43389</v>
      </c>
      <c r="AE115" s="132">
        <v>42817</v>
      </c>
      <c r="AF115" s="132" t="str">
        <f t="shared" si="59"/>
        <v/>
      </c>
      <c r="AG115" s="132">
        <f t="shared" si="56"/>
        <v>42817</v>
      </c>
      <c r="AH115" s="132"/>
      <c r="AI115" s="204"/>
      <c r="AJ115" s="205"/>
      <c r="AK115" s="211"/>
      <c r="AL115" s="207"/>
      <c r="AM115" s="208">
        <v>605050</v>
      </c>
      <c r="AN115" s="93"/>
      <c r="AO115" s="49" t="str">
        <f t="shared" si="57"/>
        <v>栃木県大田原市八塩４０６－１、２４</v>
      </c>
      <c r="AP115" s="49"/>
      <c r="AQ115" s="89"/>
      <c r="AR115" s="93"/>
      <c r="AS115" s="89"/>
      <c r="AT115" s="93"/>
      <c r="AU115" s="89"/>
      <c r="AV115" s="93"/>
      <c r="AW115" s="107"/>
      <c r="AX115" s="103"/>
      <c r="AY115" s="391">
        <f t="shared" si="32"/>
        <v>0</v>
      </c>
      <c r="AZ115" s="95">
        <f t="shared" si="58"/>
        <v>605050</v>
      </c>
      <c r="BA115" s="49" t="str">
        <f t="shared" si="60"/>
        <v>栃木県大田原市八塩４０６－１、２４</v>
      </c>
      <c r="BB115" s="48">
        <f t="shared" si="61"/>
        <v>2</v>
      </c>
      <c r="BC115" s="96" t="str">
        <f t="shared" si="62"/>
        <v>有</v>
      </c>
      <c r="BD115" s="89" t="str">
        <f t="shared" si="39"/>
        <v>期限未記載</v>
      </c>
      <c r="BE115" s="97">
        <f t="shared" si="63"/>
        <v>605050</v>
      </c>
      <c r="BF115" s="97">
        <f t="shared" si="64"/>
        <v>0</v>
      </c>
      <c r="BG115" s="97">
        <f t="shared" si="65"/>
        <v>0</v>
      </c>
      <c r="BH115" s="97">
        <f t="shared" si="66"/>
        <v>0</v>
      </c>
      <c r="BI115" s="97">
        <f t="shared" si="67"/>
        <v>0</v>
      </c>
      <c r="BJ115" s="97">
        <f t="shared" si="68"/>
        <v>0</v>
      </c>
      <c r="BK115" s="97">
        <f t="shared" si="69"/>
        <v>0</v>
      </c>
      <c r="BL115" s="97">
        <f t="shared" si="70"/>
        <v>0</v>
      </c>
      <c r="BM115" s="97">
        <f t="shared" si="71"/>
        <v>0</v>
      </c>
      <c r="BN115" s="97">
        <f t="shared" si="72"/>
        <v>0</v>
      </c>
      <c r="BO115" s="97">
        <f t="shared" si="73"/>
        <v>0</v>
      </c>
      <c r="BP115" s="97">
        <f t="shared" si="74"/>
        <v>0</v>
      </c>
      <c r="BQ115" s="97">
        <f t="shared" si="75"/>
        <v>0</v>
      </c>
      <c r="BR115" s="97">
        <f t="shared" si="76"/>
        <v>0</v>
      </c>
      <c r="BS115" s="98">
        <f t="shared" si="77"/>
        <v>0</v>
      </c>
      <c r="BT115" s="182"/>
      <c r="BV115" s="492"/>
    </row>
    <row r="116" spans="1:74" s="118" customFormat="1" ht="31.5" customHeight="1" x14ac:dyDescent="0.25">
      <c r="A116" s="74">
        <v>9</v>
      </c>
      <c r="B116" s="75">
        <v>65</v>
      </c>
      <c r="C116" s="49" t="s">
        <v>4680</v>
      </c>
      <c r="D116" s="76" t="s">
        <v>2988</v>
      </c>
      <c r="E116" s="48" t="s">
        <v>1177</v>
      </c>
      <c r="F116" s="318" t="s">
        <v>2989</v>
      </c>
      <c r="G116" s="318"/>
      <c r="H116" s="87"/>
      <c r="I116" s="87"/>
      <c r="J116" s="109"/>
      <c r="K116" s="87"/>
      <c r="L116" s="87"/>
      <c r="M116" s="48" t="s">
        <v>2371</v>
      </c>
      <c r="N116" s="49" t="s">
        <v>1829</v>
      </c>
      <c r="O116" s="49"/>
      <c r="P116" s="76"/>
      <c r="Q116" s="88" t="s">
        <v>454</v>
      </c>
      <c r="R116" s="49"/>
      <c r="S116" s="76" t="s">
        <v>1854</v>
      </c>
      <c r="T116" s="76" t="s">
        <v>449</v>
      </c>
      <c r="U116" s="89"/>
      <c r="V116" s="90">
        <v>2</v>
      </c>
      <c r="W116" s="399">
        <f t="shared" si="55"/>
        <v>302525</v>
      </c>
      <c r="X116" s="174"/>
      <c r="Y116" s="419" t="s">
        <v>4677</v>
      </c>
      <c r="Z116" s="473" t="s">
        <v>4575</v>
      </c>
      <c r="AA116" s="473" t="s">
        <v>4575</v>
      </c>
      <c r="AB116" s="473" t="s">
        <v>3743</v>
      </c>
      <c r="AC116" s="132" t="s">
        <v>145</v>
      </c>
      <c r="AD116" s="132">
        <v>42934</v>
      </c>
      <c r="AE116" s="132">
        <v>42817</v>
      </c>
      <c r="AF116" s="132" t="str">
        <f t="shared" si="59"/>
        <v/>
      </c>
      <c r="AG116" s="132">
        <f t="shared" si="56"/>
        <v>42817</v>
      </c>
      <c r="AH116" s="132"/>
      <c r="AI116" s="204"/>
      <c r="AJ116" s="205"/>
      <c r="AK116" s="211"/>
      <c r="AL116" s="207"/>
      <c r="AM116" s="208">
        <v>605050</v>
      </c>
      <c r="AN116" s="93"/>
      <c r="AO116" s="49" t="str">
        <f t="shared" si="57"/>
        <v>栃木県大田原市八塩４０９－１、４</v>
      </c>
      <c r="AP116" s="49"/>
      <c r="AQ116" s="89"/>
      <c r="AR116" s="93"/>
      <c r="AS116" s="89"/>
      <c r="AT116" s="93"/>
      <c r="AU116" s="89"/>
      <c r="AV116" s="93"/>
      <c r="AW116" s="107"/>
      <c r="AX116" s="103"/>
      <c r="AY116" s="391">
        <f t="shared" si="32"/>
        <v>0</v>
      </c>
      <c r="AZ116" s="95">
        <f t="shared" si="58"/>
        <v>605050</v>
      </c>
      <c r="BA116" s="49" t="str">
        <f t="shared" si="60"/>
        <v>栃木県大田原市八塩４０９－１、４</v>
      </c>
      <c r="BB116" s="48">
        <f t="shared" si="61"/>
        <v>2</v>
      </c>
      <c r="BC116" s="96" t="str">
        <f t="shared" si="62"/>
        <v>有</v>
      </c>
      <c r="BD116" s="89" t="str">
        <f t="shared" si="39"/>
        <v>期限未記載</v>
      </c>
      <c r="BE116" s="97">
        <f t="shared" si="63"/>
        <v>605050</v>
      </c>
      <c r="BF116" s="97">
        <f t="shared" si="64"/>
        <v>0</v>
      </c>
      <c r="BG116" s="97">
        <f t="shared" si="65"/>
        <v>0</v>
      </c>
      <c r="BH116" s="97">
        <f t="shared" si="66"/>
        <v>0</v>
      </c>
      <c r="BI116" s="97">
        <f t="shared" si="67"/>
        <v>0</v>
      </c>
      <c r="BJ116" s="97">
        <f t="shared" si="68"/>
        <v>0</v>
      </c>
      <c r="BK116" s="97">
        <f t="shared" si="69"/>
        <v>0</v>
      </c>
      <c r="BL116" s="97">
        <f t="shared" si="70"/>
        <v>0</v>
      </c>
      <c r="BM116" s="97">
        <f t="shared" si="71"/>
        <v>0</v>
      </c>
      <c r="BN116" s="97">
        <f t="shared" si="72"/>
        <v>0</v>
      </c>
      <c r="BO116" s="97">
        <f t="shared" si="73"/>
        <v>0</v>
      </c>
      <c r="BP116" s="97">
        <f t="shared" si="74"/>
        <v>0</v>
      </c>
      <c r="BQ116" s="97">
        <f t="shared" si="75"/>
        <v>0</v>
      </c>
      <c r="BR116" s="97">
        <f t="shared" si="76"/>
        <v>0</v>
      </c>
      <c r="BS116" s="98">
        <f t="shared" si="77"/>
        <v>0</v>
      </c>
      <c r="BT116" s="182"/>
      <c r="BV116" s="492"/>
    </row>
    <row r="117" spans="1:74" s="118" customFormat="1" ht="31.5" customHeight="1" x14ac:dyDescent="0.25">
      <c r="A117" s="74">
        <v>9</v>
      </c>
      <c r="B117" s="75">
        <v>94</v>
      </c>
      <c r="C117" s="49" t="s">
        <v>2129</v>
      </c>
      <c r="D117" s="76" t="s">
        <v>3428</v>
      </c>
      <c r="E117" s="48" t="s">
        <v>1198</v>
      </c>
      <c r="F117" s="87" t="s">
        <v>2439</v>
      </c>
      <c r="G117" s="87"/>
      <c r="H117" s="87"/>
      <c r="I117" s="87"/>
      <c r="J117" s="109" t="s">
        <v>2439</v>
      </c>
      <c r="K117" s="87"/>
      <c r="L117" s="87"/>
      <c r="M117" s="48" t="s">
        <v>2371</v>
      </c>
      <c r="N117" s="49" t="s">
        <v>1847</v>
      </c>
      <c r="O117" s="49"/>
      <c r="P117" s="76"/>
      <c r="Q117" s="88" t="s">
        <v>476</v>
      </c>
      <c r="R117" s="49"/>
      <c r="S117" s="76" t="s">
        <v>1854</v>
      </c>
      <c r="T117" s="76" t="s">
        <v>474</v>
      </c>
      <c r="U117" s="89"/>
      <c r="V117" s="90">
        <v>19</v>
      </c>
      <c r="W117" s="399">
        <f t="shared" si="55"/>
        <v>725042.68421052629</v>
      </c>
      <c r="X117" s="174"/>
      <c r="Y117" s="419"/>
      <c r="Z117" s="473" t="s">
        <v>4575</v>
      </c>
      <c r="AA117" s="473" t="s">
        <v>4575</v>
      </c>
      <c r="AB117" s="473" t="s">
        <v>4576</v>
      </c>
      <c r="AC117" s="132">
        <v>43517</v>
      </c>
      <c r="AD117" s="132">
        <v>43487</v>
      </c>
      <c r="AE117" s="132">
        <v>41725</v>
      </c>
      <c r="AF117" s="132" t="str">
        <f t="shared" si="59"/>
        <v/>
      </c>
      <c r="AG117" s="132">
        <f t="shared" si="56"/>
        <v>41725</v>
      </c>
      <c r="AH117" s="132"/>
      <c r="AI117" s="204"/>
      <c r="AJ117" s="205"/>
      <c r="AK117" s="206"/>
      <c r="AL117" s="207"/>
      <c r="AM117" s="208">
        <v>13775811</v>
      </c>
      <c r="AN117" s="93"/>
      <c r="AO117" s="49" t="str">
        <f t="shared" si="57"/>
        <v>栃木県栃木市小野口町１２８６－１、７～２４</v>
      </c>
      <c r="AP117" s="49"/>
      <c r="AQ117" s="89"/>
      <c r="AR117" s="93"/>
      <c r="AS117" s="89"/>
      <c r="AT117" s="93"/>
      <c r="AU117" s="89"/>
      <c r="AV117" s="93"/>
      <c r="AW117" s="89"/>
      <c r="AX117" s="94"/>
      <c r="AY117" s="391">
        <f t="shared" si="32"/>
        <v>0</v>
      </c>
      <c r="AZ117" s="95">
        <f t="shared" si="58"/>
        <v>13775811</v>
      </c>
      <c r="BA117" s="49" t="str">
        <f t="shared" si="60"/>
        <v>栃木県栃木市小野口町１２８６－１、７～２４</v>
      </c>
      <c r="BB117" s="48">
        <f t="shared" si="61"/>
        <v>19</v>
      </c>
      <c r="BC117" s="96">
        <f t="shared" si="62"/>
        <v>0</v>
      </c>
      <c r="BD117" s="89">
        <f t="shared" si="39"/>
        <v>43517</v>
      </c>
      <c r="BE117" s="97">
        <f t="shared" si="63"/>
        <v>0</v>
      </c>
      <c r="BF117" s="97">
        <f t="shared" si="64"/>
        <v>0</v>
      </c>
      <c r="BG117" s="97">
        <f t="shared" si="65"/>
        <v>0</v>
      </c>
      <c r="BH117" s="97">
        <f t="shared" si="66"/>
        <v>0</v>
      </c>
      <c r="BI117" s="97">
        <f t="shared" si="67"/>
        <v>13775811</v>
      </c>
      <c r="BJ117" s="97">
        <f t="shared" si="68"/>
        <v>0</v>
      </c>
      <c r="BK117" s="97">
        <f t="shared" si="69"/>
        <v>0</v>
      </c>
      <c r="BL117" s="97">
        <f t="shared" si="70"/>
        <v>0</v>
      </c>
      <c r="BM117" s="97">
        <f t="shared" si="71"/>
        <v>0</v>
      </c>
      <c r="BN117" s="97">
        <f t="shared" si="72"/>
        <v>0</v>
      </c>
      <c r="BO117" s="97">
        <f t="shared" si="73"/>
        <v>0</v>
      </c>
      <c r="BP117" s="97">
        <f t="shared" si="74"/>
        <v>0</v>
      </c>
      <c r="BQ117" s="97">
        <f t="shared" si="75"/>
        <v>0</v>
      </c>
      <c r="BR117" s="97">
        <f t="shared" si="76"/>
        <v>0</v>
      </c>
      <c r="BS117" s="98">
        <f t="shared" si="77"/>
        <v>0</v>
      </c>
      <c r="BT117" s="182"/>
      <c r="BV117" s="492"/>
    </row>
    <row r="118" spans="1:74" s="118" customFormat="1" ht="31.5" customHeight="1" x14ac:dyDescent="0.25">
      <c r="A118" s="74">
        <v>9</v>
      </c>
      <c r="B118" s="75">
        <v>90</v>
      </c>
      <c r="C118" s="49" t="s">
        <v>2171</v>
      </c>
      <c r="D118" s="76" t="s">
        <v>3436</v>
      </c>
      <c r="E118" s="48" t="s">
        <v>2175</v>
      </c>
      <c r="F118" s="318" t="s">
        <v>4012</v>
      </c>
      <c r="G118" s="318"/>
      <c r="H118" s="87"/>
      <c r="I118" s="87"/>
      <c r="J118" s="109"/>
      <c r="K118" s="87"/>
      <c r="L118" s="87"/>
      <c r="M118" s="48" t="s">
        <v>2368</v>
      </c>
      <c r="N118" s="126" t="s">
        <v>2173</v>
      </c>
      <c r="O118" s="126"/>
      <c r="P118" s="49"/>
      <c r="Q118" s="49"/>
      <c r="R118" s="49"/>
      <c r="S118" s="76" t="s">
        <v>1854</v>
      </c>
      <c r="T118" s="76" t="s">
        <v>2174</v>
      </c>
      <c r="U118" s="89"/>
      <c r="V118" s="90">
        <v>38</v>
      </c>
      <c r="W118" s="399">
        <f t="shared" si="55"/>
        <v>298850.5263157895</v>
      </c>
      <c r="X118" s="174"/>
      <c r="Y118" s="433" t="s">
        <v>2310</v>
      </c>
      <c r="Z118" s="476" t="s">
        <v>4575</v>
      </c>
      <c r="AA118" s="476" t="s">
        <v>4575</v>
      </c>
      <c r="AB118" s="476" t="s">
        <v>3743</v>
      </c>
      <c r="AC118" s="225"/>
      <c r="AD118" s="132">
        <v>42555</v>
      </c>
      <c r="AE118" s="132"/>
      <c r="AF118" s="132" t="str">
        <f t="shared" si="59"/>
        <v/>
      </c>
      <c r="AG118" s="132">
        <f t="shared" si="56"/>
        <v>42555</v>
      </c>
      <c r="AH118" s="132"/>
      <c r="AI118" s="132"/>
      <c r="AJ118" s="132"/>
      <c r="AK118" s="215"/>
      <c r="AL118" s="132"/>
      <c r="AM118" s="208">
        <v>11356320</v>
      </c>
      <c r="AN118" s="93"/>
      <c r="AO118" s="49" t="str">
        <f t="shared" si="57"/>
        <v>栃木県那須烏山市曲畑井戸久保１１２７－１他</v>
      </c>
      <c r="AP118" s="49"/>
      <c r="AQ118" s="89"/>
      <c r="AR118" s="93"/>
      <c r="AS118" s="89"/>
      <c r="AT118" s="93"/>
      <c r="AU118" s="89"/>
      <c r="AV118" s="93"/>
      <c r="AW118" s="107"/>
      <c r="AX118" s="103"/>
      <c r="AY118" s="391">
        <f t="shared" si="32"/>
        <v>0</v>
      </c>
      <c r="AZ118" s="95">
        <f t="shared" si="58"/>
        <v>11356320</v>
      </c>
      <c r="BA118" s="49" t="str">
        <f t="shared" si="60"/>
        <v>栃木県那須烏山市曲畑井戸久保１１２７－１他</v>
      </c>
      <c r="BB118" s="48">
        <f t="shared" si="61"/>
        <v>38</v>
      </c>
      <c r="BC118" s="96" t="str">
        <f t="shared" si="62"/>
        <v>自社物件</v>
      </c>
      <c r="BD118" s="89">
        <f t="shared" si="39"/>
        <v>0</v>
      </c>
      <c r="BE118" s="97">
        <f t="shared" si="63"/>
        <v>0</v>
      </c>
      <c r="BF118" s="97">
        <f t="shared" si="64"/>
        <v>11356320</v>
      </c>
      <c r="BG118" s="97">
        <f t="shared" si="65"/>
        <v>0</v>
      </c>
      <c r="BH118" s="97">
        <f t="shared" si="66"/>
        <v>0</v>
      </c>
      <c r="BI118" s="97">
        <f t="shared" si="67"/>
        <v>0</v>
      </c>
      <c r="BJ118" s="97">
        <f t="shared" si="68"/>
        <v>0</v>
      </c>
      <c r="BK118" s="97">
        <f t="shared" si="69"/>
        <v>0</v>
      </c>
      <c r="BL118" s="97">
        <f t="shared" si="70"/>
        <v>0</v>
      </c>
      <c r="BM118" s="97">
        <f t="shared" si="71"/>
        <v>0</v>
      </c>
      <c r="BN118" s="97">
        <f t="shared" si="72"/>
        <v>0</v>
      </c>
      <c r="BO118" s="97">
        <f t="shared" si="73"/>
        <v>0</v>
      </c>
      <c r="BP118" s="97">
        <f t="shared" si="74"/>
        <v>0</v>
      </c>
      <c r="BQ118" s="97">
        <f t="shared" si="75"/>
        <v>0</v>
      </c>
      <c r="BR118" s="97">
        <f t="shared" si="76"/>
        <v>0</v>
      </c>
      <c r="BS118" s="98">
        <f t="shared" si="77"/>
        <v>0</v>
      </c>
      <c r="BT118" s="182"/>
      <c r="BV118" s="492"/>
    </row>
    <row r="119" spans="1:74" s="118" customFormat="1" ht="31.5" customHeight="1" x14ac:dyDescent="0.25">
      <c r="A119" s="74">
        <v>9</v>
      </c>
      <c r="B119" s="75">
        <v>89</v>
      </c>
      <c r="C119" s="49" t="s">
        <v>2171</v>
      </c>
      <c r="D119" s="76" t="s">
        <v>3436</v>
      </c>
      <c r="E119" s="48" t="s">
        <v>2175</v>
      </c>
      <c r="F119" s="318" t="s">
        <v>4012</v>
      </c>
      <c r="G119" s="318"/>
      <c r="H119" s="87"/>
      <c r="I119" s="87"/>
      <c r="J119" s="109"/>
      <c r="K119" s="87"/>
      <c r="L119" s="87"/>
      <c r="M119" s="48" t="s">
        <v>2368</v>
      </c>
      <c r="N119" s="126" t="s">
        <v>2173</v>
      </c>
      <c r="O119" s="126"/>
      <c r="P119" s="49"/>
      <c r="Q119" s="49"/>
      <c r="R119" s="49"/>
      <c r="S119" s="76" t="s">
        <v>1854</v>
      </c>
      <c r="T119" s="76" t="s">
        <v>2174</v>
      </c>
      <c r="U119" s="89"/>
      <c r="V119" s="90">
        <v>38</v>
      </c>
      <c r="W119" s="399">
        <f t="shared" si="55"/>
        <v>322758.57894736843</v>
      </c>
      <c r="X119" s="174"/>
      <c r="Y119" s="433" t="s">
        <v>2310</v>
      </c>
      <c r="Z119" s="476" t="s">
        <v>4575</v>
      </c>
      <c r="AA119" s="476" t="s">
        <v>4575</v>
      </c>
      <c r="AB119" s="476" t="s">
        <v>3743</v>
      </c>
      <c r="AC119" s="132" t="s">
        <v>145</v>
      </c>
      <c r="AD119" s="132" t="s">
        <v>2121</v>
      </c>
      <c r="AE119" s="132" t="s">
        <v>2122</v>
      </c>
      <c r="AF119" s="132" t="str">
        <f t="shared" si="59"/>
        <v/>
      </c>
      <c r="AG119" s="132" t="str">
        <f t="shared" si="56"/>
        <v>未発行(ﾌﾟﾛｾｽ)</v>
      </c>
      <c r="AH119" s="132"/>
      <c r="AI119" s="204"/>
      <c r="AJ119" s="205"/>
      <c r="AK119" s="206"/>
      <c r="AL119" s="207"/>
      <c r="AM119" s="208">
        <v>12264826</v>
      </c>
      <c r="AN119" s="93"/>
      <c r="AO119" s="49" t="str">
        <f t="shared" si="57"/>
        <v>栃木県那須烏山市曲畑井戸久保１１２７－１他</v>
      </c>
      <c r="AP119" s="49"/>
      <c r="AQ119" s="89"/>
      <c r="AR119" s="93"/>
      <c r="AS119" s="89"/>
      <c r="AT119" s="93"/>
      <c r="AU119" s="89"/>
      <c r="AV119" s="93"/>
      <c r="AW119" s="89"/>
      <c r="AX119" s="94"/>
      <c r="AY119" s="391">
        <f t="shared" si="32"/>
        <v>0</v>
      </c>
      <c r="AZ119" s="95">
        <f t="shared" si="58"/>
        <v>12264826</v>
      </c>
      <c r="BA119" s="49" t="str">
        <f t="shared" si="60"/>
        <v>栃木県那須烏山市曲畑井戸久保１１２７－１他</v>
      </c>
      <c r="BB119" s="48">
        <f t="shared" si="61"/>
        <v>38</v>
      </c>
      <c r="BC119" s="96" t="str">
        <f t="shared" si="62"/>
        <v>自社物件</v>
      </c>
      <c r="BD119" s="89" t="str">
        <f t="shared" si="39"/>
        <v>期限未記載</v>
      </c>
      <c r="BE119" s="97">
        <f t="shared" si="63"/>
        <v>12264826</v>
      </c>
      <c r="BF119" s="97">
        <f t="shared" si="64"/>
        <v>0</v>
      </c>
      <c r="BG119" s="97">
        <f t="shared" si="65"/>
        <v>0</v>
      </c>
      <c r="BH119" s="97">
        <f t="shared" si="66"/>
        <v>0</v>
      </c>
      <c r="BI119" s="97">
        <f t="shared" si="67"/>
        <v>0</v>
      </c>
      <c r="BJ119" s="97">
        <f t="shared" si="68"/>
        <v>0</v>
      </c>
      <c r="BK119" s="97">
        <f t="shared" si="69"/>
        <v>0</v>
      </c>
      <c r="BL119" s="97">
        <f t="shared" si="70"/>
        <v>0</v>
      </c>
      <c r="BM119" s="97">
        <f t="shared" si="71"/>
        <v>0</v>
      </c>
      <c r="BN119" s="97">
        <f t="shared" si="72"/>
        <v>0</v>
      </c>
      <c r="BO119" s="97">
        <f t="shared" si="73"/>
        <v>0</v>
      </c>
      <c r="BP119" s="97">
        <f t="shared" si="74"/>
        <v>0</v>
      </c>
      <c r="BQ119" s="97">
        <f t="shared" si="75"/>
        <v>0</v>
      </c>
      <c r="BR119" s="97">
        <f t="shared" si="76"/>
        <v>0</v>
      </c>
      <c r="BS119" s="98">
        <f t="shared" si="77"/>
        <v>0</v>
      </c>
      <c r="BT119" s="183"/>
      <c r="BV119" s="492"/>
    </row>
    <row r="120" spans="1:74" s="118" customFormat="1" ht="31.5" customHeight="1" x14ac:dyDescent="0.25">
      <c r="A120" s="74">
        <v>9</v>
      </c>
      <c r="B120" s="75">
        <v>66</v>
      </c>
      <c r="C120" s="49" t="s">
        <v>2126</v>
      </c>
      <c r="D120" s="76" t="s">
        <v>3431</v>
      </c>
      <c r="E120" s="48" t="s">
        <v>1176</v>
      </c>
      <c r="F120" s="87" t="s">
        <v>2393</v>
      </c>
      <c r="G120" s="87"/>
      <c r="H120" s="87"/>
      <c r="I120" s="87"/>
      <c r="J120" s="109" t="s">
        <v>2393</v>
      </c>
      <c r="K120" s="87"/>
      <c r="L120" s="87"/>
      <c r="M120" s="48" t="s">
        <v>2371</v>
      </c>
      <c r="N120" s="49" t="s">
        <v>1830</v>
      </c>
      <c r="O120" s="49"/>
      <c r="P120" s="76"/>
      <c r="Q120" s="88" t="s">
        <v>452</v>
      </c>
      <c r="R120" s="49" t="s">
        <v>453</v>
      </c>
      <c r="S120" s="76" t="s">
        <v>1854</v>
      </c>
      <c r="T120" s="76" t="s">
        <v>449</v>
      </c>
      <c r="U120" s="89"/>
      <c r="V120" s="90">
        <v>1</v>
      </c>
      <c r="W120" s="399">
        <f t="shared" si="55"/>
        <v>605050</v>
      </c>
      <c r="X120" s="171" t="s">
        <v>2447</v>
      </c>
      <c r="Y120" s="419"/>
      <c r="Z120" s="473" t="s">
        <v>4576</v>
      </c>
      <c r="AA120" s="473" t="s">
        <v>4575</v>
      </c>
      <c r="AB120" s="473" t="s">
        <v>4576</v>
      </c>
      <c r="AC120" s="132" t="s">
        <v>145</v>
      </c>
      <c r="AD120" s="132">
        <v>42934</v>
      </c>
      <c r="AE120" s="132">
        <v>42301</v>
      </c>
      <c r="AF120" s="132" t="str">
        <f t="shared" si="59"/>
        <v/>
      </c>
      <c r="AG120" s="132">
        <f t="shared" si="56"/>
        <v>42301</v>
      </c>
      <c r="AH120" s="132"/>
      <c r="AI120" s="204" t="s">
        <v>2345</v>
      </c>
      <c r="AJ120" s="205">
        <v>43567</v>
      </c>
      <c r="AK120" s="206">
        <v>605050</v>
      </c>
      <c r="AL120" s="226">
        <v>605050</v>
      </c>
      <c r="AM120" s="208">
        <v>605050</v>
      </c>
      <c r="AN120" s="93"/>
      <c r="AO120" s="49" t="str">
        <f t="shared" si="57"/>
        <v>栃木県那須塩原市一区町３１５－１２８</v>
      </c>
      <c r="AP120" s="49"/>
      <c r="AQ120" s="89"/>
      <c r="AR120" s="93"/>
      <c r="AS120" s="89"/>
      <c r="AT120" s="93"/>
      <c r="AU120" s="89"/>
      <c r="AV120" s="93"/>
      <c r="AW120" s="107"/>
      <c r="AX120" s="103"/>
      <c r="AY120" s="391">
        <f t="shared" si="32"/>
        <v>0</v>
      </c>
      <c r="AZ120" s="95">
        <v>0</v>
      </c>
      <c r="BA120" s="49" t="str">
        <f t="shared" si="60"/>
        <v>栃木県那須塩原市一区町３１５－１２８</v>
      </c>
      <c r="BB120" s="48">
        <f t="shared" si="61"/>
        <v>1</v>
      </c>
      <c r="BC120" s="96">
        <f t="shared" si="62"/>
        <v>0</v>
      </c>
      <c r="BD120" s="89" t="s">
        <v>3724</v>
      </c>
      <c r="BE120" s="97">
        <f t="shared" si="63"/>
        <v>0</v>
      </c>
      <c r="BF120" s="97">
        <f t="shared" si="64"/>
        <v>0</v>
      </c>
      <c r="BG120" s="97">
        <f t="shared" si="65"/>
        <v>0</v>
      </c>
      <c r="BH120" s="97">
        <f t="shared" si="66"/>
        <v>0</v>
      </c>
      <c r="BI120" s="97">
        <f t="shared" si="67"/>
        <v>0</v>
      </c>
      <c r="BJ120" s="97">
        <f t="shared" si="68"/>
        <v>0</v>
      </c>
      <c r="BK120" s="97">
        <f t="shared" si="69"/>
        <v>0</v>
      </c>
      <c r="BL120" s="97">
        <f t="shared" si="70"/>
        <v>0</v>
      </c>
      <c r="BM120" s="97">
        <f t="shared" si="71"/>
        <v>0</v>
      </c>
      <c r="BN120" s="97">
        <f t="shared" si="72"/>
        <v>0</v>
      </c>
      <c r="BO120" s="97">
        <f t="shared" si="73"/>
        <v>0</v>
      </c>
      <c r="BP120" s="97">
        <f t="shared" si="74"/>
        <v>0</v>
      </c>
      <c r="BQ120" s="97">
        <f t="shared" si="75"/>
        <v>0</v>
      </c>
      <c r="BR120" s="97">
        <f t="shared" si="76"/>
        <v>0</v>
      </c>
      <c r="BS120" s="98">
        <f t="shared" si="77"/>
        <v>0</v>
      </c>
      <c r="BT120" s="182"/>
      <c r="BV120" s="492"/>
    </row>
    <row r="121" spans="1:74" s="118" customFormat="1" ht="31.5" customHeight="1" x14ac:dyDescent="0.25">
      <c r="A121" s="74">
        <v>9</v>
      </c>
      <c r="B121" s="75">
        <v>67</v>
      </c>
      <c r="C121" s="49" t="s">
        <v>2126</v>
      </c>
      <c r="D121" s="76" t="s">
        <v>3431</v>
      </c>
      <c r="E121" s="48" t="s">
        <v>1194</v>
      </c>
      <c r="F121" s="109" t="s">
        <v>2441</v>
      </c>
      <c r="G121" s="109"/>
      <c r="H121" s="87"/>
      <c r="I121" s="87"/>
      <c r="J121" s="109"/>
      <c r="K121" s="87"/>
      <c r="L121" s="87"/>
      <c r="M121" s="48" t="s">
        <v>2371</v>
      </c>
      <c r="N121" s="49" t="s">
        <v>1831</v>
      </c>
      <c r="O121" s="76" t="s">
        <v>3745</v>
      </c>
      <c r="P121" s="76"/>
      <c r="Q121" s="49" t="s">
        <v>471</v>
      </c>
      <c r="R121" s="49"/>
      <c r="S121" s="76" t="s">
        <v>1854</v>
      </c>
      <c r="T121" s="76" t="s">
        <v>449</v>
      </c>
      <c r="U121" s="89"/>
      <c r="V121" s="90">
        <v>1</v>
      </c>
      <c r="W121" s="399">
        <f t="shared" si="55"/>
        <v>1033756</v>
      </c>
      <c r="X121" s="171" t="s">
        <v>2814</v>
      </c>
      <c r="Y121" s="419"/>
      <c r="Z121" s="473" t="s">
        <v>4575</v>
      </c>
      <c r="AA121" s="473" t="s">
        <v>4575</v>
      </c>
      <c r="AB121" s="473" t="s">
        <v>4576</v>
      </c>
      <c r="AC121" s="132" t="str">
        <f>IF(AZ121=0,"【支払済】","")</f>
        <v>【支払済】</v>
      </c>
      <c r="AD121" s="132">
        <v>43487</v>
      </c>
      <c r="AE121" s="132">
        <v>41751</v>
      </c>
      <c r="AF121" s="132" t="str">
        <f t="shared" si="59"/>
        <v/>
      </c>
      <c r="AG121" s="132">
        <f t="shared" si="56"/>
        <v>41751</v>
      </c>
      <c r="AH121" s="132"/>
      <c r="AI121" s="204"/>
      <c r="AJ121" s="205"/>
      <c r="AK121" s="206"/>
      <c r="AL121" s="207"/>
      <c r="AM121" s="208">
        <v>1033756</v>
      </c>
      <c r="AN121" s="93"/>
      <c r="AO121" s="49" t="str">
        <f t="shared" si="57"/>
        <v>栃木県那須塩原市戸田５１－２４</v>
      </c>
      <c r="AP121" s="49"/>
      <c r="AQ121" s="89">
        <v>39894</v>
      </c>
      <c r="AR121" s="93">
        <v>1033756</v>
      </c>
      <c r="AS121" s="89"/>
      <c r="AT121" s="93"/>
      <c r="AU121" s="89"/>
      <c r="AV121" s="93"/>
      <c r="AW121" s="107"/>
      <c r="AX121" s="103"/>
      <c r="AY121" s="391">
        <f t="shared" si="32"/>
        <v>1033756</v>
      </c>
      <c r="AZ121" s="95">
        <f t="shared" ref="AZ121:AZ152" si="78">IF(AM121=0,"",AM121-AR121-AT121-AV121-AX121)</f>
        <v>0</v>
      </c>
      <c r="BA121" s="49" t="str">
        <f t="shared" si="60"/>
        <v>栃木県那須塩原市戸田５１－２４</v>
      </c>
      <c r="BB121" s="48">
        <f t="shared" si="61"/>
        <v>1</v>
      </c>
      <c r="BC121" s="96">
        <f t="shared" si="62"/>
        <v>0</v>
      </c>
      <c r="BD121" s="89" t="str">
        <f t="shared" ref="BD121:BD163" si="79">AC121</f>
        <v>【支払済】</v>
      </c>
      <c r="BE121" s="97">
        <f t="shared" si="63"/>
        <v>0</v>
      </c>
      <c r="BF121" s="97">
        <f t="shared" si="64"/>
        <v>0</v>
      </c>
      <c r="BG121" s="97">
        <f t="shared" si="65"/>
        <v>0</v>
      </c>
      <c r="BH121" s="97">
        <f t="shared" si="66"/>
        <v>0</v>
      </c>
      <c r="BI121" s="97">
        <f t="shared" si="67"/>
        <v>0</v>
      </c>
      <c r="BJ121" s="97">
        <f t="shared" si="68"/>
        <v>0</v>
      </c>
      <c r="BK121" s="97">
        <f t="shared" si="69"/>
        <v>0</v>
      </c>
      <c r="BL121" s="97">
        <f t="shared" si="70"/>
        <v>0</v>
      </c>
      <c r="BM121" s="97">
        <f t="shared" si="71"/>
        <v>0</v>
      </c>
      <c r="BN121" s="97">
        <f t="shared" si="72"/>
        <v>0</v>
      </c>
      <c r="BO121" s="97">
        <f t="shared" si="73"/>
        <v>0</v>
      </c>
      <c r="BP121" s="97">
        <f t="shared" si="74"/>
        <v>0</v>
      </c>
      <c r="BQ121" s="97">
        <f t="shared" si="75"/>
        <v>0</v>
      </c>
      <c r="BR121" s="97">
        <f t="shared" si="76"/>
        <v>0</v>
      </c>
      <c r="BS121" s="98">
        <f t="shared" si="77"/>
        <v>0</v>
      </c>
      <c r="BT121" s="182"/>
      <c r="BV121" s="492"/>
    </row>
    <row r="122" spans="1:74" s="118" customFormat="1" ht="31.5" customHeight="1" x14ac:dyDescent="0.25">
      <c r="A122" s="74">
        <v>9</v>
      </c>
      <c r="B122" s="75">
        <v>67</v>
      </c>
      <c r="C122" s="49" t="s">
        <v>2126</v>
      </c>
      <c r="D122" s="76" t="s">
        <v>3431</v>
      </c>
      <c r="E122" s="48" t="s">
        <v>1194</v>
      </c>
      <c r="F122" s="87" t="s">
        <v>2441</v>
      </c>
      <c r="G122" s="87"/>
      <c r="H122" s="87"/>
      <c r="I122" s="87"/>
      <c r="J122" s="109" t="s">
        <v>3855</v>
      </c>
      <c r="K122" s="87"/>
      <c r="L122" s="87"/>
      <c r="M122" s="48" t="s">
        <v>2371</v>
      </c>
      <c r="N122" s="49" t="s">
        <v>1831</v>
      </c>
      <c r="O122" s="49"/>
      <c r="P122" s="76"/>
      <c r="Q122" s="49" t="s">
        <v>471</v>
      </c>
      <c r="R122" s="49"/>
      <c r="S122" s="76" t="s">
        <v>1854</v>
      </c>
      <c r="T122" s="76" t="s">
        <v>449</v>
      </c>
      <c r="U122" s="89"/>
      <c r="V122" s="90">
        <v>1</v>
      </c>
      <c r="W122" s="399">
        <f t="shared" si="55"/>
        <v>1033756</v>
      </c>
      <c r="X122" s="171" t="s">
        <v>2814</v>
      </c>
      <c r="Y122" s="419"/>
      <c r="Z122" s="473" t="s">
        <v>4575</v>
      </c>
      <c r="AA122" s="473" t="s">
        <v>4575</v>
      </c>
      <c r="AB122" s="473" t="s">
        <v>4576</v>
      </c>
      <c r="AC122" s="132">
        <v>43517</v>
      </c>
      <c r="AD122" s="132">
        <v>43487</v>
      </c>
      <c r="AE122" s="132">
        <v>41751</v>
      </c>
      <c r="AF122" s="132" t="str">
        <f t="shared" si="59"/>
        <v/>
      </c>
      <c r="AG122" s="132">
        <f t="shared" si="56"/>
        <v>41751</v>
      </c>
      <c r="AH122" s="132"/>
      <c r="AI122" s="204"/>
      <c r="AJ122" s="205"/>
      <c r="AK122" s="206"/>
      <c r="AL122" s="207"/>
      <c r="AM122" s="208">
        <v>1033756</v>
      </c>
      <c r="AN122" s="93"/>
      <c r="AO122" s="49" t="str">
        <f t="shared" si="57"/>
        <v>栃木県那須塩原市戸田５１－２４</v>
      </c>
      <c r="AP122" s="49"/>
      <c r="AQ122" s="89">
        <v>39894</v>
      </c>
      <c r="AR122" s="93">
        <v>1033756</v>
      </c>
      <c r="AS122" s="89"/>
      <c r="AT122" s="93"/>
      <c r="AU122" s="89"/>
      <c r="AV122" s="93"/>
      <c r="AW122" s="107"/>
      <c r="AX122" s="103"/>
      <c r="AY122" s="391">
        <f t="shared" si="32"/>
        <v>1033756</v>
      </c>
      <c r="AZ122" s="95">
        <f t="shared" si="78"/>
        <v>0</v>
      </c>
      <c r="BA122" s="49" t="str">
        <f t="shared" si="60"/>
        <v>栃木県那須塩原市戸田５１－２４</v>
      </c>
      <c r="BB122" s="48">
        <f t="shared" si="61"/>
        <v>1</v>
      </c>
      <c r="BC122" s="96">
        <f t="shared" si="62"/>
        <v>0</v>
      </c>
      <c r="BD122" s="89">
        <f t="shared" si="79"/>
        <v>43517</v>
      </c>
      <c r="BE122" s="97">
        <f t="shared" si="63"/>
        <v>0</v>
      </c>
      <c r="BF122" s="97">
        <f t="shared" si="64"/>
        <v>0</v>
      </c>
      <c r="BG122" s="97">
        <f t="shared" si="65"/>
        <v>0</v>
      </c>
      <c r="BH122" s="97">
        <f t="shared" si="66"/>
        <v>0</v>
      </c>
      <c r="BI122" s="97">
        <f t="shared" si="67"/>
        <v>0</v>
      </c>
      <c r="BJ122" s="97">
        <f t="shared" si="68"/>
        <v>0</v>
      </c>
      <c r="BK122" s="97">
        <f t="shared" si="69"/>
        <v>0</v>
      </c>
      <c r="BL122" s="97">
        <f t="shared" si="70"/>
        <v>0</v>
      </c>
      <c r="BM122" s="97">
        <f t="shared" si="71"/>
        <v>0</v>
      </c>
      <c r="BN122" s="97">
        <f t="shared" si="72"/>
        <v>0</v>
      </c>
      <c r="BO122" s="97">
        <f t="shared" si="73"/>
        <v>0</v>
      </c>
      <c r="BP122" s="97">
        <f t="shared" si="74"/>
        <v>0</v>
      </c>
      <c r="BQ122" s="97">
        <f t="shared" si="75"/>
        <v>0</v>
      </c>
      <c r="BR122" s="97">
        <f t="shared" si="76"/>
        <v>0</v>
      </c>
      <c r="BS122" s="98">
        <f t="shared" si="77"/>
        <v>0</v>
      </c>
      <c r="BT122" s="182"/>
      <c r="BV122" s="492"/>
    </row>
    <row r="123" spans="1:74" s="100" customFormat="1" ht="31.5" customHeight="1" x14ac:dyDescent="0.25">
      <c r="A123" s="74">
        <v>9</v>
      </c>
      <c r="B123" s="75">
        <v>68</v>
      </c>
      <c r="C123" s="49" t="s">
        <v>2126</v>
      </c>
      <c r="D123" s="76" t="s">
        <v>3432</v>
      </c>
      <c r="E123" s="48" t="s">
        <v>1192</v>
      </c>
      <c r="F123" s="318" t="s">
        <v>4013</v>
      </c>
      <c r="G123" s="318"/>
      <c r="H123" s="87"/>
      <c r="I123" s="87"/>
      <c r="J123" s="109"/>
      <c r="K123" s="87"/>
      <c r="L123" s="87"/>
      <c r="M123" s="48" t="s">
        <v>2371</v>
      </c>
      <c r="N123" s="49" t="s">
        <v>1832</v>
      </c>
      <c r="O123" s="49"/>
      <c r="P123" s="76"/>
      <c r="Q123" s="88" t="s">
        <v>469</v>
      </c>
      <c r="R123" s="49"/>
      <c r="S123" s="76" t="s">
        <v>1854</v>
      </c>
      <c r="T123" s="76" t="s">
        <v>449</v>
      </c>
      <c r="U123" s="89"/>
      <c r="V123" s="90">
        <v>4</v>
      </c>
      <c r="W123" s="399">
        <f t="shared" ref="W123:W154" si="80">(AM123+AN123)/V123</f>
        <v>151262.5</v>
      </c>
      <c r="X123" s="171" t="s">
        <v>2820</v>
      </c>
      <c r="Y123" s="419"/>
      <c r="Z123" s="473" t="s">
        <v>4575</v>
      </c>
      <c r="AA123" s="473" t="s">
        <v>4576</v>
      </c>
      <c r="AB123" s="473" t="s">
        <v>4576</v>
      </c>
      <c r="AC123" s="132" t="s">
        <v>145</v>
      </c>
      <c r="AD123" s="132">
        <v>43056</v>
      </c>
      <c r="AE123" s="132">
        <v>42817</v>
      </c>
      <c r="AF123" s="132" t="str">
        <f t="shared" si="59"/>
        <v/>
      </c>
      <c r="AG123" s="132">
        <f t="shared" ref="AG123:AG154" si="81">+IF(AE123="",AD123,IF(AD123&gt;AE123,AE123,AD123))</f>
        <v>42817</v>
      </c>
      <c r="AH123" s="132"/>
      <c r="AI123" s="204"/>
      <c r="AJ123" s="205"/>
      <c r="AK123" s="206"/>
      <c r="AL123" s="207"/>
      <c r="AM123" s="208">
        <v>605050</v>
      </c>
      <c r="AN123" s="93"/>
      <c r="AO123" s="49" t="str">
        <f t="shared" ref="AO123:AO154" si="82">N123</f>
        <v>栃木県那須塩原市三区町５１９－１８・２９～３１</v>
      </c>
      <c r="AP123" s="49"/>
      <c r="AQ123" s="89"/>
      <c r="AR123" s="93"/>
      <c r="AS123" s="89"/>
      <c r="AT123" s="93"/>
      <c r="AU123" s="89"/>
      <c r="AV123" s="93"/>
      <c r="AW123" s="107"/>
      <c r="AX123" s="103"/>
      <c r="AY123" s="391">
        <f t="shared" si="32"/>
        <v>0</v>
      </c>
      <c r="AZ123" s="95">
        <f t="shared" si="78"/>
        <v>605050</v>
      </c>
      <c r="BA123" s="49" t="str">
        <f t="shared" si="60"/>
        <v>栃木県那須塩原市三区町５１９－１８・２９～３１</v>
      </c>
      <c r="BB123" s="48">
        <f t="shared" si="61"/>
        <v>4</v>
      </c>
      <c r="BC123" s="96">
        <f t="shared" si="62"/>
        <v>0</v>
      </c>
      <c r="BD123" s="89" t="str">
        <f t="shared" si="79"/>
        <v>期限未記載</v>
      </c>
      <c r="BE123" s="97">
        <f t="shared" si="63"/>
        <v>605050</v>
      </c>
      <c r="BF123" s="97">
        <f t="shared" si="64"/>
        <v>0</v>
      </c>
      <c r="BG123" s="97">
        <f t="shared" si="65"/>
        <v>0</v>
      </c>
      <c r="BH123" s="97">
        <f t="shared" si="66"/>
        <v>0</v>
      </c>
      <c r="BI123" s="97">
        <f t="shared" si="67"/>
        <v>0</v>
      </c>
      <c r="BJ123" s="97">
        <f t="shared" si="68"/>
        <v>0</v>
      </c>
      <c r="BK123" s="97">
        <f t="shared" si="69"/>
        <v>0</v>
      </c>
      <c r="BL123" s="97">
        <f t="shared" si="70"/>
        <v>0</v>
      </c>
      <c r="BM123" s="97">
        <f t="shared" si="71"/>
        <v>0</v>
      </c>
      <c r="BN123" s="97">
        <f t="shared" si="72"/>
        <v>0</v>
      </c>
      <c r="BO123" s="97">
        <f t="shared" si="73"/>
        <v>0</v>
      </c>
      <c r="BP123" s="97">
        <f t="shared" si="74"/>
        <v>0</v>
      </c>
      <c r="BQ123" s="97">
        <f t="shared" si="75"/>
        <v>0</v>
      </c>
      <c r="BR123" s="97">
        <f t="shared" si="76"/>
        <v>0</v>
      </c>
      <c r="BS123" s="98">
        <f t="shared" si="77"/>
        <v>0</v>
      </c>
      <c r="BT123" s="182"/>
      <c r="BU123" s="118"/>
      <c r="BV123" s="492"/>
    </row>
    <row r="124" spans="1:74" s="100" customFormat="1" ht="31.5" customHeight="1" x14ac:dyDescent="0.25">
      <c r="A124" s="74">
        <v>9</v>
      </c>
      <c r="B124" s="75">
        <v>69</v>
      </c>
      <c r="C124" s="49" t="s">
        <v>2126</v>
      </c>
      <c r="D124" s="76" t="s">
        <v>3432</v>
      </c>
      <c r="E124" s="48" t="s">
        <v>1193</v>
      </c>
      <c r="F124" s="318" t="s">
        <v>4014</v>
      </c>
      <c r="G124" s="318"/>
      <c r="H124" s="87"/>
      <c r="I124" s="87"/>
      <c r="J124" s="109"/>
      <c r="K124" s="87"/>
      <c r="L124" s="87"/>
      <c r="M124" s="48" t="s">
        <v>2371</v>
      </c>
      <c r="N124" s="49" t="s">
        <v>1833</v>
      </c>
      <c r="O124" s="49"/>
      <c r="P124" s="76"/>
      <c r="Q124" s="88" t="s">
        <v>470</v>
      </c>
      <c r="R124" s="49"/>
      <c r="S124" s="76" t="s">
        <v>1854</v>
      </c>
      <c r="T124" s="76" t="s">
        <v>449</v>
      </c>
      <c r="U124" s="89"/>
      <c r="V124" s="90">
        <v>1</v>
      </c>
      <c r="W124" s="399">
        <f t="shared" si="80"/>
        <v>355363</v>
      </c>
      <c r="X124" s="171" t="s">
        <v>2819</v>
      </c>
      <c r="Y124" s="463" t="s">
        <v>2165</v>
      </c>
      <c r="Z124" s="498" t="s">
        <v>4575</v>
      </c>
      <c r="AA124" s="498" t="s">
        <v>4575</v>
      </c>
      <c r="AB124" s="498" t="s">
        <v>4576</v>
      </c>
      <c r="AC124" s="132" t="s">
        <v>416</v>
      </c>
      <c r="AD124" s="132">
        <v>42081</v>
      </c>
      <c r="AE124" s="132">
        <v>41364</v>
      </c>
      <c r="AF124" s="132" t="str">
        <f t="shared" si="59"/>
        <v/>
      </c>
      <c r="AG124" s="132">
        <f t="shared" si="81"/>
        <v>41364</v>
      </c>
      <c r="AH124" s="132"/>
      <c r="AI124" s="204"/>
      <c r="AJ124" s="205"/>
      <c r="AK124" s="206"/>
      <c r="AL124" s="207"/>
      <c r="AM124" s="208">
        <v>355363</v>
      </c>
      <c r="AN124" s="93"/>
      <c r="AO124" s="49" t="str">
        <f t="shared" si="82"/>
        <v>栃木県那須塩原市寺子２２９３－２４０</v>
      </c>
      <c r="AP124" s="49"/>
      <c r="AQ124" s="89">
        <v>42272</v>
      </c>
      <c r="AR124" s="93">
        <v>355363</v>
      </c>
      <c r="AS124" s="89"/>
      <c r="AT124" s="93"/>
      <c r="AU124" s="89"/>
      <c r="AV124" s="93"/>
      <c r="AW124" s="89"/>
      <c r="AX124" s="94"/>
      <c r="AY124" s="391">
        <f t="shared" si="32"/>
        <v>355363</v>
      </c>
      <c r="AZ124" s="95">
        <f t="shared" si="78"/>
        <v>0</v>
      </c>
      <c r="BA124" s="49" t="str">
        <f t="shared" si="60"/>
        <v>栃木県那須塩原市寺子２２９３－２４０</v>
      </c>
      <c r="BB124" s="48">
        <f t="shared" si="61"/>
        <v>1</v>
      </c>
      <c r="BC124" s="96" t="str">
        <f t="shared" si="62"/>
        <v>ﾂﾂｲﾀｶｼ</v>
      </c>
      <c r="BD124" s="89" t="str">
        <f t="shared" si="79"/>
        <v>【譲渡済】</v>
      </c>
      <c r="BE124" s="97">
        <f t="shared" si="63"/>
        <v>0</v>
      </c>
      <c r="BF124" s="97">
        <f t="shared" si="64"/>
        <v>0</v>
      </c>
      <c r="BG124" s="97">
        <f t="shared" si="65"/>
        <v>0</v>
      </c>
      <c r="BH124" s="97">
        <f t="shared" si="66"/>
        <v>0</v>
      </c>
      <c r="BI124" s="97">
        <f t="shared" si="67"/>
        <v>0</v>
      </c>
      <c r="BJ124" s="97">
        <f t="shared" si="68"/>
        <v>0</v>
      </c>
      <c r="BK124" s="97">
        <f t="shared" si="69"/>
        <v>0</v>
      </c>
      <c r="BL124" s="97">
        <f t="shared" si="70"/>
        <v>0</v>
      </c>
      <c r="BM124" s="97">
        <f t="shared" si="71"/>
        <v>0</v>
      </c>
      <c r="BN124" s="97">
        <f t="shared" si="72"/>
        <v>0</v>
      </c>
      <c r="BO124" s="97">
        <f t="shared" si="73"/>
        <v>0</v>
      </c>
      <c r="BP124" s="97">
        <f t="shared" si="74"/>
        <v>0</v>
      </c>
      <c r="BQ124" s="97">
        <f t="shared" si="75"/>
        <v>0</v>
      </c>
      <c r="BR124" s="97">
        <f t="shared" si="76"/>
        <v>0</v>
      </c>
      <c r="BS124" s="98">
        <f t="shared" si="77"/>
        <v>0</v>
      </c>
      <c r="BT124" s="182"/>
      <c r="BU124" s="118"/>
      <c r="BV124" s="492" t="s">
        <v>4617</v>
      </c>
    </row>
    <row r="125" spans="1:74" s="100" customFormat="1" ht="31.5" customHeight="1" x14ac:dyDescent="0.25">
      <c r="A125" s="74">
        <v>9</v>
      </c>
      <c r="B125" s="75">
        <v>71</v>
      </c>
      <c r="C125" s="49" t="s">
        <v>2126</v>
      </c>
      <c r="D125" s="76" t="s">
        <v>3432</v>
      </c>
      <c r="E125" s="48" t="s">
        <v>1195</v>
      </c>
      <c r="F125" s="109" t="s">
        <v>3854</v>
      </c>
      <c r="G125" s="109"/>
      <c r="H125" s="87"/>
      <c r="I125" s="87"/>
      <c r="J125" s="109" t="s">
        <v>3854</v>
      </c>
      <c r="K125" s="87"/>
      <c r="L125" s="87"/>
      <c r="M125" s="48" t="s">
        <v>2371</v>
      </c>
      <c r="N125" s="49" t="s">
        <v>1834</v>
      </c>
      <c r="O125" s="49"/>
      <c r="P125" s="76"/>
      <c r="Q125" s="49" t="s">
        <v>472</v>
      </c>
      <c r="R125" s="49"/>
      <c r="S125" s="76" t="s">
        <v>1854</v>
      </c>
      <c r="T125" s="76" t="s">
        <v>449</v>
      </c>
      <c r="U125" s="89"/>
      <c r="V125" s="90">
        <v>1</v>
      </c>
      <c r="W125" s="399">
        <f t="shared" si="80"/>
        <v>1283937</v>
      </c>
      <c r="X125" s="171" t="s">
        <v>2796</v>
      </c>
      <c r="Y125" s="419"/>
      <c r="Z125" s="473" t="s">
        <v>4575</v>
      </c>
      <c r="AA125" s="473" t="s">
        <v>4576</v>
      </c>
      <c r="AB125" s="473" t="s">
        <v>4576</v>
      </c>
      <c r="AC125" s="132"/>
      <c r="AD125" s="132">
        <v>42950</v>
      </c>
      <c r="AE125" s="132"/>
      <c r="AF125" s="132" t="str">
        <f t="shared" si="59"/>
        <v/>
      </c>
      <c r="AG125" s="132">
        <f t="shared" si="81"/>
        <v>42950</v>
      </c>
      <c r="AH125" s="132"/>
      <c r="AI125" s="132"/>
      <c r="AJ125" s="132"/>
      <c r="AK125" s="112"/>
      <c r="AL125" s="132"/>
      <c r="AM125" s="208"/>
      <c r="AN125" s="93">
        <v>1283937</v>
      </c>
      <c r="AO125" s="49" t="str">
        <f t="shared" si="82"/>
        <v>栃木県那須塩原市西岩崎字大輪地２３２－３２５</v>
      </c>
      <c r="AP125" s="49"/>
      <c r="AQ125" s="89"/>
      <c r="AR125" s="93"/>
      <c r="AS125" s="89"/>
      <c r="AT125" s="93"/>
      <c r="AU125" s="89"/>
      <c r="AV125" s="93"/>
      <c r="AW125" s="107"/>
      <c r="AX125" s="103"/>
      <c r="AY125" s="391">
        <f t="shared" si="32"/>
        <v>0</v>
      </c>
      <c r="AZ125" s="95" t="str">
        <f t="shared" si="78"/>
        <v/>
      </c>
      <c r="BA125" s="49" t="str">
        <f t="shared" si="60"/>
        <v>栃木県那須塩原市西岩崎字大輪地２３２－３２５</v>
      </c>
      <c r="BB125" s="48">
        <f t="shared" si="61"/>
        <v>1</v>
      </c>
      <c r="BC125" s="96">
        <f t="shared" si="62"/>
        <v>0</v>
      </c>
      <c r="BD125" s="89">
        <f t="shared" si="79"/>
        <v>0</v>
      </c>
      <c r="BE125" s="97">
        <f t="shared" si="63"/>
        <v>0</v>
      </c>
      <c r="BF125" s="97" t="str">
        <f t="shared" si="64"/>
        <v/>
      </c>
      <c r="BG125" s="97">
        <f t="shared" si="65"/>
        <v>0</v>
      </c>
      <c r="BH125" s="97">
        <f t="shared" si="66"/>
        <v>0</v>
      </c>
      <c r="BI125" s="97">
        <f t="shared" si="67"/>
        <v>0</v>
      </c>
      <c r="BJ125" s="97">
        <f t="shared" si="68"/>
        <v>0</v>
      </c>
      <c r="BK125" s="97">
        <f t="shared" si="69"/>
        <v>0</v>
      </c>
      <c r="BL125" s="97">
        <f t="shared" si="70"/>
        <v>0</v>
      </c>
      <c r="BM125" s="97">
        <f t="shared" si="71"/>
        <v>0</v>
      </c>
      <c r="BN125" s="97">
        <f t="shared" si="72"/>
        <v>0</v>
      </c>
      <c r="BO125" s="97">
        <f t="shared" si="73"/>
        <v>0</v>
      </c>
      <c r="BP125" s="97">
        <f t="shared" si="74"/>
        <v>0</v>
      </c>
      <c r="BQ125" s="97">
        <f t="shared" si="75"/>
        <v>0</v>
      </c>
      <c r="BR125" s="97">
        <f t="shared" si="76"/>
        <v>0</v>
      </c>
      <c r="BS125" s="98" t="e">
        <f t="shared" si="77"/>
        <v>#VALUE!</v>
      </c>
      <c r="BT125" s="182"/>
      <c r="BU125" s="118"/>
      <c r="BV125" s="492"/>
    </row>
    <row r="126" spans="1:74" s="100" customFormat="1" ht="31.5" customHeight="1" x14ac:dyDescent="0.25">
      <c r="A126" s="74">
        <v>9</v>
      </c>
      <c r="B126" s="75">
        <v>70</v>
      </c>
      <c r="C126" s="49" t="s">
        <v>2126</v>
      </c>
      <c r="D126" s="76" t="s">
        <v>3431</v>
      </c>
      <c r="E126" s="48" t="s">
        <v>1195</v>
      </c>
      <c r="F126" s="87" t="s">
        <v>2440</v>
      </c>
      <c r="G126" s="87"/>
      <c r="H126" s="87"/>
      <c r="I126" s="87"/>
      <c r="J126" s="109" t="s">
        <v>3854</v>
      </c>
      <c r="K126" s="87"/>
      <c r="L126" s="87"/>
      <c r="M126" s="48" t="s">
        <v>2371</v>
      </c>
      <c r="N126" s="49" t="s">
        <v>1834</v>
      </c>
      <c r="O126" s="49"/>
      <c r="P126" s="76"/>
      <c r="Q126" s="49" t="s">
        <v>472</v>
      </c>
      <c r="R126" s="49"/>
      <c r="S126" s="76" t="s">
        <v>1854</v>
      </c>
      <c r="T126" s="76" t="s">
        <v>449</v>
      </c>
      <c r="U126" s="89"/>
      <c r="V126" s="90">
        <v>1</v>
      </c>
      <c r="W126" s="399">
        <f t="shared" si="80"/>
        <v>1283937</v>
      </c>
      <c r="X126" s="171" t="s">
        <v>2796</v>
      </c>
      <c r="Y126" s="419"/>
      <c r="Z126" s="473" t="s">
        <v>4575</v>
      </c>
      <c r="AA126" s="473" t="s">
        <v>4576</v>
      </c>
      <c r="AB126" s="473" t="s">
        <v>4576</v>
      </c>
      <c r="AC126" s="132">
        <v>43517</v>
      </c>
      <c r="AD126" s="132">
        <v>43487</v>
      </c>
      <c r="AE126" s="132">
        <v>41751</v>
      </c>
      <c r="AF126" s="132" t="str">
        <f t="shared" si="59"/>
        <v/>
      </c>
      <c r="AG126" s="132">
        <f t="shared" si="81"/>
        <v>41751</v>
      </c>
      <c r="AH126" s="132"/>
      <c r="AI126" s="204"/>
      <c r="AJ126" s="205"/>
      <c r="AK126" s="211"/>
      <c r="AL126" s="207"/>
      <c r="AM126" s="208">
        <v>1283937</v>
      </c>
      <c r="AN126" s="93"/>
      <c r="AO126" s="49" t="str">
        <f t="shared" si="82"/>
        <v>栃木県那須塩原市西岩崎字大輪地２３２－３２５</v>
      </c>
      <c r="AP126" s="49"/>
      <c r="AQ126" s="89">
        <v>43546</v>
      </c>
      <c r="AR126" s="93">
        <v>1283937</v>
      </c>
      <c r="AS126" s="89"/>
      <c r="AT126" s="93"/>
      <c r="AU126" s="89"/>
      <c r="AV126" s="93"/>
      <c r="AW126" s="107"/>
      <c r="AX126" s="103"/>
      <c r="AY126" s="391">
        <f t="shared" si="32"/>
        <v>1283937</v>
      </c>
      <c r="AZ126" s="95">
        <f t="shared" si="78"/>
        <v>0</v>
      </c>
      <c r="BA126" s="49" t="str">
        <f t="shared" si="60"/>
        <v>栃木県那須塩原市西岩崎字大輪地２３２－３２５</v>
      </c>
      <c r="BB126" s="48">
        <f t="shared" si="61"/>
        <v>1</v>
      </c>
      <c r="BC126" s="96">
        <f t="shared" si="62"/>
        <v>0</v>
      </c>
      <c r="BD126" s="89">
        <f t="shared" si="79"/>
        <v>43517</v>
      </c>
      <c r="BE126" s="97">
        <f t="shared" si="63"/>
        <v>0</v>
      </c>
      <c r="BF126" s="97">
        <f t="shared" si="64"/>
        <v>0</v>
      </c>
      <c r="BG126" s="97">
        <f t="shared" si="65"/>
        <v>0</v>
      </c>
      <c r="BH126" s="97">
        <f t="shared" si="66"/>
        <v>0</v>
      </c>
      <c r="BI126" s="97">
        <f t="shared" si="67"/>
        <v>0</v>
      </c>
      <c r="BJ126" s="97">
        <f t="shared" si="68"/>
        <v>0</v>
      </c>
      <c r="BK126" s="97">
        <f t="shared" si="69"/>
        <v>0</v>
      </c>
      <c r="BL126" s="97">
        <f t="shared" si="70"/>
        <v>0</v>
      </c>
      <c r="BM126" s="97">
        <f t="shared" si="71"/>
        <v>0</v>
      </c>
      <c r="BN126" s="97">
        <f t="shared" si="72"/>
        <v>0</v>
      </c>
      <c r="BO126" s="97">
        <f t="shared" si="73"/>
        <v>0</v>
      </c>
      <c r="BP126" s="97">
        <f t="shared" si="74"/>
        <v>0</v>
      </c>
      <c r="BQ126" s="97">
        <f t="shared" si="75"/>
        <v>0</v>
      </c>
      <c r="BR126" s="97">
        <f t="shared" si="76"/>
        <v>0</v>
      </c>
      <c r="BS126" s="98">
        <f t="shared" si="77"/>
        <v>0</v>
      </c>
      <c r="BT126" s="182"/>
      <c r="BU126" s="118"/>
      <c r="BV126" s="492"/>
    </row>
    <row r="127" spans="1:74" s="100" customFormat="1" ht="31.5" customHeight="1" x14ac:dyDescent="0.25">
      <c r="A127" s="74">
        <v>9</v>
      </c>
      <c r="B127" s="75">
        <v>72</v>
      </c>
      <c r="C127" s="49" t="s">
        <v>2126</v>
      </c>
      <c r="D127" s="76" t="s">
        <v>3437</v>
      </c>
      <c r="E127" s="48" t="s">
        <v>1848</v>
      </c>
      <c r="F127" s="318" t="s">
        <v>4015</v>
      </c>
      <c r="G127" s="318"/>
      <c r="H127" s="87"/>
      <c r="I127" s="87"/>
      <c r="J127" s="109"/>
      <c r="K127" s="87"/>
      <c r="L127" s="87"/>
      <c r="M127" s="48" t="s">
        <v>2371</v>
      </c>
      <c r="N127" s="126" t="s">
        <v>1809</v>
      </c>
      <c r="O127" s="126"/>
      <c r="P127" s="76"/>
      <c r="Q127" s="49"/>
      <c r="R127" s="49"/>
      <c r="S127" s="76" t="s">
        <v>1854</v>
      </c>
      <c r="T127" s="76" t="s">
        <v>449</v>
      </c>
      <c r="U127" s="89"/>
      <c r="V127" s="90">
        <v>1</v>
      </c>
      <c r="W127" s="399">
        <f t="shared" si="80"/>
        <v>605050</v>
      </c>
      <c r="X127" s="171" t="s">
        <v>2818</v>
      </c>
      <c r="Y127" s="419"/>
      <c r="Z127" s="473" t="s">
        <v>4576</v>
      </c>
      <c r="AA127" s="473" t="s">
        <v>4575</v>
      </c>
      <c r="AB127" s="473" t="s">
        <v>4576</v>
      </c>
      <c r="AC127" s="132"/>
      <c r="AD127" s="132">
        <v>42950</v>
      </c>
      <c r="AE127" s="132"/>
      <c r="AF127" s="132" t="str">
        <f t="shared" si="59"/>
        <v/>
      </c>
      <c r="AG127" s="132">
        <f t="shared" si="81"/>
        <v>42950</v>
      </c>
      <c r="AH127" s="132"/>
      <c r="AI127" s="132"/>
      <c r="AJ127" s="132"/>
      <c r="AK127" s="112"/>
      <c r="AL127" s="132"/>
      <c r="AM127" s="208"/>
      <c r="AN127" s="93">
        <v>605050</v>
      </c>
      <c r="AO127" s="49" t="str">
        <f t="shared" si="82"/>
        <v>栃木県那須塩原市西赤田238-654</v>
      </c>
      <c r="AP127" s="49"/>
      <c r="AQ127" s="89"/>
      <c r="AR127" s="93"/>
      <c r="AS127" s="89"/>
      <c r="AT127" s="93"/>
      <c r="AU127" s="89"/>
      <c r="AV127" s="93"/>
      <c r="AW127" s="107"/>
      <c r="AX127" s="103"/>
      <c r="AY127" s="391">
        <f t="shared" si="32"/>
        <v>0</v>
      </c>
      <c r="AZ127" s="95" t="str">
        <f t="shared" si="78"/>
        <v/>
      </c>
      <c r="BA127" s="49" t="str">
        <f t="shared" si="60"/>
        <v>栃木県那須塩原市西赤田238-654</v>
      </c>
      <c r="BB127" s="48">
        <f t="shared" si="61"/>
        <v>1</v>
      </c>
      <c r="BC127" s="96">
        <f t="shared" si="62"/>
        <v>0</v>
      </c>
      <c r="BD127" s="89">
        <f t="shared" si="79"/>
        <v>0</v>
      </c>
      <c r="BE127" s="97">
        <f t="shared" si="63"/>
        <v>0</v>
      </c>
      <c r="BF127" s="97" t="str">
        <f t="shared" si="64"/>
        <v/>
      </c>
      <c r="BG127" s="97">
        <f t="shared" si="65"/>
        <v>0</v>
      </c>
      <c r="BH127" s="97">
        <f t="shared" si="66"/>
        <v>0</v>
      </c>
      <c r="BI127" s="97">
        <f t="shared" si="67"/>
        <v>0</v>
      </c>
      <c r="BJ127" s="97">
        <f t="shared" si="68"/>
        <v>0</v>
      </c>
      <c r="BK127" s="97">
        <f t="shared" si="69"/>
        <v>0</v>
      </c>
      <c r="BL127" s="97">
        <f t="shared" si="70"/>
        <v>0</v>
      </c>
      <c r="BM127" s="97">
        <f t="shared" si="71"/>
        <v>0</v>
      </c>
      <c r="BN127" s="97">
        <f t="shared" si="72"/>
        <v>0</v>
      </c>
      <c r="BO127" s="97">
        <f t="shared" si="73"/>
        <v>0</v>
      </c>
      <c r="BP127" s="97">
        <f t="shared" si="74"/>
        <v>0</v>
      </c>
      <c r="BQ127" s="97">
        <f t="shared" si="75"/>
        <v>0</v>
      </c>
      <c r="BR127" s="97">
        <f t="shared" si="76"/>
        <v>0</v>
      </c>
      <c r="BS127" s="98" t="e">
        <f t="shared" si="77"/>
        <v>#VALUE!</v>
      </c>
      <c r="BT127" s="182"/>
      <c r="BU127" s="118"/>
      <c r="BV127" s="492"/>
    </row>
    <row r="128" spans="1:74" s="100" customFormat="1" ht="31.5" customHeight="1" x14ac:dyDescent="0.25">
      <c r="A128" s="74">
        <v>9</v>
      </c>
      <c r="B128" s="75">
        <v>74</v>
      </c>
      <c r="C128" s="49" t="s">
        <v>2126</v>
      </c>
      <c r="D128" s="76" t="s">
        <v>3431</v>
      </c>
      <c r="E128" s="48" t="s">
        <v>1190</v>
      </c>
      <c r="F128" s="87" t="s">
        <v>2442</v>
      </c>
      <c r="G128" s="87"/>
      <c r="H128" s="87"/>
      <c r="I128" s="87"/>
      <c r="J128" s="109"/>
      <c r="K128" s="87"/>
      <c r="L128" s="87"/>
      <c r="M128" s="48" t="s">
        <v>2371</v>
      </c>
      <c r="N128" s="49" t="s">
        <v>1835</v>
      </c>
      <c r="O128" s="76" t="s">
        <v>3745</v>
      </c>
      <c r="P128" s="76"/>
      <c r="Q128" s="49" t="s">
        <v>467</v>
      </c>
      <c r="R128" s="49"/>
      <c r="S128" s="76" t="s">
        <v>1854</v>
      </c>
      <c r="T128" s="76" t="s">
        <v>449</v>
      </c>
      <c r="U128" s="89"/>
      <c r="V128" s="90">
        <v>1</v>
      </c>
      <c r="W128" s="399">
        <f t="shared" si="80"/>
        <v>4717736</v>
      </c>
      <c r="X128" s="171" t="s">
        <v>2816</v>
      </c>
      <c r="Y128" s="419"/>
      <c r="Z128" s="473" t="s">
        <v>4576</v>
      </c>
      <c r="AA128" s="473" t="s">
        <v>4575</v>
      </c>
      <c r="AB128" s="473" t="s">
        <v>4576</v>
      </c>
      <c r="AC128" s="132" t="str">
        <f>IF(AZ128=0,"【支払済】","")</f>
        <v>【支払済】</v>
      </c>
      <c r="AD128" s="132">
        <v>43544</v>
      </c>
      <c r="AE128" s="132">
        <v>41729</v>
      </c>
      <c r="AF128" s="132" t="str">
        <f t="shared" si="59"/>
        <v/>
      </c>
      <c r="AG128" s="132">
        <f t="shared" si="81"/>
        <v>41729</v>
      </c>
      <c r="AH128" s="132"/>
      <c r="AI128" s="132"/>
      <c r="AJ128" s="132"/>
      <c r="AK128" s="215"/>
      <c r="AL128" s="132"/>
      <c r="AM128" s="208">
        <v>2358868</v>
      </c>
      <c r="AN128" s="93">
        <v>2358868</v>
      </c>
      <c r="AO128" s="49" t="str">
        <f t="shared" si="82"/>
        <v>栃木県那須塩原市青木２７－２４９４</v>
      </c>
      <c r="AP128" s="49"/>
      <c r="AQ128" s="89">
        <v>43546</v>
      </c>
      <c r="AR128" s="93">
        <v>2358868</v>
      </c>
      <c r="AS128" s="89"/>
      <c r="AT128" s="93"/>
      <c r="AU128" s="89"/>
      <c r="AV128" s="93"/>
      <c r="AW128" s="107"/>
      <c r="AX128" s="103"/>
      <c r="AY128" s="391">
        <f t="shared" si="32"/>
        <v>2358868</v>
      </c>
      <c r="AZ128" s="95">
        <f t="shared" si="78"/>
        <v>0</v>
      </c>
      <c r="BA128" s="49" t="str">
        <f t="shared" si="60"/>
        <v>栃木県那須塩原市青木２７－２４９４</v>
      </c>
      <c r="BB128" s="48">
        <f t="shared" si="61"/>
        <v>1</v>
      </c>
      <c r="BC128" s="96">
        <f t="shared" si="62"/>
        <v>0</v>
      </c>
      <c r="BD128" s="89" t="str">
        <f t="shared" si="79"/>
        <v>【支払済】</v>
      </c>
      <c r="BE128" s="97">
        <f t="shared" si="63"/>
        <v>0</v>
      </c>
      <c r="BF128" s="97">
        <f t="shared" si="64"/>
        <v>0</v>
      </c>
      <c r="BG128" s="97">
        <f t="shared" si="65"/>
        <v>0</v>
      </c>
      <c r="BH128" s="97">
        <f t="shared" si="66"/>
        <v>0</v>
      </c>
      <c r="BI128" s="97">
        <f t="shared" si="67"/>
        <v>0</v>
      </c>
      <c r="BJ128" s="97">
        <f t="shared" si="68"/>
        <v>0</v>
      </c>
      <c r="BK128" s="97">
        <f t="shared" si="69"/>
        <v>0</v>
      </c>
      <c r="BL128" s="97">
        <f t="shared" si="70"/>
        <v>0</v>
      </c>
      <c r="BM128" s="97">
        <f t="shared" si="71"/>
        <v>0</v>
      </c>
      <c r="BN128" s="97">
        <f t="shared" si="72"/>
        <v>0</v>
      </c>
      <c r="BO128" s="97">
        <f t="shared" si="73"/>
        <v>0</v>
      </c>
      <c r="BP128" s="97">
        <f t="shared" si="74"/>
        <v>0</v>
      </c>
      <c r="BQ128" s="97">
        <f t="shared" si="75"/>
        <v>0</v>
      </c>
      <c r="BR128" s="97">
        <f t="shared" si="76"/>
        <v>0</v>
      </c>
      <c r="BS128" s="98">
        <f t="shared" si="77"/>
        <v>0</v>
      </c>
      <c r="BT128" s="182"/>
      <c r="BU128" s="118"/>
      <c r="BV128" s="492"/>
    </row>
    <row r="129" spans="1:74" s="100" customFormat="1" ht="31.5" customHeight="1" x14ac:dyDescent="0.25">
      <c r="A129" s="74">
        <v>9</v>
      </c>
      <c r="B129" s="75">
        <v>74</v>
      </c>
      <c r="C129" s="49" t="s">
        <v>2126</v>
      </c>
      <c r="D129" s="76" t="s">
        <v>3431</v>
      </c>
      <c r="E129" s="48" t="s">
        <v>1190</v>
      </c>
      <c r="F129" s="87" t="s">
        <v>2442</v>
      </c>
      <c r="G129" s="87"/>
      <c r="H129" s="87"/>
      <c r="I129" s="87"/>
      <c r="J129" s="109"/>
      <c r="K129" s="87"/>
      <c r="L129" s="87"/>
      <c r="M129" s="48" t="s">
        <v>2371</v>
      </c>
      <c r="N129" s="49" t="s">
        <v>1835</v>
      </c>
      <c r="O129" s="49"/>
      <c r="P129" s="76"/>
      <c r="Q129" s="49" t="s">
        <v>467</v>
      </c>
      <c r="R129" s="49"/>
      <c r="S129" s="76" t="s">
        <v>1854</v>
      </c>
      <c r="T129" s="76" t="s">
        <v>449</v>
      </c>
      <c r="U129" s="89"/>
      <c r="V129" s="90">
        <v>1</v>
      </c>
      <c r="W129" s="399">
        <f t="shared" si="80"/>
        <v>4717736</v>
      </c>
      <c r="X129" s="171" t="s">
        <v>2816</v>
      </c>
      <c r="Y129" s="419"/>
      <c r="Z129" s="473" t="s">
        <v>4576</v>
      </c>
      <c r="AA129" s="473" t="s">
        <v>4575</v>
      </c>
      <c r="AB129" s="473" t="s">
        <v>4576</v>
      </c>
      <c r="AC129" s="132"/>
      <c r="AD129" s="132">
        <v>43544</v>
      </c>
      <c r="AE129" s="132">
        <v>41729</v>
      </c>
      <c r="AF129" s="132" t="str">
        <f t="shared" si="59"/>
        <v/>
      </c>
      <c r="AG129" s="132">
        <f t="shared" si="81"/>
        <v>41729</v>
      </c>
      <c r="AH129" s="132"/>
      <c r="AI129" s="132"/>
      <c r="AJ129" s="132"/>
      <c r="AK129" s="112"/>
      <c r="AL129" s="132"/>
      <c r="AM129" s="208">
        <v>2358868</v>
      </c>
      <c r="AN129" s="93">
        <v>2358868</v>
      </c>
      <c r="AO129" s="49" t="str">
        <f t="shared" si="82"/>
        <v>栃木県那須塩原市青木２７－２４９４</v>
      </c>
      <c r="AP129" s="49"/>
      <c r="AQ129" s="89">
        <v>43546</v>
      </c>
      <c r="AR129" s="93">
        <v>2358868</v>
      </c>
      <c r="AS129" s="89"/>
      <c r="AT129" s="93"/>
      <c r="AU129" s="89"/>
      <c r="AV129" s="93"/>
      <c r="AW129" s="107"/>
      <c r="AX129" s="103"/>
      <c r="AY129" s="391">
        <f t="shared" si="32"/>
        <v>2358868</v>
      </c>
      <c r="AZ129" s="95">
        <f t="shared" si="78"/>
        <v>0</v>
      </c>
      <c r="BA129" s="49" t="str">
        <f t="shared" si="60"/>
        <v>栃木県那須塩原市青木２７－２４９４</v>
      </c>
      <c r="BB129" s="48">
        <f t="shared" si="61"/>
        <v>1</v>
      </c>
      <c r="BC129" s="96">
        <f t="shared" si="62"/>
        <v>0</v>
      </c>
      <c r="BD129" s="89">
        <f t="shared" si="79"/>
        <v>0</v>
      </c>
      <c r="BE129" s="97">
        <f t="shared" si="63"/>
        <v>0</v>
      </c>
      <c r="BF129" s="97">
        <f t="shared" si="64"/>
        <v>0</v>
      </c>
      <c r="BG129" s="97">
        <f t="shared" si="65"/>
        <v>0</v>
      </c>
      <c r="BH129" s="97">
        <f t="shared" si="66"/>
        <v>0</v>
      </c>
      <c r="BI129" s="97">
        <f t="shared" si="67"/>
        <v>0</v>
      </c>
      <c r="BJ129" s="97">
        <f t="shared" si="68"/>
        <v>0</v>
      </c>
      <c r="BK129" s="97">
        <f t="shared" si="69"/>
        <v>0</v>
      </c>
      <c r="BL129" s="97">
        <f t="shared" si="70"/>
        <v>0</v>
      </c>
      <c r="BM129" s="97">
        <f t="shared" si="71"/>
        <v>0</v>
      </c>
      <c r="BN129" s="97">
        <f t="shared" si="72"/>
        <v>0</v>
      </c>
      <c r="BO129" s="97">
        <f t="shared" si="73"/>
        <v>0</v>
      </c>
      <c r="BP129" s="97">
        <f t="shared" si="74"/>
        <v>0</v>
      </c>
      <c r="BQ129" s="97">
        <f t="shared" si="75"/>
        <v>0</v>
      </c>
      <c r="BR129" s="97">
        <f t="shared" si="76"/>
        <v>0</v>
      </c>
      <c r="BS129" s="98">
        <f t="shared" si="77"/>
        <v>0</v>
      </c>
      <c r="BT129" s="182"/>
      <c r="BU129" s="118"/>
      <c r="BV129" s="492"/>
    </row>
    <row r="130" spans="1:74" ht="31.5" customHeight="1" x14ac:dyDescent="0.25">
      <c r="A130" s="74">
        <v>9</v>
      </c>
      <c r="B130" s="75">
        <v>73</v>
      </c>
      <c r="C130" s="49" t="s">
        <v>2126</v>
      </c>
      <c r="D130" s="76" t="s">
        <v>3432</v>
      </c>
      <c r="E130" s="48" t="s">
        <v>1190</v>
      </c>
      <c r="F130" s="109" t="s">
        <v>2442</v>
      </c>
      <c r="G130" s="109"/>
      <c r="H130" s="87"/>
      <c r="I130" s="87"/>
      <c r="J130" s="109" t="s">
        <v>3856</v>
      </c>
      <c r="K130" s="87"/>
      <c r="L130" s="87"/>
      <c r="M130" s="48" t="s">
        <v>2371</v>
      </c>
      <c r="N130" s="49" t="s">
        <v>1835</v>
      </c>
      <c r="O130" s="49"/>
      <c r="P130" s="76"/>
      <c r="Q130" s="49" t="s">
        <v>467</v>
      </c>
      <c r="R130" s="49"/>
      <c r="S130" s="76" t="s">
        <v>1854</v>
      </c>
      <c r="T130" s="76" t="s">
        <v>449</v>
      </c>
      <c r="U130" s="89"/>
      <c r="V130" s="90">
        <v>1</v>
      </c>
      <c r="W130" s="399">
        <f t="shared" si="80"/>
        <v>2358868</v>
      </c>
      <c r="X130" s="171" t="s">
        <v>2816</v>
      </c>
      <c r="Y130" s="419"/>
      <c r="Z130" s="473" t="s">
        <v>4576</v>
      </c>
      <c r="AA130" s="473" t="s">
        <v>4575</v>
      </c>
      <c r="AB130" s="473" t="s">
        <v>4576</v>
      </c>
      <c r="AC130" s="132">
        <v>43517</v>
      </c>
      <c r="AD130" s="132">
        <v>43487</v>
      </c>
      <c r="AE130" s="132">
        <v>41729</v>
      </c>
      <c r="AF130" s="132" t="str">
        <f t="shared" si="59"/>
        <v/>
      </c>
      <c r="AG130" s="132">
        <f t="shared" si="81"/>
        <v>41729</v>
      </c>
      <c r="AH130" s="132"/>
      <c r="AI130" s="204"/>
      <c r="AJ130" s="205"/>
      <c r="AK130" s="211"/>
      <c r="AL130" s="207"/>
      <c r="AM130" s="208">
        <v>2358868</v>
      </c>
      <c r="AN130" s="93"/>
      <c r="AO130" s="49" t="str">
        <f t="shared" si="82"/>
        <v>栃木県那須塩原市青木２７－２４９４</v>
      </c>
      <c r="AP130" s="49"/>
      <c r="AQ130" s="89"/>
      <c r="AR130" s="93"/>
      <c r="AS130" s="89"/>
      <c r="AT130" s="93"/>
      <c r="AU130" s="89"/>
      <c r="AV130" s="93"/>
      <c r="AW130" s="107"/>
      <c r="AX130" s="103"/>
      <c r="AY130" s="391">
        <f t="shared" si="32"/>
        <v>0</v>
      </c>
      <c r="AZ130" s="95">
        <f t="shared" si="78"/>
        <v>2358868</v>
      </c>
      <c r="BA130" s="49" t="str">
        <f t="shared" si="60"/>
        <v>栃木県那須塩原市青木２７－２４９４</v>
      </c>
      <c r="BB130" s="48">
        <f t="shared" si="61"/>
        <v>1</v>
      </c>
      <c r="BC130" s="96">
        <f t="shared" si="62"/>
        <v>0</v>
      </c>
      <c r="BD130" s="89">
        <f t="shared" si="79"/>
        <v>43517</v>
      </c>
      <c r="BE130" s="97">
        <f t="shared" si="63"/>
        <v>0</v>
      </c>
      <c r="BF130" s="97">
        <f t="shared" si="64"/>
        <v>0</v>
      </c>
      <c r="BG130" s="97">
        <f t="shared" si="65"/>
        <v>0</v>
      </c>
      <c r="BH130" s="97">
        <f t="shared" si="66"/>
        <v>0</v>
      </c>
      <c r="BI130" s="97">
        <f t="shared" si="67"/>
        <v>2358868</v>
      </c>
      <c r="BJ130" s="97">
        <f t="shared" si="68"/>
        <v>0</v>
      </c>
      <c r="BK130" s="97">
        <f t="shared" si="69"/>
        <v>0</v>
      </c>
      <c r="BL130" s="97">
        <f t="shared" si="70"/>
        <v>0</v>
      </c>
      <c r="BM130" s="97">
        <f t="shared" si="71"/>
        <v>0</v>
      </c>
      <c r="BN130" s="97">
        <f t="shared" si="72"/>
        <v>0</v>
      </c>
      <c r="BO130" s="97">
        <f t="shared" si="73"/>
        <v>0</v>
      </c>
      <c r="BP130" s="97">
        <f t="shared" si="74"/>
        <v>0</v>
      </c>
      <c r="BQ130" s="97">
        <f t="shared" si="75"/>
        <v>0</v>
      </c>
      <c r="BR130" s="97">
        <f t="shared" si="76"/>
        <v>0</v>
      </c>
      <c r="BS130" s="98">
        <f t="shared" si="77"/>
        <v>0</v>
      </c>
      <c r="BT130" s="183"/>
      <c r="BU130" s="118"/>
      <c r="BV130" s="492"/>
    </row>
    <row r="131" spans="1:74" s="100" customFormat="1" ht="31.5" customHeight="1" x14ac:dyDescent="0.25">
      <c r="A131" s="74">
        <v>9</v>
      </c>
      <c r="B131" s="75">
        <v>75</v>
      </c>
      <c r="C131" s="49" t="s">
        <v>2126</v>
      </c>
      <c r="D131" s="76" t="s">
        <v>3431</v>
      </c>
      <c r="E131" s="48" t="s">
        <v>1189</v>
      </c>
      <c r="F131" s="87" t="s">
        <v>2443</v>
      </c>
      <c r="G131" s="87"/>
      <c r="H131" s="87"/>
      <c r="I131" s="87"/>
      <c r="J131" s="109"/>
      <c r="K131" s="87"/>
      <c r="L131" s="87"/>
      <c r="M131" s="48" t="s">
        <v>2371</v>
      </c>
      <c r="N131" s="49" t="s">
        <v>1836</v>
      </c>
      <c r="O131" s="76" t="s">
        <v>3745</v>
      </c>
      <c r="P131" s="76"/>
      <c r="Q131" s="49" t="s">
        <v>466</v>
      </c>
      <c r="R131" s="49"/>
      <c r="S131" s="76" t="s">
        <v>1854</v>
      </c>
      <c r="T131" s="76" t="s">
        <v>449</v>
      </c>
      <c r="U131" s="89"/>
      <c r="V131" s="90">
        <v>1</v>
      </c>
      <c r="W131" s="399">
        <f t="shared" si="80"/>
        <v>1572373</v>
      </c>
      <c r="X131" s="171" t="s">
        <v>2815</v>
      </c>
      <c r="Y131" s="419"/>
      <c r="Z131" s="473" t="s">
        <v>4576</v>
      </c>
      <c r="AA131" s="473" t="s">
        <v>4575</v>
      </c>
      <c r="AB131" s="473" t="s">
        <v>4576</v>
      </c>
      <c r="AC131" s="132" t="str">
        <f>IF(AZ131=0,"【支払済】","")</f>
        <v>【支払済】</v>
      </c>
      <c r="AD131" s="132">
        <v>43487</v>
      </c>
      <c r="AE131" s="132">
        <v>41729</v>
      </c>
      <c r="AF131" s="132" t="str">
        <f t="shared" si="59"/>
        <v/>
      </c>
      <c r="AG131" s="132">
        <f t="shared" si="81"/>
        <v>41729</v>
      </c>
      <c r="AH131" s="132"/>
      <c r="AI131" s="204"/>
      <c r="AJ131" s="205"/>
      <c r="AK131" s="206"/>
      <c r="AL131" s="207"/>
      <c r="AM131" s="208">
        <v>1572373</v>
      </c>
      <c r="AN131" s="93"/>
      <c r="AO131" s="49" t="str">
        <f t="shared" si="82"/>
        <v>栃木県那須塩原市青木２７－５０</v>
      </c>
      <c r="AP131" s="49"/>
      <c r="AQ131" s="89">
        <v>43546</v>
      </c>
      <c r="AR131" s="93">
        <v>1572373</v>
      </c>
      <c r="AS131" s="89"/>
      <c r="AT131" s="93"/>
      <c r="AU131" s="89"/>
      <c r="AV131" s="93"/>
      <c r="AW131" s="107"/>
      <c r="AX131" s="103"/>
      <c r="AY131" s="391">
        <f t="shared" si="32"/>
        <v>1572373</v>
      </c>
      <c r="AZ131" s="95">
        <f t="shared" si="78"/>
        <v>0</v>
      </c>
      <c r="BA131" s="49" t="str">
        <f t="shared" si="60"/>
        <v>栃木県那須塩原市青木２７－５０</v>
      </c>
      <c r="BB131" s="48">
        <f t="shared" si="61"/>
        <v>1</v>
      </c>
      <c r="BC131" s="96">
        <f t="shared" si="62"/>
        <v>0</v>
      </c>
      <c r="BD131" s="89" t="str">
        <f t="shared" si="79"/>
        <v>【支払済】</v>
      </c>
      <c r="BE131" s="97">
        <f t="shared" si="63"/>
        <v>0</v>
      </c>
      <c r="BF131" s="97">
        <f t="shared" si="64"/>
        <v>0</v>
      </c>
      <c r="BG131" s="97">
        <f t="shared" si="65"/>
        <v>0</v>
      </c>
      <c r="BH131" s="97">
        <f t="shared" si="66"/>
        <v>0</v>
      </c>
      <c r="BI131" s="97">
        <f t="shared" si="67"/>
        <v>0</v>
      </c>
      <c r="BJ131" s="97">
        <f t="shared" si="68"/>
        <v>0</v>
      </c>
      <c r="BK131" s="97">
        <f t="shared" si="69"/>
        <v>0</v>
      </c>
      <c r="BL131" s="97">
        <f t="shared" si="70"/>
        <v>0</v>
      </c>
      <c r="BM131" s="97">
        <f t="shared" si="71"/>
        <v>0</v>
      </c>
      <c r="BN131" s="97">
        <f t="shared" si="72"/>
        <v>0</v>
      </c>
      <c r="BO131" s="97">
        <f t="shared" si="73"/>
        <v>0</v>
      </c>
      <c r="BP131" s="97">
        <f t="shared" si="74"/>
        <v>0</v>
      </c>
      <c r="BQ131" s="97">
        <f t="shared" si="75"/>
        <v>0</v>
      </c>
      <c r="BR131" s="97">
        <f t="shared" si="76"/>
        <v>0</v>
      </c>
      <c r="BS131" s="98">
        <f t="shared" si="77"/>
        <v>0</v>
      </c>
      <c r="BT131" s="182"/>
      <c r="BU131" s="118"/>
      <c r="BV131" s="492"/>
    </row>
    <row r="132" spans="1:74" ht="31.5" customHeight="1" x14ac:dyDescent="0.25">
      <c r="A132" s="74">
        <v>9</v>
      </c>
      <c r="B132" s="75">
        <v>75</v>
      </c>
      <c r="C132" s="49" t="s">
        <v>2126</v>
      </c>
      <c r="D132" s="76" t="s">
        <v>3431</v>
      </c>
      <c r="E132" s="48" t="s">
        <v>1189</v>
      </c>
      <c r="F132" s="87" t="s">
        <v>2443</v>
      </c>
      <c r="G132" s="87"/>
      <c r="H132" s="87"/>
      <c r="I132" s="87"/>
      <c r="J132" s="109"/>
      <c r="K132" s="87"/>
      <c r="L132" s="87"/>
      <c r="M132" s="48" t="s">
        <v>2371</v>
      </c>
      <c r="N132" s="49" t="s">
        <v>1836</v>
      </c>
      <c r="O132" s="49"/>
      <c r="P132" s="76"/>
      <c r="Q132" s="49" t="s">
        <v>466</v>
      </c>
      <c r="R132" s="49"/>
      <c r="S132" s="76" t="s">
        <v>1854</v>
      </c>
      <c r="T132" s="76" t="s">
        <v>449</v>
      </c>
      <c r="U132" s="89"/>
      <c r="V132" s="90">
        <v>1</v>
      </c>
      <c r="W132" s="399">
        <f t="shared" si="80"/>
        <v>1572373</v>
      </c>
      <c r="X132" s="171" t="s">
        <v>2815</v>
      </c>
      <c r="Y132" s="419"/>
      <c r="Z132" s="473" t="s">
        <v>4576</v>
      </c>
      <c r="AA132" s="473" t="s">
        <v>4575</v>
      </c>
      <c r="AB132" s="473" t="s">
        <v>4576</v>
      </c>
      <c r="AC132" s="132">
        <v>43517</v>
      </c>
      <c r="AD132" s="132">
        <v>43487</v>
      </c>
      <c r="AE132" s="132">
        <v>41729</v>
      </c>
      <c r="AF132" s="132" t="str">
        <f t="shared" si="59"/>
        <v/>
      </c>
      <c r="AG132" s="132">
        <f t="shared" si="81"/>
        <v>41729</v>
      </c>
      <c r="AH132" s="132"/>
      <c r="AI132" s="204"/>
      <c r="AJ132" s="205"/>
      <c r="AK132" s="206"/>
      <c r="AL132" s="207"/>
      <c r="AM132" s="208">
        <v>1572373</v>
      </c>
      <c r="AN132" s="93"/>
      <c r="AO132" s="49" t="str">
        <f t="shared" si="82"/>
        <v>栃木県那須塩原市青木２７－５０</v>
      </c>
      <c r="AP132" s="49"/>
      <c r="AQ132" s="89">
        <v>43546</v>
      </c>
      <c r="AR132" s="93">
        <v>1572373</v>
      </c>
      <c r="AS132" s="89"/>
      <c r="AT132" s="93"/>
      <c r="AU132" s="89"/>
      <c r="AV132" s="93"/>
      <c r="AW132" s="107"/>
      <c r="AX132" s="103"/>
      <c r="AY132" s="391">
        <f t="shared" si="32"/>
        <v>1572373</v>
      </c>
      <c r="AZ132" s="95">
        <f t="shared" si="78"/>
        <v>0</v>
      </c>
      <c r="BA132" s="49" t="str">
        <f t="shared" si="60"/>
        <v>栃木県那須塩原市青木２７－５０</v>
      </c>
      <c r="BB132" s="48">
        <f t="shared" si="61"/>
        <v>1</v>
      </c>
      <c r="BC132" s="96">
        <f t="shared" si="62"/>
        <v>0</v>
      </c>
      <c r="BD132" s="89">
        <f t="shared" si="79"/>
        <v>43517</v>
      </c>
      <c r="BE132" s="97">
        <f t="shared" si="63"/>
        <v>0</v>
      </c>
      <c r="BF132" s="97">
        <f t="shared" si="64"/>
        <v>0</v>
      </c>
      <c r="BG132" s="97">
        <f t="shared" si="65"/>
        <v>0</v>
      </c>
      <c r="BH132" s="97">
        <f t="shared" si="66"/>
        <v>0</v>
      </c>
      <c r="BI132" s="97">
        <f t="shared" si="67"/>
        <v>0</v>
      </c>
      <c r="BJ132" s="97">
        <f t="shared" si="68"/>
        <v>0</v>
      </c>
      <c r="BK132" s="97">
        <f t="shared" si="69"/>
        <v>0</v>
      </c>
      <c r="BL132" s="97">
        <f t="shared" si="70"/>
        <v>0</v>
      </c>
      <c r="BM132" s="97">
        <f t="shared" si="71"/>
        <v>0</v>
      </c>
      <c r="BN132" s="97">
        <f t="shared" si="72"/>
        <v>0</v>
      </c>
      <c r="BO132" s="97">
        <f t="shared" si="73"/>
        <v>0</v>
      </c>
      <c r="BP132" s="97">
        <f t="shared" si="74"/>
        <v>0</v>
      </c>
      <c r="BQ132" s="97">
        <f t="shared" si="75"/>
        <v>0</v>
      </c>
      <c r="BR132" s="97">
        <f t="shared" si="76"/>
        <v>0</v>
      </c>
      <c r="BS132" s="98">
        <f t="shared" si="77"/>
        <v>0</v>
      </c>
      <c r="BU132" s="118"/>
      <c r="BV132" s="492"/>
    </row>
    <row r="133" spans="1:74" ht="31.5" customHeight="1" x14ac:dyDescent="0.25">
      <c r="A133" s="74">
        <v>9</v>
      </c>
      <c r="B133" s="75">
        <v>76</v>
      </c>
      <c r="C133" s="49" t="s">
        <v>2126</v>
      </c>
      <c r="D133" s="76" t="s">
        <v>3432</v>
      </c>
      <c r="E133" s="48" t="s">
        <v>1191</v>
      </c>
      <c r="F133" s="318" t="s">
        <v>4016</v>
      </c>
      <c r="G133" s="318"/>
      <c r="H133" s="87"/>
      <c r="I133" s="87"/>
      <c r="J133" s="109"/>
      <c r="K133" s="87"/>
      <c r="L133" s="87"/>
      <c r="M133" s="48" t="s">
        <v>2371</v>
      </c>
      <c r="N133" s="49" t="s">
        <v>2707</v>
      </c>
      <c r="O133" s="49"/>
      <c r="P133" s="76"/>
      <c r="Q133" s="88" t="s">
        <v>468</v>
      </c>
      <c r="R133" s="49"/>
      <c r="S133" s="76" t="s">
        <v>1854</v>
      </c>
      <c r="T133" s="76" t="s">
        <v>449</v>
      </c>
      <c r="U133" s="89"/>
      <c r="V133" s="90">
        <v>1</v>
      </c>
      <c r="W133" s="399">
        <f t="shared" si="80"/>
        <v>605050</v>
      </c>
      <c r="X133" s="171" t="s">
        <v>2817</v>
      </c>
      <c r="Y133" s="419"/>
      <c r="Z133" s="473" t="s">
        <v>4575</v>
      </c>
      <c r="AA133" s="473" t="s">
        <v>4575</v>
      </c>
      <c r="AB133" s="473" t="s">
        <v>4576</v>
      </c>
      <c r="AC133" s="132" t="s">
        <v>145</v>
      </c>
      <c r="AD133" s="132">
        <v>42990</v>
      </c>
      <c r="AE133" s="132">
        <v>42817</v>
      </c>
      <c r="AF133" s="132" t="str">
        <f t="shared" si="59"/>
        <v/>
      </c>
      <c r="AG133" s="132">
        <f t="shared" si="81"/>
        <v>42817</v>
      </c>
      <c r="AH133" s="132"/>
      <c r="AI133" s="204"/>
      <c r="AJ133" s="205"/>
      <c r="AK133" s="206"/>
      <c r="AL133" s="207"/>
      <c r="AM133" s="208">
        <v>605050</v>
      </c>
      <c r="AN133" s="93"/>
      <c r="AO133" s="49" t="str">
        <f t="shared" si="82"/>
        <v>栃木県那須塩原市青木４１３－２２、２３</v>
      </c>
      <c r="AP133" s="49"/>
      <c r="AQ133" s="89"/>
      <c r="AR133" s="93"/>
      <c r="AS133" s="89"/>
      <c r="AT133" s="93"/>
      <c r="AU133" s="89"/>
      <c r="AV133" s="93"/>
      <c r="AW133" s="107"/>
      <c r="AX133" s="103"/>
      <c r="AY133" s="391">
        <f t="shared" ref="AY133:AY196" si="83">AR133+AT133+AV133+AX133</f>
        <v>0</v>
      </c>
      <c r="AZ133" s="95">
        <f t="shared" si="78"/>
        <v>605050</v>
      </c>
      <c r="BA133" s="49" t="str">
        <f t="shared" si="60"/>
        <v>栃木県那須塩原市青木４１３－２２、２３</v>
      </c>
      <c r="BB133" s="48">
        <f t="shared" si="61"/>
        <v>1</v>
      </c>
      <c r="BC133" s="96">
        <f t="shared" si="62"/>
        <v>0</v>
      </c>
      <c r="BD133" s="89" t="str">
        <f t="shared" si="79"/>
        <v>期限未記載</v>
      </c>
      <c r="BE133" s="97">
        <f t="shared" si="63"/>
        <v>605050</v>
      </c>
      <c r="BF133" s="97">
        <f t="shared" si="64"/>
        <v>0</v>
      </c>
      <c r="BG133" s="97">
        <f t="shared" si="65"/>
        <v>0</v>
      </c>
      <c r="BH133" s="97">
        <f t="shared" si="66"/>
        <v>0</v>
      </c>
      <c r="BI133" s="97">
        <f t="shared" si="67"/>
        <v>0</v>
      </c>
      <c r="BJ133" s="97">
        <f t="shared" si="68"/>
        <v>0</v>
      </c>
      <c r="BK133" s="97">
        <f t="shared" si="69"/>
        <v>0</v>
      </c>
      <c r="BL133" s="97">
        <f t="shared" si="70"/>
        <v>0</v>
      </c>
      <c r="BM133" s="97">
        <f t="shared" si="71"/>
        <v>0</v>
      </c>
      <c r="BN133" s="97">
        <f t="shared" si="72"/>
        <v>0</v>
      </c>
      <c r="BO133" s="97">
        <f t="shared" si="73"/>
        <v>0</v>
      </c>
      <c r="BP133" s="97">
        <f t="shared" si="74"/>
        <v>0</v>
      </c>
      <c r="BQ133" s="97">
        <f t="shared" si="75"/>
        <v>0</v>
      </c>
      <c r="BR133" s="97">
        <f t="shared" si="76"/>
        <v>0</v>
      </c>
      <c r="BS133" s="98">
        <f t="shared" si="77"/>
        <v>0</v>
      </c>
      <c r="BT133" s="187"/>
      <c r="BU133" s="118"/>
      <c r="BV133" s="492"/>
    </row>
    <row r="134" spans="1:74" ht="31.5" customHeight="1" x14ac:dyDescent="0.25">
      <c r="A134" s="74">
        <v>9</v>
      </c>
      <c r="B134" s="75">
        <v>77</v>
      </c>
      <c r="C134" s="49" t="s">
        <v>1810</v>
      </c>
      <c r="D134" s="76" t="s">
        <v>3437</v>
      </c>
      <c r="E134" s="103"/>
      <c r="F134" s="109" t="s">
        <v>2799</v>
      </c>
      <c r="G134" s="109"/>
      <c r="H134" s="133"/>
      <c r="I134" s="133"/>
      <c r="J134" s="109" t="s">
        <v>2799</v>
      </c>
      <c r="K134" s="133"/>
      <c r="L134" s="133"/>
      <c r="M134" s="48" t="s">
        <v>2371</v>
      </c>
      <c r="N134" s="126" t="s">
        <v>2172</v>
      </c>
      <c r="O134" s="126"/>
      <c r="P134" s="49"/>
      <c r="Q134" s="49"/>
      <c r="R134" s="49"/>
      <c r="S134" s="76" t="s">
        <v>1854</v>
      </c>
      <c r="T134" s="76" t="s">
        <v>449</v>
      </c>
      <c r="U134" s="89"/>
      <c r="V134" s="90">
        <v>1</v>
      </c>
      <c r="W134" s="399">
        <f t="shared" si="80"/>
        <v>594550</v>
      </c>
      <c r="X134" s="171" t="s">
        <v>2510</v>
      </c>
      <c r="Y134" s="464"/>
      <c r="Z134" s="480" t="s">
        <v>4575</v>
      </c>
      <c r="AA134" s="480" t="s">
        <v>4575</v>
      </c>
      <c r="AB134" s="480" t="s">
        <v>4576</v>
      </c>
      <c r="AC134" s="225"/>
      <c r="AD134" s="132">
        <v>42955</v>
      </c>
      <c r="AE134" s="132"/>
      <c r="AF134" s="132" t="str">
        <f t="shared" si="59"/>
        <v/>
      </c>
      <c r="AG134" s="132">
        <f t="shared" si="81"/>
        <v>42955</v>
      </c>
      <c r="AH134" s="132"/>
      <c r="AI134" s="132"/>
      <c r="AJ134" s="132"/>
      <c r="AK134" s="112"/>
      <c r="AL134" s="132"/>
      <c r="AM134" s="208"/>
      <c r="AN134" s="93">
        <v>594550</v>
      </c>
      <c r="AO134" s="49" t="str">
        <f t="shared" si="82"/>
        <v>栃木県那須郡那須町高久乙遅山３３７０－４９</v>
      </c>
      <c r="AP134" s="49"/>
      <c r="AQ134" s="89"/>
      <c r="AR134" s="93"/>
      <c r="AS134" s="89"/>
      <c r="AT134" s="93"/>
      <c r="AU134" s="89"/>
      <c r="AV134" s="93"/>
      <c r="AW134" s="107"/>
      <c r="AX134" s="103"/>
      <c r="AY134" s="391">
        <f t="shared" si="83"/>
        <v>0</v>
      </c>
      <c r="AZ134" s="95" t="str">
        <f t="shared" si="78"/>
        <v/>
      </c>
      <c r="BA134" s="49" t="str">
        <f t="shared" si="60"/>
        <v>栃木県那須郡那須町高久乙遅山３３７０－４９</v>
      </c>
      <c r="BB134" s="48">
        <f t="shared" si="61"/>
        <v>1</v>
      </c>
      <c r="BC134" s="96">
        <f t="shared" si="62"/>
        <v>0</v>
      </c>
      <c r="BD134" s="89">
        <f t="shared" si="79"/>
        <v>0</v>
      </c>
      <c r="BE134" s="97">
        <f t="shared" si="63"/>
        <v>0</v>
      </c>
      <c r="BF134" s="97" t="str">
        <f t="shared" si="64"/>
        <v/>
      </c>
      <c r="BG134" s="97">
        <f t="shared" si="65"/>
        <v>0</v>
      </c>
      <c r="BH134" s="97">
        <f t="shared" si="66"/>
        <v>0</v>
      </c>
      <c r="BI134" s="97">
        <f t="shared" si="67"/>
        <v>0</v>
      </c>
      <c r="BJ134" s="97">
        <f t="shared" si="68"/>
        <v>0</v>
      </c>
      <c r="BK134" s="97">
        <f t="shared" si="69"/>
        <v>0</v>
      </c>
      <c r="BL134" s="97">
        <f t="shared" si="70"/>
        <v>0</v>
      </c>
      <c r="BM134" s="97">
        <f t="shared" si="71"/>
        <v>0</v>
      </c>
      <c r="BN134" s="97">
        <f t="shared" si="72"/>
        <v>0</v>
      </c>
      <c r="BO134" s="97">
        <f t="shared" si="73"/>
        <v>0</v>
      </c>
      <c r="BP134" s="97">
        <f t="shared" si="74"/>
        <v>0</v>
      </c>
      <c r="BQ134" s="97">
        <f t="shared" si="75"/>
        <v>0</v>
      </c>
      <c r="BR134" s="97">
        <f t="shared" si="76"/>
        <v>0</v>
      </c>
      <c r="BS134" s="98" t="e">
        <f t="shared" si="77"/>
        <v>#VALUE!</v>
      </c>
      <c r="BU134" s="118"/>
      <c r="BV134" s="492"/>
    </row>
    <row r="135" spans="1:74" ht="31.5" customHeight="1" x14ac:dyDescent="0.25">
      <c r="A135" s="74">
        <v>9</v>
      </c>
      <c r="B135" s="75">
        <v>78</v>
      </c>
      <c r="C135" s="49" t="s">
        <v>1810</v>
      </c>
      <c r="D135" s="76" t="s">
        <v>2988</v>
      </c>
      <c r="E135" s="48" t="s">
        <v>1180</v>
      </c>
      <c r="F135" s="318" t="s">
        <v>4006</v>
      </c>
      <c r="G135" s="318"/>
      <c r="H135" s="87"/>
      <c r="I135" s="87"/>
      <c r="J135" s="109"/>
      <c r="K135" s="87"/>
      <c r="L135" s="87"/>
      <c r="M135" s="48" t="s">
        <v>2371</v>
      </c>
      <c r="N135" s="49" t="s">
        <v>1837</v>
      </c>
      <c r="O135" s="76" t="s">
        <v>3745</v>
      </c>
      <c r="P135" s="76"/>
      <c r="Q135" s="49" t="s">
        <v>457</v>
      </c>
      <c r="R135" s="49"/>
      <c r="S135" s="76" t="s">
        <v>1854</v>
      </c>
      <c r="T135" s="76" t="s">
        <v>449</v>
      </c>
      <c r="U135" s="89"/>
      <c r="V135" s="90">
        <v>1</v>
      </c>
      <c r="W135" s="399">
        <f t="shared" si="80"/>
        <v>1309988</v>
      </c>
      <c r="X135" s="174"/>
      <c r="Y135" s="419"/>
      <c r="Z135" s="473" t="s">
        <v>4575</v>
      </c>
      <c r="AA135" s="473" t="s">
        <v>4575</v>
      </c>
      <c r="AB135" s="473" t="s">
        <v>4576</v>
      </c>
      <c r="AC135" s="132" t="str">
        <f>IF(AZ135=0,"【支払済】","")</f>
        <v>【支払済】</v>
      </c>
      <c r="AD135" s="132">
        <v>43487</v>
      </c>
      <c r="AE135" s="132">
        <v>41751</v>
      </c>
      <c r="AF135" s="132" t="str">
        <f t="shared" si="59"/>
        <v/>
      </c>
      <c r="AG135" s="132">
        <f t="shared" si="81"/>
        <v>41751</v>
      </c>
      <c r="AH135" s="132"/>
      <c r="AI135" s="204"/>
      <c r="AJ135" s="205"/>
      <c r="AK135" s="206"/>
      <c r="AL135" s="207"/>
      <c r="AM135" s="208">
        <v>1309988</v>
      </c>
      <c r="AN135" s="93"/>
      <c r="AO135" s="49" t="str">
        <f t="shared" si="82"/>
        <v>栃木県那須郡那須町寺子乙字入山１９９６－９１</v>
      </c>
      <c r="AP135" s="208"/>
      <c r="AQ135" s="89">
        <v>43546</v>
      </c>
      <c r="AR135" s="93">
        <v>1309988</v>
      </c>
      <c r="AS135" s="89"/>
      <c r="AT135" s="93"/>
      <c r="AU135" s="89"/>
      <c r="AV135" s="93"/>
      <c r="AW135" s="107"/>
      <c r="AX135" s="103"/>
      <c r="AY135" s="391">
        <f t="shared" si="83"/>
        <v>1309988</v>
      </c>
      <c r="AZ135" s="95">
        <f t="shared" si="78"/>
        <v>0</v>
      </c>
      <c r="BA135" s="49" t="str">
        <f t="shared" si="60"/>
        <v>栃木県那須郡那須町寺子乙字入山１９９６－９１</v>
      </c>
      <c r="BB135" s="48">
        <f t="shared" si="61"/>
        <v>1</v>
      </c>
      <c r="BC135" s="96">
        <f t="shared" si="62"/>
        <v>0</v>
      </c>
      <c r="BD135" s="89" t="str">
        <f t="shared" si="79"/>
        <v>【支払済】</v>
      </c>
      <c r="BE135" s="97">
        <f t="shared" si="63"/>
        <v>0</v>
      </c>
      <c r="BF135" s="97">
        <f t="shared" si="64"/>
        <v>0</v>
      </c>
      <c r="BG135" s="97">
        <f t="shared" si="65"/>
        <v>0</v>
      </c>
      <c r="BH135" s="97">
        <f t="shared" si="66"/>
        <v>0</v>
      </c>
      <c r="BI135" s="97">
        <f t="shared" si="67"/>
        <v>0</v>
      </c>
      <c r="BJ135" s="97">
        <f t="shared" si="68"/>
        <v>0</v>
      </c>
      <c r="BK135" s="97">
        <f t="shared" si="69"/>
        <v>0</v>
      </c>
      <c r="BL135" s="97">
        <f t="shared" si="70"/>
        <v>0</v>
      </c>
      <c r="BM135" s="97">
        <f t="shared" si="71"/>
        <v>0</v>
      </c>
      <c r="BN135" s="97">
        <f t="shared" si="72"/>
        <v>0</v>
      </c>
      <c r="BO135" s="97">
        <f t="shared" si="73"/>
        <v>0</v>
      </c>
      <c r="BP135" s="97">
        <f t="shared" si="74"/>
        <v>0</v>
      </c>
      <c r="BQ135" s="97">
        <f t="shared" si="75"/>
        <v>0</v>
      </c>
      <c r="BR135" s="97">
        <f t="shared" si="76"/>
        <v>0</v>
      </c>
      <c r="BS135" s="98">
        <f t="shared" si="77"/>
        <v>0</v>
      </c>
      <c r="BU135" s="118"/>
      <c r="BV135" s="492"/>
    </row>
    <row r="136" spans="1:74" ht="31.5" customHeight="1" x14ac:dyDescent="0.25">
      <c r="A136" s="74">
        <v>9</v>
      </c>
      <c r="B136" s="75">
        <v>78</v>
      </c>
      <c r="C136" s="49" t="s">
        <v>1810</v>
      </c>
      <c r="D136" s="76" t="s">
        <v>2988</v>
      </c>
      <c r="E136" s="48" t="s">
        <v>1180</v>
      </c>
      <c r="F136" s="318" t="s">
        <v>4006</v>
      </c>
      <c r="G136" s="318"/>
      <c r="H136" s="87"/>
      <c r="I136" s="87"/>
      <c r="J136" s="109"/>
      <c r="K136" s="87"/>
      <c r="L136" s="87"/>
      <c r="M136" s="48" t="s">
        <v>2371</v>
      </c>
      <c r="N136" s="49" t="s">
        <v>1837</v>
      </c>
      <c r="O136" s="49"/>
      <c r="P136" s="76"/>
      <c r="Q136" s="49" t="s">
        <v>457</v>
      </c>
      <c r="R136" s="49"/>
      <c r="S136" s="76" t="s">
        <v>1854</v>
      </c>
      <c r="T136" s="76" t="s">
        <v>449</v>
      </c>
      <c r="U136" s="89"/>
      <c r="V136" s="90">
        <v>1</v>
      </c>
      <c r="W136" s="399">
        <f t="shared" si="80"/>
        <v>1309988</v>
      </c>
      <c r="X136" s="174"/>
      <c r="Y136" s="419"/>
      <c r="Z136" s="473" t="s">
        <v>4575</v>
      </c>
      <c r="AA136" s="473" t="s">
        <v>4575</v>
      </c>
      <c r="AB136" s="473" t="s">
        <v>4576</v>
      </c>
      <c r="AC136" s="132">
        <v>43517</v>
      </c>
      <c r="AD136" s="132">
        <v>43487</v>
      </c>
      <c r="AE136" s="132">
        <v>41751</v>
      </c>
      <c r="AF136" s="132" t="str">
        <f t="shared" si="59"/>
        <v/>
      </c>
      <c r="AG136" s="132">
        <f t="shared" si="81"/>
        <v>41751</v>
      </c>
      <c r="AH136" s="132"/>
      <c r="AI136" s="204"/>
      <c r="AJ136" s="205"/>
      <c r="AK136" s="211"/>
      <c r="AL136" s="207"/>
      <c r="AM136" s="208">
        <v>1309988</v>
      </c>
      <c r="AN136" s="93"/>
      <c r="AO136" s="49" t="str">
        <f t="shared" si="82"/>
        <v>栃木県那須郡那須町寺子乙字入山１９９６－９１</v>
      </c>
      <c r="AP136" s="49"/>
      <c r="AQ136" s="89">
        <v>43546</v>
      </c>
      <c r="AR136" s="93">
        <v>1309988</v>
      </c>
      <c r="AS136" s="89"/>
      <c r="AT136" s="93"/>
      <c r="AU136" s="89"/>
      <c r="AV136" s="93"/>
      <c r="AW136" s="107"/>
      <c r="AX136" s="103"/>
      <c r="AY136" s="391">
        <f t="shared" si="83"/>
        <v>1309988</v>
      </c>
      <c r="AZ136" s="95">
        <f t="shared" si="78"/>
        <v>0</v>
      </c>
      <c r="BA136" s="49" t="str">
        <f t="shared" si="60"/>
        <v>栃木県那須郡那須町寺子乙字入山１９９６－９１</v>
      </c>
      <c r="BB136" s="48">
        <f t="shared" si="61"/>
        <v>1</v>
      </c>
      <c r="BC136" s="96">
        <f t="shared" si="62"/>
        <v>0</v>
      </c>
      <c r="BD136" s="89">
        <f t="shared" si="79"/>
        <v>43517</v>
      </c>
      <c r="BE136" s="97">
        <f t="shared" si="63"/>
        <v>0</v>
      </c>
      <c r="BF136" s="97">
        <f t="shared" si="64"/>
        <v>0</v>
      </c>
      <c r="BG136" s="97">
        <f t="shared" si="65"/>
        <v>0</v>
      </c>
      <c r="BH136" s="97">
        <f t="shared" si="66"/>
        <v>0</v>
      </c>
      <c r="BI136" s="97">
        <f t="shared" si="67"/>
        <v>0</v>
      </c>
      <c r="BJ136" s="97">
        <f t="shared" si="68"/>
        <v>0</v>
      </c>
      <c r="BK136" s="97">
        <f t="shared" si="69"/>
        <v>0</v>
      </c>
      <c r="BL136" s="97">
        <f t="shared" si="70"/>
        <v>0</v>
      </c>
      <c r="BM136" s="97">
        <f t="shared" si="71"/>
        <v>0</v>
      </c>
      <c r="BN136" s="97">
        <f t="shared" si="72"/>
        <v>0</v>
      </c>
      <c r="BO136" s="97">
        <f t="shared" si="73"/>
        <v>0</v>
      </c>
      <c r="BP136" s="97">
        <f t="shared" si="74"/>
        <v>0</v>
      </c>
      <c r="BQ136" s="97">
        <f t="shared" si="75"/>
        <v>0</v>
      </c>
      <c r="BR136" s="97">
        <f t="shared" si="76"/>
        <v>0</v>
      </c>
      <c r="BS136" s="98">
        <f t="shared" si="77"/>
        <v>0</v>
      </c>
      <c r="BU136" s="118"/>
      <c r="BV136" s="492"/>
    </row>
    <row r="137" spans="1:74" s="118" customFormat="1" ht="31.5" customHeight="1" x14ac:dyDescent="0.25">
      <c r="A137" s="74">
        <v>9</v>
      </c>
      <c r="B137" s="75">
        <v>79</v>
      </c>
      <c r="C137" s="49" t="s">
        <v>1810</v>
      </c>
      <c r="D137" s="76" t="s">
        <v>3432</v>
      </c>
      <c r="E137" s="48" t="s">
        <v>1185</v>
      </c>
      <c r="F137" s="318" t="s">
        <v>4017</v>
      </c>
      <c r="G137" s="318"/>
      <c r="H137" s="87"/>
      <c r="I137" s="87"/>
      <c r="J137" s="109"/>
      <c r="K137" s="87"/>
      <c r="L137" s="87"/>
      <c r="M137" s="48" t="s">
        <v>2371</v>
      </c>
      <c r="N137" s="49" t="s">
        <v>1838</v>
      </c>
      <c r="O137" s="49"/>
      <c r="P137" s="76"/>
      <c r="Q137" s="88" t="s">
        <v>462</v>
      </c>
      <c r="R137" s="49"/>
      <c r="S137" s="76" t="s">
        <v>1854</v>
      </c>
      <c r="T137" s="76" t="s">
        <v>449</v>
      </c>
      <c r="U137" s="89"/>
      <c r="V137" s="90">
        <v>1</v>
      </c>
      <c r="W137" s="399">
        <f t="shared" si="80"/>
        <v>1976972</v>
      </c>
      <c r="X137" s="171" t="s">
        <v>3208</v>
      </c>
      <c r="Y137" s="463" t="s">
        <v>2165</v>
      </c>
      <c r="Z137" s="498" t="s">
        <v>4575</v>
      </c>
      <c r="AA137" s="498" t="s">
        <v>4575</v>
      </c>
      <c r="AB137" s="498" t="s">
        <v>4576</v>
      </c>
      <c r="AC137" s="132" t="str">
        <f>IF(R137=0,"【譲渡済】","")</f>
        <v>【譲渡済】</v>
      </c>
      <c r="AD137" s="132">
        <v>42081</v>
      </c>
      <c r="AE137" s="132" t="s">
        <v>4038</v>
      </c>
      <c r="AF137" s="132" t="str">
        <f t="shared" si="59"/>
        <v/>
      </c>
      <c r="AG137" s="132">
        <f t="shared" si="81"/>
        <v>42081</v>
      </c>
      <c r="AH137" s="132"/>
      <c r="AI137" s="204"/>
      <c r="AJ137" s="205"/>
      <c r="AK137" s="206"/>
      <c r="AL137" s="207"/>
      <c r="AM137" s="208">
        <v>1976972</v>
      </c>
      <c r="AN137" s="93"/>
      <c r="AO137" s="49" t="str">
        <f t="shared" si="82"/>
        <v>栃木県那須郡那須町沼野井字砂野目６２７－１２５</v>
      </c>
      <c r="AP137" s="49"/>
      <c r="AQ137" s="89"/>
      <c r="AR137" s="93"/>
      <c r="AS137" s="89">
        <v>42320</v>
      </c>
      <c r="AT137" s="93">
        <v>1821200</v>
      </c>
      <c r="AU137" s="89"/>
      <c r="AV137" s="93"/>
      <c r="AW137" s="89">
        <v>42825</v>
      </c>
      <c r="AX137" s="93">
        <v>155772</v>
      </c>
      <c r="AY137" s="391">
        <f t="shared" si="83"/>
        <v>1976972</v>
      </c>
      <c r="AZ137" s="95">
        <f t="shared" si="78"/>
        <v>0</v>
      </c>
      <c r="BA137" s="49" t="str">
        <f t="shared" si="60"/>
        <v>栃木県那須郡那須町沼野井字砂野目６２７－１２５</v>
      </c>
      <c r="BB137" s="48">
        <f t="shared" si="61"/>
        <v>1</v>
      </c>
      <c r="BC137" s="96" t="str">
        <f t="shared" si="62"/>
        <v>ﾂﾂｲﾀｶｼ</v>
      </c>
      <c r="BD137" s="89" t="str">
        <f t="shared" si="79"/>
        <v>【譲渡済】</v>
      </c>
      <c r="BE137" s="97">
        <f t="shared" si="63"/>
        <v>0</v>
      </c>
      <c r="BF137" s="97">
        <f t="shared" si="64"/>
        <v>0</v>
      </c>
      <c r="BG137" s="97">
        <f t="shared" si="65"/>
        <v>0</v>
      </c>
      <c r="BH137" s="97">
        <f t="shared" si="66"/>
        <v>0</v>
      </c>
      <c r="BI137" s="97">
        <f t="shared" si="67"/>
        <v>0</v>
      </c>
      <c r="BJ137" s="97">
        <f t="shared" si="68"/>
        <v>0</v>
      </c>
      <c r="BK137" s="97">
        <f t="shared" si="69"/>
        <v>0</v>
      </c>
      <c r="BL137" s="97">
        <f t="shared" si="70"/>
        <v>0</v>
      </c>
      <c r="BM137" s="97">
        <f t="shared" si="71"/>
        <v>0</v>
      </c>
      <c r="BN137" s="97">
        <f t="shared" si="72"/>
        <v>0</v>
      </c>
      <c r="BO137" s="97">
        <f t="shared" si="73"/>
        <v>0</v>
      </c>
      <c r="BP137" s="97">
        <f t="shared" si="74"/>
        <v>0</v>
      </c>
      <c r="BQ137" s="97">
        <f t="shared" si="75"/>
        <v>0</v>
      </c>
      <c r="BR137" s="97">
        <f t="shared" si="76"/>
        <v>0</v>
      </c>
      <c r="BS137" s="98">
        <f t="shared" si="77"/>
        <v>0</v>
      </c>
      <c r="BT137" s="182"/>
      <c r="BV137" s="492" t="s">
        <v>4617</v>
      </c>
    </row>
    <row r="138" spans="1:74" ht="31.5" customHeight="1" x14ac:dyDescent="0.25">
      <c r="A138" s="74">
        <v>9</v>
      </c>
      <c r="B138" s="75">
        <v>80</v>
      </c>
      <c r="C138" s="49" t="s">
        <v>1810</v>
      </c>
      <c r="D138" s="76" t="s">
        <v>3432</v>
      </c>
      <c r="E138" s="48" t="s">
        <v>1184</v>
      </c>
      <c r="F138" s="318" t="s">
        <v>4018</v>
      </c>
      <c r="G138" s="318"/>
      <c r="H138" s="87"/>
      <c r="I138" s="87"/>
      <c r="J138" s="109"/>
      <c r="K138" s="87"/>
      <c r="L138" s="87"/>
      <c r="M138" s="48" t="s">
        <v>2371</v>
      </c>
      <c r="N138" s="49" t="s">
        <v>1839</v>
      </c>
      <c r="O138" s="76"/>
      <c r="P138" s="76"/>
      <c r="Q138" s="88" t="s">
        <v>461</v>
      </c>
      <c r="R138" s="49"/>
      <c r="S138" s="76" t="s">
        <v>1854</v>
      </c>
      <c r="T138" s="76" t="s">
        <v>449</v>
      </c>
      <c r="U138" s="89"/>
      <c r="V138" s="90">
        <v>1</v>
      </c>
      <c r="W138" s="399">
        <f t="shared" si="80"/>
        <v>939314</v>
      </c>
      <c r="X138" s="171" t="s">
        <v>3207</v>
      </c>
      <c r="Y138" s="419"/>
      <c r="Z138" s="473" t="s">
        <v>4576</v>
      </c>
      <c r="AA138" s="473" t="s">
        <v>4575</v>
      </c>
      <c r="AB138" s="473" t="s">
        <v>4576</v>
      </c>
      <c r="AC138" s="132" t="str">
        <f>IF(AZ138=0,"【支払済】","")</f>
        <v>【支払済】</v>
      </c>
      <c r="AD138" s="132">
        <v>42081</v>
      </c>
      <c r="AE138" s="132">
        <v>41673</v>
      </c>
      <c r="AF138" s="132" t="str">
        <f t="shared" si="59"/>
        <v/>
      </c>
      <c r="AG138" s="132">
        <f t="shared" si="81"/>
        <v>41673</v>
      </c>
      <c r="AH138" s="132"/>
      <c r="AI138" s="204"/>
      <c r="AJ138" s="205"/>
      <c r="AK138" s="206"/>
      <c r="AL138" s="207"/>
      <c r="AM138" s="208">
        <v>939314</v>
      </c>
      <c r="AN138" s="93"/>
      <c r="AO138" s="49" t="str">
        <f t="shared" si="82"/>
        <v>栃木県那須郡那須町沼野井字砂野目６２７－８５</v>
      </c>
      <c r="AP138" s="49"/>
      <c r="AQ138" s="89">
        <v>43241</v>
      </c>
      <c r="AR138" s="93">
        <v>939314</v>
      </c>
      <c r="AS138" s="89"/>
      <c r="AT138" s="93"/>
      <c r="AU138" s="89"/>
      <c r="AV138" s="93"/>
      <c r="AW138" s="89"/>
      <c r="AX138" s="94"/>
      <c r="AY138" s="391">
        <f t="shared" si="83"/>
        <v>939314</v>
      </c>
      <c r="AZ138" s="95">
        <f t="shared" si="78"/>
        <v>0</v>
      </c>
      <c r="BA138" s="49" t="str">
        <f t="shared" si="60"/>
        <v>栃木県那須郡那須町沼野井字砂野目６２７－８５</v>
      </c>
      <c r="BB138" s="48">
        <f t="shared" si="61"/>
        <v>1</v>
      </c>
      <c r="BC138" s="96">
        <f t="shared" si="62"/>
        <v>0</v>
      </c>
      <c r="BD138" s="89" t="str">
        <f t="shared" si="79"/>
        <v>【支払済】</v>
      </c>
      <c r="BE138" s="97">
        <f t="shared" si="63"/>
        <v>0</v>
      </c>
      <c r="BF138" s="97">
        <f t="shared" si="64"/>
        <v>0</v>
      </c>
      <c r="BG138" s="97">
        <f t="shared" si="65"/>
        <v>0</v>
      </c>
      <c r="BH138" s="97">
        <f t="shared" si="66"/>
        <v>0</v>
      </c>
      <c r="BI138" s="97">
        <f t="shared" si="67"/>
        <v>0</v>
      </c>
      <c r="BJ138" s="97">
        <f t="shared" si="68"/>
        <v>0</v>
      </c>
      <c r="BK138" s="97">
        <f t="shared" si="69"/>
        <v>0</v>
      </c>
      <c r="BL138" s="97">
        <f t="shared" si="70"/>
        <v>0</v>
      </c>
      <c r="BM138" s="97">
        <f t="shared" si="71"/>
        <v>0</v>
      </c>
      <c r="BN138" s="97">
        <f t="shared" si="72"/>
        <v>0</v>
      </c>
      <c r="BO138" s="97">
        <f t="shared" si="73"/>
        <v>0</v>
      </c>
      <c r="BP138" s="97">
        <f t="shared" si="74"/>
        <v>0</v>
      </c>
      <c r="BQ138" s="97">
        <f t="shared" si="75"/>
        <v>0</v>
      </c>
      <c r="BR138" s="97">
        <f t="shared" si="76"/>
        <v>0</v>
      </c>
      <c r="BS138" s="98">
        <f t="shared" si="77"/>
        <v>0</v>
      </c>
      <c r="BU138" s="118"/>
      <c r="BV138" s="492"/>
    </row>
    <row r="139" spans="1:74" ht="31.5" customHeight="1" x14ac:dyDescent="0.25">
      <c r="A139" s="74">
        <v>9</v>
      </c>
      <c r="B139" s="75">
        <v>80</v>
      </c>
      <c r="C139" s="49" t="s">
        <v>1810</v>
      </c>
      <c r="D139" s="76" t="s">
        <v>3432</v>
      </c>
      <c r="E139" s="48" t="s">
        <v>1184</v>
      </c>
      <c r="F139" s="318" t="s">
        <v>4018</v>
      </c>
      <c r="G139" s="318"/>
      <c r="H139" s="87"/>
      <c r="I139" s="87"/>
      <c r="J139" s="109"/>
      <c r="K139" s="87"/>
      <c r="L139" s="87"/>
      <c r="M139" s="48" t="s">
        <v>2371</v>
      </c>
      <c r="N139" s="49" t="s">
        <v>1839</v>
      </c>
      <c r="O139" s="49"/>
      <c r="P139" s="76"/>
      <c r="Q139" s="88" t="s">
        <v>461</v>
      </c>
      <c r="R139" s="49"/>
      <c r="S139" s="76" t="s">
        <v>1854</v>
      </c>
      <c r="T139" s="76" t="s">
        <v>449</v>
      </c>
      <c r="U139" s="89"/>
      <c r="V139" s="90">
        <v>1</v>
      </c>
      <c r="W139" s="399">
        <f t="shared" si="80"/>
        <v>939314</v>
      </c>
      <c r="X139" s="171" t="s">
        <v>3207</v>
      </c>
      <c r="Y139" s="419"/>
      <c r="Z139" s="473" t="s">
        <v>4576</v>
      </c>
      <c r="AA139" s="473" t="s">
        <v>4575</v>
      </c>
      <c r="AB139" s="473" t="s">
        <v>4576</v>
      </c>
      <c r="AC139" s="132" t="str">
        <f>IF(AZ139=0,"【支払済】","")</f>
        <v>【支払済】</v>
      </c>
      <c r="AD139" s="132">
        <v>42081</v>
      </c>
      <c r="AE139" s="132">
        <v>41673</v>
      </c>
      <c r="AF139" s="132" t="str">
        <f t="shared" si="59"/>
        <v/>
      </c>
      <c r="AG139" s="132">
        <f t="shared" si="81"/>
        <v>41673</v>
      </c>
      <c r="AH139" s="132"/>
      <c r="AI139" s="204"/>
      <c r="AJ139" s="205"/>
      <c r="AK139" s="206"/>
      <c r="AL139" s="207"/>
      <c r="AM139" s="208">
        <v>939314</v>
      </c>
      <c r="AN139" s="93"/>
      <c r="AO139" s="49" t="str">
        <f t="shared" si="82"/>
        <v>栃木県那須郡那須町沼野井字砂野目６２７－８５</v>
      </c>
      <c r="AP139" s="49"/>
      <c r="AQ139" s="89">
        <v>43241</v>
      </c>
      <c r="AR139" s="93">
        <v>939314</v>
      </c>
      <c r="AS139" s="89"/>
      <c r="AT139" s="93"/>
      <c r="AU139" s="89"/>
      <c r="AV139" s="93"/>
      <c r="AW139" s="89"/>
      <c r="AX139" s="94"/>
      <c r="AY139" s="391">
        <f t="shared" si="83"/>
        <v>939314</v>
      </c>
      <c r="AZ139" s="95">
        <f t="shared" si="78"/>
        <v>0</v>
      </c>
      <c r="BA139" s="49" t="str">
        <f t="shared" si="60"/>
        <v>栃木県那須郡那須町沼野井字砂野目６２７－８５</v>
      </c>
      <c r="BB139" s="48">
        <f t="shared" si="61"/>
        <v>1</v>
      </c>
      <c r="BC139" s="96">
        <f t="shared" si="62"/>
        <v>0</v>
      </c>
      <c r="BD139" s="89" t="str">
        <f t="shared" si="79"/>
        <v>【支払済】</v>
      </c>
      <c r="BE139" s="97">
        <f t="shared" si="63"/>
        <v>0</v>
      </c>
      <c r="BF139" s="97">
        <f t="shared" si="64"/>
        <v>0</v>
      </c>
      <c r="BG139" s="97">
        <f t="shared" si="65"/>
        <v>0</v>
      </c>
      <c r="BH139" s="97">
        <f t="shared" si="66"/>
        <v>0</v>
      </c>
      <c r="BI139" s="97">
        <f t="shared" si="67"/>
        <v>0</v>
      </c>
      <c r="BJ139" s="97">
        <f t="shared" si="68"/>
        <v>0</v>
      </c>
      <c r="BK139" s="97">
        <f t="shared" si="69"/>
        <v>0</v>
      </c>
      <c r="BL139" s="97">
        <f t="shared" si="70"/>
        <v>0</v>
      </c>
      <c r="BM139" s="97">
        <f t="shared" si="71"/>
        <v>0</v>
      </c>
      <c r="BN139" s="97">
        <f t="shared" si="72"/>
        <v>0</v>
      </c>
      <c r="BO139" s="97">
        <f t="shared" si="73"/>
        <v>0</v>
      </c>
      <c r="BP139" s="97">
        <f t="shared" si="74"/>
        <v>0</v>
      </c>
      <c r="BQ139" s="97">
        <f t="shared" si="75"/>
        <v>0</v>
      </c>
      <c r="BR139" s="97">
        <f t="shared" si="76"/>
        <v>0</v>
      </c>
      <c r="BS139" s="98">
        <f t="shared" si="77"/>
        <v>0</v>
      </c>
      <c r="BU139" s="118"/>
      <c r="BV139" s="492"/>
    </row>
    <row r="140" spans="1:74" s="118" customFormat="1" ht="31.5" customHeight="1" x14ac:dyDescent="0.25">
      <c r="A140" s="74">
        <v>9</v>
      </c>
      <c r="B140" s="75">
        <v>1075</v>
      </c>
      <c r="C140" s="49" t="s">
        <v>1810</v>
      </c>
      <c r="D140" s="76" t="s">
        <v>2988</v>
      </c>
      <c r="E140" s="48" t="s">
        <v>1186</v>
      </c>
      <c r="F140" s="87" t="s">
        <v>3209</v>
      </c>
      <c r="G140" s="87"/>
      <c r="H140" s="87"/>
      <c r="I140" s="87"/>
      <c r="J140" s="109"/>
      <c r="K140" s="87"/>
      <c r="L140" s="87"/>
      <c r="M140" s="48" t="s">
        <v>2371</v>
      </c>
      <c r="N140" s="49" t="s">
        <v>4194</v>
      </c>
      <c r="O140" s="49"/>
      <c r="P140" s="76"/>
      <c r="Q140" s="88" t="s">
        <v>463</v>
      </c>
      <c r="R140" s="49"/>
      <c r="S140" s="76" t="s">
        <v>1854</v>
      </c>
      <c r="T140" s="76" t="s">
        <v>449</v>
      </c>
      <c r="U140" s="89"/>
      <c r="V140" s="90">
        <v>1</v>
      </c>
      <c r="W140" s="399">
        <f t="shared" si="80"/>
        <v>355363</v>
      </c>
      <c r="X140" s="171" t="s">
        <v>3204</v>
      </c>
      <c r="Y140" s="419"/>
      <c r="Z140" s="473" t="s">
        <v>4576</v>
      </c>
      <c r="AA140" s="473" t="s">
        <v>4575</v>
      </c>
      <c r="AB140" s="473" t="s">
        <v>4576</v>
      </c>
      <c r="AC140" s="132" t="str">
        <f>IF(AZ140=0,"【支払済】","")</f>
        <v/>
      </c>
      <c r="AD140" s="132">
        <v>43459</v>
      </c>
      <c r="AE140" s="218">
        <v>41364</v>
      </c>
      <c r="AF140" s="132" t="str">
        <f t="shared" si="59"/>
        <v/>
      </c>
      <c r="AG140" s="132">
        <f t="shared" si="81"/>
        <v>41364</v>
      </c>
      <c r="AH140" s="218"/>
      <c r="AI140" s="219"/>
      <c r="AJ140" s="220"/>
      <c r="AK140" s="206"/>
      <c r="AL140" s="227"/>
      <c r="AM140" s="208">
        <v>355363</v>
      </c>
      <c r="AN140" s="93"/>
      <c r="AO140" s="49" t="str">
        <f t="shared" si="82"/>
        <v>栃木県那須郡那須町沼野井字砂野目６３９－５８</v>
      </c>
      <c r="AP140" s="49"/>
      <c r="AQ140" s="89"/>
      <c r="AR140" s="93"/>
      <c r="AS140" s="89"/>
      <c r="AT140" s="93"/>
      <c r="AU140" s="89"/>
      <c r="AV140" s="93"/>
      <c r="AW140" s="89"/>
      <c r="AX140" s="94"/>
      <c r="AY140" s="391">
        <f t="shared" si="83"/>
        <v>0</v>
      </c>
      <c r="AZ140" s="95">
        <f t="shared" si="78"/>
        <v>355363</v>
      </c>
      <c r="BA140" s="49" t="str">
        <f t="shared" si="60"/>
        <v>栃木県那須郡那須町沼野井字砂野目６３９－５８</v>
      </c>
      <c r="BB140" s="48">
        <f t="shared" si="61"/>
        <v>1</v>
      </c>
      <c r="BC140" s="96">
        <f t="shared" si="62"/>
        <v>0</v>
      </c>
      <c r="BD140" s="89" t="str">
        <f t="shared" si="79"/>
        <v/>
      </c>
      <c r="BE140" s="97">
        <f t="shared" si="63"/>
        <v>0</v>
      </c>
      <c r="BF140" s="97">
        <f t="shared" si="64"/>
        <v>0</v>
      </c>
      <c r="BG140" s="97">
        <f t="shared" si="65"/>
        <v>0</v>
      </c>
      <c r="BH140" s="97">
        <f t="shared" si="66"/>
        <v>0</v>
      </c>
      <c r="BI140" s="97">
        <f t="shared" si="67"/>
        <v>0</v>
      </c>
      <c r="BJ140" s="97">
        <f t="shared" si="68"/>
        <v>0</v>
      </c>
      <c r="BK140" s="97">
        <f t="shared" si="69"/>
        <v>0</v>
      </c>
      <c r="BL140" s="97">
        <f t="shared" si="70"/>
        <v>0</v>
      </c>
      <c r="BM140" s="97">
        <f t="shared" si="71"/>
        <v>0</v>
      </c>
      <c r="BN140" s="97">
        <f t="shared" si="72"/>
        <v>0</v>
      </c>
      <c r="BO140" s="97">
        <f t="shared" si="73"/>
        <v>0</v>
      </c>
      <c r="BP140" s="97">
        <f t="shared" si="74"/>
        <v>0</v>
      </c>
      <c r="BQ140" s="97">
        <f t="shared" si="75"/>
        <v>0</v>
      </c>
      <c r="BR140" s="97">
        <f t="shared" si="76"/>
        <v>0</v>
      </c>
      <c r="BS140" s="98">
        <f t="shared" si="77"/>
        <v>355363</v>
      </c>
      <c r="BT140" s="183"/>
      <c r="BV140" s="492"/>
    </row>
    <row r="141" spans="1:74" ht="31.5" customHeight="1" x14ac:dyDescent="0.25">
      <c r="A141" s="74">
        <v>9</v>
      </c>
      <c r="B141" s="75">
        <v>81</v>
      </c>
      <c r="C141" s="49" t="s">
        <v>1810</v>
      </c>
      <c r="D141" s="349" t="s">
        <v>4126</v>
      </c>
      <c r="E141" s="48" t="s">
        <v>1186</v>
      </c>
      <c r="F141" s="87" t="s">
        <v>3203</v>
      </c>
      <c r="G141" s="87"/>
      <c r="H141" s="87"/>
      <c r="I141" s="87"/>
      <c r="J141" s="109"/>
      <c r="K141" s="87"/>
      <c r="L141" s="376" t="s">
        <v>4196</v>
      </c>
      <c r="M141" s="48" t="s">
        <v>2371</v>
      </c>
      <c r="N141" s="49" t="s">
        <v>4195</v>
      </c>
      <c r="O141" s="76" t="s">
        <v>3745</v>
      </c>
      <c r="P141" s="76"/>
      <c r="Q141" s="88" t="s">
        <v>463</v>
      </c>
      <c r="R141" s="49"/>
      <c r="S141" s="76" t="s">
        <v>1854</v>
      </c>
      <c r="T141" s="76" t="s">
        <v>449</v>
      </c>
      <c r="U141" s="89"/>
      <c r="V141" s="90">
        <v>1</v>
      </c>
      <c r="W141" s="399">
        <f t="shared" si="80"/>
        <v>594550</v>
      </c>
      <c r="X141" s="171" t="s">
        <v>3204</v>
      </c>
      <c r="Y141" s="419"/>
      <c r="Z141" s="473" t="s">
        <v>4576</v>
      </c>
      <c r="AA141" s="473" t="s">
        <v>4575</v>
      </c>
      <c r="AB141" s="473" t="s">
        <v>4576</v>
      </c>
      <c r="AC141" s="132" t="str">
        <f>IF(AZ141=0,"【支払済】","")</f>
        <v>【支払済】</v>
      </c>
      <c r="AD141" s="132">
        <v>43459</v>
      </c>
      <c r="AE141" s="218">
        <v>41364</v>
      </c>
      <c r="AF141" s="132" t="str">
        <f t="shared" si="59"/>
        <v/>
      </c>
      <c r="AG141" s="132">
        <f t="shared" si="81"/>
        <v>41364</v>
      </c>
      <c r="AH141" s="218"/>
      <c r="AI141" s="219"/>
      <c r="AJ141" s="220"/>
      <c r="AK141" s="206"/>
      <c r="AL141" s="227"/>
      <c r="AM141" s="208">
        <v>594550</v>
      </c>
      <c r="AN141" s="93"/>
      <c r="AO141" s="49" t="str">
        <f t="shared" si="82"/>
        <v>栃木県那須郡那須町沼野井字砂野目６３９－５８</v>
      </c>
      <c r="AP141" s="49"/>
      <c r="AQ141" s="89">
        <v>43483</v>
      </c>
      <c r="AR141" s="93">
        <v>594550</v>
      </c>
      <c r="AS141" s="89"/>
      <c r="AT141" s="93"/>
      <c r="AU141" s="89"/>
      <c r="AV141" s="93"/>
      <c r="AW141" s="89"/>
      <c r="AX141" s="94"/>
      <c r="AY141" s="391">
        <f t="shared" si="83"/>
        <v>594550</v>
      </c>
      <c r="AZ141" s="95">
        <f t="shared" si="78"/>
        <v>0</v>
      </c>
      <c r="BA141" s="49" t="str">
        <f t="shared" si="60"/>
        <v>栃木県那須郡那須町沼野井字砂野目６３９－５８</v>
      </c>
      <c r="BB141" s="48">
        <f t="shared" si="61"/>
        <v>1</v>
      </c>
      <c r="BC141" s="96">
        <f t="shared" si="62"/>
        <v>0</v>
      </c>
      <c r="BD141" s="89" t="str">
        <f t="shared" si="79"/>
        <v>【支払済】</v>
      </c>
      <c r="BE141" s="97">
        <f t="shared" si="63"/>
        <v>0</v>
      </c>
      <c r="BF141" s="97">
        <f t="shared" si="64"/>
        <v>0</v>
      </c>
      <c r="BG141" s="97">
        <f t="shared" si="65"/>
        <v>0</v>
      </c>
      <c r="BH141" s="97">
        <f t="shared" si="66"/>
        <v>0</v>
      </c>
      <c r="BI141" s="97">
        <f t="shared" si="67"/>
        <v>0</v>
      </c>
      <c r="BJ141" s="97">
        <f t="shared" si="68"/>
        <v>0</v>
      </c>
      <c r="BK141" s="97">
        <f t="shared" si="69"/>
        <v>0</v>
      </c>
      <c r="BL141" s="97">
        <f t="shared" si="70"/>
        <v>0</v>
      </c>
      <c r="BM141" s="97">
        <f t="shared" si="71"/>
        <v>0</v>
      </c>
      <c r="BN141" s="97">
        <f t="shared" si="72"/>
        <v>0</v>
      </c>
      <c r="BO141" s="97">
        <f t="shared" si="73"/>
        <v>0</v>
      </c>
      <c r="BP141" s="97">
        <f t="shared" si="74"/>
        <v>0</v>
      </c>
      <c r="BQ141" s="97">
        <f t="shared" si="75"/>
        <v>0</v>
      </c>
      <c r="BR141" s="97">
        <f t="shared" si="76"/>
        <v>0</v>
      </c>
      <c r="BS141" s="98">
        <f t="shared" si="77"/>
        <v>0</v>
      </c>
      <c r="BT141" s="183"/>
      <c r="BU141" s="118"/>
      <c r="BV141" s="492"/>
    </row>
    <row r="142" spans="1:74" s="100" customFormat="1" ht="31.5" customHeight="1" x14ac:dyDescent="0.25">
      <c r="A142" s="74">
        <v>9</v>
      </c>
      <c r="B142" s="75">
        <v>81</v>
      </c>
      <c r="C142" s="49" t="s">
        <v>1810</v>
      </c>
      <c r="D142" s="349" t="s">
        <v>4126</v>
      </c>
      <c r="E142" s="48" t="s">
        <v>1186</v>
      </c>
      <c r="F142" s="87" t="s">
        <v>3203</v>
      </c>
      <c r="G142" s="87"/>
      <c r="H142" s="87"/>
      <c r="I142" s="87"/>
      <c r="J142" s="109"/>
      <c r="K142" s="87"/>
      <c r="L142" s="376" t="s">
        <v>4196</v>
      </c>
      <c r="M142" s="48" t="s">
        <v>2371</v>
      </c>
      <c r="N142" s="49" t="s">
        <v>1840</v>
      </c>
      <c r="O142" s="49"/>
      <c r="P142" s="76"/>
      <c r="Q142" s="88" t="s">
        <v>463</v>
      </c>
      <c r="R142" s="49"/>
      <c r="S142" s="76" t="s">
        <v>1854</v>
      </c>
      <c r="T142" s="76" t="s">
        <v>449</v>
      </c>
      <c r="U142" s="89"/>
      <c r="V142" s="90">
        <v>1</v>
      </c>
      <c r="W142" s="399">
        <f t="shared" si="80"/>
        <v>594550</v>
      </c>
      <c r="X142" s="171" t="s">
        <v>3204</v>
      </c>
      <c r="Y142" s="419"/>
      <c r="Z142" s="473" t="s">
        <v>4576</v>
      </c>
      <c r="AA142" s="473" t="s">
        <v>4575</v>
      </c>
      <c r="AB142" s="473" t="s">
        <v>4576</v>
      </c>
      <c r="AC142" s="132" t="str">
        <f>IF(AZ142=0,"【支払済】","")</f>
        <v>【支払済】</v>
      </c>
      <c r="AD142" s="132">
        <v>43459</v>
      </c>
      <c r="AE142" s="218">
        <v>41364</v>
      </c>
      <c r="AF142" s="132" t="str">
        <f t="shared" si="59"/>
        <v/>
      </c>
      <c r="AG142" s="132">
        <f t="shared" si="81"/>
        <v>41364</v>
      </c>
      <c r="AH142" s="218"/>
      <c r="AI142" s="219"/>
      <c r="AJ142" s="220"/>
      <c r="AK142" s="206"/>
      <c r="AL142" s="227"/>
      <c r="AM142" s="208">
        <v>594550</v>
      </c>
      <c r="AN142" s="93"/>
      <c r="AO142" s="49" t="str">
        <f t="shared" si="82"/>
        <v>栃木県那須郡那須町沼野井字砂野目６３９－５８</v>
      </c>
      <c r="AP142" s="49"/>
      <c r="AQ142" s="89">
        <v>43483</v>
      </c>
      <c r="AR142" s="93">
        <v>594550</v>
      </c>
      <c r="AS142" s="89"/>
      <c r="AT142" s="93"/>
      <c r="AU142" s="89"/>
      <c r="AV142" s="93"/>
      <c r="AW142" s="89"/>
      <c r="AX142" s="94"/>
      <c r="AY142" s="391">
        <f t="shared" si="83"/>
        <v>594550</v>
      </c>
      <c r="AZ142" s="95">
        <f t="shared" si="78"/>
        <v>0</v>
      </c>
      <c r="BA142" s="49" t="str">
        <f t="shared" si="60"/>
        <v>栃木県那須郡那須町沼野井字砂野目６３９－５８</v>
      </c>
      <c r="BB142" s="48">
        <f t="shared" si="61"/>
        <v>1</v>
      </c>
      <c r="BC142" s="96">
        <f t="shared" si="62"/>
        <v>0</v>
      </c>
      <c r="BD142" s="89" t="str">
        <f t="shared" si="79"/>
        <v>【支払済】</v>
      </c>
      <c r="BE142" s="97">
        <f t="shared" si="63"/>
        <v>0</v>
      </c>
      <c r="BF142" s="97">
        <f t="shared" si="64"/>
        <v>0</v>
      </c>
      <c r="BG142" s="97">
        <f t="shared" si="65"/>
        <v>0</v>
      </c>
      <c r="BH142" s="97">
        <f t="shared" si="66"/>
        <v>0</v>
      </c>
      <c r="BI142" s="97">
        <f t="shared" si="67"/>
        <v>0</v>
      </c>
      <c r="BJ142" s="97">
        <f t="shared" si="68"/>
        <v>0</v>
      </c>
      <c r="BK142" s="97">
        <f t="shared" si="69"/>
        <v>0</v>
      </c>
      <c r="BL142" s="97">
        <f t="shared" si="70"/>
        <v>0</v>
      </c>
      <c r="BM142" s="97">
        <f t="shared" si="71"/>
        <v>0</v>
      </c>
      <c r="BN142" s="97">
        <f t="shared" si="72"/>
        <v>0</v>
      </c>
      <c r="BO142" s="97">
        <f t="shared" si="73"/>
        <v>0</v>
      </c>
      <c r="BP142" s="97">
        <f t="shared" si="74"/>
        <v>0</v>
      </c>
      <c r="BQ142" s="97">
        <f t="shared" si="75"/>
        <v>0</v>
      </c>
      <c r="BR142" s="97">
        <f t="shared" si="76"/>
        <v>0</v>
      </c>
      <c r="BS142" s="98">
        <f t="shared" si="77"/>
        <v>0</v>
      </c>
      <c r="BT142" s="183"/>
      <c r="BU142" s="118"/>
      <c r="BV142" s="492"/>
    </row>
    <row r="143" spans="1:74" s="118" customFormat="1" ht="31.5" customHeight="1" x14ac:dyDescent="0.25">
      <c r="A143" s="74">
        <v>9</v>
      </c>
      <c r="B143" s="75">
        <v>82</v>
      </c>
      <c r="C143" s="49" t="s">
        <v>1810</v>
      </c>
      <c r="D143" s="76" t="s">
        <v>2988</v>
      </c>
      <c r="E143" s="48" t="s">
        <v>1187</v>
      </c>
      <c r="F143" s="318" t="s">
        <v>4019</v>
      </c>
      <c r="G143" s="318"/>
      <c r="H143" s="87"/>
      <c r="I143" s="87"/>
      <c r="J143" s="109"/>
      <c r="K143" s="87"/>
      <c r="L143" s="87"/>
      <c r="M143" s="48" t="s">
        <v>2371</v>
      </c>
      <c r="N143" s="49" t="s">
        <v>1841</v>
      </c>
      <c r="O143" s="49"/>
      <c r="P143" s="76"/>
      <c r="Q143" s="88" t="s">
        <v>464</v>
      </c>
      <c r="R143" s="49"/>
      <c r="S143" s="76" t="s">
        <v>1854</v>
      </c>
      <c r="T143" s="76" t="s">
        <v>449</v>
      </c>
      <c r="U143" s="89"/>
      <c r="V143" s="90">
        <v>1</v>
      </c>
      <c r="W143" s="399">
        <f t="shared" si="80"/>
        <v>384700</v>
      </c>
      <c r="X143" s="171" t="s">
        <v>3205</v>
      </c>
      <c r="Y143" s="463" t="s">
        <v>2165</v>
      </c>
      <c r="Z143" s="506" t="s">
        <v>4576</v>
      </c>
      <c r="AA143" s="506" t="s">
        <v>4575</v>
      </c>
      <c r="AB143" s="506" t="s">
        <v>4576</v>
      </c>
      <c r="AC143" s="132" t="str">
        <f>IF(R143=0,"【譲渡済】","")</f>
        <v>【譲渡済】</v>
      </c>
      <c r="AD143" s="132">
        <v>42081</v>
      </c>
      <c r="AE143" s="132">
        <v>41673</v>
      </c>
      <c r="AF143" s="132" t="str">
        <f t="shared" si="59"/>
        <v/>
      </c>
      <c r="AG143" s="132">
        <f t="shared" si="81"/>
        <v>41673</v>
      </c>
      <c r="AH143" s="132"/>
      <c r="AI143" s="204"/>
      <c r="AJ143" s="205"/>
      <c r="AK143" s="206"/>
      <c r="AL143" s="207"/>
      <c r="AM143" s="208">
        <v>384700</v>
      </c>
      <c r="AN143" s="93"/>
      <c r="AO143" s="49" t="str">
        <f t="shared" si="82"/>
        <v>栃木県那須郡那須町沼野井字砂野目６３９－９０</v>
      </c>
      <c r="AP143" s="49"/>
      <c r="AQ143" s="89"/>
      <c r="AR143" s="93"/>
      <c r="AS143" s="89">
        <v>42272</v>
      </c>
      <c r="AT143" s="93">
        <v>310300</v>
      </c>
      <c r="AU143" s="89"/>
      <c r="AV143" s="93"/>
      <c r="AW143" s="89">
        <v>42627</v>
      </c>
      <c r="AX143" s="94">
        <v>74400</v>
      </c>
      <c r="AY143" s="391">
        <f t="shared" si="83"/>
        <v>384700</v>
      </c>
      <c r="AZ143" s="95">
        <f t="shared" si="78"/>
        <v>0</v>
      </c>
      <c r="BA143" s="49" t="str">
        <f t="shared" si="60"/>
        <v>栃木県那須郡那須町沼野井字砂野目６３９－９０</v>
      </c>
      <c r="BB143" s="48">
        <f t="shared" si="61"/>
        <v>1</v>
      </c>
      <c r="BC143" s="96" t="str">
        <f t="shared" si="62"/>
        <v>ﾂﾂｲﾀｶｼ</v>
      </c>
      <c r="BD143" s="89" t="str">
        <f t="shared" si="79"/>
        <v>【譲渡済】</v>
      </c>
      <c r="BE143" s="97">
        <f t="shared" si="63"/>
        <v>0</v>
      </c>
      <c r="BF143" s="97">
        <f t="shared" si="64"/>
        <v>0</v>
      </c>
      <c r="BG143" s="97">
        <f t="shared" si="65"/>
        <v>0</v>
      </c>
      <c r="BH143" s="97">
        <f t="shared" si="66"/>
        <v>0</v>
      </c>
      <c r="BI143" s="97">
        <f t="shared" si="67"/>
        <v>0</v>
      </c>
      <c r="BJ143" s="97">
        <f t="shared" si="68"/>
        <v>0</v>
      </c>
      <c r="BK143" s="97">
        <f t="shared" si="69"/>
        <v>0</v>
      </c>
      <c r="BL143" s="97">
        <f t="shared" si="70"/>
        <v>0</v>
      </c>
      <c r="BM143" s="97">
        <f t="shared" si="71"/>
        <v>0</v>
      </c>
      <c r="BN143" s="97">
        <f t="shared" si="72"/>
        <v>0</v>
      </c>
      <c r="BO143" s="97">
        <f t="shared" si="73"/>
        <v>0</v>
      </c>
      <c r="BP143" s="97">
        <f t="shared" si="74"/>
        <v>0</v>
      </c>
      <c r="BQ143" s="97">
        <f t="shared" si="75"/>
        <v>0</v>
      </c>
      <c r="BR143" s="97">
        <f t="shared" si="76"/>
        <v>0</v>
      </c>
      <c r="BS143" s="98">
        <f t="shared" si="77"/>
        <v>0</v>
      </c>
      <c r="BT143" s="183"/>
      <c r="BV143" s="492" t="s">
        <v>4617</v>
      </c>
    </row>
    <row r="144" spans="1:74" s="118" customFormat="1" ht="31.5" customHeight="1" x14ac:dyDescent="0.25">
      <c r="A144" s="74">
        <v>9</v>
      </c>
      <c r="B144" s="75">
        <v>83</v>
      </c>
      <c r="C144" s="49" t="s">
        <v>1810</v>
      </c>
      <c r="D144" s="76" t="s">
        <v>3432</v>
      </c>
      <c r="E144" s="48" t="s">
        <v>1183</v>
      </c>
      <c r="F144" s="318" t="s">
        <v>4020</v>
      </c>
      <c r="G144" s="318"/>
      <c r="H144" s="87"/>
      <c r="I144" s="87"/>
      <c r="J144" s="109"/>
      <c r="K144" s="87"/>
      <c r="L144" s="87"/>
      <c r="M144" s="48" t="s">
        <v>2371</v>
      </c>
      <c r="N144" s="49" t="s">
        <v>1842</v>
      </c>
      <c r="O144" s="49"/>
      <c r="P144" s="76"/>
      <c r="Q144" s="88" t="s">
        <v>460</v>
      </c>
      <c r="R144" s="49"/>
      <c r="S144" s="76" t="s">
        <v>1854</v>
      </c>
      <c r="T144" s="76" t="s">
        <v>449</v>
      </c>
      <c r="U144" s="89"/>
      <c r="V144" s="90">
        <v>1</v>
      </c>
      <c r="W144" s="399">
        <f t="shared" si="80"/>
        <v>656407</v>
      </c>
      <c r="X144" s="171" t="s">
        <v>3206</v>
      </c>
      <c r="Y144" s="463" t="s">
        <v>2125</v>
      </c>
      <c r="Z144" s="506" t="s">
        <v>4575</v>
      </c>
      <c r="AA144" s="506" t="s">
        <v>4575</v>
      </c>
      <c r="AB144" s="506" t="s">
        <v>4576</v>
      </c>
      <c r="AC144" s="132" t="str">
        <f>IF(R144=0,"【譲渡済】","")</f>
        <v>【譲渡済】</v>
      </c>
      <c r="AD144" s="132">
        <v>42774</v>
      </c>
      <c r="AE144" s="132">
        <v>41363</v>
      </c>
      <c r="AF144" s="132" t="str">
        <f t="shared" si="59"/>
        <v/>
      </c>
      <c r="AG144" s="132">
        <f t="shared" si="81"/>
        <v>41363</v>
      </c>
      <c r="AH144" s="132"/>
      <c r="AI144" s="204"/>
      <c r="AJ144" s="205"/>
      <c r="AK144" s="206"/>
      <c r="AL144" s="207"/>
      <c r="AM144" s="208">
        <v>656407</v>
      </c>
      <c r="AN144" s="93"/>
      <c r="AO144" s="49" t="str">
        <f t="shared" si="82"/>
        <v>栃木県那須郡那須町沼野井字新田６２７－１２、２５９他</v>
      </c>
      <c r="AP144" s="49"/>
      <c r="AQ144" s="89">
        <v>42782</v>
      </c>
      <c r="AR144" s="93">
        <v>656407</v>
      </c>
      <c r="AS144" s="89"/>
      <c r="AT144" s="93"/>
      <c r="AU144" s="89"/>
      <c r="AV144" s="93"/>
      <c r="AW144" s="89"/>
      <c r="AX144" s="94"/>
      <c r="AY144" s="391">
        <f t="shared" si="83"/>
        <v>656407</v>
      </c>
      <c r="AZ144" s="95">
        <f t="shared" si="78"/>
        <v>0</v>
      </c>
      <c r="BA144" s="49" t="str">
        <f t="shared" si="60"/>
        <v>栃木県那須郡那須町沼野井字新田６２７－１２、２５９他</v>
      </c>
      <c r="BB144" s="48">
        <f t="shared" si="61"/>
        <v>1</v>
      </c>
      <c r="BC144" s="96" t="str">
        <f t="shared" si="62"/>
        <v>ｶｻｲﾋｻﾄ</v>
      </c>
      <c r="BD144" s="89" t="str">
        <f t="shared" si="79"/>
        <v>【譲渡済】</v>
      </c>
      <c r="BE144" s="97">
        <f t="shared" si="63"/>
        <v>0</v>
      </c>
      <c r="BF144" s="97">
        <f t="shared" si="64"/>
        <v>0</v>
      </c>
      <c r="BG144" s="97">
        <f t="shared" si="65"/>
        <v>0</v>
      </c>
      <c r="BH144" s="97">
        <f t="shared" si="66"/>
        <v>0</v>
      </c>
      <c r="BI144" s="97">
        <f t="shared" si="67"/>
        <v>0</v>
      </c>
      <c r="BJ144" s="97">
        <f t="shared" si="68"/>
        <v>0</v>
      </c>
      <c r="BK144" s="97">
        <f t="shared" si="69"/>
        <v>0</v>
      </c>
      <c r="BL144" s="97">
        <f t="shared" si="70"/>
        <v>0</v>
      </c>
      <c r="BM144" s="97">
        <f t="shared" si="71"/>
        <v>0</v>
      </c>
      <c r="BN144" s="97">
        <f t="shared" si="72"/>
        <v>0</v>
      </c>
      <c r="BO144" s="97">
        <f t="shared" si="73"/>
        <v>0</v>
      </c>
      <c r="BP144" s="97">
        <f t="shared" si="74"/>
        <v>0</v>
      </c>
      <c r="BQ144" s="97">
        <f t="shared" si="75"/>
        <v>0</v>
      </c>
      <c r="BR144" s="97">
        <f t="shared" si="76"/>
        <v>0</v>
      </c>
      <c r="BS144" s="98">
        <f t="shared" si="77"/>
        <v>0</v>
      </c>
      <c r="BT144" s="183"/>
      <c r="BV144" s="492" t="s">
        <v>4628</v>
      </c>
    </row>
    <row r="145" spans="1:74" s="118" customFormat="1" ht="31.5" customHeight="1" x14ac:dyDescent="0.25">
      <c r="A145" s="74">
        <v>9</v>
      </c>
      <c r="B145" s="75">
        <v>84</v>
      </c>
      <c r="C145" s="49" t="s">
        <v>1810</v>
      </c>
      <c r="D145" s="76" t="s">
        <v>3431</v>
      </c>
      <c r="E145" s="48" t="s">
        <v>1179</v>
      </c>
      <c r="F145" s="87" t="s">
        <v>2392</v>
      </c>
      <c r="G145" s="87"/>
      <c r="H145" s="87"/>
      <c r="I145" s="87"/>
      <c r="J145" s="109"/>
      <c r="K145" s="87"/>
      <c r="L145" s="87"/>
      <c r="M145" s="48" t="s">
        <v>2371</v>
      </c>
      <c r="N145" s="49" t="s">
        <v>1843</v>
      </c>
      <c r="O145" s="49"/>
      <c r="P145" s="76"/>
      <c r="Q145" s="88" t="s">
        <v>456</v>
      </c>
      <c r="R145" s="49"/>
      <c r="S145" s="76" t="s">
        <v>1854</v>
      </c>
      <c r="T145" s="76" t="s">
        <v>449</v>
      </c>
      <c r="U145" s="89"/>
      <c r="V145" s="90">
        <v>1</v>
      </c>
      <c r="W145" s="399">
        <f t="shared" si="80"/>
        <v>1130005</v>
      </c>
      <c r="X145" s="171" t="s">
        <v>2509</v>
      </c>
      <c r="Y145" s="56"/>
      <c r="Z145" s="473" t="s">
        <v>4575</v>
      </c>
      <c r="AA145" s="473" t="s">
        <v>4575</v>
      </c>
      <c r="AB145" s="474" t="s">
        <v>4576</v>
      </c>
      <c r="AC145" s="132" t="s">
        <v>145</v>
      </c>
      <c r="AD145" s="132">
        <v>42971</v>
      </c>
      <c r="AE145" s="132">
        <v>42301</v>
      </c>
      <c r="AF145" s="132" t="str">
        <f t="shared" si="59"/>
        <v/>
      </c>
      <c r="AG145" s="132">
        <f t="shared" si="81"/>
        <v>42301</v>
      </c>
      <c r="AH145" s="132"/>
      <c r="AI145" s="204" t="s">
        <v>2345</v>
      </c>
      <c r="AJ145" s="205">
        <v>43567</v>
      </c>
      <c r="AK145" s="206">
        <v>1130005</v>
      </c>
      <c r="AL145" s="226">
        <v>1130005</v>
      </c>
      <c r="AM145" s="208">
        <v>1130005</v>
      </c>
      <c r="AN145" s="93"/>
      <c r="AO145" s="49" t="str">
        <f t="shared" si="82"/>
        <v>栃木県那須郡那須町大字高久乙３３７０－１７６２</v>
      </c>
      <c r="AP145" s="49"/>
      <c r="AQ145" s="89"/>
      <c r="AR145" s="93"/>
      <c r="AS145" s="89"/>
      <c r="AT145" s="93"/>
      <c r="AU145" s="89"/>
      <c r="AV145" s="93"/>
      <c r="AW145" s="107"/>
      <c r="AX145" s="103"/>
      <c r="AY145" s="391">
        <f t="shared" si="83"/>
        <v>0</v>
      </c>
      <c r="AZ145" s="95">
        <f t="shared" si="78"/>
        <v>1130005</v>
      </c>
      <c r="BA145" s="49" t="str">
        <f t="shared" si="60"/>
        <v>栃木県那須郡那須町大字高久乙３３７０－１７６２</v>
      </c>
      <c r="BB145" s="48">
        <f t="shared" si="61"/>
        <v>1</v>
      </c>
      <c r="BC145" s="96">
        <f t="shared" si="62"/>
        <v>0</v>
      </c>
      <c r="BD145" s="89" t="str">
        <f t="shared" si="79"/>
        <v>期限未記載</v>
      </c>
      <c r="BE145" s="97">
        <f t="shared" si="63"/>
        <v>1130005</v>
      </c>
      <c r="BF145" s="97">
        <f t="shared" si="64"/>
        <v>0</v>
      </c>
      <c r="BG145" s="97">
        <f t="shared" si="65"/>
        <v>0</v>
      </c>
      <c r="BH145" s="97">
        <f t="shared" si="66"/>
        <v>0</v>
      </c>
      <c r="BI145" s="97">
        <f t="shared" si="67"/>
        <v>0</v>
      </c>
      <c r="BJ145" s="97">
        <f t="shared" si="68"/>
        <v>0</v>
      </c>
      <c r="BK145" s="97">
        <f t="shared" si="69"/>
        <v>0</v>
      </c>
      <c r="BL145" s="97">
        <f t="shared" si="70"/>
        <v>0</v>
      </c>
      <c r="BM145" s="97">
        <f t="shared" si="71"/>
        <v>0</v>
      </c>
      <c r="BN145" s="97">
        <f t="shared" si="72"/>
        <v>0</v>
      </c>
      <c r="BO145" s="97">
        <f t="shared" si="73"/>
        <v>0</v>
      </c>
      <c r="BP145" s="97">
        <f t="shared" si="74"/>
        <v>0</v>
      </c>
      <c r="BQ145" s="97">
        <f t="shared" si="75"/>
        <v>0</v>
      </c>
      <c r="BR145" s="97">
        <f t="shared" si="76"/>
        <v>0</v>
      </c>
      <c r="BS145" s="98">
        <f t="shared" si="77"/>
        <v>0</v>
      </c>
      <c r="BT145" s="183"/>
      <c r="BV145" s="492"/>
    </row>
    <row r="146" spans="1:74" s="118" customFormat="1" ht="31.5" customHeight="1" x14ac:dyDescent="0.25">
      <c r="A146" s="74">
        <v>9</v>
      </c>
      <c r="B146" s="75">
        <v>84</v>
      </c>
      <c r="C146" s="49" t="s">
        <v>1810</v>
      </c>
      <c r="D146" s="76" t="s">
        <v>3431</v>
      </c>
      <c r="E146" s="48" t="s">
        <v>1179</v>
      </c>
      <c r="F146" s="87" t="s">
        <v>2392</v>
      </c>
      <c r="G146" s="87"/>
      <c r="H146" s="87"/>
      <c r="I146" s="87"/>
      <c r="J146" s="109"/>
      <c r="K146" s="87"/>
      <c r="L146" s="87"/>
      <c r="M146" s="48" t="s">
        <v>2371</v>
      </c>
      <c r="N146" s="49" t="s">
        <v>1843</v>
      </c>
      <c r="O146" s="49"/>
      <c r="P146" s="76"/>
      <c r="Q146" s="88" t="s">
        <v>456</v>
      </c>
      <c r="R146" s="49"/>
      <c r="S146" s="76" t="s">
        <v>1854</v>
      </c>
      <c r="T146" s="76" t="s">
        <v>449</v>
      </c>
      <c r="U146" s="89"/>
      <c r="V146" s="90">
        <v>1</v>
      </c>
      <c r="W146" s="399">
        <f t="shared" si="80"/>
        <v>1130005</v>
      </c>
      <c r="X146" s="171" t="s">
        <v>2509</v>
      </c>
      <c r="Y146" s="419"/>
      <c r="Z146" s="473" t="s">
        <v>4575</v>
      </c>
      <c r="AA146" s="473" t="s">
        <v>4575</v>
      </c>
      <c r="AB146" s="473" t="s">
        <v>4576</v>
      </c>
      <c r="AC146" s="132">
        <v>43567</v>
      </c>
      <c r="AD146" s="132">
        <v>43537</v>
      </c>
      <c r="AE146" s="132">
        <v>42301</v>
      </c>
      <c r="AF146" s="132" t="str">
        <f t="shared" ref="AF146:AF163" si="84">+IF(AD146=AE146,"SAME","")</f>
        <v/>
      </c>
      <c r="AG146" s="132">
        <f t="shared" si="81"/>
        <v>42301</v>
      </c>
      <c r="AH146" s="132"/>
      <c r="AI146" s="204" t="s">
        <v>2345</v>
      </c>
      <c r="AJ146" s="205">
        <v>43567</v>
      </c>
      <c r="AK146" s="211">
        <v>1130005</v>
      </c>
      <c r="AL146" s="226">
        <v>1130005</v>
      </c>
      <c r="AM146" s="208">
        <v>1130005</v>
      </c>
      <c r="AN146" s="93"/>
      <c r="AO146" s="49" t="str">
        <f t="shared" si="82"/>
        <v>栃木県那須郡那須町大字高久乙３３７０－１７６２</v>
      </c>
      <c r="AP146" s="49"/>
      <c r="AQ146" s="89"/>
      <c r="AR146" s="93"/>
      <c r="AS146" s="89"/>
      <c r="AT146" s="93"/>
      <c r="AU146" s="89"/>
      <c r="AV146" s="93"/>
      <c r="AW146" s="107"/>
      <c r="AX146" s="103"/>
      <c r="AY146" s="391">
        <f t="shared" si="83"/>
        <v>0</v>
      </c>
      <c r="AZ146" s="95">
        <f t="shared" si="78"/>
        <v>1130005</v>
      </c>
      <c r="BA146" s="49" t="str">
        <f t="shared" ref="BA146:BA163" si="85">N146</f>
        <v>栃木県那須郡那須町大字高久乙３３７０－１７６２</v>
      </c>
      <c r="BB146" s="48">
        <f t="shared" ref="BB146:BB163" si="86">V146</f>
        <v>1</v>
      </c>
      <c r="BC146" s="96">
        <f t="shared" ref="BC146:BC163" si="87">Y146</f>
        <v>0</v>
      </c>
      <c r="BD146" s="89">
        <f t="shared" si="79"/>
        <v>43567</v>
      </c>
      <c r="BE146" s="97">
        <f t="shared" ref="BE146:BE163" si="88">IF(OR(AC146="期限未記載",AC146="期限超過"),AZ146,0)</f>
        <v>0</v>
      </c>
      <c r="BF146" s="97">
        <f t="shared" ref="BF146:BF163" si="89">IF(AND(BD146&lt;=43506,BD146&lt;&gt;""),AZ146,0)</f>
        <v>0</v>
      </c>
      <c r="BG146" s="97">
        <f t="shared" ref="BG146:BG163" si="90">IF(AND(BD146&lt;=43511,BD146&gt;=43507),AZ146,0)</f>
        <v>0</v>
      </c>
      <c r="BH146" s="97">
        <f t="shared" ref="BH146:BH163" si="91">IF(AND(BD146&lt;=43516,BD146&gt;=43512),AZ146,0)</f>
        <v>0</v>
      </c>
      <c r="BI146" s="97">
        <f t="shared" ref="BI146:BI163" si="92">IF(AND(BD146&lt;=43521,BD146&gt;=43517),AZ146,0)</f>
        <v>0</v>
      </c>
      <c r="BJ146" s="97">
        <f t="shared" ref="BJ146:BJ163" si="93">IF(AND(BD146&lt;=43524,BD146&gt;=43522),AZ146,0)</f>
        <v>0</v>
      </c>
      <c r="BK146" s="97">
        <f t="shared" ref="BK146:BK163" si="94">IF(AND(BD146&lt;=43529,BD146&gt;=43525),AZ146,0)</f>
        <v>0</v>
      </c>
      <c r="BL146" s="97">
        <f t="shared" ref="BL146:BL163" si="95">IF(AND(BD146&lt;=43534,BD146&gt;=43530),AZ146,0)</f>
        <v>0</v>
      </c>
      <c r="BM146" s="97">
        <f t="shared" ref="BM146:BM163" si="96">IF(AND(BD146&lt;=43539,BD146&gt;=43535),AZ146,0)</f>
        <v>0</v>
      </c>
      <c r="BN146" s="97">
        <f t="shared" ref="BN146:BN163" si="97">IF(AND(BD146&lt;=43544,BD146&gt;=43540),AZ146,0)</f>
        <v>0</v>
      </c>
      <c r="BO146" s="97">
        <f t="shared" ref="BO146:BO163" si="98">IF(AND(BD146&lt;=43549,BD146&gt;=43545),AZ146,0)</f>
        <v>0</v>
      </c>
      <c r="BP146" s="97">
        <f t="shared" ref="BP146:BP163" si="99">IF(AND(BD146&lt;=43555,BD146&gt;=43550),AZ146,0)</f>
        <v>0</v>
      </c>
      <c r="BQ146" s="97">
        <f t="shared" ref="BQ146:BQ163" si="100">IF(AND(BD146&lt;=43560,BD146&gt;=43556),AZ146,0)</f>
        <v>0</v>
      </c>
      <c r="BR146" s="97">
        <f t="shared" ref="BR146:BR163" si="101">IF(AND($BD146&lt;=43565,$BD146&gt;=43561),$AZ146,0)</f>
        <v>0</v>
      </c>
      <c r="BS146" s="98">
        <f t="shared" ref="BS146:BS163" si="102">AZ146-SUM(BE146:BR146)</f>
        <v>1130005</v>
      </c>
      <c r="BT146" s="183"/>
      <c r="BV146" s="492"/>
    </row>
    <row r="147" spans="1:74" s="118" customFormat="1" ht="31.5" customHeight="1" x14ac:dyDescent="0.25">
      <c r="A147" s="74">
        <v>9</v>
      </c>
      <c r="B147" s="75">
        <v>85</v>
      </c>
      <c r="C147" s="49" t="s">
        <v>1810</v>
      </c>
      <c r="D147" s="76" t="s">
        <v>3428</v>
      </c>
      <c r="E147" s="48" t="s">
        <v>1188</v>
      </c>
      <c r="F147" s="87" t="s">
        <v>2434</v>
      </c>
      <c r="G147" s="87"/>
      <c r="H147" s="87"/>
      <c r="I147" s="87"/>
      <c r="J147" s="109"/>
      <c r="K147" s="87"/>
      <c r="L147" s="87"/>
      <c r="M147" s="48" t="s">
        <v>2371</v>
      </c>
      <c r="N147" s="49" t="s">
        <v>1844</v>
      </c>
      <c r="O147" s="76" t="s">
        <v>3745</v>
      </c>
      <c r="P147" s="76"/>
      <c r="Q147" s="49" t="s">
        <v>465</v>
      </c>
      <c r="R147" s="49"/>
      <c r="S147" s="76" t="s">
        <v>1854</v>
      </c>
      <c r="T147" s="76" t="s">
        <v>449</v>
      </c>
      <c r="U147" s="89"/>
      <c r="V147" s="90">
        <v>1</v>
      </c>
      <c r="W147" s="399">
        <f t="shared" si="80"/>
        <v>1506373</v>
      </c>
      <c r="X147" s="174"/>
      <c r="Y147" s="419"/>
      <c r="Z147" s="473" t="s">
        <v>4576</v>
      </c>
      <c r="AA147" s="473" t="s">
        <v>4575</v>
      </c>
      <c r="AB147" s="473" t="s">
        <v>4576</v>
      </c>
      <c r="AC147" s="132" t="str">
        <f>IF(AZ147=0,"【支払済】","")</f>
        <v>【支払済】</v>
      </c>
      <c r="AD147" s="132">
        <v>43487</v>
      </c>
      <c r="AE147" s="132">
        <v>41751</v>
      </c>
      <c r="AF147" s="132" t="str">
        <f t="shared" si="84"/>
        <v/>
      </c>
      <c r="AG147" s="132">
        <f t="shared" si="81"/>
        <v>41751</v>
      </c>
      <c r="AH147" s="132"/>
      <c r="AI147" s="204"/>
      <c r="AJ147" s="205"/>
      <c r="AK147" s="211"/>
      <c r="AL147" s="207"/>
      <c r="AM147" s="208">
        <v>1506373</v>
      </c>
      <c r="AN147" s="93"/>
      <c r="AO147" s="49" t="str">
        <f t="shared" si="82"/>
        <v>栃木県那須郡那須町湯本２１３－１４６１</v>
      </c>
      <c r="AP147" s="49"/>
      <c r="AQ147" s="89">
        <v>43546</v>
      </c>
      <c r="AR147" s="93">
        <v>1506373</v>
      </c>
      <c r="AS147" s="89"/>
      <c r="AT147" s="93"/>
      <c r="AU147" s="89"/>
      <c r="AV147" s="93"/>
      <c r="AW147" s="107"/>
      <c r="AX147" s="103"/>
      <c r="AY147" s="391">
        <f t="shared" si="83"/>
        <v>1506373</v>
      </c>
      <c r="AZ147" s="95">
        <f t="shared" si="78"/>
        <v>0</v>
      </c>
      <c r="BA147" s="49" t="str">
        <f t="shared" si="85"/>
        <v>栃木県那須郡那須町湯本２１３－１４６１</v>
      </c>
      <c r="BB147" s="48">
        <f t="shared" si="86"/>
        <v>1</v>
      </c>
      <c r="BC147" s="96">
        <f t="shared" si="87"/>
        <v>0</v>
      </c>
      <c r="BD147" s="89" t="str">
        <f t="shared" si="79"/>
        <v>【支払済】</v>
      </c>
      <c r="BE147" s="97">
        <f t="shared" si="88"/>
        <v>0</v>
      </c>
      <c r="BF147" s="97">
        <f t="shared" si="89"/>
        <v>0</v>
      </c>
      <c r="BG147" s="97">
        <f t="shared" si="90"/>
        <v>0</v>
      </c>
      <c r="BH147" s="97">
        <f t="shared" si="91"/>
        <v>0</v>
      </c>
      <c r="BI147" s="97">
        <f t="shared" si="92"/>
        <v>0</v>
      </c>
      <c r="BJ147" s="97">
        <f t="shared" si="93"/>
        <v>0</v>
      </c>
      <c r="BK147" s="97">
        <f t="shared" si="94"/>
        <v>0</v>
      </c>
      <c r="BL147" s="97">
        <f t="shared" si="95"/>
        <v>0</v>
      </c>
      <c r="BM147" s="97">
        <f t="shared" si="96"/>
        <v>0</v>
      </c>
      <c r="BN147" s="97">
        <f t="shared" si="97"/>
        <v>0</v>
      </c>
      <c r="BO147" s="97">
        <f t="shared" si="98"/>
        <v>0</v>
      </c>
      <c r="BP147" s="97">
        <f t="shared" si="99"/>
        <v>0</v>
      </c>
      <c r="BQ147" s="97">
        <f t="shared" si="100"/>
        <v>0</v>
      </c>
      <c r="BR147" s="97">
        <f t="shared" si="101"/>
        <v>0</v>
      </c>
      <c r="BS147" s="98">
        <f t="shared" si="102"/>
        <v>0</v>
      </c>
      <c r="BT147" s="183"/>
      <c r="BV147" s="492"/>
    </row>
    <row r="148" spans="1:74" s="118" customFormat="1" ht="31.5" customHeight="1" x14ac:dyDescent="0.25">
      <c r="A148" s="74">
        <v>9</v>
      </c>
      <c r="B148" s="75">
        <v>85</v>
      </c>
      <c r="C148" s="49" t="s">
        <v>1810</v>
      </c>
      <c r="D148" s="76" t="s">
        <v>3428</v>
      </c>
      <c r="E148" s="48" t="s">
        <v>1188</v>
      </c>
      <c r="F148" s="87" t="s">
        <v>2434</v>
      </c>
      <c r="G148" s="87"/>
      <c r="H148" s="87"/>
      <c r="I148" s="87"/>
      <c r="J148" s="109"/>
      <c r="K148" s="87"/>
      <c r="L148" s="87"/>
      <c r="M148" s="48" t="s">
        <v>2371</v>
      </c>
      <c r="N148" s="49" t="s">
        <v>1844</v>
      </c>
      <c r="O148" s="49"/>
      <c r="P148" s="76"/>
      <c r="Q148" s="49" t="s">
        <v>465</v>
      </c>
      <c r="R148" s="49"/>
      <c r="S148" s="76" t="s">
        <v>1854</v>
      </c>
      <c r="T148" s="76" t="s">
        <v>449</v>
      </c>
      <c r="U148" s="89"/>
      <c r="V148" s="90">
        <v>1</v>
      </c>
      <c r="W148" s="399">
        <f t="shared" si="80"/>
        <v>1506373</v>
      </c>
      <c r="X148" s="174"/>
      <c r="Y148" s="419"/>
      <c r="Z148" s="473" t="s">
        <v>4576</v>
      </c>
      <c r="AA148" s="473" t="s">
        <v>4575</v>
      </c>
      <c r="AB148" s="473" t="s">
        <v>4576</v>
      </c>
      <c r="AC148" s="132">
        <v>43517</v>
      </c>
      <c r="AD148" s="132">
        <v>43487</v>
      </c>
      <c r="AE148" s="132">
        <v>41751</v>
      </c>
      <c r="AF148" s="132" t="str">
        <f t="shared" si="84"/>
        <v/>
      </c>
      <c r="AG148" s="132">
        <f t="shared" si="81"/>
        <v>41751</v>
      </c>
      <c r="AH148" s="132"/>
      <c r="AI148" s="204"/>
      <c r="AJ148" s="205"/>
      <c r="AK148" s="206"/>
      <c r="AL148" s="207"/>
      <c r="AM148" s="208">
        <v>1506373</v>
      </c>
      <c r="AN148" s="93"/>
      <c r="AO148" s="49" t="str">
        <f t="shared" si="82"/>
        <v>栃木県那須郡那須町湯本２１３－１４６１</v>
      </c>
      <c r="AP148" s="49"/>
      <c r="AQ148" s="89">
        <v>43546</v>
      </c>
      <c r="AR148" s="93">
        <v>1506373</v>
      </c>
      <c r="AS148" s="89"/>
      <c r="AT148" s="93"/>
      <c r="AU148" s="89"/>
      <c r="AV148" s="93"/>
      <c r="AW148" s="107"/>
      <c r="AX148" s="103"/>
      <c r="AY148" s="391">
        <f t="shared" si="83"/>
        <v>1506373</v>
      </c>
      <c r="AZ148" s="95">
        <f t="shared" si="78"/>
        <v>0</v>
      </c>
      <c r="BA148" s="49" t="str">
        <f t="shared" si="85"/>
        <v>栃木県那須郡那須町湯本２１３－１４６１</v>
      </c>
      <c r="BB148" s="48">
        <f t="shared" si="86"/>
        <v>1</v>
      </c>
      <c r="BC148" s="96">
        <f t="shared" si="87"/>
        <v>0</v>
      </c>
      <c r="BD148" s="89">
        <f t="shared" si="79"/>
        <v>43517</v>
      </c>
      <c r="BE148" s="97">
        <f t="shared" si="88"/>
        <v>0</v>
      </c>
      <c r="BF148" s="97">
        <f t="shared" si="89"/>
        <v>0</v>
      </c>
      <c r="BG148" s="97">
        <f t="shared" si="90"/>
        <v>0</v>
      </c>
      <c r="BH148" s="97">
        <f t="shared" si="91"/>
        <v>0</v>
      </c>
      <c r="BI148" s="97">
        <f t="shared" si="92"/>
        <v>0</v>
      </c>
      <c r="BJ148" s="97">
        <f t="shared" si="93"/>
        <v>0</v>
      </c>
      <c r="BK148" s="97">
        <f t="shared" si="94"/>
        <v>0</v>
      </c>
      <c r="BL148" s="97">
        <f t="shared" si="95"/>
        <v>0</v>
      </c>
      <c r="BM148" s="97">
        <f t="shared" si="96"/>
        <v>0</v>
      </c>
      <c r="BN148" s="97">
        <f t="shared" si="97"/>
        <v>0</v>
      </c>
      <c r="BO148" s="97">
        <f t="shared" si="98"/>
        <v>0</v>
      </c>
      <c r="BP148" s="97">
        <f t="shared" si="99"/>
        <v>0</v>
      </c>
      <c r="BQ148" s="97">
        <f t="shared" si="100"/>
        <v>0</v>
      </c>
      <c r="BR148" s="97">
        <f t="shared" si="101"/>
        <v>0</v>
      </c>
      <c r="BS148" s="98">
        <f t="shared" si="102"/>
        <v>0</v>
      </c>
      <c r="BT148" s="183"/>
      <c r="BV148" s="492"/>
    </row>
    <row r="149" spans="1:74" s="118" customFormat="1" ht="31.5" customHeight="1" x14ac:dyDescent="0.25">
      <c r="A149" s="74">
        <v>9</v>
      </c>
      <c r="B149" s="75">
        <v>86</v>
      </c>
      <c r="C149" s="49" t="s">
        <v>1810</v>
      </c>
      <c r="D149" s="76" t="s">
        <v>2988</v>
      </c>
      <c r="E149" s="48" t="s">
        <v>1182</v>
      </c>
      <c r="F149" s="87" t="s">
        <v>2433</v>
      </c>
      <c r="G149" s="87"/>
      <c r="H149" s="87"/>
      <c r="I149" s="87"/>
      <c r="J149" s="109"/>
      <c r="K149" s="87"/>
      <c r="L149" s="87"/>
      <c r="M149" s="48" t="s">
        <v>2371</v>
      </c>
      <c r="N149" s="49" t="s">
        <v>1845</v>
      </c>
      <c r="O149" s="76" t="s">
        <v>3745</v>
      </c>
      <c r="P149" s="76"/>
      <c r="Q149" s="49" t="s">
        <v>459</v>
      </c>
      <c r="R149" s="49"/>
      <c r="S149" s="76" t="s">
        <v>1854</v>
      </c>
      <c r="T149" s="76" t="s">
        <v>449</v>
      </c>
      <c r="U149" s="89"/>
      <c r="V149" s="90">
        <v>1</v>
      </c>
      <c r="W149" s="399">
        <f t="shared" si="80"/>
        <v>1362423</v>
      </c>
      <c r="X149" s="174"/>
      <c r="Y149" s="419"/>
      <c r="Z149" s="473" t="s">
        <v>4576</v>
      </c>
      <c r="AA149" s="473" t="s">
        <v>4575</v>
      </c>
      <c r="AB149" s="473" t="s">
        <v>4576</v>
      </c>
      <c r="AC149" s="132" t="str">
        <f>IF(AZ149=0,"【支払済】","")</f>
        <v>【支払済】</v>
      </c>
      <c r="AD149" s="132">
        <v>43487</v>
      </c>
      <c r="AE149" s="132">
        <v>42327</v>
      </c>
      <c r="AF149" s="132" t="str">
        <f t="shared" si="84"/>
        <v/>
      </c>
      <c r="AG149" s="132">
        <f t="shared" si="81"/>
        <v>42327</v>
      </c>
      <c r="AH149" s="132"/>
      <c r="AI149" s="204"/>
      <c r="AJ149" s="205"/>
      <c r="AK149" s="211"/>
      <c r="AL149" s="207"/>
      <c r="AM149" s="208">
        <v>1362423</v>
      </c>
      <c r="AN149" s="93"/>
      <c r="AO149" s="49" t="str">
        <f t="shared" si="82"/>
        <v>栃木県那須郡那須町豊原乙６６０－１９４</v>
      </c>
      <c r="AP149" s="49"/>
      <c r="AQ149" s="89">
        <v>43546</v>
      </c>
      <c r="AR149" s="93">
        <v>1362423</v>
      </c>
      <c r="AS149" s="89"/>
      <c r="AT149" s="93"/>
      <c r="AU149" s="89"/>
      <c r="AV149" s="93"/>
      <c r="AW149" s="107"/>
      <c r="AX149" s="103"/>
      <c r="AY149" s="391">
        <f t="shared" si="83"/>
        <v>1362423</v>
      </c>
      <c r="AZ149" s="95">
        <f t="shared" si="78"/>
        <v>0</v>
      </c>
      <c r="BA149" s="49" t="str">
        <f t="shared" si="85"/>
        <v>栃木県那須郡那須町豊原乙６６０－１９４</v>
      </c>
      <c r="BB149" s="48">
        <f t="shared" si="86"/>
        <v>1</v>
      </c>
      <c r="BC149" s="96">
        <f t="shared" si="87"/>
        <v>0</v>
      </c>
      <c r="BD149" s="89" t="str">
        <f t="shared" si="79"/>
        <v>【支払済】</v>
      </c>
      <c r="BE149" s="97">
        <f t="shared" si="88"/>
        <v>0</v>
      </c>
      <c r="BF149" s="97">
        <f t="shared" si="89"/>
        <v>0</v>
      </c>
      <c r="BG149" s="97">
        <f t="shared" si="90"/>
        <v>0</v>
      </c>
      <c r="BH149" s="97">
        <f t="shared" si="91"/>
        <v>0</v>
      </c>
      <c r="BI149" s="97">
        <f t="shared" si="92"/>
        <v>0</v>
      </c>
      <c r="BJ149" s="97">
        <f t="shared" si="93"/>
        <v>0</v>
      </c>
      <c r="BK149" s="97">
        <f t="shared" si="94"/>
        <v>0</v>
      </c>
      <c r="BL149" s="97">
        <f t="shared" si="95"/>
        <v>0</v>
      </c>
      <c r="BM149" s="97">
        <f t="shared" si="96"/>
        <v>0</v>
      </c>
      <c r="BN149" s="97">
        <f t="shared" si="97"/>
        <v>0</v>
      </c>
      <c r="BO149" s="97">
        <f t="shared" si="98"/>
        <v>0</v>
      </c>
      <c r="BP149" s="97">
        <f t="shared" si="99"/>
        <v>0</v>
      </c>
      <c r="BQ149" s="97">
        <f t="shared" si="100"/>
        <v>0</v>
      </c>
      <c r="BR149" s="97">
        <f t="shared" si="101"/>
        <v>0</v>
      </c>
      <c r="BS149" s="98">
        <f t="shared" si="102"/>
        <v>0</v>
      </c>
      <c r="BT149" s="183"/>
      <c r="BV149" s="492"/>
    </row>
    <row r="150" spans="1:74" s="118" customFormat="1" ht="31.5" customHeight="1" x14ac:dyDescent="0.25">
      <c r="A150" s="74">
        <v>9</v>
      </c>
      <c r="B150" s="75">
        <v>86</v>
      </c>
      <c r="C150" s="49" t="s">
        <v>1810</v>
      </c>
      <c r="D150" s="76" t="s">
        <v>2988</v>
      </c>
      <c r="E150" s="48" t="s">
        <v>1182</v>
      </c>
      <c r="F150" s="87" t="s">
        <v>2433</v>
      </c>
      <c r="G150" s="87"/>
      <c r="H150" s="87"/>
      <c r="I150" s="87"/>
      <c r="J150" s="109"/>
      <c r="K150" s="87"/>
      <c r="L150" s="87"/>
      <c r="M150" s="48" t="s">
        <v>2371</v>
      </c>
      <c r="N150" s="49" t="s">
        <v>1845</v>
      </c>
      <c r="O150" s="49"/>
      <c r="P150" s="76"/>
      <c r="Q150" s="49" t="s">
        <v>459</v>
      </c>
      <c r="R150" s="49"/>
      <c r="S150" s="76" t="s">
        <v>1854</v>
      </c>
      <c r="T150" s="76" t="s">
        <v>449</v>
      </c>
      <c r="U150" s="89"/>
      <c r="V150" s="90">
        <v>1</v>
      </c>
      <c r="W150" s="399">
        <f t="shared" si="80"/>
        <v>1362423</v>
      </c>
      <c r="X150" s="174"/>
      <c r="Y150" s="419"/>
      <c r="Z150" s="473" t="s">
        <v>4576</v>
      </c>
      <c r="AA150" s="473" t="s">
        <v>4575</v>
      </c>
      <c r="AB150" s="473" t="s">
        <v>4576</v>
      </c>
      <c r="AC150" s="132">
        <v>43517</v>
      </c>
      <c r="AD150" s="132">
        <v>43487</v>
      </c>
      <c r="AE150" s="132">
        <v>42327</v>
      </c>
      <c r="AF150" s="132" t="str">
        <f t="shared" si="84"/>
        <v/>
      </c>
      <c r="AG150" s="132">
        <f t="shared" si="81"/>
        <v>42327</v>
      </c>
      <c r="AH150" s="132"/>
      <c r="AI150" s="204"/>
      <c r="AJ150" s="205"/>
      <c r="AK150" s="206"/>
      <c r="AL150" s="207"/>
      <c r="AM150" s="208">
        <v>1362423</v>
      </c>
      <c r="AN150" s="93"/>
      <c r="AO150" s="49" t="str">
        <f t="shared" si="82"/>
        <v>栃木県那須郡那須町豊原乙６６０－１９４</v>
      </c>
      <c r="AP150" s="49"/>
      <c r="AQ150" s="89">
        <v>43546</v>
      </c>
      <c r="AR150" s="93">
        <v>1362423</v>
      </c>
      <c r="AS150" s="89"/>
      <c r="AT150" s="93"/>
      <c r="AU150" s="89"/>
      <c r="AV150" s="93"/>
      <c r="AW150" s="107"/>
      <c r="AX150" s="103"/>
      <c r="AY150" s="391">
        <f t="shared" si="83"/>
        <v>1362423</v>
      </c>
      <c r="AZ150" s="95">
        <f t="shared" si="78"/>
        <v>0</v>
      </c>
      <c r="BA150" s="49" t="str">
        <f t="shared" si="85"/>
        <v>栃木県那須郡那須町豊原乙６６０－１９４</v>
      </c>
      <c r="BB150" s="48">
        <f t="shared" si="86"/>
        <v>1</v>
      </c>
      <c r="BC150" s="96">
        <f t="shared" si="87"/>
        <v>0</v>
      </c>
      <c r="BD150" s="89">
        <f t="shared" si="79"/>
        <v>43517</v>
      </c>
      <c r="BE150" s="97">
        <f t="shared" si="88"/>
        <v>0</v>
      </c>
      <c r="BF150" s="97">
        <f t="shared" si="89"/>
        <v>0</v>
      </c>
      <c r="BG150" s="97">
        <f t="shared" si="90"/>
        <v>0</v>
      </c>
      <c r="BH150" s="97">
        <f t="shared" si="91"/>
        <v>0</v>
      </c>
      <c r="BI150" s="97">
        <f t="shared" si="92"/>
        <v>0</v>
      </c>
      <c r="BJ150" s="97">
        <f t="shared" si="93"/>
        <v>0</v>
      </c>
      <c r="BK150" s="97">
        <f t="shared" si="94"/>
        <v>0</v>
      </c>
      <c r="BL150" s="97">
        <f t="shared" si="95"/>
        <v>0</v>
      </c>
      <c r="BM150" s="97">
        <f t="shared" si="96"/>
        <v>0</v>
      </c>
      <c r="BN150" s="97">
        <f t="shared" si="97"/>
        <v>0</v>
      </c>
      <c r="BO150" s="97">
        <f t="shared" si="98"/>
        <v>0</v>
      </c>
      <c r="BP150" s="97">
        <f t="shared" si="99"/>
        <v>0</v>
      </c>
      <c r="BQ150" s="97">
        <f t="shared" si="100"/>
        <v>0</v>
      </c>
      <c r="BR150" s="97">
        <f t="shared" si="101"/>
        <v>0</v>
      </c>
      <c r="BS150" s="98">
        <f t="shared" si="102"/>
        <v>0</v>
      </c>
      <c r="BT150" s="183"/>
      <c r="BV150" s="492"/>
    </row>
    <row r="151" spans="1:74" s="118" customFormat="1" ht="31.5" customHeight="1" x14ac:dyDescent="0.25">
      <c r="A151" s="74">
        <v>9</v>
      </c>
      <c r="B151" s="75">
        <v>87</v>
      </c>
      <c r="C151" s="49" t="s">
        <v>1810</v>
      </c>
      <c r="D151" s="76" t="s">
        <v>3428</v>
      </c>
      <c r="E151" s="48" t="s">
        <v>1181</v>
      </c>
      <c r="F151" s="109" t="s">
        <v>2432</v>
      </c>
      <c r="G151" s="109"/>
      <c r="H151" s="87"/>
      <c r="I151" s="87"/>
      <c r="J151" s="109"/>
      <c r="K151" s="87"/>
      <c r="L151" s="87"/>
      <c r="M151" s="48" t="s">
        <v>2371</v>
      </c>
      <c r="N151" s="49" t="s">
        <v>1846</v>
      </c>
      <c r="O151" s="76" t="s">
        <v>3745</v>
      </c>
      <c r="P151" s="76"/>
      <c r="Q151" s="49" t="s">
        <v>458</v>
      </c>
      <c r="R151" s="49"/>
      <c r="S151" s="76" t="s">
        <v>1854</v>
      </c>
      <c r="T151" s="76" t="s">
        <v>449</v>
      </c>
      <c r="U151" s="89"/>
      <c r="V151" s="90">
        <v>1</v>
      </c>
      <c r="W151" s="399">
        <f t="shared" si="80"/>
        <v>829981</v>
      </c>
      <c r="X151" s="174"/>
      <c r="Y151" s="419"/>
      <c r="Z151" s="473" t="s">
        <v>4575</v>
      </c>
      <c r="AA151" s="473" t="s">
        <v>4575</v>
      </c>
      <c r="AB151" s="473" t="s">
        <v>3743</v>
      </c>
      <c r="AC151" s="132" t="str">
        <f>IF(AZ151=0,"【支払済】","")</f>
        <v>【支払済】</v>
      </c>
      <c r="AD151" s="132">
        <v>43487</v>
      </c>
      <c r="AE151" s="132" t="s">
        <v>4038</v>
      </c>
      <c r="AF151" s="132" t="str">
        <f t="shared" si="84"/>
        <v/>
      </c>
      <c r="AG151" s="132">
        <f t="shared" si="81"/>
        <v>43487</v>
      </c>
      <c r="AH151" s="132"/>
      <c r="AI151" s="204"/>
      <c r="AJ151" s="205"/>
      <c r="AK151" s="206"/>
      <c r="AL151" s="207"/>
      <c r="AM151" s="208">
        <v>829981</v>
      </c>
      <c r="AN151" s="93"/>
      <c r="AO151" s="49" t="str">
        <f t="shared" si="82"/>
        <v>栃木県那須郡那須町豊原字水塩道東１３９－３９</v>
      </c>
      <c r="AP151" s="49"/>
      <c r="AQ151" s="89">
        <v>43546</v>
      </c>
      <c r="AR151" s="93">
        <v>829981</v>
      </c>
      <c r="AS151" s="89"/>
      <c r="AT151" s="93"/>
      <c r="AU151" s="89"/>
      <c r="AV151" s="93"/>
      <c r="AW151" s="107"/>
      <c r="AX151" s="103"/>
      <c r="AY151" s="391">
        <f t="shared" si="83"/>
        <v>829981</v>
      </c>
      <c r="AZ151" s="95">
        <f t="shared" si="78"/>
        <v>0</v>
      </c>
      <c r="BA151" s="49" t="str">
        <f t="shared" si="85"/>
        <v>栃木県那須郡那須町豊原字水塩道東１３９－３９</v>
      </c>
      <c r="BB151" s="48">
        <f t="shared" si="86"/>
        <v>1</v>
      </c>
      <c r="BC151" s="96">
        <f t="shared" si="87"/>
        <v>0</v>
      </c>
      <c r="BD151" s="89" t="str">
        <f t="shared" si="79"/>
        <v>【支払済】</v>
      </c>
      <c r="BE151" s="97">
        <f t="shared" si="88"/>
        <v>0</v>
      </c>
      <c r="BF151" s="97">
        <f t="shared" si="89"/>
        <v>0</v>
      </c>
      <c r="BG151" s="97">
        <f t="shared" si="90"/>
        <v>0</v>
      </c>
      <c r="BH151" s="97">
        <f t="shared" si="91"/>
        <v>0</v>
      </c>
      <c r="BI151" s="97">
        <f t="shared" si="92"/>
        <v>0</v>
      </c>
      <c r="BJ151" s="97">
        <f t="shared" si="93"/>
        <v>0</v>
      </c>
      <c r="BK151" s="97">
        <f t="shared" si="94"/>
        <v>0</v>
      </c>
      <c r="BL151" s="97">
        <f t="shared" si="95"/>
        <v>0</v>
      </c>
      <c r="BM151" s="97">
        <f t="shared" si="96"/>
        <v>0</v>
      </c>
      <c r="BN151" s="97">
        <f t="shared" si="97"/>
        <v>0</v>
      </c>
      <c r="BO151" s="97">
        <f t="shared" si="98"/>
        <v>0</v>
      </c>
      <c r="BP151" s="97">
        <f t="shared" si="99"/>
        <v>0</v>
      </c>
      <c r="BQ151" s="97">
        <f t="shared" si="100"/>
        <v>0</v>
      </c>
      <c r="BR151" s="97">
        <f t="shared" si="101"/>
        <v>0</v>
      </c>
      <c r="BS151" s="98">
        <f t="shared" si="102"/>
        <v>0</v>
      </c>
      <c r="BT151" s="182"/>
      <c r="BU151" s="118" t="s">
        <v>3713</v>
      </c>
      <c r="BV151" s="492"/>
    </row>
    <row r="152" spans="1:74" s="118" customFormat="1" ht="31.5" customHeight="1" x14ac:dyDescent="0.25">
      <c r="A152" s="74">
        <v>9</v>
      </c>
      <c r="B152" s="75">
        <v>87</v>
      </c>
      <c r="C152" s="49" t="s">
        <v>1810</v>
      </c>
      <c r="D152" s="76" t="s">
        <v>3428</v>
      </c>
      <c r="E152" s="48" t="s">
        <v>1181</v>
      </c>
      <c r="F152" s="109" t="s">
        <v>2431</v>
      </c>
      <c r="G152" s="109"/>
      <c r="H152" s="87"/>
      <c r="I152" s="87"/>
      <c r="J152" s="109"/>
      <c r="K152" s="87"/>
      <c r="L152" s="87"/>
      <c r="M152" s="48" t="s">
        <v>2371</v>
      </c>
      <c r="N152" s="49" t="s">
        <v>1846</v>
      </c>
      <c r="O152" s="76" t="s">
        <v>3745</v>
      </c>
      <c r="P152" s="76"/>
      <c r="Q152" s="49" t="s">
        <v>458</v>
      </c>
      <c r="R152" s="49"/>
      <c r="S152" s="76" t="s">
        <v>1854</v>
      </c>
      <c r="T152" s="76" t="s">
        <v>449</v>
      </c>
      <c r="U152" s="89"/>
      <c r="V152" s="90">
        <v>1</v>
      </c>
      <c r="W152" s="399">
        <f t="shared" si="80"/>
        <v>829981</v>
      </c>
      <c r="X152" s="174"/>
      <c r="Y152" s="419"/>
      <c r="Z152" s="473" t="s">
        <v>4575</v>
      </c>
      <c r="AA152" s="473" t="s">
        <v>4575</v>
      </c>
      <c r="AB152" s="473" t="s">
        <v>3743</v>
      </c>
      <c r="AC152" s="132" t="str">
        <f>IF(AZ152=0,"【支払済】","")</f>
        <v>【支払済】</v>
      </c>
      <c r="AD152" s="132">
        <v>43487</v>
      </c>
      <c r="AE152" s="132" t="s">
        <v>4038</v>
      </c>
      <c r="AF152" s="132" t="str">
        <f t="shared" si="84"/>
        <v/>
      </c>
      <c r="AG152" s="132">
        <f t="shared" si="81"/>
        <v>43487</v>
      </c>
      <c r="AH152" s="132"/>
      <c r="AI152" s="204"/>
      <c r="AJ152" s="205"/>
      <c r="AK152" s="211"/>
      <c r="AL152" s="207"/>
      <c r="AM152" s="208">
        <v>829981</v>
      </c>
      <c r="AN152" s="93"/>
      <c r="AO152" s="49" t="str">
        <f t="shared" si="82"/>
        <v>栃木県那須郡那須町豊原字水塩道東１３９－３９</v>
      </c>
      <c r="AP152" s="49"/>
      <c r="AQ152" s="89">
        <v>43546</v>
      </c>
      <c r="AR152" s="93">
        <v>829981</v>
      </c>
      <c r="AS152" s="89"/>
      <c r="AT152" s="93"/>
      <c r="AU152" s="89"/>
      <c r="AV152" s="93"/>
      <c r="AW152" s="107"/>
      <c r="AX152" s="103"/>
      <c r="AY152" s="391">
        <f t="shared" si="83"/>
        <v>829981</v>
      </c>
      <c r="AZ152" s="95">
        <f t="shared" si="78"/>
        <v>0</v>
      </c>
      <c r="BA152" s="49" t="str">
        <f t="shared" si="85"/>
        <v>栃木県那須郡那須町豊原字水塩道東１３９－３９</v>
      </c>
      <c r="BB152" s="48">
        <f t="shared" si="86"/>
        <v>1</v>
      </c>
      <c r="BC152" s="96">
        <f t="shared" si="87"/>
        <v>0</v>
      </c>
      <c r="BD152" s="89" t="str">
        <f t="shared" si="79"/>
        <v>【支払済】</v>
      </c>
      <c r="BE152" s="97">
        <f t="shared" si="88"/>
        <v>0</v>
      </c>
      <c r="BF152" s="97">
        <f t="shared" si="89"/>
        <v>0</v>
      </c>
      <c r="BG152" s="97">
        <f t="shared" si="90"/>
        <v>0</v>
      </c>
      <c r="BH152" s="97">
        <f t="shared" si="91"/>
        <v>0</v>
      </c>
      <c r="BI152" s="97">
        <f t="shared" si="92"/>
        <v>0</v>
      </c>
      <c r="BJ152" s="97">
        <f t="shared" si="93"/>
        <v>0</v>
      </c>
      <c r="BK152" s="97">
        <f t="shared" si="94"/>
        <v>0</v>
      </c>
      <c r="BL152" s="97">
        <f t="shared" si="95"/>
        <v>0</v>
      </c>
      <c r="BM152" s="97">
        <f t="shared" si="96"/>
        <v>0</v>
      </c>
      <c r="BN152" s="97">
        <f t="shared" si="97"/>
        <v>0</v>
      </c>
      <c r="BO152" s="97">
        <f t="shared" si="98"/>
        <v>0</v>
      </c>
      <c r="BP152" s="97">
        <f t="shared" si="99"/>
        <v>0</v>
      </c>
      <c r="BQ152" s="97">
        <f t="shared" si="100"/>
        <v>0</v>
      </c>
      <c r="BR152" s="97">
        <f t="shared" si="101"/>
        <v>0</v>
      </c>
      <c r="BS152" s="98">
        <f t="shared" si="102"/>
        <v>0</v>
      </c>
      <c r="BT152" s="182"/>
      <c r="BV152" s="492"/>
    </row>
    <row r="153" spans="1:74" s="118" customFormat="1" ht="31.5" customHeight="1" x14ac:dyDescent="0.25">
      <c r="A153" s="74">
        <v>9</v>
      </c>
      <c r="B153" s="75">
        <v>87</v>
      </c>
      <c r="C153" s="49" t="s">
        <v>1810</v>
      </c>
      <c r="D153" s="76" t="s">
        <v>3428</v>
      </c>
      <c r="E153" s="48" t="s">
        <v>1181</v>
      </c>
      <c r="F153" s="109" t="s">
        <v>2430</v>
      </c>
      <c r="G153" s="109"/>
      <c r="H153" s="87"/>
      <c r="I153" s="87"/>
      <c r="J153" s="109"/>
      <c r="K153" s="87"/>
      <c r="L153" s="87"/>
      <c r="M153" s="48" t="s">
        <v>2371</v>
      </c>
      <c r="N153" s="49" t="s">
        <v>1846</v>
      </c>
      <c r="O153" s="76" t="s">
        <v>3745</v>
      </c>
      <c r="P153" s="76"/>
      <c r="Q153" s="49" t="s">
        <v>458</v>
      </c>
      <c r="R153" s="49"/>
      <c r="S153" s="76" t="s">
        <v>1854</v>
      </c>
      <c r="T153" s="76" t="s">
        <v>449</v>
      </c>
      <c r="U153" s="89"/>
      <c r="V153" s="90">
        <v>1</v>
      </c>
      <c r="W153" s="399">
        <f t="shared" si="80"/>
        <v>829981</v>
      </c>
      <c r="X153" s="174"/>
      <c r="Y153" s="419"/>
      <c r="Z153" s="473" t="s">
        <v>4575</v>
      </c>
      <c r="AA153" s="473" t="s">
        <v>4575</v>
      </c>
      <c r="AB153" s="473" t="s">
        <v>3743</v>
      </c>
      <c r="AC153" s="132" t="str">
        <f>IF(AZ153=0,"【支払済】","")</f>
        <v>【支払済】</v>
      </c>
      <c r="AD153" s="132">
        <v>43487</v>
      </c>
      <c r="AE153" s="132" t="s">
        <v>4038</v>
      </c>
      <c r="AF153" s="132" t="str">
        <f t="shared" si="84"/>
        <v/>
      </c>
      <c r="AG153" s="132">
        <f t="shared" si="81"/>
        <v>43487</v>
      </c>
      <c r="AH153" s="132"/>
      <c r="AI153" s="204"/>
      <c r="AJ153" s="205"/>
      <c r="AK153" s="206"/>
      <c r="AL153" s="207"/>
      <c r="AM153" s="208">
        <v>829981</v>
      </c>
      <c r="AN153" s="93"/>
      <c r="AO153" s="49" t="str">
        <f t="shared" si="82"/>
        <v>栃木県那須郡那須町豊原字水塩道東１３９－３９</v>
      </c>
      <c r="AP153" s="49"/>
      <c r="AQ153" s="89">
        <v>43546</v>
      </c>
      <c r="AR153" s="93">
        <v>829981</v>
      </c>
      <c r="AS153" s="89"/>
      <c r="AT153" s="93"/>
      <c r="AU153" s="89"/>
      <c r="AV153" s="93"/>
      <c r="AW153" s="107"/>
      <c r="AX153" s="103"/>
      <c r="AY153" s="391">
        <f t="shared" si="83"/>
        <v>829981</v>
      </c>
      <c r="AZ153" s="95">
        <f t="shared" ref="AZ153:AZ172" si="103">IF(AM153=0,"",AM153-AR153-AT153-AV153-AX153)</f>
        <v>0</v>
      </c>
      <c r="BA153" s="49" t="str">
        <f t="shared" si="85"/>
        <v>栃木県那須郡那須町豊原字水塩道東１３９－３９</v>
      </c>
      <c r="BB153" s="48">
        <f t="shared" si="86"/>
        <v>1</v>
      </c>
      <c r="BC153" s="96">
        <f t="shared" si="87"/>
        <v>0</v>
      </c>
      <c r="BD153" s="89" t="str">
        <f t="shared" si="79"/>
        <v>【支払済】</v>
      </c>
      <c r="BE153" s="97">
        <f t="shared" si="88"/>
        <v>0</v>
      </c>
      <c r="BF153" s="97">
        <f t="shared" si="89"/>
        <v>0</v>
      </c>
      <c r="BG153" s="97">
        <f t="shared" si="90"/>
        <v>0</v>
      </c>
      <c r="BH153" s="97">
        <f t="shared" si="91"/>
        <v>0</v>
      </c>
      <c r="BI153" s="97">
        <f t="shared" si="92"/>
        <v>0</v>
      </c>
      <c r="BJ153" s="97">
        <f t="shared" si="93"/>
        <v>0</v>
      </c>
      <c r="BK153" s="97">
        <f t="shared" si="94"/>
        <v>0</v>
      </c>
      <c r="BL153" s="97">
        <f t="shared" si="95"/>
        <v>0</v>
      </c>
      <c r="BM153" s="97">
        <f t="shared" si="96"/>
        <v>0</v>
      </c>
      <c r="BN153" s="97">
        <f t="shared" si="97"/>
        <v>0</v>
      </c>
      <c r="BO153" s="97">
        <f t="shared" si="98"/>
        <v>0</v>
      </c>
      <c r="BP153" s="97">
        <f t="shared" si="99"/>
        <v>0</v>
      </c>
      <c r="BQ153" s="97">
        <f t="shared" si="100"/>
        <v>0</v>
      </c>
      <c r="BR153" s="97">
        <f t="shared" si="101"/>
        <v>0</v>
      </c>
      <c r="BS153" s="98">
        <f t="shared" si="102"/>
        <v>0</v>
      </c>
      <c r="BT153" s="183"/>
      <c r="BV153" s="492"/>
    </row>
    <row r="154" spans="1:74" s="118" customFormat="1" ht="31.5" customHeight="1" x14ac:dyDescent="0.25">
      <c r="A154" s="74">
        <v>9</v>
      </c>
      <c r="B154" s="75">
        <v>87</v>
      </c>
      <c r="C154" s="49" t="s">
        <v>1810</v>
      </c>
      <c r="D154" s="76" t="s">
        <v>3428</v>
      </c>
      <c r="E154" s="48" t="s">
        <v>1181</v>
      </c>
      <c r="F154" s="109" t="s">
        <v>2430</v>
      </c>
      <c r="G154" s="109"/>
      <c r="H154" s="87"/>
      <c r="I154" s="87"/>
      <c r="J154" s="109"/>
      <c r="K154" s="87"/>
      <c r="L154" s="87"/>
      <c r="M154" s="48" t="s">
        <v>2371</v>
      </c>
      <c r="N154" s="49" t="s">
        <v>1846</v>
      </c>
      <c r="O154" s="49"/>
      <c r="P154" s="76"/>
      <c r="Q154" s="49" t="s">
        <v>458</v>
      </c>
      <c r="R154" s="49"/>
      <c r="S154" s="76" t="s">
        <v>1854</v>
      </c>
      <c r="T154" s="76" t="s">
        <v>449</v>
      </c>
      <c r="U154" s="89"/>
      <c r="V154" s="90">
        <v>1</v>
      </c>
      <c r="W154" s="399">
        <f t="shared" si="80"/>
        <v>829981</v>
      </c>
      <c r="X154" s="174"/>
      <c r="Y154" s="419"/>
      <c r="Z154" s="473" t="s">
        <v>4575</v>
      </c>
      <c r="AA154" s="473" t="s">
        <v>4575</v>
      </c>
      <c r="AB154" s="473" t="s">
        <v>3743</v>
      </c>
      <c r="AC154" s="132">
        <v>43517</v>
      </c>
      <c r="AD154" s="132">
        <v>43487</v>
      </c>
      <c r="AE154" s="132" t="s">
        <v>4038</v>
      </c>
      <c r="AF154" s="132" t="str">
        <f t="shared" si="84"/>
        <v/>
      </c>
      <c r="AG154" s="132">
        <f t="shared" si="81"/>
        <v>43487</v>
      </c>
      <c r="AH154" s="132"/>
      <c r="AI154" s="204"/>
      <c r="AJ154" s="205"/>
      <c r="AK154" s="206"/>
      <c r="AL154" s="207"/>
      <c r="AM154" s="208">
        <v>829981</v>
      </c>
      <c r="AN154" s="93"/>
      <c r="AO154" s="49" t="str">
        <f t="shared" si="82"/>
        <v>栃木県那須郡那須町豊原字水塩道東１３９－３９</v>
      </c>
      <c r="AP154" s="49"/>
      <c r="AQ154" s="89">
        <v>43546</v>
      </c>
      <c r="AR154" s="93">
        <v>2489943</v>
      </c>
      <c r="AS154" s="89"/>
      <c r="AT154" s="93"/>
      <c r="AU154" s="89"/>
      <c r="AV154" s="93"/>
      <c r="AW154" s="107"/>
      <c r="AX154" s="103"/>
      <c r="AY154" s="391">
        <f t="shared" si="83"/>
        <v>2489943</v>
      </c>
      <c r="AZ154" s="95">
        <f t="shared" si="103"/>
        <v>-1659962</v>
      </c>
      <c r="BA154" s="49" t="str">
        <f t="shared" si="85"/>
        <v>栃木県那須郡那須町豊原字水塩道東１３９－３９</v>
      </c>
      <c r="BB154" s="48">
        <f t="shared" si="86"/>
        <v>1</v>
      </c>
      <c r="BC154" s="96">
        <f t="shared" si="87"/>
        <v>0</v>
      </c>
      <c r="BD154" s="89">
        <f t="shared" si="79"/>
        <v>43517</v>
      </c>
      <c r="BE154" s="97">
        <f t="shared" si="88"/>
        <v>0</v>
      </c>
      <c r="BF154" s="97">
        <f t="shared" si="89"/>
        <v>0</v>
      </c>
      <c r="BG154" s="97">
        <f t="shared" si="90"/>
        <v>0</v>
      </c>
      <c r="BH154" s="97">
        <f t="shared" si="91"/>
        <v>0</v>
      </c>
      <c r="BI154" s="97">
        <f t="shared" si="92"/>
        <v>-1659962</v>
      </c>
      <c r="BJ154" s="97">
        <f t="shared" si="93"/>
        <v>0</v>
      </c>
      <c r="BK154" s="97">
        <f t="shared" si="94"/>
        <v>0</v>
      </c>
      <c r="BL154" s="97">
        <f t="shared" si="95"/>
        <v>0</v>
      </c>
      <c r="BM154" s="97">
        <f t="shared" si="96"/>
        <v>0</v>
      </c>
      <c r="BN154" s="97">
        <f t="shared" si="97"/>
        <v>0</v>
      </c>
      <c r="BO154" s="97">
        <f t="shared" si="98"/>
        <v>0</v>
      </c>
      <c r="BP154" s="97">
        <f t="shared" si="99"/>
        <v>0</v>
      </c>
      <c r="BQ154" s="97">
        <f t="shared" si="100"/>
        <v>0</v>
      </c>
      <c r="BR154" s="97">
        <f t="shared" si="101"/>
        <v>0</v>
      </c>
      <c r="BS154" s="98">
        <f t="shared" si="102"/>
        <v>0</v>
      </c>
      <c r="BT154" s="183"/>
      <c r="BV154" s="492"/>
    </row>
    <row r="155" spans="1:74" s="118" customFormat="1" ht="31.5" customHeight="1" x14ac:dyDescent="0.25">
      <c r="A155" s="74">
        <v>9</v>
      </c>
      <c r="B155" s="75">
        <v>87</v>
      </c>
      <c r="C155" s="49" t="s">
        <v>1810</v>
      </c>
      <c r="D155" s="76" t="s">
        <v>3428</v>
      </c>
      <c r="E155" s="48" t="s">
        <v>1181</v>
      </c>
      <c r="F155" s="109" t="s">
        <v>2431</v>
      </c>
      <c r="G155" s="109"/>
      <c r="H155" s="87"/>
      <c r="I155" s="87"/>
      <c r="J155" s="109"/>
      <c r="K155" s="87"/>
      <c r="L155" s="87"/>
      <c r="M155" s="48" t="s">
        <v>2371</v>
      </c>
      <c r="N155" s="49" t="s">
        <v>1846</v>
      </c>
      <c r="O155" s="49"/>
      <c r="P155" s="76"/>
      <c r="Q155" s="49" t="s">
        <v>458</v>
      </c>
      <c r="R155" s="49"/>
      <c r="S155" s="76" t="s">
        <v>1854</v>
      </c>
      <c r="T155" s="76" t="s">
        <v>449</v>
      </c>
      <c r="U155" s="89"/>
      <c r="V155" s="90">
        <v>1</v>
      </c>
      <c r="W155" s="399">
        <f>(AM155+AN155)/V155</f>
        <v>829981</v>
      </c>
      <c r="X155" s="174"/>
      <c r="Y155" s="419"/>
      <c r="Z155" s="473" t="s">
        <v>4575</v>
      </c>
      <c r="AA155" s="473" t="s">
        <v>4575</v>
      </c>
      <c r="AB155" s="473" t="s">
        <v>3743</v>
      </c>
      <c r="AC155" s="132">
        <v>43517</v>
      </c>
      <c r="AD155" s="132">
        <v>43487</v>
      </c>
      <c r="AE155" s="132" t="s">
        <v>4038</v>
      </c>
      <c r="AF155" s="132" t="str">
        <f t="shared" si="84"/>
        <v/>
      </c>
      <c r="AG155" s="132">
        <f t="shared" ref="AG155:AG171" si="104">+IF(AE155="",AD155,IF(AD155&gt;AE155,AE155,AD155))</f>
        <v>43487</v>
      </c>
      <c r="AH155" s="132"/>
      <c r="AI155" s="204"/>
      <c r="AJ155" s="205"/>
      <c r="AK155" s="206"/>
      <c r="AL155" s="207"/>
      <c r="AM155" s="208">
        <v>829981</v>
      </c>
      <c r="AN155" s="93"/>
      <c r="AO155" s="49" t="str">
        <f t="shared" ref="AO155:AO171" si="105">N155</f>
        <v>栃木県那須郡那須町豊原字水塩道東１３９－３９</v>
      </c>
      <c r="AP155" s="49"/>
      <c r="AQ155" s="89">
        <v>43546</v>
      </c>
      <c r="AR155" s="93">
        <v>2489943</v>
      </c>
      <c r="AS155" s="89"/>
      <c r="AT155" s="93"/>
      <c r="AU155" s="89"/>
      <c r="AV155" s="93"/>
      <c r="AW155" s="107"/>
      <c r="AX155" s="103"/>
      <c r="AY155" s="391">
        <f t="shared" si="83"/>
        <v>2489943</v>
      </c>
      <c r="AZ155" s="95">
        <f t="shared" si="103"/>
        <v>-1659962</v>
      </c>
      <c r="BA155" s="49" t="str">
        <f t="shared" si="85"/>
        <v>栃木県那須郡那須町豊原字水塩道東１３９－３９</v>
      </c>
      <c r="BB155" s="48">
        <f t="shared" si="86"/>
        <v>1</v>
      </c>
      <c r="BC155" s="96">
        <f t="shared" si="87"/>
        <v>0</v>
      </c>
      <c r="BD155" s="89">
        <f t="shared" si="79"/>
        <v>43517</v>
      </c>
      <c r="BE155" s="97">
        <f t="shared" si="88"/>
        <v>0</v>
      </c>
      <c r="BF155" s="97">
        <f t="shared" si="89"/>
        <v>0</v>
      </c>
      <c r="BG155" s="97">
        <f t="shared" si="90"/>
        <v>0</v>
      </c>
      <c r="BH155" s="97">
        <f t="shared" si="91"/>
        <v>0</v>
      </c>
      <c r="BI155" s="97">
        <f t="shared" si="92"/>
        <v>-1659962</v>
      </c>
      <c r="BJ155" s="97">
        <f t="shared" si="93"/>
        <v>0</v>
      </c>
      <c r="BK155" s="97">
        <f t="shared" si="94"/>
        <v>0</v>
      </c>
      <c r="BL155" s="97">
        <f t="shared" si="95"/>
        <v>0</v>
      </c>
      <c r="BM155" s="97">
        <f t="shared" si="96"/>
        <v>0</v>
      </c>
      <c r="BN155" s="97">
        <f t="shared" si="97"/>
        <v>0</v>
      </c>
      <c r="BO155" s="97">
        <f t="shared" si="98"/>
        <v>0</v>
      </c>
      <c r="BP155" s="97">
        <f t="shared" si="99"/>
        <v>0</v>
      </c>
      <c r="BQ155" s="97">
        <f t="shared" si="100"/>
        <v>0</v>
      </c>
      <c r="BR155" s="97">
        <f t="shared" si="101"/>
        <v>0</v>
      </c>
      <c r="BS155" s="98">
        <f t="shared" si="102"/>
        <v>0</v>
      </c>
      <c r="BT155" s="182"/>
      <c r="BV155" s="492"/>
    </row>
    <row r="156" spans="1:74" s="118" customFormat="1" ht="31.5" customHeight="1" x14ac:dyDescent="0.25">
      <c r="A156" s="74">
        <v>9</v>
      </c>
      <c r="B156" s="75">
        <v>87</v>
      </c>
      <c r="C156" s="49" t="s">
        <v>1810</v>
      </c>
      <c r="D156" s="76" t="s">
        <v>3428</v>
      </c>
      <c r="E156" s="48" t="s">
        <v>1181</v>
      </c>
      <c r="F156" s="109" t="s">
        <v>2432</v>
      </c>
      <c r="G156" s="109"/>
      <c r="H156" s="87"/>
      <c r="I156" s="87"/>
      <c r="J156" s="109"/>
      <c r="K156" s="87"/>
      <c r="L156" s="87"/>
      <c r="M156" s="48" t="s">
        <v>2371</v>
      </c>
      <c r="N156" s="49" t="s">
        <v>1846</v>
      </c>
      <c r="O156" s="49"/>
      <c r="P156" s="76"/>
      <c r="Q156" s="49" t="s">
        <v>458</v>
      </c>
      <c r="R156" s="49"/>
      <c r="S156" s="76" t="s">
        <v>1854</v>
      </c>
      <c r="T156" s="76" t="s">
        <v>449</v>
      </c>
      <c r="U156" s="89"/>
      <c r="V156" s="90">
        <v>1</v>
      </c>
      <c r="W156" s="399">
        <f>(AM156+AN156)/V156</f>
        <v>829981</v>
      </c>
      <c r="X156" s="174"/>
      <c r="Y156" s="419"/>
      <c r="Z156" s="473" t="s">
        <v>4575</v>
      </c>
      <c r="AA156" s="473" t="s">
        <v>4575</v>
      </c>
      <c r="AB156" s="473" t="s">
        <v>3743</v>
      </c>
      <c r="AC156" s="132">
        <v>43517</v>
      </c>
      <c r="AD156" s="132">
        <v>43487</v>
      </c>
      <c r="AE156" s="132" t="s">
        <v>4038</v>
      </c>
      <c r="AF156" s="132" t="str">
        <f t="shared" si="84"/>
        <v/>
      </c>
      <c r="AG156" s="132">
        <f t="shared" si="104"/>
        <v>43487</v>
      </c>
      <c r="AH156" s="132"/>
      <c r="AI156" s="204"/>
      <c r="AJ156" s="205"/>
      <c r="AK156" s="206"/>
      <c r="AL156" s="207"/>
      <c r="AM156" s="208">
        <v>829981</v>
      </c>
      <c r="AN156" s="93"/>
      <c r="AO156" s="49" t="str">
        <f t="shared" si="105"/>
        <v>栃木県那須郡那須町豊原字水塩道東１３９－３９</v>
      </c>
      <c r="AP156" s="49"/>
      <c r="AQ156" s="89">
        <v>43546</v>
      </c>
      <c r="AR156" s="93">
        <v>2489943</v>
      </c>
      <c r="AS156" s="89"/>
      <c r="AT156" s="93"/>
      <c r="AU156" s="89"/>
      <c r="AV156" s="93"/>
      <c r="AW156" s="107"/>
      <c r="AX156" s="103"/>
      <c r="AY156" s="391">
        <f t="shared" si="83"/>
        <v>2489943</v>
      </c>
      <c r="AZ156" s="95">
        <f t="shared" si="103"/>
        <v>-1659962</v>
      </c>
      <c r="BA156" s="49" t="str">
        <f t="shared" si="85"/>
        <v>栃木県那須郡那須町豊原字水塩道東１３９－３９</v>
      </c>
      <c r="BB156" s="48">
        <f t="shared" si="86"/>
        <v>1</v>
      </c>
      <c r="BC156" s="96">
        <f t="shared" si="87"/>
        <v>0</v>
      </c>
      <c r="BD156" s="89">
        <f t="shared" si="79"/>
        <v>43517</v>
      </c>
      <c r="BE156" s="97">
        <f t="shared" si="88"/>
        <v>0</v>
      </c>
      <c r="BF156" s="97">
        <f t="shared" si="89"/>
        <v>0</v>
      </c>
      <c r="BG156" s="97">
        <f t="shared" si="90"/>
        <v>0</v>
      </c>
      <c r="BH156" s="97">
        <f t="shared" si="91"/>
        <v>0</v>
      </c>
      <c r="BI156" s="97">
        <f t="shared" si="92"/>
        <v>-1659962</v>
      </c>
      <c r="BJ156" s="97">
        <f t="shared" si="93"/>
        <v>0</v>
      </c>
      <c r="BK156" s="97">
        <f t="shared" si="94"/>
        <v>0</v>
      </c>
      <c r="BL156" s="97">
        <f t="shared" si="95"/>
        <v>0</v>
      </c>
      <c r="BM156" s="97">
        <f t="shared" si="96"/>
        <v>0</v>
      </c>
      <c r="BN156" s="97">
        <f t="shared" si="97"/>
        <v>0</v>
      </c>
      <c r="BO156" s="97">
        <f t="shared" si="98"/>
        <v>0</v>
      </c>
      <c r="BP156" s="97">
        <f t="shared" si="99"/>
        <v>0</v>
      </c>
      <c r="BQ156" s="97">
        <f t="shared" si="100"/>
        <v>0</v>
      </c>
      <c r="BR156" s="97">
        <f t="shared" si="101"/>
        <v>0</v>
      </c>
      <c r="BS156" s="98">
        <f t="shared" si="102"/>
        <v>0</v>
      </c>
      <c r="BT156" s="182"/>
      <c r="BV156" s="492"/>
    </row>
    <row r="157" spans="1:74" s="118" customFormat="1" ht="31.5" customHeight="1" x14ac:dyDescent="0.25">
      <c r="A157" s="74">
        <v>9</v>
      </c>
      <c r="B157" s="75">
        <v>87</v>
      </c>
      <c r="C157" s="49" t="s">
        <v>1810</v>
      </c>
      <c r="D157" s="76" t="s">
        <v>2988</v>
      </c>
      <c r="E157" s="48" t="s">
        <v>1181</v>
      </c>
      <c r="F157" s="318" t="s">
        <v>2432</v>
      </c>
      <c r="G157" s="318"/>
      <c r="H157" s="87"/>
      <c r="I157" s="87"/>
      <c r="J157" s="109"/>
      <c r="K157" s="87"/>
      <c r="L157" s="87"/>
      <c r="M157" s="48" t="s">
        <v>2371</v>
      </c>
      <c r="N157" s="49" t="s">
        <v>1846</v>
      </c>
      <c r="O157" s="76" t="s">
        <v>3745</v>
      </c>
      <c r="P157" s="76"/>
      <c r="Q157" s="49" t="s">
        <v>458</v>
      </c>
      <c r="R157" s="49"/>
      <c r="S157" s="76" t="s">
        <v>1854</v>
      </c>
      <c r="T157" s="76" t="s">
        <v>449</v>
      </c>
      <c r="U157" s="89"/>
      <c r="V157" s="90">
        <v>3</v>
      </c>
      <c r="W157" s="399">
        <f>(AM157+AN157)/V157</f>
        <v>829981</v>
      </c>
      <c r="X157" s="174"/>
      <c r="Y157" s="419"/>
      <c r="Z157" s="473" t="s">
        <v>4575</v>
      </c>
      <c r="AA157" s="473" t="s">
        <v>4575</v>
      </c>
      <c r="AB157" s="473" t="s">
        <v>3743</v>
      </c>
      <c r="AC157" s="132" t="str">
        <f>IF(AZ157=0,"【支払済】","")</f>
        <v>【支払済】</v>
      </c>
      <c r="AD157" s="132">
        <v>43487</v>
      </c>
      <c r="AE157" s="132" t="s">
        <v>4038</v>
      </c>
      <c r="AF157" s="132" t="str">
        <f t="shared" si="84"/>
        <v/>
      </c>
      <c r="AG157" s="132">
        <f t="shared" si="104"/>
        <v>43487</v>
      </c>
      <c r="AH157" s="132"/>
      <c r="AI157" s="204"/>
      <c r="AJ157" s="205"/>
      <c r="AK157" s="206"/>
      <c r="AL157" s="207"/>
      <c r="AM157" s="208">
        <f>829981+829981+829981</f>
        <v>2489943</v>
      </c>
      <c r="AN157" s="93"/>
      <c r="AO157" s="49" t="str">
        <f t="shared" si="105"/>
        <v>栃木県那須郡那須町豊原字水塩道東１３９－３９</v>
      </c>
      <c r="AP157" s="49"/>
      <c r="AQ157" s="89">
        <v>43546</v>
      </c>
      <c r="AR157" s="93">
        <v>2489943</v>
      </c>
      <c r="AS157" s="89"/>
      <c r="AT157" s="93"/>
      <c r="AU157" s="89"/>
      <c r="AV157" s="93"/>
      <c r="AW157" s="107"/>
      <c r="AX157" s="103"/>
      <c r="AY157" s="391">
        <f t="shared" si="83"/>
        <v>2489943</v>
      </c>
      <c r="AZ157" s="95">
        <f t="shared" si="103"/>
        <v>0</v>
      </c>
      <c r="BA157" s="49" t="str">
        <f t="shared" si="85"/>
        <v>栃木県那須郡那須町豊原字水塩道東１３９－３９</v>
      </c>
      <c r="BB157" s="48">
        <f t="shared" si="86"/>
        <v>3</v>
      </c>
      <c r="BC157" s="96">
        <f t="shared" si="87"/>
        <v>0</v>
      </c>
      <c r="BD157" s="89" t="str">
        <f t="shared" si="79"/>
        <v>【支払済】</v>
      </c>
      <c r="BE157" s="97">
        <f t="shared" si="88"/>
        <v>0</v>
      </c>
      <c r="BF157" s="97">
        <f t="shared" si="89"/>
        <v>0</v>
      </c>
      <c r="BG157" s="97">
        <f t="shared" si="90"/>
        <v>0</v>
      </c>
      <c r="BH157" s="97">
        <f t="shared" si="91"/>
        <v>0</v>
      </c>
      <c r="BI157" s="97">
        <f t="shared" si="92"/>
        <v>0</v>
      </c>
      <c r="BJ157" s="97">
        <f t="shared" si="93"/>
        <v>0</v>
      </c>
      <c r="BK157" s="97">
        <f t="shared" si="94"/>
        <v>0</v>
      </c>
      <c r="BL157" s="97">
        <f t="shared" si="95"/>
        <v>0</v>
      </c>
      <c r="BM157" s="97">
        <f t="shared" si="96"/>
        <v>0</v>
      </c>
      <c r="BN157" s="97">
        <f t="shared" si="97"/>
        <v>0</v>
      </c>
      <c r="BO157" s="97">
        <f t="shared" si="98"/>
        <v>0</v>
      </c>
      <c r="BP157" s="97">
        <f t="shared" si="99"/>
        <v>0</v>
      </c>
      <c r="BQ157" s="97">
        <f t="shared" si="100"/>
        <v>0</v>
      </c>
      <c r="BR157" s="97">
        <f t="shared" si="101"/>
        <v>0</v>
      </c>
      <c r="BS157" s="98">
        <f t="shared" si="102"/>
        <v>0</v>
      </c>
      <c r="BT157" s="182"/>
      <c r="BV157" s="492"/>
    </row>
    <row r="158" spans="1:74" s="118" customFormat="1" ht="31.5" customHeight="1" x14ac:dyDescent="0.25">
      <c r="A158" s="74">
        <v>9</v>
      </c>
      <c r="B158" s="75">
        <v>87</v>
      </c>
      <c r="C158" s="49" t="s">
        <v>1810</v>
      </c>
      <c r="D158" s="76" t="s">
        <v>2988</v>
      </c>
      <c r="E158" s="48" t="s">
        <v>1181</v>
      </c>
      <c r="F158" s="318" t="s">
        <v>2432</v>
      </c>
      <c r="G158" s="318"/>
      <c r="H158" s="87"/>
      <c r="I158" s="87"/>
      <c r="J158" s="109"/>
      <c r="K158" s="87"/>
      <c r="L158" s="87"/>
      <c r="M158" s="48" t="s">
        <v>2371</v>
      </c>
      <c r="N158" s="49" t="s">
        <v>1846</v>
      </c>
      <c r="O158" s="76" t="s">
        <v>3745</v>
      </c>
      <c r="P158" s="76"/>
      <c r="Q158" s="49" t="s">
        <v>458</v>
      </c>
      <c r="R158" s="49"/>
      <c r="S158" s="76" t="s">
        <v>1854</v>
      </c>
      <c r="T158" s="76" t="s">
        <v>449</v>
      </c>
      <c r="U158" s="89"/>
      <c r="V158" s="90">
        <v>3</v>
      </c>
      <c r="W158" s="399">
        <f>(AM158+AN158)/V158</f>
        <v>829981</v>
      </c>
      <c r="X158" s="174"/>
      <c r="Y158" s="419"/>
      <c r="Z158" s="473" t="s">
        <v>4575</v>
      </c>
      <c r="AA158" s="473" t="s">
        <v>4575</v>
      </c>
      <c r="AB158" s="474" t="s">
        <v>3743</v>
      </c>
      <c r="AC158" s="132" t="str">
        <f>IF(AZ158=0,"【支払済】","")</f>
        <v>【支払済】</v>
      </c>
      <c r="AD158" s="132">
        <v>43487</v>
      </c>
      <c r="AE158" s="132" t="s">
        <v>4038</v>
      </c>
      <c r="AF158" s="132" t="str">
        <f t="shared" si="84"/>
        <v/>
      </c>
      <c r="AG158" s="132">
        <f t="shared" si="104"/>
        <v>43487</v>
      </c>
      <c r="AH158" s="132"/>
      <c r="AI158" s="204"/>
      <c r="AJ158" s="205"/>
      <c r="AK158" s="206"/>
      <c r="AL158" s="207"/>
      <c r="AM158" s="208">
        <f>829981+829981+829981</f>
        <v>2489943</v>
      </c>
      <c r="AN158" s="93"/>
      <c r="AO158" s="49" t="str">
        <f t="shared" si="105"/>
        <v>栃木県那須郡那須町豊原字水塩道東１３９－３９</v>
      </c>
      <c r="AP158" s="49"/>
      <c r="AQ158" s="89">
        <v>43546</v>
      </c>
      <c r="AR158" s="93">
        <v>2489943</v>
      </c>
      <c r="AS158" s="89"/>
      <c r="AT158" s="93"/>
      <c r="AU158" s="89"/>
      <c r="AV158" s="93"/>
      <c r="AW158" s="107"/>
      <c r="AX158" s="103"/>
      <c r="AY158" s="391">
        <f t="shared" si="83"/>
        <v>2489943</v>
      </c>
      <c r="AZ158" s="95">
        <f t="shared" si="103"/>
        <v>0</v>
      </c>
      <c r="BA158" s="49" t="str">
        <f t="shared" si="85"/>
        <v>栃木県那須郡那須町豊原字水塩道東１３９－３９</v>
      </c>
      <c r="BB158" s="48">
        <f t="shared" si="86"/>
        <v>3</v>
      </c>
      <c r="BC158" s="96">
        <f t="shared" si="87"/>
        <v>0</v>
      </c>
      <c r="BD158" s="89" t="str">
        <f t="shared" si="79"/>
        <v>【支払済】</v>
      </c>
      <c r="BE158" s="97">
        <f t="shared" si="88"/>
        <v>0</v>
      </c>
      <c r="BF158" s="97">
        <f t="shared" si="89"/>
        <v>0</v>
      </c>
      <c r="BG158" s="97">
        <f t="shared" si="90"/>
        <v>0</v>
      </c>
      <c r="BH158" s="97">
        <f t="shared" si="91"/>
        <v>0</v>
      </c>
      <c r="BI158" s="97">
        <f t="shared" si="92"/>
        <v>0</v>
      </c>
      <c r="BJ158" s="97">
        <f t="shared" si="93"/>
        <v>0</v>
      </c>
      <c r="BK158" s="97">
        <f t="shared" si="94"/>
        <v>0</v>
      </c>
      <c r="BL158" s="97">
        <f t="shared" si="95"/>
        <v>0</v>
      </c>
      <c r="BM158" s="97">
        <f t="shared" si="96"/>
        <v>0</v>
      </c>
      <c r="BN158" s="97">
        <f t="shared" si="97"/>
        <v>0</v>
      </c>
      <c r="BO158" s="97">
        <f t="shared" si="98"/>
        <v>0</v>
      </c>
      <c r="BP158" s="97">
        <f t="shared" si="99"/>
        <v>0</v>
      </c>
      <c r="BQ158" s="97">
        <f t="shared" si="100"/>
        <v>0</v>
      </c>
      <c r="BR158" s="97">
        <f t="shared" si="101"/>
        <v>0</v>
      </c>
      <c r="BS158" s="98">
        <f t="shared" si="102"/>
        <v>0</v>
      </c>
      <c r="BT158" s="182"/>
      <c r="BV158" s="492"/>
    </row>
    <row r="159" spans="1:74" s="118" customFormat="1" ht="31.5" customHeight="1" x14ac:dyDescent="0.25">
      <c r="A159" s="74">
        <v>9</v>
      </c>
      <c r="B159" s="75">
        <v>87</v>
      </c>
      <c r="C159" s="49" t="s">
        <v>1810</v>
      </c>
      <c r="D159" s="76" t="s">
        <v>2988</v>
      </c>
      <c r="E159" s="48" t="s">
        <v>1181</v>
      </c>
      <c r="F159" s="318" t="s">
        <v>2432</v>
      </c>
      <c r="G159" s="318"/>
      <c r="H159" s="87"/>
      <c r="I159" s="87"/>
      <c r="J159" s="109"/>
      <c r="K159" s="87"/>
      <c r="L159" s="87"/>
      <c r="M159" s="48" t="s">
        <v>2371</v>
      </c>
      <c r="N159" s="49" t="s">
        <v>1846</v>
      </c>
      <c r="O159" s="49"/>
      <c r="P159" s="76"/>
      <c r="Q159" s="49" t="s">
        <v>458</v>
      </c>
      <c r="R159" s="49"/>
      <c r="S159" s="76" t="s">
        <v>1854</v>
      </c>
      <c r="T159" s="76" t="s">
        <v>449</v>
      </c>
      <c r="U159" s="89"/>
      <c r="V159" s="90">
        <v>3</v>
      </c>
      <c r="W159" s="399">
        <f>(AM159+AN159)/V159</f>
        <v>829981</v>
      </c>
      <c r="X159" s="174"/>
      <c r="Y159" s="419"/>
      <c r="Z159" s="473" t="s">
        <v>4575</v>
      </c>
      <c r="AA159" s="473" t="s">
        <v>4575</v>
      </c>
      <c r="AB159" s="473" t="s">
        <v>3743</v>
      </c>
      <c r="AC159" s="132">
        <v>43517</v>
      </c>
      <c r="AD159" s="132">
        <v>43487</v>
      </c>
      <c r="AE159" s="132" t="s">
        <v>4038</v>
      </c>
      <c r="AF159" s="132" t="str">
        <f t="shared" si="84"/>
        <v/>
      </c>
      <c r="AG159" s="132">
        <f t="shared" si="104"/>
        <v>43487</v>
      </c>
      <c r="AH159" s="132"/>
      <c r="AI159" s="204"/>
      <c r="AJ159" s="205"/>
      <c r="AK159" s="206"/>
      <c r="AL159" s="207"/>
      <c r="AM159" s="208">
        <f>829981+829981+829981</f>
        <v>2489943</v>
      </c>
      <c r="AN159" s="93"/>
      <c r="AO159" s="49" t="str">
        <f t="shared" si="105"/>
        <v>栃木県那須郡那須町豊原字水塩道東１３９－３９</v>
      </c>
      <c r="AP159" s="49"/>
      <c r="AQ159" s="89">
        <v>43546</v>
      </c>
      <c r="AR159" s="93">
        <v>2489943</v>
      </c>
      <c r="AS159" s="89"/>
      <c r="AT159" s="93"/>
      <c r="AU159" s="89"/>
      <c r="AV159" s="93"/>
      <c r="AW159" s="107"/>
      <c r="AX159" s="103"/>
      <c r="AY159" s="391">
        <f t="shared" si="83"/>
        <v>2489943</v>
      </c>
      <c r="AZ159" s="95">
        <f t="shared" si="103"/>
        <v>0</v>
      </c>
      <c r="BA159" s="49" t="str">
        <f t="shared" si="85"/>
        <v>栃木県那須郡那須町豊原字水塩道東１３９－３９</v>
      </c>
      <c r="BB159" s="48">
        <f t="shared" si="86"/>
        <v>3</v>
      </c>
      <c r="BC159" s="96">
        <f t="shared" si="87"/>
        <v>0</v>
      </c>
      <c r="BD159" s="89">
        <f t="shared" si="79"/>
        <v>43517</v>
      </c>
      <c r="BE159" s="97">
        <f t="shared" si="88"/>
        <v>0</v>
      </c>
      <c r="BF159" s="97">
        <f t="shared" si="89"/>
        <v>0</v>
      </c>
      <c r="BG159" s="97">
        <f t="shared" si="90"/>
        <v>0</v>
      </c>
      <c r="BH159" s="97">
        <f t="shared" si="91"/>
        <v>0</v>
      </c>
      <c r="BI159" s="97">
        <f t="shared" si="92"/>
        <v>0</v>
      </c>
      <c r="BJ159" s="97">
        <f t="shared" si="93"/>
        <v>0</v>
      </c>
      <c r="BK159" s="97">
        <f t="shared" si="94"/>
        <v>0</v>
      </c>
      <c r="BL159" s="97">
        <f t="shared" si="95"/>
        <v>0</v>
      </c>
      <c r="BM159" s="97">
        <f t="shared" si="96"/>
        <v>0</v>
      </c>
      <c r="BN159" s="97">
        <f t="shared" si="97"/>
        <v>0</v>
      </c>
      <c r="BO159" s="97">
        <f t="shared" si="98"/>
        <v>0</v>
      </c>
      <c r="BP159" s="97">
        <f t="shared" si="99"/>
        <v>0</v>
      </c>
      <c r="BQ159" s="97">
        <f t="shared" si="100"/>
        <v>0</v>
      </c>
      <c r="BR159" s="97">
        <f t="shared" si="101"/>
        <v>0</v>
      </c>
      <c r="BS159" s="98">
        <f t="shared" si="102"/>
        <v>0</v>
      </c>
      <c r="BT159" s="182"/>
      <c r="BV159" s="492"/>
    </row>
    <row r="160" spans="1:74" s="118" customFormat="1" ht="31.5" customHeight="1" x14ac:dyDescent="0.25">
      <c r="A160" s="74">
        <v>9</v>
      </c>
      <c r="B160" s="75">
        <v>1078</v>
      </c>
      <c r="C160" s="49" t="s">
        <v>2127</v>
      </c>
      <c r="D160" s="76" t="s">
        <v>2988</v>
      </c>
      <c r="E160" s="48" t="s">
        <v>1178</v>
      </c>
      <c r="F160" s="87" t="s">
        <v>3211</v>
      </c>
      <c r="G160" s="87"/>
      <c r="H160" s="87"/>
      <c r="I160" s="87"/>
      <c r="J160" s="109"/>
      <c r="K160" s="87"/>
      <c r="L160" s="87"/>
      <c r="M160" s="48" t="s">
        <v>2371</v>
      </c>
      <c r="N160" s="49" t="s">
        <v>1811</v>
      </c>
      <c r="O160" s="49"/>
      <c r="P160" s="76"/>
      <c r="Q160" s="88" t="s">
        <v>455</v>
      </c>
      <c r="R160" s="49"/>
      <c r="S160" s="76" t="s">
        <v>1854</v>
      </c>
      <c r="T160" s="76" t="s">
        <v>449</v>
      </c>
      <c r="U160" s="89"/>
      <c r="V160" s="90">
        <v>1</v>
      </c>
      <c r="W160" s="399">
        <v>100000</v>
      </c>
      <c r="X160" s="171" t="s">
        <v>2512</v>
      </c>
      <c r="Y160" s="433" t="s">
        <v>2310</v>
      </c>
      <c r="Z160" s="476" t="s">
        <v>4576</v>
      </c>
      <c r="AA160" s="476" t="s">
        <v>4575</v>
      </c>
      <c r="AB160" s="476" t="s">
        <v>3743</v>
      </c>
      <c r="AC160" s="132" t="s">
        <v>3210</v>
      </c>
      <c r="AD160" s="132" t="s">
        <v>3210</v>
      </c>
      <c r="AE160" s="218">
        <v>41364</v>
      </c>
      <c r="AF160" s="132" t="str">
        <f t="shared" si="84"/>
        <v/>
      </c>
      <c r="AG160" s="132">
        <f t="shared" si="104"/>
        <v>41364</v>
      </c>
      <c r="AH160" s="218"/>
      <c r="AI160" s="219"/>
      <c r="AJ160" s="220"/>
      <c r="AK160" s="206"/>
      <c r="AL160" s="227"/>
      <c r="AM160" s="208">
        <v>100000</v>
      </c>
      <c r="AN160" s="93"/>
      <c r="AO160" s="49" t="str">
        <f t="shared" si="105"/>
        <v>栃木県日光市明神１１６６－１５</v>
      </c>
      <c r="AP160" s="49"/>
      <c r="AQ160" s="89"/>
      <c r="AR160" s="93"/>
      <c r="AS160" s="89"/>
      <c r="AT160" s="93"/>
      <c r="AU160" s="89"/>
      <c r="AV160" s="93"/>
      <c r="AW160" s="89"/>
      <c r="AX160" s="94"/>
      <c r="AY160" s="391">
        <f t="shared" si="83"/>
        <v>0</v>
      </c>
      <c r="AZ160" s="95">
        <f t="shared" si="103"/>
        <v>100000</v>
      </c>
      <c r="BA160" s="49" t="str">
        <f t="shared" si="85"/>
        <v>栃木県日光市明神１１６６－１５</v>
      </c>
      <c r="BB160" s="48">
        <f t="shared" si="86"/>
        <v>1</v>
      </c>
      <c r="BC160" s="96" t="str">
        <f t="shared" si="87"/>
        <v>自社物件</v>
      </c>
      <c r="BD160" s="89" t="str">
        <f t="shared" si="79"/>
        <v>記載無</v>
      </c>
      <c r="BE160" s="97">
        <f t="shared" si="88"/>
        <v>0</v>
      </c>
      <c r="BF160" s="97">
        <f t="shared" si="89"/>
        <v>0</v>
      </c>
      <c r="BG160" s="97">
        <f t="shared" si="90"/>
        <v>0</v>
      </c>
      <c r="BH160" s="97">
        <f t="shared" si="91"/>
        <v>0</v>
      </c>
      <c r="BI160" s="97">
        <f t="shared" si="92"/>
        <v>0</v>
      </c>
      <c r="BJ160" s="97">
        <f t="shared" si="93"/>
        <v>0</v>
      </c>
      <c r="BK160" s="97">
        <f t="shared" si="94"/>
        <v>0</v>
      </c>
      <c r="BL160" s="97">
        <f t="shared" si="95"/>
        <v>0</v>
      </c>
      <c r="BM160" s="97">
        <f t="shared" si="96"/>
        <v>0</v>
      </c>
      <c r="BN160" s="97">
        <f t="shared" si="97"/>
        <v>0</v>
      </c>
      <c r="BO160" s="97">
        <f t="shared" si="98"/>
        <v>0</v>
      </c>
      <c r="BP160" s="97">
        <f t="shared" si="99"/>
        <v>0</v>
      </c>
      <c r="BQ160" s="97">
        <f t="shared" si="100"/>
        <v>0</v>
      </c>
      <c r="BR160" s="97">
        <f t="shared" si="101"/>
        <v>0</v>
      </c>
      <c r="BS160" s="98">
        <f t="shared" si="102"/>
        <v>100000</v>
      </c>
      <c r="BT160" s="182"/>
      <c r="BV160" s="492"/>
    </row>
    <row r="161" spans="1:74" s="118" customFormat="1" ht="31.5" customHeight="1" x14ac:dyDescent="0.25">
      <c r="A161" s="74">
        <v>9</v>
      </c>
      <c r="B161" s="75">
        <v>1077</v>
      </c>
      <c r="C161" s="49" t="s">
        <v>2127</v>
      </c>
      <c r="D161" s="76" t="s">
        <v>2988</v>
      </c>
      <c r="E161" s="48" t="s">
        <v>1178</v>
      </c>
      <c r="F161" s="87" t="s">
        <v>2968</v>
      </c>
      <c r="G161" s="87"/>
      <c r="H161" s="87"/>
      <c r="I161" s="87"/>
      <c r="J161" s="109"/>
      <c r="K161" s="87"/>
      <c r="L161" s="87"/>
      <c r="M161" s="48" t="s">
        <v>2371</v>
      </c>
      <c r="N161" s="49" t="s">
        <v>1811</v>
      </c>
      <c r="O161" s="49"/>
      <c r="P161" s="76"/>
      <c r="Q161" s="88" t="s">
        <v>455</v>
      </c>
      <c r="R161" s="49"/>
      <c r="S161" s="76" t="s">
        <v>1854</v>
      </c>
      <c r="T161" s="76" t="s">
        <v>449</v>
      </c>
      <c r="U161" s="89"/>
      <c r="V161" s="90">
        <v>1</v>
      </c>
      <c r="W161" s="399">
        <v>100000</v>
      </c>
      <c r="X161" s="171" t="s">
        <v>2512</v>
      </c>
      <c r="Y161" s="433" t="s">
        <v>2310</v>
      </c>
      <c r="Z161" s="476" t="s">
        <v>4576</v>
      </c>
      <c r="AA161" s="476" t="s">
        <v>4575</v>
      </c>
      <c r="AB161" s="476" t="s">
        <v>3743</v>
      </c>
      <c r="AC161" s="132" t="s">
        <v>145</v>
      </c>
      <c r="AD161" s="132">
        <v>43530</v>
      </c>
      <c r="AE161" s="218">
        <v>41364</v>
      </c>
      <c r="AF161" s="132" t="str">
        <f t="shared" si="84"/>
        <v/>
      </c>
      <c r="AG161" s="132">
        <f t="shared" si="104"/>
        <v>41364</v>
      </c>
      <c r="AH161" s="218"/>
      <c r="AI161" s="219"/>
      <c r="AJ161" s="220"/>
      <c r="AK161" s="206"/>
      <c r="AL161" s="227"/>
      <c r="AM161" s="208">
        <v>100000</v>
      </c>
      <c r="AN161" s="93"/>
      <c r="AO161" s="49" t="str">
        <f t="shared" si="105"/>
        <v>栃木県日光市明神１１６６－１５</v>
      </c>
      <c r="AP161" s="49"/>
      <c r="AQ161" s="89"/>
      <c r="AR161" s="93"/>
      <c r="AS161" s="89">
        <v>43081</v>
      </c>
      <c r="AT161" s="93">
        <v>264763</v>
      </c>
      <c r="AU161" s="89"/>
      <c r="AV161" s="93"/>
      <c r="AW161" s="89"/>
      <c r="AX161" s="94"/>
      <c r="AY161" s="391">
        <f t="shared" si="83"/>
        <v>264763</v>
      </c>
      <c r="AZ161" s="95">
        <f t="shared" si="103"/>
        <v>-164763</v>
      </c>
      <c r="BA161" s="49" t="str">
        <f t="shared" si="85"/>
        <v>栃木県日光市明神１１６６－１５</v>
      </c>
      <c r="BB161" s="48">
        <f t="shared" si="86"/>
        <v>1</v>
      </c>
      <c r="BC161" s="96" t="str">
        <f t="shared" si="87"/>
        <v>自社物件</v>
      </c>
      <c r="BD161" s="89" t="str">
        <f t="shared" si="79"/>
        <v>期限未記載</v>
      </c>
      <c r="BE161" s="97">
        <f t="shared" si="88"/>
        <v>-164763</v>
      </c>
      <c r="BF161" s="97">
        <f t="shared" si="89"/>
        <v>0</v>
      </c>
      <c r="BG161" s="97">
        <f t="shared" si="90"/>
        <v>0</v>
      </c>
      <c r="BH161" s="97">
        <f t="shared" si="91"/>
        <v>0</v>
      </c>
      <c r="BI161" s="97">
        <f t="shared" si="92"/>
        <v>0</v>
      </c>
      <c r="BJ161" s="97">
        <f t="shared" si="93"/>
        <v>0</v>
      </c>
      <c r="BK161" s="97">
        <f t="shared" si="94"/>
        <v>0</v>
      </c>
      <c r="BL161" s="97">
        <f t="shared" si="95"/>
        <v>0</v>
      </c>
      <c r="BM161" s="97">
        <f t="shared" si="96"/>
        <v>0</v>
      </c>
      <c r="BN161" s="97">
        <f t="shared" si="97"/>
        <v>0</v>
      </c>
      <c r="BO161" s="97">
        <f t="shared" si="98"/>
        <v>0</v>
      </c>
      <c r="BP161" s="97">
        <f t="shared" si="99"/>
        <v>0</v>
      </c>
      <c r="BQ161" s="97">
        <f t="shared" si="100"/>
        <v>0</v>
      </c>
      <c r="BR161" s="97">
        <f t="shared" si="101"/>
        <v>0</v>
      </c>
      <c r="BS161" s="98">
        <f t="shared" si="102"/>
        <v>0</v>
      </c>
      <c r="BT161" s="182"/>
      <c r="BV161" s="492"/>
    </row>
    <row r="162" spans="1:74" s="118" customFormat="1" ht="31.5" customHeight="1" x14ac:dyDescent="0.25">
      <c r="A162" s="74">
        <v>9</v>
      </c>
      <c r="B162" s="75">
        <v>88</v>
      </c>
      <c r="C162" s="49" t="s">
        <v>2127</v>
      </c>
      <c r="D162" s="76" t="s">
        <v>2988</v>
      </c>
      <c r="E162" s="48" t="s">
        <v>1178</v>
      </c>
      <c r="F162" s="87" t="s">
        <v>2968</v>
      </c>
      <c r="G162" s="87"/>
      <c r="H162" s="87"/>
      <c r="I162" s="87"/>
      <c r="J162" s="109"/>
      <c r="K162" s="87"/>
      <c r="L162" s="87"/>
      <c r="M162" s="48" t="s">
        <v>2371</v>
      </c>
      <c r="N162" s="49" t="s">
        <v>1811</v>
      </c>
      <c r="O162" s="49"/>
      <c r="P162" s="76"/>
      <c r="Q162" s="88" t="s">
        <v>455</v>
      </c>
      <c r="R162" s="49"/>
      <c r="S162" s="76" t="s">
        <v>1854</v>
      </c>
      <c r="T162" s="76" t="s">
        <v>449</v>
      </c>
      <c r="U162" s="89"/>
      <c r="V162" s="90">
        <v>1</v>
      </c>
      <c r="W162" s="399">
        <f t="shared" ref="W162:W171" si="106">(AM162+AN162)/V162</f>
        <v>364763</v>
      </c>
      <c r="X162" s="171" t="s">
        <v>2512</v>
      </c>
      <c r="Y162" s="433" t="s">
        <v>2310</v>
      </c>
      <c r="Z162" s="476" t="s">
        <v>4576</v>
      </c>
      <c r="AA162" s="476" t="s">
        <v>4575</v>
      </c>
      <c r="AB162" s="476" t="s">
        <v>3743</v>
      </c>
      <c r="AC162" s="132" t="s">
        <v>145</v>
      </c>
      <c r="AD162" s="132">
        <v>43490</v>
      </c>
      <c r="AE162" s="218">
        <v>41364</v>
      </c>
      <c r="AF162" s="132" t="str">
        <f t="shared" si="84"/>
        <v/>
      </c>
      <c r="AG162" s="132">
        <f t="shared" si="104"/>
        <v>41364</v>
      </c>
      <c r="AH162" s="218"/>
      <c r="AI162" s="219"/>
      <c r="AJ162" s="220"/>
      <c r="AK162" s="206"/>
      <c r="AL162" s="227"/>
      <c r="AM162" s="208">
        <v>364763</v>
      </c>
      <c r="AN162" s="93"/>
      <c r="AO162" s="49" t="str">
        <f t="shared" si="105"/>
        <v>栃木県日光市明神１１６６－１５</v>
      </c>
      <c r="AP162" s="49"/>
      <c r="AQ162" s="89"/>
      <c r="AR162" s="93"/>
      <c r="AS162" s="89">
        <v>43081</v>
      </c>
      <c r="AT162" s="93">
        <v>264763</v>
      </c>
      <c r="AU162" s="89"/>
      <c r="AV162" s="93"/>
      <c r="AW162" s="89"/>
      <c r="AX162" s="94"/>
      <c r="AY162" s="391">
        <f t="shared" si="83"/>
        <v>264763</v>
      </c>
      <c r="AZ162" s="95">
        <f t="shared" si="103"/>
        <v>100000</v>
      </c>
      <c r="BA162" s="49" t="str">
        <f t="shared" si="85"/>
        <v>栃木県日光市明神１１６６－１５</v>
      </c>
      <c r="BB162" s="48">
        <f t="shared" si="86"/>
        <v>1</v>
      </c>
      <c r="BC162" s="96" t="str">
        <f t="shared" si="87"/>
        <v>自社物件</v>
      </c>
      <c r="BD162" s="89" t="str">
        <f t="shared" si="79"/>
        <v>期限未記載</v>
      </c>
      <c r="BE162" s="97">
        <f t="shared" si="88"/>
        <v>100000</v>
      </c>
      <c r="BF162" s="97">
        <f t="shared" si="89"/>
        <v>0</v>
      </c>
      <c r="BG162" s="97">
        <f t="shared" si="90"/>
        <v>0</v>
      </c>
      <c r="BH162" s="97">
        <f t="shared" si="91"/>
        <v>0</v>
      </c>
      <c r="BI162" s="97">
        <f t="shared" si="92"/>
        <v>0</v>
      </c>
      <c r="BJ162" s="97">
        <f t="shared" si="93"/>
        <v>0</v>
      </c>
      <c r="BK162" s="97">
        <f t="shared" si="94"/>
        <v>0</v>
      </c>
      <c r="BL162" s="97">
        <f t="shared" si="95"/>
        <v>0</v>
      </c>
      <c r="BM162" s="97">
        <f t="shared" si="96"/>
        <v>0</v>
      </c>
      <c r="BN162" s="97">
        <f t="shared" si="97"/>
        <v>0</v>
      </c>
      <c r="BO162" s="97">
        <f t="shared" si="98"/>
        <v>0</v>
      </c>
      <c r="BP162" s="97">
        <f t="shared" si="99"/>
        <v>0</v>
      </c>
      <c r="BQ162" s="97">
        <f t="shared" si="100"/>
        <v>0</v>
      </c>
      <c r="BR162" s="97">
        <f t="shared" si="101"/>
        <v>0</v>
      </c>
      <c r="BS162" s="98">
        <f t="shared" si="102"/>
        <v>0</v>
      </c>
      <c r="BT162" s="182"/>
      <c r="BV162" s="492"/>
    </row>
    <row r="163" spans="1:74" s="118" customFormat="1" ht="31.5" customHeight="1" x14ac:dyDescent="0.25">
      <c r="A163" s="74">
        <v>9</v>
      </c>
      <c r="B163" s="155">
        <v>1076</v>
      </c>
      <c r="C163" s="156" t="s">
        <v>2127</v>
      </c>
      <c r="D163" s="121" t="s">
        <v>2988</v>
      </c>
      <c r="E163" s="105" t="s">
        <v>3057</v>
      </c>
      <c r="F163" s="109" t="s">
        <v>3058</v>
      </c>
      <c r="G163" s="109"/>
      <c r="H163" s="109"/>
      <c r="I163" s="109"/>
      <c r="J163" s="109"/>
      <c r="K163" s="109"/>
      <c r="L163" s="109"/>
      <c r="M163" s="105" t="s">
        <v>2972</v>
      </c>
      <c r="N163" s="156" t="s">
        <v>1811</v>
      </c>
      <c r="O163" s="156"/>
      <c r="P163" s="121"/>
      <c r="Q163" s="157" t="s">
        <v>3059</v>
      </c>
      <c r="R163" s="156"/>
      <c r="S163" s="121" t="s">
        <v>2991</v>
      </c>
      <c r="T163" s="121" t="s">
        <v>2992</v>
      </c>
      <c r="U163" s="91"/>
      <c r="V163" s="158">
        <v>1</v>
      </c>
      <c r="W163" s="401">
        <f t="shared" si="106"/>
        <v>364763</v>
      </c>
      <c r="X163" s="171" t="s">
        <v>3622</v>
      </c>
      <c r="Y163" s="433" t="s">
        <v>2310</v>
      </c>
      <c r="Z163" s="476" t="s">
        <v>4576</v>
      </c>
      <c r="AA163" s="476" t="s">
        <v>4575</v>
      </c>
      <c r="AB163" s="476" t="s">
        <v>3743</v>
      </c>
      <c r="AC163" s="204" t="s">
        <v>2993</v>
      </c>
      <c r="AD163" s="204">
        <v>42363</v>
      </c>
      <c r="AE163" s="219">
        <v>41364</v>
      </c>
      <c r="AF163" s="204" t="str">
        <f t="shared" si="84"/>
        <v/>
      </c>
      <c r="AG163" s="204">
        <f t="shared" si="104"/>
        <v>41364</v>
      </c>
      <c r="AH163" s="219"/>
      <c r="AI163" s="219"/>
      <c r="AJ163" s="219"/>
      <c r="AK163" s="206"/>
      <c r="AL163" s="229"/>
      <c r="AM163" s="212">
        <v>364763</v>
      </c>
      <c r="AN163" s="106"/>
      <c r="AO163" s="156" t="str">
        <f t="shared" si="105"/>
        <v>栃木県日光市明神１１６６－１５</v>
      </c>
      <c r="AP163" s="156"/>
      <c r="AQ163" s="91"/>
      <c r="AR163" s="106"/>
      <c r="AS163" s="91">
        <v>43081</v>
      </c>
      <c r="AT163" s="106">
        <v>264763</v>
      </c>
      <c r="AU163" s="91"/>
      <c r="AV163" s="106"/>
      <c r="AW163" s="91"/>
      <c r="AX163" s="159"/>
      <c r="AY163" s="166">
        <f t="shared" si="83"/>
        <v>264763</v>
      </c>
      <c r="AZ163" s="153">
        <f t="shared" si="103"/>
        <v>100000</v>
      </c>
      <c r="BA163" s="156" t="str">
        <f t="shared" si="85"/>
        <v>栃木県日光市明神１１６６－１５</v>
      </c>
      <c r="BB163" s="105">
        <f t="shared" si="86"/>
        <v>1</v>
      </c>
      <c r="BC163" s="160" t="str">
        <f t="shared" si="87"/>
        <v>自社物件</v>
      </c>
      <c r="BD163" s="91" t="str">
        <f t="shared" si="79"/>
        <v>期限未記載</v>
      </c>
      <c r="BE163" s="92">
        <f t="shared" si="88"/>
        <v>100000</v>
      </c>
      <c r="BF163" s="92">
        <f t="shared" si="89"/>
        <v>0</v>
      </c>
      <c r="BG163" s="92">
        <f t="shared" si="90"/>
        <v>0</v>
      </c>
      <c r="BH163" s="92">
        <f t="shared" si="91"/>
        <v>0</v>
      </c>
      <c r="BI163" s="92">
        <f t="shared" si="92"/>
        <v>0</v>
      </c>
      <c r="BJ163" s="92">
        <f t="shared" si="93"/>
        <v>0</v>
      </c>
      <c r="BK163" s="92">
        <f t="shared" si="94"/>
        <v>0</v>
      </c>
      <c r="BL163" s="92">
        <f t="shared" si="95"/>
        <v>0</v>
      </c>
      <c r="BM163" s="92">
        <f t="shared" si="96"/>
        <v>0</v>
      </c>
      <c r="BN163" s="92">
        <f t="shared" si="97"/>
        <v>0</v>
      </c>
      <c r="BO163" s="92">
        <f t="shared" si="98"/>
        <v>0</v>
      </c>
      <c r="BP163" s="92">
        <f t="shared" si="99"/>
        <v>0</v>
      </c>
      <c r="BQ163" s="92">
        <f t="shared" si="100"/>
        <v>0</v>
      </c>
      <c r="BR163" s="92">
        <f t="shared" si="101"/>
        <v>0</v>
      </c>
      <c r="BS163" s="161">
        <f t="shared" si="102"/>
        <v>0</v>
      </c>
      <c r="BT163" s="182"/>
      <c r="BV163" s="492"/>
    </row>
    <row r="164" spans="1:74" s="118" customFormat="1" ht="31.5" customHeight="1" x14ac:dyDescent="0.25">
      <c r="A164" s="74">
        <v>9</v>
      </c>
      <c r="B164" s="75">
        <v>961</v>
      </c>
      <c r="C164" s="49" t="s">
        <v>1810</v>
      </c>
      <c r="D164" s="76" t="s">
        <v>2988</v>
      </c>
      <c r="E164" s="48"/>
      <c r="F164" s="87" t="s">
        <v>2827</v>
      </c>
      <c r="G164" s="87"/>
      <c r="H164" s="87"/>
      <c r="I164" s="87"/>
      <c r="J164" s="109"/>
      <c r="K164" s="87"/>
      <c r="L164" s="87"/>
      <c r="M164" s="48" t="s">
        <v>2371</v>
      </c>
      <c r="N164" s="49" t="s">
        <v>3004</v>
      </c>
      <c r="O164" s="76" t="s">
        <v>3745</v>
      </c>
      <c r="P164" s="49"/>
      <c r="Q164" s="88"/>
      <c r="R164" s="49"/>
      <c r="S164" s="76" t="s">
        <v>2318</v>
      </c>
      <c r="T164" s="76" t="s">
        <v>449</v>
      </c>
      <c r="U164" s="89"/>
      <c r="V164" s="90">
        <v>1</v>
      </c>
      <c r="W164" s="399">
        <f t="shared" si="106"/>
        <v>829981</v>
      </c>
      <c r="X164" s="171" t="s">
        <v>3634</v>
      </c>
      <c r="Y164" s="419"/>
      <c r="Z164" s="473" t="s">
        <v>4575</v>
      </c>
      <c r="AA164" s="473" t="s">
        <v>4575</v>
      </c>
      <c r="AB164" s="473" t="s">
        <v>3743</v>
      </c>
      <c r="AC164" s="132" t="str">
        <f t="shared" ref="AC164:AC171" si="107">IF(AZ164=0,"【支払済】","")</f>
        <v>【支払済】</v>
      </c>
      <c r="AD164" s="132">
        <v>43544</v>
      </c>
      <c r="AE164" s="132"/>
      <c r="AF164" s="132"/>
      <c r="AG164" s="132">
        <f t="shared" si="104"/>
        <v>43544</v>
      </c>
      <c r="AH164" s="132"/>
      <c r="AI164" s="204"/>
      <c r="AJ164" s="205"/>
      <c r="AK164" s="206"/>
      <c r="AL164" s="207"/>
      <c r="AM164" s="208">
        <v>829981</v>
      </c>
      <c r="AN164" s="93"/>
      <c r="AO164" s="49" t="str">
        <f t="shared" si="105"/>
        <v>栃木県那須郡那須町豊原字水塩道東１３９－３９</v>
      </c>
      <c r="AP164" s="49"/>
      <c r="AQ164" s="89">
        <v>43546</v>
      </c>
      <c r="AR164" s="93">
        <v>829981</v>
      </c>
      <c r="AS164" s="89"/>
      <c r="AT164" s="93"/>
      <c r="AU164" s="89"/>
      <c r="AV164" s="93"/>
      <c r="AW164" s="89"/>
      <c r="AX164" s="94"/>
      <c r="AY164" s="391">
        <f t="shared" si="83"/>
        <v>829981</v>
      </c>
      <c r="AZ164" s="99">
        <f t="shared" si="103"/>
        <v>0</v>
      </c>
      <c r="BA164" s="49"/>
      <c r="BB164" s="48"/>
      <c r="BC164" s="96"/>
      <c r="BD164" s="89"/>
      <c r="BE164" s="97"/>
      <c r="BF164" s="97"/>
      <c r="BG164" s="97"/>
      <c r="BH164" s="97"/>
      <c r="BI164" s="97"/>
      <c r="BJ164" s="97"/>
      <c r="BK164" s="97"/>
      <c r="BL164" s="97"/>
      <c r="BM164" s="97"/>
      <c r="BN164" s="97"/>
      <c r="BO164" s="97"/>
      <c r="BP164" s="97"/>
      <c r="BQ164" s="97"/>
      <c r="BR164" s="97"/>
      <c r="BS164" s="98"/>
      <c r="BT164" s="182"/>
      <c r="BV164" s="492" t="s">
        <v>4658</v>
      </c>
    </row>
    <row r="165" spans="1:74" s="118" customFormat="1" ht="31.5" customHeight="1" x14ac:dyDescent="0.25">
      <c r="A165" s="74">
        <v>9</v>
      </c>
      <c r="B165" s="75">
        <v>962</v>
      </c>
      <c r="C165" s="49" t="s">
        <v>1810</v>
      </c>
      <c r="D165" s="76" t="s">
        <v>2988</v>
      </c>
      <c r="E165" s="48"/>
      <c r="F165" s="87" t="s">
        <v>2828</v>
      </c>
      <c r="G165" s="87"/>
      <c r="H165" s="87"/>
      <c r="I165" s="87"/>
      <c r="J165" s="109"/>
      <c r="K165" s="87"/>
      <c r="L165" s="87"/>
      <c r="M165" s="48" t="s">
        <v>2972</v>
      </c>
      <c r="N165" s="49" t="s">
        <v>3004</v>
      </c>
      <c r="O165" s="76" t="s">
        <v>3745</v>
      </c>
      <c r="P165" s="49"/>
      <c r="Q165" s="88"/>
      <c r="R165" s="49"/>
      <c r="S165" s="76" t="s">
        <v>2318</v>
      </c>
      <c r="T165" s="76" t="s">
        <v>449</v>
      </c>
      <c r="U165" s="89"/>
      <c r="V165" s="90">
        <v>1</v>
      </c>
      <c r="W165" s="399">
        <f t="shared" si="106"/>
        <v>829981</v>
      </c>
      <c r="X165" s="171" t="s">
        <v>3634</v>
      </c>
      <c r="Y165" s="419"/>
      <c r="Z165" s="473" t="s">
        <v>4575</v>
      </c>
      <c r="AA165" s="473" t="s">
        <v>4575</v>
      </c>
      <c r="AB165" s="473" t="s">
        <v>3743</v>
      </c>
      <c r="AC165" s="132" t="str">
        <f t="shared" si="107"/>
        <v>【支払済】</v>
      </c>
      <c r="AD165" s="132">
        <v>43544</v>
      </c>
      <c r="AE165" s="132"/>
      <c r="AF165" s="132"/>
      <c r="AG165" s="132">
        <f t="shared" si="104"/>
        <v>43544</v>
      </c>
      <c r="AH165" s="132"/>
      <c r="AI165" s="204"/>
      <c r="AJ165" s="205"/>
      <c r="AK165" s="206"/>
      <c r="AL165" s="207"/>
      <c r="AM165" s="208">
        <v>829981</v>
      </c>
      <c r="AN165" s="93"/>
      <c r="AO165" s="49" t="str">
        <f t="shared" si="105"/>
        <v>栃木県那須郡那須町豊原字水塩道東１３９－３９</v>
      </c>
      <c r="AP165" s="49"/>
      <c r="AQ165" s="89">
        <v>43546</v>
      </c>
      <c r="AR165" s="93">
        <v>829981</v>
      </c>
      <c r="AS165" s="89"/>
      <c r="AT165" s="93"/>
      <c r="AU165" s="89"/>
      <c r="AV165" s="93"/>
      <c r="AW165" s="89"/>
      <c r="AX165" s="94"/>
      <c r="AY165" s="391">
        <f t="shared" si="83"/>
        <v>829981</v>
      </c>
      <c r="AZ165" s="99">
        <f t="shared" si="103"/>
        <v>0</v>
      </c>
      <c r="BA165" s="49"/>
      <c r="BB165" s="48"/>
      <c r="BC165" s="96"/>
      <c r="BD165" s="89"/>
      <c r="BE165" s="97"/>
      <c r="BF165" s="97"/>
      <c r="BG165" s="97"/>
      <c r="BH165" s="97"/>
      <c r="BI165" s="97"/>
      <c r="BJ165" s="97"/>
      <c r="BK165" s="97"/>
      <c r="BL165" s="97"/>
      <c r="BM165" s="97"/>
      <c r="BN165" s="97"/>
      <c r="BO165" s="97"/>
      <c r="BP165" s="97"/>
      <c r="BQ165" s="97"/>
      <c r="BR165" s="97"/>
      <c r="BS165" s="98"/>
      <c r="BT165" s="182"/>
      <c r="BV165" s="492" t="s">
        <v>4658</v>
      </c>
    </row>
    <row r="166" spans="1:74" s="118" customFormat="1" ht="31.5" customHeight="1" x14ac:dyDescent="0.25">
      <c r="A166" s="74">
        <v>9</v>
      </c>
      <c r="B166" s="75">
        <v>962</v>
      </c>
      <c r="C166" s="49" t="s">
        <v>1810</v>
      </c>
      <c r="D166" s="76" t="s">
        <v>2988</v>
      </c>
      <c r="E166" s="48"/>
      <c r="F166" s="87" t="s">
        <v>2828</v>
      </c>
      <c r="G166" s="87"/>
      <c r="H166" s="87"/>
      <c r="I166" s="87"/>
      <c r="J166" s="109"/>
      <c r="K166" s="87"/>
      <c r="L166" s="87"/>
      <c r="M166" s="48" t="s">
        <v>2972</v>
      </c>
      <c r="N166" s="49" t="s">
        <v>3004</v>
      </c>
      <c r="O166" s="76" t="s">
        <v>3745</v>
      </c>
      <c r="P166" s="49"/>
      <c r="Q166" s="88"/>
      <c r="R166" s="49"/>
      <c r="S166" s="76" t="s">
        <v>2318</v>
      </c>
      <c r="T166" s="76" t="s">
        <v>449</v>
      </c>
      <c r="U166" s="89"/>
      <c r="V166" s="90">
        <v>1</v>
      </c>
      <c r="W166" s="399">
        <f t="shared" si="106"/>
        <v>829981</v>
      </c>
      <c r="X166" s="171" t="s">
        <v>3634</v>
      </c>
      <c r="Y166" s="419"/>
      <c r="Z166" s="473" t="s">
        <v>4575</v>
      </c>
      <c r="AA166" s="473" t="s">
        <v>4575</v>
      </c>
      <c r="AB166" s="473" t="s">
        <v>3743</v>
      </c>
      <c r="AC166" s="132" t="str">
        <f t="shared" si="107"/>
        <v>【支払済】</v>
      </c>
      <c r="AD166" s="132">
        <v>43544</v>
      </c>
      <c r="AE166" s="132"/>
      <c r="AF166" s="132"/>
      <c r="AG166" s="132">
        <f t="shared" si="104"/>
        <v>43544</v>
      </c>
      <c r="AH166" s="132"/>
      <c r="AI166" s="204"/>
      <c r="AJ166" s="205"/>
      <c r="AK166" s="211"/>
      <c r="AL166" s="207"/>
      <c r="AM166" s="208">
        <v>829981</v>
      </c>
      <c r="AN166" s="93"/>
      <c r="AO166" s="49" t="str">
        <f t="shared" si="105"/>
        <v>栃木県那須郡那須町豊原字水塩道東１３９－３９</v>
      </c>
      <c r="AP166" s="49"/>
      <c r="AQ166" s="89">
        <v>43546</v>
      </c>
      <c r="AR166" s="93">
        <v>829981</v>
      </c>
      <c r="AS166" s="89"/>
      <c r="AT166" s="93"/>
      <c r="AU166" s="89"/>
      <c r="AV166" s="93"/>
      <c r="AW166" s="89"/>
      <c r="AX166" s="94"/>
      <c r="AY166" s="391">
        <f t="shared" si="83"/>
        <v>829981</v>
      </c>
      <c r="AZ166" s="99">
        <f t="shared" si="103"/>
        <v>0</v>
      </c>
      <c r="BA166" s="49"/>
      <c r="BB166" s="48"/>
      <c r="BC166" s="96"/>
      <c r="BD166" s="89"/>
      <c r="BE166" s="97"/>
      <c r="BF166" s="97"/>
      <c r="BG166" s="97"/>
      <c r="BH166" s="97"/>
      <c r="BI166" s="97"/>
      <c r="BJ166" s="97"/>
      <c r="BK166" s="97"/>
      <c r="BL166" s="97"/>
      <c r="BM166" s="97"/>
      <c r="BN166" s="97"/>
      <c r="BO166" s="97"/>
      <c r="BP166" s="97"/>
      <c r="BQ166" s="97"/>
      <c r="BR166" s="97"/>
      <c r="BS166" s="98"/>
      <c r="BT166" s="182"/>
      <c r="BV166" s="492" t="s">
        <v>4658</v>
      </c>
    </row>
    <row r="167" spans="1:74" s="118" customFormat="1" ht="31.5" customHeight="1" x14ac:dyDescent="0.25">
      <c r="A167" s="74">
        <v>9</v>
      </c>
      <c r="B167" s="75">
        <v>961</v>
      </c>
      <c r="C167" s="49" t="s">
        <v>1810</v>
      </c>
      <c r="D167" s="76" t="s">
        <v>2988</v>
      </c>
      <c r="E167" s="48"/>
      <c r="F167" s="87" t="s">
        <v>2827</v>
      </c>
      <c r="G167" s="87"/>
      <c r="H167" s="87"/>
      <c r="I167" s="87"/>
      <c r="J167" s="109"/>
      <c r="K167" s="87"/>
      <c r="L167" s="87"/>
      <c r="M167" s="48" t="s">
        <v>2371</v>
      </c>
      <c r="N167" s="49" t="s">
        <v>3004</v>
      </c>
      <c r="O167" s="76" t="s">
        <v>3745</v>
      </c>
      <c r="P167" s="49"/>
      <c r="Q167" s="88"/>
      <c r="R167" s="49"/>
      <c r="S167" s="76" t="s">
        <v>2318</v>
      </c>
      <c r="T167" s="76" t="s">
        <v>449</v>
      </c>
      <c r="U167" s="89"/>
      <c r="V167" s="90">
        <v>1</v>
      </c>
      <c r="W167" s="399">
        <f t="shared" si="106"/>
        <v>829981</v>
      </c>
      <c r="X167" s="171" t="s">
        <v>3634</v>
      </c>
      <c r="Y167" s="419"/>
      <c r="Z167" s="473" t="s">
        <v>4575</v>
      </c>
      <c r="AA167" s="473" t="s">
        <v>4575</v>
      </c>
      <c r="AB167" s="473" t="s">
        <v>3743</v>
      </c>
      <c r="AC167" s="132" t="str">
        <f t="shared" si="107"/>
        <v>【支払済】</v>
      </c>
      <c r="AD167" s="132">
        <v>43544</v>
      </c>
      <c r="AE167" s="132"/>
      <c r="AF167" s="132"/>
      <c r="AG167" s="132">
        <f t="shared" si="104"/>
        <v>43544</v>
      </c>
      <c r="AH167" s="132"/>
      <c r="AI167" s="204"/>
      <c r="AJ167" s="205"/>
      <c r="AK167" s="206"/>
      <c r="AL167" s="207"/>
      <c r="AM167" s="208">
        <v>829981</v>
      </c>
      <c r="AN167" s="93"/>
      <c r="AO167" s="49" t="str">
        <f t="shared" si="105"/>
        <v>栃木県那須郡那須町豊原字水塩道東１３９－３９</v>
      </c>
      <c r="AP167" s="49"/>
      <c r="AQ167" s="89">
        <v>43546</v>
      </c>
      <c r="AR167" s="93">
        <v>829981</v>
      </c>
      <c r="AS167" s="89"/>
      <c r="AT167" s="93"/>
      <c r="AU167" s="89"/>
      <c r="AV167" s="93"/>
      <c r="AW167" s="89"/>
      <c r="AX167" s="94"/>
      <c r="AY167" s="391">
        <f t="shared" si="83"/>
        <v>829981</v>
      </c>
      <c r="AZ167" s="99">
        <f t="shared" si="103"/>
        <v>0</v>
      </c>
      <c r="BA167" s="49"/>
      <c r="BB167" s="48"/>
      <c r="BC167" s="96"/>
      <c r="BD167" s="89"/>
      <c r="BE167" s="97"/>
      <c r="BF167" s="97"/>
      <c r="BG167" s="97"/>
      <c r="BH167" s="97"/>
      <c r="BI167" s="97"/>
      <c r="BJ167" s="97"/>
      <c r="BK167" s="97"/>
      <c r="BL167" s="97"/>
      <c r="BM167" s="97"/>
      <c r="BN167" s="97"/>
      <c r="BO167" s="97"/>
      <c r="BP167" s="97"/>
      <c r="BQ167" s="97"/>
      <c r="BR167" s="97"/>
      <c r="BS167" s="98"/>
      <c r="BT167" s="182"/>
      <c r="BV167" s="492" t="s">
        <v>4658</v>
      </c>
    </row>
    <row r="168" spans="1:74" s="118" customFormat="1" ht="31.5" customHeight="1" x14ac:dyDescent="0.25">
      <c r="A168" s="74">
        <v>9</v>
      </c>
      <c r="B168" s="75">
        <v>959</v>
      </c>
      <c r="C168" s="49" t="s">
        <v>2319</v>
      </c>
      <c r="D168" s="76"/>
      <c r="E168" s="48"/>
      <c r="F168" s="109" t="s">
        <v>2826</v>
      </c>
      <c r="G168" s="109"/>
      <c r="H168" s="87"/>
      <c r="I168" s="87"/>
      <c r="J168" s="109"/>
      <c r="K168" s="87"/>
      <c r="L168" s="87"/>
      <c r="M168" s="48" t="s">
        <v>2371</v>
      </c>
      <c r="N168" s="49" t="s">
        <v>3006</v>
      </c>
      <c r="O168" s="76" t="s">
        <v>3745</v>
      </c>
      <c r="P168" s="49"/>
      <c r="Q168" s="88"/>
      <c r="R168" s="49"/>
      <c r="S168" s="76" t="s">
        <v>2318</v>
      </c>
      <c r="T168" s="76" t="s">
        <v>449</v>
      </c>
      <c r="U168" s="89"/>
      <c r="V168" s="90">
        <v>1</v>
      </c>
      <c r="W168" s="399">
        <f t="shared" si="106"/>
        <v>1033756</v>
      </c>
      <c r="X168" s="171" t="s">
        <v>2814</v>
      </c>
      <c r="Y168" s="419"/>
      <c r="Z168" s="473" t="s">
        <v>4575</v>
      </c>
      <c r="AA168" s="473" t="s">
        <v>4575</v>
      </c>
      <c r="AB168" s="473" t="s">
        <v>4576</v>
      </c>
      <c r="AC168" s="132" t="str">
        <f t="shared" si="107"/>
        <v>【支払済】</v>
      </c>
      <c r="AD168" s="132">
        <v>43487</v>
      </c>
      <c r="AE168" s="132">
        <v>42116</v>
      </c>
      <c r="AF168" s="132"/>
      <c r="AG168" s="132">
        <f t="shared" si="104"/>
        <v>42116</v>
      </c>
      <c r="AH168" s="132"/>
      <c r="AI168" s="204" t="s">
        <v>2412</v>
      </c>
      <c r="AJ168" s="205" t="s">
        <v>145</v>
      </c>
      <c r="AK168" s="206"/>
      <c r="AL168" s="207"/>
      <c r="AM168" s="208">
        <v>1033756</v>
      </c>
      <c r="AN168" s="93"/>
      <c r="AO168" s="49" t="str">
        <f t="shared" si="105"/>
        <v>栃木県那須塩原市戸田字那須東原５１－２４</v>
      </c>
      <c r="AP168" s="49"/>
      <c r="AQ168" s="89">
        <v>43546</v>
      </c>
      <c r="AR168" s="93">
        <v>1033756</v>
      </c>
      <c r="AS168" s="89"/>
      <c r="AT168" s="93"/>
      <c r="AU168" s="89"/>
      <c r="AV168" s="93"/>
      <c r="AW168" s="89"/>
      <c r="AX168" s="94"/>
      <c r="AY168" s="391">
        <f t="shared" si="83"/>
        <v>1033756</v>
      </c>
      <c r="AZ168" s="99">
        <f t="shared" si="103"/>
        <v>0</v>
      </c>
      <c r="BA168" s="49"/>
      <c r="BB168" s="48"/>
      <c r="BC168" s="96"/>
      <c r="BD168" s="89"/>
      <c r="BE168" s="97"/>
      <c r="BF168" s="97"/>
      <c r="BG168" s="97"/>
      <c r="BH168" s="97"/>
      <c r="BI168" s="97"/>
      <c r="BJ168" s="97"/>
      <c r="BK168" s="97"/>
      <c r="BL168" s="97"/>
      <c r="BM168" s="97"/>
      <c r="BN168" s="97"/>
      <c r="BO168" s="97"/>
      <c r="BP168" s="97"/>
      <c r="BQ168" s="97"/>
      <c r="BR168" s="97"/>
      <c r="BS168" s="130"/>
      <c r="BT168" s="182"/>
      <c r="BV168" s="492"/>
    </row>
    <row r="169" spans="1:74" s="118" customFormat="1" ht="31.5" customHeight="1" x14ac:dyDescent="0.25">
      <c r="A169" s="74">
        <v>9</v>
      </c>
      <c r="B169" s="75">
        <v>959</v>
      </c>
      <c r="C169" s="49" t="s">
        <v>2319</v>
      </c>
      <c r="D169" s="76"/>
      <c r="E169" s="48"/>
      <c r="F169" s="109" t="s">
        <v>2826</v>
      </c>
      <c r="G169" s="109"/>
      <c r="H169" s="87"/>
      <c r="I169" s="87"/>
      <c r="J169" s="109"/>
      <c r="K169" s="87"/>
      <c r="L169" s="87"/>
      <c r="M169" s="48" t="s">
        <v>2371</v>
      </c>
      <c r="N169" s="49" t="s">
        <v>3006</v>
      </c>
      <c r="O169" s="76" t="s">
        <v>3745</v>
      </c>
      <c r="P169" s="49"/>
      <c r="Q169" s="88"/>
      <c r="R169" s="49"/>
      <c r="S169" s="76" t="s">
        <v>2318</v>
      </c>
      <c r="T169" s="76" t="s">
        <v>449</v>
      </c>
      <c r="U169" s="89"/>
      <c r="V169" s="90">
        <v>1</v>
      </c>
      <c r="W169" s="399">
        <f t="shared" si="106"/>
        <v>1033756</v>
      </c>
      <c r="X169" s="171" t="s">
        <v>2814</v>
      </c>
      <c r="Y169" s="56"/>
      <c r="Z169" s="473" t="s">
        <v>4575</v>
      </c>
      <c r="AA169" s="473" t="s">
        <v>4575</v>
      </c>
      <c r="AB169" s="474" t="s">
        <v>4576</v>
      </c>
      <c r="AC169" s="132" t="str">
        <f t="shared" si="107"/>
        <v>【支払済】</v>
      </c>
      <c r="AD169" s="132">
        <v>43487</v>
      </c>
      <c r="AE169" s="132">
        <v>42116</v>
      </c>
      <c r="AF169" s="132"/>
      <c r="AG169" s="132">
        <f t="shared" si="104"/>
        <v>42116</v>
      </c>
      <c r="AH169" s="132"/>
      <c r="AI169" s="204" t="s">
        <v>2412</v>
      </c>
      <c r="AJ169" s="205" t="s">
        <v>145</v>
      </c>
      <c r="AK169" s="206"/>
      <c r="AL169" s="207"/>
      <c r="AM169" s="208">
        <v>1033756</v>
      </c>
      <c r="AN169" s="93"/>
      <c r="AO169" s="49" t="str">
        <f t="shared" si="105"/>
        <v>栃木県那須塩原市戸田字那須東原５１－２４</v>
      </c>
      <c r="AP169" s="49"/>
      <c r="AQ169" s="89">
        <v>43546</v>
      </c>
      <c r="AR169" s="93">
        <v>1033756</v>
      </c>
      <c r="AS169" s="89"/>
      <c r="AT169" s="93"/>
      <c r="AU169" s="89"/>
      <c r="AV169" s="93"/>
      <c r="AW169" s="89"/>
      <c r="AX169" s="94"/>
      <c r="AY169" s="391">
        <f t="shared" si="83"/>
        <v>1033756</v>
      </c>
      <c r="AZ169" s="99">
        <f t="shared" si="103"/>
        <v>0</v>
      </c>
      <c r="BA169" s="49"/>
      <c r="BB169" s="48"/>
      <c r="BC169" s="96"/>
      <c r="BD169" s="89"/>
      <c r="BE169" s="97"/>
      <c r="BF169" s="97"/>
      <c r="BG169" s="97"/>
      <c r="BH169" s="97"/>
      <c r="BI169" s="97"/>
      <c r="BJ169" s="97"/>
      <c r="BK169" s="97"/>
      <c r="BL169" s="97"/>
      <c r="BM169" s="97"/>
      <c r="BN169" s="97"/>
      <c r="BO169" s="97"/>
      <c r="BP169" s="97"/>
      <c r="BQ169" s="97"/>
      <c r="BR169" s="97"/>
      <c r="BS169" s="130"/>
      <c r="BT169" s="182"/>
      <c r="BV169" s="492"/>
    </row>
    <row r="170" spans="1:74" s="118" customFormat="1" ht="31.5" customHeight="1" x14ac:dyDescent="0.25">
      <c r="A170" s="74">
        <v>9</v>
      </c>
      <c r="B170" s="75">
        <v>960</v>
      </c>
      <c r="C170" s="49" t="s">
        <v>2319</v>
      </c>
      <c r="D170" s="76" t="s">
        <v>2988</v>
      </c>
      <c r="E170" s="48"/>
      <c r="F170" s="109" t="s">
        <v>2440</v>
      </c>
      <c r="G170" s="109"/>
      <c r="H170" s="87"/>
      <c r="I170" s="87"/>
      <c r="J170" s="109"/>
      <c r="K170" s="87"/>
      <c r="L170" s="87"/>
      <c r="M170" s="48" t="s">
        <v>2371</v>
      </c>
      <c r="N170" s="49" t="s">
        <v>2998</v>
      </c>
      <c r="O170" s="76" t="s">
        <v>3745</v>
      </c>
      <c r="P170" s="49"/>
      <c r="Q170" s="88"/>
      <c r="R170" s="49"/>
      <c r="S170" s="76" t="s">
        <v>2318</v>
      </c>
      <c r="T170" s="76" t="s">
        <v>449</v>
      </c>
      <c r="U170" s="89"/>
      <c r="V170" s="90">
        <v>1</v>
      </c>
      <c r="W170" s="399">
        <f t="shared" si="106"/>
        <v>1283937</v>
      </c>
      <c r="X170" s="171" t="s">
        <v>2796</v>
      </c>
      <c r="Y170" s="419"/>
      <c r="Z170" s="473" t="s">
        <v>4575</v>
      </c>
      <c r="AA170" s="473" t="s">
        <v>4575</v>
      </c>
      <c r="AB170" s="473" t="s">
        <v>4576</v>
      </c>
      <c r="AC170" s="132" t="str">
        <f t="shared" si="107"/>
        <v>【支払済】</v>
      </c>
      <c r="AD170" s="132">
        <v>43544</v>
      </c>
      <c r="AE170" s="132"/>
      <c r="AF170" s="132"/>
      <c r="AG170" s="132">
        <f t="shared" si="104"/>
        <v>43544</v>
      </c>
      <c r="AH170" s="132"/>
      <c r="AI170" s="204"/>
      <c r="AJ170" s="205"/>
      <c r="AK170" s="206"/>
      <c r="AL170" s="207"/>
      <c r="AM170" s="208">
        <v>1283937</v>
      </c>
      <c r="AN170" s="93"/>
      <c r="AO170" s="49" t="str">
        <f t="shared" si="105"/>
        <v>栃木県那須塩原市西岩崎字大輪地２３２－３２５</v>
      </c>
      <c r="AP170" s="49"/>
      <c r="AQ170" s="89">
        <v>43546</v>
      </c>
      <c r="AR170" s="93">
        <v>1283937</v>
      </c>
      <c r="AS170" s="89"/>
      <c r="AT170" s="93"/>
      <c r="AU170" s="89"/>
      <c r="AV170" s="93"/>
      <c r="AW170" s="89"/>
      <c r="AX170" s="94"/>
      <c r="AY170" s="391">
        <f t="shared" si="83"/>
        <v>1283937</v>
      </c>
      <c r="AZ170" s="99">
        <f t="shared" si="103"/>
        <v>0</v>
      </c>
      <c r="BA170" s="49"/>
      <c r="BB170" s="48"/>
      <c r="BC170" s="96"/>
      <c r="BD170" s="89"/>
      <c r="BE170" s="97"/>
      <c r="BF170" s="97"/>
      <c r="BG170" s="97"/>
      <c r="BH170" s="97"/>
      <c r="BI170" s="97"/>
      <c r="BJ170" s="97"/>
      <c r="BK170" s="97"/>
      <c r="BL170" s="97"/>
      <c r="BM170" s="97"/>
      <c r="BN170" s="97"/>
      <c r="BO170" s="97"/>
      <c r="BP170" s="97"/>
      <c r="BQ170" s="97"/>
      <c r="BR170" s="97"/>
      <c r="BS170" s="98"/>
      <c r="BT170" s="182"/>
      <c r="BV170" s="492"/>
    </row>
    <row r="171" spans="1:74" s="118" customFormat="1" ht="31.5" customHeight="1" x14ac:dyDescent="0.25">
      <c r="A171" s="74">
        <v>9</v>
      </c>
      <c r="B171" s="75">
        <v>960</v>
      </c>
      <c r="C171" s="49" t="s">
        <v>2319</v>
      </c>
      <c r="D171" s="76" t="s">
        <v>2988</v>
      </c>
      <c r="E171" s="48"/>
      <c r="F171" s="109" t="s">
        <v>2440</v>
      </c>
      <c r="G171" s="109"/>
      <c r="H171" s="87"/>
      <c r="I171" s="87"/>
      <c r="J171" s="109"/>
      <c r="K171" s="87"/>
      <c r="L171" s="87"/>
      <c r="M171" s="48" t="s">
        <v>2371</v>
      </c>
      <c r="N171" s="49" t="s">
        <v>2998</v>
      </c>
      <c r="O171" s="76" t="s">
        <v>3745</v>
      </c>
      <c r="P171" s="49"/>
      <c r="Q171" s="88"/>
      <c r="R171" s="49"/>
      <c r="S171" s="76" t="s">
        <v>2318</v>
      </c>
      <c r="T171" s="76" t="s">
        <v>449</v>
      </c>
      <c r="U171" s="89"/>
      <c r="V171" s="90">
        <v>1</v>
      </c>
      <c r="W171" s="399">
        <f t="shared" si="106"/>
        <v>1283937</v>
      </c>
      <c r="X171" s="171" t="s">
        <v>2796</v>
      </c>
      <c r="Y171" s="419"/>
      <c r="Z171" s="473" t="s">
        <v>4575</v>
      </c>
      <c r="AA171" s="473" t="s">
        <v>4575</v>
      </c>
      <c r="AB171" s="473" t="s">
        <v>4576</v>
      </c>
      <c r="AC171" s="132" t="str">
        <f t="shared" si="107"/>
        <v>【支払済】</v>
      </c>
      <c r="AD171" s="132">
        <v>43544</v>
      </c>
      <c r="AE171" s="132"/>
      <c r="AF171" s="132"/>
      <c r="AG171" s="132">
        <f t="shared" si="104"/>
        <v>43544</v>
      </c>
      <c r="AH171" s="132"/>
      <c r="AI171" s="204"/>
      <c r="AJ171" s="205"/>
      <c r="AK171" s="206"/>
      <c r="AL171" s="207"/>
      <c r="AM171" s="208">
        <v>1283937</v>
      </c>
      <c r="AN171" s="93"/>
      <c r="AO171" s="49" t="str">
        <f t="shared" si="105"/>
        <v>栃木県那須塩原市西岩崎字大輪地２３２－３２５</v>
      </c>
      <c r="AP171" s="49"/>
      <c r="AQ171" s="89">
        <v>43546</v>
      </c>
      <c r="AR171" s="93">
        <v>1283937</v>
      </c>
      <c r="AS171" s="89"/>
      <c r="AT171" s="93"/>
      <c r="AU171" s="89"/>
      <c r="AV171" s="93"/>
      <c r="AW171" s="89"/>
      <c r="AX171" s="94"/>
      <c r="AY171" s="391">
        <f t="shared" si="83"/>
        <v>1283937</v>
      </c>
      <c r="AZ171" s="99">
        <f t="shared" si="103"/>
        <v>0</v>
      </c>
      <c r="BA171" s="49"/>
      <c r="BB171" s="48"/>
      <c r="BC171" s="96"/>
      <c r="BD171" s="89"/>
      <c r="BE171" s="97"/>
      <c r="BF171" s="97"/>
      <c r="BG171" s="97"/>
      <c r="BH171" s="97"/>
      <c r="BI171" s="97"/>
      <c r="BJ171" s="97"/>
      <c r="BK171" s="97"/>
      <c r="BL171" s="97"/>
      <c r="BM171" s="97"/>
      <c r="BN171" s="97"/>
      <c r="BO171" s="97"/>
      <c r="BP171" s="97"/>
      <c r="BQ171" s="97"/>
      <c r="BR171" s="97"/>
      <c r="BS171" s="98"/>
      <c r="BT171" s="182"/>
      <c r="BV171" s="492"/>
    </row>
    <row r="172" spans="1:74" s="118" customFormat="1" ht="31.5" customHeight="1" x14ac:dyDescent="0.25">
      <c r="A172" s="74">
        <v>10</v>
      </c>
      <c r="B172" s="75">
        <v>964</v>
      </c>
      <c r="C172" s="49" t="s">
        <v>2329</v>
      </c>
      <c r="D172" s="76" t="s">
        <v>2906</v>
      </c>
      <c r="E172" s="48"/>
      <c r="F172" s="87" t="s">
        <v>2884</v>
      </c>
      <c r="G172" s="87"/>
      <c r="H172" s="87"/>
      <c r="I172" s="87"/>
      <c r="J172" s="109"/>
      <c r="K172" s="87"/>
      <c r="L172" s="87"/>
      <c r="M172" s="48" t="s">
        <v>2371</v>
      </c>
      <c r="N172" s="49" t="s">
        <v>3654</v>
      </c>
      <c r="O172" s="49"/>
      <c r="P172" s="49"/>
      <c r="Q172" s="88"/>
      <c r="R172" s="49"/>
      <c r="S172" s="76" t="s">
        <v>2318</v>
      </c>
      <c r="T172" s="76" t="s">
        <v>532</v>
      </c>
      <c r="U172" s="89"/>
      <c r="V172" s="90">
        <v>1</v>
      </c>
      <c r="W172" s="399"/>
      <c r="X172" s="171" t="s">
        <v>2458</v>
      </c>
      <c r="Y172" s="419"/>
      <c r="Z172" s="473" t="s">
        <v>4575</v>
      </c>
      <c r="AA172" s="473" t="s">
        <v>4575</v>
      </c>
      <c r="AB172" s="473" t="s">
        <v>4576</v>
      </c>
      <c r="AC172" s="132" t="s">
        <v>3097</v>
      </c>
      <c r="AD172" s="132">
        <v>42774</v>
      </c>
      <c r="AE172" s="132"/>
      <c r="AF172" s="132"/>
      <c r="AG172" s="132"/>
      <c r="AH172" s="132"/>
      <c r="AI172" s="204"/>
      <c r="AJ172" s="205"/>
      <c r="AK172" s="206"/>
      <c r="AL172" s="207"/>
      <c r="AM172" s="208">
        <v>2165706</v>
      </c>
      <c r="AN172" s="93"/>
      <c r="AO172" s="49"/>
      <c r="AP172" s="49"/>
      <c r="AQ172" s="89"/>
      <c r="AR172" s="93"/>
      <c r="AS172" s="89"/>
      <c r="AT172" s="93"/>
      <c r="AU172" s="89"/>
      <c r="AV172" s="93"/>
      <c r="AW172" s="89"/>
      <c r="AX172" s="94"/>
      <c r="AY172" s="391">
        <f t="shared" si="83"/>
        <v>0</v>
      </c>
      <c r="AZ172" s="99">
        <f t="shared" si="103"/>
        <v>2165706</v>
      </c>
      <c r="BA172" s="49"/>
      <c r="BB172" s="48"/>
      <c r="BC172" s="96"/>
      <c r="BD172" s="89"/>
      <c r="BE172" s="97"/>
      <c r="BF172" s="97"/>
      <c r="BG172" s="97"/>
      <c r="BH172" s="97"/>
      <c r="BI172" s="97"/>
      <c r="BJ172" s="97"/>
      <c r="BK172" s="97"/>
      <c r="BL172" s="97"/>
      <c r="BM172" s="97"/>
      <c r="BN172" s="97"/>
      <c r="BO172" s="97"/>
      <c r="BP172" s="97"/>
      <c r="BQ172" s="97"/>
      <c r="BR172" s="97"/>
      <c r="BS172" s="98"/>
      <c r="BT172" s="183"/>
      <c r="BV172" s="492"/>
    </row>
    <row r="173" spans="1:74" s="118" customFormat="1" ht="31.5" customHeight="1" x14ac:dyDescent="0.25">
      <c r="A173" s="74">
        <v>10</v>
      </c>
      <c r="B173" s="75">
        <v>965</v>
      </c>
      <c r="C173" s="49" t="s">
        <v>2329</v>
      </c>
      <c r="D173" s="76" t="s">
        <v>2906</v>
      </c>
      <c r="E173" s="48"/>
      <c r="F173" s="87" t="s">
        <v>2878</v>
      </c>
      <c r="G173" s="87"/>
      <c r="H173" s="87"/>
      <c r="I173" s="87"/>
      <c r="J173" s="109"/>
      <c r="K173" s="87"/>
      <c r="L173" s="87"/>
      <c r="M173" s="48" t="s">
        <v>2371</v>
      </c>
      <c r="N173" s="49" t="s">
        <v>3655</v>
      </c>
      <c r="O173" s="49"/>
      <c r="P173" s="49"/>
      <c r="Q173" s="88"/>
      <c r="R173" s="49"/>
      <c r="S173" s="76" t="s">
        <v>2318</v>
      </c>
      <c r="T173" s="76" t="s">
        <v>532</v>
      </c>
      <c r="U173" s="89"/>
      <c r="V173" s="90">
        <v>1</v>
      </c>
      <c r="W173" s="399"/>
      <c r="X173" s="171" t="s">
        <v>2458</v>
      </c>
      <c r="Y173" s="419"/>
      <c r="Z173" s="473" t="s">
        <v>4575</v>
      </c>
      <c r="AA173" s="473" t="s">
        <v>4575</v>
      </c>
      <c r="AB173" s="473" t="s">
        <v>4576</v>
      </c>
      <c r="AC173" s="132" t="s">
        <v>3097</v>
      </c>
      <c r="AD173" s="132">
        <v>42774</v>
      </c>
      <c r="AE173" s="132"/>
      <c r="AF173" s="132"/>
      <c r="AG173" s="132"/>
      <c r="AH173" s="132"/>
      <c r="AI173" s="204"/>
      <c r="AJ173" s="205"/>
      <c r="AK173" s="211"/>
      <c r="AL173" s="207"/>
      <c r="AM173" s="208">
        <v>101632</v>
      </c>
      <c r="AN173" s="93"/>
      <c r="AO173" s="49"/>
      <c r="AP173" s="49"/>
      <c r="AQ173" s="89"/>
      <c r="AR173" s="93">
        <v>101632</v>
      </c>
      <c r="AS173" s="89"/>
      <c r="AT173" s="93"/>
      <c r="AU173" s="89"/>
      <c r="AV173" s="93"/>
      <c r="AW173" s="89"/>
      <c r="AX173" s="94"/>
      <c r="AY173" s="391">
        <f t="shared" si="83"/>
        <v>101632</v>
      </c>
      <c r="AZ173" s="99">
        <v>0</v>
      </c>
      <c r="BA173" s="49"/>
      <c r="BB173" s="48"/>
      <c r="BC173" s="96"/>
      <c r="BD173" s="89" t="s">
        <v>3724</v>
      </c>
      <c r="BE173" s="97"/>
      <c r="BF173" s="97"/>
      <c r="BG173" s="97"/>
      <c r="BH173" s="97"/>
      <c r="BI173" s="97"/>
      <c r="BJ173" s="97"/>
      <c r="BK173" s="97"/>
      <c r="BL173" s="97"/>
      <c r="BM173" s="97"/>
      <c r="BN173" s="97"/>
      <c r="BO173" s="97"/>
      <c r="BP173" s="97"/>
      <c r="BQ173" s="97"/>
      <c r="BR173" s="97"/>
      <c r="BS173" s="98"/>
      <c r="BT173" s="183" t="s">
        <v>3728</v>
      </c>
      <c r="BV173" s="492"/>
    </row>
    <row r="174" spans="1:74" s="118" customFormat="1" ht="31.5" customHeight="1" x14ac:dyDescent="0.25">
      <c r="A174" s="74">
        <v>10</v>
      </c>
      <c r="B174" s="75">
        <v>966</v>
      </c>
      <c r="C174" s="49" t="s">
        <v>2329</v>
      </c>
      <c r="D174" s="76" t="s">
        <v>2906</v>
      </c>
      <c r="E174" s="48"/>
      <c r="F174" s="87" t="s">
        <v>2945</v>
      </c>
      <c r="G174" s="87"/>
      <c r="H174" s="87"/>
      <c r="I174" s="87"/>
      <c r="J174" s="109"/>
      <c r="K174" s="87"/>
      <c r="L174" s="87"/>
      <c r="M174" s="48" t="s">
        <v>2371</v>
      </c>
      <c r="N174" s="49" t="s">
        <v>3656</v>
      </c>
      <c r="O174" s="49"/>
      <c r="P174" s="49"/>
      <c r="Q174" s="88"/>
      <c r="R174" s="49"/>
      <c r="S174" s="76" t="s">
        <v>2318</v>
      </c>
      <c r="T174" s="76" t="s">
        <v>532</v>
      </c>
      <c r="U174" s="89"/>
      <c r="V174" s="90">
        <v>1</v>
      </c>
      <c r="W174" s="399"/>
      <c r="X174" s="171" t="s">
        <v>2458</v>
      </c>
      <c r="Y174" s="419"/>
      <c r="Z174" s="473" t="s">
        <v>4575</v>
      </c>
      <c r="AA174" s="473" t="s">
        <v>4575</v>
      </c>
      <c r="AB174" s="473" t="s">
        <v>4576</v>
      </c>
      <c r="AC174" s="132" t="s">
        <v>3097</v>
      </c>
      <c r="AD174" s="132">
        <v>42774</v>
      </c>
      <c r="AE174" s="132"/>
      <c r="AF174" s="132"/>
      <c r="AG174" s="132"/>
      <c r="AH174" s="132"/>
      <c r="AI174" s="204"/>
      <c r="AJ174" s="205"/>
      <c r="AK174" s="206"/>
      <c r="AL174" s="207"/>
      <c r="AM174" s="208">
        <v>101632</v>
      </c>
      <c r="AN174" s="93"/>
      <c r="AO174" s="49"/>
      <c r="AP174" s="49"/>
      <c r="AQ174" s="89"/>
      <c r="AR174" s="93">
        <v>101632</v>
      </c>
      <c r="AS174" s="89"/>
      <c r="AT174" s="93"/>
      <c r="AU174" s="89"/>
      <c r="AV174" s="93"/>
      <c r="AW174" s="89"/>
      <c r="AX174" s="94"/>
      <c r="AY174" s="391">
        <f t="shared" si="83"/>
        <v>101632</v>
      </c>
      <c r="AZ174" s="99">
        <v>0</v>
      </c>
      <c r="BA174" s="49"/>
      <c r="BB174" s="48"/>
      <c r="BC174" s="96"/>
      <c r="BD174" s="89" t="s">
        <v>3724</v>
      </c>
      <c r="BE174" s="97"/>
      <c r="BF174" s="97"/>
      <c r="BG174" s="97"/>
      <c r="BH174" s="97"/>
      <c r="BI174" s="97"/>
      <c r="BJ174" s="97"/>
      <c r="BK174" s="97"/>
      <c r="BL174" s="97"/>
      <c r="BM174" s="97"/>
      <c r="BN174" s="97"/>
      <c r="BO174" s="97"/>
      <c r="BP174" s="97"/>
      <c r="BQ174" s="97"/>
      <c r="BR174" s="97"/>
      <c r="BS174" s="98"/>
      <c r="BT174" s="182" t="s">
        <v>3728</v>
      </c>
      <c r="BV174" s="492"/>
    </row>
    <row r="175" spans="1:74" s="118" customFormat="1" ht="31.5" customHeight="1" x14ac:dyDescent="0.25">
      <c r="A175" s="74">
        <v>10</v>
      </c>
      <c r="B175" s="75">
        <v>96</v>
      </c>
      <c r="C175" s="49" t="s">
        <v>2139</v>
      </c>
      <c r="D175" s="76" t="s">
        <v>1818</v>
      </c>
      <c r="E175" s="103"/>
      <c r="F175" s="87" t="s">
        <v>2622</v>
      </c>
      <c r="G175" s="87"/>
      <c r="H175" s="133"/>
      <c r="I175" s="133"/>
      <c r="J175" s="262"/>
      <c r="K175" s="133"/>
      <c r="L175" s="133"/>
      <c r="M175" s="48" t="s">
        <v>2371</v>
      </c>
      <c r="N175" s="49" t="s">
        <v>2708</v>
      </c>
      <c r="O175" s="49"/>
      <c r="P175" s="49"/>
      <c r="Q175" s="88"/>
      <c r="R175" s="49"/>
      <c r="S175" s="76" t="s">
        <v>1854</v>
      </c>
      <c r="T175" s="48" t="s">
        <v>479</v>
      </c>
      <c r="U175" s="110"/>
      <c r="V175" s="90">
        <v>8</v>
      </c>
      <c r="W175" s="399">
        <f t="shared" ref="W175:W192" si="108">(AM175+AN175)/V175</f>
        <v>420860.75</v>
      </c>
      <c r="X175" s="171" t="s">
        <v>3391</v>
      </c>
      <c r="Y175" s="419"/>
      <c r="Z175" s="473" t="s">
        <v>4607</v>
      </c>
      <c r="AA175" s="473" t="s">
        <v>4607</v>
      </c>
      <c r="AB175" s="473" t="s">
        <v>4616</v>
      </c>
      <c r="AC175" s="213"/>
      <c r="AD175" s="132">
        <v>42920</v>
      </c>
      <c r="AE175" s="132"/>
      <c r="AF175" s="132" t="str">
        <f t="shared" ref="AF175:AF191" si="109">+IF(AD175=AE175,"SAME","")</f>
        <v/>
      </c>
      <c r="AG175" s="132">
        <f t="shared" ref="AG175:AG238" si="110">+IF(AE175="",AD175,IF(AD175&gt;AE175,AE175,AD175))</f>
        <v>42920</v>
      </c>
      <c r="AH175" s="132"/>
      <c r="AI175" s="132"/>
      <c r="AJ175" s="132"/>
      <c r="AK175" s="215"/>
      <c r="AL175" s="132"/>
      <c r="AM175" s="223"/>
      <c r="AN175" s="111">
        <f>2582662+112032*7</f>
        <v>3366886</v>
      </c>
      <c r="AO175" s="49" t="str">
        <f t="shared" ref="AO175:AO191" si="111">N175</f>
        <v>群馬県みどり市大間々町高津戸[５３２番１～２[５３６番２～４[７０４番１[７０５番１</v>
      </c>
      <c r="AP175" s="49"/>
      <c r="AQ175" s="89"/>
      <c r="AR175" s="93"/>
      <c r="AS175" s="89"/>
      <c r="AT175" s="93"/>
      <c r="AU175" s="89"/>
      <c r="AV175" s="93"/>
      <c r="AW175" s="107"/>
      <c r="AX175" s="103"/>
      <c r="AY175" s="391">
        <f t="shared" si="83"/>
        <v>0</v>
      </c>
      <c r="AZ175" s="95" t="str">
        <f t="shared" ref="AZ175:AZ199" si="112">IF(AM175=0,"",AM175-AR175-AT175-AV175-AX175)</f>
        <v/>
      </c>
      <c r="BA175" s="49" t="str">
        <f t="shared" ref="BA175:BA191" si="113">N175</f>
        <v>群馬県みどり市大間々町高津戸[５３２番１～２[５３６番２～４[７０４番１[７０５番１</v>
      </c>
      <c r="BB175" s="48">
        <f t="shared" ref="BB175:BB191" si="114">V175</f>
        <v>8</v>
      </c>
      <c r="BC175" s="96">
        <f t="shared" ref="BC175:BC191" si="115">Y175</f>
        <v>0</v>
      </c>
      <c r="BD175" s="89">
        <f t="shared" ref="BD175:BD191" si="116">AC175</f>
        <v>0</v>
      </c>
      <c r="BE175" s="97">
        <f t="shared" ref="BE175:BE191" si="117">IF(OR(AC175="期限未記載",AC175="期限超過"),AZ175,0)</f>
        <v>0</v>
      </c>
      <c r="BF175" s="97" t="str">
        <f t="shared" ref="BF175:BF191" si="118">IF(AND(BD175&lt;=43506,BD175&lt;&gt;""),AZ175,0)</f>
        <v/>
      </c>
      <c r="BG175" s="97">
        <f t="shared" ref="BG175:BG191" si="119">IF(AND(BD175&lt;=43511,BD175&gt;=43507),AZ175,0)</f>
        <v>0</v>
      </c>
      <c r="BH175" s="97">
        <f t="shared" ref="BH175:BH191" si="120">IF(AND(BD175&lt;=43516,BD175&gt;=43512),AZ175,0)</f>
        <v>0</v>
      </c>
      <c r="BI175" s="97">
        <f t="shared" ref="BI175:BI191" si="121">IF(AND(BD175&lt;=43521,BD175&gt;=43517),AZ175,0)</f>
        <v>0</v>
      </c>
      <c r="BJ175" s="97">
        <f t="shared" ref="BJ175:BJ191" si="122">IF(AND(BD175&lt;=43524,BD175&gt;=43522),AZ175,0)</f>
        <v>0</v>
      </c>
      <c r="BK175" s="97">
        <f t="shared" ref="BK175:BK191" si="123">IF(AND(BD175&lt;=43529,BD175&gt;=43525),AZ175,0)</f>
        <v>0</v>
      </c>
      <c r="BL175" s="97">
        <f t="shared" ref="BL175:BL191" si="124">IF(AND(BD175&lt;=43534,BD175&gt;=43530),AZ175,0)</f>
        <v>0</v>
      </c>
      <c r="BM175" s="97">
        <f t="shared" ref="BM175:BM191" si="125">IF(AND(BD175&lt;=43539,BD175&gt;=43535),AZ175,0)</f>
        <v>0</v>
      </c>
      <c r="BN175" s="97">
        <f t="shared" ref="BN175:BN191" si="126">IF(AND(BD175&lt;=43544,BD175&gt;=43540),AZ175,0)</f>
        <v>0</v>
      </c>
      <c r="BO175" s="97">
        <f t="shared" ref="BO175:BO191" si="127">IF(AND(BD175&lt;=43549,BD175&gt;=43545),AZ175,0)</f>
        <v>0</v>
      </c>
      <c r="BP175" s="97">
        <f t="shared" ref="BP175:BP191" si="128">IF(AND(BD175&lt;=43555,BD175&gt;=43550),AZ175,0)</f>
        <v>0</v>
      </c>
      <c r="BQ175" s="97">
        <f t="shared" ref="BQ175:BQ191" si="129">IF(AND(BD175&lt;=43560,BD175&gt;=43556),AZ175,0)</f>
        <v>0</v>
      </c>
      <c r="BR175" s="97">
        <f t="shared" ref="BR175:BR191" si="130">IF(AND($BD175&lt;=43565,$BD175&gt;=43561),$AZ175,0)</f>
        <v>0</v>
      </c>
      <c r="BS175" s="98" t="e">
        <f t="shared" ref="BS175:BS191" si="131">AZ175-SUM(BE175:BR175)</f>
        <v>#VALUE!</v>
      </c>
      <c r="BT175" s="184"/>
      <c r="BV175" s="492"/>
    </row>
    <row r="176" spans="1:74" s="118" customFormat="1" ht="31.5" customHeight="1" x14ac:dyDescent="0.25">
      <c r="A176" s="74">
        <v>10</v>
      </c>
      <c r="B176" s="75">
        <v>95</v>
      </c>
      <c r="C176" s="49" t="s">
        <v>2139</v>
      </c>
      <c r="D176" s="76"/>
      <c r="E176" s="48" t="s">
        <v>1212</v>
      </c>
      <c r="F176" s="109" t="s">
        <v>2622</v>
      </c>
      <c r="G176" s="109"/>
      <c r="H176" s="87"/>
      <c r="I176" s="87"/>
      <c r="J176" s="109" t="s">
        <v>3783</v>
      </c>
      <c r="K176" s="87"/>
      <c r="L176" s="87"/>
      <c r="M176" s="48" t="s">
        <v>2371</v>
      </c>
      <c r="N176" s="49" t="s">
        <v>1224</v>
      </c>
      <c r="O176" s="49"/>
      <c r="P176" s="49"/>
      <c r="Q176" s="88" t="s">
        <v>490</v>
      </c>
      <c r="R176" s="49"/>
      <c r="S176" s="76" t="s">
        <v>1854</v>
      </c>
      <c r="T176" s="48" t="s">
        <v>479</v>
      </c>
      <c r="U176" s="89"/>
      <c r="V176" s="90">
        <v>1</v>
      </c>
      <c r="W176" s="399">
        <f t="shared" si="108"/>
        <v>112032</v>
      </c>
      <c r="X176" s="171" t="s">
        <v>3392</v>
      </c>
      <c r="Y176" s="419"/>
      <c r="Z176" s="473" t="s">
        <v>4607</v>
      </c>
      <c r="AA176" s="473" t="s">
        <v>4607</v>
      </c>
      <c r="AB176" s="473" t="s">
        <v>4616</v>
      </c>
      <c r="AC176" s="132">
        <v>43517</v>
      </c>
      <c r="AD176" s="132">
        <v>43488</v>
      </c>
      <c r="AE176" s="132">
        <v>42791</v>
      </c>
      <c r="AF176" s="132" t="str">
        <f t="shared" si="109"/>
        <v/>
      </c>
      <c r="AG176" s="132">
        <f t="shared" si="110"/>
        <v>42791</v>
      </c>
      <c r="AH176" s="132"/>
      <c r="AI176" s="204"/>
      <c r="AJ176" s="205"/>
      <c r="AK176" s="206"/>
      <c r="AL176" s="207"/>
      <c r="AM176" s="208">
        <v>112032</v>
      </c>
      <c r="AN176" s="93"/>
      <c r="AO176" s="49" t="str">
        <f t="shared" si="111"/>
        <v>群馬県みどり市大間々町高津戸５３２－１～２他</v>
      </c>
      <c r="AP176" s="49"/>
      <c r="AQ176" s="89"/>
      <c r="AR176" s="93"/>
      <c r="AS176" s="89"/>
      <c r="AT176" s="93"/>
      <c r="AU176" s="89"/>
      <c r="AV176" s="93"/>
      <c r="AW176" s="89"/>
      <c r="AX176" s="94"/>
      <c r="AY176" s="391">
        <f t="shared" si="83"/>
        <v>0</v>
      </c>
      <c r="AZ176" s="95">
        <f t="shared" si="112"/>
        <v>112032</v>
      </c>
      <c r="BA176" s="49" t="str">
        <f t="shared" si="113"/>
        <v>群馬県みどり市大間々町高津戸５３２－１～２他</v>
      </c>
      <c r="BB176" s="48">
        <f t="shared" si="114"/>
        <v>1</v>
      </c>
      <c r="BC176" s="96">
        <f t="shared" si="115"/>
        <v>0</v>
      </c>
      <c r="BD176" s="89">
        <f t="shared" si="116"/>
        <v>43517</v>
      </c>
      <c r="BE176" s="97">
        <f t="shared" si="117"/>
        <v>0</v>
      </c>
      <c r="BF176" s="97">
        <f t="shared" si="118"/>
        <v>0</v>
      </c>
      <c r="BG176" s="97">
        <f t="shared" si="119"/>
        <v>0</v>
      </c>
      <c r="BH176" s="97">
        <f t="shared" si="120"/>
        <v>0</v>
      </c>
      <c r="BI176" s="97">
        <f t="shared" si="121"/>
        <v>112032</v>
      </c>
      <c r="BJ176" s="97">
        <f t="shared" si="122"/>
        <v>0</v>
      </c>
      <c r="BK176" s="97">
        <f t="shared" si="123"/>
        <v>0</v>
      </c>
      <c r="BL176" s="97">
        <f t="shared" si="124"/>
        <v>0</v>
      </c>
      <c r="BM176" s="97">
        <f t="shared" si="125"/>
        <v>0</v>
      </c>
      <c r="BN176" s="97">
        <f t="shared" si="126"/>
        <v>0</v>
      </c>
      <c r="BO176" s="97">
        <f t="shared" si="127"/>
        <v>0</v>
      </c>
      <c r="BP176" s="97">
        <f t="shared" si="128"/>
        <v>0</v>
      </c>
      <c r="BQ176" s="97">
        <f t="shared" si="129"/>
        <v>0</v>
      </c>
      <c r="BR176" s="97">
        <f t="shared" si="130"/>
        <v>0</v>
      </c>
      <c r="BS176" s="98">
        <f t="shared" si="131"/>
        <v>0</v>
      </c>
      <c r="BT176" s="184"/>
      <c r="BV176" s="492"/>
    </row>
    <row r="177" spans="1:74" s="118" customFormat="1" ht="31.5" customHeight="1" x14ac:dyDescent="0.25">
      <c r="A177" s="74">
        <v>10</v>
      </c>
      <c r="B177" s="75">
        <v>98</v>
      </c>
      <c r="C177" s="49" t="s">
        <v>2139</v>
      </c>
      <c r="D177" s="76" t="s">
        <v>1818</v>
      </c>
      <c r="E177" s="48" t="s">
        <v>1209</v>
      </c>
      <c r="F177" s="87" t="s">
        <v>2444</v>
      </c>
      <c r="G177" s="87"/>
      <c r="H177" s="133"/>
      <c r="I177" s="133"/>
      <c r="J177" s="262"/>
      <c r="K177" s="133"/>
      <c r="L177" s="133"/>
      <c r="M177" s="48" t="s">
        <v>2371</v>
      </c>
      <c r="N177" s="49" t="s">
        <v>1814</v>
      </c>
      <c r="O177" s="49"/>
      <c r="P177" s="49"/>
      <c r="Q177" s="88" t="s">
        <v>487</v>
      </c>
      <c r="R177" s="49"/>
      <c r="S177" s="76" t="s">
        <v>1854</v>
      </c>
      <c r="T177" s="48" t="s">
        <v>479</v>
      </c>
      <c r="U177" s="110"/>
      <c r="V177" s="90">
        <v>9</v>
      </c>
      <c r="W177" s="399">
        <f t="shared" si="108"/>
        <v>1356444.4444444445</v>
      </c>
      <c r="X177" s="171" t="s">
        <v>3642</v>
      </c>
      <c r="Y177" s="419"/>
      <c r="Z177" s="473" t="s">
        <v>4576</v>
      </c>
      <c r="AA177" s="473" t="s">
        <v>4575</v>
      </c>
      <c r="AB177" s="473" t="s">
        <v>4616</v>
      </c>
      <c r="AC177" s="214">
        <v>43517</v>
      </c>
      <c r="AD177" s="132">
        <v>42920</v>
      </c>
      <c r="AE177" s="132">
        <v>42805</v>
      </c>
      <c r="AF177" s="132" t="str">
        <f t="shared" si="109"/>
        <v/>
      </c>
      <c r="AG177" s="132">
        <f t="shared" si="110"/>
        <v>42805</v>
      </c>
      <c r="AH177" s="132"/>
      <c r="AI177" s="132"/>
      <c r="AJ177" s="132"/>
      <c r="AK177" s="215"/>
      <c r="AL177" s="132"/>
      <c r="AM177" s="223"/>
      <c r="AN177" s="111">
        <v>12208000</v>
      </c>
      <c r="AO177" s="49" t="str">
        <f t="shared" si="111"/>
        <v>群馬県みどり市東町小夜戸912</v>
      </c>
      <c r="AP177" s="49"/>
      <c r="AQ177" s="89"/>
      <c r="AR177" s="93"/>
      <c r="AS177" s="89"/>
      <c r="AT177" s="93"/>
      <c r="AU177" s="89"/>
      <c r="AV177" s="93"/>
      <c r="AW177" s="107"/>
      <c r="AX177" s="103"/>
      <c r="AY177" s="391">
        <f t="shared" si="83"/>
        <v>0</v>
      </c>
      <c r="AZ177" s="95" t="str">
        <f t="shared" si="112"/>
        <v/>
      </c>
      <c r="BA177" s="49" t="str">
        <f t="shared" si="113"/>
        <v>群馬県みどり市東町小夜戸912</v>
      </c>
      <c r="BB177" s="48">
        <f t="shared" si="114"/>
        <v>9</v>
      </c>
      <c r="BC177" s="96">
        <f t="shared" si="115"/>
        <v>0</v>
      </c>
      <c r="BD177" s="89">
        <f t="shared" si="116"/>
        <v>43517</v>
      </c>
      <c r="BE177" s="97">
        <f t="shared" si="117"/>
        <v>0</v>
      </c>
      <c r="BF177" s="97">
        <f t="shared" si="118"/>
        <v>0</v>
      </c>
      <c r="BG177" s="97">
        <f t="shared" si="119"/>
        <v>0</v>
      </c>
      <c r="BH177" s="97">
        <f t="shared" si="120"/>
        <v>0</v>
      </c>
      <c r="BI177" s="97" t="str">
        <f t="shared" si="121"/>
        <v/>
      </c>
      <c r="BJ177" s="97">
        <f t="shared" si="122"/>
        <v>0</v>
      </c>
      <c r="BK177" s="97">
        <f t="shared" si="123"/>
        <v>0</v>
      </c>
      <c r="BL177" s="97">
        <f t="shared" si="124"/>
        <v>0</v>
      </c>
      <c r="BM177" s="97">
        <f t="shared" si="125"/>
        <v>0</v>
      </c>
      <c r="BN177" s="97">
        <f t="shared" si="126"/>
        <v>0</v>
      </c>
      <c r="BO177" s="97">
        <f t="shared" si="127"/>
        <v>0</v>
      </c>
      <c r="BP177" s="97">
        <f t="shared" si="128"/>
        <v>0</v>
      </c>
      <c r="BQ177" s="97">
        <f t="shared" si="129"/>
        <v>0</v>
      </c>
      <c r="BR177" s="97">
        <f t="shared" si="130"/>
        <v>0</v>
      </c>
      <c r="BS177" s="98" t="e">
        <f t="shared" si="131"/>
        <v>#VALUE!</v>
      </c>
      <c r="BT177" s="184"/>
      <c r="BV177" s="492"/>
    </row>
    <row r="178" spans="1:74" s="118" customFormat="1" ht="31.5" customHeight="1" x14ac:dyDescent="0.25">
      <c r="A178" s="74">
        <v>10</v>
      </c>
      <c r="B178" s="75">
        <v>97</v>
      </c>
      <c r="C178" s="49" t="s">
        <v>2139</v>
      </c>
      <c r="D178" s="76"/>
      <c r="E178" s="48" t="s">
        <v>1209</v>
      </c>
      <c r="F178" s="109" t="s">
        <v>2444</v>
      </c>
      <c r="G178" s="109"/>
      <c r="H178" s="87"/>
      <c r="I178" s="87"/>
      <c r="J178" s="109" t="s">
        <v>2444</v>
      </c>
      <c r="K178" s="87"/>
      <c r="L178" s="87"/>
      <c r="M178" s="48" t="s">
        <v>2371</v>
      </c>
      <c r="N178" s="49" t="s">
        <v>1221</v>
      </c>
      <c r="O178" s="49"/>
      <c r="P178" s="49"/>
      <c r="Q178" s="49" t="s">
        <v>487</v>
      </c>
      <c r="R178" s="49"/>
      <c r="S178" s="76" t="s">
        <v>1854</v>
      </c>
      <c r="T178" s="48" t="s">
        <v>479</v>
      </c>
      <c r="U178" s="134"/>
      <c r="V178" s="90">
        <v>9</v>
      </c>
      <c r="W178" s="399">
        <f t="shared" si="108"/>
        <v>1356444.4444444445</v>
      </c>
      <c r="X178" s="171" t="s">
        <v>3642</v>
      </c>
      <c r="Y178" s="419"/>
      <c r="Z178" s="473" t="s">
        <v>4576</v>
      </c>
      <c r="AA178" s="473" t="s">
        <v>4575</v>
      </c>
      <c r="AB178" s="473" t="s">
        <v>4616</v>
      </c>
      <c r="AC178" s="132">
        <v>43517</v>
      </c>
      <c r="AD178" s="132">
        <v>43487</v>
      </c>
      <c r="AE178" s="132">
        <v>42805</v>
      </c>
      <c r="AF178" s="132" t="str">
        <f t="shared" si="109"/>
        <v/>
      </c>
      <c r="AG178" s="132">
        <f t="shared" si="110"/>
        <v>42805</v>
      </c>
      <c r="AH178" s="132"/>
      <c r="AI178" s="204"/>
      <c r="AJ178" s="205"/>
      <c r="AK178" s="211"/>
      <c r="AL178" s="207"/>
      <c r="AM178" s="208">
        <v>12208000</v>
      </c>
      <c r="AN178" s="93"/>
      <c r="AO178" s="49" t="str">
        <f t="shared" si="111"/>
        <v>群馬県みどり市東町小夜戸９１２</v>
      </c>
      <c r="AP178" s="49"/>
      <c r="AQ178" s="89"/>
      <c r="AR178" s="93"/>
      <c r="AS178" s="89"/>
      <c r="AT178" s="93"/>
      <c r="AU178" s="89"/>
      <c r="AV178" s="93"/>
      <c r="AW178" s="89"/>
      <c r="AX178" s="94"/>
      <c r="AY178" s="391">
        <f t="shared" si="83"/>
        <v>0</v>
      </c>
      <c r="AZ178" s="95">
        <f t="shared" si="112"/>
        <v>12208000</v>
      </c>
      <c r="BA178" s="49" t="str">
        <f t="shared" si="113"/>
        <v>群馬県みどり市東町小夜戸９１２</v>
      </c>
      <c r="BB178" s="48">
        <f t="shared" si="114"/>
        <v>9</v>
      </c>
      <c r="BC178" s="96">
        <f t="shared" si="115"/>
        <v>0</v>
      </c>
      <c r="BD178" s="89">
        <f t="shared" si="116"/>
        <v>43517</v>
      </c>
      <c r="BE178" s="97">
        <f t="shared" si="117"/>
        <v>0</v>
      </c>
      <c r="BF178" s="97">
        <f t="shared" si="118"/>
        <v>0</v>
      </c>
      <c r="BG178" s="97">
        <f t="shared" si="119"/>
        <v>0</v>
      </c>
      <c r="BH178" s="97">
        <f t="shared" si="120"/>
        <v>0</v>
      </c>
      <c r="BI178" s="97">
        <f t="shared" si="121"/>
        <v>12208000</v>
      </c>
      <c r="BJ178" s="97">
        <f t="shared" si="122"/>
        <v>0</v>
      </c>
      <c r="BK178" s="97">
        <f t="shared" si="123"/>
        <v>0</v>
      </c>
      <c r="BL178" s="97">
        <f t="shared" si="124"/>
        <v>0</v>
      </c>
      <c r="BM178" s="97">
        <f t="shared" si="125"/>
        <v>0</v>
      </c>
      <c r="BN178" s="97">
        <f t="shared" si="126"/>
        <v>0</v>
      </c>
      <c r="BO178" s="97">
        <f t="shared" si="127"/>
        <v>0</v>
      </c>
      <c r="BP178" s="97">
        <f t="shared" si="128"/>
        <v>0</v>
      </c>
      <c r="BQ178" s="97">
        <f t="shared" si="129"/>
        <v>0</v>
      </c>
      <c r="BR178" s="97">
        <f t="shared" si="130"/>
        <v>0</v>
      </c>
      <c r="BS178" s="98">
        <f t="shared" si="131"/>
        <v>0</v>
      </c>
      <c r="BT178" s="184"/>
      <c r="BV178" s="492"/>
    </row>
    <row r="179" spans="1:74" s="118" customFormat="1" ht="31.5" customHeight="1" x14ac:dyDescent="0.25">
      <c r="A179" s="74">
        <v>10</v>
      </c>
      <c r="B179" s="75">
        <v>100</v>
      </c>
      <c r="C179" s="49" t="s">
        <v>2139</v>
      </c>
      <c r="D179" s="76" t="s">
        <v>1818</v>
      </c>
      <c r="E179" s="48" t="s">
        <v>1210</v>
      </c>
      <c r="F179" s="87" t="s">
        <v>2445</v>
      </c>
      <c r="G179" s="87"/>
      <c r="H179" s="87"/>
      <c r="I179" s="87"/>
      <c r="J179" s="109" t="s">
        <v>3779</v>
      </c>
      <c r="K179" s="87"/>
      <c r="L179" s="87"/>
      <c r="M179" s="48" t="s">
        <v>2371</v>
      </c>
      <c r="N179" s="49" t="s">
        <v>1222</v>
      </c>
      <c r="O179" s="49"/>
      <c r="P179" s="49"/>
      <c r="Q179" s="88"/>
      <c r="R179" s="49"/>
      <c r="S179" s="76" t="s">
        <v>1854</v>
      </c>
      <c r="T179" s="48" t="s">
        <v>479</v>
      </c>
      <c r="U179" s="110"/>
      <c r="V179" s="90">
        <v>14</v>
      </c>
      <c r="W179" s="399">
        <f t="shared" si="108"/>
        <v>693714.28571428568</v>
      </c>
      <c r="X179" s="171" t="s">
        <v>2601</v>
      </c>
      <c r="Y179" s="419"/>
      <c r="Z179" s="473" t="s">
        <v>4576</v>
      </c>
      <c r="AA179" s="473" t="s">
        <v>4575</v>
      </c>
      <c r="AB179" s="473" t="s">
        <v>4616</v>
      </c>
      <c r="AC179" s="214">
        <v>43517</v>
      </c>
      <c r="AD179" s="132">
        <v>42920</v>
      </c>
      <c r="AE179" s="132">
        <v>42805</v>
      </c>
      <c r="AF179" s="132" t="str">
        <f t="shared" si="109"/>
        <v/>
      </c>
      <c r="AG179" s="132">
        <f t="shared" si="110"/>
        <v>42805</v>
      </c>
      <c r="AH179" s="132"/>
      <c r="AI179" s="132"/>
      <c r="AJ179" s="132"/>
      <c r="AK179" s="215"/>
      <c r="AL179" s="132"/>
      <c r="AM179" s="230">
        <v>9712000</v>
      </c>
      <c r="AN179" s="111"/>
      <c r="AO179" s="49" t="str">
        <f t="shared" si="111"/>
        <v>群馬県みどり市東町小夜戸９３０</v>
      </c>
      <c r="AP179" s="49"/>
      <c r="AQ179" s="89"/>
      <c r="AR179" s="93"/>
      <c r="AS179" s="89"/>
      <c r="AT179" s="93"/>
      <c r="AU179" s="89"/>
      <c r="AV179" s="93"/>
      <c r="AW179" s="107"/>
      <c r="AX179" s="103"/>
      <c r="AY179" s="391">
        <f t="shared" si="83"/>
        <v>0</v>
      </c>
      <c r="AZ179" s="95">
        <f t="shared" si="112"/>
        <v>9712000</v>
      </c>
      <c r="BA179" s="49" t="str">
        <f t="shared" si="113"/>
        <v>群馬県みどり市東町小夜戸９３０</v>
      </c>
      <c r="BB179" s="48">
        <f t="shared" si="114"/>
        <v>14</v>
      </c>
      <c r="BC179" s="96">
        <f t="shared" si="115"/>
        <v>0</v>
      </c>
      <c r="BD179" s="89">
        <f t="shared" si="116"/>
        <v>43517</v>
      </c>
      <c r="BE179" s="97">
        <f t="shared" si="117"/>
        <v>0</v>
      </c>
      <c r="BF179" s="97">
        <f t="shared" si="118"/>
        <v>0</v>
      </c>
      <c r="BG179" s="97">
        <f t="shared" si="119"/>
        <v>0</v>
      </c>
      <c r="BH179" s="97">
        <f t="shared" si="120"/>
        <v>0</v>
      </c>
      <c r="BI179" s="97">
        <f t="shared" si="121"/>
        <v>9712000</v>
      </c>
      <c r="BJ179" s="97">
        <f t="shared" si="122"/>
        <v>0</v>
      </c>
      <c r="BK179" s="97">
        <f t="shared" si="123"/>
        <v>0</v>
      </c>
      <c r="BL179" s="97">
        <f t="shared" si="124"/>
        <v>0</v>
      </c>
      <c r="BM179" s="97">
        <f t="shared" si="125"/>
        <v>0</v>
      </c>
      <c r="BN179" s="97">
        <f t="shared" si="126"/>
        <v>0</v>
      </c>
      <c r="BO179" s="97">
        <f t="shared" si="127"/>
        <v>0</v>
      </c>
      <c r="BP179" s="97">
        <f t="shared" si="128"/>
        <v>0</v>
      </c>
      <c r="BQ179" s="97">
        <f t="shared" si="129"/>
        <v>0</v>
      </c>
      <c r="BR179" s="97">
        <f t="shared" si="130"/>
        <v>0</v>
      </c>
      <c r="BS179" s="98">
        <f t="shared" si="131"/>
        <v>0</v>
      </c>
      <c r="BT179" s="184"/>
      <c r="BU179" s="118" t="s">
        <v>3708</v>
      </c>
      <c r="BV179" s="492"/>
    </row>
    <row r="180" spans="1:74" s="118" customFormat="1" ht="31.5" customHeight="1" x14ac:dyDescent="0.25">
      <c r="A180" s="74">
        <v>10</v>
      </c>
      <c r="B180" s="75">
        <v>99</v>
      </c>
      <c r="C180" s="49" t="s">
        <v>2139</v>
      </c>
      <c r="D180" s="76"/>
      <c r="E180" s="48" t="s">
        <v>1210</v>
      </c>
      <c r="F180" s="318" t="s">
        <v>2445</v>
      </c>
      <c r="G180" s="318"/>
      <c r="H180" s="87"/>
      <c r="I180" s="87"/>
      <c r="J180" s="109"/>
      <c r="K180" s="87"/>
      <c r="L180" s="87"/>
      <c r="M180" s="48" t="s">
        <v>2371</v>
      </c>
      <c r="N180" s="49" t="s">
        <v>1222</v>
      </c>
      <c r="O180" s="49"/>
      <c r="P180" s="49"/>
      <c r="Q180" s="49" t="s">
        <v>488</v>
      </c>
      <c r="R180" s="49"/>
      <c r="S180" s="76" t="s">
        <v>1854</v>
      </c>
      <c r="T180" s="48" t="s">
        <v>479</v>
      </c>
      <c r="U180" s="89"/>
      <c r="V180" s="90">
        <v>14</v>
      </c>
      <c r="W180" s="399">
        <f t="shared" si="108"/>
        <v>1626142.857142857</v>
      </c>
      <c r="X180" s="171" t="s">
        <v>2601</v>
      </c>
      <c r="Y180" s="419"/>
      <c r="Z180" s="473" t="s">
        <v>4576</v>
      </c>
      <c r="AA180" s="473" t="s">
        <v>4575</v>
      </c>
      <c r="AB180" s="473" t="s">
        <v>4616</v>
      </c>
      <c r="AC180" s="132">
        <v>43517</v>
      </c>
      <c r="AD180" s="132">
        <v>43517</v>
      </c>
      <c r="AE180" s="132">
        <v>42805</v>
      </c>
      <c r="AF180" s="132" t="str">
        <f t="shared" si="109"/>
        <v/>
      </c>
      <c r="AG180" s="132">
        <f t="shared" si="110"/>
        <v>42805</v>
      </c>
      <c r="AH180" s="132"/>
      <c r="AI180" s="204"/>
      <c r="AJ180" s="205"/>
      <c r="AK180" s="211"/>
      <c r="AL180" s="207"/>
      <c r="AM180" s="208">
        <f>9712000+13054000</f>
        <v>22766000</v>
      </c>
      <c r="AN180" s="93"/>
      <c r="AO180" s="49" t="str">
        <f t="shared" si="111"/>
        <v>群馬県みどり市東町小夜戸９３０</v>
      </c>
      <c r="AP180" s="49"/>
      <c r="AQ180" s="89"/>
      <c r="AR180" s="93"/>
      <c r="AS180" s="89"/>
      <c r="AT180" s="93"/>
      <c r="AU180" s="89"/>
      <c r="AV180" s="93"/>
      <c r="AW180" s="89"/>
      <c r="AX180" s="94"/>
      <c r="AY180" s="391">
        <f t="shared" si="83"/>
        <v>0</v>
      </c>
      <c r="AZ180" s="95">
        <f t="shared" si="112"/>
        <v>22766000</v>
      </c>
      <c r="BA180" s="49" t="str">
        <f t="shared" si="113"/>
        <v>群馬県みどり市東町小夜戸９３０</v>
      </c>
      <c r="BB180" s="48">
        <f t="shared" si="114"/>
        <v>14</v>
      </c>
      <c r="BC180" s="96">
        <f t="shared" si="115"/>
        <v>0</v>
      </c>
      <c r="BD180" s="89">
        <f t="shared" si="116"/>
        <v>43517</v>
      </c>
      <c r="BE180" s="97">
        <f t="shared" si="117"/>
        <v>0</v>
      </c>
      <c r="BF180" s="97">
        <f t="shared" si="118"/>
        <v>0</v>
      </c>
      <c r="BG180" s="97">
        <f t="shared" si="119"/>
        <v>0</v>
      </c>
      <c r="BH180" s="97">
        <f t="shared" si="120"/>
        <v>0</v>
      </c>
      <c r="BI180" s="97">
        <f t="shared" si="121"/>
        <v>22766000</v>
      </c>
      <c r="BJ180" s="97">
        <f t="shared" si="122"/>
        <v>0</v>
      </c>
      <c r="BK180" s="97">
        <f t="shared" si="123"/>
        <v>0</v>
      </c>
      <c r="BL180" s="97">
        <f t="shared" si="124"/>
        <v>0</v>
      </c>
      <c r="BM180" s="97">
        <f t="shared" si="125"/>
        <v>0</v>
      </c>
      <c r="BN180" s="97">
        <f t="shared" si="126"/>
        <v>0</v>
      </c>
      <c r="BO180" s="97">
        <f t="shared" si="127"/>
        <v>0</v>
      </c>
      <c r="BP180" s="97">
        <f t="shared" si="128"/>
        <v>0</v>
      </c>
      <c r="BQ180" s="97">
        <f t="shared" si="129"/>
        <v>0</v>
      </c>
      <c r="BR180" s="97">
        <f t="shared" si="130"/>
        <v>0</v>
      </c>
      <c r="BS180" s="98">
        <f t="shared" si="131"/>
        <v>0</v>
      </c>
      <c r="BT180" s="184"/>
      <c r="BV180" s="492"/>
    </row>
    <row r="181" spans="1:74" s="118" customFormat="1" ht="31.5" customHeight="1" x14ac:dyDescent="0.25">
      <c r="A181" s="74">
        <v>10</v>
      </c>
      <c r="B181" s="75">
        <v>101</v>
      </c>
      <c r="C181" s="49" t="s">
        <v>2139</v>
      </c>
      <c r="D181" s="76" t="s">
        <v>1818</v>
      </c>
      <c r="E181" s="103"/>
      <c r="F181" s="87" t="s">
        <v>2600</v>
      </c>
      <c r="G181" s="87"/>
      <c r="H181" s="87"/>
      <c r="I181" s="87"/>
      <c r="J181" s="109" t="s">
        <v>2600</v>
      </c>
      <c r="K181" s="87"/>
      <c r="L181" s="87"/>
      <c r="M181" s="48" t="s">
        <v>2371</v>
      </c>
      <c r="N181" s="49" t="s">
        <v>1859</v>
      </c>
      <c r="O181" s="49"/>
      <c r="P181" s="49"/>
      <c r="Q181" s="88"/>
      <c r="R181" s="49"/>
      <c r="S181" s="76" t="s">
        <v>1854</v>
      </c>
      <c r="T181" s="48" t="s">
        <v>479</v>
      </c>
      <c r="U181" s="110"/>
      <c r="V181" s="90">
        <v>1</v>
      </c>
      <c r="W181" s="399">
        <f t="shared" si="108"/>
        <v>13054000</v>
      </c>
      <c r="X181" s="171" t="s">
        <v>2601</v>
      </c>
      <c r="Y181" s="419"/>
      <c r="Z181" s="473" t="s">
        <v>4576</v>
      </c>
      <c r="AA181" s="473" t="s">
        <v>4575</v>
      </c>
      <c r="AB181" s="473" t="s">
        <v>4616</v>
      </c>
      <c r="AC181" s="214">
        <v>43517</v>
      </c>
      <c r="AD181" s="132">
        <v>43487</v>
      </c>
      <c r="AE181" s="132">
        <v>42805</v>
      </c>
      <c r="AF181" s="132" t="str">
        <f t="shared" si="109"/>
        <v/>
      </c>
      <c r="AG181" s="132">
        <f t="shared" si="110"/>
        <v>42805</v>
      </c>
      <c r="AH181" s="132"/>
      <c r="AI181" s="132"/>
      <c r="AJ181" s="132"/>
      <c r="AK181" s="112"/>
      <c r="AL181" s="132"/>
      <c r="AM181" s="223"/>
      <c r="AN181" s="111">
        <v>13054000</v>
      </c>
      <c r="AO181" s="49" t="str">
        <f t="shared" si="111"/>
        <v>群馬県みどり市東町小夜戸９３０－２</v>
      </c>
      <c r="AP181" s="49"/>
      <c r="AQ181" s="89"/>
      <c r="AR181" s="93"/>
      <c r="AS181" s="89"/>
      <c r="AT181" s="93"/>
      <c r="AU181" s="89"/>
      <c r="AV181" s="93"/>
      <c r="AW181" s="107"/>
      <c r="AX181" s="103"/>
      <c r="AY181" s="391">
        <f t="shared" si="83"/>
        <v>0</v>
      </c>
      <c r="AZ181" s="95" t="str">
        <f t="shared" si="112"/>
        <v/>
      </c>
      <c r="BA181" s="49" t="str">
        <f t="shared" si="113"/>
        <v>群馬県みどり市東町小夜戸９３０－２</v>
      </c>
      <c r="BB181" s="48">
        <f t="shared" si="114"/>
        <v>1</v>
      </c>
      <c r="BC181" s="96">
        <f t="shared" si="115"/>
        <v>0</v>
      </c>
      <c r="BD181" s="89">
        <f t="shared" si="116"/>
        <v>43517</v>
      </c>
      <c r="BE181" s="97">
        <f t="shared" si="117"/>
        <v>0</v>
      </c>
      <c r="BF181" s="97">
        <f t="shared" si="118"/>
        <v>0</v>
      </c>
      <c r="BG181" s="97">
        <f t="shared" si="119"/>
        <v>0</v>
      </c>
      <c r="BH181" s="97">
        <f t="shared" si="120"/>
        <v>0</v>
      </c>
      <c r="BI181" s="97" t="str">
        <f t="shared" si="121"/>
        <v/>
      </c>
      <c r="BJ181" s="97">
        <f t="shared" si="122"/>
        <v>0</v>
      </c>
      <c r="BK181" s="97">
        <f t="shared" si="123"/>
        <v>0</v>
      </c>
      <c r="BL181" s="97">
        <f t="shared" si="124"/>
        <v>0</v>
      </c>
      <c r="BM181" s="97">
        <f t="shared" si="125"/>
        <v>0</v>
      </c>
      <c r="BN181" s="97">
        <f t="shared" si="126"/>
        <v>0</v>
      </c>
      <c r="BO181" s="97">
        <f t="shared" si="127"/>
        <v>0</v>
      </c>
      <c r="BP181" s="97">
        <f t="shared" si="128"/>
        <v>0</v>
      </c>
      <c r="BQ181" s="97">
        <f t="shared" si="129"/>
        <v>0</v>
      </c>
      <c r="BR181" s="97">
        <f t="shared" si="130"/>
        <v>0</v>
      </c>
      <c r="BS181" s="98" t="e">
        <f t="shared" si="131"/>
        <v>#VALUE!</v>
      </c>
      <c r="BT181" s="184"/>
      <c r="BV181" s="492"/>
    </row>
    <row r="182" spans="1:74" s="118" customFormat="1" ht="31.5" customHeight="1" x14ac:dyDescent="0.25">
      <c r="A182" s="74">
        <v>10</v>
      </c>
      <c r="B182" s="75">
        <v>101</v>
      </c>
      <c r="C182" s="49" t="s">
        <v>2139</v>
      </c>
      <c r="D182" s="76"/>
      <c r="E182" s="103"/>
      <c r="F182" s="109" t="s">
        <v>3780</v>
      </c>
      <c r="G182" s="109"/>
      <c r="H182" s="87"/>
      <c r="I182" s="87"/>
      <c r="J182" s="109" t="s">
        <v>3780</v>
      </c>
      <c r="K182" s="87"/>
      <c r="L182" s="87"/>
      <c r="M182" s="48" t="s">
        <v>2371</v>
      </c>
      <c r="N182" s="49" t="s">
        <v>1859</v>
      </c>
      <c r="O182" s="49"/>
      <c r="P182" s="49"/>
      <c r="Q182" s="88"/>
      <c r="R182" s="49"/>
      <c r="S182" s="76" t="s">
        <v>1854</v>
      </c>
      <c r="T182" s="48" t="s">
        <v>479</v>
      </c>
      <c r="U182" s="110"/>
      <c r="V182" s="90">
        <v>1</v>
      </c>
      <c r="W182" s="399">
        <f t="shared" si="108"/>
        <v>13054000</v>
      </c>
      <c r="X182" s="171" t="s">
        <v>2601</v>
      </c>
      <c r="Y182" s="419"/>
      <c r="Z182" s="473" t="s">
        <v>4576</v>
      </c>
      <c r="AA182" s="473" t="s">
        <v>4575</v>
      </c>
      <c r="AB182" s="473" t="s">
        <v>4616</v>
      </c>
      <c r="AC182" s="213"/>
      <c r="AD182" s="132">
        <v>42920</v>
      </c>
      <c r="AE182" s="132"/>
      <c r="AF182" s="132" t="str">
        <f t="shared" si="109"/>
        <v/>
      </c>
      <c r="AG182" s="132">
        <f t="shared" si="110"/>
        <v>42920</v>
      </c>
      <c r="AH182" s="132"/>
      <c r="AI182" s="132"/>
      <c r="AJ182" s="132"/>
      <c r="AK182" s="112"/>
      <c r="AL182" s="132"/>
      <c r="AM182" s="223"/>
      <c r="AN182" s="111">
        <v>13054000</v>
      </c>
      <c r="AO182" s="49" t="str">
        <f t="shared" si="111"/>
        <v>群馬県みどり市東町小夜戸９３０－２</v>
      </c>
      <c r="AP182" s="49"/>
      <c r="AQ182" s="89"/>
      <c r="AR182" s="93"/>
      <c r="AS182" s="89"/>
      <c r="AT182" s="93"/>
      <c r="AU182" s="89"/>
      <c r="AV182" s="93"/>
      <c r="AW182" s="107"/>
      <c r="AX182" s="103"/>
      <c r="AY182" s="391">
        <f t="shared" si="83"/>
        <v>0</v>
      </c>
      <c r="AZ182" s="95" t="str">
        <f t="shared" si="112"/>
        <v/>
      </c>
      <c r="BA182" s="49" t="str">
        <f t="shared" si="113"/>
        <v>群馬県みどり市東町小夜戸９３０－２</v>
      </c>
      <c r="BB182" s="48">
        <f t="shared" si="114"/>
        <v>1</v>
      </c>
      <c r="BC182" s="96">
        <f t="shared" si="115"/>
        <v>0</v>
      </c>
      <c r="BD182" s="89">
        <f t="shared" si="116"/>
        <v>0</v>
      </c>
      <c r="BE182" s="97">
        <f t="shared" si="117"/>
        <v>0</v>
      </c>
      <c r="BF182" s="97" t="str">
        <f t="shared" si="118"/>
        <v/>
      </c>
      <c r="BG182" s="97">
        <f t="shared" si="119"/>
        <v>0</v>
      </c>
      <c r="BH182" s="97">
        <f t="shared" si="120"/>
        <v>0</v>
      </c>
      <c r="BI182" s="97">
        <f t="shared" si="121"/>
        <v>0</v>
      </c>
      <c r="BJ182" s="97">
        <f t="shared" si="122"/>
        <v>0</v>
      </c>
      <c r="BK182" s="97">
        <f t="shared" si="123"/>
        <v>0</v>
      </c>
      <c r="BL182" s="97">
        <f t="shared" si="124"/>
        <v>0</v>
      </c>
      <c r="BM182" s="97">
        <f t="shared" si="125"/>
        <v>0</v>
      </c>
      <c r="BN182" s="97">
        <f t="shared" si="126"/>
        <v>0</v>
      </c>
      <c r="BO182" s="97">
        <f t="shared" si="127"/>
        <v>0</v>
      </c>
      <c r="BP182" s="97">
        <f t="shared" si="128"/>
        <v>0</v>
      </c>
      <c r="BQ182" s="97">
        <f t="shared" si="129"/>
        <v>0</v>
      </c>
      <c r="BR182" s="97">
        <f t="shared" si="130"/>
        <v>0</v>
      </c>
      <c r="BS182" s="98" t="e">
        <f t="shared" si="131"/>
        <v>#VALUE!</v>
      </c>
      <c r="BT182" s="184"/>
      <c r="BV182" s="492"/>
    </row>
    <row r="183" spans="1:74" s="118" customFormat="1" ht="31.5" customHeight="1" x14ac:dyDescent="0.25">
      <c r="A183" s="74">
        <v>10</v>
      </c>
      <c r="B183" s="75">
        <v>102</v>
      </c>
      <c r="C183" s="49" t="s">
        <v>2139</v>
      </c>
      <c r="D183" s="76" t="s">
        <v>1818</v>
      </c>
      <c r="E183" s="103"/>
      <c r="F183" s="318" t="s">
        <v>2602</v>
      </c>
      <c r="G183" s="318"/>
      <c r="H183" s="133"/>
      <c r="I183" s="133"/>
      <c r="J183" s="262"/>
      <c r="K183" s="133"/>
      <c r="L183" s="133"/>
      <c r="M183" s="48" t="s">
        <v>2371</v>
      </c>
      <c r="N183" s="49" t="s">
        <v>4021</v>
      </c>
      <c r="O183" s="49"/>
      <c r="P183" s="49"/>
      <c r="Q183" s="88"/>
      <c r="R183" s="49"/>
      <c r="S183" s="76" t="s">
        <v>1854</v>
      </c>
      <c r="T183" s="48" t="s">
        <v>479</v>
      </c>
      <c r="U183" s="110"/>
      <c r="V183" s="90">
        <v>5</v>
      </c>
      <c r="W183" s="399">
        <f t="shared" si="108"/>
        <v>2039600</v>
      </c>
      <c r="X183" s="171" t="s">
        <v>3643</v>
      </c>
      <c r="Y183" s="419"/>
      <c r="Z183" s="473" t="s">
        <v>4576</v>
      </c>
      <c r="AA183" s="473" t="s">
        <v>4575</v>
      </c>
      <c r="AB183" s="473" t="s">
        <v>4616</v>
      </c>
      <c r="AC183" s="213"/>
      <c r="AD183" s="132">
        <v>42920</v>
      </c>
      <c r="AE183" s="132"/>
      <c r="AF183" s="132" t="str">
        <f t="shared" si="109"/>
        <v/>
      </c>
      <c r="AG183" s="132">
        <f t="shared" si="110"/>
        <v>42920</v>
      </c>
      <c r="AH183" s="132"/>
      <c r="AI183" s="132"/>
      <c r="AJ183" s="132"/>
      <c r="AK183" s="112"/>
      <c r="AL183" s="132"/>
      <c r="AM183" s="223"/>
      <c r="AN183" s="111">
        <v>10198000</v>
      </c>
      <c r="AO183" s="49" t="str">
        <f t="shared" si="111"/>
        <v>群馬県みどり市東町小夜戸979</v>
      </c>
      <c r="AP183" s="49"/>
      <c r="AQ183" s="89"/>
      <c r="AR183" s="93"/>
      <c r="AS183" s="89"/>
      <c r="AT183" s="93"/>
      <c r="AU183" s="89"/>
      <c r="AV183" s="93"/>
      <c r="AW183" s="107"/>
      <c r="AX183" s="103"/>
      <c r="AY183" s="391">
        <f t="shared" si="83"/>
        <v>0</v>
      </c>
      <c r="AZ183" s="95" t="str">
        <f t="shared" si="112"/>
        <v/>
      </c>
      <c r="BA183" s="49" t="str">
        <f t="shared" si="113"/>
        <v>群馬県みどり市東町小夜戸979</v>
      </c>
      <c r="BB183" s="48">
        <f t="shared" si="114"/>
        <v>5</v>
      </c>
      <c r="BC183" s="96">
        <f t="shared" si="115"/>
        <v>0</v>
      </c>
      <c r="BD183" s="89">
        <f t="shared" si="116"/>
        <v>0</v>
      </c>
      <c r="BE183" s="97">
        <f t="shared" si="117"/>
        <v>0</v>
      </c>
      <c r="BF183" s="97" t="str">
        <f t="shared" si="118"/>
        <v/>
      </c>
      <c r="BG183" s="97">
        <f t="shared" si="119"/>
        <v>0</v>
      </c>
      <c r="BH183" s="97">
        <f t="shared" si="120"/>
        <v>0</v>
      </c>
      <c r="BI183" s="97">
        <f t="shared" si="121"/>
        <v>0</v>
      </c>
      <c r="BJ183" s="97">
        <f t="shared" si="122"/>
        <v>0</v>
      </c>
      <c r="BK183" s="97">
        <f t="shared" si="123"/>
        <v>0</v>
      </c>
      <c r="BL183" s="97">
        <f t="shared" si="124"/>
        <v>0</v>
      </c>
      <c r="BM183" s="97">
        <f t="shared" si="125"/>
        <v>0</v>
      </c>
      <c r="BN183" s="97">
        <f t="shared" si="126"/>
        <v>0</v>
      </c>
      <c r="BO183" s="97">
        <f t="shared" si="127"/>
        <v>0</v>
      </c>
      <c r="BP183" s="97">
        <f t="shared" si="128"/>
        <v>0</v>
      </c>
      <c r="BQ183" s="97">
        <f t="shared" si="129"/>
        <v>0</v>
      </c>
      <c r="BR183" s="97">
        <f t="shared" si="130"/>
        <v>0</v>
      </c>
      <c r="BS183" s="98" t="e">
        <f t="shared" si="131"/>
        <v>#VALUE!</v>
      </c>
      <c r="BT183" s="184"/>
      <c r="BV183" s="492"/>
    </row>
    <row r="184" spans="1:74" s="118" customFormat="1" ht="31.5" customHeight="1" x14ac:dyDescent="0.25">
      <c r="A184" s="74">
        <v>10</v>
      </c>
      <c r="B184" s="75">
        <v>103</v>
      </c>
      <c r="C184" s="49" t="s">
        <v>2139</v>
      </c>
      <c r="D184" s="76"/>
      <c r="E184" s="48" t="s">
        <v>1211</v>
      </c>
      <c r="F184" s="87" t="s">
        <v>2602</v>
      </c>
      <c r="G184" s="87"/>
      <c r="H184" s="87"/>
      <c r="I184" s="87"/>
      <c r="J184" s="109" t="s">
        <v>2602</v>
      </c>
      <c r="K184" s="87"/>
      <c r="L184" s="87"/>
      <c r="M184" s="48" t="s">
        <v>2371</v>
      </c>
      <c r="N184" s="49" t="s">
        <v>1223</v>
      </c>
      <c r="O184" s="49"/>
      <c r="P184" s="49"/>
      <c r="Q184" s="49" t="s">
        <v>489</v>
      </c>
      <c r="R184" s="49"/>
      <c r="S184" s="76" t="s">
        <v>1854</v>
      </c>
      <c r="T184" s="48" t="s">
        <v>479</v>
      </c>
      <c r="U184" s="89"/>
      <c r="V184" s="90">
        <v>5</v>
      </c>
      <c r="W184" s="399">
        <f t="shared" si="108"/>
        <v>2039600</v>
      </c>
      <c r="X184" s="171" t="s">
        <v>3643</v>
      </c>
      <c r="Y184" s="419"/>
      <c r="Z184" s="473" t="s">
        <v>4576</v>
      </c>
      <c r="AA184" s="473" t="s">
        <v>4575</v>
      </c>
      <c r="AB184" s="473" t="s">
        <v>4616</v>
      </c>
      <c r="AC184" s="132">
        <v>43517</v>
      </c>
      <c r="AD184" s="132">
        <v>43517</v>
      </c>
      <c r="AE184" s="132">
        <v>42805</v>
      </c>
      <c r="AF184" s="132" t="str">
        <f t="shared" si="109"/>
        <v/>
      </c>
      <c r="AG184" s="132">
        <f t="shared" si="110"/>
        <v>42805</v>
      </c>
      <c r="AH184" s="132"/>
      <c r="AI184" s="204"/>
      <c r="AJ184" s="205"/>
      <c r="AK184" s="211"/>
      <c r="AL184" s="207"/>
      <c r="AM184" s="208">
        <v>10198000</v>
      </c>
      <c r="AN184" s="93"/>
      <c r="AO184" s="49" t="str">
        <f t="shared" si="111"/>
        <v>群馬県みどり市東町小夜戸９７９－１</v>
      </c>
      <c r="AP184" s="49"/>
      <c r="AQ184" s="89"/>
      <c r="AR184" s="93"/>
      <c r="AS184" s="89"/>
      <c r="AT184" s="93"/>
      <c r="AU184" s="89"/>
      <c r="AV184" s="93"/>
      <c r="AW184" s="89"/>
      <c r="AX184" s="94"/>
      <c r="AY184" s="391">
        <f t="shared" si="83"/>
        <v>0</v>
      </c>
      <c r="AZ184" s="95">
        <f t="shared" si="112"/>
        <v>10198000</v>
      </c>
      <c r="BA184" s="49" t="str">
        <f t="shared" si="113"/>
        <v>群馬県みどり市東町小夜戸９７９－１</v>
      </c>
      <c r="BB184" s="48">
        <f t="shared" si="114"/>
        <v>5</v>
      </c>
      <c r="BC184" s="96">
        <f t="shared" si="115"/>
        <v>0</v>
      </c>
      <c r="BD184" s="89">
        <f t="shared" si="116"/>
        <v>43517</v>
      </c>
      <c r="BE184" s="97">
        <f t="shared" si="117"/>
        <v>0</v>
      </c>
      <c r="BF184" s="97">
        <f t="shared" si="118"/>
        <v>0</v>
      </c>
      <c r="BG184" s="97">
        <f t="shared" si="119"/>
        <v>0</v>
      </c>
      <c r="BH184" s="97">
        <f t="shared" si="120"/>
        <v>0</v>
      </c>
      <c r="BI184" s="97">
        <f t="shared" si="121"/>
        <v>10198000</v>
      </c>
      <c r="BJ184" s="97">
        <f t="shared" si="122"/>
        <v>0</v>
      </c>
      <c r="BK184" s="97">
        <f t="shared" si="123"/>
        <v>0</v>
      </c>
      <c r="BL184" s="97">
        <f t="shared" si="124"/>
        <v>0</v>
      </c>
      <c r="BM184" s="97">
        <f t="shared" si="125"/>
        <v>0</v>
      </c>
      <c r="BN184" s="97">
        <f t="shared" si="126"/>
        <v>0</v>
      </c>
      <c r="BO184" s="97">
        <f t="shared" si="127"/>
        <v>0</v>
      </c>
      <c r="BP184" s="97">
        <f t="shared" si="128"/>
        <v>0</v>
      </c>
      <c r="BQ184" s="97">
        <f t="shared" si="129"/>
        <v>0</v>
      </c>
      <c r="BR184" s="97">
        <f t="shared" si="130"/>
        <v>0</v>
      </c>
      <c r="BS184" s="98">
        <f t="shared" si="131"/>
        <v>0</v>
      </c>
      <c r="BT184" s="184"/>
      <c r="BV184" s="492"/>
    </row>
    <row r="185" spans="1:74" s="118" customFormat="1" ht="31.5" customHeight="1" x14ac:dyDescent="0.25">
      <c r="A185" s="74">
        <v>10</v>
      </c>
      <c r="B185" s="75">
        <v>160</v>
      </c>
      <c r="C185" s="49" t="s">
        <v>2146</v>
      </c>
      <c r="D185" s="76"/>
      <c r="E185" s="48" t="s">
        <v>1255</v>
      </c>
      <c r="F185" s="87" t="s">
        <v>2599</v>
      </c>
      <c r="G185" s="87"/>
      <c r="H185" s="87"/>
      <c r="I185" s="87"/>
      <c r="J185" s="109" t="s">
        <v>3846</v>
      </c>
      <c r="K185" s="87"/>
      <c r="L185" s="87"/>
      <c r="M185" s="48" t="s">
        <v>2972</v>
      </c>
      <c r="N185" s="49" t="s">
        <v>1276</v>
      </c>
      <c r="O185" s="49"/>
      <c r="P185" s="49"/>
      <c r="Q185" s="88" t="s">
        <v>531</v>
      </c>
      <c r="R185" s="49"/>
      <c r="S185" s="76" t="s">
        <v>1854</v>
      </c>
      <c r="T185" s="76" t="s">
        <v>532</v>
      </c>
      <c r="U185" s="89"/>
      <c r="V185" s="90">
        <v>4</v>
      </c>
      <c r="W185" s="399">
        <f t="shared" si="108"/>
        <v>368497.75</v>
      </c>
      <c r="X185" s="171" t="s">
        <v>2598</v>
      </c>
      <c r="Y185" s="419"/>
      <c r="Z185" s="473" t="s">
        <v>4575</v>
      </c>
      <c r="AA185" s="473" t="s">
        <v>4575</v>
      </c>
      <c r="AB185" s="473" t="s">
        <v>4576</v>
      </c>
      <c r="AC185" s="132">
        <v>43521</v>
      </c>
      <c r="AD185" s="132">
        <v>43489</v>
      </c>
      <c r="AE185" s="132">
        <v>41743</v>
      </c>
      <c r="AF185" s="132" t="str">
        <f t="shared" si="109"/>
        <v/>
      </c>
      <c r="AG185" s="132">
        <f t="shared" si="110"/>
        <v>41743</v>
      </c>
      <c r="AH185" s="132"/>
      <c r="AI185" s="204"/>
      <c r="AJ185" s="205"/>
      <c r="AK185" s="211"/>
      <c r="AL185" s="207"/>
      <c r="AM185" s="208">
        <v>1473991</v>
      </c>
      <c r="AN185" s="93"/>
      <c r="AO185" s="49" t="str">
        <f t="shared" si="111"/>
        <v>群馬県安中市安中３８１８－４、９、１０</v>
      </c>
      <c r="AP185" s="49"/>
      <c r="AQ185" s="89"/>
      <c r="AR185" s="93"/>
      <c r="AS185" s="89"/>
      <c r="AT185" s="93"/>
      <c r="AU185" s="89"/>
      <c r="AV185" s="93"/>
      <c r="AW185" s="89"/>
      <c r="AX185" s="94"/>
      <c r="AY185" s="391">
        <f t="shared" si="83"/>
        <v>0</v>
      </c>
      <c r="AZ185" s="95">
        <f t="shared" si="112"/>
        <v>1473991</v>
      </c>
      <c r="BA185" s="49" t="str">
        <f t="shared" si="113"/>
        <v>群馬県安中市安中３８１８－４、９、１０</v>
      </c>
      <c r="BB185" s="48">
        <f t="shared" si="114"/>
        <v>4</v>
      </c>
      <c r="BC185" s="96">
        <f t="shared" si="115"/>
        <v>0</v>
      </c>
      <c r="BD185" s="89">
        <f t="shared" si="116"/>
        <v>43521</v>
      </c>
      <c r="BE185" s="97">
        <f t="shared" si="117"/>
        <v>0</v>
      </c>
      <c r="BF185" s="97">
        <f t="shared" si="118"/>
        <v>0</v>
      </c>
      <c r="BG185" s="97">
        <f t="shared" si="119"/>
        <v>0</v>
      </c>
      <c r="BH185" s="97">
        <f t="shared" si="120"/>
        <v>0</v>
      </c>
      <c r="BI185" s="97">
        <f t="shared" si="121"/>
        <v>1473991</v>
      </c>
      <c r="BJ185" s="97">
        <f t="shared" si="122"/>
        <v>0</v>
      </c>
      <c r="BK185" s="97">
        <f t="shared" si="123"/>
        <v>0</v>
      </c>
      <c r="BL185" s="97">
        <f t="shared" si="124"/>
        <v>0</v>
      </c>
      <c r="BM185" s="97">
        <f t="shared" si="125"/>
        <v>0</v>
      </c>
      <c r="BN185" s="97">
        <f t="shared" si="126"/>
        <v>0</v>
      </c>
      <c r="BO185" s="97">
        <f t="shared" si="127"/>
        <v>0</v>
      </c>
      <c r="BP185" s="97">
        <f t="shared" si="128"/>
        <v>0</v>
      </c>
      <c r="BQ185" s="97">
        <f t="shared" si="129"/>
        <v>0</v>
      </c>
      <c r="BR185" s="97">
        <f t="shared" si="130"/>
        <v>0</v>
      </c>
      <c r="BS185" s="98">
        <f t="shared" si="131"/>
        <v>0</v>
      </c>
      <c r="BT185" s="184"/>
      <c r="BV185" s="492"/>
    </row>
    <row r="186" spans="1:74" s="118" customFormat="1" ht="31.5" customHeight="1" x14ac:dyDescent="0.25">
      <c r="A186" s="74">
        <v>10</v>
      </c>
      <c r="B186" s="75">
        <v>161</v>
      </c>
      <c r="C186" s="49" t="s">
        <v>2146</v>
      </c>
      <c r="D186" s="76" t="s">
        <v>1818</v>
      </c>
      <c r="E186" s="48" t="s">
        <v>1256</v>
      </c>
      <c r="F186" s="87" t="s">
        <v>2973</v>
      </c>
      <c r="G186" s="87"/>
      <c r="H186" s="87"/>
      <c r="I186" s="87"/>
      <c r="J186" s="109"/>
      <c r="K186" s="87"/>
      <c r="L186" s="87"/>
      <c r="M186" s="48" t="s">
        <v>2972</v>
      </c>
      <c r="N186" s="49" t="s">
        <v>2974</v>
      </c>
      <c r="O186" s="49"/>
      <c r="P186" s="49"/>
      <c r="Q186" s="88" t="s">
        <v>533</v>
      </c>
      <c r="R186" s="49"/>
      <c r="S186" s="76" t="s">
        <v>1854</v>
      </c>
      <c r="T186" s="76" t="s">
        <v>532</v>
      </c>
      <c r="U186" s="89"/>
      <c r="V186" s="90">
        <v>1</v>
      </c>
      <c r="W186" s="399">
        <f t="shared" si="108"/>
        <v>349477</v>
      </c>
      <c r="X186" s="171" t="s">
        <v>2975</v>
      </c>
      <c r="Y186" s="419"/>
      <c r="Z186" s="473" t="s">
        <v>4576</v>
      </c>
      <c r="AA186" s="473" t="s">
        <v>4575</v>
      </c>
      <c r="AB186" s="473" t="s">
        <v>4576</v>
      </c>
      <c r="AC186" s="132">
        <v>43567</v>
      </c>
      <c r="AD186" s="132">
        <v>43537</v>
      </c>
      <c r="AE186" s="132">
        <v>41726</v>
      </c>
      <c r="AF186" s="132" t="str">
        <f t="shared" si="109"/>
        <v/>
      </c>
      <c r="AG186" s="132">
        <f t="shared" si="110"/>
        <v>41726</v>
      </c>
      <c r="AH186" s="132"/>
      <c r="AI186" s="204" t="s">
        <v>2345</v>
      </c>
      <c r="AJ186" s="205">
        <v>43567</v>
      </c>
      <c r="AK186" s="211">
        <v>1139394</v>
      </c>
      <c r="AL186" s="226">
        <v>1139394</v>
      </c>
      <c r="AM186" s="208">
        <v>349477</v>
      </c>
      <c r="AN186" s="93"/>
      <c r="AO186" s="49" t="str">
        <f t="shared" si="111"/>
        <v>群馬県安中市松井田町松井田字二本松１４９７－１</v>
      </c>
      <c r="AP186" s="49"/>
      <c r="AQ186" s="89"/>
      <c r="AR186" s="93"/>
      <c r="AS186" s="89"/>
      <c r="AT186" s="93"/>
      <c r="AU186" s="89"/>
      <c r="AV186" s="93"/>
      <c r="AW186" s="89"/>
      <c r="AX186" s="94"/>
      <c r="AY186" s="391">
        <f t="shared" si="83"/>
        <v>0</v>
      </c>
      <c r="AZ186" s="95">
        <f t="shared" si="112"/>
        <v>349477</v>
      </c>
      <c r="BA186" s="49" t="str">
        <f t="shared" si="113"/>
        <v>群馬県安中市松井田町松井田字二本松１４９７－１</v>
      </c>
      <c r="BB186" s="48">
        <f t="shared" si="114"/>
        <v>1</v>
      </c>
      <c r="BC186" s="96">
        <f t="shared" si="115"/>
        <v>0</v>
      </c>
      <c r="BD186" s="89">
        <f t="shared" si="116"/>
        <v>43567</v>
      </c>
      <c r="BE186" s="97">
        <f t="shared" si="117"/>
        <v>0</v>
      </c>
      <c r="BF186" s="97">
        <f t="shared" si="118"/>
        <v>0</v>
      </c>
      <c r="BG186" s="97">
        <f t="shared" si="119"/>
        <v>0</v>
      </c>
      <c r="BH186" s="97">
        <f t="shared" si="120"/>
        <v>0</v>
      </c>
      <c r="BI186" s="97">
        <f t="shared" si="121"/>
        <v>0</v>
      </c>
      <c r="BJ186" s="97">
        <f t="shared" si="122"/>
        <v>0</v>
      </c>
      <c r="BK186" s="97">
        <f t="shared" si="123"/>
        <v>0</v>
      </c>
      <c r="BL186" s="97">
        <f t="shared" si="124"/>
        <v>0</v>
      </c>
      <c r="BM186" s="97">
        <f t="shared" si="125"/>
        <v>0</v>
      </c>
      <c r="BN186" s="97">
        <f t="shared" si="126"/>
        <v>0</v>
      </c>
      <c r="BO186" s="97">
        <f t="shared" si="127"/>
        <v>0</v>
      </c>
      <c r="BP186" s="97">
        <f t="shared" si="128"/>
        <v>0</v>
      </c>
      <c r="BQ186" s="97">
        <f t="shared" si="129"/>
        <v>0</v>
      </c>
      <c r="BR186" s="97">
        <f t="shared" si="130"/>
        <v>0</v>
      </c>
      <c r="BS186" s="98">
        <f t="shared" si="131"/>
        <v>349477</v>
      </c>
      <c r="BT186" s="184"/>
      <c r="BV186" s="492"/>
    </row>
    <row r="187" spans="1:74" s="118" customFormat="1" ht="31.5" customHeight="1" x14ac:dyDescent="0.25">
      <c r="A187" s="74">
        <v>10</v>
      </c>
      <c r="B187" s="75">
        <v>161</v>
      </c>
      <c r="C187" s="49" t="s">
        <v>2146</v>
      </c>
      <c r="D187" s="76" t="s">
        <v>1818</v>
      </c>
      <c r="E187" s="48" t="s">
        <v>1256</v>
      </c>
      <c r="F187" s="87" t="s">
        <v>2973</v>
      </c>
      <c r="G187" s="87"/>
      <c r="H187" s="87"/>
      <c r="I187" s="87"/>
      <c r="J187" s="109"/>
      <c r="K187" s="87"/>
      <c r="L187" s="87"/>
      <c r="M187" s="48" t="s">
        <v>2972</v>
      </c>
      <c r="N187" s="49" t="s">
        <v>2974</v>
      </c>
      <c r="O187" s="76" t="s">
        <v>3745</v>
      </c>
      <c r="P187" s="49"/>
      <c r="Q187" s="88" t="s">
        <v>533</v>
      </c>
      <c r="R187" s="49"/>
      <c r="S187" s="76" t="s">
        <v>1854</v>
      </c>
      <c r="T187" s="76" t="s">
        <v>532</v>
      </c>
      <c r="U187" s="89"/>
      <c r="V187" s="90">
        <v>1</v>
      </c>
      <c r="W187" s="399">
        <f t="shared" si="108"/>
        <v>349477</v>
      </c>
      <c r="X187" s="171" t="s">
        <v>2975</v>
      </c>
      <c r="Y187" s="419"/>
      <c r="Z187" s="473" t="s">
        <v>4576</v>
      </c>
      <c r="AA187" s="473" t="s">
        <v>4575</v>
      </c>
      <c r="AB187" s="473" t="s">
        <v>4576</v>
      </c>
      <c r="AC187" s="132" t="str">
        <f>IF(AZ187=0,"【支払済】","")</f>
        <v>【支払済】</v>
      </c>
      <c r="AD187" s="132">
        <v>43537</v>
      </c>
      <c r="AE187" s="132">
        <v>41726</v>
      </c>
      <c r="AF187" s="132" t="str">
        <f t="shared" si="109"/>
        <v/>
      </c>
      <c r="AG187" s="132">
        <f t="shared" si="110"/>
        <v>41726</v>
      </c>
      <c r="AH187" s="132"/>
      <c r="AI187" s="204" t="s">
        <v>2345</v>
      </c>
      <c r="AJ187" s="205">
        <v>43567</v>
      </c>
      <c r="AK187" s="211">
        <v>1139394</v>
      </c>
      <c r="AL187" s="226">
        <v>1139394</v>
      </c>
      <c r="AM187" s="208">
        <v>349477</v>
      </c>
      <c r="AN187" s="93"/>
      <c r="AO187" s="49" t="str">
        <f t="shared" si="111"/>
        <v>群馬県安中市松井田町松井田字二本松１４９７－１</v>
      </c>
      <c r="AP187" s="49"/>
      <c r="AQ187" s="89">
        <v>43558</v>
      </c>
      <c r="AR187" s="93">
        <v>349477</v>
      </c>
      <c r="AS187" s="89"/>
      <c r="AT187" s="93"/>
      <c r="AU187" s="89"/>
      <c r="AV187" s="93"/>
      <c r="AW187" s="89"/>
      <c r="AX187" s="94"/>
      <c r="AY187" s="391">
        <f t="shared" si="83"/>
        <v>349477</v>
      </c>
      <c r="AZ187" s="95">
        <f t="shared" si="112"/>
        <v>0</v>
      </c>
      <c r="BA187" s="49" t="str">
        <f t="shared" si="113"/>
        <v>群馬県安中市松井田町松井田字二本松１４９７－１</v>
      </c>
      <c r="BB187" s="48">
        <f t="shared" si="114"/>
        <v>1</v>
      </c>
      <c r="BC187" s="96">
        <f t="shared" si="115"/>
        <v>0</v>
      </c>
      <c r="BD187" s="89" t="str">
        <f t="shared" si="116"/>
        <v>【支払済】</v>
      </c>
      <c r="BE187" s="97">
        <f t="shared" si="117"/>
        <v>0</v>
      </c>
      <c r="BF187" s="97">
        <f t="shared" si="118"/>
        <v>0</v>
      </c>
      <c r="BG187" s="97">
        <f t="shared" si="119"/>
        <v>0</v>
      </c>
      <c r="BH187" s="97">
        <f t="shared" si="120"/>
        <v>0</v>
      </c>
      <c r="BI187" s="97">
        <f t="shared" si="121"/>
        <v>0</v>
      </c>
      <c r="BJ187" s="97">
        <f t="shared" si="122"/>
        <v>0</v>
      </c>
      <c r="BK187" s="97">
        <f t="shared" si="123"/>
        <v>0</v>
      </c>
      <c r="BL187" s="97">
        <f t="shared" si="124"/>
        <v>0</v>
      </c>
      <c r="BM187" s="97">
        <f t="shared" si="125"/>
        <v>0</v>
      </c>
      <c r="BN187" s="97">
        <f t="shared" si="126"/>
        <v>0</v>
      </c>
      <c r="BO187" s="97">
        <f t="shared" si="127"/>
        <v>0</v>
      </c>
      <c r="BP187" s="97">
        <f t="shared" si="128"/>
        <v>0</v>
      </c>
      <c r="BQ187" s="97">
        <f t="shared" si="129"/>
        <v>0</v>
      </c>
      <c r="BR187" s="97">
        <f t="shared" si="130"/>
        <v>0</v>
      </c>
      <c r="BS187" s="98">
        <f t="shared" si="131"/>
        <v>0</v>
      </c>
      <c r="BT187" s="184"/>
      <c r="BV187" s="492"/>
    </row>
    <row r="188" spans="1:74" s="118" customFormat="1" ht="31.5" customHeight="1" x14ac:dyDescent="0.25">
      <c r="A188" s="74">
        <v>10</v>
      </c>
      <c r="B188" s="75">
        <v>162</v>
      </c>
      <c r="C188" s="49" t="s">
        <v>2146</v>
      </c>
      <c r="D188" s="76"/>
      <c r="E188" s="48" t="s">
        <v>1256</v>
      </c>
      <c r="F188" s="320" t="s">
        <v>4022</v>
      </c>
      <c r="G188" s="320"/>
      <c r="H188" s="87"/>
      <c r="I188" s="87"/>
      <c r="J188" s="109"/>
      <c r="K188" s="87"/>
      <c r="L188" s="87"/>
      <c r="M188" s="48" t="s">
        <v>2972</v>
      </c>
      <c r="N188" s="49" t="s">
        <v>1277</v>
      </c>
      <c r="O188" s="49"/>
      <c r="P188" s="49"/>
      <c r="Q188" s="88" t="s">
        <v>533</v>
      </c>
      <c r="R188" s="49"/>
      <c r="S188" s="76" t="s">
        <v>1854</v>
      </c>
      <c r="T188" s="76" t="s">
        <v>532</v>
      </c>
      <c r="U188" s="89"/>
      <c r="V188" s="90">
        <v>3</v>
      </c>
      <c r="W188" s="399">
        <f t="shared" si="108"/>
        <v>746333.33333333337</v>
      </c>
      <c r="X188" s="171" t="s">
        <v>2975</v>
      </c>
      <c r="Y188" s="56"/>
      <c r="Z188" s="473" t="s">
        <v>4576</v>
      </c>
      <c r="AA188" s="473" t="s">
        <v>4575</v>
      </c>
      <c r="AB188" s="473" t="s">
        <v>4576</v>
      </c>
      <c r="AC188" s="132"/>
      <c r="AD188" s="132">
        <v>42396</v>
      </c>
      <c r="AE188" s="132"/>
      <c r="AF188" s="132" t="str">
        <f t="shared" si="109"/>
        <v/>
      </c>
      <c r="AG188" s="132">
        <f t="shared" si="110"/>
        <v>42396</v>
      </c>
      <c r="AH188" s="132"/>
      <c r="AI188" s="132"/>
      <c r="AJ188" s="132"/>
      <c r="AK188" s="215"/>
      <c r="AL188" s="132"/>
      <c r="AM188" s="208"/>
      <c r="AN188" s="93">
        <v>2239000</v>
      </c>
      <c r="AO188" s="49" t="str">
        <f t="shared" si="111"/>
        <v>群馬県安中市松井田町松井田字二本松１４９７－１、９～１０</v>
      </c>
      <c r="AP188" s="49"/>
      <c r="AQ188" s="89"/>
      <c r="AR188" s="93"/>
      <c r="AS188" s="89"/>
      <c r="AT188" s="93"/>
      <c r="AU188" s="89"/>
      <c r="AV188" s="93"/>
      <c r="AW188" s="107"/>
      <c r="AX188" s="103"/>
      <c r="AY188" s="391">
        <f t="shared" si="83"/>
        <v>0</v>
      </c>
      <c r="AZ188" s="95" t="str">
        <f t="shared" si="112"/>
        <v/>
      </c>
      <c r="BA188" s="49" t="str">
        <f t="shared" si="113"/>
        <v>群馬県安中市松井田町松井田字二本松１４９７－１、９～１０</v>
      </c>
      <c r="BB188" s="48">
        <f t="shared" si="114"/>
        <v>3</v>
      </c>
      <c r="BC188" s="96">
        <f t="shared" si="115"/>
        <v>0</v>
      </c>
      <c r="BD188" s="89">
        <f t="shared" si="116"/>
        <v>0</v>
      </c>
      <c r="BE188" s="97">
        <f t="shared" si="117"/>
        <v>0</v>
      </c>
      <c r="BF188" s="97" t="str">
        <f t="shared" si="118"/>
        <v/>
      </c>
      <c r="BG188" s="97">
        <f t="shared" si="119"/>
        <v>0</v>
      </c>
      <c r="BH188" s="97">
        <f t="shared" si="120"/>
        <v>0</v>
      </c>
      <c r="BI188" s="97">
        <f t="shared" si="121"/>
        <v>0</v>
      </c>
      <c r="BJ188" s="97">
        <f t="shared" si="122"/>
        <v>0</v>
      </c>
      <c r="BK188" s="97">
        <f t="shared" si="123"/>
        <v>0</v>
      </c>
      <c r="BL188" s="97">
        <f t="shared" si="124"/>
        <v>0</v>
      </c>
      <c r="BM188" s="97">
        <f t="shared" si="125"/>
        <v>0</v>
      </c>
      <c r="BN188" s="97">
        <f t="shared" si="126"/>
        <v>0</v>
      </c>
      <c r="BO188" s="97">
        <f t="shared" si="127"/>
        <v>0</v>
      </c>
      <c r="BP188" s="97">
        <f t="shared" si="128"/>
        <v>0</v>
      </c>
      <c r="BQ188" s="97">
        <f t="shared" si="129"/>
        <v>0</v>
      </c>
      <c r="BR188" s="97">
        <f t="shared" si="130"/>
        <v>0</v>
      </c>
      <c r="BS188" s="98" t="e">
        <f t="shared" si="131"/>
        <v>#VALUE!</v>
      </c>
      <c r="BT188" s="184"/>
      <c r="BV188" s="492"/>
    </row>
    <row r="189" spans="1:74" s="118" customFormat="1" ht="31.5" customHeight="1" x14ac:dyDescent="0.25">
      <c r="A189" s="74">
        <v>10</v>
      </c>
      <c r="B189" s="75">
        <v>161</v>
      </c>
      <c r="C189" s="49" t="s">
        <v>2146</v>
      </c>
      <c r="D189" s="76" t="s">
        <v>2384</v>
      </c>
      <c r="E189" s="48" t="s">
        <v>1256</v>
      </c>
      <c r="F189" s="87" t="s">
        <v>2386</v>
      </c>
      <c r="G189" s="87"/>
      <c r="H189" s="87"/>
      <c r="I189" s="87"/>
      <c r="J189" s="109"/>
      <c r="K189" s="87"/>
      <c r="L189" s="87"/>
      <c r="M189" s="48" t="s">
        <v>2972</v>
      </c>
      <c r="N189" s="49" t="s">
        <v>1277</v>
      </c>
      <c r="O189" s="49"/>
      <c r="P189" s="49"/>
      <c r="Q189" s="88" t="s">
        <v>533</v>
      </c>
      <c r="R189" s="49"/>
      <c r="S189" s="76" t="s">
        <v>1854</v>
      </c>
      <c r="T189" s="76" t="s">
        <v>532</v>
      </c>
      <c r="U189" s="89"/>
      <c r="V189" s="90">
        <v>3</v>
      </c>
      <c r="W189" s="399">
        <f t="shared" si="108"/>
        <v>379798</v>
      </c>
      <c r="X189" s="171" t="s">
        <v>2975</v>
      </c>
      <c r="Y189" s="419"/>
      <c r="Z189" s="473" t="s">
        <v>4576</v>
      </c>
      <c r="AA189" s="473" t="s">
        <v>4575</v>
      </c>
      <c r="AB189" s="473" t="s">
        <v>4576</v>
      </c>
      <c r="AC189" s="132">
        <v>43567</v>
      </c>
      <c r="AD189" s="132">
        <v>42821</v>
      </c>
      <c r="AE189" s="132">
        <v>41726</v>
      </c>
      <c r="AF189" s="132" t="str">
        <f t="shared" si="109"/>
        <v/>
      </c>
      <c r="AG189" s="132">
        <f t="shared" si="110"/>
        <v>41726</v>
      </c>
      <c r="AH189" s="132"/>
      <c r="AI189" s="204" t="s">
        <v>2345</v>
      </c>
      <c r="AJ189" s="205">
        <v>43567</v>
      </c>
      <c r="AK189" s="211">
        <v>1139394</v>
      </c>
      <c r="AL189" s="226">
        <v>1139394</v>
      </c>
      <c r="AM189" s="208">
        <f>349477+622067+167850</f>
        <v>1139394</v>
      </c>
      <c r="AN189" s="93"/>
      <c r="AO189" s="49" t="str">
        <f t="shared" si="111"/>
        <v>群馬県安中市松井田町松井田字二本松１４９７－１、９～１０</v>
      </c>
      <c r="AP189" s="49"/>
      <c r="AQ189" s="89"/>
      <c r="AR189" s="93"/>
      <c r="AS189" s="89"/>
      <c r="AT189" s="93"/>
      <c r="AU189" s="89"/>
      <c r="AV189" s="93"/>
      <c r="AW189" s="89"/>
      <c r="AX189" s="94"/>
      <c r="AY189" s="391">
        <f t="shared" si="83"/>
        <v>0</v>
      </c>
      <c r="AZ189" s="95">
        <f t="shared" si="112"/>
        <v>1139394</v>
      </c>
      <c r="BA189" s="49" t="str">
        <f t="shared" si="113"/>
        <v>群馬県安中市松井田町松井田字二本松１４９７－１、９～１０</v>
      </c>
      <c r="BB189" s="48">
        <f t="shared" si="114"/>
        <v>3</v>
      </c>
      <c r="BC189" s="96">
        <f t="shared" si="115"/>
        <v>0</v>
      </c>
      <c r="BD189" s="89">
        <f t="shared" si="116"/>
        <v>43567</v>
      </c>
      <c r="BE189" s="97">
        <f t="shared" si="117"/>
        <v>0</v>
      </c>
      <c r="BF189" s="97">
        <f t="shared" si="118"/>
        <v>0</v>
      </c>
      <c r="BG189" s="97">
        <f t="shared" si="119"/>
        <v>0</v>
      </c>
      <c r="BH189" s="97">
        <f t="shared" si="120"/>
        <v>0</v>
      </c>
      <c r="BI189" s="97">
        <f t="shared" si="121"/>
        <v>0</v>
      </c>
      <c r="BJ189" s="97">
        <f t="shared" si="122"/>
        <v>0</v>
      </c>
      <c r="BK189" s="97">
        <f t="shared" si="123"/>
        <v>0</v>
      </c>
      <c r="BL189" s="97">
        <f t="shared" si="124"/>
        <v>0</v>
      </c>
      <c r="BM189" s="97">
        <f t="shared" si="125"/>
        <v>0</v>
      </c>
      <c r="BN189" s="97">
        <f t="shared" si="126"/>
        <v>0</v>
      </c>
      <c r="BO189" s="97">
        <f t="shared" si="127"/>
        <v>0</v>
      </c>
      <c r="BP189" s="97">
        <f t="shared" si="128"/>
        <v>0</v>
      </c>
      <c r="BQ189" s="97">
        <f t="shared" si="129"/>
        <v>0</v>
      </c>
      <c r="BR189" s="97">
        <f t="shared" si="130"/>
        <v>0</v>
      </c>
      <c r="BS189" s="98">
        <f t="shared" si="131"/>
        <v>1139394</v>
      </c>
      <c r="BT189" s="184"/>
      <c r="BV189" s="492"/>
    </row>
    <row r="190" spans="1:74" s="118" customFormat="1" ht="31.5" customHeight="1" x14ac:dyDescent="0.25">
      <c r="A190" s="74">
        <v>10</v>
      </c>
      <c r="B190" s="75">
        <v>161</v>
      </c>
      <c r="C190" s="49" t="s">
        <v>2146</v>
      </c>
      <c r="D190" s="76" t="s">
        <v>1818</v>
      </c>
      <c r="E190" s="48" t="s">
        <v>1256</v>
      </c>
      <c r="F190" s="87" t="s">
        <v>2386</v>
      </c>
      <c r="G190" s="87"/>
      <c r="H190" s="87"/>
      <c r="I190" s="87"/>
      <c r="J190" s="109"/>
      <c r="K190" s="87"/>
      <c r="L190" s="87"/>
      <c r="M190" s="48" t="s">
        <v>2972</v>
      </c>
      <c r="N190" s="49" t="s">
        <v>2978</v>
      </c>
      <c r="O190" s="49"/>
      <c r="P190" s="49"/>
      <c r="Q190" s="88" t="s">
        <v>533</v>
      </c>
      <c r="R190" s="49"/>
      <c r="S190" s="76" t="s">
        <v>1854</v>
      </c>
      <c r="T190" s="76" t="s">
        <v>532</v>
      </c>
      <c r="U190" s="89"/>
      <c r="V190" s="90">
        <v>1</v>
      </c>
      <c r="W190" s="399">
        <f t="shared" si="108"/>
        <v>167850</v>
      </c>
      <c r="X190" s="171" t="s">
        <v>2975</v>
      </c>
      <c r="Y190" s="419"/>
      <c r="Z190" s="473" t="s">
        <v>4576</v>
      </c>
      <c r="AA190" s="473" t="s">
        <v>4575</v>
      </c>
      <c r="AB190" s="473" t="s">
        <v>4576</v>
      </c>
      <c r="AC190" s="132">
        <v>43567</v>
      </c>
      <c r="AD190" s="132">
        <v>43537</v>
      </c>
      <c r="AE190" s="132">
        <v>41726</v>
      </c>
      <c r="AF190" s="132" t="str">
        <f t="shared" si="109"/>
        <v/>
      </c>
      <c r="AG190" s="132">
        <f t="shared" si="110"/>
        <v>41726</v>
      </c>
      <c r="AH190" s="132"/>
      <c r="AI190" s="204" t="s">
        <v>2345</v>
      </c>
      <c r="AJ190" s="205">
        <v>43567</v>
      </c>
      <c r="AK190" s="206">
        <v>1139394</v>
      </c>
      <c r="AL190" s="226">
        <v>1139394</v>
      </c>
      <c r="AM190" s="208">
        <v>167850</v>
      </c>
      <c r="AN190" s="93"/>
      <c r="AO190" s="49" t="str">
        <f t="shared" si="111"/>
        <v>群馬県安中市松井田町松井田字二本松１４９７－１０</v>
      </c>
      <c r="AP190" s="49"/>
      <c r="AQ190" s="89"/>
      <c r="AR190" s="93"/>
      <c r="AS190" s="89"/>
      <c r="AT190" s="93"/>
      <c r="AU190" s="89"/>
      <c r="AV190" s="93"/>
      <c r="AW190" s="89"/>
      <c r="AX190" s="94"/>
      <c r="AY190" s="391">
        <f t="shared" si="83"/>
        <v>0</v>
      </c>
      <c r="AZ190" s="95">
        <f t="shared" si="112"/>
        <v>167850</v>
      </c>
      <c r="BA190" s="49" t="str">
        <f t="shared" si="113"/>
        <v>群馬県安中市松井田町松井田字二本松１４９７－１０</v>
      </c>
      <c r="BB190" s="48">
        <f t="shared" si="114"/>
        <v>1</v>
      </c>
      <c r="BC190" s="96">
        <f t="shared" si="115"/>
        <v>0</v>
      </c>
      <c r="BD190" s="89">
        <f t="shared" si="116"/>
        <v>43567</v>
      </c>
      <c r="BE190" s="97">
        <f t="shared" si="117"/>
        <v>0</v>
      </c>
      <c r="BF190" s="97">
        <f t="shared" si="118"/>
        <v>0</v>
      </c>
      <c r="BG190" s="97">
        <f t="shared" si="119"/>
        <v>0</v>
      </c>
      <c r="BH190" s="97">
        <f t="shared" si="120"/>
        <v>0</v>
      </c>
      <c r="BI190" s="97">
        <f t="shared" si="121"/>
        <v>0</v>
      </c>
      <c r="BJ190" s="97">
        <f t="shared" si="122"/>
        <v>0</v>
      </c>
      <c r="BK190" s="97">
        <f t="shared" si="123"/>
        <v>0</v>
      </c>
      <c r="BL190" s="97">
        <f t="shared" si="124"/>
        <v>0</v>
      </c>
      <c r="BM190" s="97">
        <f t="shared" si="125"/>
        <v>0</v>
      </c>
      <c r="BN190" s="97">
        <f t="shared" si="126"/>
        <v>0</v>
      </c>
      <c r="BO190" s="97">
        <f t="shared" si="127"/>
        <v>0</v>
      </c>
      <c r="BP190" s="97">
        <f t="shared" si="128"/>
        <v>0</v>
      </c>
      <c r="BQ190" s="97">
        <f t="shared" si="129"/>
        <v>0</v>
      </c>
      <c r="BR190" s="97">
        <f t="shared" si="130"/>
        <v>0</v>
      </c>
      <c r="BS190" s="98">
        <f t="shared" si="131"/>
        <v>167850</v>
      </c>
      <c r="BT190" s="184"/>
      <c r="BV190" s="492"/>
    </row>
    <row r="191" spans="1:74" s="118" customFormat="1" ht="31.5" customHeight="1" x14ac:dyDescent="0.25">
      <c r="A191" s="74">
        <v>10</v>
      </c>
      <c r="B191" s="75">
        <v>161</v>
      </c>
      <c r="C191" s="49" t="s">
        <v>2146</v>
      </c>
      <c r="D191" s="76" t="s">
        <v>1818</v>
      </c>
      <c r="E191" s="48" t="s">
        <v>1256</v>
      </c>
      <c r="F191" s="87" t="s">
        <v>2976</v>
      </c>
      <c r="G191" s="87"/>
      <c r="H191" s="87"/>
      <c r="I191" s="87"/>
      <c r="J191" s="109"/>
      <c r="K191" s="87"/>
      <c r="L191" s="87"/>
      <c r="M191" s="48" t="s">
        <v>2972</v>
      </c>
      <c r="N191" s="49" t="s">
        <v>2977</v>
      </c>
      <c r="O191" s="49"/>
      <c r="P191" s="49"/>
      <c r="Q191" s="88" t="s">
        <v>533</v>
      </c>
      <c r="R191" s="49"/>
      <c r="S191" s="76" t="s">
        <v>1854</v>
      </c>
      <c r="T191" s="76" t="s">
        <v>532</v>
      </c>
      <c r="U191" s="89"/>
      <c r="V191" s="90">
        <v>1</v>
      </c>
      <c r="W191" s="399">
        <f t="shared" si="108"/>
        <v>622067</v>
      </c>
      <c r="X191" s="171" t="s">
        <v>2975</v>
      </c>
      <c r="Y191" s="56"/>
      <c r="Z191" s="473" t="s">
        <v>4576</v>
      </c>
      <c r="AA191" s="473" t="s">
        <v>4575</v>
      </c>
      <c r="AB191" s="474" t="s">
        <v>4576</v>
      </c>
      <c r="AC191" s="132">
        <v>43567</v>
      </c>
      <c r="AD191" s="132">
        <v>43537</v>
      </c>
      <c r="AE191" s="132">
        <v>41726</v>
      </c>
      <c r="AF191" s="132" t="str">
        <f t="shared" si="109"/>
        <v/>
      </c>
      <c r="AG191" s="132">
        <f t="shared" si="110"/>
        <v>41726</v>
      </c>
      <c r="AH191" s="132"/>
      <c r="AI191" s="204" t="s">
        <v>2345</v>
      </c>
      <c r="AJ191" s="205">
        <v>43567</v>
      </c>
      <c r="AK191" s="211">
        <v>1139394</v>
      </c>
      <c r="AL191" s="226">
        <v>1139394</v>
      </c>
      <c r="AM191" s="208">
        <v>622067</v>
      </c>
      <c r="AN191" s="93"/>
      <c r="AO191" s="49" t="str">
        <f t="shared" si="111"/>
        <v>群馬県安中市松井田町松井田字二本松１４９７－９</v>
      </c>
      <c r="AP191" s="49"/>
      <c r="AQ191" s="89"/>
      <c r="AR191" s="93"/>
      <c r="AS191" s="89"/>
      <c r="AT191" s="93"/>
      <c r="AU191" s="89"/>
      <c r="AV191" s="93"/>
      <c r="AW191" s="89"/>
      <c r="AX191" s="94"/>
      <c r="AY191" s="391">
        <f t="shared" si="83"/>
        <v>0</v>
      </c>
      <c r="AZ191" s="95">
        <f t="shared" si="112"/>
        <v>622067</v>
      </c>
      <c r="BA191" s="49" t="str">
        <f t="shared" si="113"/>
        <v>群馬県安中市松井田町松井田字二本松１４９７－９</v>
      </c>
      <c r="BB191" s="48">
        <f t="shared" si="114"/>
        <v>1</v>
      </c>
      <c r="BC191" s="96">
        <f t="shared" si="115"/>
        <v>0</v>
      </c>
      <c r="BD191" s="89">
        <f t="shared" si="116"/>
        <v>43567</v>
      </c>
      <c r="BE191" s="97">
        <f t="shared" si="117"/>
        <v>0</v>
      </c>
      <c r="BF191" s="97">
        <f t="shared" si="118"/>
        <v>0</v>
      </c>
      <c r="BG191" s="97">
        <f t="shared" si="119"/>
        <v>0</v>
      </c>
      <c r="BH191" s="97">
        <f t="shared" si="120"/>
        <v>0</v>
      </c>
      <c r="BI191" s="97">
        <f t="shared" si="121"/>
        <v>0</v>
      </c>
      <c r="BJ191" s="97">
        <f t="shared" si="122"/>
        <v>0</v>
      </c>
      <c r="BK191" s="97">
        <f t="shared" si="123"/>
        <v>0</v>
      </c>
      <c r="BL191" s="97">
        <f t="shared" si="124"/>
        <v>0</v>
      </c>
      <c r="BM191" s="97">
        <f t="shared" si="125"/>
        <v>0</v>
      </c>
      <c r="BN191" s="97">
        <f t="shared" si="126"/>
        <v>0</v>
      </c>
      <c r="BO191" s="97">
        <f t="shared" si="127"/>
        <v>0</v>
      </c>
      <c r="BP191" s="97">
        <f t="shared" si="128"/>
        <v>0</v>
      </c>
      <c r="BQ191" s="97">
        <f t="shared" si="129"/>
        <v>0</v>
      </c>
      <c r="BR191" s="97">
        <f t="shared" si="130"/>
        <v>0</v>
      </c>
      <c r="BS191" s="98">
        <f t="shared" si="131"/>
        <v>622067</v>
      </c>
      <c r="BT191" s="184"/>
      <c r="BV191" s="492"/>
    </row>
    <row r="192" spans="1:74" s="118" customFormat="1" ht="31.5" customHeight="1" x14ac:dyDescent="0.25">
      <c r="A192" s="74">
        <v>10</v>
      </c>
      <c r="B192" s="75">
        <v>963</v>
      </c>
      <c r="C192" s="49" t="s">
        <v>2328</v>
      </c>
      <c r="D192" s="76" t="s">
        <v>2906</v>
      </c>
      <c r="E192" s="48"/>
      <c r="F192" s="318" t="s">
        <v>2943</v>
      </c>
      <c r="G192" s="318"/>
      <c r="H192" s="87"/>
      <c r="I192" s="87"/>
      <c r="J192" s="109"/>
      <c r="K192" s="87"/>
      <c r="L192" s="87"/>
      <c r="M192" s="48" t="s">
        <v>2972</v>
      </c>
      <c r="N192" s="49" t="s">
        <v>3143</v>
      </c>
      <c r="O192" s="49"/>
      <c r="P192" s="49"/>
      <c r="Q192" s="88"/>
      <c r="R192" s="49"/>
      <c r="S192" s="76" t="s">
        <v>2318</v>
      </c>
      <c r="T192" s="76" t="s">
        <v>449</v>
      </c>
      <c r="U192" s="89"/>
      <c r="V192" s="90">
        <v>1</v>
      </c>
      <c r="W192" s="399">
        <f t="shared" si="108"/>
        <v>605050</v>
      </c>
      <c r="X192" s="171" t="s">
        <v>3394</v>
      </c>
      <c r="Y192" s="419"/>
      <c r="Z192" s="473" t="s">
        <v>4575</v>
      </c>
      <c r="AA192" s="473" t="s">
        <v>4575</v>
      </c>
      <c r="AB192" s="473" t="s">
        <v>4576</v>
      </c>
      <c r="AC192" s="132" t="s">
        <v>3142</v>
      </c>
      <c r="AD192" s="132">
        <v>43258</v>
      </c>
      <c r="AE192" s="132"/>
      <c r="AF192" s="132"/>
      <c r="AG192" s="132">
        <f t="shared" si="110"/>
        <v>43258</v>
      </c>
      <c r="AH192" s="132"/>
      <c r="AI192" s="204"/>
      <c r="AJ192" s="205"/>
      <c r="AK192" s="206"/>
      <c r="AL192" s="207"/>
      <c r="AM192" s="208">
        <v>605050</v>
      </c>
      <c r="AN192" s="93"/>
      <c r="AO192" s="49" t="str">
        <f>+N192</f>
        <v>群馬県甘楽郡下仁田町大字西野牧４６７０－８</v>
      </c>
      <c r="AP192" s="49"/>
      <c r="AQ192" s="89"/>
      <c r="AR192" s="93"/>
      <c r="AS192" s="89"/>
      <c r="AT192" s="93"/>
      <c r="AU192" s="89"/>
      <c r="AV192" s="93"/>
      <c r="AW192" s="89"/>
      <c r="AX192" s="94"/>
      <c r="AY192" s="391">
        <f t="shared" si="83"/>
        <v>0</v>
      </c>
      <c r="AZ192" s="99">
        <f t="shared" si="112"/>
        <v>605050</v>
      </c>
      <c r="BA192" s="49" t="str">
        <f>+N192</f>
        <v>群馬県甘楽郡下仁田町大字西野牧４６７０－８</v>
      </c>
      <c r="BB192" s="48"/>
      <c r="BC192" s="96"/>
      <c r="BD192" s="89"/>
      <c r="BE192" s="97"/>
      <c r="BF192" s="97"/>
      <c r="BG192" s="97"/>
      <c r="BH192" s="97"/>
      <c r="BI192" s="97"/>
      <c r="BJ192" s="97"/>
      <c r="BK192" s="97"/>
      <c r="BL192" s="97"/>
      <c r="BM192" s="97"/>
      <c r="BN192" s="97"/>
      <c r="BO192" s="97"/>
      <c r="BP192" s="97"/>
      <c r="BQ192" s="97"/>
      <c r="BR192" s="97"/>
      <c r="BS192" s="98"/>
      <c r="BT192" s="184"/>
      <c r="BV192" s="492"/>
    </row>
    <row r="193" spans="1:74" s="118" customFormat="1" ht="31.5" customHeight="1" x14ac:dyDescent="0.25">
      <c r="A193" s="74">
        <v>10</v>
      </c>
      <c r="B193" s="75">
        <v>163</v>
      </c>
      <c r="C193" s="49" t="s">
        <v>2148</v>
      </c>
      <c r="D193" s="76"/>
      <c r="E193" s="48" t="s">
        <v>1068</v>
      </c>
      <c r="F193" s="87" t="s">
        <v>2943</v>
      </c>
      <c r="G193" s="87"/>
      <c r="H193" s="87"/>
      <c r="I193" s="87"/>
      <c r="J193" s="109"/>
      <c r="K193" s="87"/>
      <c r="L193" s="87"/>
      <c r="M193" s="48" t="s">
        <v>2972</v>
      </c>
      <c r="N193" s="49" t="s">
        <v>1280</v>
      </c>
      <c r="O193" s="49"/>
      <c r="P193" s="49"/>
      <c r="Q193" s="88" t="s">
        <v>536</v>
      </c>
      <c r="R193" s="49"/>
      <c r="S193" s="76" t="s">
        <v>1854</v>
      </c>
      <c r="T193" s="76" t="s">
        <v>532</v>
      </c>
      <c r="U193" s="89"/>
      <c r="V193" s="90">
        <v>4</v>
      </c>
      <c r="W193" s="399">
        <f t="shared" ref="W193:W200" si="132">(AM193+AN193)/V193</f>
        <v>151262.5</v>
      </c>
      <c r="X193" s="171" t="s">
        <v>2944</v>
      </c>
      <c r="Y193" s="419"/>
      <c r="Z193" s="473" t="s">
        <v>4575</v>
      </c>
      <c r="AA193" s="473" t="s">
        <v>4575</v>
      </c>
      <c r="AB193" s="473" t="s">
        <v>4576</v>
      </c>
      <c r="AC193" s="132" t="s">
        <v>145</v>
      </c>
      <c r="AD193" s="132">
        <v>42957</v>
      </c>
      <c r="AE193" s="132">
        <v>41726</v>
      </c>
      <c r="AF193" s="132" t="str">
        <f t="shared" ref="AF193:AF224" si="133">+IF(AD193=AE193,"SAME","")</f>
        <v/>
      </c>
      <c r="AG193" s="132">
        <f t="shared" si="110"/>
        <v>41726</v>
      </c>
      <c r="AH193" s="132"/>
      <c r="AI193" s="204"/>
      <c r="AJ193" s="205"/>
      <c r="AK193" s="206"/>
      <c r="AL193" s="207"/>
      <c r="AM193" s="208">
        <v>605050</v>
      </c>
      <c r="AN193" s="93"/>
      <c r="AO193" s="49" t="str">
        <f t="shared" ref="AO193:AO200" si="134">N193</f>
        <v>群馬県甘楽郡下仁田町大字西野牧４６７０－８他</v>
      </c>
      <c r="AP193" s="49"/>
      <c r="AQ193" s="89"/>
      <c r="AR193" s="93"/>
      <c r="AS193" s="89"/>
      <c r="AT193" s="93"/>
      <c r="AU193" s="89"/>
      <c r="AV193" s="93"/>
      <c r="AW193" s="89"/>
      <c r="AX193" s="94"/>
      <c r="AY193" s="391">
        <f t="shared" si="83"/>
        <v>0</v>
      </c>
      <c r="AZ193" s="95">
        <f t="shared" si="112"/>
        <v>605050</v>
      </c>
      <c r="BA193" s="49" t="str">
        <f t="shared" ref="BA193:BA200" si="135">N193</f>
        <v>群馬県甘楽郡下仁田町大字西野牧４６７０－８他</v>
      </c>
      <c r="BB193" s="48">
        <f t="shared" ref="BB193:BB200" si="136">V193</f>
        <v>4</v>
      </c>
      <c r="BC193" s="96">
        <f t="shared" ref="BC193:BC200" si="137">Y193</f>
        <v>0</v>
      </c>
      <c r="BD193" s="89" t="str">
        <f t="shared" ref="BD193:BD199" si="138">AC193</f>
        <v>期限未記載</v>
      </c>
      <c r="BE193" s="97">
        <f t="shared" ref="BE193:BE200" si="139">IF(OR(AC193="期限未記載",AC193="期限超過"),AZ193,0)</f>
        <v>605050</v>
      </c>
      <c r="BF193" s="97">
        <f t="shared" ref="BF193:BF200" si="140">IF(AND(BD193&lt;=43506,BD193&lt;&gt;""),AZ193,0)</f>
        <v>0</v>
      </c>
      <c r="BG193" s="97">
        <f t="shared" ref="BG193:BG200" si="141">IF(AND(BD193&lt;=43511,BD193&gt;=43507),AZ193,0)</f>
        <v>0</v>
      </c>
      <c r="BH193" s="97">
        <f t="shared" ref="BH193:BH200" si="142">IF(AND(BD193&lt;=43516,BD193&gt;=43512),AZ193,0)</f>
        <v>0</v>
      </c>
      <c r="BI193" s="97">
        <f t="shared" ref="BI193:BI200" si="143">IF(AND(BD193&lt;=43521,BD193&gt;=43517),AZ193,0)</f>
        <v>0</v>
      </c>
      <c r="BJ193" s="97">
        <f t="shared" ref="BJ193:BJ200" si="144">IF(AND(BD193&lt;=43524,BD193&gt;=43522),AZ193,0)</f>
        <v>0</v>
      </c>
      <c r="BK193" s="97">
        <f t="shared" ref="BK193:BK200" si="145">IF(AND(BD193&lt;=43529,BD193&gt;=43525),AZ193,0)</f>
        <v>0</v>
      </c>
      <c r="BL193" s="97">
        <f t="shared" ref="BL193:BL200" si="146">IF(AND(BD193&lt;=43534,BD193&gt;=43530),AZ193,0)</f>
        <v>0</v>
      </c>
      <c r="BM193" s="97">
        <f t="shared" ref="BM193:BM200" si="147">IF(AND(BD193&lt;=43539,BD193&gt;=43535),AZ193,0)</f>
        <v>0</v>
      </c>
      <c r="BN193" s="97">
        <f t="shared" ref="BN193:BN200" si="148">IF(AND(BD193&lt;=43544,BD193&gt;=43540),AZ193,0)</f>
        <v>0</v>
      </c>
      <c r="BO193" s="97">
        <f t="shared" ref="BO193:BO200" si="149">IF(AND(BD193&lt;=43549,BD193&gt;=43545),AZ193,0)</f>
        <v>0</v>
      </c>
      <c r="BP193" s="97">
        <f t="shared" ref="BP193:BP200" si="150">IF(AND(BD193&lt;=43555,BD193&gt;=43550),AZ193,0)</f>
        <v>0</v>
      </c>
      <c r="BQ193" s="97">
        <f t="shared" ref="BQ193:BQ200" si="151">IF(AND(BD193&lt;=43560,BD193&gt;=43556),AZ193,0)</f>
        <v>0</v>
      </c>
      <c r="BR193" s="97">
        <f t="shared" ref="BR193:BR200" si="152">IF(AND($BD193&lt;=43565,$BD193&gt;=43561),$AZ193,0)</f>
        <v>0</v>
      </c>
      <c r="BS193" s="98">
        <f t="shared" ref="BS193:BS200" si="153">AZ193-SUM(BE193:BR193)</f>
        <v>0</v>
      </c>
      <c r="BT193" s="184"/>
      <c r="BV193" s="492"/>
    </row>
    <row r="194" spans="1:74" s="118" customFormat="1" ht="31.5" customHeight="1" x14ac:dyDescent="0.25">
      <c r="A194" s="74">
        <v>10</v>
      </c>
      <c r="B194" s="75">
        <v>164</v>
      </c>
      <c r="C194" s="49" t="s">
        <v>4023</v>
      </c>
      <c r="D194" s="76"/>
      <c r="E194" s="48" t="s">
        <v>1257</v>
      </c>
      <c r="F194" s="318" t="s">
        <v>4023</v>
      </c>
      <c r="G194" s="318"/>
      <c r="H194" s="87"/>
      <c r="I194" s="87"/>
      <c r="J194" s="109"/>
      <c r="K194" s="87"/>
      <c r="L194" s="87"/>
      <c r="M194" s="82" t="s">
        <v>3396</v>
      </c>
      <c r="N194" s="49" t="s">
        <v>1278</v>
      </c>
      <c r="O194" s="49"/>
      <c r="P194" s="49"/>
      <c r="Q194" s="88" t="s">
        <v>534</v>
      </c>
      <c r="R194" s="49"/>
      <c r="S194" s="76" t="s">
        <v>1854</v>
      </c>
      <c r="T194" s="76" t="s">
        <v>532</v>
      </c>
      <c r="U194" s="89"/>
      <c r="V194" s="90">
        <v>4</v>
      </c>
      <c r="W194" s="399">
        <f t="shared" si="132"/>
        <v>312741.5</v>
      </c>
      <c r="X194" s="171" t="s">
        <v>3395</v>
      </c>
      <c r="Y194" s="463" t="s">
        <v>2162</v>
      </c>
      <c r="Z194" s="477" t="s">
        <v>4575</v>
      </c>
      <c r="AA194" s="477" t="s">
        <v>4575</v>
      </c>
      <c r="AB194" s="473" t="s">
        <v>4576</v>
      </c>
      <c r="AC194" s="204" t="s">
        <v>152</v>
      </c>
      <c r="AD194" s="132">
        <v>42760</v>
      </c>
      <c r="AE194" s="132">
        <v>41726</v>
      </c>
      <c r="AF194" s="132" t="str">
        <f t="shared" si="133"/>
        <v/>
      </c>
      <c r="AG194" s="132">
        <f t="shared" si="110"/>
        <v>41726</v>
      </c>
      <c r="AH194" s="132"/>
      <c r="AI194" s="204"/>
      <c r="AJ194" s="205"/>
      <c r="AK194" s="206"/>
      <c r="AL194" s="207"/>
      <c r="AM194" s="208">
        <f>745438+101632+302264+101632</f>
        <v>1250966</v>
      </c>
      <c r="AN194" s="93"/>
      <c r="AO194" s="49" t="str">
        <f t="shared" si="134"/>
        <v>群馬県甘楽郡甘楽町大字白倉２４４４－１、４～６</v>
      </c>
      <c r="AP194" s="49"/>
      <c r="AQ194" s="89">
        <v>42766</v>
      </c>
      <c r="AR194" s="93">
        <v>1250966</v>
      </c>
      <c r="AS194" s="89"/>
      <c r="AT194" s="93"/>
      <c r="AU194" s="89"/>
      <c r="AV194" s="93"/>
      <c r="AW194" s="89"/>
      <c r="AX194" s="94"/>
      <c r="AY194" s="391">
        <f t="shared" si="83"/>
        <v>1250966</v>
      </c>
      <c r="AZ194" s="95">
        <f t="shared" si="112"/>
        <v>0</v>
      </c>
      <c r="BA194" s="49" t="str">
        <f t="shared" si="135"/>
        <v>群馬県甘楽郡甘楽町大字白倉２４４４－１、４～６</v>
      </c>
      <c r="BB194" s="48">
        <f t="shared" si="136"/>
        <v>4</v>
      </c>
      <c r="BC194" s="96" t="str">
        <f t="shared" si="137"/>
        <v>亜太電信</v>
      </c>
      <c r="BD194" s="89" t="str">
        <f t="shared" si="138"/>
        <v>【譲渡済】</v>
      </c>
      <c r="BE194" s="97">
        <f t="shared" si="139"/>
        <v>0</v>
      </c>
      <c r="BF194" s="97">
        <f t="shared" si="140"/>
        <v>0</v>
      </c>
      <c r="BG194" s="97">
        <f t="shared" si="141"/>
        <v>0</v>
      </c>
      <c r="BH194" s="97">
        <f t="shared" si="142"/>
        <v>0</v>
      </c>
      <c r="BI194" s="97">
        <f t="shared" si="143"/>
        <v>0</v>
      </c>
      <c r="BJ194" s="97">
        <f t="shared" si="144"/>
        <v>0</v>
      </c>
      <c r="BK194" s="97">
        <f t="shared" si="145"/>
        <v>0</v>
      </c>
      <c r="BL194" s="97">
        <f t="shared" si="146"/>
        <v>0</v>
      </c>
      <c r="BM194" s="97">
        <f t="shared" si="147"/>
        <v>0</v>
      </c>
      <c r="BN194" s="97">
        <f t="shared" si="148"/>
        <v>0</v>
      </c>
      <c r="BO194" s="97">
        <f t="shared" si="149"/>
        <v>0</v>
      </c>
      <c r="BP194" s="97">
        <f t="shared" si="150"/>
        <v>0</v>
      </c>
      <c r="BQ194" s="97">
        <f t="shared" si="151"/>
        <v>0</v>
      </c>
      <c r="BR194" s="97">
        <f t="shared" si="152"/>
        <v>0</v>
      </c>
      <c r="BS194" s="98">
        <f t="shared" si="153"/>
        <v>0</v>
      </c>
      <c r="BT194" s="184"/>
      <c r="BU194" s="100"/>
      <c r="BV194" s="492" t="s">
        <v>4620</v>
      </c>
    </row>
    <row r="195" spans="1:74" s="118" customFormat="1" ht="31.5" customHeight="1" x14ac:dyDescent="0.25">
      <c r="A195" s="74">
        <v>10</v>
      </c>
      <c r="B195" s="75">
        <v>165</v>
      </c>
      <c r="C195" s="49" t="s">
        <v>2149</v>
      </c>
      <c r="D195" s="76" t="s">
        <v>1818</v>
      </c>
      <c r="E195" s="48" t="s">
        <v>1258</v>
      </c>
      <c r="F195" s="87" t="s">
        <v>2884</v>
      </c>
      <c r="G195" s="87"/>
      <c r="H195" s="87"/>
      <c r="I195" s="87"/>
      <c r="J195" s="109"/>
      <c r="K195" s="87"/>
      <c r="L195" s="87"/>
      <c r="M195" s="48" t="s">
        <v>2371</v>
      </c>
      <c r="N195" s="49" t="s">
        <v>2885</v>
      </c>
      <c r="O195" s="49"/>
      <c r="P195" s="49"/>
      <c r="Q195" s="88" t="s">
        <v>2880</v>
      </c>
      <c r="R195" s="49"/>
      <c r="S195" s="76" t="s">
        <v>1854</v>
      </c>
      <c r="T195" s="76" t="s">
        <v>532</v>
      </c>
      <c r="U195" s="89"/>
      <c r="V195" s="90">
        <v>1</v>
      </c>
      <c r="W195" s="399">
        <f t="shared" si="132"/>
        <v>2165706</v>
      </c>
      <c r="X195" s="171" t="s">
        <v>3630</v>
      </c>
      <c r="Y195" s="419"/>
      <c r="Z195" s="473" t="s">
        <v>4575</v>
      </c>
      <c r="AA195" s="473" t="s">
        <v>4575</v>
      </c>
      <c r="AB195" s="473" t="s">
        <v>4576</v>
      </c>
      <c r="AC195" s="132">
        <v>43567</v>
      </c>
      <c r="AD195" s="132">
        <v>43537</v>
      </c>
      <c r="AE195" s="132">
        <v>41726</v>
      </c>
      <c r="AF195" s="132" t="str">
        <f t="shared" si="133"/>
        <v/>
      </c>
      <c r="AG195" s="132">
        <f t="shared" si="110"/>
        <v>41726</v>
      </c>
      <c r="AH195" s="132"/>
      <c r="AI195" s="204" t="s">
        <v>2859</v>
      </c>
      <c r="AJ195" s="205">
        <v>43567</v>
      </c>
      <c r="AK195" s="206">
        <v>2368970</v>
      </c>
      <c r="AL195" s="226">
        <v>2368970</v>
      </c>
      <c r="AM195" s="208">
        <v>2165706</v>
      </c>
      <c r="AN195" s="93"/>
      <c r="AO195" s="49" t="str">
        <f t="shared" si="134"/>
        <v>群馬県甘楽郡甘楽町白倉３１０６－１</v>
      </c>
      <c r="AP195" s="49"/>
      <c r="AQ195" s="89"/>
      <c r="AR195" s="93"/>
      <c r="AS195" s="89"/>
      <c r="AT195" s="93"/>
      <c r="AU195" s="89"/>
      <c r="AV195" s="93"/>
      <c r="AW195" s="89"/>
      <c r="AX195" s="94"/>
      <c r="AY195" s="391">
        <f t="shared" si="83"/>
        <v>0</v>
      </c>
      <c r="AZ195" s="95">
        <f t="shared" si="112"/>
        <v>2165706</v>
      </c>
      <c r="BA195" s="49" t="str">
        <f t="shared" si="135"/>
        <v>群馬県甘楽郡甘楽町白倉３１０６－１</v>
      </c>
      <c r="BB195" s="48">
        <f t="shared" si="136"/>
        <v>1</v>
      </c>
      <c r="BC195" s="96">
        <f t="shared" si="137"/>
        <v>0</v>
      </c>
      <c r="BD195" s="89">
        <f t="shared" si="138"/>
        <v>43567</v>
      </c>
      <c r="BE195" s="97">
        <f t="shared" si="139"/>
        <v>0</v>
      </c>
      <c r="BF195" s="97">
        <f t="shared" si="140"/>
        <v>0</v>
      </c>
      <c r="BG195" s="97">
        <f t="shared" si="141"/>
        <v>0</v>
      </c>
      <c r="BH195" s="97">
        <f t="shared" si="142"/>
        <v>0</v>
      </c>
      <c r="BI195" s="97">
        <f t="shared" si="143"/>
        <v>0</v>
      </c>
      <c r="BJ195" s="97">
        <f t="shared" si="144"/>
        <v>0</v>
      </c>
      <c r="BK195" s="97">
        <f t="shared" si="145"/>
        <v>0</v>
      </c>
      <c r="BL195" s="97">
        <f t="shared" si="146"/>
        <v>0</v>
      </c>
      <c r="BM195" s="97">
        <f t="shared" si="147"/>
        <v>0</v>
      </c>
      <c r="BN195" s="97">
        <f t="shared" si="148"/>
        <v>0</v>
      </c>
      <c r="BO195" s="97">
        <f t="shared" si="149"/>
        <v>0</v>
      </c>
      <c r="BP195" s="97">
        <f t="shared" si="150"/>
        <v>0</v>
      </c>
      <c r="BQ195" s="97">
        <f t="shared" si="151"/>
        <v>0</v>
      </c>
      <c r="BR195" s="97">
        <f t="shared" si="152"/>
        <v>0</v>
      </c>
      <c r="BS195" s="98">
        <f t="shared" si="153"/>
        <v>2165706</v>
      </c>
      <c r="BT195" s="184"/>
      <c r="BV195" s="492"/>
    </row>
    <row r="196" spans="1:74" s="118" customFormat="1" ht="31.5" customHeight="1" x14ac:dyDescent="0.25">
      <c r="A196" s="74">
        <v>10</v>
      </c>
      <c r="B196" s="75">
        <v>165</v>
      </c>
      <c r="C196" s="49" t="s">
        <v>2149</v>
      </c>
      <c r="D196" s="76" t="s">
        <v>2389</v>
      </c>
      <c r="E196" s="48" t="s">
        <v>1258</v>
      </c>
      <c r="F196" s="87" t="s">
        <v>2394</v>
      </c>
      <c r="G196" s="87"/>
      <c r="H196" s="87"/>
      <c r="I196" s="87"/>
      <c r="J196" s="109"/>
      <c r="K196" s="87"/>
      <c r="L196" s="87"/>
      <c r="M196" s="48" t="s">
        <v>2371</v>
      </c>
      <c r="N196" s="49" t="s">
        <v>1279</v>
      </c>
      <c r="O196" s="49"/>
      <c r="P196" s="49"/>
      <c r="Q196" s="88" t="s">
        <v>535</v>
      </c>
      <c r="R196" s="49"/>
      <c r="S196" s="76" t="s">
        <v>1854</v>
      </c>
      <c r="T196" s="76" t="s">
        <v>532</v>
      </c>
      <c r="U196" s="89"/>
      <c r="V196" s="90">
        <v>3</v>
      </c>
      <c r="W196" s="399">
        <f t="shared" si="132"/>
        <v>789656.66666666663</v>
      </c>
      <c r="X196" s="171" t="s">
        <v>2881</v>
      </c>
      <c r="Y196" s="419"/>
      <c r="Z196" s="473" t="s">
        <v>4575</v>
      </c>
      <c r="AA196" s="473" t="s">
        <v>4575</v>
      </c>
      <c r="AB196" s="473" t="s">
        <v>4576</v>
      </c>
      <c r="AC196" s="132" t="s">
        <v>145</v>
      </c>
      <c r="AD196" s="132">
        <v>42774</v>
      </c>
      <c r="AE196" s="132">
        <v>41726</v>
      </c>
      <c r="AF196" s="132" t="str">
        <f t="shared" si="133"/>
        <v/>
      </c>
      <c r="AG196" s="132">
        <f t="shared" si="110"/>
        <v>41726</v>
      </c>
      <c r="AH196" s="132"/>
      <c r="AI196" s="204" t="s">
        <v>2345</v>
      </c>
      <c r="AJ196" s="205">
        <v>43567</v>
      </c>
      <c r="AK196" s="206">
        <v>2368970</v>
      </c>
      <c r="AL196" s="226">
        <v>2368970</v>
      </c>
      <c r="AM196" s="208">
        <f>2165706+101632*2</f>
        <v>2368970</v>
      </c>
      <c r="AN196" s="93"/>
      <c r="AO196" s="49" t="str">
        <f t="shared" si="134"/>
        <v>群馬県甘楽郡甘楽町白倉３１０６－１、４～５</v>
      </c>
      <c r="AP196" s="49"/>
      <c r="AQ196" s="89"/>
      <c r="AR196" s="93"/>
      <c r="AS196" s="89"/>
      <c r="AT196" s="93"/>
      <c r="AU196" s="89"/>
      <c r="AV196" s="93"/>
      <c r="AW196" s="89"/>
      <c r="AX196" s="94"/>
      <c r="AY196" s="391">
        <f t="shared" si="83"/>
        <v>0</v>
      </c>
      <c r="AZ196" s="95">
        <f t="shared" si="112"/>
        <v>2368970</v>
      </c>
      <c r="BA196" s="49" t="str">
        <f t="shared" si="135"/>
        <v>群馬県甘楽郡甘楽町白倉３１０６－１、４～５</v>
      </c>
      <c r="BB196" s="48">
        <f t="shared" si="136"/>
        <v>3</v>
      </c>
      <c r="BC196" s="96">
        <f t="shared" si="137"/>
        <v>0</v>
      </c>
      <c r="BD196" s="89" t="str">
        <f t="shared" si="138"/>
        <v>期限未記載</v>
      </c>
      <c r="BE196" s="97">
        <f t="shared" si="139"/>
        <v>2368970</v>
      </c>
      <c r="BF196" s="97">
        <f t="shared" si="140"/>
        <v>0</v>
      </c>
      <c r="BG196" s="97">
        <f t="shared" si="141"/>
        <v>0</v>
      </c>
      <c r="BH196" s="97">
        <f t="shared" si="142"/>
        <v>0</v>
      </c>
      <c r="BI196" s="97">
        <f t="shared" si="143"/>
        <v>0</v>
      </c>
      <c r="BJ196" s="97">
        <f t="shared" si="144"/>
        <v>0</v>
      </c>
      <c r="BK196" s="97">
        <f t="shared" si="145"/>
        <v>0</v>
      </c>
      <c r="BL196" s="97">
        <f t="shared" si="146"/>
        <v>0</v>
      </c>
      <c r="BM196" s="97">
        <f t="shared" si="147"/>
        <v>0</v>
      </c>
      <c r="BN196" s="97">
        <f t="shared" si="148"/>
        <v>0</v>
      </c>
      <c r="BO196" s="97">
        <f t="shared" si="149"/>
        <v>0</v>
      </c>
      <c r="BP196" s="97">
        <f t="shared" si="150"/>
        <v>0</v>
      </c>
      <c r="BQ196" s="97">
        <f t="shared" si="151"/>
        <v>0</v>
      </c>
      <c r="BR196" s="97">
        <f t="shared" si="152"/>
        <v>0</v>
      </c>
      <c r="BS196" s="98">
        <f t="shared" si="153"/>
        <v>0</v>
      </c>
      <c r="BT196" s="184"/>
      <c r="BU196" s="100"/>
      <c r="BV196" s="492"/>
    </row>
    <row r="197" spans="1:74" s="118" customFormat="1" ht="31.5" customHeight="1" x14ac:dyDescent="0.25">
      <c r="A197" s="74">
        <v>10</v>
      </c>
      <c r="B197" s="75">
        <v>165</v>
      </c>
      <c r="C197" s="49" t="s">
        <v>2149</v>
      </c>
      <c r="D197" s="76" t="s">
        <v>1818</v>
      </c>
      <c r="E197" s="48" t="s">
        <v>1258</v>
      </c>
      <c r="F197" s="87" t="s">
        <v>2878</v>
      </c>
      <c r="G197" s="87"/>
      <c r="H197" s="87"/>
      <c r="I197" s="87"/>
      <c r="J197" s="109"/>
      <c r="K197" s="87"/>
      <c r="L197" s="87"/>
      <c r="M197" s="48" t="s">
        <v>2371</v>
      </c>
      <c r="N197" s="49" t="s">
        <v>2879</v>
      </c>
      <c r="O197" s="49"/>
      <c r="P197" s="49"/>
      <c r="Q197" s="88" t="s">
        <v>2880</v>
      </c>
      <c r="R197" s="49"/>
      <c r="S197" s="76" t="s">
        <v>1854</v>
      </c>
      <c r="T197" s="76" t="s">
        <v>532</v>
      </c>
      <c r="U197" s="89"/>
      <c r="V197" s="90">
        <v>1</v>
      </c>
      <c r="W197" s="399">
        <f t="shared" si="132"/>
        <v>101632</v>
      </c>
      <c r="X197" s="171" t="s">
        <v>2881</v>
      </c>
      <c r="Y197" s="419"/>
      <c r="Z197" s="473" t="s">
        <v>4575</v>
      </c>
      <c r="AA197" s="473" t="s">
        <v>4575</v>
      </c>
      <c r="AB197" s="473" t="s">
        <v>4576</v>
      </c>
      <c r="AC197" s="132">
        <v>43567</v>
      </c>
      <c r="AD197" s="132">
        <v>43537</v>
      </c>
      <c r="AE197" s="132">
        <v>41726</v>
      </c>
      <c r="AF197" s="132" t="str">
        <f t="shared" si="133"/>
        <v/>
      </c>
      <c r="AG197" s="132">
        <f t="shared" si="110"/>
        <v>41726</v>
      </c>
      <c r="AH197" s="132"/>
      <c r="AI197" s="204" t="s">
        <v>2859</v>
      </c>
      <c r="AJ197" s="205">
        <v>43567</v>
      </c>
      <c r="AK197" s="206">
        <v>2368970</v>
      </c>
      <c r="AL197" s="226">
        <v>2368970</v>
      </c>
      <c r="AM197" s="208">
        <v>101632</v>
      </c>
      <c r="AN197" s="93"/>
      <c r="AO197" s="49" t="str">
        <f t="shared" si="134"/>
        <v>群馬県甘楽郡甘楽町白倉３１０６－４</v>
      </c>
      <c r="AP197" s="49"/>
      <c r="AQ197" s="89"/>
      <c r="AR197" s="93">
        <v>101632</v>
      </c>
      <c r="AS197" s="89"/>
      <c r="AT197" s="93"/>
      <c r="AU197" s="89"/>
      <c r="AV197" s="93"/>
      <c r="AW197" s="89"/>
      <c r="AX197" s="94"/>
      <c r="AY197" s="391">
        <f t="shared" ref="AY197:AY260" si="154">AR197+AT197+AV197+AX197</f>
        <v>101632</v>
      </c>
      <c r="AZ197" s="95">
        <f t="shared" si="112"/>
        <v>0</v>
      </c>
      <c r="BA197" s="49" t="str">
        <f t="shared" si="135"/>
        <v>群馬県甘楽郡甘楽町白倉３１０６－４</v>
      </c>
      <c r="BB197" s="48">
        <f t="shared" si="136"/>
        <v>1</v>
      </c>
      <c r="BC197" s="96">
        <f t="shared" si="137"/>
        <v>0</v>
      </c>
      <c r="BD197" s="89">
        <f t="shared" si="138"/>
        <v>43567</v>
      </c>
      <c r="BE197" s="97">
        <f t="shared" si="139"/>
        <v>0</v>
      </c>
      <c r="BF197" s="97">
        <f t="shared" si="140"/>
        <v>0</v>
      </c>
      <c r="BG197" s="97">
        <f t="shared" si="141"/>
        <v>0</v>
      </c>
      <c r="BH197" s="97">
        <f t="shared" si="142"/>
        <v>0</v>
      </c>
      <c r="BI197" s="97">
        <f t="shared" si="143"/>
        <v>0</v>
      </c>
      <c r="BJ197" s="97">
        <f t="shared" si="144"/>
        <v>0</v>
      </c>
      <c r="BK197" s="97">
        <f t="shared" si="145"/>
        <v>0</v>
      </c>
      <c r="BL197" s="97">
        <f t="shared" si="146"/>
        <v>0</v>
      </c>
      <c r="BM197" s="97">
        <f t="shared" si="147"/>
        <v>0</v>
      </c>
      <c r="BN197" s="97">
        <f t="shared" si="148"/>
        <v>0</v>
      </c>
      <c r="BO197" s="97">
        <f t="shared" si="149"/>
        <v>0</v>
      </c>
      <c r="BP197" s="97">
        <f t="shared" si="150"/>
        <v>0</v>
      </c>
      <c r="BQ197" s="97">
        <f t="shared" si="151"/>
        <v>0</v>
      </c>
      <c r="BR197" s="97">
        <f t="shared" si="152"/>
        <v>0</v>
      </c>
      <c r="BS197" s="98">
        <f t="shared" si="153"/>
        <v>0</v>
      </c>
      <c r="BT197" s="184"/>
      <c r="BU197" s="100"/>
      <c r="BV197" s="492"/>
    </row>
    <row r="198" spans="1:74" s="118" customFormat="1" ht="31.5" customHeight="1" x14ac:dyDescent="0.25">
      <c r="A198" s="74">
        <v>10</v>
      </c>
      <c r="B198" s="75">
        <v>165</v>
      </c>
      <c r="C198" s="49" t="s">
        <v>2149</v>
      </c>
      <c r="D198" s="76" t="s">
        <v>1818</v>
      </c>
      <c r="E198" s="48" t="s">
        <v>1258</v>
      </c>
      <c r="F198" s="87" t="s">
        <v>2882</v>
      </c>
      <c r="G198" s="87"/>
      <c r="H198" s="87"/>
      <c r="I198" s="87"/>
      <c r="J198" s="109"/>
      <c r="K198" s="87"/>
      <c r="L198" s="87"/>
      <c r="M198" s="48" t="s">
        <v>2371</v>
      </c>
      <c r="N198" s="49" t="s">
        <v>2987</v>
      </c>
      <c r="O198" s="49"/>
      <c r="P198" s="49"/>
      <c r="Q198" s="88" t="s">
        <v>2883</v>
      </c>
      <c r="R198" s="49"/>
      <c r="S198" s="76" t="s">
        <v>1854</v>
      </c>
      <c r="T198" s="76" t="s">
        <v>532</v>
      </c>
      <c r="U198" s="89"/>
      <c r="V198" s="90">
        <v>1</v>
      </c>
      <c r="W198" s="399">
        <f t="shared" si="132"/>
        <v>101632</v>
      </c>
      <c r="X198" s="171" t="s">
        <v>2881</v>
      </c>
      <c r="Y198" s="419"/>
      <c r="Z198" s="473" t="s">
        <v>4575</v>
      </c>
      <c r="AA198" s="473" t="s">
        <v>4575</v>
      </c>
      <c r="AB198" s="473" t="s">
        <v>4576</v>
      </c>
      <c r="AC198" s="132">
        <v>43567</v>
      </c>
      <c r="AD198" s="132">
        <v>43537</v>
      </c>
      <c r="AE198" s="132">
        <v>41726</v>
      </c>
      <c r="AF198" s="132" t="str">
        <f t="shared" si="133"/>
        <v/>
      </c>
      <c r="AG198" s="132">
        <f t="shared" si="110"/>
        <v>41726</v>
      </c>
      <c r="AH198" s="132"/>
      <c r="AI198" s="204" t="s">
        <v>2859</v>
      </c>
      <c r="AJ198" s="205">
        <v>43567</v>
      </c>
      <c r="AK198" s="211">
        <v>2368970</v>
      </c>
      <c r="AL198" s="226">
        <v>2368970</v>
      </c>
      <c r="AM198" s="208">
        <v>101632</v>
      </c>
      <c r="AN198" s="93"/>
      <c r="AO198" s="49" t="str">
        <f t="shared" si="134"/>
        <v>群馬県甘楽郡甘楽町白倉３１０６－５</v>
      </c>
      <c r="AP198" s="49"/>
      <c r="AQ198" s="89"/>
      <c r="AR198" s="93">
        <v>101632</v>
      </c>
      <c r="AS198" s="89"/>
      <c r="AT198" s="93"/>
      <c r="AU198" s="89"/>
      <c r="AV198" s="93"/>
      <c r="AW198" s="89"/>
      <c r="AX198" s="94"/>
      <c r="AY198" s="391">
        <f t="shared" si="154"/>
        <v>101632</v>
      </c>
      <c r="AZ198" s="95">
        <f t="shared" si="112"/>
        <v>0</v>
      </c>
      <c r="BA198" s="49" t="str">
        <f t="shared" si="135"/>
        <v>群馬県甘楽郡甘楽町白倉３１０６－５</v>
      </c>
      <c r="BB198" s="48">
        <f t="shared" si="136"/>
        <v>1</v>
      </c>
      <c r="BC198" s="96">
        <f t="shared" si="137"/>
        <v>0</v>
      </c>
      <c r="BD198" s="89">
        <f t="shared" si="138"/>
        <v>43567</v>
      </c>
      <c r="BE198" s="97">
        <f t="shared" si="139"/>
        <v>0</v>
      </c>
      <c r="BF198" s="97">
        <f t="shared" si="140"/>
        <v>0</v>
      </c>
      <c r="BG198" s="97">
        <f t="shared" si="141"/>
        <v>0</v>
      </c>
      <c r="BH198" s="97">
        <f t="shared" si="142"/>
        <v>0</v>
      </c>
      <c r="BI198" s="97">
        <f t="shared" si="143"/>
        <v>0</v>
      </c>
      <c r="BJ198" s="97">
        <f t="shared" si="144"/>
        <v>0</v>
      </c>
      <c r="BK198" s="97">
        <f t="shared" si="145"/>
        <v>0</v>
      </c>
      <c r="BL198" s="97">
        <f t="shared" si="146"/>
        <v>0</v>
      </c>
      <c r="BM198" s="97">
        <f t="shared" si="147"/>
        <v>0</v>
      </c>
      <c r="BN198" s="97">
        <f t="shared" si="148"/>
        <v>0</v>
      </c>
      <c r="BO198" s="97">
        <f t="shared" si="149"/>
        <v>0</v>
      </c>
      <c r="BP198" s="97">
        <f t="shared" si="150"/>
        <v>0</v>
      </c>
      <c r="BQ198" s="97">
        <f t="shared" si="151"/>
        <v>0</v>
      </c>
      <c r="BR198" s="97">
        <f t="shared" si="152"/>
        <v>0</v>
      </c>
      <c r="BS198" s="98">
        <f t="shared" si="153"/>
        <v>0</v>
      </c>
      <c r="BT198" s="184"/>
      <c r="BU198" s="100"/>
      <c r="BV198" s="492"/>
    </row>
    <row r="199" spans="1:74" s="118" customFormat="1" ht="31.5" customHeight="1" x14ac:dyDescent="0.25">
      <c r="A199" s="74">
        <v>10</v>
      </c>
      <c r="B199" s="75">
        <v>105</v>
      </c>
      <c r="C199" s="49" t="s">
        <v>2138</v>
      </c>
      <c r="D199" s="76" t="s">
        <v>1020</v>
      </c>
      <c r="E199" s="103"/>
      <c r="F199" s="318" t="s">
        <v>2385</v>
      </c>
      <c r="G199" s="318"/>
      <c r="H199" s="133"/>
      <c r="I199" s="133"/>
      <c r="J199" s="262"/>
      <c r="K199" s="133"/>
      <c r="L199" s="133"/>
      <c r="M199" s="48" t="s">
        <v>2371</v>
      </c>
      <c r="N199" s="49" t="s">
        <v>2629</v>
      </c>
      <c r="O199" s="49"/>
      <c r="P199" s="49"/>
      <c r="Q199" s="88" t="s">
        <v>1820</v>
      </c>
      <c r="R199" s="49"/>
      <c r="S199" s="76" t="s">
        <v>1854</v>
      </c>
      <c r="T199" s="48" t="s">
        <v>479</v>
      </c>
      <c r="U199" s="110" t="s">
        <v>1813</v>
      </c>
      <c r="V199" s="90">
        <v>1</v>
      </c>
      <c r="W199" s="399">
        <f t="shared" si="132"/>
        <v>424000</v>
      </c>
      <c r="X199" s="171" t="s">
        <v>2631</v>
      </c>
      <c r="Y199" s="419"/>
      <c r="Z199" s="473" t="s">
        <v>4575</v>
      </c>
      <c r="AA199" s="473" t="s">
        <v>4576</v>
      </c>
      <c r="AB199" s="473" t="s">
        <v>4576</v>
      </c>
      <c r="AC199" s="213"/>
      <c r="AD199" s="132">
        <v>42780</v>
      </c>
      <c r="AE199" s="132"/>
      <c r="AF199" s="132" t="str">
        <f t="shared" si="133"/>
        <v/>
      </c>
      <c r="AG199" s="132">
        <f t="shared" si="110"/>
        <v>42780</v>
      </c>
      <c r="AH199" s="132"/>
      <c r="AI199" s="132"/>
      <c r="AJ199" s="132"/>
      <c r="AK199" s="215"/>
      <c r="AL199" s="132"/>
      <c r="AM199" s="223"/>
      <c r="AN199" s="111">
        <v>424000</v>
      </c>
      <c r="AO199" s="49" t="str">
        <f t="shared" si="134"/>
        <v>群馬県桐生市広沢６丁目１２７－３</v>
      </c>
      <c r="AP199" s="49"/>
      <c r="AQ199" s="89"/>
      <c r="AR199" s="93"/>
      <c r="AS199" s="89"/>
      <c r="AT199" s="93"/>
      <c r="AU199" s="89"/>
      <c r="AV199" s="93"/>
      <c r="AW199" s="107"/>
      <c r="AX199" s="103"/>
      <c r="AY199" s="391">
        <f t="shared" si="154"/>
        <v>0</v>
      </c>
      <c r="AZ199" s="95" t="str">
        <f t="shared" si="112"/>
        <v/>
      </c>
      <c r="BA199" s="49" t="str">
        <f t="shared" si="135"/>
        <v>群馬県桐生市広沢６丁目１２７－３</v>
      </c>
      <c r="BB199" s="48">
        <f t="shared" si="136"/>
        <v>1</v>
      </c>
      <c r="BC199" s="96">
        <f t="shared" si="137"/>
        <v>0</v>
      </c>
      <c r="BD199" s="89">
        <f t="shared" si="138"/>
        <v>0</v>
      </c>
      <c r="BE199" s="97">
        <f t="shared" si="139"/>
        <v>0</v>
      </c>
      <c r="BF199" s="97" t="str">
        <f t="shared" si="140"/>
        <v/>
      </c>
      <c r="BG199" s="97">
        <f t="shared" si="141"/>
        <v>0</v>
      </c>
      <c r="BH199" s="97">
        <f t="shared" si="142"/>
        <v>0</v>
      </c>
      <c r="BI199" s="97">
        <f t="shared" si="143"/>
        <v>0</v>
      </c>
      <c r="BJ199" s="97">
        <f t="shared" si="144"/>
        <v>0</v>
      </c>
      <c r="BK199" s="97">
        <f t="shared" si="145"/>
        <v>0</v>
      </c>
      <c r="BL199" s="97">
        <f t="shared" si="146"/>
        <v>0</v>
      </c>
      <c r="BM199" s="97">
        <f t="shared" si="147"/>
        <v>0</v>
      </c>
      <c r="BN199" s="97">
        <f t="shared" si="148"/>
        <v>0</v>
      </c>
      <c r="BO199" s="97">
        <f t="shared" si="149"/>
        <v>0</v>
      </c>
      <c r="BP199" s="97">
        <f t="shared" si="150"/>
        <v>0</v>
      </c>
      <c r="BQ199" s="97">
        <f t="shared" si="151"/>
        <v>0</v>
      </c>
      <c r="BR199" s="97">
        <f t="shared" si="152"/>
        <v>0</v>
      </c>
      <c r="BS199" s="98" t="e">
        <f t="shared" si="153"/>
        <v>#VALUE!</v>
      </c>
      <c r="BT199" s="184"/>
      <c r="BU199" s="100"/>
      <c r="BV199" s="492"/>
    </row>
    <row r="200" spans="1:74" s="118" customFormat="1" ht="31.5" customHeight="1" x14ac:dyDescent="0.25">
      <c r="A200" s="74">
        <v>10</v>
      </c>
      <c r="B200" s="75">
        <v>104</v>
      </c>
      <c r="C200" s="49" t="s">
        <v>2138</v>
      </c>
      <c r="D200" s="76" t="s">
        <v>1818</v>
      </c>
      <c r="E200" s="48" t="s">
        <v>1207</v>
      </c>
      <c r="F200" s="87" t="s">
        <v>2630</v>
      </c>
      <c r="G200" s="87"/>
      <c r="H200" s="87"/>
      <c r="I200" s="87"/>
      <c r="J200" s="109"/>
      <c r="K200" s="87"/>
      <c r="L200" s="87"/>
      <c r="M200" s="76" t="s">
        <v>2972</v>
      </c>
      <c r="N200" s="49" t="s">
        <v>2980</v>
      </c>
      <c r="O200" s="49"/>
      <c r="P200" s="49"/>
      <c r="Q200" s="88" t="s">
        <v>485</v>
      </c>
      <c r="R200" s="49"/>
      <c r="S200" s="76" t="s">
        <v>1854</v>
      </c>
      <c r="T200" s="48" t="s">
        <v>479</v>
      </c>
      <c r="U200" s="89"/>
      <c r="V200" s="90">
        <v>1</v>
      </c>
      <c r="W200" s="399">
        <f t="shared" si="132"/>
        <v>0</v>
      </c>
      <c r="X200" s="171" t="s">
        <v>2631</v>
      </c>
      <c r="Y200" s="419"/>
      <c r="Z200" s="473" t="s">
        <v>4575</v>
      </c>
      <c r="AA200" s="473" t="s">
        <v>4575</v>
      </c>
      <c r="AB200" s="473" t="s">
        <v>4576</v>
      </c>
      <c r="AC200" s="132">
        <v>43567</v>
      </c>
      <c r="AD200" s="132">
        <v>43537</v>
      </c>
      <c r="AE200" s="132">
        <v>42791</v>
      </c>
      <c r="AF200" s="132" t="str">
        <f t="shared" si="133"/>
        <v/>
      </c>
      <c r="AG200" s="132">
        <f t="shared" si="110"/>
        <v>42791</v>
      </c>
      <c r="AH200" s="132"/>
      <c r="AI200" s="204" t="s">
        <v>2345</v>
      </c>
      <c r="AJ200" s="205">
        <v>43567</v>
      </c>
      <c r="AK200" s="206">
        <v>441126</v>
      </c>
      <c r="AL200" s="226">
        <v>441126</v>
      </c>
      <c r="AM200" s="208">
        <v>0</v>
      </c>
      <c r="AN200" s="93"/>
      <c r="AO200" s="49" t="str">
        <f t="shared" si="134"/>
        <v>群馬県桐生市広沢町６丁目１２７－１</v>
      </c>
      <c r="AP200" s="49"/>
      <c r="AQ200" s="89"/>
      <c r="AR200" s="93"/>
      <c r="AS200" s="89"/>
      <c r="AT200" s="93"/>
      <c r="AU200" s="89"/>
      <c r="AV200" s="93"/>
      <c r="AW200" s="89"/>
      <c r="AX200" s="94"/>
      <c r="AY200" s="391">
        <v>329094</v>
      </c>
      <c r="AZ200" s="95">
        <v>0</v>
      </c>
      <c r="BA200" s="49" t="str">
        <f t="shared" si="135"/>
        <v>群馬県桐生市広沢町６丁目１２７－１</v>
      </c>
      <c r="BB200" s="48">
        <f t="shared" si="136"/>
        <v>1</v>
      </c>
      <c r="BC200" s="96">
        <f t="shared" si="137"/>
        <v>0</v>
      </c>
      <c r="BD200" s="89" t="s">
        <v>3721</v>
      </c>
      <c r="BE200" s="97">
        <f t="shared" si="139"/>
        <v>0</v>
      </c>
      <c r="BF200" s="97">
        <f t="shared" si="140"/>
        <v>0</v>
      </c>
      <c r="BG200" s="97">
        <f t="shared" si="141"/>
        <v>0</v>
      </c>
      <c r="BH200" s="97">
        <f t="shared" si="142"/>
        <v>0</v>
      </c>
      <c r="BI200" s="97">
        <f t="shared" si="143"/>
        <v>0</v>
      </c>
      <c r="BJ200" s="97">
        <f t="shared" si="144"/>
        <v>0</v>
      </c>
      <c r="BK200" s="97">
        <f t="shared" si="145"/>
        <v>0</v>
      </c>
      <c r="BL200" s="97">
        <f t="shared" si="146"/>
        <v>0</v>
      </c>
      <c r="BM200" s="97">
        <f t="shared" si="147"/>
        <v>0</v>
      </c>
      <c r="BN200" s="97">
        <f t="shared" si="148"/>
        <v>0</v>
      </c>
      <c r="BO200" s="97">
        <f t="shared" si="149"/>
        <v>0</v>
      </c>
      <c r="BP200" s="97">
        <f t="shared" si="150"/>
        <v>0</v>
      </c>
      <c r="BQ200" s="97">
        <f t="shared" si="151"/>
        <v>0</v>
      </c>
      <c r="BR200" s="97">
        <f t="shared" si="152"/>
        <v>0</v>
      </c>
      <c r="BS200" s="98">
        <f t="shared" si="153"/>
        <v>0</v>
      </c>
      <c r="BT200" s="184"/>
      <c r="BU200" s="100"/>
      <c r="BV200" s="492"/>
    </row>
    <row r="201" spans="1:74" s="118" customFormat="1" ht="31.5" customHeight="1" x14ac:dyDescent="0.25">
      <c r="A201" s="74">
        <v>10</v>
      </c>
      <c r="B201" s="75">
        <v>104</v>
      </c>
      <c r="C201" s="49" t="s">
        <v>2138</v>
      </c>
      <c r="D201" s="76" t="s">
        <v>1818</v>
      </c>
      <c r="E201" s="48" t="s">
        <v>1207</v>
      </c>
      <c r="F201" s="87" t="s">
        <v>2385</v>
      </c>
      <c r="G201" s="87"/>
      <c r="H201" s="87"/>
      <c r="I201" s="87"/>
      <c r="J201" s="109"/>
      <c r="K201" s="87"/>
      <c r="L201" s="87"/>
      <c r="M201" s="48" t="s">
        <v>2972</v>
      </c>
      <c r="N201" s="49" t="s">
        <v>2981</v>
      </c>
      <c r="O201" s="49"/>
      <c r="P201" s="49"/>
      <c r="Q201" s="88" t="s">
        <v>485</v>
      </c>
      <c r="R201" s="49"/>
      <c r="S201" s="76" t="s">
        <v>1854</v>
      </c>
      <c r="T201" s="48" t="s">
        <v>479</v>
      </c>
      <c r="U201" s="89"/>
      <c r="V201" s="90">
        <v>1</v>
      </c>
      <c r="W201" s="399">
        <f t="shared" ref="W201:W264" si="155">(AM201+AN201)/V201</f>
        <v>0</v>
      </c>
      <c r="X201" s="171" t="s">
        <v>2631</v>
      </c>
      <c r="Y201" s="76"/>
      <c r="Z201" s="473" t="s">
        <v>4575</v>
      </c>
      <c r="AA201" s="473" t="s">
        <v>4575</v>
      </c>
      <c r="AB201" s="473" t="s">
        <v>4576</v>
      </c>
      <c r="AC201" s="132">
        <v>43567</v>
      </c>
      <c r="AD201" s="132">
        <v>43537</v>
      </c>
      <c r="AE201" s="132">
        <v>42791</v>
      </c>
      <c r="AF201" s="132" t="str">
        <f t="shared" si="133"/>
        <v/>
      </c>
      <c r="AG201" s="132">
        <f t="shared" si="110"/>
        <v>42791</v>
      </c>
      <c r="AH201" s="132"/>
      <c r="AI201" s="204" t="s">
        <v>2345</v>
      </c>
      <c r="AJ201" s="205">
        <v>43567</v>
      </c>
      <c r="AK201" s="206">
        <v>441126</v>
      </c>
      <c r="AL201" s="226">
        <v>441126</v>
      </c>
      <c r="AM201" s="208">
        <v>0</v>
      </c>
      <c r="AN201" s="93"/>
      <c r="AO201" s="49" t="str">
        <f t="shared" ref="AO201:AO232" si="156">N201</f>
        <v>群馬県桐生市広沢町６丁目１２７－３</v>
      </c>
      <c r="AP201" s="49"/>
      <c r="AQ201" s="89"/>
      <c r="AR201" s="93"/>
      <c r="AS201" s="89"/>
      <c r="AT201" s="93"/>
      <c r="AU201" s="89"/>
      <c r="AV201" s="93"/>
      <c r="AW201" s="89"/>
      <c r="AX201" s="94"/>
      <c r="AY201" s="391">
        <v>112032</v>
      </c>
      <c r="AZ201" s="95">
        <v>0</v>
      </c>
      <c r="BA201" s="49" t="str">
        <f t="shared" ref="BA201:BA232" si="157">N201</f>
        <v>群馬県桐生市広沢町６丁目１２７－３</v>
      </c>
      <c r="BB201" s="48">
        <f t="shared" ref="BB201:BB232" si="158">V201</f>
        <v>1</v>
      </c>
      <c r="BC201" s="96">
        <f t="shared" ref="BC201:BC232" si="159">Y201</f>
        <v>0</v>
      </c>
      <c r="BD201" s="89" t="s">
        <v>3721</v>
      </c>
      <c r="BE201" s="97">
        <f t="shared" ref="BE201:BE232" si="160">IF(OR(AC201="期限未記載",AC201="期限超過"),AZ201,0)</f>
        <v>0</v>
      </c>
      <c r="BF201" s="97">
        <f t="shared" ref="BF201:BF232" si="161">IF(AND(BD201&lt;=43506,BD201&lt;&gt;""),AZ201,0)</f>
        <v>0</v>
      </c>
      <c r="BG201" s="97">
        <f t="shared" ref="BG201:BG232" si="162">IF(AND(BD201&lt;=43511,BD201&gt;=43507),AZ201,0)</f>
        <v>0</v>
      </c>
      <c r="BH201" s="97">
        <f t="shared" ref="BH201:BH232" si="163">IF(AND(BD201&lt;=43516,BD201&gt;=43512),AZ201,0)</f>
        <v>0</v>
      </c>
      <c r="BI201" s="97">
        <f t="shared" ref="BI201:BI232" si="164">IF(AND(BD201&lt;=43521,BD201&gt;=43517),AZ201,0)</f>
        <v>0</v>
      </c>
      <c r="BJ201" s="97">
        <f t="shared" ref="BJ201:BJ232" si="165">IF(AND(BD201&lt;=43524,BD201&gt;=43522),AZ201,0)</f>
        <v>0</v>
      </c>
      <c r="BK201" s="97">
        <f t="shared" ref="BK201:BK232" si="166">IF(AND(BD201&lt;=43529,BD201&gt;=43525),AZ201,0)</f>
        <v>0</v>
      </c>
      <c r="BL201" s="97">
        <f t="shared" ref="BL201:BL232" si="167">IF(AND(BD201&lt;=43534,BD201&gt;=43530),AZ201,0)</f>
        <v>0</v>
      </c>
      <c r="BM201" s="97">
        <f t="shared" ref="BM201:BM232" si="168">IF(AND(BD201&lt;=43539,BD201&gt;=43535),AZ201,0)</f>
        <v>0</v>
      </c>
      <c r="BN201" s="97">
        <f t="shared" ref="BN201:BN232" si="169">IF(AND(BD201&lt;=43544,BD201&gt;=43540),AZ201,0)</f>
        <v>0</v>
      </c>
      <c r="BO201" s="97">
        <f t="shared" ref="BO201:BO232" si="170">IF(AND(BD201&lt;=43549,BD201&gt;=43545),AZ201,0)</f>
        <v>0</v>
      </c>
      <c r="BP201" s="97">
        <f t="shared" ref="BP201:BP232" si="171">IF(AND(BD201&lt;=43555,BD201&gt;=43550),AZ201,0)</f>
        <v>0</v>
      </c>
      <c r="BQ201" s="97">
        <f t="shared" ref="BQ201:BQ232" si="172">IF(AND(BD201&lt;=43560,BD201&gt;=43556),AZ201,0)</f>
        <v>0</v>
      </c>
      <c r="BR201" s="97">
        <f t="shared" ref="BR201:BR232" si="173">IF(AND($BD201&lt;=43565,$BD201&gt;=43561),$AZ201,0)</f>
        <v>0</v>
      </c>
      <c r="BS201" s="98">
        <f t="shared" ref="BS201:BS232" si="174">AZ201-SUM(BE201:BR201)</f>
        <v>0</v>
      </c>
      <c r="BT201" s="184"/>
      <c r="BU201" s="100"/>
      <c r="BV201" s="136"/>
    </row>
    <row r="202" spans="1:74" s="118" customFormat="1" ht="31.5" customHeight="1" x14ac:dyDescent="0.25">
      <c r="A202" s="74">
        <v>10</v>
      </c>
      <c r="B202" s="75">
        <v>106</v>
      </c>
      <c r="C202" s="49" t="s">
        <v>2138</v>
      </c>
      <c r="D202" s="76" t="s">
        <v>1818</v>
      </c>
      <c r="E202" s="103"/>
      <c r="F202" s="87" t="s">
        <v>2618</v>
      </c>
      <c r="G202" s="87"/>
      <c r="H202" s="87"/>
      <c r="I202" s="87"/>
      <c r="J202" s="109" t="s">
        <v>3782</v>
      </c>
      <c r="K202" s="87"/>
      <c r="L202" s="87"/>
      <c r="M202" s="48" t="s">
        <v>2371</v>
      </c>
      <c r="N202" s="49" t="s">
        <v>2614</v>
      </c>
      <c r="O202" s="49"/>
      <c r="P202" s="49"/>
      <c r="Q202" s="88"/>
      <c r="R202" s="49"/>
      <c r="S202" s="76" t="s">
        <v>1854</v>
      </c>
      <c r="T202" s="48" t="s">
        <v>479</v>
      </c>
      <c r="U202" s="110" t="s">
        <v>1813</v>
      </c>
      <c r="V202" s="90">
        <v>1</v>
      </c>
      <c r="W202" s="399">
        <f t="shared" si="155"/>
        <v>112032</v>
      </c>
      <c r="X202" s="171" t="s">
        <v>3102</v>
      </c>
      <c r="Y202" s="213"/>
      <c r="Z202" s="473" t="s">
        <v>4641</v>
      </c>
      <c r="AA202" s="473" t="s">
        <v>4575</v>
      </c>
      <c r="AB202" s="473" t="s">
        <v>4576</v>
      </c>
      <c r="AC202" s="132">
        <v>43518</v>
      </c>
      <c r="AD202" s="132">
        <v>43488</v>
      </c>
      <c r="AE202" s="132"/>
      <c r="AF202" s="132" t="str">
        <f t="shared" si="133"/>
        <v/>
      </c>
      <c r="AG202" s="132">
        <f t="shared" si="110"/>
        <v>43488</v>
      </c>
      <c r="AH202" s="132"/>
      <c r="AI202" s="132"/>
      <c r="AJ202" s="132"/>
      <c r="AK202" s="112"/>
      <c r="AL202" s="132"/>
      <c r="AM202" s="223"/>
      <c r="AN202" s="111">
        <v>112032</v>
      </c>
      <c r="AO202" s="49" t="str">
        <f t="shared" si="156"/>
        <v>群馬県桐生市広沢町６丁目字大谷戸５４７－１</v>
      </c>
      <c r="AP202" s="49"/>
      <c r="AQ202" s="89"/>
      <c r="AR202" s="93"/>
      <c r="AS202" s="89"/>
      <c r="AT202" s="93"/>
      <c r="AU202" s="89"/>
      <c r="AV202" s="93"/>
      <c r="AW202" s="107"/>
      <c r="AX202" s="103"/>
      <c r="AY202" s="391">
        <f t="shared" si="154"/>
        <v>0</v>
      </c>
      <c r="AZ202" s="95" t="str">
        <f t="shared" ref="AZ202:AZ234" si="175">IF(AM202=0,"",AM202-AR202-AT202-AV202-AX202)</f>
        <v/>
      </c>
      <c r="BA202" s="49" t="str">
        <f t="shared" si="157"/>
        <v>群馬県桐生市広沢町６丁目字大谷戸５４７－１</v>
      </c>
      <c r="BB202" s="48">
        <f t="shared" si="158"/>
        <v>1</v>
      </c>
      <c r="BC202" s="96">
        <f t="shared" si="159"/>
        <v>0</v>
      </c>
      <c r="BD202" s="89">
        <f t="shared" ref="BD202:BD234" si="176">AC202</f>
        <v>43518</v>
      </c>
      <c r="BE202" s="97">
        <f t="shared" si="160"/>
        <v>0</v>
      </c>
      <c r="BF202" s="97">
        <f t="shared" si="161"/>
        <v>0</v>
      </c>
      <c r="BG202" s="97">
        <f t="shared" si="162"/>
        <v>0</v>
      </c>
      <c r="BH202" s="97">
        <f t="shared" si="163"/>
        <v>0</v>
      </c>
      <c r="BI202" s="97" t="str">
        <f t="shared" si="164"/>
        <v/>
      </c>
      <c r="BJ202" s="97">
        <f t="shared" si="165"/>
        <v>0</v>
      </c>
      <c r="BK202" s="97">
        <f t="shared" si="166"/>
        <v>0</v>
      </c>
      <c r="BL202" s="97">
        <f t="shared" si="167"/>
        <v>0</v>
      </c>
      <c r="BM202" s="97">
        <f t="shared" si="168"/>
        <v>0</v>
      </c>
      <c r="BN202" s="97">
        <f t="shared" si="169"/>
        <v>0</v>
      </c>
      <c r="BO202" s="97">
        <f t="shared" si="170"/>
        <v>0</v>
      </c>
      <c r="BP202" s="97">
        <f t="shared" si="171"/>
        <v>0</v>
      </c>
      <c r="BQ202" s="97">
        <f t="shared" si="172"/>
        <v>0</v>
      </c>
      <c r="BR202" s="97">
        <f t="shared" si="173"/>
        <v>0</v>
      </c>
      <c r="BS202" s="98" t="e">
        <f t="shared" si="174"/>
        <v>#VALUE!</v>
      </c>
      <c r="BT202" s="184"/>
      <c r="BU202" s="100"/>
      <c r="BV202" s="136"/>
    </row>
    <row r="203" spans="1:74" s="118" customFormat="1" ht="31.5" customHeight="1" x14ac:dyDescent="0.25">
      <c r="A203" s="74">
        <v>10</v>
      </c>
      <c r="B203" s="75">
        <v>108</v>
      </c>
      <c r="C203" s="49" t="s">
        <v>2138</v>
      </c>
      <c r="D203" s="76" t="s">
        <v>1020</v>
      </c>
      <c r="E203" s="103"/>
      <c r="F203" s="318" t="s">
        <v>4024</v>
      </c>
      <c r="G203" s="318"/>
      <c r="H203" s="133"/>
      <c r="I203" s="133"/>
      <c r="J203" s="262"/>
      <c r="K203" s="133"/>
      <c r="L203" s="133"/>
      <c r="M203" s="48" t="s">
        <v>2371</v>
      </c>
      <c r="N203" s="49" t="s">
        <v>1220</v>
      </c>
      <c r="O203" s="49"/>
      <c r="P203" s="49"/>
      <c r="Q203" s="88" t="s">
        <v>1821</v>
      </c>
      <c r="R203" s="49" t="s">
        <v>1822</v>
      </c>
      <c r="S203" s="76" t="s">
        <v>1854</v>
      </c>
      <c r="T203" s="48" t="s">
        <v>479</v>
      </c>
      <c r="U203" s="110" t="s">
        <v>1813</v>
      </c>
      <c r="V203" s="90">
        <v>4</v>
      </c>
      <c r="W203" s="399">
        <f t="shared" si="155"/>
        <v>556620.75</v>
      </c>
      <c r="X203" s="171" t="s">
        <v>3102</v>
      </c>
      <c r="Y203" s="213"/>
      <c r="Z203" s="473" t="s">
        <v>4641</v>
      </c>
      <c r="AA203" s="473" t="s">
        <v>4575</v>
      </c>
      <c r="AB203" s="473" t="s">
        <v>4576</v>
      </c>
      <c r="AC203" s="213"/>
      <c r="AD203" s="132">
        <v>42940</v>
      </c>
      <c r="AE203" s="132"/>
      <c r="AF203" s="132" t="str">
        <f t="shared" si="133"/>
        <v/>
      </c>
      <c r="AG203" s="132">
        <f t="shared" si="110"/>
        <v>42940</v>
      </c>
      <c r="AH203" s="132"/>
      <c r="AI203" s="132"/>
      <c r="AJ203" s="132"/>
      <c r="AK203" s="215"/>
      <c r="AL203" s="132"/>
      <c r="AM203" s="223"/>
      <c r="AN203" s="93">
        <f>112032*3+1890387</f>
        <v>2226483</v>
      </c>
      <c r="AO203" s="49" t="str">
        <f t="shared" si="156"/>
        <v>群馬県桐生市広沢町６丁目字大谷戸５４７－１、４～６</v>
      </c>
      <c r="AP203" s="49"/>
      <c r="AQ203" s="89"/>
      <c r="AR203" s="93"/>
      <c r="AS203" s="89"/>
      <c r="AT203" s="93"/>
      <c r="AU203" s="89"/>
      <c r="AV203" s="93"/>
      <c r="AW203" s="107"/>
      <c r="AX203" s="103"/>
      <c r="AY203" s="391">
        <f t="shared" si="154"/>
        <v>0</v>
      </c>
      <c r="AZ203" s="95" t="str">
        <f t="shared" si="175"/>
        <v/>
      </c>
      <c r="BA203" s="49" t="str">
        <f t="shared" si="157"/>
        <v>群馬県桐生市広沢町６丁目字大谷戸５４７－１、４～６</v>
      </c>
      <c r="BB203" s="48">
        <f t="shared" si="158"/>
        <v>4</v>
      </c>
      <c r="BC203" s="96">
        <f t="shared" si="159"/>
        <v>0</v>
      </c>
      <c r="BD203" s="89">
        <f t="shared" si="176"/>
        <v>0</v>
      </c>
      <c r="BE203" s="97">
        <f t="shared" si="160"/>
        <v>0</v>
      </c>
      <c r="BF203" s="97" t="str">
        <f t="shared" si="161"/>
        <v/>
      </c>
      <c r="BG203" s="97">
        <f t="shared" si="162"/>
        <v>0</v>
      </c>
      <c r="BH203" s="97">
        <f t="shared" si="163"/>
        <v>0</v>
      </c>
      <c r="BI203" s="97">
        <f t="shared" si="164"/>
        <v>0</v>
      </c>
      <c r="BJ203" s="97">
        <f t="shared" si="165"/>
        <v>0</v>
      </c>
      <c r="BK203" s="97">
        <f t="shared" si="166"/>
        <v>0</v>
      </c>
      <c r="BL203" s="97">
        <f t="shared" si="167"/>
        <v>0</v>
      </c>
      <c r="BM203" s="97">
        <f t="shared" si="168"/>
        <v>0</v>
      </c>
      <c r="BN203" s="97">
        <f t="shared" si="169"/>
        <v>0</v>
      </c>
      <c r="BO203" s="97">
        <f t="shared" si="170"/>
        <v>0</v>
      </c>
      <c r="BP203" s="97">
        <f t="shared" si="171"/>
        <v>0</v>
      </c>
      <c r="BQ203" s="97">
        <f t="shared" si="172"/>
        <v>0</v>
      </c>
      <c r="BR203" s="97">
        <f t="shared" si="173"/>
        <v>0</v>
      </c>
      <c r="BS203" s="98" t="e">
        <f t="shared" si="174"/>
        <v>#VALUE!</v>
      </c>
      <c r="BT203" s="184"/>
      <c r="BU203" s="100"/>
      <c r="BV203" s="136"/>
    </row>
    <row r="204" spans="1:74" s="118" customFormat="1" ht="31.5" customHeight="1" x14ac:dyDescent="0.25">
      <c r="A204" s="74">
        <v>10</v>
      </c>
      <c r="B204" s="75">
        <v>106</v>
      </c>
      <c r="C204" s="49" t="s">
        <v>2138</v>
      </c>
      <c r="D204" s="76" t="s">
        <v>1818</v>
      </c>
      <c r="E204" s="103"/>
      <c r="F204" s="318" t="s">
        <v>4024</v>
      </c>
      <c r="G204" s="318"/>
      <c r="H204" s="133"/>
      <c r="I204" s="133"/>
      <c r="J204" s="262"/>
      <c r="K204" s="133"/>
      <c r="L204" s="133"/>
      <c r="M204" s="48" t="s">
        <v>2371</v>
      </c>
      <c r="N204" s="49" t="s">
        <v>1220</v>
      </c>
      <c r="O204" s="49"/>
      <c r="P204" s="49"/>
      <c r="Q204" s="88"/>
      <c r="R204" s="49"/>
      <c r="S204" s="76" t="s">
        <v>1854</v>
      </c>
      <c r="T204" s="48" t="s">
        <v>479</v>
      </c>
      <c r="U204" s="110" t="s">
        <v>1813</v>
      </c>
      <c r="V204" s="90">
        <v>4</v>
      </c>
      <c r="W204" s="399">
        <f t="shared" si="155"/>
        <v>549250</v>
      </c>
      <c r="X204" s="171" t="s">
        <v>3102</v>
      </c>
      <c r="Y204" s="213"/>
      <c r="Z204" s="473" t="s">
        <v>4641</v>
      </c>
      <c r="AA204" s="473" t="s">
        <v>4575</v>
      </c>
      <c r="AB204" s="473" t="s">
        <v>4576</v>
      </c>
      <c r="AC204" s="214"/>
      <c r="AD204" s="132">
        <v>42920</v>
      </c>
      <c r="AE204" s="132"/>
      <c r="AF204" s="132" t="str">
        <f t="shared" si="133"/>
        <v/>
      </c>
      <c r="AG204" s="132">
        <f t="shared" si="110"/>
        <v>42920</v>
      </c>
      <c r="AH204" s="132"/>
      <c r="AI204" s="132"/>
      <c r="AJ204" s="132"/>
      <c r="AK204" s="112"/>
      <c r="AL204" s="132"/>
      <c r="AM204" s="223"/>
      <c r="AN204" s="111">
        <v>2197000</v>
      </c>
      <c r="AO204" s="49" t="str">
        <f t="shared" si="156"/>
        <v>群馬県桐生市広沢町６丁目字大谷戸５４７－１、４～６</v>
      </c>
      <c r="AP204" s="49"/>
      <c r="AQ204" s="89"/>
      <c r="AR204" s="93"/>
      <c r="AS204" s="89"/>
      <c r="AT204" s="93"/>
      <c r="AU204" s="89"/>
      <c r="AV204" s="93"/>
      <c r="AW204" s="107"/>
      <c r="AX204" s="103"/>
      <c r="AY204" s="391">
        <f t="shared" si="154"/>
        <v>0</v>
      </c>
      <c r="AZ204" s="95" t="str">
        <f t="shared" si="175"/>
        <v/>
      </c>
      <c r="BA204" s="49" t="str">
        <f t="shared" si="157"/>
        <v>群馬県桐生市広沢町６丁目字大谷戸５４７－１、４～６</v>
      </c>
      <c r="BB204" s="48">
        <f t="shared" si="158"/>
        <v>4</v>
      </c>
      <c r="BC204" s="96">
        <f t="shared" si="159"/>
        <v>0</v>
      </c>
      <c r="BD204" s="89">
        <f t="shared" si="176"/>
        <v>0</v>
      </c>
      <c r="BE204" s="97">
        <f t="shared" si="160"/>
        <v>0</v>
      </c>
      <c r="BF204" s="97" t="str">
        <f t="shared" si="161"/>
        <v/>
      </c>
      <c r="BG204" s="97">
        <f t="shared" si="162"/>
        <v>0</v>
      </c>
      <c r="BH204" s="97">
        <f t="shared" si="163"/>
        <v>0</v>
      </c>
      <c r="BI204" s="97">
        <f t="shared" si="164"/>
        <v>0</v>
      </c>
      <c r="BJ204" s="97">
        <f t="shared" si="165"/>
        <v>0</v>
      </c>
      <c r="BK204" s="97">
        <f t="shared" si="166"/>
        <v>0</v>
      </c>
      <c r="BL204" s="97">
        <f t="shared" si="167"/>
        <v>0</v>
      </c>
      <c r="BM204" s="97">
        <f t="shared" si="168"/>
        <v>0</v>
      </c>
      <c r="BN204" s="97">
        <f t="shared" si="169"/>
        <v>0</v>
      </c>
      <c r="BO204" s="97">
        <f t="shared" si="170"/>
        <v>0</v>
      </c>
      <c r="BP204" s="97">
        <f t="shared" si="171"/>
        <v>0</v>
      </c>
      <c r="BQ204" s="97">
        <f t="shared" si="172"/>
        <v>0</v>
      </c>
      <c r="BR204" s="97">
        <f t="shared" si="173"/>
        <v>0</v>
      </c>
      <c r="BS204" s="98" t="e">
        <f t="shared" si="174"/>
        <v>#VALUE!</v>
      </c>
      <c r="BT204" s="184"/>
      <c r="BU204" s="100"/>
      <c r="BV204" s="136"/>
    </row>
    <row r="205" spans="1:74" s="118" customFormat="1" ht="31.5" customHeight="1" x14ac:dyDescent="0.25">
      <c r="A205" s="74">
        <v>10</v>
      </c>
      <c r="B205" s="75">
        <v>107</v>
      </c>
      <c r="C205" s="49" t="s">
        <v>2138</v>
      </c>
      <c r="D205" s="76"/>
      <c r="E205" s="48" t="s">
        <v>1208</v>
      </c>
      <c r="F205" s="318" t="s">
        <v>4024</v>
      </c>
      <c r="G205" s="318"/>
      <c r="H205" s="87"/>
      <c r="I205" s="87"/>
      <c r="J205" s="109"/>
      <c r="K205" s="87"/>
      <c r="L205" s="87"/>
      <c r="M205" s="48" t="s">
        <v>2371</v>
      </c>
      <c r="N205" s="49" t="s">
        <v>1220</v>
      </c>
      <c r="O205" s="49"/>
      <c r="P205" s="49"/>
      <c r="Q205" s="88" t="s">
        <v>486</v>
      </c>
      <c r="R205" s="49"/>
      <c r="S205" s="76" t="s">
        <v>1854</v>
      </c>
      <c r="T205" s="48" t="s">
        <v>479</v>
      </c>
      <c r="U205" s="89"/>
      <c r="V205" s="90">
        <v>4</v>
      </c>
      <c r="W205" s="399">
        <f t="shared" si="155"/>
        <v>556620.75</v>
      </c>
      <c r="X205" s="171" t="s">
        <v>3102</v>
      </c>
      <c r="Y205" s="76"/>
      <c r="Z205" s="473" t="s">
        <v>4641</v>
      </c>
      <c r="AA205" s="473" t="s">
        <v>4575</v>
      </c>
      <c r="AB205" s="473" t="s">
        <v>4576</v>
      </c>
      <c r="AC205" s="132">
        <v>43518</v>
      </c>
      <c r="AD205" s="132">
        <v>43488</v>
      </c>
      <c r="AE205" s="132">
        <v>42791</v>
      </c>
      <c r="AF205" s="132" t="str">
        <f t="shared" si="133"/>
        <v/>
      </c>
      <c r="AG205" s="132">
        <f t="shared" si="110"/>
        <v>42791</v>
      </c>
      <c r="AH205" s="132"/>
      <c r="AI205" s="204"/>
      <c r="AJ205" s="205"/>
      <c r="AK205" s="206"/>
      <c r="AL205" s="207"/>
      <c r="AM205" s="208">
        <f>112032*3+1890387</f>
        <v>2226483</v>
      </c>
      <c r="AN205" s="93"/>
      <c r="AO205" s="49" t="str">
        <f t="shared" si="156"/>
        <v>群馬県桐生市広沢町６丁目字大谷戸５４７－１、４～６</v>
      </c>
      <c r="AP205" s="49"/>
      <c r="AQ205" s="89"/>
      <c r="AR205" s="93"/>
      <c r="AS205" s="89"/>
      <c r="AT205" s="93"/>
      <c r="AU205" s="89"/>
      <c r="AV205" s="93"/>
      <c r="AW205" s="89"/>
      <c r="AX205" s="94"/>
      <c r="AY205" s="391">
        <f t="shared" si="154"/>
        <v>0</v>
      </c>
      <c r="AZ205" s="95">
        <f t="shared" si="175"/>
        <v>2226483</v>
      </c>
      <c r="BA205" s="49" t="str">
        <f t="shared" si="157"/>
        <v>群馬県桐生市広沢町６丁目字大谷戸５４７－１、４～６</v>
      </c>
      <c r="BB205" s="48">
        <f t="shared" si="158"/>
        <v>4</v>
      </c>
      <c r="BC205" s="96">
        <f t="shared" si="159"/>
        <v>0</v>
      </c>
      <c r="BD205" s="89">
        <f t="shared" si="176"/>
        <v>43518</v>
      </c>
      <c r="BE205" s="97">
        <f t="shared" si="160"/>
        <v>0</v>
      </c>
      <c r="BF205" s="97">
        <f t="shared" si="161"/>
        <v>0</v>
      </c>
      <c r="BG205" s="97">
        <f t="shared" si="162"/>
        <v>0</v>
      </c>
      <c r="BH205" s="97">
        <f t="shared" si="163"/>
        <v>0</v>
      </c>
      <c r="BI205" s="97">
        <f t="shared" si="164"/>
        <v>2226483</v>
      </c>
      <c r="BJ205" s="97">
        <f t="shared" si="165"/>
        <v>0</v>
      </c>
      <c r="BK205" s="97">
        <f t="shared" si="166"/>
        <v>0</v>
      </c>
      <c r="BL205" s="97">
        <f t="shared" si="167"/>
        <v>0</v>
      </c>
      <c r="BM205" s="97">
        <f t="shared" si="168"/>
        <v>0</v>
      </c>
      <c r="BN205" s="97">
        <f t="shared" si="169"/>
        <v>0</v>
      </c>
      <c r="BO205" s="97">
        <f t="shared" si="170"/>
        <v>0</v>
      </c>
      <c r="BP205" s="97">
        <f t="shared" si="171"/>
        <v>0</v>
      </c>
      <c r="BQ205" s="97">
        <f t="shared" si="172"/>
        <v>0</v>
      </c>
      <c r="BR205" s="97">
        <f t="shared" si="173"/>
        <v>0</v>
      </c>
      <c r="BS205" s="98">
        <f t="shared" si="174"/>
        <v>0</v>
      </c>
      <c r="BT205" s="184"/>
      <c r="BU205" s="100"/>
      <c r="BV205" s="136"/>
    </row>
    <row r="206" spans="1:74" s="118" customFormat="1" ht="31.5" customHeight="1" x14ac:dyDescent="0.25">
      <c r="A206" s="74">
        <v>10</v>
      </c>
      <c r="B206" s="75">
        <v>106</v>
      </c>
      <c r="C206" s="49" t="s">
        <v>2138</v>
      </c>
      <c r="D206" s="76" t="s">
        <v>1818</v>
      </c>
      <c r="E206" s="103"/>
      <c r="F206" s="87" t="s">
        <v>2619</v>
      </c>
      <c r="G206" s="87"/>
      <c r="H206" s="87"/>
      <c r="I206" s="87"/>
      <c r="J206" s="109" t="s">
        <v>2619</v>
      </c>
      <c r="K206" s="87"/>
      <c r="L206" s="87"/>
      <c r="M206" s="48" t="s">
        <v>2371</v>
      </c>
      <c r="N206" s="49" t="s">
        <v>2615</v>
      </c>
      <c r="O206" s="49"/>
      <c r="P206" s="49"/>
      <c r="Q206" s="88"/>
      <c r="R206" s="49"/>
      <c r="S206" s="76" t="s">
        <v>1854</v>
      </c>
      <c r="T206" s="48" t="s">
        <v>479</v>
      </c>
      <c r="U206" s="110" t="s">
        <v>1813</v>
      </c>
      <c r="V206" s="90">
        <v>1</v>
      </c>
      <c r="W206" s="399">
        <f t="shared" si="155"/>
        <v>112032</v>
      </c>
      <c r="X206" s="171" t="s">
        <v>3102</v>
      </c>
      <c r="Y206" s="213"/>
      <c r="Z206" s="473" t="s">
        <v>4641</v>
      </c>
      <c r="AA206" s="473" t="s">
        <v>4575</v>
      </c>
      <c r="AB206" s="473" t="s">
        <v>4576</v>
      </c>
      <c r="AC206" s="132">
        <v>43518</v>
      </c>
      <c r="AD206" s="132">
        <v>43488</v>
      </c>
      <c r="AE206" s="132"/>
      <c r="AF206" s="132" t="str">
        <f t="shared" si="133"/>
        <v/>
      </c>
      <c r="AG206" s="132">
        <f t="shared" si="110"/>
        <v>43488</v>
      </c>
      <c r="AH206" s="132"/>
      <c r="AI206" s="132"/>
      <c r="AJ206" s="132"/>
      <c r="AK206" s="112"/>
      <c r="AL206" s="132"/>
      <c r="AM206" s="223"/>
      <c r="AN206" s="111">
        <v>112032</v>
      </c>
      <c r="AO206" s="49" t="str">
        <f t="shared" si="156"/>
        <v>群馬県桐生市広沢町６丁目字大谷戸５４７－４</v>
      </c>
      <c r="AP206" s="49"/>
      <c r="AQ206" s="89"/>
      <c r="AR206" s="93"/>
      <c r="AS206" s="89"/>
      <c r="AT206" s="93"/>
      <c r="AU206" s="89"/>
      <c r="AV206" s="93"/>
      <c r="AW206" s="107"/>
      <c r="AX206" s="103"/>
      <c r="AY206" s="391">
        <f t="shared" si="154"/>
        <v>0</v>
      </c>
      <c r="AZ206" s="95" t="str">
        <f t="shared" si="175"/>
        <v/>
      </c>
      <c r="BA206" s="49" t="str">
        <f t="shared" si="157"/>
        <v>群馬県桐生市広沢町６丁目字大谷戸５４７－４</v>
      </c>
      <c r="BB206" s="48">
        <f t="shared" si="158"/>
        <v>1</v>
      </c>
      <c r="BC206" s="96">
        <f t="shared" si="159"/>
        <v>0</v>
      </c>
      <c r="BD206" s="89">
        <f t="shared" si="176"/>
        <v>43518</v>
      </c>
      <c r="BE206" s="97">
        <f t="shared" si="160"/>
        <v>0</v>
      </c>
      <c r="BF206" s="97">
        <f t="shared" si="161"/>
        <v>0</v>
      </c>
      <c r="BG206" s="97">
        <f t="shared" si="162"/>
        <v>0</v>
      </c>
      <c r="BH206" s="97">
        <f t="shared" si="163"/>
        <v>0</v>
      </c>
      <c r="BI206" s="97" t="str">
        <f t="shared" si="164"/>
        <v/>
      </c>
      <c r="BJ206" s="97">
        <f t="shared" si="165"/>
        <v>0</v>
      </c>
      <c r="BK206" s="97">
        <f t="shared" si="166"/>
        <v>0</v>
      </c>
      <c r="BL206" s="97">
        <f t="shared" si="167"/>
        <v>0</v>
      </c>
      <c r="BM206" s="97">
        <f t="shared" si="168"/>
        <v>0</v>
      </c>
      <c r="BN206" s="97">
        <f t="shared" si="169"/>
        <v>0</v>
      </c>
      <c r="BO206" s="97">
        <f t="shared" si="170"/>
        <v>0</v>
      </c>
      <c r="BP206" s="97">
        <f t="shared" si="171"/>
        <v>0</v>
      </c>
      <c r="BQ206" s="97">
        <f t="shared" si="172"/>
        <v>0</v>
      </c>
      <c r="BR206" s="97">
        <f t="shared" si="173"/>
        <v>0</v>
      </c>
      <c r="BS206" s="98" t="e">
        <f t="shared" si="174"/>
        <v>#VALUE!</v>
      </c>
      <c r="BT206" s="184"/>
      <c r="BU206" s="100"/>
      <c r="BV206" s="136"/>
    </row>
    <row r="207" spans="1:74" s="118" customFormat="1" ht="31.5" customHeight="1" x14ac:dyDescent="0.25">
      <c r="A207" s="74">
        <v>10</v>
      </c>
      <c r="B207" s="75">
        <v>106</v>
      </c>
      <c r="C207" s="49" t="s">
        <v>2138</v>
      </c>
      <c r="D207" s="76" t="s">
        <v>1818</v>
      </c>
      <c r="E207" s="103"/>
      <c r="F207" s="87" t="s">
        <v>2620</v>
      </c>
      <c r="G207" s="87"/>
      <c r="H207" s="87"/>
      <c r="I207" s="87"/>
      <c r="J207" s="109" t="s">
        <v>2620</v>
      </c>
      <c r="K207" s="87"/>
      <c r="L207" s="87"/>
      <c r="M207" s="48" t="s">
        <v>2371</v>
      </c>
      <c r="N207" s="49" t="s">
        <v>2616</v>
      </c>
      <c r="O207" s="49"/>
      <c r="P207" s="49"/>
      <c r="Q207" s="88"/>
      <c r="R207" s="49"/>
      <c r="S207" s="76" t="s">
        <v>1854</v>
      </c>
      <c r="T207" s="48" t="s">
        <v>479</v>
      </c>
      <c r="U207" s="110" t="s">
        <v>1813</v>
      </c>
      <c r="V207" s="90">
        <v>1</v>
      </c>
      <c r="W207" s="399">
        <f t="shared" si="155"/>
        <v>112032</v>
      </c>
      <c r="X207" s="171" t="s">
        <v>3102</v>
      </c>
      <c r="Y207" s="213"/>
      <c r="Z207" s="473" t="s">
        <v>4641</v>
      </c>
      <c r="AA207" s="473" t="s">
        <v>4575</v>
      </c>
      <c r="AB207" s="473" t="s">
        <v>4576</v>
      </c>
      <c r="AC207" s="132">
        <v>43518</v>
      </c>
      <c r="AD207" s="132">
        <v>43488</v>
      </c>
      <c r="AE207" s="132"/>
      <c r="AF207" s="132" t="str">
        <f t="shared" si="133"/>
        <v/>
      </c>
      <c r="AG207" s="132">
        <f t="shared" si="110"/>
        <v>43488</v>
      </c>
      <c r="AH207" s="132"/>
      <c r="AI207" s="132"/>
      <c r="AJ207" s="132"/>
      <c r="AK207" s="112"/>
      <c r="AL207" s="132"/>
      <c r="AM207" s="223"/>
      <c r="AN207" s="111">
        <v>112032</v>
      </c>
      <c r="AO207" s="49" t="str">
        <f t="shared" si="156"/>
        <v>群馬県桐生市広沢町６丁目字大谷戸５４７－５</v>
      </c>
      <c r="AP207" s="49"/>
      <c r="AQ207" s="89"/>
      <c r="AR207" s="93"/>
      <c r="AS207" s="89"/>
      <c r="AT207" s="93"/>
      <c r="AU207" s="89"/>
      <c r="AV207" s="93"/>
      <c r="AW207" s="107"/>
      <c r="AX207" s="103"/>
      <c r="AY207" s="391">
        <f t="shared" si="154"/>
        <v>0</v>
      </c>
      <c r="AZ207" s="95" t="str">
        <f t="shared" si="175"/>
        <v/>
      </c>
      <c r="BA207" s="49" t="str">
        <f t="shared" si="157"/>
        <v>群馬県桐生市広沢町６丁目字大谷戸５４７－５</v>
      </c>
      <c r="BB207" s="48">
        <f t="shared" si="158"/>
        <v>1</v>
      </c>
      <c r="BC207" s="96">
        <f t="shared" si="159"/>
        <v>0</v>
      </c>
      <c r="BD207" s="89">
        <f t="shared" si="176"/>
        <v>43518</v>
      </c>
      <c r="BE207" s="97">
        <f t="shared" si="160"/>
        <v>0</v>
      </c>
      <c r="BF207" s="97">
        <f t="shared" si="161"/>
        <v>0</v>
      </c>
      <c r="BG207" s="97">
        <f t="shared" si="162"/>
        <v>0</v>
      </c>
      <c r="BH207" s="97">
        <f t="shared" si="163"/>
        <v>0</v>
      </c>
      <c r="BI207" s="97" t="str">
        <f t="shared" si="164"/>
        <v/>
      </c>
      <c r="BJ207" s="97">
        <f t="shared" si="165"/>
        <v>0</v>
      </c>
      <c r="BK207" s="97">
        <f t="shared" si="166"/>
        <v>0</v>
      </c>
      <c r="BL207" s="97">
        <f t="shared" si="167"/>
        <v>0</v>
      </c>
      <c r="BM207" s="97">
        <f t="shared" si="168"/>
        <v>0</v>
      </c>
      <c r="BN207" s="97">
        <f t="shared" si="169"/>
        <v>0</v>
      </c>
      <c r="BO207" s="97">
        <f t="shared" si="170"/>
        <v>0</v>
      </c>
      <c r="BP207" s="97">
        <f t="shared" si="171"/>
        <v>0</v>
      </c>
      <c r="BQ207" s="97">
        <f t="shared" si="172"/>
        <v>0</v>
      </c>
      <c r="BR207" s="97">
        <f t="shared" si="173"/>
        <v>0</v>
      </c>
      <c r="BS207" s="98" t="e">
        <f t="shared" si="174"/>
        <v>#VALUE!</v>
      </c>
      <c r="BT207" s="184"/>
      <c r="BU207" s="100"/>
      <c r="BV207" s="136"/>
    </row>
    <row r="208" spans="1:74" s="118" customFormat="1" ht="31.5" customHeight="1" x14ac:dyDescent="0.25">
      <c r="A208" s="74">
        <v>10</v>
      </c>
      <c r="B208" s="75">
        <v>106</v>
      </c>
      <c r="C208" s="49" t="s">
        <v>2138</v>
      </c>
      <c r="D208" s="76" t="s">
        <v>1818</v>
      </c>
      <c r="E208" s="103"/>
      <c r="F208" s="87" t="s">
        <v>2621</v>
      </c>
      <c r="G208" s="87"/>
      <c r="H208" s="87"/>
      <c r="I208" s="87"/>
      <c r="J208" s="109" t="s">
        <v>2621</v>
      </c>
      <c r="K208" s="87"/>
      <c r="L208" s="87"/>
      <c r="M208" s="48" t="s">
        <v>2371</v>
      </c>
      <c r="N208" s="49" t="s">
        <v>2617</v>
      </c>
      <c r="O208" s="49"/>
      <c r="P208" s="49"/>
      <c r="Q208" s="88"/>
      <c r="R208" s="49"/>
      <c r="S208" s="76" t="s">
        <v>1854</v>
      </c>
      <c r="T208" s="48" t="s">
        <v>479</v>
      </c>
      <c r="U208" s="110" t="s">
        <v>1813</v>
      </c>
      <c r="V208" s="90">
        <v>1</v>
      </c>
      <c r="W208" s="399">
        <f t="shared" si="155"/>
        <v>1890387</v>
      </c>
      <c r="X208" s="171" t="s">
        <v>3102</v>
      </c>
      <c r="Y208" s="213"/>
      <c r="Z208" s="473" t="s">
        <v>4641</v>
      </c>
      <c r="AA208" s="473" t="s">
        <v>4575</v>
      </c>
      <c r="AB208" s="473" t="s">
        <v>4576</v>
      </c>
      <c r="AC208" s="132">
        <v>43518</v>
      </c>
      <c r="AD208" s="132">
        <v>43488</v>
      </c>
      <c r="AE208" s="132"/>
      <c r="AF208" s="132" t="str">
        <f t="shared" si="133"/>
        <v/>
      </c>
      <c r="AG208" s="132">
        <f t="shared" si="110"/>
        <v>43488</v>
      </c>
      <c r="AH208" s="132"/>
      <c r="AI208" s="132"/>
      <c r="AJ208" s="132"/>
      <c r="AK208" s="112"/>
      <c r="AL208" s="132"/>
      <c r="AM208" s="223"/>
      <c r="AN208" s="111">
        <v>1890387</v>
      </c>
      <c r="AO208" s="49" t="str">
        <f t="shared" si="156"/>
        <v>群馬県桐生市広沢町６丁目字大谷戸５４７－６</v>
      </c>
      <c r="AP208" s="49"/>
      <c r="AQ208" s="89"/>
      <c r="AR208" s="93"/>
      <c r="AS208" s="89"/>
      <c r="AT208" s="93"/>
      <c r="AU208" s="89"/>
      <c r="AV208" s="93"/>
      <c r="AW208" s="107"/>
      <c r="AX208" s="103"/>
      <c r="AY208" s="391">
        <f t="shared" si="154"/>
        <v>0</v>
      </c>
      <c r="AZ208" s="95" t="str">
        <f t="shared" si="175"/>
        <v/>
      </c>
      <c r="BA208" s="49" t="str">
        <f t="shared" si="157"/>
        <v>群馬県桐生市広沢町６丁目字大谷戸５４７－６</v>
      </c>
      <c r="BB208" s="48">
        <f t="shared" si="158"/>
        <v>1</v>
      </c>
      <c r="BC208" s="96">
        <f t="shared" si="159"/>
        <v>0</v>
      </c>
      <c r="BD208" s="89">
        <f t="shared" si="176"/>
        <v>43518</v>
      </c>
      <c r="BE208" s="97">
        <f t="shared" si="160"/>
        <v>0</v>
      </c>
      <c r="BF208" s="97">
        <f t="shared" si="161"/>
        <v>0</v>
      </c>
      <c r="BG208" s="97">
        <f t="shared" si="162"/>
        <v>0</v>
      </c>
      <c r="BH208" s="97">
        <f t="shared" si="163"/>
        <v>0</v>
      </c>
      <c r="BI208" s="97" t="str">
        <f t="shared" si="164"/>
        <v/>
      </c>
      <c r="BJ208" s="97">
        <f t="shared" si="165"/>
        <v>0</v>
      </c>
      <c r="BK208" s="97">
        <f t="shared" si="166"/>
        <v>0</v>
      </c>
      <c r="BL208" s="97">
        <f t="shared" si="167"/>
        <v>0</v>
      </c>
      <c r="BM208" s="97">
        <f t="shared" si="168"/>
        <v>0</v>
      </c>
      <c r="BN208" s="97">
        <f t="shared" si="169"/>
        <v>0</v>
      </c>
      <c r="BO208" s="97">
        <f t="shared" si="170"/>
        <v>0</v>
      </c>
      <c r="BP208" s="97">
        <f t="shared" si="171"/>
        <v>0</v>
      </c>
      <c r="BQ208" s="97">
        <f t="shared" si="172"/>
        <v>0</v>
      </c>
      <c r="BR208" s="97">
        <f t="shared" si="173"/>
        <v>0</v>
      </c>
      <c r="BS208" s="98" t="e">
        <f t="shared" si="174"/>
        <v>#VALUE!</v>
      </c>
      <c r="BT208" s="183"/>
      <c r="BU208" s="100"/>
      <c r="BV208" s="136"/>
    </row>
    <row r="209" spans="1:74" s="118" customFormat="1" ht="31.5" customHeight="1" x14ac:dyDescent="0.25">
      <c r="A209" s="74">
        <v>10</v>
      </c>
      <c r="B209" s="75">
        <v>110</v>
      </c>
      <c r="C209" s="49" t="s">
        <v>2138</v>
      </c>
      <c r="D209" s="76" t="s">
        <v>1818</v>
      </c>
      <c r="E209" s="103"/>
      <c r="F209" s="318" t="s">
        <v>2437</v>
      </c>
      <c r="G209" s="318"/>
      <c r="H209" s="133"/>
      <c r="I209" s="133"/>
      <c r="J209" s="262"/>
      <c r="K209" s="133"/>
      <c r="L209" s="133"/>
      <c r="M209" s="48" t="s">
        <v>2371</v>
      </c>
      <c r="N209" s="49" t="s">
        <v>4025</v>
      </c>
      <c r="O209" s="49"/>
      <c r="P209" s="49"/>
      <c r="Q209" s="88"/>
      <c r="R209" s="49"/>
      <c r="S209" s="76" t="s">
        <v>1854</v>
      </c>
      <c r="T209" s="48" t="s">
        <v>479</v>
      </c>
      <c r="U209" s="110"/>
      <c r="V209" s="90">
        <v>3</v>
      </c>
      <c r="W209" s="399">
        <f t="shared" si="155"/>
        <v>4843666.666666667</v>
      </c>
      <c r="X209" s="171" t="s">
        <v>3101</v>
      </c>
      <c r="Y209" s="213"/>
      <c r="Z209" s="473" t="s">
        <v>4641</v>
      </c>
      <c r="AA209" s="473" t="s">
        <v>4575</v>
      </c>
      <c r="AB209" s="473" t="s">
        <v>4576</v>
      </c>
      <c r="AC209" s="213"/>
      <c r="AD209" s="132">
        <v>42920</v>
      </c>
      <c r="AE209" s="132"/>
      <c r="AF209" s="132" t="str">
        <f t="shared" si="133"/>
        <v/>
      </c>
      <c r="AG209" s="132">
        <f t="shared" si="110"/>
        <v>42920</v>
      </c>
      <c r="AH209" s="132"/>
      <c r="AI209" s="204"/>
      <c r="AJ209" s="205"/>
      <c r="AK209" s="206"/>
      <c r="AL209" s="207"/>
      <c r="AM209" s="223"/>
      <c r="AN209" s="111">
        <v>14531000</v>
      </c>
      <c r="AO209" s="49" t="str">
        <f t="shared" si="156"/>
        <v>群馬県桐生市黒保根町下田沢１９００－３００(390だけ1区画だけ？）</v>
      </c>
      <c r="AP209" s="49"/>
      <c r="AQ209" s="89"/>
      <c r="AR209" s="93"/>
      <c r="AS209" s="89"/>
      <c r="AT209" s="93"/>
      <c r="AU209" s="89"/>
      <c r="AV209" s="93"/>
      <c r="AW209" s="107"/>
      <c r="AX209" s="103"/>
      <c r="AY209" s="391">
        <f t="shared" si="154"/>
        <v>0</v>
      </c>
      <c r="AZ209" s="95" t="str">
        <f t="shared" si="175"/>
        <v/>
      </c>
      <c r="BA209" s="49" t="str">
        <f t="shared" si="157"/>
        <v>群馬県桐生市黒保根町下田沢１９００－３００(390だけ1区画だけ？）</v>
      </c>
      <c r="BB209" s="48">
        <f t="shared" si="158"/>
        <v>3</v>
      </c>
      <c r="BC209" s="96">
        <f t="shared" si="159"/>
        <v>0</v>
      </c>
      <c r="BD209" s="89">
        <f t="shared" si="176"/>
        <v>0</v>
      </c>
      <c r="BE209" s="97">
        <f t="shared" si="160"/>
        <v>0</v>
      </c>
      <c r="BF209" s="97" t="str">
        <f t="shared" si="161"/>
        <v/>
      </c>
      <c r="BG209" s="97">
        <f t="shared" si="162"/>
        <v>0</v>
      </c>
      <c r="BH209" s="97">
        <f t="shared" si="163"/>
        <v>0</v>
      </c>
      <c r="BI209" s="97">
        <f t="shared" si="164"/>
        <v>0</v>
      </c>
      <c r="BJ209" s="97">
        <f t="shared" si="165"/>
        <v>0</v>
      </c>
      <c r="BK209" s="97">
        <f t="shared" si="166"/>
        <v>0</v>
      </c>
      <c r="BL209" s="97">
        <f t="shared" si="167"/>
        <v>0</v>
      </c>
      <c r="BM209" s="97">
        <f t="shared" si="168"/>
        <v>0</v>
      </c>
      <c r="BN209" s="97">
        <f t="shared" si="169"/>
        <v>0</v>
      </c>
      <c r="BO209" s="97">
        <f t="shared" si="170"/>
        <v>0</v>
      </c>
      <c r="BP209" s="97">
        <f t="shared" si="171"/>
        <v>0</v>
      </c>
      <c r="BQ209" s="97">
        <f t="shared" si="172"/>
        <v>0</v>
      </c>
      <c r="BR209" s="97">
        <f t="shared" si="173"/>
        <v>0</v>
      </c>
      <c r="BS209" s="98" t="e">
        <f t="shared" si="174"/>
        <v>#VALUE!</v>
      </c>
      <c r="BT209" s="183"/>
      <c r="BU209" s="100"/>
      <c r="BV209" s="136"/>
    </row>
    <row r="210" spans="1:74" s="118" customFormat="1" ht="31.5" customHeight="1" x14ac:dyDescent="0.25">
      <c r="A210" s="74">
        <v>10</v>
      </c>
      <c r="B210" s="75">
        <v>109</v>
      </c>
      <c r="C210" s="49" t="s">
        <v>2138</v>
      </c>
      <c r="D210" s="76"/>
      <c r="E210" s="48" t="s">
        <v>1202</v>
      </c>
      <c r="F210" s="318" t="s">
        <v>2437</v>
      </c>
      <c r="G210" s="318"/>
      <c r="H210" s="87"/>
      <c r="I210" s="87"/>
      <c r="J210" s="109"/>
      <c r="K210" s="87"/>
      <c r="L210" s="87"/>
      <c r="M210" s="48" t="s">
        <v>2371</v>
      </c>
      <c r="N210" s="49" t="s">
        <v>4026</v>
      </c>
      <c r="O210" s="49"/>
      <c r="P210" s="49"/>
      <c r="Q210" s="49" t="s">
        <v>480</v>
      </c>
      <c r="R210" s="49"/>
      <c r="S210" s="76" t="s">
        <v>1854</v>
      </c>
      <c r="T210" s="48" t="s">
        <v>479</v>
      </c>
      <c r="U210" s="89"/>
      <c r="V210" s="90">
        <v>3</v>
      </c>
      <c r="W210" s="399">
        <f t="shared" si="155"/>
        <v>4843666.666666667</v>
      </c>
      <c r="X210" s="171" t="s">
        <v>3101</v>
      </c>
      <c r="Y210" s="76"/>
      <c r="Z210" s="473" t="s">
        <v>4641</v>
      </c>
      <c r="AA210" s="473" t="s">
        <v>4575</v>
      </c>
      <c r="AB210" s="473" t="s">
        <v>4576</v>
      </c>
      <c r="AC210" s="132">
        <v>43517</v>
      </c>
      <c r="AD210" s="132">
        <v>43488</v>
      </c>
      <c r="AE210" s="132">
        <v>42453</v>
      </c>
      <c r="AF210" s="132" t="str">
        <f t="shared" si="133"/>
        <v/>
      </c>
      <c r="AG210" s="132">
        <f t="shared" si="110"/>
        <v>42453</v>
      </c>
      <c r="AH210" s="132"/>
      <c r="AI210" s="204"/>
      <c r="AJ210" s="205"/>
      <c r="AK210" s="206"/>
      <c r="AL210" s="207"/>
      <c r="AM210" s="208">
        <v>14531000</v>
      </c>
      <c r="AN210" s="93"/>
      <c r="AO210" s="49" t="str">
        <f t="shared" si="156"/>
        <v>群馬県桐生市黒保根町下田沢１９００－３７２他((390だけ1区画だけ？）</v>
      </c>
      <c r="AP210" s="49"/>
      <c r="AQ210" s="89"/>
      <c r="AR210" s="93"/>
      <c r="AS210" s="89"/>
      <c r="AT210" s="93"/>
      <c r="AU210" s="89"/>
      <c r="AV210" s="93"/>
      <c r="AW210" s="89"/>
      <c r="AX210" s="94"/>
      <c r="AY210" s="391">
        <f t="shared" si="154"/>
        <v>0</v>
      </c>
      <c r="AZ210" s="95">
        <f t="shared" si="175"/>
        <v>14531000</v>
      </c>
      <c r="BA210" s="49" t="str">
        <f t="shared" si="157"/>
        <v>群馬県桐生市黒保根町下田沢１９００－３７２他((390だけ1区画だけ？）</v>
      </c>
      <c r="BB210" s="48">
        <f t="shared" si="158"/>
        <v>3</v>
      </c>
      <c r="BC210" s="96">
        <f t="shared" si="159"/>
        <v>0</v>
      </c>
      <c r="BD210" s="89">
        <f t="shared" si="176"/>
        <v>43517</v>
      </c>
      <c r="BE210" s="97">
        <f t="shared" si="160"/>
        <v>0</v>
      </c>
      <c r="BF210" s="97">
        <f t="shared" si="161"/>
        <v>0</v>
      </c>
      <c r="BG210" s="97">
        <f t="shared" si="162"/>
        <v>0</v>
      </c>
      <c r="BH210" s="97">
        <f t="shared" si="163"/>
        <v>0</v>
      </c>
      <c r="BI210" s="97">
        <f t="shared" si="164"/>
        <v>14531000</v>
      </c>
      <c r="BJ210" s="97">
        <f t="shared" si="165"/>
        <v>0</v>
      </c>
      <c r="BK210" s="97">
        <f t="shared" si="166"/>
        <v>0</v>
      </c>
      <c r="BL210" s="97">
        <f t="shared" si="167"/>
        <v>0</v>
      </c>
      <c r="BM210" s="97">
        <f t="shared" si="168"/>
        <v>0</v>
      </c>
      <c r="BN210" s="97">
        <f t="shared" si="169"/>
        <v>0</v>
      </c>
      <c r="BO210" s="97">
        <f t="shared" si="170"/>
        <v>0</v>
      </c>
      <c r="BP210" s="97">
        <f t="shared" si="171"/>
        <v>0</v>
      </c>
      <c r="BQ210" s="97">
        <f t="shared" si="172"/>
        <v>0</v>
      </c>
      <c r="BR210" s="97">
        <f t="shared" si="173"/>
        <v>0</v>
      </c>
      <c r="BS210" s="98">
        <f t="shared" si="174"/>
        <v>0</v>
      </c>
      <c r="BT210" s="184"/>
      <c r="BU210" s="100"/>
      <c r="BV210" s="136"/>
    </row>
    <row r="211" spans="1:74" s="118" customFormat="1" ht="31.5" customHeight="1" x14ac:dyDescent="0.25">
      <c r="A211" s="74">
        <v>10</v>
      </c>
      <c r="B211" s="75">
        <v>111</v>
      </c>
      <c r="C211" s="49" t="s">
        <v>2138</v>
      </c>
      <c r="D211" s="76"/>
      <c r="E211" s="48" t="s">
        <v>1204</v>
      </c>
      <c r="F211" s="87" t="s">
        <v>2612</v>
      </c>
      <c r="G211" s="87"/>
      <c r="H211" s="87"/>
      <c r="I211" s="87"/>
      <c r="J211" s="109" t="s">
        <v>2612</v>
      </c>
      <c r="K211" s="87"/>
      <c r="L211" s="87"/>
      <c r="M211" s="48" t="s">
        <v>2371</v>
      </c>
      <c r="N211" s="49" t="s">
        <v>1217</v>
      </c>
      <c r="O211" s="49"/>
      <c r="P211" s="49"/>
      <c r="Q211" s="49" t="s">
        <v>482</v>
      </c>
      <c r="R211" s="49"/>
      <c r="S211" s="76" t="s">
        <v>1854</v>
      </c>
      <c r="T211" s="48" t="s">
        <v>479</v>
      </c>
      <c r="U211" s="89"/>
      <c r="V211" s="90">
        <v>2</v>
      </c>
      <c r="W211" s="399">
        <f t="shared" si="155"/>
        <v>945193.5</v>
      </c>
      <c r="X211" s="171" t="s">
        <v>3318</v>
      </c>
      <c r="Y211" s="76"/>
      <c r="Z211" s="473" t="s">
        <v>4607</v>
      </c>
      <c r="AA211" s="473" t="s">
        <v>4607</v>
      </c>
      <c r="AB211" s="473" t="s">
        <v>4616</v>
      </c>
      <c r="AC211" s="132">
        <v>43518</v>
      </c>
      <c r="AD211" s="132">
        <v>43488</v>
      </c>
      <c r="AE211" s="132">
        <v>42807</v>
      </c>
      <c r="AF211" s="132" t="str">
        <f t="shared" si="133"/>
        <v/>
      </c>
      <c r="AG211" s="132">
        <f t="shared" si="110"/>
        <v>42807</v>
      </c>
      <c r="AH211" s="132"/>
      <c r="AI211" s="204"/>
      <c r="AJ211" s="205"/>
      <c r="AK211" s="206"/>
      <c r="AL211" s="207"/>
      <c r="AM211" s="208">
        <v>1890387</v>
      </c>
      <c r="AN211" s="93"/>
      <c r="AO211" s="49" t="str">
        <f t="shared" si="156"/>
        <v>群馬県桐生市新里町高泉４６９－１０３、１１５</v>
      </c>
      <c r="AP211" s="49"/>
      <c r="AQ211" s="89"/>
      <c r="AR211" s="93"/>
      <c r="AS211" s="89"/>
      <c r="AT211" s="93"/>
      <c r="AU211" s="89"/>
      <c r="AV211" s="93"/>
      <c r="AW211" s="89"/>
      <c r="AX211" s="94"/>
      <c r="AY211" s="391">
        <f t="shared" si="154"/>
        <v>0</v>
      </c>
      <c r="AZ211" s="95">
        <f t="shared" si="175"/>
        <v>1890387</v>
      </c>
      <c r="BA211" s="49" t="str">
        <f t="shared" si="157"/>
        <v>群馬県桐生市新里町高泉４６９－１０３、１１５</v>
      </c>
      <c r="BB211" s="48">
        <f t="shared" si="158"/>
        <v>2</v>
      </c>
      <c r="BC211" s="96">
        <f t="shared" si="159"/>
        <v>0</v>
      </c>
      <c r="BD211" s="89">
        <f t="shared" si="176"/>
        <v>43518</v>
      </c>
      <c r="BE211" s="97">
        <f t="shared" si="160"/>
        <v>0</v>
      </c>
      <c r="BF211" s="97">
        <f t="shared" si="161"/>
        <v>0</v>
      </c>
      <c r="BG211" s="97">
        <f t="shared" si="162"/>
        <v>0</v>
      </c>
      <c r="BH211" s="97">
        <f t="shared" si="163"/>
        <v>0</v>
      </c>
      <c r="BI211" s="97">
        <f t="shared" si="164"/>
        <v>1890387</v>
      </c>
      <c r="BJ211" s="97">
        <f t="shared" si="165"/>
        <v>0</v>
      </c>
      <c r="BK211" s="97">
        <f t="shared" si="166"/>
        <v>0</v>
      </c>
      <c r="BL211" s="97">
        <f t="shared" si="167"/>
        <v>0</v>
      </c>
      <c r="BM211" s="97">
        <f t="shared" si="168"/>
        <v>0</v>
      </c>
      <c r="BN211" s="97">
        <f t="shared" si="169"/>
        <v>0</v>
      </c>
      <c r="BO211" s="97">
        <f t="shared" si="170"/>
        <v>0</v>
      </c>
      <c r="BP211" s="97">
        <f t="shared" si="171"/>
        <v>0</v>
      </c>
      <c r="BQ211" s="97">
        <f t="shared" si="172"/>
        <v>0</v>
      </c>
      <c r="BR211" s="97">
        <f t="shared" si="173"/>
        <v>0</v>
      </c>
      <c r="BS211" s="98">
        <f t="shared" si="174"/>
        <v>0</v>
      </c>
      <c r="BT211" s="184"/>
      <c r="BU211" s="100"/>
      <c r="BV211" s="136"/>
    </row>
    <row r="212" spans="1:74" s="100" customFormat="1" ht="31.5" customHeight="1" x14ac:dyDescent="0.25">
      <c r="A212" s="74">
        <v>10</v>
      </c>
      <c r="B212" s="75">
        <v>112</v>
      </c>
      <c r="C212" s="49" t="s">
        <v>2138</v>
      </c>
      <c r="D212" s="76" t="s">
        <v>1818</v>
      </c>
      <c r="E212" s="48" t="s">
        <v>1205</v>
      </c>
      <c r="F212" s="87" t="s">
        <v>2435</v>
      </c>
      <c r="G212" s="87"/>
      <c r="H212" s="87"/>
      <c r="I212" s="87"/>
      <c r="J212" s="109"/>
      <c r="K212" s="87"/>
      <c r="L212" s="87"/>
      <c r="M212" s="48" t="s">
        <v>2371</v>
      </c>
      <c r="N212" s="49" t="s">
        <v>2436</v>
      </c>
      <c r="O212" s="49"/>
      <c r="P212" s="49"/>
      <c r="Q212" s="88" t="s">
        <v>483</v>
      </c>
      <c r="R212" s="49"/>
      <c r="S212" s="76" t="s">
        <v>1854</v>
      </c>
      <c r="T212" s="48" t="s">
        <v>479</v>
      </c>
      <c r="U212" s="89"/>
      <c r="V212" s="90">
        <v>1</v>
      </c>
      <c r="W212" s="399">
        <f t="shared" si="155"/>
        <v>0</v>
      </c>
      <c r="X212" s="171" t="s">
        <v>3644</v>
      </c>
      <c r="Y212" s="76"/>
      <c r="Z212" s="473" t="s">
        <v>4607</v>
      </c>
      <c r="AA212" s="473" t="s">
        <v>4607</v>
      </c>
      <c r="AB212" s="473" t="s">
        <v>4616</v>
      </c>
      <c r="AC212" s="132">
        <v>43517</v>
      </c>
      <c r="AD212" s="132">
        <v>43487</v>
      </c>
      <c r="AE212" s="132">
        <v>42389</v>
      </c>
      <c r="AF212" s="132" t="str">
        <f t="shared" si="133"/>
        <v/>
      </c>
      <c r="AG212" s="132">
        <f t="shared" si="110"/>
        <v>42389</v>
      </c>
      <c r="AH212" s="132"/>
      <c r="AI212" s="204"/>
      <c r="AJ212" s="205"/>
      <c r="AK212" s="206">
        <v>605050</v>
      </c>
      <c r="AL212" s="226"/>
      <c r="AM212" s="208"/>
      <c r="AN212" s="93"/>
      <c r="AO212" s="49" t="str">
        <f t="shared" si="156"/>
        <v>群馬県桐生市新里町新川字十三塚２７０５－１</v>
      </c>
      <c r="AP212" s="49"/>
      <c r="AQ212" s="89">
        <v>43546</v>
      </c>
      <c r="AR212" s="93">
        <v>605050</v>
      </c>
      <c r="AS212" s="89"/>
      <c r="AT212" s="93"/>
      <c r="AU212" s="89"/>
      <c r="AV212" s="93"/>
      <c r="AW212" s="89"/>
      <c r="AX212" s="94"/>
      <c r="AY212" s="391">
        <f t="shared" si="154"/>
        <v>605050</v>
      </c>
      <c r="AZ212" s="95" t="str">
        <f t="shared" si="175"/>
        <v/>
      </c>
      <c r="BA212" s="49" t="str">
        <f t="shared" si="157"/>
        <v>群馬県桐生市新里町新川字十三塚２７０５－１</v>
      </c>
      <c r="BB212" s="48">
        <f t="shared" si="158"/>
        <v>1</v>
      </c>
      <c r="BC212" s="96">
        <f t="shared" si="159"/>
        <v>0</v>
      </c>
      <c r="BD212" s="89">
        <f t="shared" si="176"/>
        <v>43517</v>
      </c>
      <c r="BE212" s="97">
        <f t="shared" si="160"/>
        <v>0</v>
      </c>
      <c r="BF212" s="97">
        <f t="shared" si="161"/>
        <v>0</v>
      </c>
      <c r="BG212" s="97">
        <f t="shared" si="162"/>
        <v>0</v>
      </c>
      <c r="BH212" s="97">
        <f t="shared" si="163"/>
        <v>0</v>
      </c>
      <c r="BI212" s="97" t="str">
        <f t="shared" si="164"/>
        <v/>
      </c>
      <c r="BJ212" s="97">
        <f t="shared" si="165"/>
        <v>0</v>
      </c>
      <c r="BK212" s="97">
        <f t="shared" si="166"/>
        <v>0</v>
      </c>
      <c r="BL212" s="97">
        <f t="shared" si="167"/>
        <v>0</v>
      </c>
      <c r="BM212" s="97">
        <f t="shared" si="168"/>
        <v>0</v>
      </c>
      <c r="BN212" s="97">
        <f t="shared" si="169"/>
        <v>0</v>
      </c>
      <c r="BO212" s="97">
        <f t="shared" si="170"/>
        <v>0</v>
      </c>
      <c r="BP212" s="97">
        <f t="shared" si="171"/>
        <v>0</v>
      </c>
      <c r="BQ212" s="97">
        <f t="shared" si="172"/>
        <v>0</v>
      </c>
      <c r="BR212" s="97">
        <f t="shared" si="173"/>
        <v>0</v>
      </c>
      <c r="BS212" s="98" t="e">
        <f t="shared" si="174"/>
        <v>#VALUE!</v>
      </c>
      <c r="BT212" s="184"/>
      <c r="BV212" s="122"/>
    </row>
    <row r="213" spans="1:74" s="100" customFormat="1" ht="31.5" customHeight="1" x14ac:dyDescent="0.25">
      <c r="A213" s="74">
        <v>10</v>
      </c>
      <c r="B213" s="75">
        <v>112</v>
      </c>
      <c r="C213" s="49" t="s">
        <v>2138</v>
      </c>
      <c r="D213" s="76" t="s">
        <v>1818</v>
      </c>
      <c r="E213" s="48" t="s">
        <v>1205</v>
      </c>
      <c r="F213" s="87" t="s">
        <v>2435</v>
      </c>
      <c r="G213" s="87"/>
      <c r="H213" s="87"/>
      <c r="I213" s="87"/>
      <c r="J213" s="109"/>
      <c r="K213" s="87"/>
      <c r="L213" s="87"/>
      <c r="M213" s="48" t="s">
        <v>2371</v>
      </c>
      <c r="N213" s="49" t="s">
        <v>1218</v>
      </c>
      <c r="O213" s="49"/>
      <c r="P213" s="49"/>
      <c r="Q213" s="88" t="s">
        <v>483</v>
      </c>
      <c r="R213" s="49"/>
      <c r="S213" s="76" t="s">
        <v>1854</v>
      </c>
      <c r="T213" s="48" t="s">
        <v>479</v>
      </c>
      <c r="U213" s="89"/>
      <c r="V213" s="90">
        <v>2</v>
      </c>
      <c r="W213" s="399">
        <f t="shared" si="155"/>
        <v>302525</v>
      </c>
      <c r="X213" s="171" t="s">
        <v>3644</v>
      </c>
      <c r="Y213" s="76"/>
      <c r="Z213" s="473" t="s">
        <v>4607</v>
      </c>
      <c r="AA213" s="473" t="s">
        <v>4607</v>
      </c>
      <c r="AB213" s="473" t="s">
        <v>4616</v>
      </c>
      <c r="AC213" s="132">
        <v>43517</v>
      </c>
      <c r="AD213" s="132">
        <v>43487</v>
      </c>
      <c r="AE213" s="132">
        <v>42389</v>
      </c>
      <c r="AF213" s="132" t="str">
        <f t="shared" si="133"/>
        <v/>
      </c>
      <c r="AG213" s="132">
        <f t="shared" si="110"/>
        <v>42389</v>
      </c>
      <c r="AH213" s="132"/>
      <c r="AI213" s="204" t="s">
        <v>2345</v>
      </c>
      <c r="AJ213" s="205">
        <v>43567</v>
      </c>
      <c r="AK213" s="206">
        <v>605050</v>
      </c>
      <c r="AL213" s="226">
        <v>605050</v>
      </c>
      <c r="AM213" s="208">
        <v>605050</v>
      </c>
      <c r="AN213" s="93"/>
      <c r="AO213" s="49" t="str">
        <f t="shared" si="156"/>
        <v>群馬県桐生市新里町新川字十三塚２７０５－１、６</v>
      </c>
      <c r="AP213" s="49"/>
      <c r="AQ213" s="89">
        <v>43546</v>
      </c>
      <c r="AR213" s="93">
        <v>605050</v>
      </c>
      <c r="AS213" s="89"/>
      <c r="AT213" s="93"/>
      <c r="AU213" s="89"/>
      <c r="AV213" s="93"/>
      <c r="AW213" s="89"/>
      <c r="AX213" s="94"/>
      <c r="AY213" s="391">
        <f t="shared" si="154"/>
        <v>605050</v>
      </c>
      <c r="AZ213" s="95">
        <f t="shared" si="175"/>
        <v>0</v>
      </c>
      <c r="BA213" s="49" t="str">
        <f t="shared" si="157"/>
        <v>群馬県桐生市新里町新川字十三塚２７０５－１、６</v>
      </c>
      <c r="BB213" s="48">
        <f t="shared" si="158"/>
        <v>2</v>
      </c>
      <c r="BC213" s="96">
        <f t="shared" si="159"/>
        <v>0</v>
      </c>
      <c r="BD213" s="89">
        <f t="shared" si="176"/>
        <v>43517</v>
      </c>
      <c r="BE213" s="97">
        <f t="shared" si="160"/>
        <v>0</v>
      </c>
      <c r="BF213" s="97">
        <f t="shared" si="161"/>
        <v>0</v>
      </c>
      <c r="BG213" s="97">
        <f t="shared" si="162"/>
        <v>0</v>
      </c>
      <c r="BH213" s="97">
        <f t="shared" si="163"/>
        <v>0</v>
      </c>
      <c r="BI213" s="97">
        <f t="shared" si="164"/>
        <v>0</v>
      </c>
      <c r="BJ213" s="97">
        <f t="shared" si="165"/>
        <v>0</v>
      </c>
      <c r="BK213" s="97">
        <f t="shared" si="166"/>
        <v>0</v>
      </c>
      <c r="BL213" s="97">
        <f t="shared" si="167"/>
        <v>0</v>
      </c>
      <c r="BM213" s="97">
        <f t="shared" si="168"/>
        <v>0</v>
      </c>
      <c r="BN213" s="97">
        <f t="shared" si="169"/>
        <v>0</v>
      </c>
      <c r="BO213" s="97">
        <f t="shared" si="170"/>
        <v>0</v>
      </c>
      <c r="BP213" s="97">
        <f t="shared" si="171"/>
        <v>0</v>
      </c>
      <c r="BQ213" s="97">
        <f t="shared" si="172"/>
        <v>0</v>
      </c>
      <c r="BR213" s="97">
        <f t="shared" si="173"/>
        <v>0</v>
      </c>
      <c r="BS213" s="98">
        <f t="shared" si="174"/>
        <v>0</v>
      </c>
      <c r="BT213" s="184"/>
      <c r="BV213" s="122"/>
    </row>
    <row r="214" spans="1:74" s="100" customFormat="1" ht="31.5" customHeight="1" x14ac:dyDescent="0.25">
      <c r="A214" s="74">
        <v>10</v>
      </c>
      <c r="B214" s="75">
        <v>112</v>
      </c>
      <c r="C214" s="49" t="s">
        <v>2138</v>
      </c>
      <c r="D214" s="76" t="s">
        <v>1818</v>
      </c>
      <c r="E214" s="48" t="s">
        <v>1205</v>
      </c>
      <c r="F214" s="87" t="s">
        <v>2979</v>
      </c>
      <c r="G214" s="87"/>
      <c r="H214" s="87"/>
      <c r="I214" s="87"/>
      <c r="J214" s="109"/>
      <c r="K214" s="87"/>
      <c r="L214" s="87"/>
      <c r="M214" s="48" t="s">
        <v>2371</v>
      </c>
      <c r="N214" s="49" t="s">
        <v>1218</v>
      </c>
      <c r="O214" s="49"/>
      <c r="P214" s="49"/>
      <c r="Q214" s="88" t="s">
        <v>483</v>
      </c>
      <c r="R214" s="49"/>
      <c r="S214" s="76" t="s">
        <v>1854</v>
      </c>
      <c r="T214" s="48" t="s">
        <v>479</v>
      </c>
      <c r="U214" s="89"/>
      <c r="V214" s="90">
        <v>1</v>
      </c>
      <c r="W214" s="399">
        <f t="shared" si="155"/>
        <v>605050</v>
      </c>
      <c r="X214" s="171" t="s">
        <v>3644</v>
      </c>
      <c r="Y214" s="76"/>
      <c r="Z214" s="473" t="s">
        <v>4607</v>
      </c>
      <c r="AA214" s="473" t="s">
        <v>4607</v>
      </c>
      <c r="AB214" s="473" t="s">
        <v>4616</v>
      </c>
      <c r="AC214" s="132">
        <v>43567</v>
      </c>
      <c r="AD214" s="132">
        <v>43537</v>
      </c>
      <c r="AE214" s="132">
        <v>41726</v>
      </c>
      <c r="AF214" s="132" t="str">
        <f t="shared" si="133"/>
        <v/>
      </c>
      <c r="AG214" s="132">
        <f t="shared" si="110"/>
        <v>41726</v>
      </c>
      <c r="AH214" s="132"/>
      <c r="AI214" s="204" t="s">
        <v>2345</v>
      </c>
      <c r="AJ214" s="205">
        <v>43567</v>
      </c>
      <c r="AK214" s="206">
        <v>605050</v>
      </c>
      <c r="AL214" s="226">
        <v>605050</v>
      </c>
      <c r="AM214" s="208">
        <v>605050</v>
      </c>
      <c r="AN214" s="93"/>
      <c r="AO214" s="49" t="str">
        <f t="shared" si="156"/>
        <v>群馬県桐生市新里町新川字十三塚２７０５－１、６</v>
      </c>
      <c r="AP214" s="49"/>
      <c r="AQ214" s="89">
        <v>43546</v>
      </c>
      <c r="AR214" s="93">
        <v>605050</v>
      </c>
      <c r="AS214" s="89"/>
      <c r="AT214" s="93"/>
      <c r="AU214" s="89"/>
      <c r="AV214" s="93"/>
      <c r="AW214" s="89"/>
      <c r="AX214" s="94"/>
      <c r="AY214" s="391">
        <f t="shared" si="154"/>
        <v>605050</v>
      </c>
      <c r="AZ214" s="95">
        <f t="shared" si="175"/>
        <v>0</v>
      </c>
      <c r="BA214" s="49" t="str">
        <f t="shared" si="157"/>
        <v>群馬県桐生市新里町新川字十三塚２７０５－１、６</v>
      </c>
      <c r="BB214" s="48">
        <f t="shared" si="158"/>
        <v>1</v>
      </c>
      <c r="BC214" s="96">
        <f t="shared" si="159"/>
        <v>0</v>
      </c>
      <c r="BD214" s="89">
        <f t="shared" si="176"/>
        <v>43567</v>
      </c>
      <c r="BE214" s="97">
        <f t="shared" si="160"/>
        <v>0</v>
      </c>
      <c r="BF214" s="97">
        <f t="shared" si="161"/>
        <v>0</v>
      </c>
      <c r="BG214" s="97">
        <f t="shared" si="162"/>
        <v>0</v>
      </c>
      <c r="BH214" s="97">
        <f t="shared" si="163"/>
        <v>0</v>
      </c>
      <c r="BI214" s="97">
        <f t="shared" si="164"/>
        <v>0</v>
      </c>
      <c r="BJ214" s="97">
        <f t="shared" si="165"/>
        <v>0</v>
      </c>
      <c r="BK214" s="97">
        <f t="shared" si="166"/>
        <v>0</v>
      </c>
      <c r="BL214" s="97">
        <f t="shared" si="167"/>
        <v>0</v>
      </c>
      <c r="BM214" s="97">
        <f t="shared" si="168"/>
        <v>0</v>
      </c>
      <c r="BN214" s="97">
        <f t="shared" si="169"/>
        <v>0</v>
      </c>
      <c r="BO214" s="97">
        <f t="shared" si="170"/>
        <v>0</v>
      </c>
      <c r="BP214" s="97">
        <f t="shared" si="171"/>
        <v>0</v>
      </c>
      <c r="BQ214" s="97">
        <f t="shared" si="172"/>
        <v>0</v>
      </c>
      <c r="BR214" s="97">
        <f t="shared" si="173"/>
        <v>0</v>
      </c>
      <c r="BS214" s="130">
        <f t="shared" si="174"/>
        <v>0</v>
      </c>
      <c r="BT214" s="183"/>
      <c r="BV214" s="122"/>
    </row>
    <row r="215" spans="1:74" s="100" customFormat="1" ht="31.5" customHeight="1" x14ac:dyDescent="0.25">
      <c r="A215" s="74">
        <v>10</v>
      </c>
      <c r="B215" s="75">
        <v>1014</v>
      </c>
      <c r="C215" s="49" t="s">
        <v>2138</v>
      </c>
      <c r="D215" s="76" t="s">
        <v>2906</v>
      </c>
      <c r="E215" s="48" t="s">
        <v>1205</v>
      </c>
      <c r="F215" s="87" t="s">
        <v>2979</v>
      </c>
      <c r="G215" s="87"/>
      <c r="H215" s="87"/>
      <c r="I215" s="87"/>
      <c r="J215" s="109"/>
      <c r="K215" s="87"/>
      <c r="L215" s="87"/>
      <c r="M215" s="48" t="s">
        <v>2371</v>
      </c>
      <c r="N215" s="49" t="s">
        <v>1218</v>
      </c>
      <c r="O215" s="49"/>
      <c r="P215" s="49"/>
      <c r="Q215" s="88" t="s">
        <v>483</v>
      </c>
      <c r="R215" s="49"/>
      <c r="S215" s="76" t="s">
        <v>1854</v>
      </c>
      <c r="T215" s="48" t="s">
        <v>479</v>
      </c>
      <c r="U215" s="89"/>
      <c r="V215" s="90">
        <v>1</v>
      </c>
      <c r="W215" s="399">
        <f t="shared" si="155"/>
        <v>605050</v>
      </c>
      <c r="X215" s="171" t="s">
        <v>3644</v>
      </c>
      <c r="Y215" s="76"/>
      <c r="Z215" s="473" t="s">
        <v>4607</v>
      </c>
      <c r="AA215" s="473" t="s">
        <v>4607</v>
      </c>
      <c r="AB215" s="473" t="s">
        <v>4616</v>
      </c>
      <c r="AC215" s="132">
        <v>43567</v>
      </c>
      <c r="AD215" s="132">
        <v>42888</v>
      </c>
      <c r="AE215" s="132">
        <v>41726</v>
      </c>
      <c r="AF215" s="132" t="str">
        <f t="shared" si="133"/>
        <v/>
      </c>
      <c r="AG215" s="132">
        <f t="shared" si="110"/>
        <v>41726</v>
      </c>
      <c r="AH215" s="132"/>
      <c r="AI215" s="204" t="s">
        <v>2345</v>
      </c>
      <c r="AJ215" s="205">
        <v>43567</v>
      </c>
      <c r="AK215" s="206">
        <v>605050</v>
      </c>
      <c r="AL215" s="226">
        <v>605050</v>
      </c>
      <c r="AM215" s="208">
        <v>605050</v>
      </c>
      <c r="AN215" s="93"/>
      <c r="AO215" s="49" t="str">
        <f t="shared" si="156"/>
        <v>群馬県桐生市新里町新川字十三塚２７０５－１、６</v>
      </c>
      <c r="AP215" s="49"/>
      <c r="AQ215" s="89">
        <v>43546</v>
      </c>
      <c r="AR215" s="93">
        <v>605050</v>
      </c>
      <c r="AS215" s="89"/>
      <c r="AT215" s="93"/>
      <c r="AU215" s="89"/>
      <c r="AV215" s="93"/>
      <c r="AW215" s="89"/>
      <c r="AX215" s="94"/>
      <c r="AY215" s="391">
        <f t="shared" si="154"/>
        <v>605050</v>
      </c>
      <c r="AZ215" s="95">
        <f t="shared" si="175"/>
        <v>0</v>
      </c>
      <c r="BA215" s="49" t="str">
        <f t="shared" si="157"/>
        <v>群馬県桐生市新里町新川字十三塚２７０５－１、６</v>
      </c>
      <c r="BB215" s="48">
        <f t="shared" si="158"/>
        <v>1</v>
      </c>
      <c r="BC215" s="96">
        <f t="shared" si="159"/>
        <v>0</v>
      </c>
      <c r="BD215" s="89">
        <f t="shared" si="176"/>
        <v>43567</v>
      </c>
      <c r="BE215" s="97">
        <f t="shared" si="160"/>
        <v>0</v>
      </c>
      <c r="BF215" s="97">
        <f t="shared" si="161"/>
        <v>0</v>
      </c>
      <c r="BG215" s="97">
        <f t="shared" si="162"/>
        <v>0</v>
      </c>
      <c r="BH215" s="97">
        <f t="shared" si="163"/>
        <v>0</v>
      </c>
      <c r="BI215" s="97">
        <f t="shared" si="164"/>
        <v>0</v>
      </c>
      <c r="BJ215" s="97">
        <f t="shared" si="165"/>
        <v>0</v>
      </c>
      <c r="BK215" s="97">
        <f t="shared" si="166"/>
        <v>0</v>
      </c>
      <c r="BL215" s="97">
        <f t="shared" si="167"/>
        <v>0</v>
      </c>
      <c r="BM215" s="97">
        <f t="shared" si="168"/>
        <v>0</v>
      </c>
      <c r="BN215" s="97">
        <f t="shared" si="169"/>
        <v>0</v>
      </c>
      <c r="BO215" s="97">
        <f t="shared" si="170"/>
        <v>0</v>
      </c>
      <c r="BP215" s="97">
        <f t="shared" si="171"/>
        <v>0</v>
      </c>
      <c r="BQ215" s="97">
        <f t="shared" si="172"/>
        <v>0</v>
      </c>
      <c r="BR215" s="97">
        <f t="shared" si="173"/>
        <v>0</v>
      </c>
      <c r="BS215" s="98">
        <f t="shared" si="174"/>
        <v>0</v>
      </c>
      <c r="BT215" s="182"/>
      <c r="BV215" s="122"/>
    </row>
    <row r="216" spans="1:74" s="100" customFormat="1" ht="31.5" customHeight="1" x14ac:dyDescent="0.25">
      <c r="A216" s="74">
        <v>10</v>
      </c>
      <c r="B216" s="75">
        <v>112</v>
      </c>
      <c r="C216" s="49" t="s">
        <v>2138</v>
      </c>
      <c r="D216" s="76" t="s">
        <v>1818</v>
      </c>
      <c r="E216" s="48" t="s">
        <v>1205</v>
      </c>
      <c r="F216" s="87" t="s">
        <v>2435</v>
      </c>
      <c r="G216" s="87"/>
      <c r="H216" s="87"/>
      <c r="I216" s="87"/>
      <c r="J216" s="109"/>
      <c r="K216" s="87"/>
      <c r="L216" s="87"/>
      <c r="M216" s="48" t="s">
        <v>2371</v>
      </c>
      <c r="N216" s="49" t="s">
        <v>1218</v>
      </c>
      <c r="O216" s="76" t="s">
        <v>3745</v>
      </c>
      <c r="P216" s="49"/>
      <c r="Q216" s="88" t="s">
        <v>483</v>
      </c>
      <c r="R216" s="49"/>
      <c r="S216" s="76" t="s">
        <v>1854</v>
      </c>
      <c r="T216" s="48" t="s">
        <v>479</v>
      </c>
      <c r="U216" s="89"/>
      <c r="V216" s="90">
        <v>2</v>
      </c>
      <c r="W216" s="399">
        <f t="shared" si="155"/>
        <v>302525</v>
      </c>
      <c r="X216" s="171" t="s">
        <v>3644</v>
      </c>
      <c r="Y216" s="419"/>
      <c r="Z216" s="473" t="s">
        <v>4575</v>
      </c>
      <c r="AA216" s="473" t="s">
        <v>4575</v>
      </c>
      <c r="AB216" s="473" t="s">
        <v>4576</v>
      </c>
      <c r="AC216" s="132" t="str">
        <f>IF(AZ216=0,"【支払済】","")</f>
        <v>【支払済】</v>
      </c>
      <c r="AD216" s="132">
        <v>43487</v>
      </c>
      <c r="AE216" s="132">
        <v>42389</v>
      </c>
      <c r="AF216" s="132" t="str">
        <f t="shared" si="133"/>
        <v/>
      </c>
      <c r="AG216" s="132">
        <f t="shared" si="110"/>
        <v>42389</v>
      </c>
      <c r="AH216" s="132"/>
      <c r="AI216" s="204" t="s">
        <v>2345</v>
      </c>
      <c r="AJ216" s="205">
        <v>43567</v>
      </c>
      <c r="AK216" s="206">
        <v>605050</v>
      </c>
      <c r="AL216" s="226">
        <v>605050</v>
      </c>
      <c r="AM216" s="208">
        <v>605050</v>
      </c>
      <c r="AN216" s="93"/>
      <c r="AO216" s="49" t="str">
        <f t="shared" si="156"/>
        <v>群馬県桐生市新里町新川字十三塚２７０５－１、６</v>
      </c>
      <c r="AP216" s="208"/>
      <c r="AQ216" s="89">
        <v>43546</v>
      </c>
      <c r="AR216" s="93">
        <v>605050</v>
      </c>
      <c r="AS216" s="89"/>
      <c r="AT216" s="93"/>
      <c r="AU216" s="89"/>
      <c r="AV216" s="93"/>
      <c r="AW216" s="89"/>
      <c r="AX216" s="94"/>
      <c r="AY216" s="391">
        <f t="shared" si="154"/>
        <v>605050</v>
      </c>
      <c r="AZ216" s="95">
        <f t="shared" si="175"/>
        <v>0</v>
      </c>
      <c r="BA216" s="49" t="str">
        <f t="shared" si="157"/>
        <v>群馬県桐生市新里町新川字十三塚２７０５－１、６</v>
      </c>
      <c r="BB216" s="48">
        <f t="shared" si="158"/>
        <v>2</v>
      </c>
      <c r="BC216" s="96">
        <f t="shared" si="159"/>
        <v>0</v>
      </c>
      <c r="BD216" s="89" t="str">
        <f t="shared" si="176"/>
        <v>【支払済】</v>
      </c>
      <c r="BE216" s="97">
        <f t="shared" si="160"/>
        <v>0</v>
      </c>
      <c r="BF216" s="97">
        <f t="shared" si="161"/>
        <v>0</v>
      </c>
      <c r="BG216" s="97">
        <f t="shared" si="162"/>
        <v>0</v>
      </c>
      <c r="BH216" s="97">
        <f t="shared" si="163"/>
        <v>0</v>
      </c>
      <c r="BI216" s="97">
        <f t="shared" si="164"/>
        <v>0</v>
      </c>
      <c r="BJ216" s="97">
        <f t="shared" si="165"/>
        <v>0</v>
      </c>
      <c r="BK216" s="97">
        <f t="shared" si="166"/>
        <v>0</v>
      </c>
      <c r="BL216" s="97">
        <f t="shared" si="167"/>
        <v>0</v>
      </c>
      <c r="BM216" s="97">
        <f t="shared" si="168"/>
        <v>0</v>
      </c>
      <c r="BN216" s="97">
        <f t="shared" si="169"/>
        <v>0</v>
      </c>
      <c r="BO216" s="97">
        <f t="shared" si="170"/>
        <v>0</v>
      </c>
      <c r="BP216" s="97">
        <f t="shared" si="171"/>
        <v>0</v>
      </c>
      <c r="BQ216" s="97">
        <f t="shared" si="172"/>
        <v>0</v>
      </c>
      <c r="BR216" s="97">
        <f t="shared" si="173"/>
        <v>0</v>
      </c>
      <c r="BS216" s="98">
        <f t="shared" si="174"/>
        <v>0</v>
      </c>
      <c r="BT216" s="184"/>
      <c r="BV216" s="492"/>
    </row>
    <row r="217" spans="1:74" s="100" customFormat="1" ht="31.5" customHeight="1" x14ac:dyDescent="0.25">
      <c r="A217" s="74">
        <v>10</v>
      </c>
      <c r="B217" s="75">
        <v>113</v>
      </c>
      <c r="C217" s="49" t="s">
        <v>2138</v>
      </c>
      <c r="D217" s="76"/>
      <c r="E217" s="48" t="s">
        <v>1206</v>
      </c>
      <c r="F217" s="87" t="s">
        <v>2613</v>
      </c>
      <c r="G217" s="87"/>
      <c r="H217" s="87"/>
      <c r="I217" s="87"/>
      <c r="J217" s="109" t="s">
        <v>2613</v>
      </c>
      <c r="K217" s="87"/>
      <c r="L217" s="87"/>
      <c r="M217" s="48" t="s">
        <v>2371</v>
      </c>
      <c r="N217" s="49" t="s">
        <v>1219</v>
      </c>
      <c r="O217" s="49"/>
      <c r="P217" s="49"/>
      <c r="Q217" s="49" t="s">
        <v>484</v>
      </c>
      <c r="R217" s="49"/>
      <c r="S217" s="76" t="s">
        <v>1854</v>
      </c>
      <c r="T217" s="48" t="s">
        <v>479</v>
      </c>
      <c r="U217" s="134"/>
      <c r="V217" s="90">
        <v>5</v>
      </c>
      <c r="W217" s="399">
        <f t="shared" si="155"/>
        <v>345469.8</v>
      </c>
      <c r="X217" s="171" t="s">
        <v>3320</v>
      </c>
      <c r="Y217" s="76"/>
      <c r="Z217" s="473" t="s">
        <v>4575</v>
      </c>
      <c r="AA217" s="473" t="s">
        <v>4575</v>
      </c>
      <c r="AB217" s="473" t="s">
        <v>4576</v>
      </c>
      <c r="AC217" s="132">
        <v>43518</v>
      </c>
      <c r="AD217" s="132">
        <v>43488</v>
      </c>
      <c r="AE217" s="132">
        <v>41722</v>
      </c>
      <c r="AF217" s="132" t="str">
        <f t="shared" si="133"/>
        <v/>
      </c>
      <c r="AG217" s="132">
        <f t="shared" si="110"/>
        <v>41722</v>
      </c>
      <c r="AH217" s="132"/>
      <c r="AI217" s="204"/>
      <c r="AJ217" s="205"/>
      <c r="AK217" s="206"/>
      <c r="AL217" s="207"/>
      <c r="AM217" s="208">
        <v>1727349</v>
      </c>
      <c r="AN217" s="93"/>
      <c r="AO217" s="49" t="str">
        <f t="shared" si="156"/>
        <v>群馬県桐生市新里町新川鏑木２３１０－１、１３～１６</v>
      </c>
      <c r="AP217" s="49"/>
      <c r="AQ217" s="89"/>
      <c r="AR217" s="93"/>
      <c r="AS217" s="89"/>
      <c r="AT217" s="93"/>
      <c r="AU217" s="89"/>
      <c r="AV217" s="93"/>
      <c r="AW217" s="89"/>
      <c r="AX217" s="94"/>
      <c r="AY217" s="391">
        <f t="shared" si="154"/>
        <v>0</v>
      </c>
      <c r="AZ217" s="95">
        <f t="shared" si="175"/>
        <v>1727349</v>
      </c>
      <c r="BA217" s="49" t="str">
        <f t="shared" si="157"/>
        <v>群馬県桐生市新里町新川鏑木２３１０－１、１３～１６</v>
      </c>
      <c r="BB217" s="48">
        <f t="shared" si="158"/>
        <v>5</v>
      </c>
      <c r="BC217" s="96">
        <f t="shared" si="159"/>
        <v>0</v>
      </c>
      <c r="BD217" s="89">
        <f t="shared" si="176"/>
        <v>43518</v>
      </c>
      <c r="BE217" s="97">
        <f t="shared" si="160"/>
        <v>0</v>
      </c>
      <c r="BF217" s="97">
        <f t="shared" si="161"/>
        <v>0</v>
      </c>
      <c r="BG217" s="97">
        <f t="shared" si="162"/>
        <v>0</v>
      </c>
      <c r="BH217" s="97">
        <f t="shared" si="163"/>
        <v>0</v>
      </c>
      <c r="BI217" s="97">
        <f t="shared" si="164"/>
        <v>1727349</v>
      </c>
      <c r="BJ217" s="97">
        <f t="shared" si="165"/>
        <v>0</v>
      </c>
      <c r="BK217" s="97">
        <f t="shared" si="166"/>
        <v>0</v>
      </c>
      <c r="BL217" s="97">
        <f t="shared" si="167"/>
        <v>0</v>
      </c>
      <c r="BM217" s="97">
        <f t="shared" si="168"/>
        <v>0</v>
      </c>
      <c r="BN217" s="97">
        <f t="shared" si="169"/>
        <v>0</v>
      </c>
      <c r="BO217" s="97">
        <f t="shared" si="170"/>
        <v>0</v>
      </c>
      <c r="BP217" s="97">
        <f t="shared" si="171"/>
        <v>0</v>
      </c>
      <c r="BQ217" s="97">
        <f t="shared" si="172"/>
        <v>0</v>
      </c>
      <c r="BR217" s="97">
        <f t="shared" si="173"/>
        <v>0</v>
      </c>
      <c r="BS217" s="98">
        <f t="shared" si="174"/>
        <v>0</v>
      </c>
      <c r="BT217" s="182"/>
      <c r="BU217" s="118"/>
      <c r="BV217" s="122"/>
    </row>
    <row r="218" spans="1:74" s="100" customFormat="1" ht="31.5" customHeight="1" x14ac:dyDescent="0.25">
      <c r="A218" s="74">
        <v>10</v>
      </c>
      <c r="B218" s="75">
        <v>115</v>
      </c>
      <c r="C218" s="49" t="s">
        <v>2138</v>
      </c>
      <c r="D218" s="76" t="s">
        <v>3393</v>
      </c>
      <c r="E218" s="103"/>
      <c r="F218" s="318" t="s">
        <v>2613</v>
      </c>
      <c r="G218" s="318"/>
      <c r="H218" s="133"/>
      <c r="I218" s="133"/>
      <c r="J218" s="262"/>
      <c r="K218" s="133"/>
      <c r="L218" s="133"/>
      <c r="M218" s="48" t="s">
        <v>2371</v>
      </c>
      <c r="N218" s="49" t="s">
        <v>1817</v>
      </c>
      <c r="O218" s="49"/>
      <c r="P218" s="49"/>
      <c r="Q218" s="88"/>
      <c r="R218" s="49"/>
      <c r="S218" s="76" t="s">
        <v>1854</v>
      </c>
      <c r="T218" s="48" t="s">
        <v>479</v>
      </c>
      <c r="U218" s="110"/>
      <c r="V218" s="90">
        <v>5</v>
      </c>
      <c r="W218" s="399">
        <f t="shared" si="155"/>
        <v>471400</v>
      </c>
      <c r="X218" s="171" t="s">
        <v>3397</v>
      </c>
      <c r="Y218" s="213"/>
      <c r="Z218" s="473" t="s">
        <v>4575</v>
      </c>
      <c r="AA218" s="473" t="s">
        <v>4575</v>
      </c>
      <c r="AB218" s="473" t="s">
        <v>4576</v>
      </c>
      <c r="AC218" s="213"/>
      <c r="AD218" s="132">
        <v>42437</v>
      </c>
      <c r="AE218" s="132"/>
      <c r="AF218" s="132" t="str">
        <f t="shared" si="133"/>
        <v/>
      </c>
      <c r="AG218" s="132">
        <f t="shared" si="110"/>
        <v>42437</v>
      </c>
      <c r="AH218" s="132"/>
      <c r="AI218" s="132"/>
      <c r="AJ218" s="132"/>
      <c r="AK218" s="112"/>
      <c r="AL218" s="132"/>
      <c r="AM218" s="223"/>
      <c r="AN218" s="111">
        <v>2357000</v>
      </c>
      <c r="AO218" s="49" t="str">
        <f t="shared" si="156"/>
        <v>群馬県桐生市新里町新川鏑木２３１０－１６</v>
      </c>
      <c r="AP218" s="49"/>
      <c r="AQ218" s="89"/>
      <c r="AR218" s="93"/>
      <c r="AS218" s="89"/>
      <c r="AT218" s="93"/>
      <c r="AU218" s="89"/>
      <c r="AV218" s="93"/>
      <c r="AW218" s="107"/>
      <c r="AX218" s="103"/>
      <c r="AY218" s="391">
        <f t="shared" si="154"/>
        <v>0</v>
      </c>
      <c r="AZ218" s="95" t="str">
        <f t="shared" si="175"/>
        <v/>
      </c>
      <c r="BA218" s="49" t="str">
        <f t="shared" si="157"/>
        <v>群馬県桐生市新里町新川鏑木２３１０－１６</v>
      </c>
      <c r="BB218" s="48">
        <f t="shared" si="158"/>
        <v>5</v>
      </c>
      <c r="BC218" s="96">
        <f t="shared" si="159"/>
        <v>0</v>
      </c>
      <c r="BD218" s="89">
        <f t="shared" si="176"/>
        <v>0</v>
      </c>
      <c r="BE218" s="97">
        <f t="shared" si="160"/>
        <v>0</v>
      </c>
      <c r="BF218" s="97" t="str">
        <f t="shared" si="161"/>
        <v/>
      </c>
      <c r="BG218" s="97">
        <f t="shared" si="162"/>
        <v>0</v>
      </c>
      <c r="BH218" s="97">
        <f t="shared" si="163"/>
        <v>0</v>
      </c>
      <c r="BI218" s="97">
        <f t="shared" si="164"/>
        <v>0</v>
      </c>
      <c r="BJ218" s="97">
        <f t="shared" si="165"/>
        <v>0</v>
      </c>
      <c r="BK218" s="97">
        <f t="shared" si="166"/>
        <v>0</v>
      </c>
      <c r="BL218" s="97">
        <f t="shared" si="167"/>
        <v>0</v>
      </c>
      <c r="BM218" s="97">
        <f t="shared" si="168"/>
        <v>0</v>
      </c>
      <c r="BN218" s="97">
        <f t="shared" si="169"/>
        <v>0</v>
      </c>
      <c r="BO218" s="97">
        <f t="shared" si="170"/>
        <v>0</v>
      </c>
      <c r="BP218" s="97">
        <f t="shared" si="171"/>
        <v>0</v>
      </c>
      <c r="BQ218" s="97">
        <f t="shared" si="172"/>
        <v>0</v>
      </c>
      <c r="BR218" s="97">
        <f t="shared" si="173"/>
        <v>0</v>
      </c>
      <c r="BS218" s="98" t="e">
        <f t="shared" si="174"/>
        <v>#VALUE!</v>
      </c>
      <c r="BT218" s="183"/>
      <c r="BU218" s="118"/>
      <c r="BV218" s="122"/>
    </row>
    <row r="219" spans="1:74" s="100" customFormat="1" ht="31.5" customHeight="1" x14ac:dyDescent="0.25">
      <c r="A219" s="74">
        <v>10</v>
      </c>
      <c r="B219" s="75">
        <v>114</v>
      </c>
      <c r="C219" s="49" t="s">
        <v>2138</v>
      </c>
      <c r="D219" s="76" t="s">
        <v>1818</v>
      </c>
      <c r="E219" s="103"/>
      <c r="F219" s="318" t="s">
        <v>2613</v>
      </c>
      <c r="G219" s="318"/>
      <c r="H219" s="133"/>
      <c r="I219" s="133"/>
      <c r="J219" s="262"/>
      <c r="K219" s="133"/>
      <c r="L219" s="133"/>
      <c r="M219" s="48" t="s">
        <v>2371</v>
      </c>
      <c r="N219" s="49" t="s">
        <v>1817</v>
      </c>
      <c r="O219" s="49"/>
      <c r="P219" s="49"/>
      <c r="Q219" s="88"/>
      <c r="R219" s="49"/>
      <c r="S219" s="76" t="s">
        <v>1854</v>
      </c>
      <c r="T219" s="48" t="s">
        <v>479</v>
      </c>
      <c r="U219" s="110"/>
      <c r="V219" s="90">
        <v>5</v>
      </c>
      <c r="W219" s="399">
        <f t="shared" si="155"/>
        <v>376000</v>
      </c>
      <c r="X219" s="171" t="s">
        <v>3397</v>
      </c>
      <c r="Y219" s="213"/>
      <c r="Z219" s="473" t="s">
        <v>4575</v>
      </c>
      <c r="AA219" s="473" t="s">
        <v>4575</v>
      </c>
      <c r="AB219" s="473" t="s">
        <v>4576</v>
      </c>
      <c r="AC219" s="213"/>
      <c r="AD219" s="132">
        <v>42920</v>
      </c>
      <c r="AE219" s="132"/>
      <c r="AF219" s="132" t="str">
        <f t="shared" si="133"/>
        <v/>
      </c>
      <c r="AG219" s="132">
        <f t="shared" si="110"/>
        <v>42920</v>
      </c>
      <c r="AH219" s="132"/>
      <c r="AI219" s="132"/>
      <c r="AJ219" s="132"/>
      <c r="AK219" s="112"/>
      <c r="AL219" s="132"/>
      <c r="AM219" s="223"/>
      <c r="AN219" s="111">
        <v>1880000</v>
      </c>
      <c r="AO219" s="49" t="str">
        <f t="shared" si="156"/>
        <v>群馬県桐生市新里町新川鏑木２３１０－１６</v>
      </c>
      <c r="AP219" s="49"/>
      <c r="AQ219" s="89"/>
      <c r="AR219" s="93"/>
      <c r="AS219" s="89"/>
      <c r="AT219" s="93"/>
      <c r="AU219" s="89"/>
      <c r="AV219" s="93"/>
      <c r="AW219" s="107"/>
      <c r="AX219" s="103"/>
      <c r="AY219" s="391">
        <f t="shared" si="154"/>
        <v>0</v>
      </c>
      <c r="AZ219" s="95" t="str">
        <f t="shared" si="175"/>
        <v/>
      </c>
      <c r="BA219" s="49" t="str">
        <f t="shared" si="157"/>
        <v>群馬県桐生市新里町新川鏑木２３１０－１６</v>
      </c>
      <c r="BB219" s="48">
        <f t="shared" si="158"/>
        <v>5</v>
      </c>
      <c r="BC219" s="96">
        <f t="shared" si="159"/>
        <v>0</v>
      </c>
      <c r="BD219" s="89">
        <f t="shared" si="176"/>
        <v>0</v>
      </c>
      <c r="BE219" s="97">
        <f t="shared" si="160"/>
        <v>0</v>
      </c>
      <c r="BF219" s="97" t="str">
        <f t="shared" si="161"/>
        <v/>
      </c>
      <c r="BG219" s="97">
        <f t="shared" si="162"/>
        <v>0</v>
      </c>
      <c r="BH219" s="97">
        <f t="shared" si="163"/>
        <v>0</v>
      </c>
      <c r="BI219" s="97">
        <f t="shared" si="164"/>
        <v>0</v>
      </c>
      <c r="BJ219" s="97">
        <f t="shared" si="165"/>
        <v>0</v>
      </c>
      <c r="BK219" s="97">
        <f t="shared" si="166"/>
        <v>0</v>
      </c>
      <c r="BL219" s="97">
        <f t="shared" si="167"/>
        <v>0</v>
      </c>
      <c r="BM219" s="97">
        <f t="shared" si="168"/>
        <v>0</v>
      </c>
      <c r="BN219" s="97">
        <f t="shared" si="169"/>
        <v>0</v>
      </c>
      <c r="BO219" s="97">
        <f t="shared" si="170"/>
        <v>0</v>
      </c>
      <c r="BP219" s="97">
        <f t="shared" si="171"/>
        <v>0</v>
      </c>
      <c r="BQ219" s="97">
        <f t="shared" si="172"/>
        <v>0</v>
      </c>
      <c r="BR219" s="97">
        <f t="shared" si="173"/>
        <v>0</v>
      </c>
      <c r="BS219" s="98" t="e">
        <f t="shared" si="174"/>
        <v>#VALUE!</v>
      </c>
      <c r="BT219" s="183"/>
      <c r="BU219" s="118"/>
      <c r="BV219" s="122"/>
    </row>
    <row r="220" spans="1:74" s="100" customFormat="1" ht="31.5" customHeight="1" x14ac:dyDescent="0.25">
      <c r="A220" s="74">
        <v>10</v>
      </c>
      <c r="B220" s="75">
        <v>116</v>
      </c>
      <c r="C220" s="49" t="s">
        <v>2138</v>
      </c>
      <c r="D220" s="76" t="s">
        <v>3393</v>
      </c>
      <c r="E220" s="48" t="s">
        <v>1203</v>
      </c>
      <c r="F220" s="87" t="s">
        <v>2611</v>
      </c>
      <c r="G220" s="87"/>
      <c r="H220" s="87"/>
      <c r="I220" s="87"/>
      <c r="J220" s="109"/>
      <c r="K220" s="87"/>
      <c r="L220" s="87"/>
      <c r="M220" s="48" t="s">
        <v>2371</v>
      </c>
      <c r="N220" s="49" t="s">
        <v>1216</v>
      </c>
      <c r="O220" s="49"/>
      <c r="P220" s="49"/>
      <c r="Q220" s="88" t="s">
        <v>481</v>
      </c>
      <c r="R220" s="49"/>
      <c r="S220" s="76" t="s">
        <v>1854</v>
      </c>
      <c r="T220" s="48" t="s">
        <v>479</v>
      </c>
      <c r="U220" s="89"/>
      <c r="V220" s="90">
        <v>4</v>
      </c>
      <c r="W220" s="399">
        <f t="shared" si="155"/>
        <v>43750</v>
      </c>
      <c r="X220" s="171" t="s">
        <v>3319</v>
      </c>
      <c r="Y220" s="76"/>
      <c r="Z220" s="473" t="s">
        <v>4607</v>
      </c>
      <c r="AA220" s="473" t="s">
        <v>4607</v>
      </c>
      <c r="AB220" s="473" t="s">
        <v>4616</v>
      </c>
      <c r="AC220" s="132">
        <v>43518</v>
      </c>
      <c r="AD220" s="132">
        <v>43488</v>
      </c>
      <c r="AE220" s="132">
        <v>42791</v>
      </c>
      <c r="AF220" s="132" t="str">
        <f t="shared" si="133"/>
        <v/>
      </c>
      <c r="AG220" s="132">
        <f t="shared" si="110"/>
        <v>42791</v>
      </c>
      <c r="AH220" s="132"/>
      <c r="AI220" s="204"/>
      <c r="AJ220" s="205"/>
      <c r="AK220" s="206"/>
      <c r="AL220" s="207"/>
      <c r="AM220" s="212">
        <v>175000</v>
      </c>
      <c r="AN220" s="93"/>
      <c r="AO220" s="156" t="str">
        <f t="shared" si="156"/>
        <v>群馬県桐生市新里町大久保５５１－９、２７～２９</v>
      </c>
      <c r="AP220" s="156"/>
      <c r="AQ220" s="89"/>
      <c r="AR220" s="93"/>
      <c r="AS220" s="89"/>
      <c r="AT220" s="93"/>
      <c r="AU220" s="89"/>
      <c r="AV220" s="93"/>
      <c r="AW220" s="89"/>
      <c r="AX220" s="94"/>
      <c r="AY220" s="391">
        <f t="shared" si="154"/>
        <v>0</v>
      </c>
      <c r="AZ220" s="95">
        <f t="shared" si="175"/>
        <v>175000</v>
      </c>
      <c r="BA220" s="49" t="str">
        <f t="shared" si="157"/>
        <v>群馬県桐生市新里町大久保５５１－９、２７～２９</v>
      </c>
      <c r="BB220" s="48">
        <f t="shared" si="158"/>
        <v>4</v>
      </c>
      <c r="BC220" s="96">
        <f t="shared" si="159"/>
        <v>0</v>
      </c>
      <c r="BD220" s="89">
        <f t="shared" si="176"/>
        <v>43518</v>
      </c>
      <c r="BE220" s="97">
        <f t="shared" si="160"/>
        <v>0</v>
      </c>
      <c r="BF220" s="97">
        <f t="shared" si="161"/>
        <v>0</v>
      </c>
      <c r="BG220" s="97">
        <f t="shared" si="162"/>
        <v>0</v>
      </c>
      <c r="BH220" s="97">
        <f t="shared" si="163"/>
        <v>0</v>
      </c>
      <c r="BI220" s="97">
        <f t="shared" si="164"/>
        <v>175000</v>
      </c>
      <c r="BJ220" s="97">
        <f t="shared" si="165"/>
        <v>0</v>
      </c>
      <c r="BK220" s="97">
        <f t="shared" si="166"/>
        <v>0</v>
      </c>
      <c r="BL220" s="97">
        <f t="shared" si="167"/>
        <v>0</v>
      </c>
      <c r="BM220" s="97">
        <f t="shared" si="168"/>
        <v>0</v>
      </c>
      <c r="BN220" s="97">
        <f t="shared" si="169"/>
        <v>0</v>
      </c>
      <c r="BO220" s="97">
        <f t="shared" si="170"/>
        <v>0</v>
      </c>
      <c r="BP220" s="97">
        <f t="shared" si="171"/>
        <v>0</v>
      </c>
      <c r="BQ220" s="97">
        <f t="shared" si="172"/>
        <v>0</v>
      </c>
      <c r="BR220" s="97">
        <f t="shared" si="173"/>
        <v>0</v>
      </c>
      <c r="BS220" s="98">
        <f t="shared" si="174"/>
        <v>0</v>
      </c>
      <c r="BT220" s="182"/>
      <c r="BU220" s="118"/>
      <c r="BV220" s="122"/>
    </row>
    <row r="221" spans="1:74" s="100" customFormat="1" ht="31.5" customHeight="1" x14ac:dyDescent="0.25">
      <c r="A221" s="74">
        <v>10</v>
      </c>
      <c r="B221" s="75">
        <v>117</v>
      </c>
      <c r="C221" s="49" t="s">
        <v>2138</v>
      </c>
      <c r="D221" s="76" t="s">
        <v>3393</v>
      </c>
      <c r="E221" s="48" t="s">
        <v>1201</v>
      </c>
      <c r="F221" s="109" t="s">
        <v>3773</v>
      </c>
      <c r="G221" s="109"/>
      <c r="H221" s="87"/>
      <c r="I221" s="87"/>
      <c r="J221" s="109" t="s">
        <v>3773</v>
      </c>
      <c r="K221" s="87"/>
      <c r="L221" s="87"/>
      <c r="M221" s="48" t="s">
        <v>2371</v>
      </c>
      <c r="N221" s="49" t="s">
        <v>1215</v>
      </c>
      <c r="O221" s="49"/>
      <c r="P221" s="49"/>
      <c r="Q221" s="49" t="s">
        <v>480</v>
      </c>
      <c r="R221" s="49"/>
      <c r="S221" s="76" t="s">
        <v>1854</v>
      </c>
      <c r="T221" s="48" t="s">
        <v>479</v>
      </c>
      <c r="U221" s="89"/>
      <c r="V221" s="90">
        <v>18</v>
      </c>
      <c r="W221" s="399">
        <f t="shared" si="155"/>
        <v>374388.88888888888</v>
      </c>
      <c r="X221" s="171" t="s">
        <v>3100</v>
      </c>
      <c r="Y221" s="76"/>
      <c r="Z221" s="473" t="s">
        <v>4607</v>
      </c>
      <c r="AA221" s="473" t="s">
        <v>4607</v>
      </c>
      <c r="AB221" s="473" t="s">
        <v>4616</v>
      </c>
      <c r="AC221" s="132">
        <v>43517</v>
      </c>
      <c r="AD221" s="132">
        <v>43487</v>
      </c>
      <c r="AE221" s="132">
        <v>42776</v>
      </c>
      <c r="AF221" s="132" t="str">
        <f t="shared" si="133"/>
        <v/>
      </c>
      <c r="AG221" s="132">
        <f t="shared" si="110"/>
        <v>42776</v>
      </c>
      <c r="AH221" s="132"/>
      <c r="AI221" s="204"/>
      <c r="AJ221" s="205"/>
      <c r="AK221" s="206"/>
      <c r="AL221" s="207"/>
      <c r="AM221" s="208"/>
      <c r="AN221" s="93">
        <v>6739000</v>
      </c>
      <c r="AO221" s="49" t="str">
        <f t="shared" si="156"/>
        <v>群馬県桐生市川内町２－３４０－１～１８</v>
      </c>
      <c r="AP221" s="49"/>
      <c r="AQ221" s="89"/>
      <c r="AR221" s="93"/>
      <c r="AS221" s="89"/>
      <c r="AT221" s="93"/>
      <c r="AU221" s="89"/>
      <c r="AV221" s="93"/>
      <c r="AW221" s="89"/>
      <c r="AX221" s="94"/>
      <c r="AY221" s="391">
        <f t="shared" si="154"/>
        <v>0</v>
      </c>
      <c r="AZ221" s="95" t="str">
        <f t="shared" si="175"/>
        <v/>
      </c>
      <c r="BA221" s="49" t="str">
        <f t="shared" si="157"/>
        <v>群馬県桐生市川内町２－３４０－１～１８</v>
      </c>
      <c r="BB221" s="48">
        <f t="shared" si="158"/>
        <v>18</v>
      </c>
      <c r="BC221" s="96">
        <f t="shared" si="159"/>
        <v>0</v>
      </c>
      <c r="BD221" s="89">
        <f t="shared" si="176"/>
        <v>43517</v>
      </c>
      <c r="BE221" s="97">
        <f t="shared" si="160"/>
        <v>0</v>
      </c>
      <c r="BF221" s="97">
        <f t="shared" si="161"/>
        <v>0</v>
      </c>
      <c r="BG221" s="97">
        <f t="shared" si="162"/>
        <v>0</v>
      </c>
      <c r="BH221" s="97">
        <f t="shared" si="163"/>
        <v>0</v>
      </c>
      <c r="BI221" s="97" t="str">
        <f t="shared" si="164"/>
        <v/>
      </c>
      <c r="BJ221" s="97">
        <f t="shared" si="165"/>
        <v>0</v>
      </c>
      <c r="BK221" s="97">
        <f t="shared" si="166"/>
        <v>0</v>
      </c>
      <c r="BL221" s="97">
        <f t="shared" si="167"/>
        <v>0</v>
      </c>
      <c r="BM221" s="97">
        <f t="shared" si="168"/>
        <v>0</v>
      </c>
      <c r="BN221" s="97">
        <f t="shared" si="169"/>
        <v>0</v>
      </c>
      <c r="BO221" s="97">
        <f t="shared" si="170"/>
        <v>0</v>
      </c>
      <c r="BP221" s="97">
        <f t="shared" si="171"/>
        <v>0</v>
      </c>
      <c r="BQ221" s="97">
        <f t="shared" si="172"/>
        <v>0</v>
      </c>
      <c r="BR221" s="97">
        <f t="shared" si="173"/>
        <v>0</v>
      </c>
      <c r="BS221" s="98" t="e">
        <f t="shared" si="174"/>
        <v>#VALUE!</v>
      </c>
      <c r="BT221" s="183"/>
      <c r="BU221" s="118"/>
      <c r="BV221" s="122"/>
    </row>
    <row r="222" spans="1:74" s="100" customFormat="1" ht="31.5" customHeight="1" x14ac:dyDescent="0.25">
      <c r="A222" s="74">
        <v>10</v>
      </c>
      <c r="B222" s="75">
        <v>118</v>
      </c>
      <c r="C222" s="49" t="s">
        <v>2138</v>
      </c>
      <c r="D222" s="76" t="s">
        <v>3393</v>
      </c>
      <c r="E222" s="48" t="s">
        <v>1200</v>
      </c>
      <c r="F222" s="109" t="s">
        <v>2438</v>
      </c>
      <c r="G222" s="109"/>
      <c r="H222" s="87"/>
      <c r="I222" s="87"/>
      <c r="J222" s="109" t="s">
        <v>2438</v>
      </c>
      <c r="K222" s="87"/>
      <c r="L222" s="87"/>
      <c r="M222" s="82" t="s">
        <v>3398</v>
      </c>
      <c r="N222" s="49" t="s">
        <v>1214</v>
      </c>
      <c r="O222" s="49"/>
      <c r="P222" s="49"/>
      <c r="Q222" s="49" t="s">
        <v>478</v>
      </c>
      <c r="R222" s="49"/>
      <c r="S222" s="76" t="s">
        <v>1854</v>
      </c>
      <c r="T222" s="48" t="s">
        <v>479</v>
      </c>
      <c r="U222" s="89"/>
      <c r="V222" s="90">
        <v>27</v>
      </c>
      <c r="W222" s="399">
        <f t="shared" si="155"/>
        <v>1489518.5185185184</v>
      </c>
      <c r="X222" s="171" t="s">
        <v>3099</v>
      </c>
      <c r="Y222" s="76"/>
      <c r="Z222" s="473" t="s">
        <v>4607</v>
      </c>
      <c r="AA222" s="473" t="s">
        <v>4607</v>
      </c>
      <c r="AB222" s="473" t="s">
        <v>4616</v>
      </c>
      <c r="AC222" s="132">
        <v>43517</v>
      </c>
      <c r="AD222" s="132">
        <v>43487</v>
      </c>
      <c r="AE222" s="132">
        <v>42605</v>
      </c>
      <c r="AF222" s="132" t="str">
        <f t="shared" si="133"/>
        <v/>
      </c>
      <c r="AG222" s="132">
        <f t="shared" si="110"/>
        <v>42605</v>
      </c>
      <c r="AH222" s="132"/>
      <c r="AI222" s="204"/>
      <c r="AJ222" s="205"/>
      <c r="AK222" s="206"/>
      <c r="AL222" s="207"/>
      <c r="AM222" s="208">
        <v>40217000</v>
      </c>
      <c r="AN222" s="93"/>
      <c r="AO222" s="49" t="str">
        <f t="shared" si="156"/>
        <v>群馬県桐生市梅田町３丁目４０２－１～２７</v>
      </c>
      <c r="AP222" s="49"/>
      <c r="AQ222" s="89"/>
      <c r="AR222" s="93"/>
      <c r="AS222" s="89"/>
      <c r="AT222" s="93"/>
      <c r="AU222" s="89"/>
      <c r="AV222" s="93"/>
      <c r="AW222" s="89"/>
      <c r="AX222" s="94"/>
      <c r="AY222" s="391">
        <f t="shared" si="154"/>
        <v>0</v>
      </c>
      <c r="AZ222" s="95">
        <f t="shared" si="175"/>
        <v>40217000</v>
      </c>
      <c r="BA222" s="49" t="str">
        <f t="shared" si="157"/>
        <v>群馬県桐生市梅田町３丁目４０２－１～２７</v>
      </c>
      <c r="BB222" s="48">
        <f t="shared" si="158"/>
        <v>27</v>
      </c>
      <c r="BC222" s="96">
        <f t="shared" si="159"/>
        <v>0</v>
      </c>
      <c r="BD222" s="89">
        <f t="shared" si="176"/>
        <v>43517</v>
      </c>
      <c r="BE222" s="97">
        <f t="shared" si="160"/>
        <v>0</v>
      </c>
      <c r="BF222" s="97">
        <f t="shared" si="161"/>
        <v>0</v>
      </c>
      <c r="BG222" s="97">
        <f t="shared" si="162"/>
        <v>0</v>
      </c>
      <c r="BH222" s="97">
        <f t="shared" si="163"/>
        <v>0</v>
      </c>
      <c r="BI222" s="97">
        <f t="shared" si="164"/>
        <v>40217000</v>
      </c>
      <c r="BJ222" s="97">
        <f t="shared" si="165"/>
        <v>0</v>
      </c>
      <c r="BK222" s="97">
        <f t="shared" si="166"/>
        <v>0</v>
      </c>
      <c r="BL222" s="97">
        <f t="shared" si="167"/>
        <v>0</v>
      </c>
      <c r="BM222" s="97">
        <f t="shared" si="168"/>
        <v>0</v>
      </c>
      <c r="BN222" s="97">
        <f t="shared" si="169"/>
        <v>0</v>
      </c>
      <c r="BO222" s="97">
        <f t="shared" si="170"/>
        <v>0</v>
      </c>
      <c r="BP222" s="97">
        <f t="shared" si="171"/>
        <v>0</v>
      </c>
      <c r="BQ222" s="97">
        <f t="shared" si="172"/>
        <v>0</v>
      </c>
      <c r="BR222" s="97">
        <f t="shared" si="173"/>
        <v>0</v>
      </c>
      <c r="BS222" s="98">
        <f t="shared" si="174"/>
        <v>0</v>
      </c>
      <c r="BT222" s="183"/>
      <c r="BU222" s="118"/>
      <c r="BV222" s="122"/>
    </row>
    <row r="223" spans="1:74" s="100" customFormat="1" ht="31.5" customHeight="1" x14ac:dyDescent="0.25">
      <c r="A223" s="74">
        <v>10</v>
      </c>
      <c r="B223" s="75">
        <v>119</v>
      </c>
      <c r="C223" s="49" t="s">
        <v>2138</v>
      </c>
      <c r="D223" s="76" t="s">
        <v>3140</v>
      </c>
      <c r="E223" s="103"/>
      <c r="F223" s="87" t="s">
        <v>2438</v>
      </c>
      <c r="G223" s="87"/>
      <c r="H223" s="133"/>
      <c r="I223" s="133"/>
      <c r="J223" s="109" t="s">
        <v>3776</v>
      </c>
      <c r="K223" s="133"/>
      <c r="L223" s="133"/>
      <c r="M223" s="82" t="s">
        <v>3398</v>
      </c>
      <c r="N223" s="49" t="s">
        <v>1815</v>
      </c>
      <c r="O223" s="49"/>
      <c r="P223" s="49"/>
      <c r="Q223" s="88"/>
      <c r="R223" s="49"/>
      <c r="S223" s="76" t="s">
        <v>1854</v>
      </c>
      <c r="T223" s="48" t="s">
        <v>479</v>
      </c>
      <c r="U223" s="110"/>
      <c r="V223" s="90">
        <v>27</v>
      </c>
      <c r="W223" s="399">
        <f t="shared" si="155"/>
        <v>1489518.5185185184</v>
      </c>
      <c r="X223" s="171" t="s">
        <v>3099</v>
      </c>
      <c r="Y223" s="213"/>
      <c r="Z223" s="473" t="s">
        <v>4607</v>
      </c>
      <c r="AA223" s="473" t="s">
        <v>4607</v>
      </c>
      <c r="AB223" s="473" t="s">
        <v>4616</v>
      </c>
      <c r="AC223" s="213"/>
      <c r="AD223" s="132">
        <v>42920</v>
      </c>
      <c r="AE223" s="132"/>
      <c r="AF223" s="132" t="str">
        <f t="shared" si="133"/>
        <v/>
      </c>
      <c r="AG223" s="132">
        <f t="shared" si="110"/>
        <v>42920</v>
      </c>
      <c r="AH223" s="132"/>
      <c r="AI223" s="132"/>
      <c r="AJ223" s="132"/>
      <c r="AK223" s="112"/>
      <c r="AL223" s="132"/>
      <c r="AM223" s="223"/>
      <c r="AN223" s="111">
        <v>40217000</v>
      </c>
      <c r="AO223" s="49" t="str">
        <f t="shared" si="156"/>
        <v>群馬県桐生市梅田町三丁目４０２－１～２７</v>
      </c>
      <c r="AP223" s="49"/>
      <c r="AQ223" s="89"/>
      <c r="AR223" s="93"/>
      <c r="AS223" s="89"/>
      <c r="AT223" s="93"/>
      <c r="AU223" s="89"/>
      <c r="AV223" s="93"/>
      <c r="AW223" s="107"/>
      <c r="AX223" s="103"/>
      <c r="AY223" s="391">
        <f t="shared" si="154"/>
        <v>0</v>
      </c>
      <c r="AZ223" s="95" t="str">
        <f t="shared" si="175"/>
        <v/>
      </c>
      <c r="BA223" s="49" t="str">
        <f t="shared" si="157"/>
        <v>群馬県桐生市梅田町三丁目４０２－１～２７</v>
      </c>
      <c r="BB223" s="48">
        <f t="shared" si="158"/>
        <v>27</v>
      </c>
      <c r="BC223" s="96">
        <f t="shared" si="159"/>
        <v>0</v>
      </c>
      <c r="BD223" s="89">
        <f t="shared" si="176"/>
        <v>0</v>
      </c>
      <c r="BE223" s="97">
        <f t="shared" si="160"/>
        <v>0</v>
      </c>
      <c r="BF223" s="97" t="str">
        <f t="shared" si="161"/>
        <v/>
      </c>
      <c r="BG223" s="97">
        <f t="shared" si="162"/>
        <v>0</v>
      </c>
      <c r="BH223" s="97">
        <f t="shared" si="163"/>
        <v>0</v>
      </c>
      <c r="BI223" s="97">
        <f t="shared" si="164"/>
        <v>0</v>
      </c>
      <c r="BJ223" s="97">
        <f t="shared" si="165"/>
        <v>0</v>
      </c>
      <c r="BK223" s="97">
        <f t="shared" si="166"/>
        <v>0</v>
      </c>
      <c r="BL223" s="97">
        <f t="shared" si="167"/>
        <v>0</v>
      </c>
      <c r="BM223" s="97">
        <f t="shared" si="168"/>
        <v>0</v>
      </c>
      <c r="BN223" s="97">
        <f t="shared" si="169"/>
        <v>0</v>
      </c>
      <c r="BO223" s="97">
        <f t="shared" si="170"/>
        <v>0</v>
      </c>
      <c r="BP223" s="97">
        <f t="shared" si="171"/>
        <v>0</v>
      </c>
      <c r="BQ223" s="97">
        <f t="shared" si="172"/>
        <v>0</v>
      </c>
      <c r="BR223" s="97">
        <f t="shared" si="173"/>
        <v>0</v>
      </c>
      <c r="BS223" s="98" t="e">
        <f t="shared" si="174"/>
        <v>#VALUE!</v>
      </c>
      <c r="BT223" s="182"/>
      <c r="BU223" s="118"/>
      <c r="BV223" s="122"/>
    </row>
    <row r="224" spans="1:74" s="100" customFormat="1" ht="31.5" customHeight="1" x14ac:dyDescent="0.25">
      <c r="A224" s="74">
        <v>10</v>
      </c>
      <c r="B224" s="75">
        <v>120</v>
      </c>
      <c r="C224" s="49" t="s">
        <v>2138</v>
      </c>
      <c r="D224" s="76" t="s">
        <v>3393</v>
      </c>
      <c r="E224" s="103"/>
      <c r="F224" s="318"/>
      <c r="G224" s="87" t="s">
        <v>4054</v>
      </c>
      <c r="H224" s="133"/>
      <c r="I224" s="133"/>
      <c r="J224" s="262"/>
      <c r="K224" s="133"/>
      <c r="L224" s="133"/>
      <c r="M224" s="48" t="s">
        <v>2972</v>
      </c>
      <c r="N224" s="49" t="s">
        <v>1816</v>
      </c>
      <c r="O224" s="49"/>
      <c r="P224" s="49"/>
      <c r="Q224" s="88"/>
      <c r="R224" s="49"/>
      <c r="S224" s="76" t="s">
        <v>1854</v>
      </c>
      <c r="T224" s="48" t="s">
        <v>479</v>
      </c>
      <c r="U224" s="110"/>
      <c r="V224" s="90">
        <v>3</v>
      </c>
      <c r="W224" s="399">
        <f t="shared" si="155"/>
        <v>626666.66666666663</v>
      </c>
      <c r="X224" s="171" t="s">
        <v>3098</v>
      </c>
      <c r="Y224" s="501" t="s">
        <v>2163</v>
      </c>
      <c r="Z224" s="482" t="s">
        <v>4576</v>
      </c>
      <c r="AA224" s="482" t="s">
        <v>4575</v>
      </c>
      <c r="AB224" s="482" t="s">
        <v>4576</v>
      </c>
      <c r="AC224" s="222" t="s">
        <v>416</v>
      </c>
      <c r="AD224" s="132">
        <v>42920</v>
      </c>
      <c r="AE224" s="132"/>
      <c r="AF224" s="132" t="str">
        <f t="shared" si="133"/>
        <v/>
      </c>
      <c r="AG224" s="132">
        <f t="shared" si="110"/>
        <v>42920</v>
      </c>
      <c r="AH224" s="132"/>
      <c r="AI224" s="204"/>
      <c r="AJ224" s="205"/>
      <c r="AK224" s="206"/>
      <c r="AL224" s="207"/>
      <c r="AM224" s="223"/>
      <c r="AN224" s="111">
        <v>1880000</v>
      </c>
      <c r="AO224" s="49" t="str">
        <f t="shared" si="156"/>
        <v>群馬県桐生市菱町３丁目宇六町２５１６－１</v>
      </c>
      <c r="AP224" s="49"/>
      <c r="AQ224" s="89"/>
      <c r="AR224" s="93"/>
      <c r="AS224" s="89"/>
      <c r="AT224" s="93"/>
      <c r="AU224" s="89"/>
      <c r="AV224" s="93"/>
      <c r="AW224" s="107"/>
      <c r="AX224" s="103"/>
      <c r="AY224" s="391">
        <f t="shared" si="154"/>
        <v>0</v>
      </c>
      <c r="AZ224" s="95" t="str">
        <f t="shared" si="175"/>
        <v/>
      </c>
      <c r="BA224" s="49" t="str">
        <f t="shared" si="157"/>
        <v>群馬県桐生市菱町３丁目宇六町２５１６－１</v>
      </c>
      <c r="BB224" s="48">
        <f t="shared" si="158"/>
        <v>3</v>
      </c>
      <c r="BC224" s="96" t="str">
        <f t="shared" si="159"/>
        <v>ﾄﾞﾘｰﾑｳｨｰﾊﾞｰ</v>
      </c>
      <c r="BD224" s="89" t="str">
        <f t="shared" si="176"/>
        <v>【譲渡済】</v>
      </c>
      <c r="BE224" s="97">
        <f t="shared" si="160"/>
        <v>0</v>
      </c>
      <c r="BF224" s="97">
        <f t="shared" si="161"/>
        <v>0</v>
      </c>
      <c r="BG224" s="97">
        <f t="shared" si="162"/>
        <v>0</v>
      </c>
      <c r="BH224" s="97">
        <f t="shared" si="163"/>
        <v>0</v>
      </c>
      <c r="BI224" s="97">
        <f t="shared" si="164"/>
        <v>0</v>
      </c>
      <c r="BJ224" s="97">
        <f t="shared" si="165"/>
        <v>0</v>
      </c>
      <c r="BK224" s="97">
        <f t="shared" si="166"/>
        <v>0</v>
      </c>
      <c r="BL224" s="97">
        <f t="shared" si="167"/>
        <v>0</v>
      </c>
      <c r="BM224" s="97">
        <f t="shared" si="168"/>
        <v>0</v>
      </c>
      <c r="BN224" s="97">
        <f t="shared" si="169"/>
        <v>0</v>
      </c>
      <c r="BO224" s="97">
        <f t="shared" si="170"/>
        <v>0</v>
      </c>
      <c r="BP224" s="97">
        <f t="shared" si="171"/>
        <v>0</v>
      </c>
      <c r="BQ224" s="97">
        <f t="shared" si="172"/>
        <v>0</v>
      </c>
      <c r="BR224" s="97">
        <f t="shared" si="173"/>
        <v>0</v>
      </c>
      <c r="BS224" s="98" t="e">
        <f t="shared" si="174"/>
        <v>#VALUE!</v>
      </c>
      <c r="BT224" s="182"/>
      <c r="BU224" s="118"/>
      <c r="BV224" s="122" t="s">
        <v>4642</v>
      </c>
    </row>
    <row r="225" spans="1:74" s="100" customFormat="1" ht="31.5" customHeight="1" x14ac:dyDescent="0.25">
      <c r="A225" s="74">
        <v>10</v>
      </c>
      <c r="B225" s="75">
        <v>137</v>
      </c>
      <c r="C225" s="49" t="s">
        <v>2142</v>
      </c>
      <c r="D225" s="76" t="s">
        <v>3393</v>
      </c>
      <c r="E225" s="48" t="s">
        <v>1247</v>
      </c>
      <c r="F225" s="87" t="s">
        <v>2587</v>
      </c>
      <c r="G225" s="87"/>
      <c r="H225" s="87"/>
      <c r="I225" s="87"/>
      <c r="J225" s="109" t="s">
        <v>2587</v>
      </c>
      <c r="K225" s="87"/>
      <c r="L225" s="87"/>
      <c r="M225" s="48" t="s">
        <v>2972</v>
      </c>
      <c r="N225" s="49" t="s">
        <v>1264</v>
      </c>
      <c r="O225" s="49"/>
      <c r="P225" s="49"/>
      <c r="Q225" s="49" t="s">
        <v>515</v>
      </c>
      <c r="R225" s="49"/>
      <c r="S225" s="76" t="s">
        <v>1854</v>
      </c>
      <c r="T225" s="76" t="s">
        <v>512</v>
      </c>
      <c r="U225" s="89"/>
      <c r="V225" s="90">
        <v>26</v>
      </c>
      <c r="W225" s="399">
        <f t="shared" si="155"/>
        <v>2992307.6923076925</v>
      </c>
      <c r="X225" s="171" t="s">
        <v>2586</v>
      </c>
      <c r="Y225" s="170"/>
      <c r="Z225" s="473" t="s">
        <v>4607</v>
      </c>
      <c r="AA225" s="473" t="s">
        <v>4607</v>
      </c>
      <c r="AB225" s="473" t="s">
        <v>4616</v>
      </c>
      <c r="AC225" s="132">
        <v>43521</v>
      </c>
      <c r="AD225" s="132">
        <v>43489</v>
      </c>
      <c r="AE225" s="132">
        <v>41718</v>
      </c>
      <c r="AF225" s="132" t="str">
        <f t="shared" ref="AF225:AF256" si="177">+IF(AD225=AE225,"SAME","")</f>
        <v/>
      </c>
      <c r="AG225" s="132">
        <f t="shared" si="110"/>
        <v>41718</v>
      </c>
      <c r="AH225" s="132"/>
      <c r="AI225" s="204"/>
      <c r="AJ225" s="205"/>
      <c r="AK225" s="206"/>
      <c r="AL225" s="207"/>
      <c r="AM225" s="208">
        <v>77800000</v>
      </c>
      <c r="AN225" s="93"/>
      <c r="AO225" s="49" t="str">
        <f t="shared" si="156"/>
        <v>群馬県吾妻郡長野原町大字応桑字池の坂１６０７－１６２他</v>
      </c>
      <c r="AP225" s="49"/>
      <c r="AQ225" s="89"/>
      <c r="AR225" s="93"/>
      <c r="AS225" s="89"/>
      <c r="AT225" s="93"/>
      <c r="AU225" s="89"/>
      <c r="AV225" s="93"/>
      <c r="AW225" s="89"/>
      <c r="AX225" s="94"/>
      <c r="AY225" s="391">
        <f t="shared" si="154"/>
        <v>0</v>
      </c>
      <c r="AZ225" s="95">
        <f t="shared" si="175"/>
        <v>77800000</v>
      </c>
      <c r="BA225" s="49" t="str">
        <f t="shared" si="157"/>
        <v>群馬県吾妻郡長野原町大字応桑字池の坂１６０７－１６２他</v>
      </c>
      <c r="BB225" s="48">
        <f t="shared" si="158"/>
        <v>26</v>
      </c>
      <c r="BC225" s="96">
        <f t="shared" si="159"/>
        <v>0</v>
      </c>
      <c r="BD225" s="89">
        <f t="shared" si="176"/>
        <v>43521</v>
      </c>
      <c r="BE225" s="97">
        <f t="shared" si="160"/>
        <v>0</v>
      </c>
      <c r="BF225" s="97">
        <f t="shared" si="161"/>
        <v>0</v>
      </c>
      <c r="BG225" s="97">
        <f t="shared" si="162"/>
        <v>0</v>
      </c>
      <c r="BH225" s="97">
        <f t="shared" si="163"/>
        <v>0</v>
      </c>
      <c r="BI225" s="97">
        <f t="shared" si="164"/>
        <v>77800000</v>
      </c>
      <c r="BJ225" s="97">
        <f t="shared" si="165"/>
        <v>0</v>
      </c>
      <c r="BK225" s="97">
        <f t="shared" si="166"/>
        <v>0</v>
      </c>
      <c r="BL225" s="97">
        <f t="shared" si="167"/>
        <v>0</v>
      </c>
      <c r="BM225" s="97">
        <f t="shared" si="168"/>
        <v>0</v>
      </c>
      <c r="BN225" s="97">
        <f t="shared" si="169"/>
        <v>0</v>
      </c>
      <c r="BO225" s="97">
        <f t="shared" si="170"/>
        <v>0</v>
      </c>
      <c r="BP225" s="97">
        <f t="shared" si="171"/>
        <v>0</v>
      </c>
      <c r="BQ225" s="97">
        <f t="shared" si="172"/>
        <v>0</v>
      </c>
      <c r="BR225" s="116">
        <f t="shared" si="173"/>
        <v>0</v>
      </c>
      <c r="BS225" s="117">
        <f t="shared" si="174"/>
        <v>0</v>
      </c>
      <c r="BT225" s="182"/>
      <c r="BU225" s="118"/>
      <c r="BV225" s="122"/>
    </row>
    <row r="226" spans="1:74" s="100" customFormat="1" ht="31.5" customHeight="1" x14ac:dyDescent="0.25">
      <c r="A226" s="74">
        <v>10</v>
      </c>
      <c r="B226" s="75">
        <v>138</v>
      </c>
      <c r="C226" s="49" t="s">
        <v>2142</v>
      </c>
      <c r="D226" s="76" t="s">
        <v>3393</v>
      </c>
      <c r="E226" s="48" t="s">
        <v>1246</v>
      </c>
      <c r="F226" s="87" t="s">
        <v>2985</v>
      </c>
      <c r="G226" s="87"/>
      <c r="H226" s="87"/>
      <c r="I226" s="87"/>
      <c r="J226" s="109"/>
      <c r="K226" s="87"/>
      <c r="L226" s="87"/>
      <c r="M226" s="48" t="s">
        <v>2371</v>
      </c>
      <c r="N226" s="49" t="s">
        <v>1263</v>
      </c>
      <c r="O226" s="49"/>
      <c r="P226" s="49"/>
      <c r="Q226" s="49" t="s">
        <v>514</v>
      </c>
      <c r="R226" s="49"/>
      <c r="S226" s="76" t="s">
        <v>1854</v>
      </c>
      <c r="T226" s="76" t="s">
        <v>512</v>
      </c>
      <c r="U226" s="89"/>
      <c r="V226" s="90">
        <v>234</v>
      </c>
      <c r="W226" s="399">
        <f t="shared" si="155"/>
        <v>27414529.914529916</v>
      </c>
      <c r="X226" s="171" t="s">
        <v>2584</v>
      </c>
      <c r="Y226" s="170"/>
      <c r="Z226" s="473" t="s">
        <v>4607</v>
      </c>
      <c r="AA226" s="473" t="s">
        <v>4607</v>
      </c>
      <c r="AB226" s="473" t="s">
        <v>4616</v>
      </c>
      <c r="AC226" s="132">
        <v>43521</v>
      </c>
      <c r="AD226" s="132">
        <v>43489</v>
      </c>
      <c r="AE226" s="132">
        <v>41718</v>
      </c>
      <c r="AF226" s="132" t="str">
        <f t="shared" si="177"/>
        <v/>
      </c>
      <c r="AG226" s="132">
        <f t="shared" si="110"/>
        <v>41718</v>
      </c>
      <c r="AH226" s="132"/>
      <c r="AI226" s="204"/>
      <c r="AJ226" s="205"/>
      <c r="AK226" s="206"/>
      <c r="AL226" s="207"/>
      <c r="AM226" s="208">
        <v>6415000000</v>
      </c>
      <c r="AN226" s="93"/>
      <c r="AO226" s="49" t="str">
        <f t="shared" si="156"/>
        <v>群馬県吾妻郡長野原町大字北軽井沢（字南木熊の内）</v>
      </c>
      <c r="AP226" s="49"/>
      <c r="AQ226" s="89"/>
      <c r="AR226" s="93"/>
      <c r="AS226" s="89"/>
      <c r="AT226" s="93"/>
      <c r="AU226" s="89"/>
      <c r="AV226" s="93"/>
      <c r="AW226" s="89"/>
      <c r="AX226" s="94"/>
      <c r="AY226" s="391">
        <f t="shared" si="154"/>
        <v>0</v>
      </c>
      <c r="AZ226" s="95">
        <f t="shared" si="175"/>
        <v>6415000000</v>
      </c>
      <c r="BA226" s="49" t="str">
        <f t="shared" si="157"/>
        <v>群馬県吾妻郡長野原町大字北軽井沢（字南木熊の内）</v>
      </c>
      <c r="BB226" s="48">
        <f t="shared" si="158"/>
        <v>234</v>
      </c>
      <c r="BC226" s="96">
        <f t="shared" si="159"/>
        <v>0</v>
      </c>
      <c r="BD226" s="89">
        <f t="shared" si="176"/>
        <v>43521</v>
      </c>
      <c r="BE226" s="97">
        <f t="shared" si="160"/>
        <v>0</v>
      </c>
      <c r="BF226" s="97">
        <f t="shared" si="161"/>
        <v>0</v>
      </c>
      <c r="BG226" s="97">
        <f t="shared" si="162"/>
        <v>0</v>
      </c>
      <c r="BH226" s="97">
        <f t="shared" si="163"/>
        <v>0</v>
      </c>
      <c r="BI226" s="97">
        <f t="shared" si="164"/>
        <v>6415000000</v>
      </c>
      <c r="BJ226" s="97">
        <f t="shared" si="165"/>
        <v>0</v>
      </c>
      <c r="BK226" s="97">
        <f t="shared" si="166"/>
        <v>0</v>
      </c>
      <c r="BL226" s="97">
        <f t="shared" si="167"/>
        <v>0</v>
      </c>
      <c r="BM226" s="97">
        <f t="shared" si="168"/>
        <v>0</v>
      </c>
      <c r="BN226" s="97">
        <f t="shared" si="169"/>
        <v>0</v>
      </c>
      <c r="BO226" s="97">
        <f t="shared" si="170"/>
        <v>0</v>
      </c>
      <c r="BP226" s="97">
        <f t="shared" si="171"/>
        <v>0</v>
      </c>
      <c r="BQ226" s="97">
        <f t="shared" si="172"/>
        <v>0</v>
      </c>
      <c r="BR226" s="97">
        <f t="shared" si="173"/>
        <v>0</v>
      </c>
      <c r="BS226" s="98">
        <f t="shared" si="174"/>
        <v>0</v>
      </c>
      <c r="BT226" s="182"/>
      <c r="BU226" s="118"/>
      <c r="BV226" s="122"/>
    </row>
    <row r="227" spans="1:74" s="100" customFormat="1" ht="31.5" customHeight="1" x14ac:dyDescent="0.25">
      <c r="A227" s="74">
        <v>10</v>
      </c>
      <c r="B227" s="75">
        <v>139</v>
      </c>
      <c r="C227" s="49" t="s">
        <v>2142</v>
      </c>
      <c r="D227" s="76" t="s">
        <v>3393</v>
      </c>
      <c r="E227" s="48" t="s">
        <v>1249</v>
      </c>
      <c r="F227" s="87" t="s">
        <v>2542</v>
      </c>
      <c r="G227" s="87"/>
      <c r="H227" s="87"/>
      <c r="I227" s="87"/>
      <c r="J227" s="109" t="s">
        <v>2542</v>
      </c>
      <c r="K227" s="87"/>
      <c r="L227" s="87"/>
      <c r="M227" s="48" t="s">
        <v>2371</v>
      </c>
      <c r="N227" s="49" t="s">
        <v>1267</v>
      </c>
      <c r="O227" s="49"/>
      <c r="P227" s="49"/>
      <c r="Q227" s="49" t="s">
        <v>518</v>
      </c>
      <c r="R227" s="49"/>
      <c r="S227" s="76" t="s">
        <v>1854</v>
      </c>
      <c r="T227" s="76" t="s">
        <v>512</v>
      </c>
      <c r="U227" s="89"/>
      <c r="V227" s="90">
        <v>6</v>
      </c>
      <c r="W227" s="399">
        <f t="shared" si="155"/>
        <v>26816666.666666668</v>
      </c>
      <c r="X227" s="171" t="s">
        <v>2539</v>
      </c>
      <c r="Y227" s="170"/>
      <c r="Z227" s="473" t="s">
        <v>4607</v>
      </c>
      <c r="AA227" s="473" t="s">
        <v>4607</v>
      </c>
      <c r="AB227" s="473" t="s">
        <v>4616</v>
      </c>
      <c r="AC227" s="132">
        <v>43521</v>
      </c>
      <c r="AD227" s="132">
        <v>43489</v>
      </c>
      <c r="AE227" s="132">
        <v>41718</v>
      </c>
      <c r="AF227" s="132" t="str">
        <f t="shared" si="177"/>
        <v/>
      </c>
      <c r="AG227" s="132">
        <f t="shared" si="110"/>
        <v>41718</v>
      </c>
      <c r="AH227" s="132"/>
      <c r="AI227" s="204"/>
      <c r="AJ227" s="205"/>
      <c r="AK227" s="206"/>
      <c r="AL227" s="207"/>
      <c r="AM227" s="208">
        <v>160900000</v>
      </c>
      <c r="AN227" s="93"/>
      <c r="AO227" s="49" t="str">
        <f t="shared" si="156"/>
        <v>群馬県吾妻郡長野原町大字北軽井沢１９２４－１０８５（６区画）</v>
      </c>
      <c r="AP227" s="49"/>
      <c r="AQ227" s="89"/>
      <c r="AR227" s="93"/>
      <c r="AS227" s="89"/>
      <c r="AT227" s="93"/>
      <c r="AU227" s="89"/>
      <c r="AV227" s="93"/>
      <c r="AW227" s="89"/>
      <c r="AX227" s="94"/>
      <c r="AY227" s="391">
        <f t="shared" si="154"/>
        <v>0</v>
      </c>
      <c r="AZ227" s="95">
        <f t="shared" si="175"/>
        <v>160900000</v>
      </c>
      <c r="BA227" s="49" t="str">
        <f t="shared" si="157"/>
        <v>群馬県吾妻郡長野原町大字北軽井沢１９２４－１０８５（６区画）</v>
      </c>
      <c r="BB227" s="48">
        <f t="shared" si="158"/>
        <v>6</v>
      </c>
      <c r="BC227" s="96">
        <f t="shared" si="159"/>
        <v>0</v>
      </c>
      <c r="BD227" s="89">
        <f t="shared" si="176"/>
        <v>43521</v>
      </c>
      <c r="BE227" s="97">
        <f t="shared" si="160"/>
        <v>0</v>
      </c>
      <c r="BF227" s="97">
        <f t="shared" si="161"/>
        <v>0</v>
      </c>
      <c r="BG227" s="97">
        <f t="shared" si="162"/>
        <v>0</v>
      </c>
      <c r="BH227" s="97">
        <f t="shared" si="163"/>
        <v>0</v>
      </c>
      <c r="BI227" s="97">
        <f t="shared" si="164"/>
        <v>160900000</v>
      </c>
      <c r="BJ227" s="97">
        <f t="shared" si="165"/>
        <v>0</v>
      </c>
      <c r="BK227" s="97">
        <f t="shared" si="166"/>
        <v>0</v>
      </c>
      <c r="BL227" s="97">
        <f t="shared" si="167"/>
        <v>0</v>
      </c>
      <c r="BM227" s="97">
        <f t="shared" si="168"/>
        <v>0</v>
      </c>
      <c r="BN227" s="97">
        <f t="shared" si="169"/>
        <v>0</v>
      </c>
      <c r="BO227" s="97">
        <f t="shared" si="170"/>
        <v>0</v>
      </c>
      <c r="BP227" s="97">
        <f t="shared" si="171"/>
        <v>0</v>
      </c>
      <c r="BQ227" s="97">
        <f t="shared" si="172"/>
        <v>0</v>
      </c>
      <c r="BR227" s="97">
        <f t="shared" si="173"/>
        <v>0</v>
      </c>
      <c r="BS227" s="98">
        <f t="shared" si="174"/>
        <v>0</v>
      </c>
      <c r="BT227" s="182"/>
      <c r="BU227" s="118"/>
      <c r="BV227" s="122"/>
    </row>
    <row r="228" spans="1:74" s="100" customFormat="1" ht="31.5" customHeight="1" x14ac:dyDescent="0.25">
      <c r="A228" s="74">
        <v>10</v>
      </c>
      <c r="B228" s="75">
        <v>143</v>
      </c>
      <c r="C228" s="49" t="s">
        <v>2142</v>
      </c>
      <c r="D228" s="192" t="s">
        <v>1823</v>
      </c>
      <c r="E228" s="119"/>
      <c r="F228" s="318" t="s">
        <v>2595</v>
      </c>
      <c r="G228" s="318"/>
      <c r="H228" s="135"/>
      <c r="I228" s="135"/>
      <c r="J228" s="109"/>
      <c r="K228" s="135"/>
      <c r="L228" s="135"/>
      <c r="M228" s="48" t="s">
        <v>2972</v>
      </c>
      <c r="N228" s="49" t="s">
        <v>1269</v>
      </c>
      <c r="O228" s="49"/>
      <c r="P228" s="49"/>
      <c r="Q228" s="49"/>
      <c r="R228" s="49"/>
      <c r="S228" s="76" t="s">
        <v>1854</v>
      </c>
      <c r="T228" s="76" t="s">
        <v>512</v>
      </c>
      <c r="U228" s="110" t="s">
        <v>1813</v>
      </c>
      <c r="V228" s="90">
        <v>10</v>
      </c>
      <c r="W228" s="399">
        <f t="shared" si="155"/>
        <v>3990000</v>
      </c>
      <c r="X228" s="171" t="s">
        <v>2594</v>
      </c>
      <c r="Y228" s="502"/>
      <c r="Z228" s="473" t="s">
        <v>4607</v>
      </c>
      <c r="AA228" s="473" t="s">
        <v>4607</v>
      </c>
      <c r="AB228" s="473" t="s">
        <v>4616</v>
      </c>
      <c r="AC228" s="156"/>
      <c r="AD228" s="132">
        <v>42769</v>
      </c>
      <c r="AE228" s="132"/>
      <c r="AF228" s="132" t="str">
        <f t="shared" si="177"/>
        <v/>
      </c>
      <c r="AG228" s="132">
        <f t="shared" si="110"/>
        <v>42769</v>
      </c>
      <c r="AH228" s="132"/>
      <c r="AI228" s="132"/>
      <c r="AJ228" s="132"/>
      <c r="AK228" s="112"/>
      <c r="AL228" s="132"/>
      <c r="AM228" s="204"/>
      <c r="AN228" s="93">
        <v>39900000</v>
      </c>
      <c r="AO228" s="49" t="str">
        <f t="shared" si="156"/>
        <v>群馬県吾妻郡長野原町大字北軽井沢１９８７－８９、９２６～９３４</v>
      </c>
      <c r="AP228" s="49"/>
      <c r="AQ228" s="89"/>
      <c r="AR228" s="93"/>
      <c r="AS228" s="89"/>
      <c r="AT228" s="93"/>
      <c r="AU228" s="89"/>
      <c r="AV228" s="93"/>
      <c r="AW228" s="107"/>
      <c r="AX228" s="103"/>
      <c r="AY228" s="391">
        <f t="shared" si="154"/>
        <v>0</v>
      </c>
      <c r="AZ228" s="95" t="str">
        <f t="shared" si="175"/>
        <v/>
      </c>
      <c r="BA228" s="49" t="str">
        <f t="shared" si="157"/>
        <v>群馬県吾妻郡長野原町大字北軽井沢１９８７－８９、９２６～９３４</v>
      </c>
      <c r="BB228" s="48">
        <f t="shared" si="158"/>
        <v>10</v>
      </c>
      <c r="BC228" s="96">
        <f t="shared" si="159"/>
        <v>0</v>
      </c>
      <c r="BD228" s="89">
        <f t="shared" si="176"/>
        <v>0</v>
      </c>
      <c r="BE228" s="97">
        <f t="shared" si="160"/>
        <v>0</v>
      </c>
      <c r="BF228" s="97" t="str">
        <f t="shared" si="161"/>
        <v/>
      </c>
      <c r="BG228" s="97">
        <f t="shared" si="162"/>
        <v>0</v>
      </c>
      <c r="BH228" s="97">
        <f t="shared" si="163"/>
        <v>0</v>
      </c>
      <c r="BI228" s="97">
        <f t="shared" si="164"/>
        <v>0</v>
      </c>
      <c r="BJ228" s="97">
        <f t="shared" si="165"/>
        <v>0</v>
      </c>
      <c r="BK228" s="97">
        <f t="shared" si="166"/>
        <v>0</v>
      </c>
      <c r="BL228" s="97">
        <f t="shared" si="167"/>
        <v>0</v>
      </c>
      <c r="BM228" s="97">
        <f t="shared" si="168"/>
        <v>0</v>
      </c>
      <c r="BN228" s="97">
        <f t="shared" si="169"/>
        <v>0</v>
      </c>
      <c r="BO228" s="97">
        <f t="shared" si="170"/>
        <v>0</v>
      </c>
      <c r="BP228" s="97">
        <f t="shared" si="171"/>
        <v>0</v>
      </c>
      <c r="BQ228" s="97">
        <f t="shared" si="172"/>
        <v>0</v>
      </c>
      <c r="BR228" s="97">
        <f t="shared" si="173"/>
        <v>0</v>
      </c>
      <c r="BS228" s="98" t="e">
        <f t="shared" si="174"/>
        <v>#VALUE!</v>
      </c>
      <c r="BT228" s="182"/>
      <c r="BU228" s="118"/>
      <c r="BV228" s="122"/>
    </row>
    <row r="229" spans="1:74" s="100" customFormat="1" ht="31.5" customHeight="1" x14ac:dyDescent="0.25">
      <c r="A229" s="74">
        <v>10</v>
      </c>
      <c r="B229" s="75">
        <v>144</v>
      </c>
      <c r="C229" s="49" t="s">
        <v>2142</v>
      </c>
      <c r="D229" s="192" t="s">
        <v>1823</v>
      </c>
      <c r="E229" s="119"/>
      <c r="F229" s="318" t="s">
        <v>2595</v>
      </c>
      <c r="G229" s="318"/>
      <c r="H229" s="135"/>
      <c r="I229" s="135"/>
      <c r="J229" s="109"/>
      <c r="K229" s="135"/>
      <c r="L229" s="135"/>
      <c r="M229" s="48" t="s">
        <v>2972</v>
      </c>
      <c r="N229" s="49" t="s">
        <v>1269</v>
      </c>
      <c r="O229" s="49"/>
      <c r="P229" s="49"/>
      <c r="Q229" s="49"/>
      <c r="R229" s="49"/>
      <c r="S229" s="76" t="s">
        <v>1854</v>
      </c>
      <c r="T229" s="76" t="s">
        <v>512</v>
      </c>
      <c r="U229" s="110" t="s">
        <v>1813</v>
      </c>
      <c r="V229" s="90">
        <v>10</v>
      </c>
      <c r="W229" s="399">
        <f t="shared" si="155"/>
        <v>3990000</v>
      </c>
      <c r="X229" s="171" t="s">
        <v>2594</v>
      </c>
      <c r="Y229" s="502"/>
      <c r="Z229" s="473" t="s">
        <v>4607</v>
      </c>
      <c r="AA229" s="473" t="s">
        <v>4607</v>
      </c>
      <c r="AB229" s="473" t="s">
        <v>4616</v>
      </c>
      <c r="AC229" s="156"/>
      <c r="AD229" s="132">
        <v>42773</v>
      </c>
      <c r="AE229" s="132"/>
      <c r="AF229" s="132" t="str">
        <f t="shared" si="177"/>
        <v/>
      </c>
      <c r="AG229" s="132">
        <f t="shared" si="110"/>
        <v>42773</v>
      </c>
      <c r="AH229" s="132"/>
      <c r="AI229" s="132"/>
      <c r="AJ229" s="132"/>
      <c r="AK229" s="112"/>
      <c r="AL229" s="132"/>
      <c r="AM229" s="204"/>
      <c r="AN229" s="93">
        <v>39900000</v>
      </c>
      <c r="AO229" s="49" t="str">
        <f t="shared" si="156"/>
        <v>群馬県吾妻郡長野原町大字北軽井沢１９８７－８９、９２６～９３４</v>
      </c>
      <c r="AP229" s="49"/>
      <c r="AQ229" s="89"/>
      <c r="AR229" s="93"/>
      <c r="AS229" s="89"/>
      <c r="AT229" s="93"/>
      <c r="AU229" s="89"/>
      <c r="AV229" s="93"/>
      <c r="AW229" s="107"/>
      <c r="AX229" s="103"/>
      <c r="AY229" s="391">
        <f t="shared" si="154"/>
        <v>0</v>
      </c>
      <c r="AZ229" s="95" t="str">
        <f t="shared" si="175"/>
        <v/>
      </c>
      <c r="BA229" s="49" t="str">
        <f t="shared" si="157"/>
        <v>群馬県吾妻郡長野原町大字北軽井沢１９８７－８９、９２６～９３４</v>
      </c>
      <c r="BB229" s="48">
        <f t="shared" si="158"/>
        <v>10</v>
      </c>
      <c r="BC229" s="96">
        <f t="shared" si="159"/>
        <v>0</v>
      </c>
      <c r="BD229" s="89">
        <f t="shared" si="176"/>
        <v>0</v>
      </c>
      <c r="BE229" s="97">
        <f t="shared" si="160"/>
        <v>0</v>
      </c>
      <c r="BF229" s="97" t="str">
        <f t="shared" si="161"/>
        <v/>
      </c>
      <c r="BG229" s="97">
        <f t="shared" si="162"/>
        <v>0</v>
      </c>
      <c r="BH229" s="97">
        <f t="shared" si="163"/>
        <v>0</v>
      </c>
      <c r="BI229" s="97">
        <f t="shared" si="164"/>
        <v>0</v>
      </c>
      <c r="BJ229" s="97">
        <f t="shared" si="165"/>
        <v>0</v>
      </c>
      <c r="BK229" s="97">
        <f t="shared" si="166"/>
        <v>0</v>
      </c>
      <c r="BL229" s="97">
        <f t="shared" si="167"/>
        <v>0</v>
      </c>
      <c r="BM229" s="97">
        <f t="shared" si="168"/>
        <v>0</v>
      </c>
      <c r="BN229" s="97">
        <f t="shared" si="169"/>
        <v>0</v>
      </c>
      <c r="BO229" s="97">
        <f t="shared" si="170"/>
        <v>0</v>
      </c>
      <c r="BP229" s="97">
        <f t="shared" si="171"/>
        <v>0</v>
      </c>
      <c r="BQ229" s="97">
        <f t="shared" si="172"/>
        <v>0</v>
      </c>
      <c r="BR229" s="97">
        <f t="shared" si="173"/>
        <v>0</v>
      </c>
      <c r="BS229" s="98" t="e">
        <f t="shared" si="174"/>
        <v>#VALUE!</v>
      </c>
      <c r="BT229" s="182"/>
      <c r="BU229" s="118"/>
      <c r="BV229" s="122"/>
    </row>
    <row r="230" spans="1:74" s="100" customFormat="1" ht="31.5" customHeight="1" x14ac:dyDescent="0.25">
      <c r="A230" s="74">
        <v>10</v>
      </c>
      <c r="B230" s="75">
        <v>142</v>
      </c>
      <c r="C230" s="49" t="s">
        <v>2142</v>
      </c>
      <c r="D230" s="192" t="s">
        <v>1823</v>
      </c>
      <c r="E230" s="119"/>
      <c r="F230" s="109" t="s">
        <v>2595</v>
      </c>
      <c r="G230" s="109"/>
      <c r="H230" s="135"/>
      <c r="I230" s="135"/>
      <c r="J230" s="109" t="s">
        <v>3844</v>
      </c>
      <c r="K230" s="135"/>
      <c r="L230" s="135"/>
      <c r="M230" s="48" t="s">
        <v>2972</v>
      </c>
      <c r="N230" s="49" t="s">
        <v>1269</v>
      </c>
      <c r="O230" s="49"/>
      <c r="P230" s="49"/>
      <c r="Q230" s="49"/>
      <c r="R230" s="49"/>
      <c r="S230" s="76" t="s">
        <v>1854</v>
      </c>
      <c r="T230" s="76" t="s">
        <v>512</v>
      </c>
      <c r="U230" s="110" t="s">
        <v>1813</v>
      </c>
      <c r="V230" s="90">
        <v>10</v>
      </c>
      <c r="W230" s="399">
        <f t="shared" si="155"/>
        <v>3987148</v>
      </c>
      <c r="X230" s="171" t="s">
        <v>2594</v>
      </c>
      <c r="Y230" s="502"/>
      <c r="Z230" s="473" t="s">
        <v>4607</v>
      </c>
      <c r="AA230" s="473" t="s">
        <v>4607</v>
      </c>
      <c r="AB230" s="473" t="s">
        <v>4616</v>
      </c>
      <c r="AC230" s="156"/>
      <c r="AD230" s="132">
        <v>42923</v>
      </c>
      <c r="AE230" s="132"/>
      <c r="AF230" s="132" t="str">
        <f t="shared" si="177"/>
        <v/>
      </c>
      <c r="AG230" s="132">
        <f t="shared" si="110"/>
        <v>42923</v>
      </c>
      <c r="AH230" s="132"/>
      <c r="AI230" s="132"/>
      <c r="AJ230" s="132"/>
      <c r="AK230" s="112"/>
      <c r="AL230" s="132"/>
      <c r="AM230" s="204"/>
      <c r="AN230" s="93">
        <v>39871480</v>
      </c>
      <c r="AO230" s="49" t="str">
        <f t="shared" si="156"/>
        <v>群馬県吾妻郡長野原町大字北軽井沢１９８７－８９、９２６～９３４</v>
      </c>
      <c r="AP230" s="49"/>
      <c r="AQ230" s="89"/>
      <c r="AR230" s="93"/>
      <c r="AS230" s="89"/>
      <c r="AT230" s="93"/>
      <c r="AU230" s="89"/>
      <c r="AV230" s="93"/>
      <c r="AW230" s="107"/>
      <c r="AX230" s="103"/>
      <c r="AY230" s="391">
        <f t="shared" si="154"/>
        <v>0</v>
      </c>
      <c r="AZ230" s="95" t="str">
        <f t="shared" si="175"/>
        <v/>
      </c>
      <c r="BA230" s="49" t="str">
        <f t="shared" si="157"/>
        <v>群馬県吾妻郡長野原町大字北軽井沢１９８７－８９、９２６～９３４</v>
      </c>
      <c r="BB230" s="48">
        <f t="shared" si="158"/>
        <v>10</v>
      </c>
      <c r="BC230" s="96">
        <f t="shared" si="159"/>
        <v>0</v>
      </c>
      <c r="BD230" s="89">
        <f t="shared" si="176"/>
        <v>0</v>
      </c>
      <c r="BE230" s="97">
        <f t="shared" si="160"/>
        <v>0</v>
      </c>
      <c r="BF230" s="97" t="str">
        <f t="shared" si="161"/>
        <v/>
      </c>
      <c r="BG230" s="97">
        <f t="shared" si="162"/>
        <v>0</v>
      </c>
      <c r="BH230" s="97">
        <f t="shared" si="163"/>
        <v>0</v>
      </c>
      <c r="BI230" s="97">
        <f t="shared" si="164"/>
        <v>0</v>
      </c>
      <c r="BJ230" s="97">
        <f t="shared" si="165"/>
        <v>0</v>
      </c>
      <c r="BK230" s="97">
        <f t="shared" si="166"/>
        <v>0</v>
      </c>
      <c r="BL230" s="97">
        <f t="shared" si="167"/>
        <v>0</v>
      </c>
      <c r="BM230" s="97">
        <f t="shared" si="168"/>
        <v>0</v>
      </c>
      <c r="BN230" s="97">
        <f t="shared" si="169"/>
        <v>0</v>
      </c>
      <c r="BO230" s="97">
        <f t="shared" si="170"/>
        <v>0</v>
      </c>
      <c r="BP230" s="97">
        <f t="shared" si="171"/>
        <v>0</v>
      </c>
      <c r="BQ230" s="97">
        <f t="shared" si="172"/>
        <v>0</v>
      </c>
      <c r="BR230" s="97">
        <f t="shared" si="173"/>
        <v>0</v>
      </c>
      <c r="BS230" s="98" t="e">
        <f t="shared" si="174"/>
        <v>#VALUE!</v>
      </c>
      <c r="BT230" s="182"/>
      <c r="BU230" s="118"/>
      <c r="BV230" s="122"/>
    </row>
    <row r="231" spans="1:74" s="100" customFormat="1" ht="31.5" customHeight="1" x14ac:dyDescent="0.25">
      <c r="A231" s="74">
        <v>10</v>
      </c>
      <c r="B231" s="75">
        <v>141</v>
      </c>
      <c r="C231" s="49" t="s">
        <v>2142</v>
      </c>
      <c r="D231" s="192" t="s">
        <v>1823</v>
      </c>
      <c r="E231" s="119"/>
      <c r="F231" s="318" t="s">
        <v>2595</v>
      </c>
      <c r="G231" s="318"/>
      <c r="H231" s="135"/>
      <c r="I231" s="135"/>
      <c r="J231" s="109"/>
      <c r="K231" s="135"/>
      <c r="L231" s="135"/>
      <c r="M231" s="48" t="s">
        <v>3726</v>
      </c>
      <c r="N231" s="49" t="s">
        <v>1269</v>
      </c>
      <c r="O231" s="49"/>
      <c r="P231" s="49"/>
      <c r="Q231" s="49"/>
      <c r="R231" s="49"/>
      <c r="S231" s="76" t="s">
        <v>1854</v>
      </c>
      <c r="T231" s="76" t="s">
        <v>512</v>
      </c>
      <c r="U231" s="110" t="s">
        <v>1813</v>
      </c>
      <c r="V231" s="90">
        <v>10</v>
      </c>
      <c r="W231" s="399">
        <f t="shared" si="155"/>
        <v>380000</v>
      </c>
      <c r="X231" s="171" t="s">
        <v>2594</v>
      </c>
      <c r="Y231" s="502"/>
      <c r="Z231" s="473" t="s">
        <v>4607</v>
      </c>
      <c r="AA231" s="473" t="s">
        <v>4607</v>
      </c>
      <c r="AB231" s="473" t="s">
        <v>4616</v>
      </c>
      <c r="AC231" s="156"/>
      <c r="AD231" s="132">
        <v>42530</v>
      </c>
      <c r="AE231" s="132"/>
      <c r="AF231" s="132" t="str">
        <f t="shared" si="177"/>
        <v/>
      </c>
      <c r="AG231" s="132">
        <f t="shared" si="110"/>
        <v>42530</v>
      </c>
      <c r="AH231" s="132"/>
      <c r="AI231" s="132"/>
      <c r="AJ231" s="132"/>
      <c r="AK231" s="112"/>
      <c r="AL231" s="132"/>
      <c r="AM231" s="204"/>
      <c r="AN231" s="93">
        <v>3800000</v>
      </c>
      <c r="AO231" s="49" t="str">
        <f t="shared" si="156"/>
        <v>群馬県吾妻郡長野原町大字北軽井沢１９８７－８９、９２６～９３４</v>
      </c>
      <c r="AP231" s="49"/>
      <c r="AQ231" s="89"/>
      <c r="AR231" s="93"/>
      <c r="AS231" s="89"/>
      <c r="AT231" s="93"/>
      <c r="AU231" s="89"/>
      <c r="AV231" s="93"/>
      <c r="AW231" s="107"/>
      <c r="AX231" s="103"/>
      <c r="AY231" s="391">
        <f t="shared" si="154"/>
        <v>0</v>
      </c>
      <c r="AZ231" s="95" t="str">
        <f t="shared" si="175"/>
        <v/>
      </c>
      <c r="BA231" s="49" t="str">
        <f t="shared" si="157"/>
        <v>群馬県吾妻郡長野原町大字北軽井沢１９８７－８９、９２６～９３４</v>
      </c>
      <c r="BB231" s="48">
        <f t="shared" si="158"/>
        <v>10</v>
      </c>
      <c r="BC231" s="96">
        <f t="shared" si="159"/>
        <v>0</v>
      </c>
      <c r="BD231" s="89">
        <f t="shared" si="176"/>
        <v>0</v>
      </c>
      <c r="BE231" s="97">
        <f t="shared" si="160"/>
        <v>0</v>
      </c>
      <c r="BF231" s="97" t="str">
        <f t="shared" si="161"/>
        <v/>
      </c>
      <c r="BG231" s="97">
        <f t="shared" si="162"/>
        <v>0</v>
      </c>
      <c r="BH231" s="97">
        <f t="shared" si="163"/>
        <v>0</v>
      </c>
      <c r="BI231" s="97">
        <f t="shared" si="164"/>
        <v>0</v>
      </c>
      <c r="BJ231" s="97">
        <f t="shared" si="165"/>
        <v>0</v>
      </c>
      <c r="BK231" s="97">
        <f t="shared" si="166"/>
        <v>0</v>
      </c>
      <c r="BL231" s="97">
        <f t="shared" si="167"/>
        <v>0</v>
      </c>
      <c r="BM231" s="97">
        <f t="shared" si="168"/>
        <v>0</v>
      </c>
      <c r="BN231" s="97">
        <f t="shared" si="169"/>
        <v>0</v>
      </c>
      <c r="BO231" s="97">
        <f t="shared" si="170"/>
        <v>0</v>
      </c>
      <c r="BP231" s="97">
        <f t="shared" si="171"/>
        <v>0</v>
      </c>
      <c r="BQ231" s="97">
        <f t="shared" si="172"/>
        <v>0</v>
      </c>
      <c r="BR231" s="97">
        <f t="shared" si="173"/>
        <v>0</v>
      </c>
      <c r="BS231" s="98" t="e">
        <f t="shared" si="174"/>
        <v>#VALUE!</v>
      </c>
      <c r="BT231" s="182"/>
      <c r="BU231" s="118"/>
      <c r="BV231" s="122"/>
    </row>
    <row r="232" spans="1:74" s="100" customFormat="1" ht="31.5" customHeight="1" x14ac:dyDescent="0.25">
      <c r="A232" s="74">
        <v>10</v>
      </c>
      <c r="B232" s="75">
        <v>140</v>
      </c>
      <c r="C232" s="49" t="s">
        <v>2142</v>
      </c>
      <c r="D232" s="76" t="s">
        <v>3393</v>
      </c>
      <c r="E232" s="48" t="s">
        <v>1251</v>
      </c>
      <c r="F232" s="87" t="s">
        <v>2595</v>
      </c>
      <c r="G232" s="87"/>
      <c r="H232" s="87"/>
      <c r="I232" s="87"/>
      <c r="J232" s="109"/>
      <c r="K232" s="87"/>
      <c r="L232" s="87"/>
      <c r="M232" s="48" t="s">
        <v>2972</v>
      </c>
      <c r="N232" s="49" t="s">
        <v>1269</v>
      </c>
      <c r="O232" s="49"/>
      <c r="P232" s="49"/>
      <c r="Q232" s="49" t="s">
        <v>520</v>
      </c>
      <c r="R232" s="49"/>
      <c r="S232" s="76" t="s">
        <v>1854</v>
      </c>
      <c r="T232" s="76" t="s">
        <v>512</v>
      </c>
      <c r="U232" s="89"/>
      <c r="V232" s="90">
        <v>10</v>
      </c>
      <c r="W232" s="399">
        <f t="shared" si="155"/>
        <v>3987148</v>
      </c>
      <c r="X232" s="171" t="s">
        <v>2594</v>
      </c>
      <c r="Y232" s="170"/>
      <c r="Z232" s="473" t="s">
        <v>4607</v>
      </c>
      <c r="AA232" s="473" t="s">
        <v>4607</v>
      </c>
      <c r="AB232" s="473" t="s">
        <v>4616</v>
      </c>
      <c r="AC232" s="132">
        <v>43521</v>
      </c>
      <c r="AD232" s="132">
        <v>43489</v>
      </c>
      <c r="AE232" s="132">
        <v>41718</v>
      </c>
      <c r="AF232" s="132" t="str">
        <f t="shared" si="177"/>
        <v/>
      </c>
      <c r="AG232" s="132">
        <f t="shared" si="110"/>
        <v>41718</v>
      </c>
      <c r="AH232" s="132"/>
      <c r="AI232" s="204"/>
      <c r="AJ232" s="205"/>
      <c r="AK232" s="206"/>
      <c r="AL232" s="207"/>
      <c r="AM232" s="208">
        <v>39871480</v>
      </c>
      <c r="AN232" s="93"/>
      <c r="AO232" s="49" t="str">
        <f t="shared" si="156"/>
        <v>群馬県吾妻郡長野原町大字北軽井沢１９８７－８９、９２６～９３４</v>
      </c>
      <c r="AP232" s="49"/>
      <c r="AQ232" s="89"/>
      <c r="AR232" s="93"/>
      <c r="AS232" s="89"/>
      <c r="AT232" s="93"/>
      <c r="AU232" s="89"/>
      <c r="AV232" s="93"/>
      <c r="AW232" s="89"/>
      <c r="AX232" s="94"/>
      <c r="AY232" s="391">
        <f t="shared" si="154"/>
        <v>0</v>
      </c>
      <c r="AZ232" s="95">
        <f t="shared" si="175"/>
        <v>39871480</v>
      </c>
      <c r="BA232" s="49" t="str">
        <f t="shared" si="157"/>
        <v>群馬県吾妻郡長野原町大字北軽井沢１９８７－８９、９２６～９３４</v>
      </c>
      <c r="BB232" s="48">
        <f t="shared" si="158"/>
        <v>10</v>
      </c>
      <c r="BC232" s="96">
        <f t="shared" si="159"/>
        <v>0</v>
      </c>
      <c r="BD232" s="89">
        <f t="shared" si="176"/>
        <v>43521</v>
      </c>
      <c r="BE232" s="97">
        <f t="shared" si="160"/>
        <v>0</v>
      </c>
      <c r="BF232" s="97">
        <f t="shared" si="161"/>
        <v>0</v>
      </c>
      <c r="BG232" s="97">
        <f t="shared" si="162"/>
        <v>0</v>
      </c>
      <c r="BH232" s="97">
        <f t="shared" si="163"/>
        <v>0</v>
      </c>
      <c r="BI232" s="97">
        <f t="shared" si="164"/>
        <v>39871480</v>
      </c>
      <c r="BJ232" s="97">
        <f t="shared" si="165"/>
        <v>0</v>
      </c>
      <c r="BK232" s="97">
        <f t="shared" si="166"/>
        <v>0</v>
      </c>
      <c r="BL232" s="97">
        <f t="shared" si="167"/>
        <v>0</v>
      </c>
      <c r="BM232" s="97">
        <f t="shared" si="168"/>
        <v>0</v>
      </c>
      <c r="BN232" s="97">
        <f t="shared" si="169"/>
        <v>0</v>
      </c>
      <c r="BO232" s="97">
        <f t="shared" si="170"/>
        <v>0</v>
      </c>
      <c r="BP232" s="97">
        <f t="shared" si="171"/>
        <v>0</v>
      </c>
      <c r="BQ232" s="97">
        <f t="shared" si="172"/>
        <v>0</v>
      </c>
      <c r="BR232" s="97">
        <f t="shared" si="173"/>
        <v>0</v>
      </c>
      <c r="BS232" s="98">
        <f t="shared" si="174"/>
        <v>0</v>
      </c>
      <c r="BT232" s="182"/>
      <c r="BU232" s="118"/>
      <c r="BV232" s="122"/>
    </row>
    <row r="233" spans="1:74" s="100" customFormat="1" ht="31.5" customHeight="1" x14ac:dyDescent="0.25">
      <c r="A233" s="74">
        <v>10</v>
      </c>
      <c r="B233" s="75">
        <v>145</v>
      </c>
      <c r="C233" s="49" t="s">
        <v>2142</v>
      </c>
      <c r="D233" s="76" t="s">
        <v>3393</v>
      </c>
      <c r="E233" s="48" t="s">
        <v>1248</v>
      </c>
      <c r="F233" s="87" t="s">
        <v>2588</v>
      </c>
      <c r="G233" s="87"/>
      <c r="H233" s="87"/>
      <c r="I233" s="87"/>
      <c r="J233" s="109" t="s">
        <v>2588</v>
      </c>
      <c r="K233" s="87"/>
      <c r="L233" s="87"/>
      <c r="M233" s="48" t="s">
        <v>2972</v>
      </c>
      <c r="N233" s="49" t="s">
        <v>1265</v>
      </c>
      <c r="O233" s="49"/>
      <c r="P233" s="49"/>
      <c r="Q233" s="49" t="s">
        <v>516</v>
      </c>
      <c r="R233" s="49"/>
      <c r="S233" s="76" t="s">
        <v>1854</v>
      </c>
      <c r="T233" s="76" t="s">
        <v>512</v>
      </c>
      <c r="U233" s="89"/>
      <c r="V233" s="90">
        <v>13</v>
      </c>
      <c r="W233" s="399">
        <f t="shared" si="155"/>
        <v>402042.76923076925</v>
      </c>
      <c r="X233" s="171" t="s">
        <v>2589</v>
      </c>
      <c r="Y233" s="170"/>
      <c r="Z233" s="473" t="s">
        <v>4607</v>
      </c>
      <c r="AA233" s="473" t="s">
        <v>4607</v>
      </c>
      <c r="AB233" s="473" t="s">
        <v>4616</v>
      </c>
      <c r="AC233" s="132">
        <v>43521</v>
      </c>
      <c r="AD233" s="132">
        <v>43489</v>
      </c>
      <c r="AE233" s="132">
        <v>41718</v>
      </c>
      <c r="AF233" s="132" t="str">
        <f t="shared" si="177"/>
        <v/>
      </c>
      <c r="AG233" s="132">
        <f t="shared" si="110"/>
        <v>41718</v>
      </c>
      <c r="AH233" s="132"/>
      <c r="AI233" s="204"/>
      <c r="AJ233" s="205"/>
      <c r="AK233" s="211"/>
      <c r="AL233" s="207"/>
      <c r="AM233" s="208">
        <v>5226556</v>
      </c>
      <c r="AN233" s="93"/>
      <c r="AO233" s="49" t="str">
        <f t="shared" ref="AO233:AO264" si="178">N233</f>
        <v>群馬県吾妻郡長野原町大字北軽井沢字大屋原１９２４－１６７</v>
      </c>
      <c r="AP233" s="49"/>
      <c r="AQ233" s="89"/>
      <c r="AR233" s="93"/>
      <c r="AS233" s="89"/>
      <c r="AT233" s="93"/>
      <c r="AU233" s="89"/>
      <c r="AV233" s="93"/>
      <c r="AW233" s="89"/>
      <c r="AX233" s="94"/>
      <c r="AY233" s="391">
        <f t="shared" si="154"/>
        <v>0</v>
      </c>
      <c r="AZ233" s="95">
        <f t="shared" si="175"/>
        <v>5226556</v>
      </c>
      <c r="BA233" s="49" t="str">
        <f t="shared" ref="BA233:BA264" si="179">N233</f>
        <v>群馬県吾妻郡長野原町大字北軽井沢字大屋原１９２４－１６７</v>
      </c>
      <c r="BB233" s="48">
        <f t="shared" ref="BB233:BB264" si="180">V233</f>
        <v>13</v>
      </c>
      <c r="BC233" s="96">
        <f t="shared" ref="BC233:BC264" si="181">Y233</f>
        <v>0</v>
      </c>
      <c r="BD233" s="89">
        <f t="shared" si="176"/>
        <v>43521</v>
      </c>
      <c r="BE233" s="97">
        <f t="shared" ref="BE233:BE264" si="182">IF(OR(AC233="期限未記載",AC233="期限超過"),AZ233,0)</f>
        <v>0</v>
      </c>
      <c r="BF233" s="97">
        <f t="shared" ref="BF233:BF264" si="183">IF(AND(BD233&lt;=43506,BD233&lt;&gt;""),AZ233,0)</f>
        <v>0</v>
      </c>
      <c r="BG233" s="97">
        <f t="shared" ref="BG233:BG264" si="184">IF(AND(BD233&lt;=43511,BD233&gt;=43507),AZ233,0)</f>
        <v>0</v>
      </c>
      <c r="BH233" s="97">
        <f t="shared" ref="BH233:BH264" si="185">IF(AND(BD233&lt;=43516,BD233&gt;=43512),AZ233,0)</f>
        <v>0</v>
      </c>
      <c r="BI233" s="97">
        <f t="shared" ref="BI233:BI264" si="186">IF(AND(BD233&lt;=43521,BD233&gt;=43517),AZ233,0)</f>
        <v>5226556</v>
      </c>
      <c r="BJ233" s="97">
        <f t="shared" ref="BJ233:BJ264" si="187">IF(AND(BD233&lt;=43524,BD233&gt;=43522),AZ233,0)</f>
        <v>0</v>
      </c>
      <c r="BK233" s="97">
        <f t="shared" ref="BK233:BK264" si="188">IF(AND(BD233&lt;=43529,BD233&gt;=43525),AZ233,0)</f>
        <v>0</v>
      </c>
      <c r="BL233" s="97">
        <f t="shared" ref="BL233:BL264" si="189">IF(AND(BD233&lt;=43534,BD233&gt;=43530),AZ233,0)</f>
        <v>0</v>
      </c>
      <c r="BM233" s="97">
        <f t="shared" ref="BM233:BM264" si="190">IF(AND(BD233&lt;=43539,BD233&gt;=43535),AZ233,0)</f>
        <v>0</v>
      </c>
      <c r="BN233" s="97">
        <f t="shared" ref="BN233:BN264" si="191">IF(AND(BD233&lt;=43544,BD233&gt;=43540),AZ233,0)</f>
        <v>0</v>
      </c>
      <c r="BO233" s="97">
        <f t="shared" ref="BO233:BO264" si="192">IF(AND(BD233&lt;=43549,BD233&gt;=43545),AZ233,0)</f>
        <v>0</v>
      </c>
      <c r="BP233" s="97">
        <f t="shared" ref="BP233:BP264" si="193">IF(AND(BD233&lt;=43555,BD233&gt;=43550),AZ233,0)</f>
        <v>0</v>
      </c>
      <c r="BQ233" s="97">
        <f t="shared" ref="BQ233:BQ264" si="194">IF(AND(BD233&lt;=43560,BD233&gt;=43556),AZ233,0)</f>
        <v>0</v>
      </c>
      <c r="BR233" s="97">
        <f t="shared" ref="BR233:BR264" si="195">IF(AND($BD233&lt;=43565,$BD233&gt;=43561),$AZ233,0)</f>
        <v>0</v>
      </c>
      <c r="BS233" s="98">
        <f t="shared" ref="BS233:BS264" si="196">AZ233-SUM(BE233:BR233)</f>
        <v>0</v>
      </c>
      <c r="BT233" s="182"/>
      <c r="BU233" s="118"/>
      <c r="BV233" s="122"/>
    </row>
    <row r="234" spans="1:74" s="118" customFormat="1" ht="31.5" customHeight="1" x14ac:dyDescent="0.25">
      <c r="A234" s="74">
        <v>10</v>
      </c>
      <c r="B234" s="75">
        <v>146</v>
      </c>
      <c r="C234" s="49" t="s">
        <v>2142</v>
      </c>
      <c r="D234" s="76" t="s">
        <v>3393</v>
      </c>
      <c r="E234" s="48" t="s">
        <v>1250</v>
      </c>
      <c r="F234" s="87" t="s">
        <v>2593</v>
      </c>
      <c r="G234" s="87"/>
      <c r="H234" s="87"/>
      <c r="I234" s="87"/>
      <c r="J234" s="109" t="s">
        <v>2593</v>
      </c>
      <c r="K234" s="87"/>
      <c r="L234" s="87"/>
      <c r="M234" s="48" t="s">
        <v>2972</v>
      </c>
      <c r="N234" s="49" t="s">
        <v>1268</v>
      </c>
      <c r="O234" s="49"/>
      <c r="P234" s="49"/>
      <c r="Q234" s="49" t="s">
        <v>519</v>
      </c>
      <c r="R234" s="49"/>
      <c r="S234" s="76" t="s">
        <v>1854</v>
      </c>
      <c r="T234" s="76" t="s">
        <v>512</v>
      </c>
      <c r="U234" s="89"/>
      <c r="V234" s="90">
        <v>14</v>
      </c>
      <c r="W234" s="399">
        <f t="shared" si="155"/>
        <v>2317776.5714285714</v>
      </c>
      <c r="X234" s="171" t="s">
        <v>2592</v>
      </c>
      <c r="Y234" s="170"/>
      <c r="Z234" s="473" t="s">
        <v>4607</v>
      </c>
      <c r="AA234" s="473" t="s">
        <v>4607</v>
      </c>
      <c r="AB234" s="473" t="s">
        <v>4616</v>
      </c>
      <c r="AC234" s="132">
        <v>43521</v>
      </c>
      <c r="AD234" s="132">
        <v>43489</v>
      </c>
      <c r="AE234" s="132">
        <v>41718</v>
      </c>
      <c r="AF234" s="132" t="str">
        <f t="shared" si="177"/>
        <v/>
      </c>
      <c r="AG234" s="132">
        <f t="shared" si="110"/>
        <v>41718</v>
      </c>
      <c r="AH234" s="132"/>
      <c r="AI234" s="204"/>
      <c r="AJ234" s="205"/>
      <c r="AK234" s="211"/>
      <c r="AL234" s="207"/>
      <c r="AM234" s="208">
        <v>32448872</v>
      </c>
      <c r="AN234" s="93"/>
      <c r="AO234" s="49" t="str">
        <f t="shared" si="178"/>
        <v>群馬県吾妻郡長野原町大字北軽井沢字大屋原１９２４－１６８９他(１４区画）</v>
      </c>
      <c r="AP234" s="49"/>
      <c r="AQ234" s="89"/>
      <c r="AR234" s="93"/>
      <c r="AS234" s="89"/>
      <c r="AT234" s="93"/>
      <c r="AU234" s="89"/>
      <c r="AV234" s="93"/>
      <c r="AW234" s="89"/>
      <c r="AX234" s="94"/>
      <c r="AY234" s="391">
        <f t="shared" si="154"/>
        <v>0</v>
      </c>
      <c r="AZ234" s="95">
        <f t="shared" si="175"/>
        <v>32448872</v>
      </c>
      <c r="BA234" s="49" t="str">
        <f t="shared" si="179"/>
        <v>群馬県吾妻郡長野原町大字北軽井沢字大屋原１９２４－１６８９他(１４区画）</v>
      </c>
      <c r="BB234" s="48">
        <f t="shared" si="180"/>
        <v>14</v>
      </c>
      <c r="BC234" s="96">
        <f t="shared" si="181"/>
        <v>0</v>
      </c>
      <c r="BD234" s="89">
        <f t="shared" si="176"/>
        <v>43521</v>
      </c>
      <c r="BE234" s="97">
        <f t="shared" si="182"/>
        <v>0</v>
      </c>
      <c r="BF234" s="97">
        <f t="shared" si="183"/>
        <v>0</v>
      </c>
      <c r="BG234" s="97">
        <f t="shared" si="184"/>
        <v>0</v>
      </c>
      <c r="BH234" s="97">
        <f t="shared" si="185"/>
        <v>0</v>
      </c>
      <c r="BI234" s="97">
        <f t="shared" si="186"/>
        <v>32448872</v>
      </c>
      <c r="BJ234" s="97">
        <f t="shared" si="187"/>
        <v>0</v>
      </c>
      <c r="BK234" s="97">
        <f t="shared" si="188"/>
        <v>0</v>
      </c>
      <c r="BL234" s="97">
        <f t="shared" si="189"/>
        <v>0</v>
      </c>
      <c r="BM234" s="97">
        <f t="shared" si="190"/>
        <v>0</v>
      </c>
      <c r="BN234" s="97">
        <f t="shared" si="191"/>
        <v>0</v>
      </c>
      <c r="BO234" s="97">
        <f t="shared" si="192"/>
        <v>0</v>
      </c>
      <c r="BP234" s="97">
        <f t="shared" si="193"/>
        <v>0</v>
      </c>
      <c r="BQ234" s="97">
        <f t="shared" si="194"/>
        <v>0</v>
      </c>
      <c r="BR234" s="97">
        <f t="shared" si="195"/>
        <v>0</v>
      </c>
      <c r="BS234" s="98">
        <f t="shared" si="196"/>
        <v>0</v>
      </c>
      <c r="BT234" s="182"/>
      <c r="BV234" s="136"/>
    </row>
    <row r="235" spans="1:74" s="118" customFormat="1" ht="31.5" customHeight="1" x14ac:dyDescent="0.25">
      <c r="A235" s="74">
        <v>10</v>
      </c>
      <c r="B235" s="75">
        <v>147</v>
      </c>
      <c r="C235" s="49" t="s">
        <v>2142</v>
      </c>
      <c r="D235" s="76" t="s">
        <v>2384</v>
      </c>
      <c r="E235" s="48" t="s">
        <v>1061</v>
      </c>
      <c r="F235" s="87" t="s">
        <v>3240</v>
      </c>
      <c r="G235" s="87"/>
      <c r="H235" s="87"/>
      <c r="I235" s="87"/>
      <c r="J235" s="109"/>
      <c r="K235" s="87"/>
      <c r="L235" s="87"/>
      <c r="M235" s="48" t="s">
        <v>2371</v>
      </c>
      <c r="N235" s="49" t="s">
        <v>1266</v>
      </c>
      <c r="O235" s="49"/>
      <c r="P235" s="49"/>
      <c r="Q235" s="88" t="s">
        <v>517</v>
      </c>
      <c r="R235" s="49"/>
      <c r="S235" s="76" t="s">
        <v>1854</v>
      </c>
      <c r="T235" s="76" t="s">
        <v>512</v>
      </c>
      <c r="U235" s="89"/>
      <c r="V235" s="90">
        <v>1</v>
      </c>
      <c r="W235" s="399">
        <f t="shared" si="155"/>
        <v>170027</v>
      </c>
      <c r="X235" s="171" t="s">
        <v>2450</v>
      </c>
      <c r="Y235" s="170"/>
      <c r="Z235" s="473" t="s">
        <v>4607</v>
      </c>
      <c r="AA235" s="473" t="s">
        <v>4607</v>
      </c>
      <c r="AB235" s="473" t="s">
        <v>4616</v>
      </c>
      <c r="AC235" s="132" t="s">
        <v>145</v>
      </c>
      <c r="AD235" s="132">
        <v>42506</v>
      </c>
      <c r="AE235" s="132">
        <v>41729</v>
      </c>
      <c r="AF235" s="132" t="str">
        <f t="shared" si="177"/>
        <v/>
      </c>
      <c r="AG235" s="132">
        <f t="shared" si="110"/>
        <v>41729</v>
      </c>
      <c r="AH235" s="132"/>
      <c r="AI235" s="204" t="s">
        <v>2345</v>
      </c>
      <c r="AJ235" s="205">
        <v>43567</v>
      </c>
      <c r="AK235" s="211">
        <v>170027</v>
      </c>
      <c r="AL235" s="226">
        <v>170027</v>
      </c>
      <c r="AM235" s="208">
        <v>170027</v>
      </c>
      <c r="AN235" s="93"/>
      <c r="AO235" s="49" t="str">
        <f t="shared" si="178"/>
        <v>群馬県吾妻郡長野原町大字北軽井沢字大屋原１９２４－８６４</v>
      </c>
      <c r="AP235" s="49"/>
      <c r="AQ235" s="89"/>
      <c r="AR235" s="93"/>
      <c r="AS235" s="89"/>
      <c r="AT235" s="93"/>
      <c r="AU235" s="89"/>
      <c r="AV235" s="93"/>
      <c r="AW235" s="89"/>
      <c r="AX235" s="94"/>
      <c r="AY235" s="391">
        <v>170027</v>
      </c>
      <c r="AZ235" s="95">
        <v>0</v>
      </c>
      <c r="BA235" s="49" t="str">
        <f t="shared" si="179"/>
        <v>群馬県吾妻郡長野原町大字北軽井沢字大屋原１９２４－８６４</v>
      </c>
      <c r="BB235" s="48">
        <f t="shared" si="180"/>
        <v>1</v>
      </c>
      <c r="BC235" s="96">
        <f t="shared" si="181"/>
        <v>0</v>
      </c>
      <c r="BD235" s="89" t="s">
        <v>3719</v>
      </c>
      <c r="BE235" s="97">
        <f t="shared" si="182"/>
        <v>0</v>
      </c>
      <c r="BF235" s="97">
        <f t="shared" si="183"/>
        <v>0</v>
      </c>
      <c r="BG235" s="97">
        <f t="shared" si="184"/>
        <v>0</v>
      </c>
      <c r="BH235" s="97">
        <f t="shared" si="185"/>
        <v>0</v>
      </c>
      <c r="BI235" s="97">
        <f t="shared" si="186"/>
        <v>0</v>
      </c>
      <c r="BJ235" s="97">
        <f t="shared" si="187"/>
        <v>0</v>
      </c>
      <c r="BK235" s="97">
        <f t="shared" si="188"/>
        <v>0</v>
      </c>
      <c r="BL235" s="97">
        <f t="shared" si="189"/>
        <v>0</v>
      </c>
      <c r="BM235" s="97">
        <f t="shared" si="190"/>
        <v>0</v>
      </c>
      <c r="BN235" s="97">
        <f t="shared" si="191"/>
        <v>0</v>
      </c>
      <c r="BO235" s="97">
        <f t="shared" si="192"/>
        <v>0</v>
      </c>
      <c r="BP235" s="97">
        <f t="shared" si="193"/>
        <v>0</v>
      </c>
      <c r="BQ235" s="97">
        <f t="shared" si="194"/>
        <v>0</v>
      </c>
      <c r="BR235" s="97">
        <f t="shared" si="195"/>
        <v>0</v>
      </c>
      <c r="BS235" s="98">
        <f t="shared" si="196"/>
        <v>0</v>
      </c>
      <c r="BT235" s="182"/>
      <c r="BV235" s="136"/>
    </row>
    <row r="236" spans="1:74" s="118" customFormat="1" ht="31.5" customHeight="1" x14ac:dyDescent="0.25">
      <c r="A236" s="74">
        <v>10</v>
      </c>
      <c r="B236" s="75">
        <v>148</v>
      </c>
      <c r="C236" s="49" t="s">
        <v>2142</v>
      </c>
      <c r="D236" s="76" t="s">
        <v>3393</v>
      </c>
      <c r="E236" s="48" t="s">
        <v>1086</v>
      </c>
      <c r="F236" s="87" t="s">
        <v>2583</v>
      </c>
      <c r="G236" s="87"/>
      <c r="H236" s="87"/>
      <c r="I236" s="87"/>
      <c r="J236" s="109" t="s">
        <v>2583</v>
      </c>
      <c r="K236" s="87"/>
      <c r="L236" s="87"/>
      <c r="M236" s="48" t="s">
        <v>2371</v>
      </c>
      <c r="N236" s="49" t="s">
        <v>1270</v>
      </c>
      <c r="O236" s="49"/>
      <c r="P236" s="49"/>
      <c r="Q236" s="49" t="s">
        <v>521</v>
      </c>
      <c r="R236" s="49"/>
      <c r="S236" s="76" t="s">
        <v>1854</v>
      </c>
      <c r="T236" s="76" t="s">
        <v>512</v>
      </c>
      <c r="U236" s="89"/>
      <c r="V236" s="90">
        <v>4</v>
      </c>
      <c r="W236" s="399">
        <f t="shared" si="155"/>
        <v>500000</v>
      </c>
      <c r="X236" s="171" t="s">
        <v>3399</v>
      </c>
      <c r="Y236" s="170"/>
      <c r="Z236" s="473" t="s">
        <v>4575</v>
      </c>
      <c r="AA236" s="473" t="s">
        <v>4575</v>
      </c>
      <c r="AB236" s="473" t="s">
        <v>4616</v>
      </c>
      <c r="AC236" s="132">
        <v>43521</v>
      </c>
      <c r="AD236" s="132">
        <v>43489</v>
      </c>
      <c r="AE236" s="132">
        <v>42793</v>
      </c>
      <c r="AF236" s="132" t="str">
        <f t="shared" si="177"/>
        <v/>
      </c>
      <c r="AG236" s="132">
        <f t="shared" si="110"/>
        <v>42793</v>
      </c>
      <c r="AH236" s="132"/>
      <c r="AI236" s="204"/>
      <c r="AJ236" s="205"/>
      <c r="AK236" s="211"/>
      <c r="AL236" s="207"/>
      <c r="AM236" s="208">
        <v>2000000</v>
      </c>
      <c r="AN236" s="93"/>
      <c r="AO236" s="49" t="str">
        <f t="shared" si="178"/>
        <v>群馬県吾妻郡長野原町大字北軽井沢字南木山大楢２０３２－１、５９４７－５９４９</v>
      </c>
      <c r="AP236" s="49"/>
      <c r="AQ236" s="89"/>
      <c r="AR236" s="93"/>
      <c r="AS236" s="89"/>
      <c r="AT236" s="93"/>
      <c r="AU236" s="89"/>
      <c r="AV236" s="93"/>
      <c r="AW236" s="89"/>
      <c r="AX236" s="94"/>
      <c r="AY236" s="391">
        <f t="shared" si="154"/>
        <v>0</v>
      </c>
      <c r="AZ236" s="95">
        <f t="shared" ref="AZ236:AZ299" si="197">IF(AM236=0,"",AM236-AR236-AT236-AV236-AX236)</f>
        <v>2000000</v>
      </c>
      <c r="BA236" s="49" t="str">
        <f t="shared" si="179"/>
        <v>群馬県吾妻郡長野原町大字北軽井沢字南木山大楢２０３２－１、５９４７－５９４９</v>
      </c>
      <c r="BB236" s="48">
        <f t="shared" si="180"/>
        <v>4</v>
      </c>
      <c r="BC236" s="96">
        <f t="shared" si="181"/>
        <v>0</v>
      </c>
      <c r="BD236" s="89">
        <f t="shared" ref="BD236:BD273" si="198">AC236</f>
        <v>43521</v>
      </c>
      <c r="BE236" s="97">
        <f t="shared" si="182"/>
        <v>0</v>
      </c>
      <c r="BF236" s="97">
        <f t="shared" si="183"/>
        <v>0</v>
      </c>
      <c r="BG236" s="97">
        <f t="shared" si="184"/>
        <v>0</v>
      </c>
      <c r="BH236" s="97">
        <f t="shared" si="185"/>
        <v>0</v>
      </c>
      <c r="BI236" s="97">
        <f t="shared" si="186"/>
        <v>2000000</v>
      </c>
      <c r="BJ236" s="97">
        <f t="shared" si="187"/>
        <v>0</v>
      </c>
      <c r="BK236" s="97">
        <f t="shared" si="188"/>
        <v>0</v>
      </c>
      <c r="BL236" s="97">
        <f t="shared" si="189"/>
        <v>0</v>
      </c>
      <c r="BM236" s="97">
        <f t="shared" si="190"/>
        <v>0</v>
      </c>
      <c r="BN236" s="97">
        <f t="shared" si="191"/>
        <v>0</v>
      </c>
      <c r="BO236" s="97">
        <f t="shared" si="192"/>
        <v>0</v>
      </c>
      <c r="BP236" s="97">
        <f t="shared" si="193"/>
        <v>0</v>
      </c>
      <c r="BQ236" s="97">
        <f t="shared" si="194"/>
        <v>0</v>
      </c>
      <c r="BR236" s="97">
        <f t="shared" si="195"/>
        <v>0</v>
      </c>
      <c r="BS236" s="98">
        <f t="shared" si="196"/>
        <v>0</v>
      </c>
      <c r="BT236" s="182"/>
      <c r="BV236" s="136"/>
    </row>
    <row r="237" spans="1:74" s="118" customFormat="1" ht="31.5" customHeight="1" x14ac:dyDescent="0.25">
      <c r="A237" s="74">
        <v>10</v>
      </c>
      <c r="B237" s="75">
        <v>149</v>
      </c>
      <c r="C237" s="49" t="s">
        <v>2143</v>
      </c>
      <c r="D237" s="76"/>
      <c r="E237" s="48" t="s">
        <v>1245</v>
      </c>
      <c r="F237" s="87" t="s">
        <v>2984</v>
      </c>
      <c r="G237" s="87"/>
      <c r="H237" s="87"/>
      <c r="I237" s="87"/>
      <c r="J237" s="109"/>
      <c r="K237" s="87"/>
      <c r="L237" s="87"/>
      <c r="M237" s="48" t="s">
        <v>2371</v>
      </c>
      <c r="N237" s="49" t="s">
        <v>1262</v>
      </c>
      <c r="O237" s="49"/>
      <c r="P237" s="49"/>
      <c r="Q237" s="49" t="s">
        <v>513</v>
      </c>
      <c r="R237" s="49"/>
      <c r="S237" s="76" t="s">
        <v>1854</v>
      </c>
      <c r="T237" s="76" t="s">
        <v>512</v>
      </c>
      <c r="U237" s="89"/>
      <c r="V237" s="90">
        <v>234</v>
      </c>
      <c r="W237" s="399">
        <f t="shared" si="155"/>
        <v>23678151.64102564</v>
      </c>
      <c r="X237" s="171" t="s">
        <v>2585</v>
      </c>
      <c r="Y237" s="170"/>
      <c r="Z237" s="473" t="s">
        <v>4575</v>
      </c>
      <c r="AA237" s="473" t="s">
        <v>4575</v>
      </c>
      <c r="AB237" s="473" t="s">
        <v>4616</v>
      </c>
      <c r="AC237" s="132">
        <v>43521</v>
      </c>
      <c r="AD237" s="132">
        <v>43489</v>
      </c>
      <c r="AE237" s="132" t="s">
        <v>4039</v>
      </c>
      <c r="AF237" s="132" t="str">
        <f t="shared" si="177"/>
        <v/>
      </c>
      <c r="AG237" s="132">
        <f t="shared" si="110"/>
        <v>43489</v>
      </c>
      <c r="AH237" s="132"/>
      <c r="AI237" s="204"/>
      <c r="AJ237" s="205"/>
      <c r="AK237" s="206"/>
      <c r="AL237" s="207"/>
      <c r="AM237" s="208">
        <v>5540687484</v>
      </c>
      <c r="AN237" s="93"/>
      <c r="AO237" s="49" t="str">
        <f t="shared" si="178"/>
        <v>群馬県吾妻郡嬬恋村大字鎌原字鬼の泉水１４９８、１４９９</v>
      </c>
      <c r="AP237" s="49"/>
      <c r="AQ237" s="89"/>
      <c r="AR237" s="93"/>
      <c r="AS237" s="89"/>
      <c r="AT237" s="93"/>
      <c r="AU237" s="89"/>
      <c r="AV237" s="93"/>
      <c r="AW237" s="89"/>
      <c r="AX237" s="94"/>
      <c r="AY237" s="391">
        <f t="shared" si="154"/>
        <v>0</v>
      </c>
      <c r="AZ237" s="95">
        <f t="shared" si="197"/>
        <v>5540687484</v>
      </c>
      <c r="BA237" s="49" t="str">
        <f t="shared" si="179"/>
        <v>群馬県吾妻郡嬬恋村大字鎌原字鬼の泉水１４９８、１４９９</v>
      </c>
      <c r="BB237" s="48">
        <f t="shared" si="180"/>
        <v>234</v>
      </c>
      <c r="BC237" s="96">
        <f t="shared" si="181"/>
        <v>0</v>
      </c>
      <c r="BD237" s="89">
        <f t="shared" si="198"/>
        <v>43521</v>
      </c>
      <c r="BE237" s="97">
        <f t="shared" si="182"/>
        <v>0</v>
      </c>
      <c r="BF237" s="97">
        <f t="shared" si="183"/>
        <v>0</v>
      </c>
      <c r="BG237" s="97">
        <f t="shared" si="184"/>
        <v>0</v>
      </c>
      <c r="BH237" s="97">
        <f t="shared" si="185"/>
        <v>0</v>
      </c>
      <c r="BI237" s="97">
        <f t="shared" si="186"/>
        <v>5540687484</v>
      </c>
      <c r="BJ237" s="97">
        <f t="shared" si="187"/>
        <v>0</v>
      </c>
      <c r="BK237" s="97">
        <f t="shared" si="188"/>
        <v>0</v>
      </c>
      <c r="BL237" s="97">
        <f t="shared" si="189"/>
        <v>0</v>
      </c>
      <c r="BM237" s="97">
        <f t="shared" si="190"/>
        <v>0</v>
      </c>
      <c r="BN237" s="97">
        <f t="shared" si="191"/>
        <v>0</v>
      </c>
      <c r="BO237" s="97">
        <f t="shared" si="192"/>
        <v>0</v>
      </c>
      <c r="BP237" s="97">
        <f t="shared" si="193"/>
        <v>0</v>
      </c>
      <c r="BQ237" s="97">
        <f t="shared" si="194"/>
        <v>0</v>
      </c>
      <c r="BR237" s="97">
        <f t="shared" si="195"/>
        <v>0</v>
      </c>
      <c r="BS237" s="98">
        <f t="shared" si="196"/>
        <v>0</v>
      </c>
      <c r="BT237" s="182"/>
      <c r="BV237" s="136"/>
    </row>
    <row r="238" spans="1:74" s="118" customFormat="1" ht="31.5" customHeight="1" x14ac:dyDescent="0.25">
      <c r="A238" s="74">
        <v>10</v>
      </c>
      <c r="B238" s="75">
        <v>150</v>
      </c>
      <c r="C238" s="49" t="s">
        <v>2143</v>
      </c>
      <c r="D238" s="76"/>
      <c r="E238" s="48" t="s">
        <v>1254</v>
      </c>
      <c r="F238" s="87" t="s">
        <v>2597</v>
      </c>
      <c r="G238" s="87"/>
      <c r="H238" s="87"/>
      <c r="I238" s="87"/>
      <c r="J238" s="109" t="s">
        <v>2597</v>
      </c>
      <c r="K238" s="87"/>
      <c r="L238" s="87"/>
      <c r="M238" s="48" t="s">
        <v>2972</v>
      </c>
      <c r="N238" s="49" t="s">
        <v>1275</v>
      </c>
      <c r="O238" s="49"/>
      <c r="P238" s="49"/>
      <c r="Q238" s="49" t="s">
        <v>530</v>
      </c>
      <c r="R238" s="49"/>
      <c r="S238" s="76" t="s">
        <v>1854</v>
      </c>
      <c r="T238" s="76" t="s">
        <v>512</v>
      </c>
      <c r="U238" s="89"/>
      <c r="V238" s="90">
        <v>11</v>
      </c>
      <c r="W238" s="399">
        <f t="shared" si="155"/>
        <v>451620.72727272729</v>
      </c>
      <c r="X238" s="171" t="s">
        <v>2596</v>
      </c>
      <c r="Y238" s="501" t="s">
        <v>2310</v>
      </c>
      <c r="Z238" s="482" t="s">
        <v>4575</v>
      </c>
      <c r="AA238" s="482" t="s">
        <v>4575</v>
      </c>
      <c r="AB238" s="482" t="s">
        <v>3743</v>
      </c>
      <c r="AC238" s="132">
        <v>43521</v>
      </c>
      <c r="AD238" s="132">
        <v>43489</v>
      </c>
      <c r="AE238" s="132">
        <v>41718</v>
      </c>
      <c r="AF238" s="132" t="str">
        <f t="shared" si="177"/>
        <v/>
      </c>
      <c r="AG238" s="132">
        <f t="shared" si="110"/>
        <v>41718</v>
      </c>
      <c r="AH238" s="132"/>
      <c r="AI238" s="204"/>
      <c r="AJ238" s="205"/>
      <c r="AK238" s="206"/>
      <c r="AL238" s="207"/>
      <c r="AM238" s="208">
        <v>4967828</v>
      </c>
      <c r="AN238" s="93"/>
      <c r="AO238" s="49" t="str">
        <f t="shared" si="178"/>
        <v>群馬県吾妻郡嬬恋村大字鎌原字大カイシコ１０５３－６７１、１３４２４</v>
      </c>
      <c r="AP238" s="49"/>
      <c r="AQ238" s="89"/>
      <c r="AR238" s="93"/>
      <c r="AS238" s="89"/>
      <c r="AT238" s="93"/>
      <c r="AU238" s="89"/>
      <c r="AV238" s="93"/>
      <c r="AW238" s="89"/>
      <c r="AX238" s="94"/>
      <c r="AY238" s="391">
        <f t="shared" si="154"/>
        <v>0</v>
      </c>
      <c r="AZ238" s="95">
        <f t="shared" si="197"/>
        <v>4967828</v>
      </c>
      <c r="BA238" s="49" t="str">
        <f t="shared" si="179"/>
        <v>群馬県吾妻郡嬬恋村大字鎌原字大カイシコ１０５３－６７１、１３４２４</v>
      </c>
      <c r="BB238" s="48">
        <f t="shared" si="180"/>
        <v>11</v>
      </c>
      <c r="BC238" s="96" t="str">
        <f t="shared" si="181"/>
        <v>自社物件</v>
      </c>
      <c r="BD238" s="89">
        <f t="shared" si="198"/>
        <v>43521</v>
      </c>
      <c r="BE238" s="97">
        <f t="shared" si="182"/>
        <v>0</v>
      </c>
      <c r="BF238" s="97">
        <f t="shared" si="183"/>
        <v>0</v>
      </c>
      <c r="BG238" s="97">
        <f t="shared" si="184"/>
        <v>0</v>
      </c>
      <c r="BH238" s="97">
        <f t="shared" si="185"/>
        <v>0</v>
      </c>
      <c r="BI238" s="97">
        <f t="shared" si="186"/>
        <v>4967828</v>
      </c>
      <c r="BJ238" s="97">
        <f t="shared" si="187"/>
        <v>0</v>
      </c>
      <c r="BK238" s="97">
        <f t="shared" si="188"/>
        <v>0</v>
      </c>
      <c r="BL238" s="97">
        <f t="shared" si="189"/>
        <v>0</v>
      </c>
      <c r="BM238" s="97">
        <f t="shared" si="190"/>
        <v>0</v>
      </c>
      <c r="BN238" s="97">
        <f t="shared" si="191"/>
        <v>0</v>
      </c>
      <c r="BO238" s="97">
        <f t="shared" si="192"/>
        <v>0</v>
      </c>
      <c r="BP238" s="97">
        <f t="shared" si="193"/>
        <v>0</v>
      </c>
      <c r="BQ238" s="97">
        <f t="shared" si="194"/>
        <v>0</v>
      </c>
      <c r="BR238" s="97">
        <f t="shared" si="195"/>
        <v>0</v>
      </c>
      <c r="BS238" s="98">
        <f t="shared" si="196"/>
        <v>0</v>
      </c>
      <c r="BT238" s="183"/>
      <c r="BV238" s="136"/>
    </row>
    <row r="239" spans="1:74" s="118" customFormat="1" ht="31.5" customHeight="1" x14ac:dyDescent="0.25">
      <c r="A239" s="74">
        <v>10</v>
      </c>
      <c r="B239" s="75">
        <v>151</v>
      </c>
      <c r="C239" s="49" t="s">
        <v>2143</v>
      </c>
      <c r="D239" s="76"/>
      <c r="E239" s="48" t="s">
        <v>1244</v>
      </c>
      <c r="F239" s="87" t="s">
        <v>2591</v>
      </c>
      <c r="G239" s="87"/>
      <c r="H239" s="87"/>
      <c r="I239" s="87"/>
      <c r="J239" s="109" t="s">
        <v>2591</v>
      </c>
      <c r="K239" s="87"/>
      <c r="L239" s="87"/>
      <c r="M239" s="48" t="s">
        <v>2983</v>
      </c>
      <c r="N239" s="49" t="s">
        <v>1261</v>
      </c>
      <c r="O239" s="49"/>
      <c r="P239" s="49"/>
      <c r="Q239" s="49" t="s">
        <v>511</v>
      </c>
      <c r="R239" s="49"/>
      <c r="S239" s="76" t="s">
        <v>1854</v>
      </c>
      <c r="T239" s="76" t="s">
        <v>512</v>
      </c>
      <c r="U239" s="89"/>
      <c r="V239" s="90">
        <v>58</v>
      </c>
      <c r="W239" s="399">
        <f t="shared" si="155"/>
        <v>391760.68965517241</v>
      </c>
      <c r="X239" s="171" t="s">
        <v>2590</v>
      </c>
      <c r="Y239" s="170"/>
      <c r="Z239" s="473" t="s">
        <v>4575</v>
      </c>
      <c r="AA239" s="473" t="s">
        <v>4575</v>
      </c>
      <c r="AB239" s="473" t="s">
        <v>4616</v>
      </c>
      <c r="AC239" s="132">
        <v>43521</v>
      </c>
      <c r="AD239" s="132">
        <v>43489</v>
      </c>
      <c r="AE239" s="132">
        <v>41718</v>
      </c>
      <c r="AF239" s="132" t="str">
        <f t="shared" si="177"/>
        <v/>
      </c>
      <c r="AG239" s="132">
        <f t="shared" ref="AG239:AG302" si="199">+IF(AE239="",AD239,IF(AD239&gt;AE239,AE239,AD239))</f>
        <v>41718</v>
      </c>
      <c r="AH239" s="132"/>
      <c r="AI239" s="204"/>
      <c r="AJ239" s="205"/>
      <c r="AK239" s="206"/>
      <c r="AL239" s="207"/>
      <c r="AM239" s="208">
        <v>22722120</v>
      </c>
      <c r="AN239" s="93"/>
      <c r="AO239" s="49" t="str">
        <f t="shared" si="178"/>
        <v>群馬県吾妻郡嬬恋村大前字細原２２０４－１－１～５８</v>
      </c>
      <c r="AP239" s="49"/>
      <c r="AQ239" s="89"/>
      <c r="AR239" s="93"/>
      <c r="AS239" s="89"/>
      <c r="AT239" s="93"/>
      <c r="AU239" s="89"/>
      <c r="AV239" s="93"/>
      <c r="AW239" s="89"/>
      <c r="AX239" s="94"/>
      <c r="AY239" s="391">
        <f t="shared" si="154"/>
        <v>0</v>
      </c>
      <c r="AZ239" s="95">
        <f t="shared" si="197"/>
        <v>22722120</v>
      </c>
      <c r="BA239" s="49" t="str">
        <f t="shared" si="179"/>
        <v>群馬県吾妻郡嬬恋村大前字細原２２０４－１－１～５８</v>
      </c>
      <c r="BB239" s="48">
        <f t="shared" si="180"/>
        <v>58</v>
      </c>
      <c r="BC239" s="96">
        <f t="shared" si="181"/>
        <v>0</v>
      </c>
      <c r="BD239" s="89">
        <f t="shared" si="198"/>
        <v>43521</v>
      </c>
      <c r="BE239" s="97">
        <f t="shared" si="182"/>
        <v>0</v>
      </c>
      <c r="BF239" s="97">
        <f t="shared" si="183"/>
        <v>0</v>
      </c>
      <c r="BG239" s="97">
        <f t="shared" si="184"/>
        <v>0</v>
      </c>
      <c r="BH239" s="97">
        <f t="shared" si="185"/>
        <v>0</v>
      </c>
      <c r="BI239" s="97">
        <f t="shared" si="186"/>
        <v>22722120</v>
      </c>
      <c r="BJ239" s="97">
        <f t="shared" si="187"/>
        <v>0</v>
      </c>
      <c r="BK239" s="97">
        <f t="shared" si="188"/>
        <v>0</v>
      </c>
      <c r="BL239" s="97">
        <f t="shared" si="189"/>
        <v>0</v>
      </c>
      <c r="BM239" s="97">
        <f t="shared" si="190"/>
        <v>0</v>
      </c>
      <c r="BN239" s="97">
        <f t="shared" si="191"/>
        <v>0</v>
      </c>
      <c r="BO239" s="97">
        <f t="shared" si="192"/>
        <v>0</v>
      </c>
      <c r="BP239" s="97">
        <f t="shared" si="193"/>
        <v>0</v>
      </c>
      <c r="BQ239" s="97">
        <f t="shared" si="194"/>
        <v>0</v>
      </c>
      <c r="BR239" s="97">
        <f t="shared" si="195"/>
        <v>0</v>
      </c>
      <c r="BS239" s="98">
        <f t="shared" si="196"/>
        <v>0</v>
      </c>
      <c r="BT239" s="182"/>
      <c r="BV239" s="136"/>
    </row>
    <row r="240" spans="1:74" s="118" customFormat="1" ht="31.5" customHeight="1" x14ac:dyDescent="0.25">
      <c r="A240" s="74">
        <v>10</v>
      </c>
      <c r="B240" s="75">
        <v>166</v>
      </c>
      <c r="C240" s="49" t="s">
        <v>2147</v>
      </c>
      <c r="D240" s="76" t="s">
        <v>3393</v>
      </c>
      <c r="E240" s="48" t="s">
        <v>1093</v>
      </c>
      <c r="F240" s="87" t="s">
        <v>2606</v>
      </c>
      <c r="G240" s="87"/>
      <c r="H240" s="87"/>
      <c r="I240" s="87"/>
      <c r="J240" s="109" t="s">
        <v>2606</v>
      </c>
      <c r="K240" s="87"/>
      <c r="L240" s="87"/>
      <c r="M240" s="48" t="s">
        <v>2371</v>
      </c>
      <c r="N240" s="49" t="s">
        <v>1281</v>
      </c>
      <c r="O240" s="49"/>
      <c r="P240" s="49"/>
      <c r="Q240" s="49" t="s">
        <v>537</v>
      </c>
      <c r="R240" s="49"/>
      <c r="S240" s="76" t="s">
        <v>1854</v>
      </c>
      <c r="T240" s="76" t="s">
        <v>532</v>
      </c>
      <c r="U240" s="89"/>
      <c r="V240" s="90">
        <v>3</v>
      </c>
      <c r="W240" s="399">
        <f t="shared" si="155"/>
        <v>904528.66666666663</v>
      </c>
      <c r="X240" s="171" t="s">
        <v>2607</v>
      </c>
      <c r="Y240" s="170"/>
      <c r="Z240" s="473" t="s">
        <v>4575</v>
      </c>
      <c r="AA240" s="473" t="s">
        <v>4575</v>
      </c>
      <c r="AB240" s="473" t="s">
        <v>4616</v>
      </c>
      <c r="AC240" s="132">
        <v>43517</v>
      </c>
      <c r="AD240" s="132">
        <v>43487</v>
      </c>
      <c r="AE240" s="132">
        <v>41719</v>
      </c>
      <c r="AF240" s="132" t="str">
        <f t="shared" si="177"/>
        <v/>
      </c>
      <c r="AG240" s="132">
        <f t="shared" si="199"/>
        <v>41719</v>
      </c>
      <c r="AH240" s="132"/>
      <c r="AI240" s="204"/>
      <c r="AJ240" s="205"/>
      <c r="AK240" s="206"/>
      <c r="AL240" s="207"/>
      <c r="AM240" s="208">
        <v>2713586</v>
      </c>
      <c r="AN240" s="93"/>
      <c r="AO240" s="49" t="str">
        <f t="shared" si="178"/>
        <v>群馬県高崎市下佐野町１４１２他</v>
      </c>
      <c r="AP240" s="49"/>
      <c r="AQ240" s="89"/>
      <c r="AR240" s="93"/>
      <c r="AS240" s="89"/>
      <c r="AT240" s="93"/>
      <c r="AU240" s="89"/>
      <c r="AV240" s="93"/>
      <c r="AW240" s="89"/>
      <c r="AX240" s="94"/>
      <c r="AY240" s="391">
        <f t="shared" si="154"/>
        <v>0</v>
      </c>
      <c r="AZ240" s="95">
        <f t="shared" si="197"/>
        <v>2713586</v>
      </c>
      <c r="BA240" s="49" t="str">
        <f t="shared" si="179"/>
        <v>群馬県高崎市下佐野町１４１２他</v>
      </c>
      <c r="BB240" s="48">
        <f t="shared" si="180"/>
        <v>3</v>
      </c>
      <c r="BC240" s="96">
        <f t="shared" si="181"/>
        <v>0</v>
      </c>
      <c r="BD240" s="89">
        <f t="shared" si="198"/>
        <v>43517</v>
      </c>
      <c r="BE240" s="97">
        <f t="shared" si="182"/>
        <v>0</v>
      </c>
      <c r="BF240" s="97">
        <f t="shared" si="183"/>
        <v>0</v>
      </c>
      <c r="BG240" s="97">
        <f t="shared" si="184"/>
        <v>0</v>
      </c>
      <c r="BH240" s="97">
        <f t="shared" si="185"/>
        <v>0</v>
      </c>
      <c r="BI240" s="97">
        <f t="shared" si="186"/>
        <v>2713586</v>
      </c>
      <c r="BJ240" s="97">
        <f t="shared" si="187"/>
        <v>0</v>
      </c>
      <c r="BK240" s="97">
        <f t="shared" si="188"/>
        <v>0</v>
      </c>
      <c r="BL240" s="97">
        <f t="shared" si="189"/>
        <v>0</v>
      </c>
      <c r="BM240" s="97">
        <f t="shared" si="190"/>
        <v>0</v>
      </c>
      <c r="BN240" s="97">
        <f t="shared" si="191"/>
        <v>0</v>
      </c>
      <c r="BO240" s="97">
        <f t="shared" si="192"/>
        <v>0</v>
      </c>
      <c r="BP240" s="97">
        <f t="shared" si="193"/>
        <v>0</v>
      </c>
      <c r="BQ240" s="97">
        <f t="shared" si="194"/>
        <v>0</v>
      </c>
      <c r="BR240" s="97">
        <f t="shared" si="195"/>
        <v>0</v>
      </c>
      <c r="BS240" s="98">
        <f t="shared" si="196"/>
        <v>0</v>
      </c>
      <c r="BT240" s="183"/>
      <c r="BV240" s="136"/>
    </row>
    <row r="241" spans="1:74" s="118" customFormat="1" ht="31.5" customHeight="1" x14ac:dyDescent="0.25">
      <c r="A241" s="74">
        <v>10</v>
      </c>
      <c r="B241" s="75">
        <v>167</v>
      </c>
      <c r="C241" s="49" t="s">
        <v>2147</v>
      </c>
      <c r="D241" s="76" t="s">
        <v>3393</v>
      </c>
      <c r="E241" s="48" t="s">
        <v>1260</v>
      </c>
      <c r="F241" s="87" t="s">
        <v>2608</v>
      </c>
      <c r="G241" s="87"/>
      <c r="H241" s="87"/>
      <c r="I241" s="87"/>
      <c r="J241" s="109" t="s">
        <v>2608</v>
      </c>
      <c r="K241" s="87"/>
      <c r="L241" s="87"/>
      <c r="M241" s="48" t="s">
        <v>2371</v>
      </c>
      <c r="N241" s="49" t="s">
        <v>1283</v>
      </c>
      <c r="O241" s="49"/>
      <c r="P241" s="49"/>
      <c r="Q241" s="49" t="s">
        <v>539</v>
      </c>
      <c r="R241" s="49"/>
      <c r="S241" s="76" t="s">
        <v>1854</v>
      </c>
      <c r="T241" s="76" t="s">
        <v>532</v>
      </c>
      <c r="U241" s="89"/>
      <c r="V241" s="90">
        <v>2</v>
      </c>
      <c r="W241" s="399">
        <f t="shared" si="155"/>
        <v>594650</v>
      </c>
      <c r="X241" s="171" t="s">
        <v>3400</v>
      </c>
      <c r="Y241" s="170"/>
      <c r="Z241" s="473" t="s">
        <v>4575</v>
      </c>
      <c r="AA241" s="473" t="s">
        <v>4575</v>
      </c>
      <c r="AB241" s="473" t="s">
        <v>4616</v>
      </c>
      <c r="AC241" s="132">
        <v>43517</v>
      </c>
      <c r="AD241" s="132">
        <v>43487</v>
      </c>
      <c r="AE241" s="132">
        <v>41726</v>
      </c>
      <c r="AF241" s="132" t="str">
        <f t="shared" si="177"/>
        <v/>
      </c>
      <c r="AG241" s="132">
        <f t="shared" si="199"/>
        <v>41726</v>
      </c>
      <c r="AH241" s="132"/>
      <c r="AI241" s="204"/>
      <c r="AJ241" s="205"/>
      <c r="AK241" s="206"/>
      <c r="AL241" s="207"/>
      <c r="AM241" s="208">
        <v>1189300</v>
      </c>
      <c r="AN241" s="93"/>
      <c r="AO241" s="49" t="str">
        <f t="shared" si="178"/>
        <v>群馬県高崎市吉井町上奥平１１８９－１、４</v>
      </c>
      <c r="AP241" s="49"/>
      <c r="AQ241" s="89"/>
      <c r="AR241" s="93"/>
      <c r="AS241" s="89"/>
      <c r="AT241" s="93"/>
      <c r="AU241" s="89"/>
      <c r="AV241" s="93"/>
      <c r="AW241" s="89"/>
      <c r="AX241" s="94"/>
      <c r="AY241" s="391">
        <f t="shared" si="154"/>
        <v>0</v>
      </c>
      <c r="AZ241" s="95">
        <f t="shared" si="197"/>
        <v>1189300</v>
      </c>
      <c r="BA241" s="49" t="str">
        <f t="shared" si="179"/>
        <v>群馬県高崎市吉井町上奥平１１８９－１、４</v>
      </c>
      <c r="BB241" s="48">
        <f t="shared" si="180"/>
        <v>2</v>
      </c>
      <c r="BC241" s="96">
        <f t="shared" si="181"/>
        <v>0</v>
      </c>
      <c r="BD241" s="89">
        <f t="shared" si="198"/>
        <v>43517</v>
      </c>
      <c r="BE241" s="97">
        <f t="shared" si="182"/>
        <v>0</v>
      </c>
      <c r="BF241" s="97">
        <f t="shared" si="183"/>
        <v>0</v>
      </c>
      <c r="BG241" s="97">
        <f t="shared" si="184"/>
        <v>0</v>
      </c>
      <c r="BH241" s="97">
        <f t="shared" si="185"/>
        <v>0</v>
      </c>
      <c r="BI241" s="97">
        <f t="shared" si="186"/>
        <v>1189300</v>
      </c>
      <c r="BJ241" s="97">
        <f t="shared" si="187"/>
        <v>0</v>
      </c>
      <c r="BK241" s="97">
        <f t="shared" si="188"/>
        <v>0</v>
      </c>
      <c r="BL241" s="97">
        <f t="shared" si="189"/>
        <v>0</v>
      </c>
      <c r="BM241" s="97">
        <f t="shared" si="190"/>
        <v>0</v>
      </c>
      <c r="BN241" s="97">
        <f t="shared" si="191"/>
        <v>0</v>
      </c>
      <c r="BO241" s="97">
        <f t="shared" si="192"/>
        <v>0</v>
      </c>
      <c r="BP241" s="97">
        <f t="shared" si="193"/>
        <v>0</v>
      </c>
      <c r="BQ241" s="97">
        <f t="shared" si="194"/>
        <v>0</v>
      </c>
      <c r="BR241" s="97">
        <f t="shared" si="195"/>
        <v>0</v>
      </c>
      <c r="BS241" s="98">
        <f t="shared" si="196"/>
        <v>0</v>
      </c>
      <c r="BT241" s="182"/>
      <c r="BV241" s="136"/>
    </row>
    <row r="242" spans="1:74" s="118" customFormat="1" ht="31.5" customHeight="1" x14ac:dyDescent="0.25">
      <c r="A242" s="74">
        <v>10</v>
      </c>
      <c r="B242" s="75">
        <v>169</v>
      </c>
      <c r="C242" s="49" t="s">
        <v>2147</v>
      </c>
      <c r="D242" s="76" t="s">
        <v>3393</v>
      </c>
      <c r="E242" s="48" t="s">
        <v>1827</v>
      </c>
      <c r="F242" s="318" t="s">
        <v>4027</v>
      </c>
      <c r="G242" s="318"/>
      <c r="H242" s="87"/>
      <c r="I242" s="87"/>
      <c r="J242" s="109"/>
      <c r="K242" s="87"/>
      <c r="L242" s="87"/>
      <c r="M242" s="48" t="s">
        <v>2368</v>
      </c>
      <c r="N242" s="49" t="s">
        <v>1869</v>
      </c>
      <c r="O242" s="49"/>
      <c r="P242" s="49"/>
      <c r="Q242" s="49"/>
      <c r="R242" s="49"/>
      <c r="S242" s="76" t="s">
        <v>1854</v>
      </c>
      <c r="T242" s="76" t="s">
        <v>532</v>
      </c>
      <c r="U242" s="89"/>
      <c r="V242" s="90">
        <v>9</v>
      </c>
      <c r="W242" s="399">
        <f t="shared" si="155"/>
        <v>107177444.44444445</v>
      </c>
      <c r="X242" s="171" t="s">
        <v>3401</v>
      </c>
      <c r="Y242" s="170"/>
      <c r="Z242" s="473" t="s">
        <v>4576</v>
      </c>
      <c r="AA242" s="473" t="s">
        <v>4575</v>
      </c>
      <c r="AB242" s="473" t="s">
        <v>4576</v>
      </c>
      <c r="AC242" s="132"/>
      <c r="AD242" s="132">
        <v>42732</v>
      </c>
      <c r="AE242" s="132"/>
      <c r="AF242" s="132" t="str">
        <f t="shared" si="177"/>
        <v/>
      </c>
      <c r="AG242" s="132">
        <f t="shared" si="199"/>
        <v>42732</v>
      </c>
      <c r="AH242" s="132"/>
      <c r="AI242" s="132"/>
      <c r="AJ242" s="132"/>
      <c r="AK242" s="112"/>
      <c r="AL242" s="132"/>
      <c r="AM242" s="208"/>
      <c r="AN242" s="93">
        <v>964597000</v>
      </c>
      <c r="AO242" s="49" t="str">
        <f t="shared" si="178"/>
        <v>群馬県高崎市上室田町字斉渡南原４４１７－１他</v>
      </c>
      <c r="AP242" s="49"/>
      <c r="AQ242" s="89"/>
      <c r="AR242" s="93"/>
      <c r="AS242" s="89"/>
      <c r="AT242" s="93"/>
      <c r="AU242" s="89"/>
      <c r="AV242" s="93"/>
      <c r="AW242" s="107"/>
      <c r="AX242" s="103"/>
      <c r="AY242" s="391">
        <f t="shared" si="154"/>
        <v>0</v>
      </c>
      <c r="AZ242" s="95" t="str">
        <f t="shared" si="197"/>
        <v/>
      </c>
      <c r="BA242" s="49" t="str">
        <f t="shared" si="179"/>
        <v>群馬県高崎市上室田町字斉渡南原４４１７－１他</v>
      </c>
      <c r="BB242" s="48">
        <f t="shared" si="180"/>
        <v>9</v>
      </c>
      <c r="BC242" s="96">
        <f t="shared" si="181"/>
        <v>0</v>
      </c>
      <c r="BD242" s="89">
        <f t="shared" si="198"/>
        <v>0</v>
      </c>
      <c r="BE242" s="97">
        <f t="shared" si="182"/>
        <v>0</v>
      </c>
      <c r="BF242" s="97" t="str">
        <f t="shared" si="183"/>
        <v/>
      </c>
      <c r="BG242" s="97">
        <f t="shared" si="184"/>
        <v>0</v>
      </c>
      <c r="BH242" s="97">
        <f t="shared" si="185"/>
        <v>0</v>
      </c>
      <c r="BI242" s="97">
        <f t="shared" si="186"/>
        <v>0</v>
      </c>
      <c r="BJ242" s="97">
        <f t="shared" si="187"/>
        <v>0</v>
      </c>
      <c r="BK242" s="97">
        <f t="shared" si="188"/>
        <v>0</v>
      </c>
      <c r="BL242" s="97">
        <f t="shared" si="189"/>
        <v>0</v>
      </c>
      <c r="BM242" s="97">
        <f t="shared" si="190"/>
        <v>0</v>
      </c>
      <c r="BN242" s="97">
        <f t="shared" si="191"/>
        <v>0</v>
      </c>
      <c r="BO242" s="97">
        <f t="shared" si="192"/>
        <v>0</v>
      </c>
      <c r="BP242" s="97">
        <f t="shared" si="193"/>
        <v>0</v>
      </c>
      <c r="BQ242" s="97">
        <f t="shared" si="194"/>
        <v>0</v>
      </c>
      <c r="BR242" s="97">
        <f t="shared" si="195"/>
        <v>0</v>
      </c>
      <c r="BS242" s="98" t="e">
        <f t="shared" si="196"/>
        <v>#VALUE!</v>
      </c>
      <c r="BT242" s="183"/>
      <c r="BV242" s="136"/>
    </row>
    <row r="243" spans="1:74" s="118" customFormat="1" ht="31.5" customHeight="1" x14ac:dyDescent="0.25">
      <c r="A243" s="74">
        <v>10</v>
      </c>
      <c r="B243" s="75">
        <v>168</v>
      </c>
      <c r="C243" s="49" t="s">
        <v>2147</v>
      </c>
      <c r="D243" s="76" t="s">
        <v>3393</v>
      </c>
      <c r="E243" s="48" t="s">
        <v>1827</v>
      </c>
      <c r="F243" s="318" t="s">
        <v>4027</v>
      </c>
      <c r="G243" s="318"/>
      <c r="H243" s="87"/>
      <c r="I243" s="87"/>
      <c r="J243" s="109"/>
      <c r="K243" s="87"/>
      <c r="L243" s="87"/>
      <c r="M243" s="48" t="s">
        <v>2368</v>
      </c>
      <c r="N243" s="49" t="s">
        <v>1869</v>
      </c>
      <c r="O243" s="49"/>
      <c r="P243" s="49"/>
      <c r="Q243" s="49"/>
      <c r="R243" s="49"/>
      <c r="S243" s="76" t="s">
        <v>1854</v>
      </c>
      <c r="T243" s="76" t="s">
        <v>532</v>
      </c>
      <c r="U243" s="89"/>
      <c r="V243" s="90">
        <v>9</v>
      </c>
      <c r="W243" s="399">
        <f t="shared" si="155"/>
        <v>7387718.444444444</v>
      </c>
      <c r="X243" s="171" t="s">
        <v>3401</v>
      </c>
      <c r="Y243" s="170"/>
      <c r="Z243" s="473" t="s">
        <v>4576</v>
      </c>
      <c r="AA243" s="473" t="s">
        <v>4575</v>
      </c>
      <c r="AB243" s="473" t="s">
        <v>4576</v>
      </c>
      <c r="AC243" s="132" t="s">
        <v>145</v>
      </c>
      <c r="AD243" s="132">
        <v>42951</v>
      </c>
      <c r="AE243" s="132" t="s">
        <v>4038</v>
      </c>
      <c r="AF243" s="132" t="str">
        <f t="shared" si="177"/>
        <v/>
      </c>
      <c r="AG243" s="132">
        <f t="shared" si="199"/>
        <v>42951</v>
      </c>
      <c r="AH243" s="132"/>
      <c r="AI243" s="204"/>
      <c r="AJ243" s="205"/>
      <c r="AK243" s="206"/>
      <c r="AL243" s="207"/>
      <c r="AM243" s="208">
        <f>65593210+112032*8</f>
        <v>66489466</v>
      </c>
      <c r="AN243" s="93"/>
      <c r="AO243" s="49" t="str">
        <f t="shared" si="178"/>
        <v>群馬県高崎市上室田町字斉渡南原４４１７－１他</v>
      </c>
      <c r="AP243" s="49"/>
      <c r="AQ243" s="89"/>
      <c r="AR243" s="93"/>
      <c r="AS243" s="89"/>
      <c r="AT243" s="93"/>
      <c r="AU243" s="89"/>
      <c r="AV243" s="93"/>
      <c r="AW243" s="89"/>
      <c r="AX243" s="94"/>
      <c r="AY243" s="391">
        <f t="shared" si="154"/>
        <v>0</v>
      </c>
      <c r="AZ243" s="95">
        <f t="shared" si="197"/>
        <v>66489466</v>
      </c>
      <c r="BA243" s="49" t="str">
        <f t="shared" si="179"/>
        <v>群馬県高崎市上室田町字斉渡南原４４１７－１他</v>
      </c>
      <c r="BB243" s="48">
        <f t="shared" si="180"/>
        <v>9</v>
      </c>
      <c r="BC243" s="96">
        <f t="shared" si="181"/>
        <v>0</v>
      </c>
      <c r="BD243" s="89" t="str">
        <f t="shared" si="198"/>
        <v>期限未記載</v>
      </c>
      <c r="BE243" s="97">
        <f t="shared" si="182"/>
        <v>66489466</v>
      </c>
      <c r="BF243" s="97">
        <f t="shared" si="183"/>
        <v>0</v>
      </c>
      <c r="BG243" s="97">
        <f t="shared" si="184"/>
        <v>0</v>
      </c>
      <c r="BH243" s="97">
        <f t="shared" si="185"/>
        <v>0</v>
      </c>
      <c r="BI243" s="97">
        <f t="shared" si="186"/>
        <v>0</v>
      </c>
      <c r="BJ243" s="97">
        <f t="shared" si="187"/>
        <v>0</v>
      </c>
      <c r="BK243" s="97">
        <f t="shared" si="188"/>
        <v>0</v>
      </c>
      <c r="BL243" s="97">
        <f t="shared" si="189"/>
        <v>0</v>
      </c>
      <c r="BM243" s="97">
        <f t="shared" si="190"/>
        <v>0</v>
      </c>
      <c r="BN243" s="97">
        <f t="shared" si="191"/>
        <v>0</v>
      </c>
      <c r="BO243" s="97">
        <f t="shared" si="192"/>
        <v>0</v>
      </c>
      <c r="BP243" s="97">
        <f t="shared" si="193"/>
        <v>0</v>
      </c>
      <c r="BQ243" s="97">
        <f t="shared" si="194"/>
        <v>0</v>
      </c>
      <c r="BR243" s="97">
        <f t="shared" si="195"/>
        <v>0</v>
      </c>
      <c r="BS243" s="98">
        <f t="shared" si="196"/>
        <v>0</v>
      </c>
      <c r="BT243" s="182"/>
      <c r="BV243" s="136"/>
    </row>
    <row r="244" spans="1:74" s="118" customFormat="1" ht="31.5" customHeight="1" x14ac:dyDescent="0.25">
      <c r="A244" s="74">
        <v>10</v>
      </c>
      <c r="B244" s="75">
        <v>170</v>
      </c>
      <c r="C244" s="49" t="s">
        <v>2147</v>
      </c>
      <c r="D244" s="76"/>
      <c r="E244" s="48" t="s">
        <v>1259</v>
      </c>
      <c r="F244" s="87" t="s">
        <v>2541</v>
      </c>
      <c r="G244" s="87"/>
      <c r="H244" s="87"/>
      <c r="I244" s="87"/>
      <c r="J244" s="109" t="s">
        <v>3795</v>
      </c>
      <c r="K244" s="87"/>
      <c r="L244" s="87"/>
      <c r="M244" s="48" t="s">
        <v>2371</v>
      </c>
      <c r="N244" s="49" t="s">
        <v>1282</v>
      </c>
      <c r="O244" s="49"/>
      <c r="P244" s="49"/>
      <c r="Q244" s="88" t="s">
        <v>538</v>
      </c>
      <c r="R244" s="49"/>
      <c r="S244" s="76" t="s">
        <v>1854</v>
      </c>
      <c r="T244" s="76" t="s">
        <v>532</v>
      </c>
      <c r="U244" s="89"/>
      <c r="V244" s="90">
        <v>3</v>
      </c>
      <c r="W244" s="399">
        <f t="shared" si="155"/>
        <v>420188.66666666669</v>
      </c>
      <c r="X244" s="171" t="s">
        <v>2540</v>
      </c>
      <c r="Y244" s="203"/>
      <c r="Z244" s="473" t="s">
        <v>4576</v>
      </c>
      <c r="AA244" s="473" t="s">
        <v>4575</v>
      </c>
      <c r="AB244" s="473" t="s">
        <v>4576</v>
      </c>
      <c r="AC244" s="132">
        <v>43521</v>
      </c>
      <c r="AD244" s="132">
        <v>43489</v>
      </c>
      <c r="AE244" s="132">
        <v>41726</v>
      </c>
      <c r="AF244" s="132" t="str">
        <f t="shared" si="177"/>
        <v/>
      </c>
      <c r="AG244" s="132">
        <f t="shared" si="199"/>
        <v>41726</v>
      </c>
      <c r="AH244" s="132"/>
      <c r="AI244" s="204"/>
      <c r="AJ244" s="205"/>
      <c r="AK244" s="206"/>
      <c r="AL244" s="207"/>
      <c r="AM244" s="208">
        <v>1260566</v>
      </c>
      <c r="AN244" s="93"/>
      <c r="AO244" s="49" t="str">
        <f t="shared" si="178"/>
        <v>群馬県高崎市乗附町３８２８－１～３</v>
      </c>
      <c r="AP244" s="49"/>
      <c r="AQ244" s="89"/>
      <c r="AR244" s="93"/>
      <c r="AS244" s="89"/>
      <c r="AT244" s="93"/>
      <c r="AU244" s="89"/>
      <c r="AV244" s="93"/>
      <c r="AW244" s="89"/>
      <c r="AX244" s="94"/>
      <c r="AY244" s="391">
        <f t="shared" si="154"/>
        <v>0</v>
      </c>
      <c r="AZ244" s="95">
        <f t="shared" si="197"/>
        <v>1260566</v>
      </c>
      <c r="BA244" s="49" t="str">
        <f t="shared" si="179"/>
        <v>群馬県高崎市乗附町３８２８－１～３</v>
      </c>
      <c r="BB244" s="48">
        <f t="shared" si="180"/>
        <v>3</v>
      </c>
      <c r="BC244" s="96">
        <f t="shared" si="181"/>
        <v>0</v>
      </c>
      <c r="BD244" s="89">
        <f t="shared" si="198"/>
        <v>43521</v>
      </c>
      <c r="BE244" s="97">
        <f t="shared" si="182"/>
        <v>0</v>
      </c>
      <c r="BF244" s="97">
        <f t="shared" si="183"/>
        <v>0</v>
      </c>
      <c r="BG244" s="97">
        <f t="shared" si="184"/>
        <v>0</v>
      </c>
      <c r="BH244" s="97">
        <f t="shared" si="185"/>
        <v>0</v>
      </c>
      <c r="BI244" s="97">
        <f t="shared" si="186"/>
        <v>1260566</v>
      </c>
      <c r="BJ244" s="97">
        <f t="shared" si="187"/>
        <v>0</v>
      </c>
      <c r="BK244" s="97">
        <f t="shared" si="188"/>
        <v>0</v>
      </c>
      <c r="BL244" s="97">
        <f t="shared" si="189"/>
        <v>0</v>
      </c>
      <c r="BM244" s="97">
        <f t="shared" si="190"/>
        <v>0</v>
      </c>
      <c r="BN244" s="97">
        <f t="shared" si="191"/>
        <v>0</v>
      </c>
      <c r="BO244" s="97">
        <f t="shared" si="192"/>
        <v>0</v>
      </c>
      <c r="BP244" s="97">
        <f t="shared" si="193"/>
        <v>0</v>
      </c>
      <c r="BQ244" s="97">
        <f t="shared" si="194"/>
        <v>0</v>
      </c>
      <c r="BR244" s="97">
        <f t="shared" si="195"/>
        <v>0</v>
      </c>
      <c r="BS244" s="98">
        <f t="shared" si="196"/>
        <v>0</v>
      </c>
      <c r="BT244" s="183"/>
      <c r="BV244" s="136"/>
    </row>
    <row r="245" spans="1:74" s="118" customFormat="1" ht="31.5" customHeight="1" x14ac:dyDescent="0.25">
      <c r="A245" s="74">
        <v>10</v>
      </c>
      <c r="B245" s="75">
        <v>152</v>
      </c>
      <c r="C245" s="49" t="s">
        <v>2144</v>
      </c>
      <c r="D245" s="76" t="s">
        <v>2906</v>
      </c>
      <c r="E245" s="48" t="s">
        <v>1253</v>
      </c>
      <c r="F245" s="125" t="s">
        <v>4028</v>
      </c>
      <c r="G245" s="125"/>
      <c r="H245" s="87"/>
      <c r="I245" s="87"/>
      <c r="J245" s="109"/>
      <c r="K245" s="87"/>
      <c r="L245" s="87"/>
      <c r="M245" s="48" t="s">
        <v>2368</v>
      </c>
      <c r="N245" s="49" t="s">
        <v>1273</v>
      </c>
      <c r="O245" s="76" t="s">
        <v>3745</v>
      </c>
      <c r="P245" s="49"/>
      <c r="Q245" s="88" t="s">
        <v>528</v>
      </c>
      <c r="R245" s="49"/>
      <c r="S245" s="76" t="s">
        <v>1854</v>
      </c>
      <c r="T245" s="76" t="s">
        <v>512</v>
      </c>
      <c r="U245" s="89"/>
      <c r="V245" s="90">
        <v>7</v>
      </c>
      <c r="W245" s="399">
        <f t="shared" si="155"/>
        <v>1325507.2857142857</v>
      </c>
      <c r="X245" s="171" t="s">
        <v>2942</v>
      </c>
      <c r="Y245" s="433" t="s">
        <v>2310</v>
      </c>
      <c r="Z245" s="476" t="s">
        <v>4576</v>
      </c>
      <c r="AA245" s="476" t="s">
        <v>4575</v>
      </c>
      <c r="AB245" s="476" t="s">
        <v>3743</v>
      </c>
      <c r="AC245" s="132" t="str">
        <f>IF(AZ245=0,"【支払済】","")</f>
        <v>【支払済】</v>
      </c>
      <c r="AD245" s="132">
        <v>43278</v>
      </c>
      <c r="AE245" s="132">
        <v>42402</v>
      </c>
      <c r="AF245" s="132" t="str">
        <f t="shared" si="177"/>
        <v/>
      </c>
      <c r="AG245" s="132">
        <f t="shared" si="199"/>
        <v>42402</v>
      </c>
      <c r="AH245" s="132"/>
      <c r="AI245" s="204"/>
      <c r="AJ245" s="205"/>
      <c r="AK245" s="206"/>
      <c r="AL245" s="207"/>
      <c r="AM245" s="208">
        <f>7524886+1753665</f>
        <v>9278551</v>
      </c>
      <c r="AN245" s="93"/>
      <c r="AO245" s="49" t="str">
        <f t="shared" si="178"/>
        <v>群馬県渋川市渋川字折原３６５７－４、１５</v>
      </c>
      <c r="AP245" s="208"/>
      <c r="AQ245" s="89"/>
      <c r="AR245" s="93"/>
      <c r="AS245" s="89">
        <v>42877</v>
      </c>
      <c r="AT245" s="93">
        <v>7524886</v>
      </c>
      <c r="AU245" s="89"/>
      <c r="AV245" s="93"/>
      <c r="AW245" s="89">
        <v>43304</v>
      </c>
      <c r="AX245" s="94">
        <v>1753665</v>
      </c>
      <c r="AY245" s="391">
        <f t="shared" si="154"/>
        <v>9278551</v>
      </c>
      <c r="AZ245" s="95">
        <f t="shared" si="197"/>
        <v>0</v>
      </c>
      <c r="BA245" s="49" t="str">
        <f t="shared" si="179"/>
        <v>群馬県渋川市渋川字折原３６５７－４、１５</v>
      </c>
      <c r="BB245" s="48">
        <f t="shared" si="180"/>
        <v>7</v>
      </c>
      <c r="BC245" s="96" t="str">
        <f t="shared" si="181"/>
        <v>自社物件</v>
      </c>
      <c r="BD245" s="89" t="str">
        <f t="shared" si="198"/>
        <v>【支払済】</v>
      </c>
      <c r="BE245" s="97">
        <f t="shared" si="182"/>
        <v>0</v>
      </c>
      <c r="BF245" s="97">
        <f t="shared" si="183"/>
        <v>0</v>
      </c>
      <c r="BG245" s="97">
        <f t="shared" si="184"/>
        <v>0</v>
      </c>
      <c r="BH245" s="97">
        <f t="shared" si="185"/>
        <v>0</v>
      </c>
      <c r="BI245" s="97">
        <f t="shared" si="186"/>
        <v>0</v>
      </c>
      <c r="BJ245" s="97">
        <f t="shared" si="187"/>
        <v>0</v>
      </c>
      <c r="BK245" s="97">
        <f t="shared" si="188"/>
        <v>0</v>
      </c>
      <c r="BL245" s="97">
        <f t="shared" si="189"/>
        <v>0</v>
      </c>
      <c r="BM245" s="97">
        <f t="shared" si="190"/>
        <v>0</v>
      </c>
      <c r="BN245" s="97">
        <f t="shared" si="191"/>
        <v>0</v>
      </c>
      <c r="BO245" s="97">
        <f t="shared" si="192"/>
        <v>0</v>
      </c>
      <c r="BP245" s="97">
        <f t="shared" si="193"/>
        <v>0</v>
      </c>
      <c r="BQ245" s="97">
        <f t="shared" si="194"/>
        <v>0</v>
      </c>
      <c r="BR245" s="97">
        <f t="shared" si="195"/>
        <v>0</v>
      </c>
      <c r="BS245" s="130">
        <f t="shared" si="196"/>
        <v>0</v>
      </c>
      <c r="BT245" s="183"/>
      <c r="BV245" s="492"/>
    </row>
    <row r="246" spans="1:74" s="118" customFormat="1" ht="31.5" customHeight="1" x14ac:dyDescent="0.25">
      <c r="A246" s="74">
        <v>10</v>
      </c>
      <c r="B246" s="75">
        <v>152</v>
      </c>
      <c r="C246" s="49" t="s">
        <v>2144</v>
      </c>
      <c r="D246" s="76" t="s">
        <v>2906</v>
      </c>
      <c r="E246" s="48" t="s">
        <v>1253</v>
      </c>
      <c r="F246" s="125" t="s">
        <v>4028</v>
      </c>
      <c r="G246" s="125"/>
      <c r="H246" s="87"/>
      <c r="I246" s="87"/>
      <c r="J246" s="109"/>
      <c r="K246" s="87"/>
      <c r="L246" s="87"/>
      <c r="M246" s="48" t="s">
        <v>2368</v>
      </c>
      <c r="N246" s="49" t="s">
        <v>1273</v>
      </c>
      <c r="O246" s="49"/>
      <c r="P246" s="76" t="str">
        <f>IF(COUNTIF(N246,"*未確定*"),"番地未確定","")</f>
        <v/>
      </c>
      <c r="Q246" s="88" t="s">
        <v>528</v>
      </c>
      <c r="R246" s="49"/>
      <c r="S246" s="76" t="s">
        <v>1854</v>
      </c>
      <c r="T246" s="76" t="s">
        <v>512</v>
      </c>
      <c r="U246" s="89"/>
      <c r="V246" s="90">
        <v>7</v>
      </c>
      <c r="W246" s="399">
        <f t="shared" si="155"/>
        <v>1325507.2857142857</v>
      </c>
      <c r="X246" s="171" t="s">
        <v>2942</v>
      </c>
      <c r="Y246" s="433" t="s">
        <v>2310</v>
      </c>
      <c r="Z246" s="476" t="s">
        <v>4576</v>
      </c>
      <c r="AA246" s="476" t="s">
        <v>4575</v>
      </c>
      <c r="AB246" s="476" t="s">
        <v>4618</v>
      </c>
      <c r="AC246" s="132" t="str">
        <f>IF(AZ246=0,"【支払済】","")</f>
        <v>【支払済】</v>
      </c>
      <c r="AD246" s="132">
        <v>43278</v>
      </c>
      <c r="AE246" s="132">
        <v>42402</v>
      </c>
      <c r="AF246" s="132" t="str">
        <f t="shared" si="177"/>
        <v/>
      </c>
      <c r="AG246" s="132">
        <f t="shared" si="199"/>
        <v>42402</v>
      </c>
      <c r="AH246" s="132"/>
      <c r="AI246" s="204"/>
      <c r="AJ246" s="205"/>
      <c r="AK246" s="206"/>
      <c r="AL246" s="207"/>
      <c r="AM246" s="208">
        <f>7524886+1753665</f>
        <v>9278551</v>
      </c>
      <c r="AN246" s="93"/>
      <c r="AO246" s="49" t="str">
        <f t="shared" si="178"/>
        <v>群馬県渋川市渋川字折原３６５７－４、１５</v>
      </c>
      <c r="AP246" s="208"/>
      <c r="AQ246" s="89"/>
      <c r="AR246" s="93"/>
      <c r="AS246" s="89">
        <v>42877</v>
      </c>
      <c r="AT246" s="93">
        <v>7524886</v>
      </c>
      <c r="AU246" s="89"/>
      <c r="AV246" s="93"/>
      <c r="AW246" s="89">
        <v>43304</v>
      </c>
      <c r="AX246" s="94">
        <v>1753665</v>
      </c>
      <c r="AY246" s="391">
        <f t="shared" si="154"/>
        <v>9278551</v>
      </c>
      <c r="AZ246" s="95">
        <f t="shared" si="197"/>
        <v>0</v>
      </c>
      <c r="BA246" s="49" t="str">
        <f t="shared" si="179"/>
        <v>群馬県渋川市渋川字折原３６５７－４、１５</v>
      </c>
      <c r="BB246" s="48">
        <f t="shared" si="180"/>
        <v>7</v>
      </c>
      <c r="BC246" s="96" t="str">
        <f t="shared" si="181"/>
        <v>自社物件</v>
      </c>
      <c r="BD246" s="89" t="str">
        <f t="shared" si="198"/>
        <v>【支払済】</v>
      </c>
      <c r="BE246" s="97">
        <f t="shared" si="182"/>
        <v>0</v>
      </c>
      <c r="BF246" s="97">
        <f t="shared" si="183"/>
        <v>0</v>
      </c>
      <c r="BG246" s="97">
        <f t="shared" si="184"/>
        <v>0</v>
      </c>
      <c r="BH246" s="97">
        <f t="shared" si="185"/>
        <v>0</v>
      </c>
      <c r="BI246" s="97">
        <f t="shared" si="186"/>
        <v>0</v>
      </c>
      <c r="BJ246" s="97">
        <f t="shared" si="187"/>
        <v>0</v>
      </c>
      <c r="BK246" s="97">
        <f t="shared" si="188"/>
        <v>0</v>
      </c>
      <c r="BL246" s="97">
        <f t="shared" si="189"/>
        <v>0</v>
      </c>
      <c r="BM246" s="97">
        <f t="shared" si="190"/>
        <v>0</v>
      </c>
      <c r="BN246" s="97">
        <f t="shared" si="191"/>
        <v>0</v>
      </c>
      <c r="BO246" s="97">
        <f t="shared" si="192"/>
        <v>0</v>
      </c>
      <c r="BP246" s="97">
        <f t="shared" si="193"/>
        <v>0</v>
      </c>
      <c r="BQ246" s="97">
        <f t="shared" si="194"/>
        <v>0</v>
      </c>
      <c r="BR246" s="97">
        <f t="shared" si="195"/>
        <v>0</v>
      </c>
      <c r="BS246" s="98">
        <f t="shared" si="196"/>
        <v>0</v>
      </c>
      <c r="BT246" s="183"/>
      <c r="BV246" s="492"/>
    </row>
    <row r="247" spans="1:74" s="118" customFormat="1" ht="31.5" customHeight="1" x14ac:dyDescent="0.25">
      <c r="A247" s="74">
        <v>10</v>
      </c>
      <c r="B247" s="75">
        <v>1100</v>
      </c>
      <c r="C247" s="49" t="s">
        <v>2144</v>
      </c>
      <c r="D247" s="76" t="s">
        <v>2906</v>
      </c>
      <c r="E247" s="48" t="s">
        <v>1252</v>
      </c>
      <c r="F247" s="87" t="s">
        <v>3237</v>
      </c>
      <c r="G247" s="87"/>
      <c r="H247" s="87"/>
      <c r="I247" s="87"/>
      <c r="J247" s="109"/>
      <c r="K247" s="87"/>
      <c r="L247" s="87"/>
      <c r="M247" s="76" t="s">
        <v>2371</v>
      </c>
      <c r="N247" s="49" t="s">
        <v>3236</v>
      </c>
      <c r="O247" s="49"/>
      <c r="P247" s="76" t="str">
        <f>IF(COUNTIF(N247,"*未確定*"),"番地未確定","")</f>
        <v/>
      </c>
      <c r="Q247" s="88" t="s">
        <v>527</v>
      </c>
      <c r="R247" s="49"/>
      <c r="S247" s="76" t="s">
        <v>1854</v>
      </c>
      <c r="T247" s="76" t="s">
        <v>512</v>
      </c>
      <c r="U247" s="89"/>
      <c r="V247" s="90">
        <v>1</v>
      </c>
      <c r="W247" s="399">
        <f t="shared" si="155"/>
        <v>359167</v>
      </c>
      <c r="X247" s="171" t="s">
        <v>2941</v>
      </c>
      <c r="Y247" s="76"/>
      <c r="Z247" s="473" t="s">
        <v>4575</v>
      </c>
      <c r="AA247" s="473" t="s">
        <v>4575</v>
      </c>
      <c r="AB247" s="473" t="s">
        <v>4576</v>
      </c>
      <c r="AC247" s="132" t="s">
        <v>3178</v>
      </c>
      <c r="AD247" s="132">
        <v>41512</v>
      </c>
      <c r="AE247" s="132">
        <v>41363</v>
      </c>
      <c r="AF247" s="132" t="str">
        <f t="shared" si="177"/>
        <v/>
      </c>
      <c r="AG247" s="132">
        <f t="shared" si="199"/>
        <v>41363</v>
      </c>
      <c r="AH247" s="132"/>
      <c r="AI247" s="204"/>
      <c r="AJ247" s="205"/>
      <c r="AK247" s="206"/>
      <c r="AL247" s="207"/>
      <c r="AM247" s="208">
        <v>359167</v>
      </c>
      <c r="AN247" s="93"/>
      <c r="AO247" s="49" t="str">
        <f t="shared" si="178"/>
        <v xml:space="preserve">群馬県渋川市有馬字五輪平２６７７ </v>
      </c>
      <c r="AP247" s="49"/>
      <c r="AQ247" s="89"/>
      <c r="AR247" s="93"/>
      <c r="AS247" s="89"/>
      <c r="AT247" s="93"/>
      <c r="AU247" s="89"/>
      <c r="AV247" s="93"/>
      <c r="AW247" s="89"/>
      <c r="AX247" s="94"/>
      <c r="AY247" s="391">
        <f t="shared" si="154"/>
        <v>0</v>
      </c>
      <c r="AZ247" s="95">
        <f t="shared" si="197"/>
        <v>359167</v>
      </c>
      <c r="BA247" s="49" t="str">
        <f t="shared" si="179"/>
        <v xml:space="preserve">群馬県渋川市有馬字五輪平２６７７ </v>
      </c>
      <c r="BB247" s="48">
        <f t="shared" si="180"/>
        <v>1</v>
      </c>
      <c r="BC247" s="96">
        <f t="shared" si="181"/>
        <v>0</v>
      </c>
      <c r="BD247" s="89" t="str">
        <f t="shared" si="198"/>
        <v>記載無</v>
      </c>
      <c r="BE247" s="97">
        <f t="shared" si="182"/>
        <v>0</v>
      </c>
      <c r="BF247" s="97">
        <f t="shared" si="183"/>
        <v>0</v>
      </c>
      <c r="BG247" s="97">
        <f t="shared" si="184"/>
        <v>0</v>
      </c>
      <c r="BH247" s="97">
        <f t="shared" si="185"/>
        <v>0</v>
      </c>
      <c r="BI247" s="97">
        <f t="shared" si="186"/>
        <v>0</v>
      </c>
      <c r="BJ247" s="97">
        <f t="shared" si="187"/>
        <v>0</v>
      </c>
      <c r="BK247" s="97">
        <f t="shared" si="188"/>
        <v>0</v>
      </c>
      <c r="BL247" s="97">
        <f t="shared" si="189"/>
        <v>0</v>
      </c>
      <c r="BM247" s="97">
        <f t="shared" si="190"/>
        <v>0</v>
      </c>
      <c r="BN247" s="97">
        <f t="shared" si="191"/>
        <v>0</v>
      </c>
      <c r="BO247" s="97">
        <f t="shared" si="192"/>
        <v>0</v>
      </c>
      <c r="BP247" s="97">
        <f t="shared" si="193"/>
        <v>0</v>
      </c>
      <c r="BQ247" s="97">
        <f t="shared" si="194"/>
        <v>0</v>
      </c>
      <c r="BR247" s="97">
        <f t="shared" si="195"/>
        <v>0</v>
      </c>
      <c r="BS247" s="98">
        <f t="shared" si="196"/>
        <v>359167</v>
      </c>
      <c r="BT247" s="183"/>
      <c r="BV247" s="136"/>
    </row>
    <row r="248" spans="1:74" s="118" customFormat="1" ht="31.5" customHeight="1" x14ac:dyDescent="0.25">
      <c r="A248" s="74">
        <v>10</v>
      </c>
      <c r="B248" s="75">
        <v>1099</v>
      </c>
      <c r="C248" s="49" t="s">
        <v>2144</v>
      </c>
      <c r="D248" s="76" t="s">
        <v>2906</v>
      </c>
      <c r="E248" s="48" t="s">
        <v>1252</v>
      </c>
      <c r="F248" s="87" t="s">
        <v>3238</v>
      </c>
      <c r="G248" s="87"/>
      <c r="H248" s="87"/>
      <c r="I248" s="87"/>
      <c r="J248" s="109"/>
      <c r="K248" s="87"/>
      <c r="L248" s="87"/>
      <c r="M248" s="76" t="s">
        <v>2371</v>
      </c>
      <c r="N248" s="49" t="s">
        <v>3236</v>
      </c>
      <c r="O248" s="49"/>
      <c r="P248" s="76" t="str">
        <f>IF(COUNTIF(N248,"*未確定*"),"番地未確定","")</f>
        <v/>
      </c>
      <c r="Q248" s="88" t="s">
        <v>527</v>
      </c>
      <c r="R248" s="49"/>
      <c r="S248" s="76" t="s">
        <v>1854</v>
      </c>
      <c r="T248" s="76" t="s">
        <v>512</v>
      </c>
      <c r="U248" s="89"/>
      <c r="V248" s="90">
        <v>1</v>
      </c>
      <c r="W248" s="399">
        <f t="shared" si="155"/>
        <v>712905</v>
      </c>
      <c r="X248" s="171" t="s">
        <v>2941</v>
      </c>
      <c r="Y248" s="76"/>
      <c r="Z248" s="473" t="s">
        <v>4575</v>
      </c>
      <c r="AA248" s="473" t="s">
        <v>4575</v>
      </c>
      <c r="AB248" s="473" t="s">
        <v>4576</v>
      </c>
      <c r="AC248" s="132" t="s">
        <v>3178</v>
      </c>
      <c r="AD248" s="132">
        <v>41512</v>
      </c>
      <c r="AE248" s="132">
        <v>41363</v>
      </c>
      <c r="AF248" s="132" t="str">
        <f t="shared" si="177"/>
        <v/>
      </c>
      <c r="AG248" s="132">
        <f t="shared" si="199"/>
        <v>41363</v>
      </c>
      <c r="AH248" s="132"/>
      <c r="AI248" s="204"/>
      <c r="AJ248" s="205"/>
      <c r="AK248" s="206"/>
      <c r="AL248" s="207"/>
      <c r="AM248" s="208">
        <v>712905</v>
      </c>
      <c r="AN248" s="93"/>
      <c r="AO248" s="49" t="str">
        <f t="shared" si="178"/>
        <v xml:space="preserve">群馬県渋川市有馬字五輪平２６７７ </v>
      </c>
      <c r="AP248" s="49"/>
      <c r="AQ248" s="89"/>
      <c r="AR248" s="93"/>
      <c r="AS248" s="89"/>
      <c r="AT248" s="93"/>
      <c r="AU248" s="89"/>
      <c r="AV248" s="93"/>
      <c r="AW248" s="89"/>
      <c r="AX248" s="94"/>
      <c r="AY248" s="391">
        <f t="shared" si="154"/>
        <v>0</v>
      </c>
      <c r="AZ248" s="95">
        <f t="shared" si="197"/>
        <v>712905</v>
      </c>
      <c r="BA248" s="49" t="str">
        <f t="shared" si="179"/>
        <v xml:space="preserve">群馬県渋川市有馬字五輪平２６７７ </v>
      </c>
      <c r="BB248" s="48">
        <f t="shared" si="180"/>
        <v>1</v>
      </c>
      <c r="BC248" s="96">
        <f t="shared" si="181"/>
        <v>0</v>
      </c>
      <c r="BD248" s="89" t="str">
        <f t="shared" si="198"/>
        <v>記載無</v>
      </c>
      <c r="BE248" s="97">
        <f t="shared" si="182"/>
        <v>0</v>
      </c>
      <c r="BF248" s="97">
        <f t="shared" si="183"/>
        <v>0</v>
      </c>
      <c r="BG248" s="97">
        <f t="shared" si="184"/>
        <v>0</v>
      </c>
      <c r="BH248" s="97">
        <f t="shared" si="185"/>
        <v>0</v>
      </c>
      <c r="BI248" s="97">
        <f t="shared" si="186"/>
        <v>0</v>
      </c>
      <c r="BJ248" s="97">
        <f t="shared" si="187"/>
        <v>0</v>
      </c>
      <c r="BK248" s="97">
        <f t="shared" si="188"/>
        <v>0</v>
      </c>
      <c r="BL248" s="97">
        <f t="shared" si="189"/>
        <v>0</v>
      </c>
      <c r="BM248" s="97">
        <f t="shared" si="190"/>
        <v>0</v>
      </c>
      <c r="BN248" s="97">
        <f t="shared" si="191"/>
        <v>0</v>
      </c>
      <c r="BO248" s="97">
        <f t="shared" si="192"/>
        <v>0</v>
      </c>
      <c r="BP248" s="97">
        <f t="shared" si="193"/>
        <v>0</v>
      </c>
      <c r="BQ248" s="97">
        <f t="shared" si="194"/>
        <v>0</v>
      </c>
      <c r="BR248" s="97">
        <f t="shared" si="195"/>
        <v>0</v>
      </c>
      <c r="BS248" s="98">
        <f t="shared" si="196"/>
        <v>712905</v>
      </c>
      <c r="BT248" s="183"/>
      <c r="BV248" s="136"/>
    </row>
    <row r="249" spans="1:74" s="118" customFormat="1" ht="31.5" customHeight="1" x14ac:dyDescent="0.25">
      <c r="A249" s="74">
        <v>10</v>
      </c>
      <c r="B249" s="75">
        <v>153</v>
      </c>
      <c r="C249" s="49" t="s">
        <v>2144</v>
      </c>
      <c r="D249" s="349" t="s">
        <v>4126</v>
      </c>
      <c r="E249" s="48" t="s">
        <v>1252</v>
      </c>
      <c r="F249" s="87" t="s">
        <v>2939</v>
      </c>
      <c r="G249" s="87"/>
      <c r="H249" s="87"/>
      <c r="I249" s="87"/>
      <c r="J249" s="109"/>
      <c r="K249" s="87"/>
      <c r="L249" s="376" t="s">
        <v>4202</v>
      </c>
      <c r="M249" s="48" t="s">
        <v>2371</v>
      </c>
      <c r="N249" s="49" t="s">
        <v>2336</v>
      </c>
      <c r="O249" s="76" t="s">
        <v>3745</v>
      </c>
      <c r="P249" s="49"/>
      <c r="Q249" s="88" t="s">
        <v>527</v>
      </c>
      <c r="R249" s="49"/>
      <c r="S249" s="76" t="s">
        <v>1854</v>
      </c>
      <c r="T249" s="76" t="s">
        <v>512</v>
      </c>
      <c r="U249" s="89"/>
      <c r="V249" s="90">
        <v>1</v>
      </c>
      <c r="W249" s="399">
        <f t="shared" si="155"/>
        <v>359167</v>
      </c>
      <c r="X249" s="171" t="s">
        <v>2941</v>
      </c>
      <c r="Y249" s="419"/>
      <c r="Z249" s="473" t="s">
        <v>4575</v>
      </c>
      <c r="AA249" s="473" t="s">
        <v>4575</v>
      </c>
      <c r="AB249" s="473" t="s">
        <v>4576</v>
      </c>
      <c r="AC249" s="132" t="str">
        <f>IF(AZ249=0,"【支払済】","")</f>
        <v>【支払済】</v>
      </c>
      <c r="AD249" s="132">
        <v>41512</v>
      </c>
      <c r="AE249" s="132">
        <v>41363</v>
      </c>
      <c r="AF249" s="132" t="str">
        <f t="shared" si="177"/>
        <v/>
      </c>
      <c r="AG249" s="132">
        <f t="shared" si="199"/>
        <v>41363</v>
      </c>
      <c r="AH249" s="132"/>
      <c r="AI249" s="204"/>
      <c r="AJ249" s="205"/>
      <c r="AK249" s="206"/>
      <c r="AL249" s="207"/>
      <c r="AM249" s="208">
        <v>359167</v>
      </c>
      <c r="AN249" s="93"/>
      <c r="AO249" s="49" t="str">
        <f t="shared" si="178"/>
        <v>群馬県渋川市有馬字五輪平２６７７ ※2AA0467　再請求</v>
      </c>
      <c r="AP249" s="208"/>
      <c r="AQ249" s="89"/>
      <c r="AR249" s="93"/>
      <c r="AS249" s="89">
        <v>43483</v>
      </c>
      <c r="AT249" s="93">
        <v>83100</v>
      </c>
      <c r="AU249" s="89"/>
      <c r="AV249" s="93"/>
      <c r="AW249" s="89">
        <v>43549</v>
      </c>
      <c r="AX249" s="94">
        <v>276067</v>
      </c>
      <c r="AY249" s="391">
        <f t="shared" si="154"/>
        <v>359167</v>
      </c>
      <c r="AZ249" s="95">
        <f t="shared" si="197"/>
        <v>0</v>
      </c>
      <c r="BA249" s="49" t="str">
        <f t="shared" si="179"/>
        <v>群馬県渋川市有馬字五輪平２６７７ ※2AA0467　再請求</v>
      </c>
      <c r="BB249" s="48">
        <f t="shared" si="180"/>
        <v>1</v>
      </c>
      <c r="BC249" s="96">
        <f t="shared" si="181"/>
        <v>0</v>
      </c>
      <c r="BD249" s="89" t="str">
        <f t="shared" si="198"/>
        <v>【支払済】</v>
      </c>
      <c r="BE249" s="97">
        <f t="shared" si="182"/>
        <v>0</v>
      </c>
      <c r="BF249" s="97">
        <f t="shared" si="183"/>
        <v>0</v>
      </c>
      <c r="BG249" s="97">
        <f t="shared" si="184"/>
        <v>0</v>
      </c>
      <c r="BH249" s="97">
        <f t="shared" si="185"/>
        <v>0</v>
      </c>
      <c r="BI249" s="97">
        <f t="shared" si="186"/>
        <v>0</v>
      </c>
      <c r="BJ249" s="97">
        <f t="shared" si="187"/>
        <v>0</v>
      </c>
      <c r="BK249" s="97">
        <f t="shared" si="188"/>
        <v>0</v>
      </c>
      <c r="BL249" s="97">
        <f t="shared" si="189"/>
        <v>0</v>
      </c>
      <c r="BM249" s="97">
        <f t="shared" si="190"/>
        <v>0</v>
      </c>
      <c r="BN249" s="97">
        <f t="shared" si="191"/>
        <v>0</v>
      </c>
      <c r="BO249" s="97">
        <f t="shared" si="192"/>
        <v>0</v>
      </c>
      <c r="BP249" s="97">
        <f t="shared" si="193"/>
        <v>0</v>
      </c>
      <c r="BQ249" s="97">
        <f t="shared" si="194"/>
        <v>0</v>
      </c>
      <c r="BR249" s="97">
        <f t="shared" si="195"/>
        <v>0</v>
      </c>
      <c r="BS249" s="98">
        <f t="shared" si="196"/>
        <v>0</v>
      </c>
      <c r="BT249" s="183"/>
      <c r="BV249" s="492"/>
    </row>
    <row r="250" spans="1:74" s="118" customFormat="1" ht="31.5" customHeight="1" x14ac:dyDescent="0.25">
      <c r="A250" s="74">
        <v>10</v>
      </c>
      <c r="B250" s="75">
        <v>153</v>
      </c>
      <c r="C250" s="49" t="s">
        <v>2144</v>
      </c>
      <c r="D250" s="76" t="s">
        <v>2906</v>
      </c>
      <c r="E250" s="48" t="s">
        <v>1252</v>
      </c>
      <c r="F250" s="87" t="s">
        <v>2939</v>
      </c>
      <c r="G250" s="87"/>
      <c r="H250" s="87"/>
      <c r="I250" s="87"/>
      <c r="J250" s="109"/>
      <c r="K250" s="87"/>
      <c r="L250" s="87"/>
      <c r="M250" s="48" t="s">
        <v>2371</v>
      </c>
      <c r="N250" s="49" t="s">
        <v>2336</v>
      </c>
      <c r="O250" s="49"/>
      <c r="P250" s="76" t="str">
        <f>IF(COUNTIF(N250,"*未確定*"),"番地未確定","")</f>
        <v/>
      </c>
      <c r="Q250" s="88" t="s">
        <v>527</v>
      </c>
      <c r="R250" s="49"/>
      <c r="S250" s="76" t="s">
        <v>1854</v>
      </c>
      <c r="T250" s="76" t="s">
        <v>512</v>
      </c>
      <c r="U250" s="89"/>
      <c r="V250" s="90">
        <v>1</v>
      </c>
      <c r="W250" s="399">
        <f t="shared" si="155"/>
        <v>359167</v>
      </c>
      <c r="X250" s="171" t="s">
        <v>2941</v>
      </c>
      <c r="Y250" s="76"/>
      <c r="Z250" s="473" t="s">
        <v>4575</v>
      </c>
      <c r="AA250" s="473" t="s">
        <v>4575</v>
      </c>
      <c r="AB250" s="473" t="s">
        <v>4576</v>
      </c>
      <c r="AC250" s="132">
        <v>43554</v>
      </c>
      <c r="AD250" s="132">
        <v>41512</v>
      </c>
      <c r="AE250" s="132">
        <v>41363</v>
      </c>
      <c r="AF250" s="132" t="str">
        <f t="shared" si="177"/>
        <v/>
      </c>
      <c r="AG250" s="132">
        <f t="shared" si="199"/>
        <v>41363</v>
      </c>
      <c r="AH250" s="132"/>
      <c r="AI250" s="204"/>
      <c r="AJ250" s="205"/>
      <c r="AK250" s="206"/>
      <c r="AL250" s="207"/>
      <c r="AM250" s="208">
        <v>359167</v>
      </c>
      <c r="AN250" s="93"/>
      <c r="AO250" s="49" t="str">
        <f t="shared" si="178"/>
        <v>群馬県渋川市有馬字五輪平２６７７ ※2AA0467　再請求</v>
      </c>
      <c r="AP250" s="49"/>
      <c r="AQ250" s="89"/>
      <c r="AR250" s="93"/>
      <c r="AS250" s="89">
        <v>43483</v>
      </c>
      <c r="AT250" s="93">
        <v>83100</v>
      </c>
      <c r="AU250" s="89"/>
      <c r="AV250" s="93"/>
      <c r="AW250" s="89">
        <v>43549</v>
      </c>
      <c r="AX250" s="94">
        <v>276067</v>
      </c>
      <c r="AY250" s="391">
        <f t="shared" si="154"/>
        <v>359167</v>
      </c>
      <c r="AZ250" s="95">
        <f t="shared" si="197"/>
        <v>0</v>
      </c>
      <c r="BA250" s="49" t="str">
        <f t="shared" si="179"/>
        <v>群馬県渋川市有馬字五輪平２６７７ ※2AA0467　再請求</v>
      </c>
      <c r="BB250" s="48">
        <f t="shared" si="180"/>
        <v>1</v>
      </c>
      <c r="BC250" s="96">
        <f t="shared" si="181"/>
        <v>0</v>
      </c>
      <c r="BD250" s="89">
        <f t="shared" si="198"/>
        <v>43554</v>
      </c>
      <c r="BE250" s="97">
        <f t="shared" si="182"/>
        <v>0</v>
      </c>
      <c r="BF250" s="97">
        <f t="shared" si="183"/>
        <v>0</v>
      </c>
      <c r="BG250" s="97">
        <f t="shared" si="184"/>
        <v>0</v>
      </c>
      <c r="BH250" s="97">
        <f t="shared" si="185"/>
        <v>0</v>
      </c>
      <c r="BI250" s="97">
        <f t="shared" si="186"/>
        <v>0</v>
      </c>
      <c r="BJ250" s="97">
        <f t="shared" si="187"/>
        <v>0</v>
      </c>
      <c r="BK250" s="97">
        <f t="shared" si="188"/>
        <v>0</v>
      </c>
      <c r="BL250" s="97">
        <f t="shared" si="189"/>
        <v>0</v>
      </c>
      <c r="BM250" s="97">
        <f t="shared" si="190"/>
        <v>0</v>
      </c>
      <c r="BN250" s="97">
        <f t="shared" si="191"/>
        <v>0</v>
      </c>
      <c r="BO250" s="97">
        <f t="shared" si="192"/>
        <v>0</v>
      </c>
      <c r="BP250" s="97">
        <f t="shared" si="193"/>
        <v>0</v>
      </c>
      <c r="BQ250" s="97">
        <f t="shared" si="194"/>
        <v>0</v>
      </c>
      <c r="BR250" s="97">
        <f t="shared" si="195"/>
        <v>0</v>
      </c>
      <c r="BS250" s="98">
        <f t="shared" si="196"/>
        <v>0</v>
      </c>
      <c r="BT250" s="183"/>
      <c r="BV250" s="136"/>
    </row>
    <row r="251" spans="1:74" s="118" customFormat="1" ht="31.5" customHeight="1" x14ac:dyDescent="0.25">
      <c r="A251" s="74">
        <v>10</v>
      </c>
      <c r="B251" s="75">
        <v>154</v>
      </c>
      <c r="C251" s="49" t="s">
        <v>2144</v>
      </c>
      <c r="D251" s="349" t="s">
        <v>4200</v>
      </c>
      <c r="E251" s="48" t="s">
        <v>1252</v>
      </c>
      <c r="F251" s="87" t="s">
        <v>3037</v>
      </c>
      <c r="G251" s="87"/>
      <c r="H251" s="87"/>
      <c r="I251" s="87"/>
      <c r="J251" s="109"/>
      <c r="K251" s="87"/>
      <c r="L251" s="376" t="s">
        <v>4202</v>
      </c>
      <c r="M251" s="48" t="s">
        <v>2371</v>
      </c>
      <c r="N251" s="49" t="s">
        <v>3038</v>
      </c>
      <c r="O251" s="76" t="s">
        <v>3745</v>
      </c>
      <c r="P251" s="49"/>
      <c r="Q251" s="88" t="s">
        <v>527</v>
      </c>
      <c r="R251" s="49"/>
      <c r="S251" s="76" t="s">
        <v>2991</v>
      </c>
      <c r="T251" s="76" t="s">
        <v>3039</v>
      </c>
      <c r="U251" s="89"/>
      <c r="V251" s="90">
        <v>1</v>
      </c>
      <c r="W251" s="399">
        <f t="shared" si="155"/>
        <v>629805</v>
      </c>
      <c r="X251" s="171" t="s">
        <v>2941</v>
      </c>
      <c r="Y251" s="419"/>
      <c r="Z251" s="473" t="s">
        <v>4575</v>
      </c>
      <c r="AA251" s="473" t="s">
        <v>4575</v>
      </c>
      <c r="AB251" s="473" t="s">
        <v>4576</v>
      </c>
      <c r="AC251" s="132" t="str">
        <f>IF(AZ251=0,"【支払済】","")</f>
        <v>【支払済】</v>
      </c>
      <c r="AD251" s="132">
        <v>43554</v>
      </c>
      <c r="AE251" s="132">
        <v>43524</v>
      </c>
      <c r="AF251" s="132" t="str">
        <f t="shared" si="177"/>
        <v/>
      </c>
      <c r="AG251" s="132">
        <f t="shared" si="199"/>
        <v>43524</v>
      </c>
      <c r="AH251" s="132"/>
      <c r="AI251" s="204"/>
      <c r="AJ251" s="205"/>
      <c r="AK251" s="206"/>
      <c r="AL251" s="207"/>
      <c r="AM251" s="208">
        <v>629805</v>
      </c>
      <c r="AN251" s="93"/>
      <c r="AO251" s="49" t="str">
        <f t="shared" si="178"/>
        <v>群馬県渋川市有馬字五輪平２６７７ ※2AA0470　再請求</v>
      </c>
      <c r="AP251" s="208"/>
      <c r="AQ251" s="89"/>
      <c r="AR251" s="93"/>
      <c r="AS251" s="89"/>
      <c r="AT251" s="93"/>
      <c r="AU251" s="89"/>
      <c r="AV251" s="93"/>
      <c r="AW251" s="89">
        <v>43549</v>
      </c>
      <c r="AX251" s="94">
        <v>629805</v>
      </c>
      <c r="AY251" s="391">
        <f t="shared" si="154"/>
        <v>629805</v>
      </c>
      <c r="AZ251" s="95">
        <f t="shared" si="197"/>
        <v>0</v>
      </c>
      <c r="BA251" s="49" t="str">
        <f t="shared" si="179"/>
        <v>群馬県渋川市有馬字五輪平２６７７ ※2AA0470　再請求</v>
      </c>
      <c r="BB251" s="48">
        <f t="shared" si="180"/>
        <v>1</v>
      </c>
      <c r="BC251" s="96">
        <f t="shared" si="181"/>
        <v>0</v>
      </c>
      <c r="BD251" s="89" t="str">
        <f t="shared" si="198"/>
        <v>【支払済】</v>
      </c>
      <c r="BE251" s="97">
        <f t="shared" si="182"/>
        <v>0</v>
      </c>
      <c r="BF251" s="97">
        <f t="shared" si="183"/>
        <v>0</v>
      </c>
      <c r="BG251" s="97">
        <f t="shared" si="184"/>
        <v>0</v>
      </c>
      <c r="BH251" s="97">
        <f t="shared" si="185"/>
        <v>0</v>
      </c>
      <c r="BI251" s="97">
        <f t="shared" si="186"/>
        <v>0</v>
      </c>
      <c r="BJ251" s="97">
        <f t="shared" si="187"/>
        <v>0</v>
      </c>
      <c r="BK251" s="97">
        <f t="shared" si="188"/>
        <v>0</v>
      </c>
      <c r="BL251" s="97">
        <f t="shared" si="189"/>
        <v>0</v>
      </c>
      <c r="BM251" s="97">
        <f t="shared" si="190"/>
        <v>0</v>
      </c>
      <c r="BN251" s="97">
        <f t="shared" si="191"/>
        <v>0</v>
      </c>
      <c r="BO251" s="97">
        <f t="shared" si="192"/>
        <v>0</v>
      </c>
      <c r="BP251" s="97">
        <f t="shared" si="193"/>
        <v>0</v>
      </c>
      <c r="BQ251" s="97">
        <f t="shared" si="194"/>
        <v>0</v>
      </c>
      <c r="BR251" s="97">
        <f t="shared" si="195"/>
        <v>0</v>
      </c>
      <c r="BS251" s="98">
        <f t="shared" si="196"/>
        <v>0</v>
      </c>
      <c r="BT251" s="183"/>
      <c r="BV251" s="492"/>
    </row>
    <row r="252" spans="1:74" s="118" customFormat="1" ht="31.5" customHeight="1" x14ac:dyDescent="0.25">
      <c r="A252" s="74">
        <v>10</v>
      </c>
      <c r="B252" s="75">
        <v>154</v>
      </c>
      <c r="C252" s="49" t="s">
        <v>2144</v>
      </c>
      <c r="D252" s="76" t="s">
        <v>2988</v>
      </c>
      <c r="E252" s="48" t="s">
        <v>1252</v>
      </c>
      <c r="F252" s="87" t="s">
        <v>3037</v>
      </c>
      <c r="G252" s="87"/>
      <c r="H252" s="87"/>
      <c r="I252" s="87"/>
      <c r="J252" s="109"/>
      <c r="K252" s="87"/>
      <c r="L252" s="87"/>
      <c r="M252" s="48" t="s">
        <v>2371</v>
      </c>
      <c r="N252" s="49" t="s">
        <v>3038</v>
      </c>
      <c r="O252" s="49"/>
      <c r="P252" s="76" t="str">
        <f>IF(COUNTIF(N252,"*未確定*"),"番地未確定","")</f>
        <v/>
      </c>
      <c r="Q252" s="88" t="s">
        <v>527</v>
      </c>
      <c r="R252" s="49"/>
      <c r="S252" s="76" t="s">
        <v>2991</v>
      </c>
      <c r="T252" s="76" t="s">
        <v>3039</v>
      </c>
      <c r="U252" s="89"/>
      <c r="V252" s="90">
        <v>1</v>
      </c>
      <c r="W252" s="399">
        <f t="shared" si="155"/>
        <v>629805</v>
      </c>
      <c r="X252" s="171" t="s">
        <v>2941</v>
      </c>
      <c r="Y252" s="76"/>
      <c r="Z252" s="473" t="s">
        <v>4575</v>
      </c>
      <c r="AA252" s="473" t="s">
        <v>4575</v>
      </c>
      <c r="AB252" s="473" t="s">
        <v>4576</v>
      </c>
      <c r="AC252" s="132">
        <v>43554</v>
      </c>
      <c r="AD252" s="132">
        <v>43554</v>
      </c>
      <c r="AE252" s="132">
        <v>43524</v>
      </c>
      <c r="AF252" s="132" t="str">
        <f t="shared" si="177"/>
        <v/>
      </c>
      <c r="AG252" s="132">
        <f t="shared" si="199"/>
        <v>43524</v>
      </c>
      <c r="AH252" s="132"/>
      <c r="AI252" s="204"/>
      <c r="AJ252" s="205"/>
      <c r="AK252" s="206"/>
      <c r="AL252" s="207"/>
      <c r="AM252" s="208">
        <v>629805</v>
      </c>
      <c r="AN252" s="93"/>
      <c r="AO252" s="49" t="str">
        <f t="shared" si="178"/>
        <v>群馬県渋川市有馬字五輪平２６７７ ※2AA0470　再請求</v>
      </c>
      <c r="AP252" s="49"/>
      <c r="AQ252" s="89"/>
      <c r="AR252" s="93"/>
      <c r="AS252" s="89"/>
      <c r="AT252" s="93"/>
      <c r="AU252" s="89"/>
      <c r="AV252" s="93"/>
      <c r="AW252" s="89">
        <v>43549</v>
      </c>
      <c r="AX252" s="94">
        <v>629805</v>
      </c>
      <c r="AY252" s="391">
        <v>83100</v>
      </c>
      <c r="AZ252" s="95">
        <f t="shared" si="197"/>
        <v>0</v>
      </c>
      <c r="BA252" s="49" t="str">
        <f t="shared" si="179"/>
        <v>群馬県渋川市有馬字五輪平２６７７ ※2AA0470　再請求</v>
      </c>
      <c r="BB252" s="48">
        <f t="shared" si="180"/>
        <v>1</v>
      </c>
      <c r="BC252" s="96">
        <f t="shared" si="181"/>
        <v>0</v>
      </c>
      <c r="BD252" s="89">
        <f t="shared" si="198"/>
        <v>43554</v>
      </c>
      <c r="BE252" s="97">
        <f t="shared" si="182"/>
        <v>0</v>
      </c>
      <c r="BF252" s="97">
        <f t="shared" si="183"/>
        <v>0</v>
      </c>
      <c r="BG252" s="97">
        <f t="shared" si="184"/>
        <v>0</v>
      </c>
      <c r="BH252" s="97">
        <f t="shared" si="185"/>
        <v>0</v>
      </c>
      <c r="BI252" s="97">
        <f t="shared" si="186"/>
        <v>0</v>
      </c>
      <c r="BJ252" s="97">
        <f t="shared" si="187"/>
        <v>0</v>
      </c>
      <c r="BK252" s="97">
        <f t="shared" si="188"/>
        <v>0</v>
      </c>
      <c r="BL252" s="97">
        <f t="shared" si="189"/>
        <v>0</v>
      </c>
      <c r="BM252" s="97">
        <f t="shared" si="190"/>
        <v>0</v>
      </c>
      <c r="BN252" s="97">
        <f t="shared" si="191"/>
        <v>0</v>
      </c>
      <c r="BO252" s="97">
        <f t="shared" si="192"/>
        <v>0</v>
      </c>
      <c r="BP252" s="97">
        <f t="shared" si="193"/>
        <v>0</v>
      </c>
      <c r="BQ252" s="97">
        <f t="shared" si="194"/>
        <v>0</v>
      </c>
      <c r="BR252" s="97">
        <f t="shared" si="195"/>
        <v>0</v>
      </c>
      <c r="BS252" s="98">
        <f t="shared" si="196"/>
        <v>0</v>
      </c>
      <c r="BT252" s="183"/>
      <c r="BV252" s="136"/>
    </row>
    <row r="253" spans="1:74" s="118" customFormat="1" ht="31.5" customHeight="1" x14ac:dyDescent="0.25">
      <c r="A253" s="74">
        <v>10</v>
      </c>
      <c r="B253" s="75">
        <v>154</v>
      </c>
      <c r="C253" s="49" t="s">
        <v>2144</v>
      </c>
      <c r="D253" s="76" t="s">
        <v>2906</v>
      </c>
      <c r="E253" s="48" t="s">
        <v>1252</v>
      </c>
      <c r="F253" s="87" t="s">
        <v>2940</v>
      </c>
      <c r="G253" s="87"/>
      <c r="H253" s="87"/>
      <c r="I253" s="87"/>
      <c r="J253" s="109"/>
      <c r="K253" s="87"/>
      <c r="L253" s="87"/>
      <c r="M253" s="48" t="s">
        <v>2371</v>
      </c>
      <c r="N253" s="49" t="s">
        <v>2335</v>
      </c>
      <c r="O253" s="76" t="s">
        <v>3745</v>
      </c>
      <c r="P253" s="49"/>
      <c r="Q253" s="88" t="s">
        <v>527</v>
      </c>
      <c r="R253" s="49"/>
      <c r="S253" s="76" t="s">
        <v>1854</v>
      </c>
      <c r="T253" s="76" t="s">
        <v>512</v>
      </c>
      <c r="U253" s="89"/>
      <c r="V253" s="90">
        <v>1</v>
      </c>
      <c r="W253" s="399">
        <f t="shared" si="155"/>
        <v>712905</v>
      </c>
      <c r="X253" s="171" t="s">
        <v>2941</v>
      </c>
      <c r="Y253" s="419"/>
      <c r="Z253" s="473" t="s">
        <v>4575</v>
      </c>
      <c r="AA253" s="473" t="s">
        <v>4575</v>
      </c>
      <c r="AB253" s="473" t="s">
        <v>4576</v>
      </c>
      <c r="AC253" s="132" t="str">
        <f>IF(AZ253=0,"【支払済】","")</f>
        <v>【支払済】</v>
      </c>
      <c r="AD253" s="132">
        <v>43459</v>
      </c>
      <c r="AE253" s="132">
        <v>41363</v>
      </c>
      <c r="AF253" s="132" t="str">
        <f t="shared" si="177"/>
        <v/>
      </c>
      <c r="AG253" s="132">
        <f t="shared" si="199"/>
        <v>41363</v>
      </c>
      <c r="AH253" s="132"/>
      <c r="AI253" s="204"/>
      <c r="AJ253" s="205"/>
      <c r="AK253" s="206"/>
      <c r="AL253" s="207"/>
      <c r="AM253" s="208">
        <v>712905</v>
      </c>
      <c r="AN253" s="93"/>
      <c r="AO253" s="49" t="str">
        <f t="shared" si="178"/>
        <v>群馬県渋川市有馬字五輪平２６７７ ※2AA0470　再請求</v>
      </c>
      <c r="AP253" s="208"/>
      <c r="AQ253" s="89"/>
      <c r="AR253" s="93"/>
      <c r="AS253" s="89">
        <v>43483</v>
      </c>
      <c r="AT253" s="93">
        <v>83100</v>
      </c>
      <c r="AU253" s="89"/>
      <c r="AV253" s="93"/>
      <c r="AW253" s="89">
        <v>43549</v>
      </c>
      <c r="AX253" s="94">
        <v>629805</v>
      </c>
      <c r="AY253" s="391">
        <f t="shared" si="154"/>
        <v>712905</v>
      </c>
      <c r="AZ253" s="95">
        <f t="shared" si="197"/>
        <v>0</v>
      </c>
      <c r="BA253" s="49" t="str">
        <f t="shared" si="179"/>
        <v>群馬県渋川市有馬字五輪平２６７７ ※2AA0470　再請求</v>
      </c>
      <c r="BB253" s="48">
        <f t="shared" si="180"/>
        <v>1</v>
      </c>
      <c r="BC253" s="96">
        <f t="shared" si="181"/>
        <v>0</v>
      </c>
      <c r="BD253" s="89" t="str">
        <f t="shared" si="198"/>
        <v>【支払済】</v>
      </c>
      <c r="BE253" s="97">
        <f t="shared" si="182"/>
        <v>0</v>
      </c>
      <c r="BF253" s="97">
        <f t="shared" si="183"/>
        <v>0</v>
      </c>
      <c r="BG253" s="97">
        <f t="shared" si="184"/>
        <v>0</v>
      </c>
      <c r="BH253" s="97">
        <f t="shared" si="185"/>
        <v>0</v>
      </c>
      <c r="BI253" s="97">
        <f t="shared" si="186"/>
        <v>0</v>
      </c>
      <c r="BJ253" s="97">
        <f t="shared" si="187"/>
        <v>0</v>
      </c>
      <c r="BK253" s="97">
        <f t="shared" si="188"/>
        <v>0</v>
      </c>
      <c r="BL253" s="97">
        <f t="shared" si="189"/>
        <v>0</v>
      </c>
      <c r="BM253" s="97">
        <f t="shared" si="190"/>
        <v>0</v>
      </c>
      <c r="BN253" s="97">
        <f t="shared" si="191"/>
        <v>0</v>
      </c>
      <c r="BO253" s="97">
        <f t="shared" si="192"/>
        <v>0</v>
      </c>
      <c r="BP253" s="97">
        <f t="shared" si="193"/>
        <v>0</v>
      </c>
      <c r="BQ253" s="97">
        <f t="shared" si="194"/>
        <v>0</v>
      </c>
      <c r="BR253" s="97">
        <f t="shared" si="195"/>
        <v>0</v>
      </c>
      <c r="BS253" s="98">
        <f t="shared" si="196"/>
        <v>0</v>
      </c>
      <c r="BT253" s="183"/>
      <c r="BV253" s="492"/>
    </row>
    <row r="254" spans="1:74" s="118" customFormat="1" ht="31.5" customHeight="1" x14ac:dyDescent="0.25">
      <c r="A254" s="74">
        <v>10</v>
      </c>
      <c r="B254" s="75">
        <v>154</v>
      </c>
      <c r="C254" s="49" t="s">
        <v>2144</v>
      </c>
      <c r="D254" s="76" t="s">
        <v>2906</v>
      </c>
      <c r="E254" s="48" t="s">
        <v>1252</v>
      </c>
      <c r="F254" s="87" t="s">
        <v>2940</v>
      </c>
      <c r="G254" s="87"/>
      <c r="H254" s="87"/>
      <c r="I254" s="87"/>
      <c r="J254" s="109"/>
      <c r="K254" s="87"/>
      <c r="L254" s="87"/>
      <c r="M254" s="48" t="s">
        <v>2371</v>
      </c>
      <c r="N254" s="49" t="s">
        <v>2335</v>
      </c>
      <c r="O254" s="49"/>
      <c r="P254" s="76" t="str">
        <f t="shared" ref="P254:P294" si="200">IF(COUNTIF(N254,"*未確定*"),"番地未確定","")</f>
        <v/>
      </c>
      <c r="Q254" s="88" t="s">
        <v>527</v>
      </c>
      <c r="R254" s="49"/>
      <c r="S254" s="76" t="s">
        <v>1854</v>
      </c>
      <c r="T254" s="76" t="s">
        <v>512</v>
      </c>
      <c r="U254" s="89"/>
      <c r="V254" s="90">
        <v>1</v>
      </c>
      <c r="W254" s="399">
        <f t="shared" si="155"/>
        <v>712905</v>
      </c>
      <c r="X254" s="171" t="s">
        <v>2941</v>
      </c>
      <c r="Y254" s="76"/>
      <c r="Z254" s="473" t="s">
        <v>4575</v>
      </c>
      <c r="AA254" s="473" t="s">
        <v>4575</v>
      </c>
      <c r="AB254" s="473" t="s">
        <v>4576</v>
      </c>
      <c r="AC254" s="132">
        <v>43554</v>
      </c>
      <c r="AD254" s="132">
        <v>43459</v>
      </c>
      <c r="AE254" s="132">
        <v>41363</v>
      </c>
      <c r="AF254" s="132" t="str">
        <f t="shared" si="177"/>
        <v/>
      </c>
      <c r="AG254" s="132">
        <f t="shared" si="199"/>
        <v>41363</v>
      </c>
      <c r="AH254" s="132"/>
      <c r="AI254" s="204"/>
      <c r="AJ254" s="205"/>
      <c r="AK254" s="206"/>
      <c r="AL254" s="207"/>
      <c r="AM254" s="208">
        <v>712905</v>
      </c>
      <c r="AN254" s="93"/>
      <c r="AO254" s="49" t="str">
        <f t="shared" si="178"/>
        <v>群馬県渋川市有馬字五輪平２６７７ ※2AA0470　再請求</v>
      </c>
      <c r="AP254" s="49"/>
      <c r="AQ254" s="89"/>
      <c r="AR254" s="93"/>
      <c r="AS254" s="89">
        <v>43483</v>
      </c>
      <c r="AT254" s="93">
        <v>83100</v>
      </c>
      <c r="AU254" s="89"/>
      <c r="AV254" s="93"/>
      <c r="AW254" s="89">
        <v>43549</v>
      </c>
      <c r="AX254" s="94">
        <v>629805</v>
      </c>
      <c r="AY254" s="391">
        <f t="shared" si="154"/>
        <v>712905</v>
      </c>
      <c r="AZ254" s="95">
        <f t="shared" si="197"/>
        <v>0</v>
      </c>
      <c r="BA254" s="49" t="str">
        <f t="shared" si="179"/>
        <v>群馬県渋川市有馬字五輪平２６７７ ※2AA0470　再請求</v>
      </c>
      <c r="BB254" s="48">
        <f t="shared" si="180"/>
        <v>1</v>
      </c>
      <c r="BC254" s="96">
        <f t="shared" si="181"/>
        <v>0</v>
      </c>
      <c r="BD254" s="89">
        <f t="shared" si="198"/>
        <v>43554</v>
      </c>
      <c r="BE254" s="97">
        <f t="shared" si="182"/>
        <v>0</v>
      </c>
      <c r="BF254" s="97">
        <f t="shared" si="183"/>
        <v>0</v>
      </c>
      <c r="BG254" s="97">
        <f t="shared" si="184"/>
        <v>0</v>
      </c>
      <c r="BH254" s="97">
        <f t="shared" si="185"/>
        <v>0</v>
      </c>
      <c r="BI254" s="97">
        <f t="shared" si="186"/>
        <v>0</v>
      </c>
      <c r="BJ254" s="97">
        <f t="shared" si="187"/>
        <v>0</v>
      </c>
      <c r="BK254" s="97">
        <f t="shared" si="188"/>
        <v>0</v>
      </c>
      <c r="BL254" s="97">
        <f t="shared" si="189"/>
        <v>0</v>
      </c>
      <c r="BM254" s="97">
        <f t="shared" si="190"/>
        <v>0</v>
      </c>
      <c r="BN254" s="97">
        <f t="shared" si="191"/>
        <v>0</v>
      </c>
      <c r="BO254" s="97">
        <f t="shared" si="192"/>
        <v>0</v>
      </c>
      <c r="BP254" s="97">
        <f t="shared" si="193"/>
        <v>0</v>
      </c>
      <c r="BQ254" s="97">
        <f t="shared" si="194"/>
        <v>0</v>
      </c>
      <c r="BR254" s="97">
        <f t="shared" si="195"/>
        <v>0</v>
      </c>
      <c r="BS254" s="98">
        <f t="shared" si="196"/>
        <v>0</v>
      </c>
      <c r="BT254" s="183"/>
      <c r="BV254" s="136"/>
    </row>
    <row r="255" spans="1:74" s="118" customFormat="1" ht="31.5" customHeight="1" x14ac:dyDescent="0.25">
      <c r="A255" s="74">
        <v>10</v>
      </c>
      <c r="B255" s="75">
        <v>155</v>
      </c>
      <c r="C255" s="49" t="s">
        <v>2141</v>
      </c>
      <c r="D255" s="76"/>
      <c r="E255" s="48" t="s">
        <v>1089</v>
      </c>
      <c r="F255" s="87" t="s">
        <v>2840</v>
      </c>
      <c r="G255" s="87"/>
      <c r="H255" s="87"/>
      <c r="I255" s="87"/>
      <c r="J255" s="109"/>
      <c r="K255" s="87"/>
      <c r="L255" s="87"/>
      <c r="M255" s="48" t="s">
        <v>3010</v>
      </c>
      <c r="N255" s="49" t="s">
        <v>1274</v>
      </c>
      <c r="O255" s="49"/>
      <c r="P255" s="76" t="str">
        <f t="shared" si="200"/>
        <v/>
      </c>
      <c r="Q255" s="88" t="s">
        <v>529</v>
      </c>
      <c r="R255" s="49"/>
      <c r="S255" s="76" t="s">
        <v>1854</v>
      </c>
      <c r="T255" s="76" t="s">
        <v>512</v>
      </c>
      <c r="U255" s="89"/>
      <c r="V255" s="90">
        <v>8</v>
      </c>
      <c r="W255" s="399">
        <f t="shared" si="155"/>
        <v>1040625</v>
      </c>
      <c r="X255" s="171" t="s">
        <v>2841</v>
      </c>
      <c r="Y255" s="76"/>
      <c r="Z255" s="473" t="s">
        <v>4575</v>
      </c>
      <c r="AA255" s="473" t="s">
        <v>4575</v>
      </c>
      <c r="AB255" s="473" t="s">
        <v>4576</v>
      </c>
      <c r="AC255" s="132">
        <v>43528</v>
      </c>
      <c r="AD255" s="132">
        <v>43496</v>
      </c>
      <c r="AE255" s="132">
        <v>42143</v>
      </c>
      <c r="AF255" s="132" t="str">
        <f t="shared" si="177"/>
        <v/>
      </c>
      <c r="AG255" s="132">
        <f t="shared" si="199"/>
        <v>42143</v>
      </c>
      <c r="AH255" s="132"/>
      <c r="AI255" s="204"/>
      <c r="AJ255" s="205"/>
      <c r="AK255" s="206"/>
      <c r="AL255" s="207"/>
      <c r="AM255" s="208">
        <v>8325000</v>
      </c>
      <c r="AN255" s="93"/>
      <c r="AO255" s="49" t="str">
        <f t="shared" si="178"/>
        <v xml:space="preserve">群馬県沼田市薄根町４１２２－１、２０～２６                     </v>
      </c>
      <c r="AP255" s="49"/>
      <c r="AQ255" s="89"/>
      <c r="AR255" s="93"/>
      <c r="AS255" s="89"/>
      <c r="AT255" s="93"/>
      <c r="AU255" s="89"/>
      <c r="AV255" s="93"/>
      <c r="AW255" s="89"/>
      <c r="AX255" s="94"/>
      <c r="AY255" s="391">
        <f t="shared" si="154"/>
        <v>0</v>
      </c>
      <c r="AZ255" s="95">
        <f t="shared" si="197"/>
        <v>8325000</v>
      </c>
      <c r="BA255" s="49" t="str">
        <f t="shared" si="179"/>
        <v xml:space="preserve">群馬県沼田市薄根町４１２２－１、２０～２６                     </v>
      </c>
      <c r="BB255" s="48">
        <f t="shared" si="180"/>
        <v>8</v>
      </c>
      <c r="BC255" s="96">
        <f t="shared" si="181"/>
        <v>0</v>
      </c>
      <c r="BD255" s="89">
        <f t="shared" si="198"/>
        <v>43528</v>
      </c>
      <c r="BE255" s="97">
        <f t="shared" si="182"/>
        <v>0</v>
      </c>
      <c r="BF255" s="97">
        <f t="shared" si="183"/>
        <v>0</v>
      </c>
      <c r="BG255" s="97">
        <f t="shared" si="184"/>
        <v>0</v>
      </c>
      <c r="BH255" s="97">
        <f t="shared" si="185"/>
        <v>0</v>
      </c>
      <c r="BI255" s="97">
        <f t="shared" si="186"/>
        <v>0</v>
      </c>
      <c r="BJ255" s="97">
        <f t="shared" si="187"/>
        <v>0</v>
      </c>
      <c r="BK255" s="97">
        <f t="shared" si="188"/>
        <v>8325000</v>
      </c>
      <c r="BL255" s="97">
        <f t="shared" si="189"/>
        <v>0</v>
      </c>
      <c r="BM255" s="97">
        <f t="shared" si="190"/>
        <v>0</v>
      </c>
      <c r="BN255" s="97">
        <f t="shared" si="191"/>
        <v>0</v>
      </c>
      <c r="BO255" s="97">
        <f t="shared" si="192"/>
        <v>0</v>
      </c>
      <c r="BP255" s="97">
        <f t="shared" si="193"/>
        <v>0</v>
      </c>
      <c r="BQ255" s="97">
        <f t="shared" si="194"/>
        <v>0</v>
      </c>
      <c r="BR255" s="97">
        <f t="shared" si="195"/>
        <v>0</v>
      </c>
      <c r="BS255" s="98">
        <f t="shared" si="196"/>
        <v>0</v>
      </c>
      <c r="BT255" s="182"/>
      <c r="BV255" s="136"/>
    </row>
    <row r="256" spans="1:74" s="118" customFormat="1" ht="31.5" customHeight="1" x14ac:dyDescent="0.25">
      <c r="A256" s="74">
        <v>10</v>
      </c>
      <c r="B256" s="75">
        <v>121</v>
      </c>
      <c r="C256" s="49" t="s">
        <v>2140</v>
      </c>
      <c r="D256" s="76"/>
      <c r="E256" s="48" t="s">
        <v>1073</v>
      </c>
      <c r="F256" s="87" t="s">
        <v>2554</v>
      </c>
      <c r="G256" s="87"/>
      <c r="H256" s="87"/>
      <c r="I256" s="87"/>
      <c r="J256" s="109" t="s">
        <v>2554</v>
      </c>
      <c r="K256" s="87"/>
      <c r="L256" s="87"/>
      <c r="M256" s="48" t="s">
        <v>2371</v>
      </c>
      <c r="N256" s="49" t="s">
        <v>1231</v>
      </c>
      <c r="O256" s="49"/>
      <c r="P256" s="76" t="str">
        <f t="shared" si="200"/>
        <v/>
      </c>
      <c r="Q256" s="88" t="s">
        <v>494</v>
      </c>
      <c r="R256" s="49"/>
      <c r="S256" s="76" t="s">
        <v>1854</v>
      </c>
      <c r="T256" s="76" t="s">
        <v>492</v>
      </c>
      <c r="U256" s="89"/>
      <c r="V256" s="90">
        <v>34</v>
      </c>
      <c r="W256" s="399">
        <f t="shared" si="155"/>
        <v>577029.4117647059</v>
      </c>
      <c r="X256" s="171" t="s">
        <v>2528</v>
      </c>
      <c r="Y256" s="76"/>
      <c r="Z256" s="473" t="s">
        <v>4575</v>
      </c>
      <c r="AA256" s="473" t="s">
        <v>4575</v>
      </c>
      <c r="AB256" s="473" t="s">
        <v>4576</v>
      </c>
      <c r="AC256" s="132">
        <v>43521</v>
      </c>
      <c r="AD256" s="132">
        <v>43490</v>
      </c>
      <c r="AE256" s="132">
        <v>42711</v>
      </c>
      <c r="AF256" s="132" t="str">
        <f t="shared" si="177"/>
        <v/>
      </c>
      <c r="AG256" s="132">
        <f t="shared" si="199"/>
        <v>42711</v>
      </c>
      <c r="AH256" s="132"/>
      <c r="AI256" s="204"/>
      <c r="AJ256" s="205"/>
      <c r="AK256" s="206"/>
      <c r="AL256" s="207"/>
      <c r="AM256" s="208">
        <v>19619000</v>
      </c>
      <c r="AN256" s="93"/>
      <c r="AO256" s="49" t="str">
        <f t="shared" si="178"/>
        <v>群馬県前橋市駒形町字西築場１３５３－１、１２、１４～４５</v>
      </c>
      <c r="AP256" s="49"/>
      <c r="AQ256" s="89"/>
      <c r="AR256" s="93"/>
      <c r="AS256" s="89"/>
      <c r="AT256" s="93"/>
      <c r="AU256" s="89"/>
      <c r="AV256" s="93"/>
      <c r="AW256" s="89"/>
      <c r="AX256" s="94"/>
      <c r="AY256" s="391">
        <f t="shared" si="154"/>
        <v>0</v>
      </c>
      <c r="AZ256" s="95">
        <f t="shared" si="197"/>
        <v>19619000</v>
      </c>
      <c r="BA256" s="49" t="str">
        <f t="shared" si="179"/>
        <v>群馬県前橋市駒形町字西築場１３５３－１、１２、１４～４５</v>
      </c>
      <c r="BB256" s="48">
        <f t="shared" si="180"/>
        <v>34</v>
      </c>
      <c r="BC256" s="96">
        <f t="shared" si="181"/>
        <v>0</v>
      </c>
      <c r="BD256" s="89">
        <f t="shared" si="198"/>
        <v>43521</v>
      </c>
      <c r="BE256" s="97">
        <f t="shared" si="182"/>
        <v>0</v>
      </c>
      <c r="BF256" s="97">
        <f t="shared" si="183"/>
        <v>0</v>
      </c>
      <c r="BG256" s="97">
        <f t="shared" si="184"/>
        <v>0</v>
      </c>
      <c r="BH256" s="97">
        <f t="shared" si="185"/>
        <v>0</v>
      </c>
      <c r="BI256" s="97">
        <f t="shared" si="186"/>
        <v>19619000</v>
      </c>
      <c r="BJ256" s="97">
        <f t="shared" si="187"/>
        <v>0</v>
      </c>
      <c r="BK256" s="97">
        <f t="shared" si="188"/>
        <v>0</v>
      </c>
      <c r="BL256" s="97">
        <f t="shared" si="189"/>
        <v>0</v>
      </c>
      <c r="BM256" s="97">
        <f t="shared" si="190"/>
        <v>0</v>
      </c>
      <c r="BN256" s="97">
        <f t="shared" si="191"/>
        <v>0</v>
      </c>
      <c r="BO256" s="97">
        <f t="shared" si="192"/>
        <v>0</v>
      </c>
      <c r="BP256" s="97">
        <f t="shared" si="193"/>
        <v>0</v>
      </c>
      <c r="BQ256" s="97">
        <f t="shared" si="194"/>
        <v>0</v>
      </c>
      <c r="BR256" s="97">
        <f t="shared" si="195"/>
        <v>0</v>
      </c>
      <c r="BS256" s="98">
        <f t="shared" si="196"/>
        <v>0</v>
      </c>
      <c r="BT256" s="182"/>
      <c r="BV256" s="136"/>
    </row>
    <row r="257" spans="1:74" s="118" customFormat="1" ht="31.5" customHeight="1" x14ac:dyDescent="0.25">
      <c r="A257" s="74">
        <v>10</v>
      </c>
      <c r="B257" s="75">
        <v>122</v>
      </c>
      <c r="C257" s="49" t="s">
        <v>2140</v>
      </c>
      <c r="D257" s="76"/>
      <c r="E257" s="48" t="s">
        <v>1225</v>
      </c>
      <c r="F257" s="87" t="s">
        <v>2556</v>
      </c>
      <c r="G257" s="87"/>
      <c r="H257" s="87"/>
      <c r="I257" s="87"/>
      <c r="J257" s="109" t="s">
        <v>3787</v>
      </c>
      <c r="K257" s="87"/>
      <c r="L257" s="87"/>
      <c r="M257" s="48" t="s">
        <v>2371</v>
      </c>
      <c r="N257" s="49" t="s">
        <v>1229</v>
      </c>
      <c r="O257" s="49"/>
      <c r="P257" s="76" t="str">
        <f t="shared" si="200"/>
        <v/>
      </c>
      <c r="Q257" s="88" t="s">
        <v>491</v>
      </c>
      <c r="R257" s="49"/>
      <c r="S257" s="76" t="s">
        <v>1854</v>
      </c>
      <c r="T257" s="76" t="s">
        <v>492</v>
      </c>
      <c r="U257" s="89"/>
      <c r="V257" s="90">
        <v>4</v>
      </c>
      <c r="W257" s="399">
        <f t="shared" si="155"/>
        <v>618250</v>
      </c>
      <c r="X257" s="171" t="s">
        <v>2526</v>
      </c>
      <c r="Y257" s="76"/>
      <c r="Z257" s="473" t="s">
        <v>4576</v>
      </c>
      <c r="AA257" s="473" t="s">
        <v>4575</v>
      </c>
      <c r="AB257" s="473" t="s">
        <v>4576</v>
      </c>
      <c r="AC257" s="132">
        <v>43521</v>
      </c>
      <c r="AD257" s="132">
        <v>43490</v>
      </c>
      <c r="AE257" s="132">
        <v>42719</v>
      </c>
      <c r="AF257" s="132" t="str">
        <f t="shared" ref="AF257:AF273" si="201">+IF(AD257=AE257,"SAME","")</f>
        <v/>
      </c>
      <c r="AG257" s="132">
        <f t="shared" si="199"/>
        <v>42719</v>
      </c>
      <c r="AH257" s="132"/>
      <c r="AI257" s="204"/>
      <c r="AJ257" s="205"/>
      <c r="AK257" s="211"/>
      <c r="AL257" s="207"/>
      <c r="AM257" s="208">
        <v>2473000</v>
      </c>
      <c r="AN257" s="93"/>
      <c r="AO257" s="49" t="str">
        <f t="shared" si="178"/>
        <v>群馬県前橋市粕川町込皆戸３５－１、７～９</v>
      </c>
      <c r="AP257" s="49"/>
      <c r="AQ257" s="89"/>
      <c r="AR257" s="93"/>
      <c r="AS257" s="89"/>
      <c r="AT257" s="93"/>
      <c r="AU257" s="89"/>
      <c r="AV257" s="93"/>
      <c r="AW257" s="89"/>
      <c r="AX257" s="94"/>
      <c r="AY257" s="391">
        <f t="shared" si="154"/>
        <v>0</v>
      </c>
      <c r="AZ257" s="95">
        <f t="shared" si="197"/>
        <v>2473000</v>
      </c>
      <c r="BA257" s="49" t="str">
        <f t="shared" si="179"/>
        <v>群馬県前橋市粕川町込皆戸３５－１、７～９</v>
      </c>
      <c r="BB257" s="48">
        <f t="shared" si="180"/>
        <v>4</v>
      </c>
      <c r="BC257" s="96">
        <f t="shared" si="181"/>
        <v>0</v>
      </c>
      <c r="BD257" s="89">
        <f t="shared" si="198"/>
        <v>43521</v>
      </c>
      <c r="BE257" s="97">
        <f t="shared" si="182"/>
        <v>0</v>
      </c>
      <c r="BF257" s="97">
        <f t="shared" si="183"/>
        <v>0</v>
      </c>
      <c r="BG257" s="97">
        <f t="shared" si="184"/>
        <v>0</v>
      </c>
      <c r="BH257" s="97">
        <f t="shared" si="185"/>
        <v>0</v>
      </c>
      <c r="BI257" s="97">
        <f t="shared" si="186"/>
        <v>2473000</v>
      </c>
      <c r="BJ257" s="97">
        <f t="shared" si="187"/>
        <v>0</v>
      </c>
      <c r="BK257" s="97">
        <f t="shared" si="188"/>
        <v>0</v>
      </c>
      <c r="BL257" s="97">
        <f t="shared" si="189"/>
        <v>0</v>
      </c>
      <c r="BM257" s="97">
        <f t="shared" si="190"/>
        <v>0</v>
      </c>
      <c r="BN257" s="97">
        <f t="shared" si="191"/>
        <v>0</v>
      </c>
      <c r="BO257" s="97">
        <f t="shared" si="192"/>
        <v>0</v>
      </c>
      <c r="BP257" s="97">
        <f t="shared" si="193"/>
        <v>0</v>
      </c>
      <c r="BQ257" s="97">
        <f t="shared" si="194"/>
        <v>0</v>
      </c>
      <c r="BR257" s="97">
        <f t="shared" si="195"/>
        <v>0</v>
      </c>
      <c r="BS257" s="98">
        <f t="shared" si="196"/>
        <v>0</v>
      </c>
      <c r="BT257" s="183"/>
      <c r="BV257" s="136"/>
    </row>
    <row r="258" spans="1:74" s="118" customFormat="1" ht="31.5" customHeight="1" x14ac:dyDescent="0.25">
      <c r="A258" s="74">
        <v>10</v>
      </c>
      <c r="B258" s="75">
        <v>123</v>
      </c>
      <c r="C258" s="49" t="s">
        <v>2140</v>
      </c>
      <c r="D258" s="76"/>
      <c r="E258" s="48" t="s">
        <v>1112</v>
      </c>
      <c r="F258" s="87" t="s">
        <v>2555</v>
      </c>
      <c r="G258" s="87"/>
      <c r="H258" s="87"/>
      <c r="I258" s="87"/>
      <c r="J258" s="109" t="s">
        <v>2555</v>
      </c>
      <c r="K258" s="87"/>
      <c r="L258" s="87"/>
      <c r="M258" s="48" t="s">
        <v>2371</v>
      </c>
      <c r="N258" s="49" t="s">
        <v>1230</v>
      </c>
      <c r="O258" s="49"/>
      <c r="P258" s="76" t="str">
        <f t="shared" si="200"/>
        <v/>
      </c>
      <c r="Q258" s="88" t="s">
        <v>493</v>
      </c>
      <c r="R258" s="49"/>
      <c r="S258" s="76" t="s">
        <v>1854</v>
      </c>
      <c r="T258" s="76" t="s">
        <v>492</v>
      </c>
      <c r="U258" s="89"/>
      <c r="V258" s="90">
        <v>17</v>
      </c>
      <c r="W258" s="399">
        <f t="shared" si="155"/>
        <v>375218.35294117645</v>
      </c>
      <c r="X258" s="171" t="s">
        <v>2527</v>
      </c>
      <c r="Y258" s="76"/>
      <c r="Z258" s="473" t="s">
        <v>4576</v>
      </c>
      <c r="AA258" s="473" t="s">
        <v>4575</v>
      </c>
      <c r="AB258" s="473" t="s">
        <v>4576</v>
      </c>
      <c r="AC258" s="132">
        <v>43521</v>
      </c>
      <c r="AD258" s="132">
        <v>43490</v>
      </c>
      <c r="AE258" s="132">
        <v>42688</v>
      </c>
      <c r="AF258" s="132" t="str">
        <f t="shared" si="201"/>
        <v/>
      </c>
      <c r="AG258" s="132">
        <f t="shared" si="199"/>
        <v>42688</v>
      </c>
      <c r="AH258" s="132"/>
      <c r="AI258" s="204"/>
      <c r="AJ258" s="205"/>
      <c r="AK258" s="206"/>
      <c r="AL258" s="207"/>
      <c r="AM258" s="208">
        <v>6378712</v>
      </c>
      <c r="AN258" s="93"/>
      <c r="AO258" s="49" t="str">
        <f t="shared" si="178"/>
        <v>群馬県前橋市粕川町室沢５７２－１、９～２４</v>
      </c>
      <c r="AP258" s="49"/>
      <c r="AQ258" s="89"/>
      <c r="AR258" s="93"/>
      <c r="AS258" s="89"/>
      <c r="AT258" s="93"/>
      <c r="AU258" s="89"/>
      <c r="AV258" s="93"/>
      <c r="AW258" s="89"/>
      <c r="AX258" s="94"/>
      <c r="AY258" s="391">
        <f t="shared" si="154"/>
        <v>0</v>
      </c>
      <c r="AZ258" s="95">
        <f t="shared" si="197"/>
        <v>6378712</v>
      </c>
      <c r="BA258" s="49" t="str">
        <f t="shared" si="179"/>
        <v>群馬県前橋市粕川町室沢５７２－１、９～２４</v>
      </c>
      <c r="BB258" s="48">
        <f t="shared" si="180"/>
        <v>17</v>
      </c>
      <c r="BC258" s="96">
        <f t="shared" si="181"/>
        <v>0</v>
      </c>
      <c r="BD258" s="89">
        <f t="shared" si="198"/>
        <v>43521</v>
      </c>
      <c r="BE258" s="97">
        <f t="shared" si="182"/>
        <v>0</v>
      </c>
      <c r="BF258" s="97">
        <f t="shared" si="183"/>
        <v>0</v>
      </c>
      <c r="BG258" s="97">
        <f t="shared" si="184"/>
        <v>0</v>
      </c>
      <c r="BH258" s="97">
        <f t="shared" si="185"/>
        <v>0</v>
      </c>
      <c r="BI258" s="97">
        <f t="shared" si="186"/>
        <v>6378712</v>
      </c>
      <c r="BJ258" s="97">
        <f t="shared" si="187"/>
        <v>0</v>
      </c>
      <c r="BK258" s="97">
        <f t="shared" si="188"/>
        <v>0</v>
      </c>
      <c r="BL258" s="97">
        <f t="shared" si="189"/>
        <v>0</v>
      </c>
      <c r="BM258" s="97">
        <f t="shared" si="190"/>
        <v>0</v>
      </c>
      <c r="BN258" s="97">
        <f t="shared" si="191"/>
        <v>0</v>
      </c>
      <c r="BO258" s="97">
        <f t="shared" si="192"/>
        <v>0</v>
      </c>
      <c r="BP258" s="97">
        <f t="shared" si="193"/>
        <v>0</v>
      </c>
      <c r="BQ258" s="97">
        <f t="shared" si="194"/>
        <v>0</v>
      </c>
      <c r="BR258" s="97">
        <f t="shared" si="195"/>
        <v>0</v>
      </c>
      <c r="BS258" s="98">
        <f t="shared" si="196"/>
        <v>0</v>
      </c>
      <c r="BT258" s="183"/>
      <c r="BV258" s="136"/>
    </row>
    <row r="259" spans="1:74" s="118" customFormat="1" ht="31.5" customHeight="1" x14ac:dyDescent="0.25">
      <c r="A259" s="74">
        <v>10</v>
      </c>
      <c r="B259" s="75">
        <v>124</v>
      </c>
      <c r="C259" s="49" t="s">
        <v>2140</v>
      </c>
      <c r="D259" s="76"/>
      <c r="E259" s="48" t="s">
        <v>1138</v>
      </c>
      <c r="F259" s="87" t="s">
        <v>2552</v>
      </c>
      <c r="G259" s="87"/>
      <c r="H259" s="87"/>
      <c r="I259" s="87"/>
      <c r="J259" s="109" t="s">
        <v>2552</v>
      </c>
      <c r="K259" s="87"/>
      <c r="L259" s="87"/>
      <c r="M259" s="48" t="s">
        <v>2371</v>
      </c>
      <c r="N259" s="49" t="s">
        <v>1233</v>
      </c>
      <c r="O259" s="49"/>
      <c r="P259" s="76" t="str">
        <f t="shared" si="200"/>
        <v/>
      </c>
      <c r="Q259" s="88" t="s">
        <v>496</v>
      </c>
      <c r="R259" s="49"/>
      <c r="S259" s="76" t="s">
        <v>1854</v>
      </c>
      <c r="T259" s="76" t="s">
        <v>492</v>
      </c>
      <c r="U259" s="89"/>
      <c r="V259" s="90">
        <v>5</v>
      </c>
      <c r="W259" s="399">
        <f t="shared" si="155"/>
        <v>604600</v>
      </c>
      <c r="X259" s="171" t="s">
        <v>2530</v>
      </c>
      <c r="Y259" s="76"/>
      <c r="Z259" s="473" t="s">
        <v>4576</v>
      </c>
      <c r="AA259" s="473" t="s">
        <v>4575</v>
      </c>
      <c r="AB259" s="473" t="s">
        <v>4576</v>
      </c>
      <c r="AC259" s="132">
        <v>43521</v>
      </c>
      <c r="AD259" s="132">
        <v>43490</v>
      </c>
      <c r="AE259" s="132">
        <v>42818</v>
      </c>
      <c r="AF259" s="132" t="str">
        <f t="shared" si="201"/>
        <v/>
      </c>
      <c r="AG259" s="132">
        <f t="shared" si="199"/>
        <v>42818</v>
      </c>
      <c r="AH259" s="132"/>
      <c r="AI259" s="204"/>
      <c r="AJ259" s="205"/>
      <c r="AK259" s="206"/>
      <c r="AL259" s="207"/>
      <c r="AM259" s="208">
        <v>3023000</v>
      </c>
      <c r="AN259" s="93"/>
      <c r="AO259" s="49" t="str">
        <f t="shared" si="178"/>
        <v>群馬県前橋市鼻毛石町１０７０－１、５～８</v>
      </c>
      <c r="AP259" s="49"/>
      <c r="AQ259" s="89"/>
      <c r="AR259" s="93"/>
      <c r="AS259" s="89"/>
      <c r="AT259" s="93"/>
      <c r="AU259" s="89"/>
      <c r="AV259" s="93"/>
      <c r="AW259" s="89"/>
      <c r="AX259" s="94"/>
      <c r="AY259" s="391">
        <f t="shared" si="154"/>
        <v>0</v>
      </c>
      <c r="AZ259" s="95">
        <f t="shared" si="197"/>
        <v>3023000</v>
      </c>
      <c r="BA259" s="49" t="str">
        <f t="shared" si="179"/>
        <v>群馬県前橋市鼻毛石町１０７０－１、５～８</v>
      </c>
      <c r="BB259" s="48">
        <f t="shared" si="180"/>
        <v>5</v>
      </c>
      <c r="BC259" s="96">
        <f t="shared" si="181"/>
        <v>0</v>
      </c>
      <c r="BD259" s="89">
        <f t="shared" si="198"/>
        <v>43521</v>
      </c>
      <c r="BE259" s="97">
        <f t="shared" si="182"/>
        <v>0</v>
      </c>
      <c r="BF259" s="97">
        <f t="shared" si="183"/>
        <v>0</v>
      </c>
      <c r="BG259" s="97">
        <f t="shared" si="184"/>
        <v>0</v>
      </c>
      <c r="BH259" s="97">
        <f t="shared" si="185"/>
        <v>0</v>
      </c>
      <c r="BI259" s="97">
        <f t="shared" si="186"/>
        <v>3023000</v>
      </c>
      <c r="BJ259" s="97">
        <f t="shared" si="187"/>
        <v>0</v>
      </c>
      <c r="BK259" s="97">
        <f t="shared" si="188"/>
        <v>0</v>
      </c>
      <c r="BL259" s="97">
        <f t="shared" si="189"/>
        <v>0</v>
      </c>
      <c r="BM259" s="97">
        <f t="shared" si="190"/>
        <v>0</v>
      </c>
      <c r="BN259" s="97">
        <f t="shared" si="191"/>
        <v>0</v>
      </c>
      <c r="BO259" s="97">
        <f t="shared" si="192"/>
        <v>0</v>
      </c>
      <c r="BP259" s="97">
        <f t="shared" si="193"/>
        <v>0</v>
      </c>
      <c r="BQ259" s="97">
        <f t="shared" si="194"/>
        <v>0</v>
      </c>
      <c r="BR259" s="97">
        <f t="shared" si="195"/>
        <v>0</v>
      </c>
      <c r="BS259" s="98">
        <f t="shared" si="196"/>
        <v>0</v>
      </c>
      <c r="BT259" s="183"/>
      <c r="BU259" s="118" t="s">
        <v>3722</v>
      </c>
      <c r="BV259" s="136"/>
    </row>
    <row r="260" spans="1:74" s="118" customFormat="1" ht="31.5" customHeight="1" x14ac:dyDescent="0.25">
      <c r="A260" s="74">
        <v>10</v>
      </c>
      <c r="B260" s="75">
        <v>125</v>
      </c>
      <c r="C260" s="49" t="s">
        <v>2140</v>
      </c>
      <c r="D260" s="76"/>
      <c r="E260" s="48" t="s">
        <v>1115</v>
      </c>
      <c r="F260" s="87" t="s">
        <v>2551</v>
      </c>
      <c r="G260" s="87"/>
      <c r="H260" s="87"/>
      <c r="I260" s="87"/>
      <c r="J260" s="109" t="s">
        <v>2551</v>
      </c>
      <c r="K260" s="87"/>
      <c r="L260" s="87"/>
      <c r="M260" s="48" t="s">
        <v>2371</v>
      </c>
      <c r="N260" s="49" t="s">
        <v>1234</v>
      </c>
      <c r="O260" s="49"/>
      <c r="P260" s="76" t="str">
        <f t="shared" si="200"/>
        <v/>
      </c>
      <c r="Q260" s="88" t="s">
        <v>497</v>
      </c>
      <c r="R260" s="49"/>
      <c r="S260" s="76" t="s">
        <v>1854</v>
      </c>
      <c r="T260" s="76" t="s">
        <v>492</v>
      </c>
      <c r="U260" s="89"/>
      <c r="V260" s="90">
        <v>4</v>
      </c>
      <c r="W260" s="399">
        <f t="shared" si="155"/>
        <v>593250</v>
      </c>
      <c r="X260" s="171" t="s">
        <v>2531</v>
      </c>
      <c r="Y260" s="76"/>
      <c r="Z260" s="473" t="s">
        <v>4576</v>
      </c>
      <c r="AA260" s="473" t="s">
        <v>4575</v>
      </c>
      <c r="AB260" s="473" t="s">
        <v>4576</v>
      </c>
      <c r="AC260" s="132">
        <v>43521</v>
      </c>
      <c r="AD260" s="132">
        <v>43490</v>
      </c>
      <c r="AE260" s="132">
        <v>42818</v>
      </c>
      <c r="AF260" s="132" t="str">
        <f t="shared" si="201"/>
        <v/>
      </c>
      <c r="AG260" s="132">
        <f t="shared" si="199"/>
        <v>42818</v>
      </c>
      <c r="AH260" s="132"/>
      <c r="AI260" s="204"/>
      <c r="AJ260" s="205"/>
      <c r="AK260" s="206"/>
      <c r="AL260" s="207"/>
      <c r="AM260" s="208">
        <v>2373000</v>
      </c>
      <c r="AN260" s="93"/>
      <c r="AO260" s="49" t="str">
        <f t="shared" si="178"/>
        <v>群馬県前橋市鼻毛石町１５８４－１、２２～２４</v>
      </c>
      <c r="AP260" s="49"/>
      <c r="AQ260" s="89"/>
      <c r="AR260" s="93"/>
      <c r="AS260" s="89"/>
      <c r="AT260" s="93"/>
      <c r="AU260" s="89"/>
      <c r="AV260" s="93"/>
      <c r="AW260" s="89"/>
      <c r="AX260" s="94"/>
      <c r="AY260" s="391">
        <f t="shared" si="154"/>
        <v>0</v>
      </c>
      <c r="AZ260" s="95">
        <f t="shared" si="197"/>
        <v>2373000</v>
      </c>
      <c r="BA260" s="49" t="str">
        <f t="shared" si="179"/>
        <v>群馬県前橋市鼻毛石町１５８４－１、２２～２４</v>
      </c>
      <c r="BB260" s="48">
        <f t="shared" si="180"/>
        <v>4</v>
      </c>
      <c r="BC260" s="96">
        <f t="shared" si="181"/>
        <v>0</v>
      </c>
      <c r="BD260" s="89">
        <f t="shared" si="198"/>
        <v>43521</v>
      </c>
      <c r="BE260" s="97">
        <f t="shared" si="182"/>
        <v>0</v>
      </c>
      <c r="BF260" s="97">
        <f t="shared" si="183"/>
        <v>0</v>
      </c>
      <c r="BG260" s="97">
        <f t="shared" si="184"/>
        <v>0</v>
      </c>
      <c r="BH260" s="97">
        <f t="shared" si="185"/>
        <v>0</v>
      </c>
      <c r="BI260" s="97">
        <f t="shared" si="186"/>
        <v>2373000</v>
      </c>
      <c r="BJ260" s="97">
        <f t="shared" si="187"/>
        <v>0</v>
      </c>
      <c r="BK260" s="97">
        <f t="shared" si="188"/>
        <v>0</v>
      </c>
      <c r="BL260" s="97">
        <f t="shared" si="189"/>
        <v>0</v>
      </c>
      <c r="BM260" s="97">
        <f t="shared" si="190"/>
        <v>0</v>
      </c>
      <c r="BN260" s="97">
        <f t="shared" si="191"/>
        <v>0</v>
      </c>
      <c r="BO260" s="97">
        <f t="shared" si="192"/>
        <v>0</v>
      </c>
      <c r="BP260" s="97">
        <f t="shared" si="193"/>
        <v>0</v>
      </c>
      <c r="BQ260" s="97">
        <f t="shared" si="194"/>
        <v>0</v>
      </c>
      <c r="BR260" s="97">
        <f t="shared" si="195"/>
        <v>0</v>
      </c>
      <c r="BS260" s="98">
        <f t="shared" si="196"/>
        <v>0</v>
      </c>
      <c r="BT260" s="183"/>
      <c r="BU260" s="118" t="s">
        <v>3722</v>
      </c>
      <c r="BV260" s="136"/>
    </row>
    <row r="261" spans="1:74" s="118" customFormat="1" ht="31.5" customHeight="1" x14ac:dyDescent="0.25">
      <c r="A261" s="74">
        <v>10</v>
      </c>
      <c r="B261" s="75">
        <v>126</v>
      </c>
      <c r="C261" s="49" t="s">
        <v>2140</v>
      </c>
      <c r="D261" s="76"/>
      <c r="E261" s="48" t="s">
        <v>1117</v>
      </c>
      <c r="F261" s="87" t="s">
        <v>2553</v>
      </c>
      <c r="G261" s="87"/>
      <c r="H261" s="87"/>
      <c r="I261" s="87"/>
      <c r="J261" s="109"/>
      <c r="K261" s="87"/>
      <c r="L261" s="87"/>
      <c r="M261" s="48" t="s">
        <v>2371</v>
      </c>
      <c r="N261" s="49" t="s">
        <v>1232</v>
      </c>
      <c r="O261" s="49"/>
      <c r="P261" s="76" t="str">
        <f t="shared" si="200"/>
        <v/>
      </c>
      <c r="Q261" s="88" t="s">
        <v>495</v>
      </c>
      <c r="R261" s="49"/>
      <c r="S261" s="76" t="s">
        <v>1854</v>
      </c>
      <c r="T261" s="76" t="s">
        <v>492</v>
      </c>
      <c r="U261" s="89"/>
      <c r="V261" s="90">
        <v>38</v>
      </c>
      <c r="W261" s="399">
        <f t="shared" si="155"/>
        <v>748605.26315789472</v>
      </c>
      <c r="X261" s="171" t="s">
        <v>2529</v>
      </c>
      <c r="Y261" s="76"/>
      <c r="Z261" s="473" t="s">
        <v>4576</v>
      </c>
      <c r="AA261" s="473" t="s">
        <v>4575</v>
      </c>
      <c r="AB261" s="473" t="s">
        <v>4576</v>
      </c>
      <c r="AC261" s="132">
        <v>43521</v>
      </c>
      <c r="AD261" s="132">
        <v>43490</v>
      </c>
      <c r="AE261" s="132">
        <v>42718</v>
      </c>
      <c r="AF261" s="132" t="str">
        <f t="shared" si="201"/>
        <v/>
      </c>
      <c r="AG261" s="132">
        <f t="shared" si="199"/>
        <v>42718</v>
      </c>
      <c r="AH261" s="132"/>
      <c r="AI261" s="204"/>
      <c r="AJ261" s="205"/>
      <c r="AK261" s="206"/>
      <c r="AL261" s="207"/>
      <c r="AM261" s="208">
        <v>28447000</v>
      </c>
      <c r="AN261" s="93"/>
      <c r="AO261" s="49" t="str">
        <f t="shared" si="178"/>
        <v>群馬県前橋市苗ヶ島町１４５９－１、５～４１</v>
      </c>
      <c r="AP261" s="49"/>
      <c r="AQ261" s="89"/>
      <c r="AR261" s="93"/>
      <c r="AS261" s="89"/>
      <c r="AT261" s="93"/>
      <c r="AU261" s="89"/>
      <c r="AV261" s="93"/>
      <c r="AW261" s="89"/>
      <c r="AX261" s="94"/>
      <c r="AY261" s="391">
        <f t="shared" ref="AY261:AY273" si="202">AR261+AT261+AV261+AX261</f>
        <v>0</v>
      </c>
      <c r="AZ261" s="95">
        <f t="shared" si="197"/>
        <v>28447000</v>
      </c>
      <c r="BA261" s="49" t="str">
        <f t="shared" si="179"/>
        <v>群馬県前橋市苗ヶ島町１４５９－１、５～４１</v>
      </c>
      <c r="BB261" s="48">
        <f t="shared" si="180"/>
        <v>38</v>
      </c>
      <c r="BC261" s="96">
        <f t="shared" si="181"/>
        <v>0</v>
      </c>
      <c r="BD261" s="89">
        <f t="shared" si="198"/>
        <v>43521</v>
      </c>
      <c r="BE261" s="97">
        <f t="shared" si="182"/>
        <v>0</v>
      </c>
      <c r="BF261" s="97">
        <f t="shared" si="183"/>
        <v>0</v>
      </c>
      <c r="BG261" s="97">
        <f t="shared" si="184"/>
        <v>0</v>
      </c>
      <c r="BH261" s="97">
        <f t="shared" si="185"/>
        <v>0</v>
      </c>
      <c r="BI261" s="97">
        <f t="shared" si="186"/>
        <v>28447000</v>
      </c>
      <c r="BJ261" s="97">
        <f t="shared" si="187"/>
        <v>0</v>
      </c>
      <c r="BK261" s="97">
        <f t="shared" si="188"/>
        <v>0</v>
      </c>
      <c r="BL261" s="97">
        <f t="shared" si="189"/>
        <v>0</v>
      </c>
      <c r="BM261" s="97">
        <f t="shared" si="190"/>
        <v>0</v>
      </c>
      <c r="BN261" s="97">
        <f t="shared" si="191"/>
        <v>0</v>
      </c>
      <c r="BO261" s="97">
        <f t="shared" si="192"/>
        <v>0</v>
      </c>
      <c r="BP261" s="97">
        <f t="shared" si="193"/>
        <v>0</v>
      </c>
      <c r="BQ261" s="97">
        <f t="shared" si="194"/>
        <v>0</v>
      </c>
      <c r="BR261" s="97">
        <f t="shared" si="195"/>
        <v>0</v>
      </c>
      <c r="BS261" s="98">
        <f t="shared" si="196"/>
        <v>0</v>
      </c>
      <c r="BT261" s="183"/>
      <c r="BV261" s="136"/>
    </row>
    <row r="262" spans="1:74" s="118" customFormat="1" ht="31.5" customHeight="1" x14ac:dyDescent="0.25">
      <c r="A262" s="74">
        <v>10</v>
      </c>
      <c r="B262" s="75">
        <v>127</v>
      </c>
      <c r="C262" s="49" t="s">
        <v>2140</v>
      </c>
      <c r="D262" s="76"/>
      <c r="E262" s="48" t="s">
        <v>1072</v>
      </c>
      <c r="F262" s="87" t="s">
        <v>2547</v>
      </c>
      <c r="G262" s="87"/>
      <c r="H262" s="87"/>
      <c r="I262" s="87"/>
      <c r="J262" s="109" t="s">
        <v>3791</v>
      </c>
      <c r="K262" s="87"/>
      <c r="L262" s="87"/>
      <c r="M262" s="48" t="s">
        <v>2368</v>
      </c>
      <c r="N262" s="49" t="s">
        <v>1240</v>
      </c>
      <c r="O262" s="49"/>
      <c r="P262" s="76" t="str">
        <f t="shared" si="200"/>
        <v/>
      </c>
      <c r="Q262" s="88" t="s">
        <v>507</v>
      </c>
      <c r="R262" s="49"/>
      <c r="S262" s="76" t="s">
        <v>1854</v>
      </c>
      <c r="T262" s="76" t="s">
        <v>492</v>
      </c>
      <c r="U262" s="89"/>
      <c r="V262" s="90">
        <v>13</v>
      </c>
      <c r="W262" s="399">
        <f t="shared" si="155"/>
        <v>1996407.2307692308</v>
      </c>
      <c r="X262" s="171" t="s">
        <v>2534</v>
      </c>
      <c r="Y262" s="76"/>
      <c r="Z262" s="473" t="s">
        <v>4576</v>
      </c>
      <c r="AA262" s="473" t="s">
        <v>4575</v>
      </c>
      <c r="AB262" s="473" t="s">
        <v>4576</v>
      </c>
      <c r="AC262" s="132">
        <v>43521</v>
      </c>
      <c r="AD262" s="132">
        <v>43490</v>
      </c>
      <c r="AE262" s="132">
        <v>42718</v>
      </c>
      <c r="AF262" s="132" t="str">
        <f t="shared" si="201"/>
        <v/>
      </c>
      <c r="AG262" s="132">
        <f t="shared" si="199"/>
        <v>42718</v>
      </c>
      <c r="AH262" s="132"/>
      <c r="AI262" s="204"/>
      <c r="AJ262" s="205"/>
      <c r="AK262" s="206"/>
      <c r="AL262" s="207"/>
      <c r="AM262" s="208">
        <v>25953294</v>
      </c>
      <c r="AN262" s="93"/>
      <c r="AO262" s="49" t="str">
        <f t="shared" si="178"/>
        <v>群馬県前橋市富士見町皆沢１３５８－１～１３</v>
      </c>
      <c r="AP262" s="49"/>
      <c r="AQ262" s="89"/>
      <c r="AR262" s="93"/>
      <c r="AS262" s="89"/>
      <c r="AT262" s="93"/>
      <c r="AU262" s="89"/>
      <c r="AV262" s="93"/>
      <c r="AW262" s="89"/>
      <c r="AX262" s="94"/>
      <c r="AY262" s="391">
        <f t="shared" si="202"/>
        <v>0</v>
      </c>
      <c r="AZ262" s="95">
        <f t="shared" si="197"/>
        <v>25953294</v>
      </c>
      <c r="BA262" s="49" t="str">
        <f t="shared" si="179"/>
        <v>群馬県前橋市富士見町皆沢１３５８－１～１３</v>
      </c>
      <c r="BB262" s="48">
        <f t="shared" si="180"/>
        <v>13</v>
      </c>
      <c r="BC262" s="96">
        <f t="shared" si="181"/>
        <v>0</v>
      </c>
      <c r="BD262" s="89">
        <f t="shared" si="198"/>
        <v>43521</v>
      </c>
      <c r="BE262" s="97">
        <f t="shared" si="182"/>
        <v>0</v>
      </c>
      <c r="BF262" s="97">
        <f t="shared" si="183"/>
        <v>0</v>
      </c>
      <c r="BG262" s="97">
        <f t="shared" si="184"/>
        <v>0</v>
      </c>
      <c r="BH262" s="97">
        <f t="shared" si="185"/>
        <v>0</v>
      </c>
      <c r="BI262" s="97">
        <f t="shared" si="186"/>
        <v>25953294</v>
      </c>
      <c r="BJ262" s="97">
        <f t="shared" si="187"/>
        <v>0</v>
      </c>
      <c r="BK262" s="97">
        <f t="shared" si="188"/>
        <v>0</v>
      </c>
      <c r="BL262" s="97">
        <f t="shared" si="189"/>
        <v>0</v>
      </c>
      <c r="BM262" s="97">
        <f t="shared" si="190"/>
        <v>0</v>
      </c>
      <c r="BN262" s="97">
        <f t="shared" si="191"/>
        <v>0</v>
      </c>
      <c r="BO262" s="97">
        <f t="shared" si="192"/>
        <v>0</v>
      </c>
      <c r="BP262" s="97">
        <f t="shared" si="193"/>
        <v>0</v>
      </c>
      <c r="BQ262" s="97">
        <f t="shared" si="194"/>
        <v>0</v>
      </c>
      <c r="BR262" s="97">
        <f t="shared" si="195"/>
        <v>0</v>
      </c>
      <c r="BS262" s="130">
        <f t="shared" si="196"/>
        <v>0</v>
      </c>
      <c r="BT262" s="183"/>
      <c r="BV262" s="136"/>
    </row>
    <row r="263" spans="1:74" s="118" customFormat="1" ht="31.5" customHeight="1" x14ac:dyDescent="0.25">
      <c r="A263" s="74">
        <v>10</v>
      </c>
      <c r="B263" s="75">
        <v>1040</v>
      </c>
      <c r="C263" s="49" t="s">
        <v>2140</v>
      </c>
      <c r="D263" s="76" t="s">
        <v>3140</v>
      </c>
      <c r="E263" s="48" t="s">
        <v>1228</v>
      </c>
      <c r="F263" s="87" t="s">
        <v>3139</v>
      </c>
      <c r="G263" s="87"/>
      <c r="H263" s="87"/>
      <c r="I263" s="87"/>
      <c r="J263" s="109"/>
      <c r="K263" s="87"/>
      <c r="L263" s="87"/>
      <c r="M263" s="48" t="s">
        <v>2368</v>
      </c>
      <c r="N263" s="49" t="s">
        <v>2415</v>
      </c>
      <c r="O263" s="49"/>
      <c r="P263" s="76" t="str">
        <f t="shared" si="200"/>
        <v/>
      </c>
      <c r="Q263" s="88" t="s">
        <v>505</v>
      </c>
      <c r="R263" s="49" t="s">
        <v>506</v>
      </c>
      <c r="S263" s="76" t="s">
        <v>1854</v>
      </c>
      <c r="T263" s="76" t="s">
        <v>492</v>
      </c>
      <c r="U263" s="89"/>
      <c r="V263" s="90">
        <v>1</v>
      </c>
      <c r="W263" s="399">
        <f t="shared" si="155"/>
        <v>605050</v>
      </c>
      <c r="X263" s="171" t="s">
        <v>2463</v>
      </c>
      <c r="Y263" s="76"/>
      <c r="Z263" s="473" t="s">
        <v>4575</v>
      </c>
      <c r="AA263" s="473" t="s">
        <v>4575</v>
      </c>
      <c r="AB263" s="473" t="s">
        <v>4576</v>
      </c>
      <c r="AC263" s="132" t="s">
        <v>145</v>
      </c>
      <c r="AD263" s="132">
        <v>43299</v>
      </c>
      <c r="AE263" s="132">
        <v>42255</v>
      </c>
      <c r="AF263" s="132" t="str">
        <f t="shared" si="201"/>
        <v/>
      </c>
      <c r="AG263" s="132">
        <f t="shared" si="199"/>
        <v>42255</v>
      </c>
      <c r="AH263" s="132"/>
      <c r="AI263" s="204" t="s">
        <v>2345</v>
      </c>
      <c r="AJ263" s="205">
        <v>43567</v>
      </c>
      <c r="AK263" s="206">
        <v>6780212</v>
      </c>
      <c r="AL263" s="226">
        <v>605050</v>
      </c>
      <c r="AM263" s="208">
        <v>605050</v>
      </c>
      <c r="AN263" s="93"/>
      <c r="AO263" s="49" t="str">
        <f t="shared" si="178"/>
        <v>群馬県前橋市富士見町皆沢３５９－１３</v>
      </c>
      <c r="AP263" s="49"/>
      <c r="AQ263" s="89"/>
      <c r="AR263" s="93"/>
      <c r="AS263" s="89"/>
      <c r="AT263" s="93"/>
      <c r="AU263" s="89"/>
      <c r="AV263" s="93"/>
      <c r="AW263" s="89"/>
      <c r="AX263" s="94"/>
      <c r="AY263" s="391">
        <f t="shared" si="202"/>
        <v>0</v>
      </c>
      <c r="AZ263" s="95">
        <f t="shared" si="197"/>
        <v>605050</v>
      </c>
      <c r="BA263" s="49" t="str">
        <f t="shared" si="179"/>
        <v>群馬県前橋市富士見町皆沢３５９－１３</v>
      </c>
      <c r="BB263" s="48">
        <f t="shared" si="180"/>
        <v>1</v>
      </c>
      <c r="BC263" s="96">
        <f t="shared" si="181"/>
        <v>0</v>
      </c>
      <c r="BD263" s="89" t="str">
        <f t="shared" si="198"/>
        <v>期限未記載</v>
      </c>
      <c r="BE263" s="97">
        <f t="shared" si="182"/>
        <v>605050</v>
      </c>
      <c r="BF263" s="97">
        <f t="shared" si="183"/>
        <v>0</v>
      </c>
      <c r="BG263" s="97">
        <f t="shared" si="184"/>
        <v>0</v>
      </c>
      <c r="BH263" s="97">
        <f t="shared" si="185"/>
        <v>0</v>
      </c>
      <c r="BI263" s="97">
        <f t="shared" si="186"/>
        <v>0</v>
      </c>
      <c r="BJ263" s="97">
        <f t="shared" si="187"/>
        <v>0</v>
      </c>
      <c r="BK263" s="97">
        <f t="shared" si="188"/>
        <v>0</v>
      </c>
      <c r="BL263" s="97">
        <f t="shared" si="189"/>
        <v>0</v>
      </c>
      <c r="BM263" s="97">
        <f t="shared" si="190"/>
        <v>0</v>
      </c>
      <c r="BN263" s="97">
        <f t="shared" si="191"/>
        <v>0</v>
      </c>
      <c r="BO263" s="97">
        <f t="shared" si="192"/>
        <v>0</v>
      </c>
      <c r="BP263" s="97">
        <f t="shared" si="193"/>
        <v>0</v>
      </c>
      <c r="BQ263" s="97">
        <f t="shared" si="194"/>
        <v>0</v>
      </c>
      <c r="BR263" s="97">
        <f t="shared" si="195"/>
        <v>0</v>
      </c>
      <c r="BS263" s="98">
        <f t="shared" si="196"/>
        <v>0</v>
      </c>
      <c r="BT263" s="183"/>
      <c r="BV263" s="136"/>
    </row>
    <row r="264" spans="1:74" s="118" customFormat="1" ht="31.5" customHeight="1" x14ac:dyDescent="0.25">
      <c r="A264" s="74">
        <v>10</v>
      </c>
      <c r="B264" s="75">
        <v>1034</v>
      </c>
      <c r="C264" s="49" t="s">
        <v>2140</v>
      </c>
      <c r="D264" s="76" t="s">
        <v>3140</v>
      </c>
      <c r="E264" s="48" t="s">
        <v>1228</v>
      </c>
      <c r="F264" s="87" t="s">
        <v>2417</v>
      </c>
      <c r="G264" s="87"/>
      <c r="H264" s="87"/>
      <c r="I264" s="87"/>
      <c r="J264" s="109"/>
      <c r="K264" s="87"/>
      <c r="L264" s="87"/>
      <c r="M264" s="48" t="s">
        <v>2368</v>
      </c>
      <c r="N264" s="49" t="s">
        <v>2415</v>
      </c>
      <c r="O264" s="49"/>
      <c r="P264" s="76" t="str">
        <f t="shared" si="200"/>
        <v/>
      </c>
      <c r="Q264" s="88" t="s">
        <v>505</v>
      </c>
      <c r="R264" s="49" t="s">
        <v>506</v>
      </c>
      <c r="S264" s="76" t="s">
        <v>1854</v>
      </c>
      <c r="T264" s="76" t="s">
        <v>492</v>
      </c>
      <c r="U264" s="89"/>
      <c r="V264" s="90">
        <v>1</v>
      </c>
      <c r="W264" s="399">
        <f t="shared" si="155"/>
        <v>605050</v>
      </c>
      <c r="X264" s="171" t="s">
        <v>2463</v>
      </c>
      <c r="Y264" s="76"/>
      <c r="Z264" s="473" t="s">
        <v>4575</v>
      </c>
      <c r="AA264" s="473" t="s">
        <v>4575</v>
      </c>
      <c r="AB264" s="473" t="s">
        <v>4576</v>
      </c>
      <c r="AC264" s="132" t="s">
        <v>145</v>
      </c>
      <c r="AD264" s="132">
        <v>43299</v>
      </c>
      <c r="AE264" s="132">
        <v>42255</v>
      </c>
      <c r="AF264" s="132" t="str">
        <f t="shared" si="201"/>
        <v/>
      </c>
      <c r="AG264" s="132">
        <f t="shared" si="199"/>
        <v>42255</v>
      </c>
      <c r="AH264" s="132"/>
      <c r="AI264" s="204" t="s">
        <v>2345</v>
      </c>
      <c r="AJ264" s="205">
        <v>43567</v>
      </c>
      <c r="AK264" s="211">
        <v>6780212</v>
      </c>
      <c r="AL264" s="226">
        <v>605050</v>
      </c>
      <c r="AM264" s="208">
        <v>605050</v>
      </c>
      <c r="AN264" s="93"/>
      <c r="AO264" s="49" t="str">
        <f t="shared" si="178"/>
        <v>群馬県前橋市富士見町皆沢３５９－１３</v>
      </c>
      <c r="AP264" s="49"/>
      <c r="AQ264" s="89"/>
      <c r="AR264" s="93"/>
      <c r="AS264" s="89"/>
      <c r="AT264" s="93"/>
      <c r="AU264" s="89"/>
      <c r="AV264" s="93"/>
      <c r="AW264" s="89"/>
      <c r="AX264" s="94"/>
      <c r="AY264" s="391">
        <f t="shared" si="202"/>
        <v>0</v>
      </c>
      <c r="AZ264" s="95">
        <f t="shared" si="197"/>
        <v>605050</v>
      </c>
      <c r="BA264" s="49" t="str">
        <f t="shared" si="179"/>
        <v>群馬県前橋市富士見町皆沢３５９－１３</v>
      </c>
      <c r="BB264" s="48">
        <f t="shared" si="180"/>
        <v>1</v>
      </c>
      <c r="BC264" s="96">
        <f t="shared" si="181"/>
        <v>0</v>
      </c>
      <c r="BD264" s="89" t="str">
        <f t="shared" si="198"/>
        <v>期限未記載</v>
      </c>
      <c r="BE264" s="97">
        <f t="shared" si="182"/>
        <v>605050</v>
      </c>
      <c r="BF264" s="97">
        <f t="shared" si="183"/>
        <v>0</v>
      </c>
      <c r="BG264" s="97">
        <f t="shared" si="184"/>
        <v>0</v>
      </c>
      <c r="BH264" s="97">
        <f t="shared" si="185"/>
        <v>0</v>
      </c>
      <c r="BI264" s="97">
        <f t="shared" si="186"/>
        <v>0</v>
      </c>
      <c r="BJ264" s="97">
        <f t="shared" si="187"/>
        <v>0</v>
      </c>
      <c r="BK264" s="97">
        <f t="shared" si="188"/>
        <v>0</v>
      </c>
      <c r="BL264" s="97">
        <f t="shared" si="189"/>
        <v>0</v>
      </c>
      <c r="BM264" s="97">
        <f t="shared" si="190"/>
        <v>0</v>
      </c>
      <c r="BN264" s="97">
        <f t="shared" si="191"/>
        <v>0</v>
      </c>
      <c r="BO264" s="97">
        <f t="shared" si="192"/>
        <v>0</v>
      </c>
      <c r="BP264" s="97">
        <f t="shared" si="193"/>
        <v>0</v>
      </c>
      <c r="BQ264" s="97">
        <f t="shared" si="194"/>
        <v>0</v>
      </c>
      <c r="BR264" s="97">
        <f t="shared" si="195"/>
        <v>0</v>
      </c>
      <c r="BS264" s="98">
        <f t="shared" si="196"/>
        <v>0</v>
      </c>
      <c r="BT264" s="183"/>
      <c r="BV264" s="136"/>
    </row>
    <row r="265" spans="1:74" s="118" customFormat="1" ht="31.5" customHeight="1" x14ac:dyDescent="0.25">
      <c r="A265" s="74">
        <v>10</v>
      </c>
      <c r="B265" s="75">
        <v>1037</v>
      </c>
      <c r="C265" s="49" t="s">
        <v>2140</v>
      </c>
      <c r="D265" s="76" t="s">
        <v>1818</v>
      </c>
      <c r="E265" s="48" t="s">
        <v>1228</v>
      </c>
      <c r="F265" s="87" t="s">
        <v>2417</v>
      </c>
      <c r="G265" s="87"/>
      <c r="H265" s="87"/>
      <c r="I265" s="87"/>
      <c r="J265" s="109"/>
      <c r="K265" s="87"/>
      <c r="L265" s="87"/>
      <c r="M265" s="48" t="s">
        <v>2368</v>
      </c>
      <c r="N265" s="49" t="s">
        <v>2415</v>
      </c>
      <c r="O265" s="49"/>
      <c r="P265" s="76" t="str">
        <f t="shared" si="200"/>
        <v/>
      </c>
      <c r="Q265" s="88" t="s">
        <v>505</v>
      </c>
      <c r="R265" s="49" t="s">
        <v>506</v>
      </c>
      <c r="S265" s="76" t="s">
        <v>1854</v>
      </c>
      <c r="T265" s="76" t="s">
        <v>492</v>
      </c>
      <c r="U265" s="89"/>
      <c r="V265" s="90">
        <v>1</v>
      </c>
      <c r="W265" s="399">
        <f t="shared" ref="W265:W328" si="203">(AM265+AN265)/V265</f>
        <v>605050</v>
      </c>
      <c r="X265" s="171" t="s">
        <v>2463</v>
      </c>
      <c r="Y265" s="419"/>
      <c r="Z265" s="473" t="s">
        <v>4575</v>
      </c>
      <c r="AA265" s="473" t="s">
        <v>4575</v>
      </c>
      <c r="AB265" s="473" t="s">
        <v>4576</v>
      </c>
      <c r="AC265" s="132" t="str">
        <f>IF(AZ265=0,"【支払済】","")</f>
        <v>【支払済】</v>
      </c>
      <c r="AD265" s="132">
        <v>43537</v>
      </c>
      <c r="AE265" s="132">
        <v>42255</v>
      </c>
      <c r="AF265" s="132" t="str">
        <f t="shared" si="201"/>
        <v/>
      </c>
      <c r="AG265" s="132">
        <f t="shared" si="199"/>
        <v>42255</v>
      </c>
      <c r="AH265" s="132"/>
      <c r="AI265" s="204" t="s">
        <v>2345</v>
      </c>
      <c r="AJ265" s="205">
        <v>43567</v>
      </c>
      <c r="AK265" s="206">
        <v>6780212</v>
      </c>
      <c r="AL265" s="226">
        <v>605050</v>
      </c>
      <c r="AM265" s="208">
        <v>605050</v>
      </c>
      <c r="AN265" s="93"/>
      <c r="AO265" s="49" t="str">
        <f t="shared" ref="AO265:AO296" si="204">N265</f>
        <v>群馬県前橋市富士見町皆沢３５９－１３</v>
      </c>
      <c r="AP265" s="208"/>
      <c r="AQ265" s="89">
        <v>43567</v>
      </c>
      <c r="AR265" s="93">
        <v>605050</v>
      </c>
      <c r="AS265" s="89"/>
      <c r="AT265" s="93"/>
      <c r="AU265" s="89"/>
      <c r="AV265" s="93"/>
      <c r="AW265" s="89"/>
      <c r="AX265" s="94"/>
      <c r="AY265" s="391">
        <f t="shared" si="202"/>
        <v>605050</v>
      </c>
      <c r="AZ265" s="95">
        <f t="shared" si="197"/>
        <v>0</v>
      </c>
      <c r="BA265" s="49" t="str">
        <f t="shared" ref="BA265:BA273" si="205">N265</f>
        <v>群馬県前橋市富士見町皆沢３５９－１３</v>
      </c>
      <c r="BB265" s="48">
        <f t="shared" ref="BB265:BB273" si="206">V265</f>
        <v>1</v>
      </c>
      <c r="BC265" s="96">
        <f t="shared" ref="BC265:BC273" si="207">Y265</f>
        <v>0</v>
      </c>
      <c r="BD265" s="89" t="str">
        <f t="shared" si="198"/>
        <v>【支払済】</v>
      </c>
      <c r="BE265" s="97">
        <f t="shared" ref="BE265:BE288" si="208">IF(OR(AC265="期限未記載",AC265="期限超過"),AZ265,0)</f>
        <v>0</v>
      </c>
      <c r="BF265" s="97">
        <f t="shared" ref="BF265:BF273" si="209">IF(AND(BD265&lt;=43506,BD265&lt;&gt;""),AZ265,0)</f>
        <v>0</v>
      </c>
      <c r="BG265" s="97">
        <f t="shared" ref="BG265:BG273" si="210">IF(AND(BD265&lt;=43511,BD265&gt;=43507),AZ265,0)</f>
        <v>0</v>
      </c>
      <c r="BH265" s="97">
        <f t="shared" ref="BH265:BH273" si="211">IF(AND(BD265&lt;=43516,BD265&gt;=43512),AZ265,0)</f>
        <v>0</v>
      </c>
      <c r="BI265" s="97">
        <f t="shared" ref="BI265:BI273" si="212">IF(AND(BD265&lt;=43521,BD265&gt;=43517),AZ265,0)</f>
        <v>0</v>
      </c>
      <c r="BJ265" s="97">
        <f t="shared" ref="BJ265:BJ273" si="213">IF(AND(BD265&lt;=43524,BD265&gt;=43522),AZ265,0)</f>
        <v>0</v>
      </c>
      <c r="BK265" s="97">
        <f t="shared" ref="BK265:BK273" si="214">IF(AND(BD265&lt;=43529,BD265&gt;=43525),AZ265,0)</f>
        <v>0</v>
      </c>
      <c r="BL265" s="97">
        <f t="shared" ref="BL265:BL273" si="215">IF(AND(BD265&lt;=43534,BD265&gt;=43530),AZ265,0)</f>
        <v>0</v>
      </c>
      <c r="BM265" s="97">
        <f t="shared" ref="BM265:BM273" si="216">IF(AND(BD265&lt;=43539,BD265&gt;=43535),AZ265,0)</f>
        <v>0</v>
      </c>
      <c r="BN265" s="97">
        <f t="shared" ref="BN265:BN273" si="217">IF(AND(BD265&lt;=43544,BD265&gt;=43540),AZ265,0)</f>
        <v>0</v>
      </c>
      <c r="BO265" s="97">
        <f t="shared" ref="BO265:BO273" si="218">IF(AND(BD265&lt;=43549,BD265&gt;=43545),AZ265,0)</f>
        <v>0</v>
      </c>
      <c r="BP265" s="97">
        <f t="shared" ref="BP265:BP273" si="219">IF(AND(BD265&lt;=43555,BD265&gt;=43550),AZ265,0)</f>
        <v>0</v>
      </c>
      <c r="BQ265" s="97">
        <f t="shared" ref="BQ265:BQ273" si="220">IF(AND(BD265&lt;=43560,BD265&gt;=43556),AZ265,0)</f>
        <v>0</v>
      </c>
      <c r="BR265" s="97">
        <f t="shared" ref="BR265:BR273" si="221">IF(AND($BD265&lt;=43565,$BD265&gt;=43561),$AZ265,0)</f>
        <v>0</v>
      </c>
      <c r="BS265" s="98">
        <f t="shared" ref="BS265:BS273" si="222">AZ265-SUM(BE265:BR265)</f>
        <v>0</v>
      </c>
      <c r="BT265" s="183"/>
      <c r="BV265" s="492"/>
    </row>
    <row r="266" spans="1:74" s="118" customFormat="1" ht="31.5" customHeight="1" x14ac:dyDescent="0.25">
      <c r="A266" s="74">
        <v>10</v>
      </c>
      <c r="B266" s="75">
        <v>1041</v>
      </c>
      <c r="C266" s="49" t="s">
        <v>2140</v>
      </c>
      <c r="D266" s="76" t="s">
        <v>1818</v>
      </c>
      <c r="E266" s="48" t="s">
        <v>1228</v>
      </c>
      <c r="F266" s="87" t="s">
        <v>3141</v>
      </c>
      <c r="G266" s="87"/>
      <c r="H266" s="87"/>
      <c r="I266" s="87"/>
      <c r="J266" s="109"/>
      <c r="K266" s="87"/>
      <c r="L266" s="87"/>
      <c r="M266" s="48" t="s">
        <v>2368</v>
      </c>
      <c r="N266" s="49" t="s">
        <v>2416</v>
      </c>
      <c r="O266" s="49"/>
      <c r="P266" s="76" t="str">
        <f t="shared" si="200"/>
        <v/>
      </c>
      <c r="Q266" s="88" t="s">
        <v>505</v>
      </c>
      <c r="R266" s="49" t="s">
        <v>506</v>
      </c>
      <c r="S266" s="76" t="s">
        <v>1854</v>
      </c>
      <c r="T266" s="76" t="s">
        <v>492</v>
      </c>
      <c r="U266" s="89"/>
      <c r="V266" s="90">
        <v>1</v>
      </c>
      <c r="W266" s="399">
        <f t="shared" si="203"/>
        <v>605050</v>
      </c>
      <c r="X266" s="171" t="s">
        <v>2463</v>
      </c>
      <c r="Y266" s="76"/>
      <c r="Z266" s="473" t="s">
        <v>4575</v>
      </c>
      <c r="AA266" s="473" t="s">
        <v>4575</v>
      </c>
      <c r="AB266" s="473" t="s">
        <v>4576</v>
      </c>
      <c r="AC266" s="132" t="s">
        <v>145</v>
      </c>
      <c r="AD266" s="132">
        <v>43299</v>
      </c>
      <c r="AE266" s="132">
        <v>42255</v>
      </c>
      <c r="AF266" s="132" t="str">
        <f t="shared" si="201"/>
        <v/>
      </c>
      <c r="AG266" s="132">
        <f t="shared" si="199"/>
        <v>42255</v>
      </c>
      <c r="AH266" s="132"/>
      <c r="AI266" s="204" t="s">
        <v>2345</v>
      </c>
      <c r="AJ266" s="205">
        <v>43567</v>
      </c>
      <c r="AK266" s="206">
        <v>6780212</v>
      </c>
      <c r="AL266" s="226">
        <v>605050</v>
      </c>
      <c r="AM266" s="208">
        <v>605050</v>
      </c>
      <c r="AN266" s="93"/>
      <c r="AO266" s="49" t="str">
        <f t="shared" si="204"/>
        <v>群馬県前橋市富士見町皆沢３５９－１4</v>
      </c>
      <c r="AP266" s="49"/>
      <c r="AQ266" s="89"/>
      <c r="AR266" s="93"/>
      <c r="AS266" s="89"/>
      <c r="AT266" s="93"/>
      <c r="AU266" s="89"/>
      <c r="AV266" s="93"/>
      <c r="AW266" s="89"/>
      <c r="AX266" s="94"/>
      <c r="AY266" s="391">
        <f t="shared" si="202"/>
        <v>0</v>
      </c>
      <c r="AZ266" s="95">
        <f t="shared" si="197"/>
        <v>605050</v>
      </c>
      <c r="BA266" s="49" t="str">
        <f t="shared" si="205"/>
        <v>群馬県前橋市富士見町皆沢３５９－１4</v>
      </c>
      <c r="BB266" s="48">
        <f t="shared" si="206"/>
        <v>1</v>
      </c>
      <c r="BC266" s="96">
        <f t="shared" si="207"/>
        <v>0</v>
      </c>
      <c r="BD266" s="89" t="str">
        <f t="shared" si="198"/>
        <v>期限未記載</v>
      </c>
      <c r="BE266" s="97">
        <f t="shared" si="208"/>
        <v>605050</v>
      </c>
      <c r="BF266" s="97">
        <f t="shared" si="209"/>
        <v>0</v>
      </c>
      <c r="BG266" s="97">
        <f t="shared" si="210"/>
        <v>0</v>
      </c>
      <c r="BH266" s="97">
        <f t="shared" si="211"/>
        <v>0</v>
      </c>
      <c r="BI266" s="97">
        <f t="shared" si="212"/>
        <v>0</v>
      </c>
      <c r="BJ266" s="97">
        <f t="shared" si="213"/>
        <v>0</v>
      </c>
      <c r="BK266" s="97">
        <f t="shared" si="214"/>
        <v>0</v>
      </c>
      <c r="BL266" s="97">
        <f t="shared" si="215"/>
        <v>0</v>
      </c>
      <c r="BM266" s="97">
        <f t="shared" si="216"/>
        <v>0</v>
      </c>
      <c r="BN266" s="97">
        <f t="shared" si="217"/>
        <v>0</v>
      </c>
      <c r="BO266" s="97">
        <f t="shared" si="218"/>
        <v>0</v>
      </c>
      <c r="BP266" s="97">
        <f t="shared" si="219"/>
        <v>0</v>
      </c>
      <c r="BQ266" s="97">
        <f t="shared" si="220"/>
        <v>0</v>
      </c>
      <c r="BR266" s="97">
        <f t="shared" si="221"/>
        <v>0</v>
      </c>
      <c r="BS266" s="130">
        <f t="shared" si="222"/>
        <v>0</v>
      </c>
      <c r="BT266" s="182"/>
      <c r="BV266" s="136"/>
    </row>
    <row r="267" spans="1:74" s="118" customFormat="1" ht="31.5" customHeight="1" x14ac:dyDescent="0.25">
      <c r="A267" s="74">
        <v>10</v>
      </c>
      <c r="B267" s="75">
        <v>1035</v>
      </c>
      <c r="C267" s="49" t="s">
        <v>2140</v>
      </c>
      <c r="D267" s="76" t="s">
        <v>3140</v>
      </c>
      <c r="E267" s="48" t="s">
        <v>1228</v>
      </c>
      <c r="F267" s="87" t="s">
        <v>2388</v>
      </c>
      <c r="G267" s="87"/>
      <c r="H267" s="87"/>
      <c r="I267" s="87"/>
      <c r="J267" s="109"/>
      <c r="K267" s="87"/>
      <c r="L267" s="87"/>
      <c r="M267" s="48" t="s">
        <v>2368</v>
      </c>
      <c r="N267" s="49" t="s">
        <v>2416</v>
      </c>
      <c r="O267" s="49"/>
      <c r="P267" s="76" t="str">
        <f t="shared" si="200"/>
        <v/>
      </c>
      <c r="Q267" s="88" t="s">
        <v>505</v>
      </c>
      <c r="R267" s="49" t="s">
        <v>506</v>
      </c>
      <c r="S267" s="76" t="s">
        <v>1854</v>
      </c>
      <c r="T267" s="76" t="s">
        <v>492</v>
      </c>
      <c r="U267" s="89"/>
      <c r="V267" s="90">
        <v>1</v>
      </c>
      <c r="W267" s="399">
        <f t="shared" si="203"/>
        <v>605050</v>
      </c>
      <c r="X267" s="171" t="s">
        <v>2463</v>
      </c>
      <c r="Y267" s="76"/>
      <c r="Z267" s="473" t="s">
        <v>4575</v>
      </c>
      <c r="AA267" s="473" t="s">
        <v>4575</v>
      </c>
      <c r="AB267" s="473" t="s">
        <v>4576</v>
      </c>
      <c r="AC267" s="132" t="s">
        <v>145</v>
      </c>
      <c r="AD267" s="132">
        <v>43299</v>
      </c>
      <c r="AE267" s="132">
        <v>42255</v>
      </c>
      <c r="AF267" s="132" t="str">
        <f t="shared" si="201"/>
        <v/>
      </c>
      <c r="AG267" s="132">
        <f t="shared" si="199"/>
        <v>42255</v>
      </c>
      <c r="AH267" s="132"/>
      <c r="AI267" s="204" t="s">
        <v>2345</v>
      </c>
      <c r="AJ267" s="205">
        <v>43567</v>
      </c>
      <c r="AK267" s="211">
        <v>6780212</v>
      </c>
      <c r="AL267" s="226">
        <v>605050</v>
      </c>
      <c r="AM267" s="208">
        <v>605050</v>
      </c>
      <c r="AN267" s="93"/>
      <c r="AO267" s="49" t="str">
        <f t="shared" si="204"/>
        <v>群馬県前橋市富士見町皆沢３５９－１4</v>
      </c>
      <c r="AP267" s="49"/>
      <c r="AQ267" s="89"/>
      <c r="AR267" s="93"/>
      <c r="AS267" s="89"/>
      <c r="AT267" s="93"/>
      <c r="AU267" s="89"/>
      <c r="AV267" s="93"/>
      <c r="AW267" s="89"/>
      <c r="AX267" s="94"/>
      <c r="AY267" s="391">
        <f t="shared" si="202"/>
        <v>0</v>
      </c>
      <c r="AZ267" s="95">
        <f t="shared" si="197"/>
        <v>605050</v>
      </c>
      <c r="BA267" s="49" t="str">
        <f t="shared" si="205"/>
        <v>群馬県前橋市富士見町皆沢３５９－１4</v>
      </c>
      <c r="BB267" s="48">
        <f t="shared" si="206"/>
        <v>1</v>
      </c>
      <c r="BC267" s="96">
        <f t="shared" si="207"/>
        <v>0</v>
      </c>
      <c r="BD267" s="89" t="str">
        <f t="shared" si="198"/>
        <v>期限未記載</v>
      </c>
      <c r="BE267" s="97">
        <f t="shared" si="208"/>
        <v>605050</v>
      </c>
      <c r="BF267" s="97">
        <f t="shared" si="209"/>
        <v>0</v>
      </c>
      <c r="BG267" s="97">
        <f t="shared" si="210"/>
        <v>0</v>
      </c>
      <c r="BH267" s="97">
        <f t="shared" si="211"/>
        <v>0</v>
      </c>
      <c r="BI267" s="97">
        <f t="shared" si="212"/>
        <v>0</v>
      </c>
      <c r="BJ267" s="97">
        <f t="shared" si="213"/>
        <v>0</v>
      </c>
      <c r="BK267" s="97">
        <f t="shared" si="214"/>
        <v>0</v>
      </c>
      <c r="BL267" s="97">
        <f t="shared" si="215"/>
        <v>0</v>
      </c>
      <c r="BM267" s="97">
        <f t="shared" si="216"/>
        <v>0</v>
      </c>
      <c r="BN267" s="97">
        <f t="shared" si="217"/>
        <v>0</v>
      </c>
      <c r="BO267" s="97">
        <f t="shared" si="218"/>
        <v>0</v>
      </c>
      <c r="BP267" s="97">
        <f t="shared" si="219"/>
        <v>0</v>
      </c>
      <c r="BQ267" s="97">
        <f t="shared" si="220"/>
        <v>0</v>
      </c>
      <c r="BR267" s="97">
        <f t="shared" si="221"/>
        <v>0</v>
      </c>
      <c r="BS267" s="130">
        <f t="shared" si="222"/>
        <v>0</v>
      </c>
      <c r="BT267" s="182"/>
      <c r="BU267" s="100"/>
      <c r="BV267" s="136"/>
    </row>
    <row r="268" spans="1:74" s="118" customFormat="1" ht="31.5" customHeight="1" x14ac:dyDescent="0.25">
      <c r="A268" s="74">
        <v>10</v>
      </c>
      <c r="B268" s="75">
        <v>1036</v>
      </c>
      <c r="C268" s="49" t="s">
        <v>2140</v>
      </c>
      <c r="D268" s="76" t="s">
        <v>1818</v>
      </c>
      <c r="E268" s="48" t="s">
        <v>1228</v>
      </c>
      <c r="F268" s="87" t="s">
        <v>2388</v>
      </c>
      <c r="G268" s="87"/>
      <c r="H268" s="87"/>
      <c r="I268" s="87"/>
      <c r="J268" s="109"/>
      <c r="K268" s="87"/>
      <c r="L268" s="87"/>
      <c r="M268" s="48" t="s">
        <v>2368</v>
      </c>
      <c r="N268" s="49" t="s">
        <v>2416</v>
      </c>
      <c r="O268" s="49"/>
      <c r="P268" s="76" t="str">
        <f t="shared" si="200"/>
        <v/>
      </c>
      <c r="Q268" s="88" t="s">
        <v>505</v>
      </c>
      <c r="R268" s="49" t="s">
        <v>506</v>
      </c>
      <c r="S268" s="76" t="s">
        <v>1854</v>
      </c>
      <c r="T268" s="76" t="s">
        <v>492</v>
      </c>
      <c r="U268" s="89"/>
      <c r="V268" s="90">
        <v>1</v>
      </c>
      <c r="W268" s="399">
        <f t="shared" si="203"/>
        <v>605050</v>
      </c>
      <c r="X268" s="171" t="s">
        <v>2463</v>
      </c>
      <c r="Y268" s="419"/>
      <c r="Z268" s="473" t="s">
        <v>4575</v>
      </c>
      <c r="AA268" s="473" t="s">
        <v>4575</v>
      </c>
      <c r="AB268" s="473" t="s">
        <v>4576</v>
      </c>
      <c r="AC268" s="132" t="str">
        <f>IF(AZ268=0,"【支払済】","")</f>
        <v>【支払済】</v>
      </c>
      <c r="AD268" s="132">
        <v>43537</v>
      </c>
      <c r="AE268" s="132">
        <v>42255</v>
      </c>
      <c r="AF268" s="132" t="str">
        <f t="shared" si="201"/>
        <v/>
      </c>
      <c r="AG268" s="132">
        <f t="shared" si="199"/>
        <v>42255</v>
      </c>
      <c r="AH268" s="132"/>
      <c r="AI268" s="204" t="s">
        <v>2345</v>
      </c>
      <c r="AJ268" s="205">
        <v>43567</v>
      </c>
      <c r="AK268" s="206">
        <v>6780212</v>
      </c>
      <c r="AL268" s="226">
        <v>605050</v>
      </c>
      <c r="AM268" s="208">
        <v>605050</v>
      </c>
      <c r="AN268" s="93"/>
      <c r="AO268" s="49" t="str">
        <f t="shared" si="204"/>
        <v>群馬県前橋市富士見町皆沢３５９－１4</v>
      </c>
      <c r="AP268" s="208"/>
      <c r="AQ268" s="89">
        <v>43567</v>
      </c>
      <c r="AR268" s="93">
        <v>605050</v>
      </c>
      <c r="AS268" s="89"/>
      <c r="AT268" s="93"/>
      <c r="AU268" s="89"/>
      <c r="AV268" s="93"/>
      <c r="AW268" s="89"/>
      <c r="AX268" s="94"/>
      <c r="AY268" s="391">
        <f t="shared" si="202"/>
        <v>605050</v>
      </c>
      <c r="AZ268" s="95">
        <f t="shared" si="197"/>
        <v>0</v>
      </c>
      <c r="BA268" s="49" t="str">
        <f t="shared" si="205"/>
        <v>群馬県前橋市富士見町皆沢３５９－１4</v>
      </c>
      <c r="BB268" s="48">
        <f t="shared" si="206"/>
        <v>1</v>
      </c>
      <c r="BC268" s="96">
        <f t="shared" si="207"/>
        <v>0</v>
      </c>
      <c r="BD268" s="89" t="str">
        <f t="shared" si="198"/>
        <v>【支払済】</v>
      </c>
      <c r="BE268" s="97">
        <f t="shared" si="208"/>
        <v>0</v>
      </c>
      <c r="BF268" s="97">
        <f t="shared" si="209"/>
        <v>0</v>
      </c>
      <c r="BG268" s="97">
        <f t="shared" si="210"/>
        <v>0</v>
      </c>
      <c r="BH268" s="97">
        <f t="shared" si="211"/>
        <v>0</v>
      </c>
      <c r="BI268" s="97">
        <f t="shared" si="212"/>
        <v>0</v>
      </c>
      <c r="BJ268" s="97">
        <f t="shared" si="213"/>
        <v>0</v>
      </c>
      <c r="BK268" s="97">
        <f t="shared" si="214"/>
        <v>0</v>
      </c>
      <c r="BL268" s="97">
        <f t="shared" si="215"/>
        <v>0</v>
      </c>
      <c r="BM268" s="97">
        <f t="shared" si="216"/>
        <v>0</v>
      </c>
      <c r="BN268" s="97">
        <f t="shared" si="217"/>
        <v>0</v>
      </c>
      <c r="BO268" s="97">
        <f t="shared" si="218"/>
        <v>0</v>
      </c>
      <c r="BP268" s="97">
        <f t="shared" si="219"/>
        <v>0</v>
      </c>
      <c r="BQ268" s="97">
        <f t="shared" si="220"/>
        <v>0</v>
      </c>
      <c r="BR268" s="97">
        <f t="shared" si="221"/>
        <v>0</v>
      </c>
      <c r="BS268" s="130">
        <f t="shared" si="222"/>
        <v>0</v>
      </c>
      <c r="BT268" s="182"/>
      <c r="BU268" s="100"/>
      <c r="BV268" s="492"/>
    </row>
    <row r="269" spans="1:74" s="118" customFormat="1" ht="31.5" customHeight="1" x14ac:dyDescent="0.25">
      <c r="A269" s="74">
        <v>10</v>
      </c>
      <c r="B269" s="75">
        <v>1039</v>
      </c>
      <c r="C269" s="49" t="s">
        <v>2140</v>
      </c>
      <c r="D269" s="76" t="s">
        <v>1818</v>
      </c>
      <c r="E269" s="48" t="s">
        <v>1228</v>
      </c>
      <c r="F269" s="87" t="s">
        <v>3137</v>
      </c>
      <c r="G269" s="87"/>
      <c r="H269" s="87"/>
      <c r="I269" s="87"/>
      <c r="J269" s="109"/>
      <c r="K269" s="87"/>
      <c r="L269" s="87"/>
      <c r="M269" s="48" t="s">
        <v>2368</v>
      </c>
      <c r="N269" s="49" t="s">
        <v>2414</v>
      </c>
      <c r="O269" s="49"/>
      <c r="P269" s="76" t="str">
        <f t="shared" si="200"/>
        <v/>
      </c>
      <c r="Q269" s="88" t="s">
        <v>505</v>
      </c>
      <c r="R269" s="49" t="s">
        <v>506</v>
      </c>
      <c r="S269" s="76" t="s">
        <v>1854</v>
      </c>
      <c r="T269" s="76" t="s">
        <v>492</v>
      </c>
      <c r="U269" s="89"/>
      <c r="V269" s="90">
        <v>1</v>
      </c>
      <c r="W269" s="399">
        <f t="shared" si="203"/>
        <v>5570112</v>
      </c>
      <c r="X269" s="171" t="s">
        <v>2463</v>
      </c>
      <c r="Y269" s="203"/>
      <c r="Z269" s="473" t="s">
        <v>4575</v>
      </c>
      <c r="AA269" s="473" t="s">
        <v>4575</v>
      </c>
      <c r="AB269" s="473" t="s">
        <v>4576</v>
      </c>
      <c r="AC269" s="132" t="s">
        <v>3097</v>
      </c>
      <c r="AD269" s="132">
        <v>43299</v>
      </c>
      <c r="AE269" s="132" t="s">
        <v>3138</v>
      </c>
      <c r="AF269" s="132" t="str">
        <f t="shared" si="201"/>
        <v/>
      </c>
      <c r="AG269" s="132">
        <f t="shared" si="199"/>
        <v>43299</v>
      </c>
      <c r="AH269" s="132"/>
      <c r="AI269" s="204" t="s">
        <v>2345</v>
      </c>
      <c r="AJ269" s="205">
        <v>43567</v>
      </c>
      <c r="AK269" s="206">
        <v>6780212</v>
      </c>
      <c r="AL269" s="226">
        <v>5570112</v>
      </c>
      <c r="AM269" s="208">
        <v>5570112</v>
      </c>
      <c r="AN269" s="93"/>
      <c r="AO269" s="49" t="str">
        <f t="shared" si="204"/>
        <v>群馬県前橋市富士見町皆沢３５９－２</v>
      </c>
      <c r="AP269" s="49"/>
      <c r="AQ269" s="89"/>
      <c r="AR269" s="93"/>
      <c r="AS269" s="89"/>
      <c r="AT269" s="93"/>
      <c r="AU269" s="89"/>
      <c r="AV269" s="93"/>
      <c r="AW269" s="89"/>
      <c r="AX269" s="94"/>
      <c r="AY269" s="391">
        <f t="shared" si="202"/>
        <v>0</v>
      </c>
      <c r="AZ269" s="95">
        <f t="shared" si="197"/>
        <v>5570112</v>
      </c>
      <c r="BA269" s="49" t="str">
        <f t="shared" si="205"/>
        <v>群馬県前橋市富士見町皆沢３５９－２</v>
      </c>
      <c r="BB269" s="48">
        <f t="shared" si="206"/>
        <v>1</v>
      </c>
      <c r="BC269" s="96">
        <f t="shared" si="207"/>
        <v>0</v>
      </c>
      <c r="BD269" s="89" t="str">
        <f t="shared" si="198"/>
        <v>記載無</v>
      </c>
      <c r="BE269" s="97">
        <f t="shared" si="208"/>
        <v>0</v>
      </c>
      <c r="BF269" s="97">
        <f t="shared" si="209"/>
        <v>0</v>
      </c>
      <c r="BG269" s="97">
        <f t="shared" si="210"/>
        <v>0</v>
      </c>
      <c r="BH269" s="97">
        <f t="shared" si="211"/>
        <v>0</v>
      </c>
      <c r="BI269" s="97">
        <f t="shared" si="212"/>
        <v>0</v>
      </c>
      <c r="BJ269" s="97">
        <f t="shared" si="213"/>
        <v>0</v>
      </c>
      <c r="BK269" s="97">
        <f t="shared" si="214"/>
        <v>0</v>
      </c>
      <c r="BL269" s="97">
        <f t="shared" si="215"/>
        <v>0</v>
      </c>
      <c r="BM269" s="97">
        <f t="shared" si="216"/>
        <v>0</v>
      </c>
      <c r="BN269" s="97">
        <f t="shared" si="217"/>
        <v>0</v>
      </c>
      <c r="BO269" s="97">
        <f t="shared" si="218"/>
        <v>0</v>
      </c>
      <c r="BP269" s="97">
        <f t="shared" si="219"/>
        <v>0</v>
      </c>
      <c r="BQ269" s="97">
        <f t="shared" si="220"/>
        <v>0</v>
      </c>
      <c r="BR269" s="97">
        <f t="shared" si="221"/>
        <v>0</v>
      </c>
      <c r="BS269" s="130">
        <f t="shared" si="222"/>
        <v>5570112</v>
      </c>
      <c r="BT269" s="182"/>
      <c r="BV269" s="136"/>
    </row>
    <row r="270" spans="1:74" s="118" customFormat="1" ht="31.5" customHeight="1" x14ac:dyDescent="0.25">
      <c r="A270" s="74">
        <v>10</v>
      </c>
      <c r="B270" s="75">
        <v>1033</v>
      </c>
      <c r="C270" s="49" t="s">
        <v>2140</v>
      </c>
      <c r="D270" s="76" t="s">
        <v>3140</v>
      </c>
      <c r="E270" s="48" t="s">
        <v>1228</v>
      </c>
      <c r="F270" s="87" t="s">
        <v>2418</v>
      </c>
      <c r="G270" s="87"/>
      <c r="H270" s="87"/>
      <c r="I270" s="87"/>
      <c r="J270" s="109"/>
      <c r="K270" s="87"/>
      <c r="L270" s="87"/>
      <c r="M270" s="48" t="s">
        <v>2368</v>
      </c>
      <c r="N270" s="49" t="s">
        <v>2414</v>
      </c>
      <c r="O270" s="49"/>
      <c r="P270" s="76" t="str">
        <f t="shared" si="200"/>
        <v/>
      </c>
      <c r="Q270" s="88" t="s">
        <v>505</v>
      </c>
      <c r="R270" s="49" t="s">
        <v>506</v>
      </c>
      <c r="S270" s="76" t="s">
        <v>1854</v>
      </c>
      <c r="T270" s="76" t="s">
        <v>492</v>
      </c>
      <c r="U270" s="89"/>
      <c r="V270" s="90">
        <v>1</v>
      </c>
      <c r="W270" s="399">
        <f t="shared" si="203"/>
        <v>5570112</v>
      </c>
      <c r="X270" s="171" t="s">
        <v>2463</v>
      </c>
      <c r="Y270" s="76"/>
      <c r="Z270" s="473" t="s">
        <v>4575</v>
      </c>
      <c r="AA270" s="473" t="s">
        <v>4575</v>
      </c>
      <c r="AB270" s="473" t="s">
        <v>4576</v>
      </c>
      <c r="AC270" s="132" t="s">
        <v>145</v>
      </c>
      <c r="AD270" s="132">
        <v>43299</v>
      </c>
      <c r="AE270" s="132">
        <v>42255</v>
      </c>
      <c r="AF270" s="132" t="str">
        <f t="shared" si="201"/>
        <v/>
      </c>
      <c r="AG270" s="132">
        <f t="shared" si="199"/>
        <v>42255</v>
      </c>
      <c r="AH270" s="132"/>
      <c r="AI270" s="204" t="s">
        <v>2345</v>
      </c>
      <c r="AJ270" s="205">
        <v>43567</v>
      </c>
      <c r="AK270" s="206">
        <v>6780212</v>
      </c>
      <c r="AL270" s="226">
        <v>5570112</v>
      </c>
      <c r="AM270" s="208">
        <v>5570112</v>
      </c>
      <c r="AN270" s="93"/>
      <c r="AO270" s="49" t="str">
        <f t="shared" si="204"/>
        <v>群馬県前橋市富士見町皆沢３５９－２</v>
      </c>
      <c r="AP270" s="49"/>
      <c r="AQ270" s="89"/>
      <c r="AR270" s="93"/>
      <c r="AS270" s="89"/>
      <c r="AT270" s="93"/>
      <c r="AU270" s="89"/>
      <c r="AV270" s="93"/>
      <c r="AW270" s="89"/>
      <c r="AX270" s="94"/>
      <c r="AY270" s="391">
        <f t="shared" si="202"/>
        <v>0</v>
      </c>
      <c r="AZ270" s="95">
        <f t="shared" si="197"/>
        <v>5570112</v>
      </c>
      <c r="BA270" s="49" t="str">
        <f t="shared" si="205"/>
        <v>群馬県前橋市富士見町皆沢３５９－２</v>
      </c>
      <c r="BB270" s="48">
        <f t="shared" si="206"/>
        <v>1</v>
      </c>
      <c r="BC270" s="96">
        <f t="shared" si="207"/>
        <v>0</v>
      </c>
      <c r="BD270" s="89" t="str">
        <f t="shared" si="198"/>
        <v>期限未記載</v>
      </c>
      <c r="BE270" s="97">
        <f t="shared" si="208"/>
        <v>5570112</v>
      </c>
      <c r="BF270" s="97">
        <f t="shared" si="209"/>
        <v>0</v>
      </c>
      <c r="BG270" s="97">
        <f t="shared" si="210"/>
        <v>0</v>
      </c>
      <c r="BH270" s="97">
        <f t="shared" si="211"/>
        <v>0</v>
      </c>
      <c r="BI270" s="97">
        <f t="shared" si="212"/>
        <v>0</v>
      </c>
      <c r="BJ270" s="97">
        <f t="shared" si="213"/>
        <v>0</v>
      </c>
      <c r="BK270" s="97">
        <f t="shared" si="214"/>
        <v>0</v>
      </c>
      <c r="BL270" s="97">
        <f t="shared" si="215"/>
        <v>0</v>
      </c>
      <c r="BM270" s="97">
        <f t="shared" si="216"/>
        <v>0</v>
      </c>
      <c r="BN270" s="97">
        <f t="shared" si="217"/>
        <v>0</v>
      </c>
      <c r="BO270" s="97">
        <f t="shared" si="218"/>
        <v>0</v>
      </c>
      <c r="BP270" s="97">
        <f t="shared" si="219"/>
        <v>0</v>
      </c>
      <c r="BQ270" s="97">
        <f t="shared" si="220"/>
        <v>0</v>
      </c>
      <c r="BR270" s="97">
        <f t="shared" si="221"/>
        <v>0</v>
      </c>
      <c r="BS270" s="130">
        <f t="shared" si="222"/>
        <v>0</v>
      </c>
      <c r="BT270" s="182"/>
      <c r="BV270" s="136"/>
    </row>
    <row r="271" spans="1:74" s="118" customFormat="1" ht="31.5" customHeight="1" x14ac:dyDescent="0.25">
      <c r="A271" s="74">
        <v>10</v>
      </c>
      <c r="B271" s="75">
        <v>1038</v>
      </c>
      <c r="C271" s="49" t="s">
        <v>2140</v>
      </c>
      <c r="D271" s="76" t="s">
        <v>1818</v>
      </c>
      <c r="E271" s="48" t="s">
        <v>1228</v>
      </c>
      <c r="F271" s="87" t="s">
        <v>2418</v>
      </c>
      <c r="G271" s="87"/>
      <c r="H271" s="87"/>
      <c r="I271" s="87"/>
      <c r="J271" s="109"/>
      <c r="K271" s="87"/>
      <c r="L271" s="87"/>
      <c r="M271" s="48" t="s">
        <v>2368</v>
      </c>
      <c r="N271" s="49" t="s">
        <v>2414</v>
      </c>
      <c r="O271" s="49"/>
      <c r="P271" s="76" t="str">
        <f t="shared" si="200"/>
        <v/>
      </c>
      <c r="Q271" s="88" t="s">
        <v>505</v>
      </c>
      <c r="R271" s="49" t="s">
        <v>506</v>
      </c>
      <c r="S271" s="76" t="s">
        <v>1854</v>
      </c>
      <c r="T271" s="76" t="s">
        <v>492</v>
      </c>
      <c r="U271" s="89"/>
      <c r="V271" s="90">
        <v>1</v>
      </c>
      <c r="W271" s="399">
        <f t="shared" si="203"/>
        <v>5570112</v>
      </c>
      <c r="X271" s="171" t="s">
        <v>2463</v>
      </c>
      <c r="Y271" s="419"/>
      <c r="Z271" s="473" t="s">
        <v>4575</v>
      </c>
      <c r="AA271" s="473" t="s">
        <v>4575</v>
      </c>
      <c r="AB271" s="473" t="s">
        <v>4576</v>
      </c>
      <c r="AC271" s="132" t="str">
        <f>IF(AZ271=0,"【支払済】","")</f>
        <v>【支払済】</v>
      </c>
      <c r="AD271" s="132">
        <v>43537</v>
      </c>
      <c r="AE271" s="132">
        <v>42255</v>
      </c>
      <c r="AF271" s="132" t="str">
        <f t="shared" si="201"/>
        <v/>
      </c>
      <c r="AG271" s="132">
        <f t="shared" si="199"/>
        <v>42255</v>
      </c>
      <c r="AH271" s="132"/>
      <c r="AI271" s="204" t="s">
        <v>2345</v>
      </c>
      <c r="AJ271" s="205">
        <v>43567</v>
      </c>
      <c r="AK271" s="211">
        <v>6780212</v>
      </c>
      <c r="AL271" s="226">
        <v>5570112</v>
      </c>
      <c r="AM271" s="208">
        <v>5570112</v>
      </c>
      <c r="AN271" s="93"/>
      <c r="AO271" s="49" t="str">
        <f t="shared" si="204"/>
        <v>群馬県前橋市富士見町皆沢３５９－２</v>
      </c>
      <c r="AP271" s="208"/>
      <c r="AQ271" s="89">
        <v>43567</v>
      </c>
      <c r="AR271" s="93">
        <v>5570112</v>
      </c>
      <c r="AS271" s="89"/>
      <c r="AT271" s="93"/>
      <c r="AU271" s="89"/>
      <c r="AV271" s="93"/>
      <c r="AW271" s="89"/>
      <c r="AX271" s="94"/>
      <c r="AY271" s="391">
        <f t="shared" si="202"/>
        <v>5570112</v>
      </c>
      <c r="AZ271" s="95">
        <f t="shared" si="197"/>
        <v>0</v>
      </c>
      <c r="BA271" s="49" t="str">
        <f t="shared" si="205"/>
        <v>群馬県前橋市富士見町皆沢３５９－２</v>
      </c>
      <c r="BB271" s="48">
        <f t="shared" si="206"/>
        <v>1</v>
      </c>
      <c r="BC271" s="96">
        <f t="shared" si="207"/>
        <v>0</v>
      </c>
      <c r="BD271" s="89" t="str">
        <f t="shared" si="198"/>
        <v>【支払済】</v>
      </c>
      <c r="BE271" s="97">
        <f t="shared" si="208"/>
        <v>0</v>
      </c>
      <c r="BF271" s="97">
        <f t="shared" si="209"/>
        <v>0</v>
      </c>
      <c r="BG271" s="97">
        <f t="shared" si="210"/>
        <v>0</v>
      </c>
      <c r="BH271" s="97">
        <f t="shared" si="211"/>
        <v>0</v>
      </c>
      <c r="BI271" s="97">
        <f t="shared" si="212"/>
        <v>0</v>
      </c>
      <c r="BJ271" s="97">
        <f t="shared" si="213"/>
        <v>0</v>
      </c>
      <c r="BK271" s="97">
        <f t="shared" si="214"/>
        <v>0</v>
      </c>
      <c r="BL271" s="97">
        <f t="shared" si="215"/>
        <v>0</v>
      </c>
      <c r="BM271" s="97">
        <f t="shared" si="216"/>
        <v>0</v>
      </c>
      <c r="BN271" s="97">
        <f t="shared" si="217"/>
        <v>0</v>
      </c>
      <c r="BO271" s="97">
        <f t="shared" si="218"/>
        <v>0</v>
      </c>
      <c r="BP271" s="97">
        <f t="shared" si="219"/>
        <v>0</v>
      </c>
      <c r="BQ271" s="97">
        <f t="shared" si="220"/>
        <v>0</v>
      </c>
      <c r="BR271" s="97">
        <f t="shared" si="221"/>
        <v>0</v>
      </c>
      <c r="BS271" s="98">
        <f t="shared" si="222"/>
        <v>0</v>
      </c>
      <c r="BT271" s="182"/>
      <c r="BV271" s="492"/>
    </row>
    <row r="272" spans="1:74" s="118" customFormat="1" ht="31.5" customHeight="1" x14ac:dyDescent="0.25">
      <c r="A272" s="74">
        <v>10</v>
      </c>
      <c r="B272" s="75">
        <v>128</v>
      </c>
      <c r="C272" s="49" t="s">
        <v>2140</v>
      </c>
      <c r="D272" s="76" t="s">
        <v>3393</v>
      </c>
      <c r="E272" s="48" t="s">
        <v>1228</v>
      </c>
      <c r="F272" s="87"/>
      <c r="G272" s="87" t="s">
        <v>4054</v>
      </c>
      <c r="H272" s="87"/>
      <c r="I272" s="87"/>
      <c r="J272" s="109"/>
      <c r="K272" s="87"/>
      <c r="L272" s="87"/>
      <c r="M272" s="48" t="s">
        <v>2368</v>
      </c>
      <c r="N272" s="49" t="s">
        <v>1239</v>
      </c>
      <c r="O272" s="49"/>
      <c r="P272" s="76" t="str">
        <f t="shared" si="200"/>
        <v/>
      </c>
      <c r="Q272" s="88" t="s">
        <v>505</v>
      </c>
      <c r="R272" s="49" t="s">
        <v>506</v>
      </c>
      <c r="S272" s="76" t="s">
        <v>1854</v>
      </c>
      <c r="T272" s="76" t="s">
        <v>492</v>
      </c>
      <c r="U272" s="89"/>
      <c r="V272" s="90">
        <v>3</v>
      </c>
      <c r="W272" s="399">
        <f t="shared" si="203"/>
        <v>2260070.6666666665</v>
      </c>
      <c r="X272" s="171" t="s">
        <v>2463</v>
      </c>
      <c r="Y272" s="76"/>
      <c r="Z272" s="473" t="s">
        <v>4575</v>
      </c>
      <c r="AA272" s="473" t="s">
        <v>4575</v>
      </c>
      <c r="AB272" s="473" t="s">
        <v>4576</v>
      </c>
      <c r="AC272" s="132" t="s">
        <v>145</v>
      </c>
      <c r="AD272" s="132">
        <v>43299</v>
      </c>
      <c r="AE272" s="132">
        <v>42255</v>
      </c>
      <c r="AF272" s="132" t="str">
        <f t="shared" si="201"/>
        <v/>
      </c>
      <c r="AG272" s="132">
        <f t="shared" si="199"/>
        <v>42255</v>
      </c>
      <c r="AH272" s="132"/>
      <c r="AI272" s="204" t="s">
        <v>2345</v>
      </c>
      <c r="AJ272" s="205">
        <v>43567</v>
      </c>
      <c r="AK272" s="211">
        <v>6780212</v>
      </c>
      <c r="AL272" s="226">
        <v>6780212</v>
      </c>
      <c r="AM272" s="208">
        <f>5570112+605050*2</f>
        <v>6780212</v>
      </c>
      <c r="AN272" s="93"/>
      <c r="AO272" s="49" t="str">
        <f t="shared" si="204"/>
        <v>群馬県前橋市富士見町皆沢３５９－２、１３～１４</v>
      </c>
      <c r="AP272" s="49"/>
      <c r="AQ272" s="89"/>
      <c r="AR272" s="93"/>
      <c r="AS272" s="89"/>
      <c r="AT272" s="93"/>
      <c r="AU272" s="89"/>
      <c r="AV272" s="93"/>
      <c r="AW272" s="89"/>
      <c r="AX272" s="94"/>
      <c r="AY272" s="391">
        <f t="shared" si="202"/>
        <v>0</v>
      </c>
      <c r="AZ272" s="95">
        <f t="shared" si="197"/>
        <v>6780212</v>
      </c>
      <c r="BA272" s="49" t="str">
        <f t="shared" si="205"/>
        <v>群馬県前橋市富士見町皆沢３５９－２、１３～１４</v>
      </c>
      <c r="BB272" s="48">
        <f t="shared" si="206"/>
        <v>3</v>
      </c>
      <c r="BC272" s="96">
        <f t="shared" si="207"/>
        <v>0</v>
      </c>
      <c r="BD272" s="89" t="str">
        <f t="shared" si="198"/>
        <v>期限未記載</v>
      </c>
      <c r="BE272" s="97">
        <f t="shared" si="208"/>
        <v>6780212</v>
      </c>
      <c r="BF272" s="97">
        <f t="shared" si="209"/>
        <v>0</v>
      </c>
      <c r="BG272" s="97">
        <f t="shared" si="210"/>
        <v>0</v>
      </c>
      <c r="BH272" s="97">
        <f t="shared" si="211"/>
        <v>0</v>
      </c>
      <c r="BI272" s="97">
        <f t="shared" si="212"/>
        <v>0</v>
      </c>
      <c r="BJ272" s="97">
        <f t="shared" si="213"/>
        <v>0</v>
      </c>
      <c r="BK272" s="97">
        <f t="shared" si="214"/>
        <v>0</v>
      </c>
      <c r="BL272" s="97">
        <f t="shared" si="215"/>
        <v>0</v>
      </c>
      <c r="BM272" s="97">
        <f t="shared" si="216"/>
        <v>0</v>
      </c>
      <c r="BN272" s="97">
        <f t="shared" si="217"/>
        <v>0</v>
      </c>
      <c r="BO272" s="97">
        <f t="shared" si="218"/>
        <v>0</v>
      </c>
      <c r="BP272" s="97">
        <f t="shared" si="219"/>
        <v>0</v>
      </c>
      <c r="BQ272" s="97">
        <f t="shared" si="220"/>
        <v>0</v>
      </c>
      <c r="BR272" s="97">
        <f t="shared" si="221"/>
        <v>0</v>
      </c>
      <c r="BS272" s="98">
        <f t="shared" si="222"/>
        <v>0</v>
      </c>
      <c r="BT272" s="182"/>
      <c r="BV272" s="136"/>
    </row>
    <row r="273" spans="1:74" s="118" customFormat="1" ht="31.5" customHeight="1" x14ac:dyDescent="0.25">
      <c r="A273" s="74">
        <v>10</v>
      </c>
      <c r="B273" s="75">
        <v>129</v>
      </c>
      <c r="C273" s="49" t="s">
        <v>2140</v>
      </c>
      <c r="D273" s="76"/>
      <c r="E273" s="48" t="s">
        <v>1060</v>
      </c>
      <c r="F273" s="87" t="s">
        <v>2548</v>
      </c>
      <c r="G273" s="87"/>
      <c r="H273" s="87"/>
      <c r="I273" s="87"/>
      <c r="J273" s="109"/>
      <c r="K273" s="87"/>
      <c r="L273" s="87"/>
      <c r="M273" s="48" t="s">
        <v>2368</v>
      </c>
      <c r="N273" s="49" t="s">
        <v>1238</v>
      </c>
      <c r="O273" s="49"/>
      <c r="P273" s="76" t="str">
        <f t="shared" si="200"/>
        <v/>
      </c>
      <c r="Q273" s="88" t="s">
        <v>501</v>
      </c>
      <c r="R273" s="49"/>
      <c r="S273" s="76" t="s">
        <v>1854</v>
      </c>
      <c r="T273" s="76" t="s">
        <v>492</v>
      </c>
      <c r="U273" s="89"/>
      <c r="V273" s="90">
        <v>2</v>
      </c>
      <c r="W273" s="399">
        <f t="shared" si="203"/>
        <v>1629653</v>
      </c>
      <c r="X273" s="171" t="s">
        <v>2511</v>
      </c>
      <c r="Y273" s="209" t="s">
        <v>2310</v>
      </c>
      <c r="Z273" s="506" t="s">
        <v>4575</v>
      </c>
      <c r="AA273" s="506" t="s">
        <v>4575</v>
      </c>
      <c r="AB273" s="506" t="s">
        <v>4576</v>
      </c>
      <c r="AC273" s="132">
        <v>43521</v>
      </c>
      <c r="AD273" s="132">
        <v>43490</v>
      </c>
      <c r="AE273" s="132">
        <v>42255</v>
      </c>
      <c r="AF273" s="132" t="str">
        <f t="shared" si="201"/>
        <v/>
      </c>
      <c r="AG273" s="132">
        <f t="shared" si="199"/>
        <v>42255</v>
      </c>
      <c r="AH273" s="132"/>
      <c r="AI273" s="204"/>
      <c r="AJ273" s="205"/>
      <c r="AK273" s="211"/>
      <c r="AL273" s="207"/>
      <c r="AM273" s="208">
        <v>3259306</v>
      </c>
      <c r="AN273" s="93"/>
      <c r="AO273" s="49" t="str">
        <f t="shared" si="204"/>
        <v>群馬県前橋市富士見町小暮１４２８－１、３</v>
      </c>
      <c r="AP273" s="49"/>
      <c r="AQ273" s="89"/>
      <c r="AR273" s="93"/>
      <c r="AS273" s="89"/>
      <c r="AT273" s="93"/>
      <c r="AU273" s="89"/>
      <c r="AV273" s="93"/>
      <c r="AW273" s="89"/>
      <c r="AX273" s="94"/>
      <c r="AY273" s="391">
        <f t="shared" si="202"/>
        <v>0</v>
      </c>
      <c r="AZ273" s="95">
        <f t="shared" si="197"/>
        <v>3259306</v>
      </c>
      <c r="BA273" s="49" t="str">
        <f t="shared" si="205"/>
        <v>群馬県前橋市富士見町小暮１４２８－１、３</v>
      </c>
      <c r="BB273" s="48">
        <f t="shared" si="206"/>
        <v>2</v>
      </c>
      <c r="BC273" s="96" t="str">
        <f t="shared" si="207"/>
        <v>自社物件</v>
      </c>
      <c r="BD273" s="89">
        <f t="shared" si="198"/>
        <v>43521</v>
      </c>
      <c r="BE273" s="97">
        <f t="shared" si="208"/>
        <v>0</v>
      </c>
      <c r="BF273" s="97">
        <f t="shared" si="209"/>
        <v>0</v>
      </c>
      <c r="BG273" s="97">
        <f t="shared" si="210"/>
        <v>0</v>
      </c>
      <c r="BH273" s="97">
        <f t="shared" si="211"/>
        <v>0</v>
      </c>
      <c r="BI273" s="97">
        <f t="shared" si="212"/>
        <v>3259306</v>
      </c>
      <c r="BJ273" s="97">
        <f t="shared" si="213"/>
        <v>0</v>
      </c>
      <c r="BK273" s="97">
        <f t="shared" si="214"/>
        <v>0</v>
      </c>
      <c r="BL273" s="97">
        <f t="shared" si="215"/>
        <v>0</v>
      </c>
      <c r="BM273" s="97">
        <f t="shared" si="216"/>
        <v>0</v>
      </c>
      <c r="BN273" s="97">
        <f t="shared" si="217"/>
        <v>0</v>
      </c>
      <c r="BO273" s="97">
        <f t="shared" si="218"/>
        <v>0</v>
      </c>
      <c r="BP273" s="97">
        <f t="shared" si="219"/>
        <v>0</v>
      </c>
      <c r="BQ273" s="97">
        <f t="shared" si="220"/>
        <v>0</v>
      </c>
      <c r="BR273" s="97">
        <f t="shared" si="221"/>
        <v>0</v>
      </c>
      <c r="BS273" s="130">
        <f t="shared" si="222"/>
        <v>0</v>
      </c>
      <c r="BT273" s="182"/>
      <c r="BU273" s="100"/>
      <c r="BV273" s="136"/>
    </row>
    <row r="274" spans="1:74" s="118" customFormat="1" ht="31.5" customHeight="1" x14ac:dyDescent="0.25">
      <c r="A274" s="74">
        <v>10</v>
      </c>
      <c r="B274" s="75">
        <v>1031</v>
      </c>
      <c r="C274" s="49" t="s">
        <v>2140</v>
      </c>
      <c r="D274" s="76" t="s">
        <v>2958</v>
      </c>
      <c r="E274" s="48" t="s">
        <v>1071</v>
      </c>
      <c r="F274" s="87" t="s">
        <v>3133</v>
      </c>
      <c r="G274" s="87"/>
      <c r="H274" s="87"/>
      <c r="I274" s="87"/>
      <c r="J274" s="109"/>
      <c r="K274" s="87"/>
      <c r="L274" s="87"/>
      <c r="M274" s="48" t="s">
        <v>2983</v>
      </c>
      <c r="N274" s="49" t="s">
        <v>2410</v>
      </c>
      <c r="O274" s="49"/>
      <c r="P274" s="76" t="str">
        <f t="shared" si="200"/>
        <v/>
      </c>
      <c r="Q274" s="88" t="s">
        <v>2419</v>
      </c>
      <c r="R274" s="49" t="s">
        <v>2420</v>
      </c>
      <c r="S274" s="76" t="s">
        <v>2421</v>
      </c>
      <c r="T274" s="76" t="s">
        <v>2422</v>
      </c>
      <c r="U274" s="89"/>
      <c r="V274" s="90">
        <v>1</v>
      </c>
      <c r="W274" s="399">
        <f t="shared" si="203"/>
        <v>281098</v>
      </c>
      <c r="X274" s="171" t="s">
        <v>2461</v>
      </c>
      <c r="Y274" s="466" t="s">
        <v>504</v>
      </c>
      <c r="Z274" s="481" t="s">
        <v>4576</v>
      </c>
      <c r="AA274" s="497" t="s">
        <v>4575</v>
      </c>
      <c r="AB274" s="497" t="s">
        <v>4608</v>
      </c>
      <c r="AC274" s="132" t="str">
        <f>IF(AZ274=0,"【支払済】","")</f>
        <v>【支払済】</v>
      </c>
      <c r="AD274" s="132">
        <v>43287</v>
      </c>
      <c r="AE274" s="132">
        <v>42255</v>
      </c>
      <c r="AF274" s="132"/>
      <c r="AG274" s="132">
        <f t="shared" si="199"/>
        <v>42255</v>
      </c>
      <c r="AH274" s="132"/>
      <c r="AI274" s="204" t="s">
        <v>2412</v>
      </c>
      <c r="AJ274" s="205">
        <v>43567</v>
      </c>
      <c r="AK274" s="211"/>
      <c r="AL274" s="226">
        <v>281098</v>
      </c>
      <c r="AM274" s="208">
        <v>281098</v>
      </c>
      <c r="AN274" s="93"/>
      <c r="AO274" s="49" t="str">
        <f t="shared" si="204"/>
        <v>群馬県前橋市富士見町小暮２５０６－１００</v>
      </c>
      <c r="AP274" s="208"/>
      <c r="AQ274" s="89">
        <v>43567</v>
      </c>
      <c r="AR274" s="93">
        <v>281098</v>
      </c>
      <c r="AS274" s="89"/>
      <c r="AT274" s="93"/>
      <c r="AU274" s="89"/>
      <c r="AV274" s="93"/>
      <c r="AW274" s="89"/>
      <c r="AX274" s="94"/>
      <c r="AY274" s="391"/>
      <c r="AZ274" s="95">
        <f t="shared" si="197"/>
        <v>0</v>
      </c>
      <c r="BA274" s="49"/>
      <c r="BB274" s="48"/>
      <c r="BC274" s="96"/>
      <c r="BD274" s="89"/>
      <c r="BE274" s="97">
        <f t="shared" si="208"/>
        <v>0</v>
      </c>
      <c r="BF274" s="97"/>
      <c r="BG274" s="97"/>
      <c r="BH274" s="97"/>
      <c r="BI274" s="97"/>
      <c r="BJ274" s="97"/>
      <c r="BK274" s="97"/>
      <c r="BL274" s="97"/>
      <c r="BM274" s="97"/>
      <c r="BN274" s="97"/>
      <c r="BO274" s="97"/>
      <c r="BP274" s="97"/>
      <c r="BQ274" s="97"/>
      <c r="BR274" s="97"/>
      <c r="BS274" s="130"/>
      <c r="BT274" s="182"/>
      <c r="BU274" s="58"/>
      <c r="BV274" s="492" t="s">
        <v>4621</v>
      </c>
    </row>
    <row r="275" spans="1:74" s="118" customFormat="1" ht="31.5" customHeight="1" x14ac:dyDescent="0.25">
      <c r="A275" s="74">
        <v>10</v>
      </c>
      <c r="B275" s="75">
        <v>1032</v>
      </c>
      <c r="C275" s="49" t="s">
        <v>2140</v>
      </c>
      <c r="D275" s="76" t="s">
        <v>2958</v>
      </c>
      <c r="E275" s="48" t="s">
        <v>1071</v>
      </c>
      <c r="F275" s="87" t="s">
        <v>3134</v>
      </c>
      <c r="G275" s="87"/>
      <c r="H275" s="87"/>
      <c r="I275" s="87"/>
      <c r="J275" s="109"/>
      <c r="K275" s="87"/>
      <c r="L275" s="87"/>
      <c r="M275" s="48" t="s">
        <v>2983</v>
      </c>
      <c r="N275" s="49" t="s">
        <v>2411</v>
      </c>
      <c r="O275" s="49"/>
      <c r="P275" s="76" t="str">
        <f t="shared" si="200"/>
        <v/>
      </c>
      <c r="Q275" s="88" t="s">
        <v>502</v>
      </c>
      <c r="R275" s="49" t="s">
        <v>503</v>
      </c>
      <c r="S275" s="76" t="s">
        <v>1854</v>
      </c>
      <c r="T275" s="76" t="s">
        <v>492</v>
      </c>
      <c r="U275" s="89"/>
      <c r="V275" s="90">
        <v>1</v>
      </c>
      <c r="W275" s="399">
        <f t="shared" si="203"/>
        <v>6483347</v>
      </c>
      <c r="X275" s="171" t="s">
        <v>2461</v>
      </c>
      <c r="Y275" s="466" t="s">
        <v>504</v>
      </c>
      <c r="Z275" s="481" t="s">
        <v>4576</v>
      </c>
      <c r="AA275" s="484" t="s">
        <v>4575</v>
      </c>
      <c r="AB275" s="484" t="s">
        <v>4608</v>
      </c>
      <c r="AC275" s="132" t="str">
        <f>IF(AZ275=0,"【支払済】","")</f>
        <v>【支払済】</v>
      </c>
      <c r="AD275" s="132">
        <v>43287</v>
      </c>
      <c r="AE275" s="132">
        <v>42255</v>
      </c>
      <c r="AF275" s="132" t="str">
        <f t="shared" ref="AF275:AF338" si="223">+IF(AD275=AE275,"SAME","")</f>
        <v/>
      </c>
      <c r="AG275" s="132">
        <f t="shared" si="199"/>
        <v>42255</v>
      </c>
      <c r="AH275" s="132"/>
      <c r="AI275" s="204" t="s">
        <v>2345</v>
      </c>
      <c r="AJ275" s="205">
        <v>43567</v>
      </c>
      <c r="AK275" s="206">
        <v>7045543</v>
      </c>
      <c r="AL275" s="226">
        <v>6483347</v>
      </c>
      <c r="AM275" s="208">
        <v>6483347</v>
      </c>
      <c r="AN275" s="93"/>
      <c r="AO275" s="49" t="str">
        <f t="shared" si="204"/>
        <v>群馬県前橋市富士見町小暮２５０６－１０１</v>
      </c>
      <c r="AP275" s="208"/>
      <c r="AQ275" s="89">
        <v>43567</v>
      </c>
      <c r="AR275" s="93">
        <v>6483347</v>
      </c>
      <c r="AS275" s="89"/>
      <c r="AT275" s="93"/>
      <c r="AU275" s="89"/>
      <c r="AV275" s="93"/>
      <c r="AW275" s="89"/>
      <c r="AX275" s="94"/>
      <c r="AY275" s="391">
        <f t="shared" ref="AY275:AY338" si="224">AR275+AT275+AV275+AX275</f>
        <v>6483347</v>
      </c>
      <c r="AZ275" s="95">
        <f t="shared" si="197"/>
        <v>0</v>
      </c>
      <c r="BA275" s="49" t="str">
        <f t="shared" ref="BA275:BA306" si="225">N275</f>
        <v>群馬県前橋市富士見町小暮２５０６－１０１</v>
      </c>
      <c r="BB275" s="48">
        <f t="shared" ref="BB275:BB306" si="226">V275</f>
        <v>1</v>
      </c>
      <c r="BC275" s="96" t="str">
        <f t="shared" ref="BC275:BC281" si="227">Y275</f>
        <v>農転×</v>
      </c>
      <c r="BD275" s="89" t="str">
        <f t="shared" ref="BD275:BD288" si="228">AC275</f>
        <v>【支払済】</v>
      </c>
      <c r="BE275" s="97">
        <f t="shared" si="208"/>
        <v>0</v>
      </c>
      <c r="BF275" s="97">
        <f t="shared" ref="BF275:BF288" si="229">IF(AND(BD275&lt;=43506,BD275&lt;&gt;""),AZ275,0)</f>
        <v>0</v>
      </c>
      <c r="BG275" s="97">
        <f t="shared" ref="BG275:BG288" si="230">IF(AND(BD275&lt;=43511,BD275&gt;=43507),AZ275,0)</f>
        <v>0</v>
      </c>
      <c r="BH275" s="97">
        <f t="shared" ref="BH275:BH288" si="231">IF(AND(BD275&lt;=43516,BD275&gt;=43512),AZ275,0)</f>
        <v>0</v>
      </c>
      <c r="BI275" s="97">
        <f t="shared" ref="BI275:BI288" si="232">IF(AND(BD275&lt;=43521,BD275&gt;=43517),AZ275,0)</f>
        <v>0</v>
      </c>
      <c r="BJ275" s="97">
        <f t="shared" ref="BJ275:BJ288" si="233">IF(AND(BD275&lt;=43524,BD275&gt;=43522),AZ275,0)</f>
        <v>0</v>
      </c>
      <c r="BK275" s="97">
        <f t="shared" ref="BK275:BK288" si="234">IF(AND(BD275&lt;=43529,BD275&gt;=43525),AZ275,0)</f>
        <v>0</v>
      </c>
      <c r="BL275" s="97">
        <f t="shared" ref="BL275:BL288" si="235">IF(AND(BD275&lt;=43534,BD275&gt;=43530),AZ275,0)</f>
        <v>0</v>
      </c>
      <c r="BM275" s="97">
        <f t="shared" ref="BM275:BM288" si="236">IF(AND(BD275&lt;=43539,BD275&gt;=43535),AZ275,0)</f>
        <v>0</v>
      </c>
      <c r="BN275" s="97">
        <f t="shared" ref="BN275:BN288" si="237">IF(AND(BD275&lt;=43544,BD275&gt;=43540),AZ275,0)</f>
        <v>0</v>
      </c>
      <c r="BO275" s="97">
        <f t="shared" ref="BO275:BO288" si="238">IF(AND(BD275&lt;=43549,BD275&gt;=43545),AZ275,0)</f>
        <v>0</v>
      </c>
      <c r="BP275" s="97">
        <f t="shared" ref="BP275:BP288" si="239">IF(AND(BD275&lt;=43555,BD275&gt;=43550),AZ275,0)</f>
        <v>0</v>
      </c>
      <c r="BQ275" s="97">
        <f t="shared" ref="BQ275:BQ288" si="240">IF(AND(BD275&lt;=43560,BD275&gt;=43556),AZ275,0)</f>
        <v>0</v>
      </c>
      <c r="BR275" s="97">
        <f t="shared" ref="BR275:BR288" si="241">IF(AND($BD275&lt;=43565,$BD275&gt;=43561),$AZ275,0)</f>
        <v>0</v>
      </c>
      <c r="BS275" s="130">
        <f t="shared" ref="BS275:BS288" si="242">AZ275-SUM(BE275:BR275)</f>
        <v>0</v>
      </c>
      <c r="BT275" s="182"/>
      <c r="BU275" s="100"/>
      <c r="BV275" s="492" t="s">
        <v>4621</v>
      </c>
    </row>
    <row r="276" spans="1:74" s="118" customFormat="1" ht="31.5" customHeight="1" x14ac:dyDescent="0.25">
      <c r="A276" s="74">
        <v>10</v>
      </c>
      <c r="B276" s="75">
        <v>1030</v>
      </c>
      <c r="C276" s="49" t="s">
        <v>2140</v>
      </c>
      <c r="D276" s="76" t="s">
        <v>2958</v>
      </c>
      <c r="E276" s="48" t="s">
        <v>1071</v>
      </c>
      <c r="F276" s="87" t="s">
        <v>3132</v>
      </c>
      <c r="G276" s="87"/>
      <c r="H276" s="87"/>
      <c r="I276" s="87"/>
      <c r="J276" s="109"/>
      <c r="K276" s="87"/>
      <c r="L276" s="87"/>
      <c r="M276" s="48" t="s">
        <v>2983</v>
      </c>
      <c r="N276" s="49" t="s">
        <v>2409</v>
      </c>
      <c r="O276" s="49"/>
      <c r="P276" s="76" t="str">
        <f t="shared" si="200"/>
        <v/>
      </c>
      <c r="Q276" s="88" t="s">
        <v>502</v>
      </c>
      <c r="R276" s="49" t="s">
        <v>503</v>
      </c>
      <c r="S276" s="76" t="s">
        <v>1854</v>
      </c>
      <c r="T276" s="76" t="s">
        <v>492</v>
      </c>
      <c r="U276" s="89"/>
      <c r="V276" s="90">
        <v>1</v>
      </c>
      <c r="W276" s="399">
        <f t="shared" si="203"/>
        <v>281098</v>
      </c>
      <c r="X276" s="171" t="s">
        <v>2461</v>
      </c>
      <c r="Y276" s="466" t="s">
        <v>504</v>
      </c>
      <c r="Z276" s="481" t="s">
        <v>4576</v>
      </c>
      <c r="AA276" s="484" t="s">
        <v>4575</v>
      </c>
      <c r="AB276" s="484" t="s">
        <v>4608</v>
      </c>
      <c r="AC276" s="132" t="str">
        <f>IF(AZ276=0,"【支払済】","")</f>
        <v>【支払済】</v>
      </c>
      <c r="AD276" s="132">
        <v>43287</v>
      </c>
      <c r="AE276" s="132">
        <v>42255</v>
      </c>
      <c r="AF276" s="132" t="str">
        <f t="shared" si="223"/>
        <v/>
      </c>
      <c r="AG276" s="132">
        <f t="shared" si="199"/>
        <v>42255</v>
      </c>
      <c r="AH276" s="132"/>
      <c r="AI276" s="204" t="s">
        <v>2345</v>
      </c>
      <c r="AJ276" s="205">
        <v>43567</v>
      </c>
      <c r="AK276" s="206">
        <v>7045543</v>
      </c>
      <c r="AL276" s="226">
        <v>281098</v>
      </c>
      <c r="AM276" s="208">
        <v>281098</v>
      </c>
      <c r="AN276" s="93"/>
      <c r="AO276" s="49" t="str">
        <f t="shared" si="204"/>
        <v>群馬県前橋市富士見町小暮２５０６－９</v>
      </c>
      <c r="AP276" s="208"/>
      <c r="AQ276" s="89">
        <v>43567</v>
      </c>
      <c r="AR276" s="93">
        <v>281098</v>
      </c>
      <c r="AS276" s="89"/>
      <c r="AT276" s="93"/>
      <c r="AU276" s="89"/>
      <c r="AV276" s="93"/>
      <c r="AW276" s="89"/>
      <c r="AX276" s="94"/>
      <c r="AY276" s="391">
        <f t="shared" si="224"/>
        <v>281098</v>
      </c>
      <c r="AZ276" s="95">
        <f t="shared" si="197"/>
        <v>0</v>
      </c>
      <c r="BA276" s="49" t="str">
        <f t="shared" si="225"/>
        <v>群馬県前橋市富士見町小暮２５０６－９</v>
      </c>
      <c r="BB276" s="48">
        <f t="shared" si="226"/>
        <v>1</v>
      </c>
      <c r="BC276" s="96" t="str">
        <f t="shared" si="227"/>
        <v>農転×</v>
      </c>
      <c r="BD276" s="89" t="str">
        <f t="shared" si="228"/>
        <v>【支払済】</v>
      </c>
      <c r="BE276" s="97">
        <f t="shared" si="208"/>
        <v>0</v>
      </c>
      <c r="BF276" s="97">
        <f t="shared" si="229"/>
        <v>0</v>
      </c>
      <c r="BG276" s="97">
        <f t="shared" si="230"/>
        <v>0</v>
      </c>
      <c r="BH276" s="97">
        <f t="shared" si="231"/>
        <v>0</v>
      </c>
      <c r="BI276" s="97">
        <f t="shared" si="232"/>
        <v>0</v>
      </c>
      <c r="BJ276" s="97">
        <f t="shared" si="233"/>
        <v>0</v>
      </c>
      <c r="BK276" s="97">
        <f t="shared" si="234"/>
        <v>0</v>
      </c>
      <c r="BL276" s="97">
        <f t="shared" si="235"/>
        <v>0</v>
      </c>
      <c r="BM276" s="97">
        <f t="shared" si="236"/>
        <v>0</v>
      </c>
      <c r="BN276" s="97">
        <f t="shared" si="237"/>
        <v>0</v>
      </c>
      <c r="BO276" s="97">
        <f t="shared" si="238"/>
        <v>0</v>
      </c>
      <c r="BP276" s="97">
        <f t="shared" si="239"/>
        <v>0</v>
      </c>
      <c r="BQ276" s="97">
        <f t="shared" si="240"/>
        <v>0</v>
      </c>
      <c r="BR276" s="97">
        <f t="shared" si="241"/>
        <v>0</v>
      </c>
      <c r="BS276" s="130">
        <f t="shared" si="242"/>
        <v>0</v>
      </c>
      <c r="BT276" s="182"/>
      <c r="BU276" s="58"/>
      <c r="BV276" s="492" t="s">
        <v>4621</v>
      </c>
    </row>
    <row r="277" spans="1:74" s="118" customFormat="1" ht="31.5" customHeight="1" x14ac:dyDescent="0.25">
      <c r="A277" s="74">
        <v>10</v>
      </c>
      <c r="B277" s="75">
        <v>130</v>
      </c>
      <c r="C277" s="49" t="s">
        <v>2140</v>
      </c>
      <c r="D277" s="76"/>
      <c r="E277" s="48" t="s">
        <v>1071</v>
      </c>
      <c r="F277" s="87" t="s">
        <v>3011</v>
      </c>
      <c r="G277" s="87"/>
      <c r="H277" s="87"/>
      <c r="I277" s="87"/>
      <c r="J277" s="109"/>
      <c r="K277" s="87"/>
      <c r="L277" s="87"/>
      <c r="M277" s="48" t="s">
        <v>2371</v>
      </c>
      <c r="N277" s="49" t="s">
        <v>2413</v>
      </c>
      <c r="O277" s="49"/>
      <c r="P277" s="76" t="str">
        <f t="shared" si="200"/>
        <v/>
      </c>
      <c r="Q277" s="88" t="s">
        <v>502</v>
      </c>
      <c r="R277" s="49" t="s">
        <v>503</v>
      </c>
      <c r="S277" s="76" t="s">
        <v>1854</v>
      </c>
      <c r="T277" s="76" t="s">
        <v>492</v>
      </c>
      <c r="U277" s="89"/>
      <c r="V277" s="90">
        <v>3</v>
      </c>
      <c r="W277" s="399">
        <f t="shared" si="203"/>
        <v>2348514.3333333335</v>
      </c>
      <c r="X277" s="171" t="s">
        <v>2461</v>
      </c>
      <c r="Y277" s="232" t="s">
        <v>504</v>
      </c>
      <c r="Z277" s="484" t="s">
        <v>4576</v>
      </c>
      <c r="AA277" s="484" t="s">
        <v>4575</v>
      </c>
      <c r="AB277" s="484" t="s">
        <v>4608</v>
      </c>
      <c r="AC277" s="132" t="s">
        <v>145</v>
      </c>
      <c r="AD277" s="132">
        <v>43287</v>
      </c>
      <c r="AE277" s="132">
        <v>42255</v>
      </c>
      <c r="AF277" s="132" t="str">
        <f t="shared" si="223"/>
        <v/>
      </c>
      <c r="AG277" s="132">
        <f t="shared" si="199"/>
        <v>42255</v>
      </c>
      <c r="AH277" s="132"/>
      <c r="AI277" s="204" t="s">
        <v>2345</v>
      </c>
      <c r="AJ277" s="205">
        <v>43567</v>
      </c>
      <c r="AK277" s="206">
        <v>7045543</v>
      </c>
      <c r="AL277" s="226">
        <v>7045543</v>
      </c>
      <c r="AM277" s="208">
        <f>6483347+281098+281098</f>
        <v>7045543</v>
      </c>
      <c r="AN277" s="93"/>
      <c r="AO277" s="49" t="str">
        <f t="shared" si="204"/>
        <v>群馬県前橋市富士見町小暮２５０６－９　１００~１０１</v>
      </c>
      <c r="AP277" s="49"/>
      <c r="AQ277" s="89"/>
      <c r="AR277" s="93"/>
      <c r="AS277" s="89"/>
      <c r="AT277" s="93"/>
      <c r="AU277" s="89"/>
      <c r="AV277" s="93"/>
      <c r="AW277" s="89"/>
      <c r="AX277" s="94"/>
      <c r="AY277" s="391">
        <f t="shared" si="224"/>
        <v>0</v>
      </c>
      <c r="AZ277" s="95">
        <f t="shared" si="197"/>
        <v>7045543</v>
      </c>
      <c r="BA277" s="49" t="str">
        <f t="shared" si="225"/>
        <v>群馬県前橋市富士見町小暮２５０６－９　１００~１０１</v>
      </c>
      <c r="BB277" s="48">
        <f t="shared" si="226"/>
        <v>3</v>
      </c>
      <c r="BC277" s="96" t="str">
        <f t="shared" si="227"/>
        <v>農転×</v>
      </c>
      <c r="BD277" s="89" t="str">
        <f t="shared" si="228"/>
        <v>期限未記載</v>
      </c>
      <c r="BE277" s="97">
        <f t="shared" si="208"/>
        <v>7045543</v>
      </c>
      <c r="BF277" s="97">
        <f t="shared" si="229"/>
        <v>0</v>
      </c>
      <c r="BG277" s="97">
        <f t="shared" si="230"/>
        <v>0</v>
      </c>
      <c r="BH277" s="97">
        <f t="shared" si="231"/>
        <v>0</v>
      </c>
      <c r="BI277" s="97">
        <f t="shared" si="232"/>
        <v>0</v>
      </c>
      <c r="BJ277" s="97">
        <f t="shared" si="233"/>
        <v>0</v>
      </c>
      <c r="BK277" s="97">
        <f t="shared" si="234"/>
        <v>0</v>
      </c>
      <c r="BL277" s="97">
        <f t="shared" si="235"/>
        <v>0</v>
      </c>
      <c r="BM277" s="97">
        <f t="shared" si="236"/>
        <v>0</v>
      </c>
      <c r="BN277" s="97">
        <f t="shared" si="237"/>
        <v>0</v>
      </c>
      <c r="BO277" s="97">
        <f t="shared" si="238"/>
        <v>0</v>
      </c>
      <c r="BP277" s="97">
        <f t="shared" si="239"/>
        <v>0</v>
      </c>
      <c r="BQ277" s="97">
        <f t="shared" si="240"/>
        <v>0</v>
      </c>
      <c r="BR277" s="97">
        <f t="shared" si="241"/>
        <v>0</v>
      </c>
      <c r="BS277" s="130">
        <f t="shared" si="242"/>
        <v>0</v>
      </c>
      <c r="BT277" s="182"/>
      <c r="BU277" s="100"/>
      <c r="BV277" s="136"/>
    </row>
    <row r="278" spans="1:74" s="118" customFormat="1" ht="31.5" customHeight="1" x14ac:dyDescent="0.25">
      <c r="A278" s="74">
        <v>10</v>
      </c>
      <c r="B278" s="75">
        <v>1101</v>
      </c>
      <c r="C278" s="49" t="s">
        <v>2140</v>
      </c>
      <c r="D278" s="349" t="s">
        <v>4128</v>
      </c>
      <c r="E278" s="48" t="s">
        <v>1139</v>
      </c>
      <c r="F278" s="87" t="s">
        <v>3239</v>
      </c>
      <c r="G278" s="87"/>
      <c r="H278" s="87"/>
      <c r="I278" s="87"/>
      <c r="J278" s="109"/>
      <c r="K278" s="87"/>
      <c r="L278" s="376" t="s">
        <v>4149</v>
      </c>
      <c r="M278" s="48" t="s">
        <v>2371</v>
      </c>
      <c r="N278" s="49" t="s">
        <v>1237</v>
      </c>
      <c r="O278" s="49"/>
      <c r="P278" s="76" t="str">
        <f t="shared" si="200"/>
        <v/>
      </c>
      <c r="Q278" s="88" t="s">
        <v>500</v>
      </c>
      <c r="R278" s="49"/>
      <c r="S278" s="76" t="s">
        <v>1854</v>
      </c>
      <c r="T278" s="76" t="s">
        <v>492</v>
      </c>
      <c r="U278" s="89"/>
      <c r="V278" s="90">
        <v>1</v>
      </c>
      <c r="W278" s="399">
        <f t="shared" si="203"/>
        <v>594650</v>
      </c>
      <c r="X278" s="171" t="s">
        <v>2460</v>
      </c>
      <c r="Y278" s="76"/>
      <c r="Z278" s="473" t="s">
        <v>4576</v>
      </c>
      <c r="AA278" s="473" t="s">
        <v>4575</v>
      </c>
      <c r="AB278" s="473" t="s">
        <v>4576</v>
      </c>
      <c r="AC278" s="132" t="s">
        <v>3142</v>
      </c>
      <c r="AD278" s="132">
        <v>42542</v>
      </c>
      <c r="AE278" s="132">
        <v>42257</v>
      </c>
      <c r="AF278" s="132" t="str">
        <f t="shared" si="223"/>
        <v/>
      </c>
      <c r="AG278" s="132">
        <f t="shared" si="199"/>
        <v>42257</v>
      </c>
      <c r="AH278" s="132"/>
      <c r="AI278" s="204" t="s">
        <v>2859</v>
      </c>
      <c r="AJ278" s="205">
        <v>43567</v>
      </c>
      <c r="AK278" s="206">
        <v>594650</v>
      </c>
      <c r="AL278" s="226">
        <v>594650</v>
      </c>
      <c r="AM278" s="208">
        <v>594650</v>
      </c>
      <c r="AN278" s="93"/>
      <c r="AO278" s="49" t="str">
        <f t="shared" si="204"/>
        <v>群馬県前橋市富士見町小暮４４４</v>
      </c>
      <c r="AP278" s="49"/>
      <c r="AQ278" s="89"/>
      <c r="AR278" s="93"/>
      <c r="AS278" s="89"/>
      <c r="AT278" s="93"/>
      <c r="AU278" s="89"/>
      <c r="AV278" s="93"/>
      <c r="AW278" s="89"/>
      <c r="AX278" s="94"/>
      <c r="AY278" s="391">
        <f t="shared" si="224"/>
        <v>0</v>
      </c>
      <c r="AZ278" s="95">
        <f t="shared" si="197"/>
        <v>594650</v>
      </c>
      <c r="BA278" s="49" t="str">
        <f t="shared" si="225"/>
        <v>群馬県前橋市富士見町小暮４４４</v>
      </c>
      <c r="BB278" s="48">
        <f t="shared" si="226"/>
        <v>1</v>
      </c>
      <c r="BC278" s="96">
        <f t="shared" si="227"/>
        <v>0</v>
      </c>
      <c r="BD278" s="89" t="str">
        <f t="shared" si="228"/>
        <v>記載無</v>
      </c>
      <c r="BE278" s="97">
        <f t="shared" si="208"/>
        <v>0</v>
      </c>
      <c r="BF278" s="97">
        <f t="shared" si="229"/>
        <v>0</v>
      </c>
      <c r="BG278" s="97">
        <f t="shared" si="230"/>
        <v>0</v>
      </c>
      <c r="BH278" s="97">
        <f t="shared" si="231"/>
        <v>0</v>
      </c>
      <c r="BI278" s="97">
        <f t="shared" si="232"/>
        <v>0</v>
      </c>
      <c r="BJ278" s="97">
        <f t="shared" si="233"/>
        <v>0</v>
      </c>
      <c r="BK278" s="97">
        <f t="shared" si="234"/>
        <v>0</v>
      </c>
      <c r="BL278" s="97">
        <f t="shared" si="235"/>
        <v>0</v>
      </c>
      <c r="BM278" s="97">
        <f t="shared" si="236"/>
        <v>0</v>
      </c>
      <c r="BN278" s="97">
        <f t="shared" si="237"/>
        <v>0</v>
      </c>
      <c r="BO278" s="97">
        <f t="shared" si="238"/>
        <v>0</v>
      </c>
      <c r="BP278" s="97">
        <f t="shared" si="239"/>
        <v>0</v>
      </c>
      <c r="BQ278" s="97">
        <f t="shared" si="240"/>
        <v>0</v>
      </c>
      <c r="BR278" s="97">
        <f t="shared" si="241"/>
        <v>0</v>
      </c>
      <c r="BS278" s="98">
        <f t="shared" si="242"/>
        <v>594650</v>
      </c>
      <c r="BT278" s="182"/>
      <c r="BU278" s="100"/>
      <c r="BV278" s="136"/>
    </row>
    <row r="279" spans="1:74" s="118" customFormat="1" ht="31.5" customHeight="1" x14ac:dyDescent="0.25">
      <c r="A279" s="74">
        <v>10</v>
      </c>
      <c r="B279" s="75">
        <v>131</v>
      </c>
      <c r="C279" s="49" t="s">
        <v>2140</v>
      </c>
      <c r="D279" s="76" t="s">
        <v>2384</v>
      </c>
      <c r="E279" s="48" t="s">
        <v>1139</v>
      </c>
      <c r="F279" s="87" t="s">
        <v>2387</v>
      </c>
      <c r="G279" s="87"/>
      <c r="H279" s="87"/>
      <c r="I279" s="87"/>
      <c r="J279" s="109"/>
      <c r="K279" s="87"/>
      <c r="L279" s="87"/>
      <c r="M279" s="48" t="s">
        <v>2371</v>
      </c>
      <c r="N279" s="49" t="s">
        <v>1237</v>
      </c>
      <c r="O279" s="49"/>
      <c r="P279" s="76" t="str">
        <f t="shared" si="200"/>
        <v/>
      </c>
      <c r="Q279" s="88" t="s">
        <v>500</v>
      </c>
      <c r="R279" s="49"/>
      <c r="S279" s="76" t="s">
        <v>1854</v>
      </c>
      <c r="T279" s="76" t="s">
        <v>492</v>
      </c>
      <c r="U279" s="89"/>
      <c r="V279" s="90">
        <v>1</v>
      </c>
      <c r="W279" s="399">
        <f t="shared" si="203"/>
        <v>594650</v>
      </c>
      <c r="X279" s="171" t="s">
        <v>2460</v>
      </c>
      <c r="Y279" s="76"/>
      <c r="Z279" s="473" t="s">
        <v>4576</v>
      </c>
      <c r="AA279" s="473" t="s">
        <v>4575</v>
      </c>
      <c r="AB279" s="473" t="s">
        <v>4576</v>
      </c>
      <c r="AC279" s="132" t="s">
        <v>145</v>
      </c>
      <c r="AD279" s="132">
        <v>42542</v>
      </c>
      <c r="AE279" s="132">
        <v>42257</v>
      </c>
      <c r="AF279" s="132" t="str">
        <f t="shared" si="223"/>
        <v/>
      </c>
      <c r="AG279" s="132">
        <f t="shared" si="199"/>
        <v>42257</v>
      </c>
      <c r="AH279" s="132"/>
      <c r="AI279" s="204" t="s">
        <v>2345</v>
      </c>
      <c r="AJ279" s="205">
        <v>43567</v>
      </c>
      <c r="AK279" s="206">
        <v>594650</v>
      </c>
      <c r="AL279" s="226">
        <v>594650</v>
      </c>
      <c r="AM279" s="208">
        <v>594650</v>
      </c>
      <c r="AN279" s="93"/>
      <c r="AO279" s="49" t="str">
        <f t="shared" si="204"/>
        <v>群馬県前橋市富士見町小暮４４４</v>
      </c>
      <c r="AP279" s="49"/>
      <c r="AQ279" s="89"/>
      <c r="AR279" s="93"/>
      <c r="AS279" s="89"/>
      <c r="AT279" s="93"/>
      <c r="AU279" s="89"/>
      <c r="AV279" s="93"/>
      <c r="AW279" s="89"/>
      <c r="AX279" s="94"/>
      <c r="AY279" s="391">
        <f t="shared" si="224"/>
        <v>0</v>
      </c>
      <c r="AZ279" s="95">
        <f t="shared" si="197"/>
        <v>594650</v>
      </c>
      <c r="BA279" s="49" t="str">
        <f t="shared" si="225"/>
        <v>群馬県前橋市富士見町小暮４４４</v>
      </c>
      <c r="BB279" s="48">
        <f t="shared" si="226"/>
        <v>1</v>
      </c>
      <c r="BC279" s="96">
        <f t="shared" si="227"/>
        <v>0</v>
      </c>
      <c r="BD279" s="89" t="str">
        <f t="shared" si="228"/>
        <v>期限未記載</v>
      </c>
      <c r="BE279" s="97">
        <f t="shared" si="208"/>
        <v>594650</v>
      </c>
      <c r="BF279" s="97">
        <f t="shared" si="229"/>
        <v>0</v>
      </c>
      <c r="BG279" s="97">
        <f t="shared" si="230"/>
        <v>0</v>
      </c>
      <c r="BH279" s="97">
        <f t="shared" si="231"/>
        <v>0</v>
      </c>
      <c r="BI279" s="97">
        <f t="shared" si="232"/>
        <v>0</v>
      </c>
      <c r="BJ279" s="97">
        <f t="shared" si="233"/>
        <v>0</v>
      </c>
      <c r="BK279" s="97">
        <f t="shared" si="234"/>
        <v>0</v>
      </c>
      <c r="BL279" s="97">
        <f t="shared" si="235"/>
        <v>0</v>
      </c>
      <c r="BM279" s="97">
        <f t="shared" si="236"/>
        <v>0</v>
      </c>
      <c r="BN279" s="97">
        <f t="shared" si="237"/>
        <v>0</v>
      </c>
      <c r="BO279" s="97">
        <f t="shared" si="238"/>
        <v>0</v>
      </c>
      <c r="BP279" s="97">
        <f t="shared" si="239"/>
        <v>0</v>
      </c>
      <c r="BQ279" s="97">
        <f t="shared" si="240"/>
        <v>0</v>
      </c>
      <c r="BR279" s="97">
        <f t="shared" si="241"/>
        <v>0</v>
      </c>
      <c r="BS279" s="98">
        <f t="shared" si="242"/>
        <v>0</v>
      </c>
      <c r="BT279" s="182"/>
      <c r="BU279" s="58"/>
      <c r="BV279" s="136"/>
    </row>
    <row r="280" spans="1:74" s="118" customFormat="1" ht="31.5" customHeight="1" x14ac:dyDescent="0.25">
      <c r="A280" s="74">
        <v>10</v>
      </c>
      <c r="B280" s="75">
        <v>131</v>
      </c>
      <c r="C280" s="49" t="s">
        <v>2140</v>
      </c>
      <c r="D280" s="76" t="s">
        <v>1818</v>
      </c>
      <c r="E280" s="48" t="s">
        <v>1139</v>
      </c>
      <c r="F280" s="87" t="s">
        <v>2387</v>
      </c>
      <c r="G280" s="87"/>
      <c r="H280" s="87"/>
      <c r="I280" s="87"/>
      <c r="J280" s="109"/>
      <c r="K280" s="87"/>
      <c r="L280" s="87" t="s">
        <v>4251</v>
      </c>
      <c r="M280" s="48" t="s">
        <v>2371</v>
      </c>
      <c r="N280" s="49" t="s">
        <v>1237</v>
      </c>
      <c r="O280" s="49"/>
      <c r="P280" s="76" t="str">
        <f t="shared" si="200"/>
        <v/>
      </c>
      <c r="Q280" s="88" t="s">
        <v>500</v>
      </c>
      <c r="R280" s="49"/>
      <c r="S280" s="76" t="s">
        <v>1854</v>
      </c>
      <c r="T280" s="76" t="s">
        <v>492</v>
      </c>
      <c r="U280" s="89"/>
      <c r="V280" s="90">
        <v>1</v>
      </c>
      <c r="W280" s="399">
        <f t="shared" si="203"/>
        <v>594650</v>
      </c>
      <c r="X280" s="171" t="s">
        <v>2460</v>
      </c>
      <c r="Y280" s="419"/>
      <c r="Z280" s="473" t="s">
        <v>4576</v>
      </c>
      <c r="AA280" s="473" t="s">
        <v>4575</v>
      </c>
      <c r="AB280" s="473" t="s">
        <v>4576</v>
      </c>
      <c r="AC280" s="132" t="str">
        <f>IF(AZ280=0,"【支払済】","")</f>
        <v>【支払済】</v>
      </c>
      <c r="AD280" s="132">
        <v>43537</v>
      </c>
      <c r="AE280" s="132">
        <v>42257</v>
      </c>
      <c r="AF280" s="132" t="str">
        <f t="shared" si="223"/>
        <v/>
      </c>
      <c r="AG280" s="132">
        <f t="shared" si="199"/>
        <v>42257</v>
      </c>
      <c r="AH280" s="132"/>
      <c r="AI280" s="204" t="s">
        <v>2345</v>
      </c>
      <c r="AJ280" s="205">
        <v>43567</v>
      </c>
      <c r="AK280" s="206">
        <v>594650</v>
      </c>
      <c r="AL280" s="226">
        <v>594650</v>
      </c>
      <c r="AM280" s="208">
        <v>594650</v>
      </c>
      <c r="AN280" s="93"/>
      <c r="AO280" s="49" t="str">
        <f t="shared" si="204"/>
        <v>群馬県前橋市富士見町小暮４４４</v>
      </c>
      <c r="AP280" s="208">
        <v>594650</v>
      </c>
      <c r="AQ280" s="89">
        <v>43567</v>
      </c>
      <c r="AR280" s="93">
        <v>594650</v>
      </c>
      <c r="AS280" s="89"/>
      <c r="AT280" s="93"/>
      <c r="AU280" s="89"/>
      <c r="AV280" s="93"/>
      <c r="AW280" s="89"/>
      <c r="AX280" s="94"/>
      <c r="AY280" s="391">
        <f t="shared" si="224"/>
        <v>594650</v>
      </c>
      <c r="AZ280" s="95">
        <f t="shared" si="197"/>
        <v>0</v>
      </c>
      <c r="BA280" s="49" t="str">
        <f t="shared" si="225"/>
        <v>群馬県前橋市富士見町小暮４４４</v>
      </c>
      <c r="BB280" s="48">
        <f t="shared" si="226"/>
        <v>1</v>
      </c>
      <c r="BC280" s="96">
        <f t="shared" si="227"/>
        <v>0</v>
      </c>
      <c r="BD280" s="89" t="str">
        <f t="shared" si="228"/>
        <v>【支払済】</v>
      </c>
      <c r="BE280" s="97">
        <f t="shared" si="208"/>
        <v>0</v>
      </c>
      <c r="BF280" s="97">
        <f t="shared" si="229"/>
        <v>0</v>
      </c>
      <c r="BG280" s="97">
        <f t="shared" si="230"/>
        <v>0</v>
      </c>
      <c r="BH280" s="97">
        <f t="shared" si="231"/>
        <v>0</v>
      </c>
      <c r="BI280" s="97">
        <f t="shared" si="232"/>
        <v>0</v>
      </c>
      <c r="BJ280" s="97">
        <f t="shared" si="233"/>
        <v>0</v>
      </c>
      <c r="BK280" s="97">
        <f t="shared" si="234"/>
        <v>0</v>
      </c>
      <c r="BL280" s="97">
        <f t="shared" si="235"/>
        <v>0</v>
      </c>
      <c r="BM280" s="97">
        <f t="shared" si="236"/>
        <v>0</v>
      </c>
      <c r="BN280" s="97">
        <f t="shared" si="237"/>
        <v>0</v>
      </c>
      <c r="BO280" s="97">
        <f t="shared" si="238"/>
        <v>0</v>
      </c>
      <c r="BP280" s="97">
        <f t="shared" si="239"/>
        <v>0</v>
      </c>
      <c r="BQ280" s="97">
        <f t="shared" si="240"/>
        <v>0</v>
      </c>
      <c r="BR280" s="97">
        <f t="shared" si="241"/>
        <v>0</v>
      </c>
      <c r="BS280" s="130">
        <f t="shared" si="242"/>
        <v>0</v>
      </c>
      <c r="BT280" s="182"/>
      <c r="BU280" s="100"/>
      <c r="BV280" s="492"/>
    </row>
    <row r="281" spans="1:74" s="118" customFormat="1" ht="31.5" customHeight="1" x14ac:dyDescent="0.25">
      <c r="A281" s="74">
        <v>10</v>
      </c>
      <c r="B281" s="75">
        <v>132</v>
      </c>
      <c r="C281" s="49" t="s">
        <v>2140</v>
      </c>
      <c r="D281" s="76" t="s">
        <v>2489</v>
      </c>
      <c r="E281" s="48" t="s">
        <v>1227</v>
      </c>
      <c r="F281" s="87" t="s">
        <v>2549</v>
      </c>
      <c r="G281" s="87"/>
      <c r="H281" s="87"/>
      <c r="I281" s="87"/>
      <c r="J281" s="109" t="s">
        <v>2549</v>
      </c>
      <c r="K281" s="87"/>
      <c r="L281" s="87"/>
      <c r="M281" s="48" t="s">
        <v>2368</v>
      </c>
      <c r="N281" s="49" t="s">
        <v>1236</v>
      </c>
      <c r="O281" s="49"/>
      <c r="P281" s="76" t="str">
        <f t="shared" si="200"/>
        <v/>
      </c>
      <c r="Q281" s="88" t="s">
        <v>499</v>
      </c>
      <c r="R281" s="49"/>
      <c r="S281" s="76" t="s">
        <v>1854</v>
      </c>
      <c r="T281" s="76" t="s">
        <v>492</v>
      </c>
      <c r="U281" s="89"/>
      <c r="V281" s="90">
        <v>2</v>
      </c>
      <c r="W281" s="399">
        <f t="shared" si="203"/>
        <v>316926.5</v>
      </c>
      <c r="X281" s="171" t="s">
        <v>2533</v>
      </c>
      <c r="Y281" s="76"/>
      <c r="Z281" s="473" t="s">
        <v>4576</v>
      </c>
      <c r="AA281" s="473" t="s">
        <v>4575</v>
      </c>
      <c r="AB281" s="473" t="s">
        <v>4576</v>
      </c>
      <c r="AC281" s="132">
        <v>43521</v>
      </c>
      <c r="AD281" s="132">
        <v>43490</v>
      </c>
      <c r="AE281" s="132">
        <v>42254</v>
      </c>
      <c r="AF281" s="132" t="str">
        <f t="shared" si="223"/>
        <v/>
      </c>
      <c r="AG281" s="132">
        <f t="shared" si="199"/>
        <v>42254</v>
      </c>
      <c r="AH281" s="132"/>
      <c r="AI281" s="204"/>
      <c r="AJ281" s="205"/>
      <c r="AK281" s="206"/>
      <c r="AL281" s="207"/>
      <c r="AM281" s="208">
        <v>633853</v>
      </c>
      <c r="AN281" s="93"/>
      <c r="AO281" s="49" t="str">
        <f t="shared" si="204"/>
        <v>群馬県前橋市富士見町石井字河原山１６５９－３６、５９</v>
      </c>
      <c r="AP281" s="49"/>
      <c r="AQ281" s="89"/>
      <c r="AR281" s="93"/>
      <c r="AS281" s="89"/>
      <c r="AT281" s="93"/>
      <c r="AU281" s="89"/>
      <c r="AV281" s="93"/>
      <c r="AW281" s="89"/>
      <c r="AX281" s="94"/>
      <c r="AY281" s="391">
        <f t="shared" si="224"/>
        <v>0</v>
      </c>
      <c r="AZ281" s="95">
        <f t="shared" si="197"/>
        <v>633853</v>
      </c>
      <c r="BA281" s="49" t="str">
        <f t="shared" si="225"/>
        <v>群馬県前橋市富士見町石井字河原山１６５９－３６、５９</v>
      </c>
      <c r="BB281" s="48">
        <f t="shared" si="226"/>
        <v>2</v>
      </c>
      <c r="BC281" s="96">
        <f t="shared" si="227"/>
        <v>0</v>
      </c>
      <c r="BD281" s="89">
        <f t="shared" si="228"/>
        <v>43521</v>
      </c>
      <c r="BE281" s="97">
        <f t="shared" si="208"/>
        <v>0</v>
      </c>
      <c r="BF281" s="97">
        <f t="shared" si="229"/>
        <v>0</v>
      </c>
      <c r="BG281" s="97">
        <f t="shared" si="230"/>
        <v>0</v>
      </c>
      <c r="BH281" s="97">
        <f t="shared" si="231"/>
        <v>0</v>
      </c>
      <c r="BI281" s="97">
        <f t="shared" si="232"/>
        <v>633853</v>
      </c>
      <c r="BJ281" s="97">
        <f t="shared" si="233"/>
        <v>0</v>
      </c>
      <c r="BK281" s="97">
        <f t="shared" si="234"/>
        <v>0</v>
      </c>
      <c r="BL281" s="97">
        <f t="shared" si="235"/>
        <v>0</v>
      </c>
      <c r="BM281" s="97">
        <f t="shared" si="236"/>
        <v>0</v>
      </c>
      <c r="BN281" s="97">
        <f t="shared" si="237"/>
        <v>0</v>
      </c>
      <c r="BO281" s="97">
        <f t="shared" si="238"/>
        <v>0</v>
      </c>
      <c r="BP281" s="97">
        <f t="shared" si="239"/>
        <v>0</v>
      </c>
      <c r="BQ281" s="97">
        <f t="shared" si="240"/>
        <v>0</v>
      </c>
      <c r="BR281" s="97">
        <f t="shared" si="241"/>
        <v>0</v>
      </c>
      <c r="BS281" s="130">
        <f t="shared" si="242"/>
        <v>0</v>
      </c>
      <c r="BT281" s="182"/>
      <c r="BU281" s="100"/>
      <c r="BV281" s="136"/>
    </row>
    <row r="282" spans="1:74" s="118" customFormat="1" ht="31.5" customHeight="1" x14ac:dyDescent="0.25">
      <c r="A282" s="74">
        <v>10</v>
      </c>
      <c r="B282" s="75">
        <v>133</v>
      </c>
      <c r="C282" s="49" t="s">
        <v>2140</v>
      </c>
      <c r="D282" s="76" t="s">
        <v>2906</v>
      </c>
      <c r="E282" s="48" t="s">
        <v>1152</v>
      </c>
      <c r="F282" s="318"/>
      <c r="G282" s="87" t="s">
        <v>4054</v>
      </c>
      <c r="H282" s="87"/>
      <c r="I282" s="87"/>
      <c r="J282" s="109"/>
      <c r="K282" s="87"/>
      <c r="L282" s="87"/>
      <c r="M282" s="48" t="s">
        <v>2368</v>
      </c>
      <c r="N282" s="49" t="s">
        <v>3292</v>
      </c>
      <c r="O282" s="49"/>
      <c r="P282" s="76" t="str">
        <f t="shared" si="200"/>
        <v/>
      </c>
      <c r="Q282" s="88" t="s">
        <v>510</v>
      </c>
      <c r="R282" s="49"/>
      <c r="S282" s="76" t="s">
        <v>1854</v>
      </c>
      <c r="T282" s="76" t="s">
        <v>492</v>
      </c>
      <c r="U282" s="89"/>
      <c r="V282" s="90"/>
      <c r="W282" s="399" t="e">
        <f t="shared" si="203"/>
        <v>#VALUE!</v>
      </c>
      <c r="X282" s="171" t="s">
        <v>3631</v>
      </c>
      <c r="Y282" s="209" t="s">
        <v>2310</v>
      </c>
      <c r="Z282" s="473" t="s">
        <v>4576</v>
      </c>
      <c r="AA282" s="473" t="s">
        <v>4575</v>
      </c>
      <c r="AB282" s="473" t="s">
        <v>4576</v>
      </c>
      <c r="AC282" s="132"/>
      <c r="AD282" s="132"/>
      <c r="AE282" s="132"/>
      <c r="AF282" s="132" t="str">
        <f t="shared" si="223"/>
        <v>SAME</v>
      </c>
      <c r="AG282" s="132">
        <f t="shared" si="199"/>
        <v>0</v>
      </c>
      <c r="AH282" s="132"/>
      <c r="AI282" s="204" t="s">
        <v>2345</v>
      </c>
      <c r="AJ282" s="205">
        <v>43567</v>
      </c>
      <c r="AK282" s="206">
        <v>11782153</v>
      </c>
      <c r="AL282" s="226">
        <v>11782153</v>
      </c>
      <c r="AM282" s="208" t="s">
        <v>3288</v>
      </c>
      <c r="AN282" s="93"/>
      <c r="AO282" s="49" t="str">
        <f t="shared" si="204"/>
        <v>群馬県前橋市富士見町赤城山１１４０－４６</v>
      </c>
      <c r="AP282" s="49"/>
      <c r="AQ282" s="89"/>
      <c r="AR282" s="93"/>
      <c r="AS282" s="89"/>
      <c r="AT282" s="93"/>
      <c r="AU282" s="89"/>
      <c r="AV282" s="93"/>
      <c r="AW282" s="89"/>
      <c r="AX282" s="94"/>
      <c r="AY282" s="391">
        <f t="shared" si="224"/>
        <v>0</v>
      </c>
      <c r="AZ282" s="95" t="e">
        <f t="shared" si="197"/>
        <v>#VALUE!</v>
      </c>
      <c r="BA282" s="49" t="str">
        <f t="shared" si="225"/>
        <v>群馬県前橋市富士見町赤城山１１４０－４６</v>
      </c>
      <c r="BB282" s="48">
        <f t="shared" si="226"/>
        <v>0</v>
      </c>
      <c r="BC282" s="96"/>
      <c r="BD282" s="89">
        <f t="shared" si="228"/>
        <v>0</v>
      </c>
      <c r="BE282" s="97">
        <f t="shared" si="208"/>
        <v>0</v>
      </c>
      <c r="BF282" s="97" t="e">
        <f t="shared" si="229"/>
        <v>#VALUE!</v>
      </c>
      <c r="BG282" s="97">
        <f t="shared" si="230"/>
        <v>0</v>
      </c>
      <c r="BH282" s="97">
        <f t="shared" si="231"/>
        <v>0</v>
      </c>
      <c r="BI282" s="97">
        <f t="shared" si="232"/>
        <v>0</v>
      </c>
      <c r="BJ282" s="97">
        <f t="shared" si="233"/>
        <v>0</v>
      </c>
      <c r="BK282" s="97">
        <f t="shared" si="234"/>
        <v>0</v>
      </c>
      <c r="BL282" s="97">
        <f t="shared" si="235"/>
        <v>0</v>
      </c>
      <c r="BM282" s="97">
        <f t="shared" si="236"/>
        <v>0</v>
      </c>
      <c r="BN282" s="97">
        <f t="shared" si="237"/>
        <v>0</v>
      </c>
      <c r="BO282" s="97">
        <f t="shared" si="238"/>
        <v>0</v>
      </c>
      <c r="BP282" s="97">
        <f t="shared" si="239"/>
        <v>0</v>
      </c>
      <c r="BQ282" s="97">
        <f t="shared" si="240"/>
        <v>0</v>
      </c>
      <c r="BR282" s="97">
        <f t="shared" si="241"/>
        <v>0</v>
      </c>
      <c r="BS282" s="130" t="e">
        <f t="shared" si="242"/>
        <v>#VALUE!</v>
      </c>
      <c r="BT282" s="182"/>
      <c r="BU282" s="58"/>
      <c r="BV282" s="136"/>
    </row>
    <row r="283" spans="1:74" s="100" customFormat="1" ht="31.5" customHeight="1" x14ac:dyDescent="0.25">
      <c r="A283" s="74">
        <v>10</v>
      </c>
      <c r="B283" s="75">
        <v>133</v>
      </c>
      <c r="C283" s="49" t="s">
        <v>2140</v>
      </c>
      <c r="D283" s="76" t="s">
        <v>2906</v>
      </c>
      <c r="E283" s="48" t="s">
        <v>1152</v>
      </c>
      <c r="F283" s="318"/>
      <c r="G283" s="87" t="s">
        <v>4054</v>
      </c>
      <c r="H283" s="87"/>
      <c r="I283" s="87"/>
      <c r="J283" s="109"/>
      <c r="K283" s="87"/>
      <c r="L283" s="87"/>
      <c r="M283" s="48" t="s">
        <v>2368</v>
      </c>
      <c r="N283" s="49" t="s">
        <v>3287</v>
      </c>
      <c r="O283" s="49"/>
      <c r="P283" s="76" t="str">
        <f t="shared" si="200"/>
        <v/>
      </c>
      <c r="Q283" s="88" t="s">
        <v>510</v>
      </c>
      <c r="R283" s="49"/>
      <c r="S283" s="76" t="s">
        <v>1854</v>
      </c>
      <c r="T283" s="76" t="s">
        <v>492</v>
      </c>
      <c r="U283" s="89"/>
      <c r="V283" s="90"/>
      <c r="W283" s="399" t="e">
        <f t="shared" si="203"/>
        <v>#VALUE!</v>
      </c>
      <c r="X283" s="171" t="s">
        <v>3631</v>
      </c>
      <c r="Y283" s="209" t="s">
        <v>2310</v>
      </c>
      <c r="Z283" s="506" t="s">
        <v>4576</v>
      </c>
      <c r="AA283" s="506" t="s">
        <v>4576</v>
      </c>
      <c r="AB283" s="506" t="s">
        <v>4576</v>
      </c>
      <c r="AC283" s="132"/>
      <c r="AD283" s="132"/>
      <c r="AE283" s="132"/>
      <c r="AF283" s="132" t="str">
        <f t="shared" si="223"/>
        <v>SAME</v>
      </c>
      <c r="AG283" s="132">
        <f t="shared" si="199"/>
        <v>0</v>
      </c>
      <c r="AH283" s="132"/>
      <c r="AI283" s="204" t="s">
        <v>2345</v>
      </c>
      <c r="AJ283" s="205">
        <v>43567</v>
      </c>
      <c r="AK283" s="206">
        <v>11782153</v>
      </c>
      <c r="AL283" s="226">
        <v>11782153</v>
      </c>
      <c r="AM283" s="208" t="s">
        <v>3288</v>
      </c>
      <c r="AN283" s="93"/>
      <c r="AO283" s="49" t="str">
        <f t="shared" si="204"/>
        <v>群馬県前橋市富士見町赤城山１１４０－７６</v>
      </c>
      <c r="AP283" s="49"/>
      <c r="AQ283" s="89"/>
      <c r="AR283" s="93"/>
      <c r="AS283" s="89"/>
      <c r="AT283" s="93"/>
      <c r="AU283" s="89"/>
      <c r="AV283" s="93"/>
      <c r="AW283" s="89"/>
      <c r="AX283" s="94"/>
      <c r="AY283" s="391">
        <f t="shared" si="224"/>
        <v>0</v>
      </c>
      <c r="AZ283" s="95" t="e">
        <f t="shared" si="197"/>
        <v>#VALUE!</v>
      </c>
      <c r="BA283" s="49" t="str">
        <f t="shared" si="225"/>
        <v>群馬県前橋市富士見町赤城山１１４０－７６</v>
      </c>
      <c r="BB283" s="48">
        <f t="shared" si="226"/>
        <v>0</v>
      </c>
      <c r="BC283" s="96"/>
      <c r="BD283" s="89">
        <f t="shared" si="228"/>
        <v>0</v>
      </c>
      <c r="BE283" s="97">
        <f t="shared" si="208"/>
        <v>0</v>
      </c>
      <c r="BF283" s="97" t="e">
        <f t="shared" si="229"/>
        <v>#VALUE!</v>
      </c>
      <c r="BG283" s="97">
        <f t="shared" si="230"/>
        <v>0</v>
      </c>
      <c r="BH283" s="97">
        <f t="shared" si="231"/>
        <v>0</v>
      </c>
      <c r="BI283" s="97">
        <f t="shared" si="232"/>
        <v>0</v>
      </c>
      <c r="BJ283" s="97">
        <f t="shared" si="233"/>
        <v>0</v>
      </c>
      <c r="BK283" s="97">
        <f t="shared" si="234"/>
        <v>0</v>
      </c>
      <c r="BL283" s="97">
        <f t="shared" si="235"/>
        <v>0</v>
      </c>
      <c r="BM283" s="97">
        <f t="shared" si="236"/>
        <v>0</v>
      </c>
      <c r="BN283" s="97">
        <f t="shared" si="237"/>
        <v>0</v>
      </c>
      <c r="BO283" s="97">
        <f t="shared" si="238"/>
        <v>0</v>
      </c>
      <c r="BP283" s="97">
        <f t="shared" si="239"/>
        <v>0</v>
      </c>
      <c r="BQ283" s="97">
        <f t="shared" si="240"/>
        <v>0</v>
      </c>
      <c r="BR283" s="97">
        <f t="shared" si="241"/>
        <v>0</v>
      </c>
      <c r="BS283" s="98" t="e">
        <f t="shared" si="242"/>
        <v>#VALUE!</v>
      </c>
      <c r="BT283" s="182"/>
      <c r="BU283" s="58"/>
      <c r="BV283" s="122"/>
    </row>
    <row r="284" spans="1:74" s="100" customFormat="1" ht="31.5" customHeight="1" x14ac:dyDescent="0.25">
      <c r="A284" s="74">
        <v>10</v>
      </c>
      <c r="B284" s="75">
        <v>133</v>
      </c>
      <c r="C284" s="49" t="s">
        <v>2140</v>
      </c>
      <c r="D284" s="76" t="s">
        <v>2906</v>
      </c>
      <c r="E284" s="48" t="s">
        <v>1152</v>
      </c>
      <c r="F284" s="318"/>
      <c r="G284" s="87" t="s">
        <v>4054</v>
      </c>
      <c r="H284" s="87"/>
      <c r="I284" s="87"/>
      <c r="J284" s="109"/>
      <c r="K284" s="87"/>
      <c r="L284" s="87"/>
      <c r="M284" s="48" t="s">
        <v>2368</v>
      </c>
      <c r="N284" s="49" t="s">
        <v>3289</v>
      </c>
      <c r="O284" s="49"/>
      <c r="P284" s="76" t="str">
        <f t="shared" si="200"/>
        <v/>
      </c>
      <c r="Q284" s="88" t="s">
        <v>510</v>
      </c>
      <c r="R284" s="49"/>
      <c r="S284" s="76" t="s">
        <v>1854</v>
      </c>
      <c r="T284" s="76" t="s">
        <v>492</v>
      </c>
      <c r="U284" s="89"/>
      <c r="V284" s="90"/>
      <c r="W284" s="399" t="e">
        <f t="shared" si="203"/>
        <v>#VALUE!</v>
      </c>
      <c r="X284" s="171" t="s">
        <v>3631</v>
      </c>
      <c r="Y284" s="209" t="s">
        <v>2310</v>
      </c>
      <c r="Z284" s="506" t="s">
        <v>4576</v>
      </c>
      <c r="AA284" s="506" t="s">
        <v>4576</v>
      </c>
      <c r="AB284" s="506" t="s">
        <v>4576</v>
      </c>
      <c r="AC284" s="132"/>
      <c r="AD284" s="132"/>
      <c r="AE284" s="132"/>
      <c r="AF284" s="132" t="str">
        <f t="shared" si="223"/>
        <v>SAME</v>
      </c>
      <c r="AG284" s="132">
        <f t="shared" si="199"/>
        <v>0</v>
      </c>
      <c r="AH284" s="132"/>
      <c r="AI284" s="204" t="s">
        <v>2345</v>
      </c>
      <c r="AJ284" s="205">
        <v>43567</v>
      </c>
      <c r="AK284" s="206">
        <v>11782153</v>
      </c>
      <c r="AL284" s="226">
        <v>11782153</v>
      </c>
      <c r="AM284" s="208" t="s">
        <v>3288</v>
      </c>
      <c r="AN284" s="93"/>
      <c r="AO284" s="49" t="str">
        <f t="shared" si="204"/>
        <v>群馬県前橋市富士見町赤城山１１４０－７7</v>
      </c>
      <c r="AP284" s="49"/>
      <c r="AQ284" s="89"/>
      <c r="AR284" s="93"/>
      <c r="AS284" s="89"/>
      <c r="AT284" s="93"/>
      <c r="AU284" s="89"/>
      <c r="AV284" s="93"/>
      <c r="AW284" s="89"/>
      <c r="AX284" s="94"/>
      <c r="AY284" s="391">
        <f t="shared" si="224"/>
        <v>0</v>
      </c>
      <c r="AZ284" s="95" t="e">
        <f t="shared" si="197"/>
        <v>#VALUE!</v>
      </c>
      <c r="BA284" s="49" t="str">
        <f t="shared" si="225"/>
        <v>群馬県前橋市富士見町赤城山１１４０－７7</v>
      </c>
      <c r="BB284" s="48">
        <f t="shared" si="226"/>
        <v>0</v>
      </c>
      <c r="BC284" s="96"/>
      <c r="BD284" s="89">
        <f t="shared" si="228"/>
        <v>0</v>
      </c>
      <c r="BE284" s="97">
        <f t="shared" si="208"/>
        <v>0</v>
      </c>
      <c r="BF284" s="97" t="e">
        <f t="shared" si="229"/>
        <v>#VALUE!</v>
      </c>
      <c r="BG284" s="97">
        <f t="shared" si="230"/>
        <v>0</v>
      </c>
      <c r="BH284" s="97">
        <f t="shared" si="231"/>
        <v>0</v>
      </c>
      <c r="BI284" s="97">
        <f t="shared" si="232"/>
        <v>0</v>
      </c>
      <c r="BJ284" s="97">
        <f t="shared" si="233"/>
        <v>0</v>
      </c>
      <c r="BK284" s="97">
        <f t="shared" si="234"/>
        <v>0</v>
      </c>
      <c r="BL284" s="97">
        <f t="shared" si="235"/>
        <v>0</v>
      </c>
      <c r="BM284" s="97">
        <f t="shared" si="236"/>
        <v>0</v>
      </c>
      <c r="BN284" s="97">
        <f t="shared" si="237"/>
        <v>0</v>
      </c>
      <c r="BO284" s="97">
        <f t="shared" si="238"/>
        <v>0</v>
      </c>
      <c r="BP284" s="97">
        <f t="shared" si="239"/>
        <v>0</v>
      </c>
      <c r="BQ284" s="97">
        <f t="shared" si="240"/>
        <v>0</v>
      </c>
      <c r="BR284" s="97">
        <f t="shared" si="241"/>
        <v>0</v>
      </c>
      <c r="BS284" s="98" t="e">
        <f t="shared" si="242"/>
        <v>#VALUE!</v>
      </c>
      <c r="BT284" s="182"/>
      <c r="BU284" s="58"/>
      <c r="BV284" s="122"/>
    </row>
    <row r="285" spans="1:74" s="118" customFormat="1" ht="31.5" customHeight="1" x14ac:dyDescent="0.25">
      <c r="A285" s="74">
        <v>10</v>
      </c>
      <c r="B285" s="75">
        <v>133</v>
      </c>
      <c r="C285" s="49" t="s">
        <v>2140</v>
      </c>
      <c r="D285" s="76" t="s">
        <v>2906</v>
      </c>
      <c r="E285" s="48" t="s">
        <v>1152</v>
      </c>
      <c r="F285" s="318"/>
      <c r="G285" s="87" t="s">
        <v>4054</v>
      </c>
      <c r="H285" s="87"/>
      <c r="I285" s="87"/>
      <c r="J285" s="109"/>
      <c r="K285" s="87"/>
      <c r="L285" s="87"/>
      <c r="M285" s="48" t="s">
        <v>2368</v>
      </c>
      <c r="N285" s="49" t="s">
        <v>3290</v>
      </c>
      <c r="O285" s="49"/>
      <c r="P285" s="76" t="str">
        <f t="shared" si="200"/>
        <v/>
      </c>
      <c r="Q285" s="88" t="s">
        <v>510</v>
      </c>
      <c r="R285" s="49"/>
      <c r="S285" s="76" t="s">
        <v>1854</v>
      </c>
      <c r="T285" s="76" t="s">
        <v>492</v>
      </c>
      <c r="U285" s="89"/>
      <c r="V285" s="90"/>
      <c r="W285" s="399" t="e">
        <f t="shared" si="203"/>
        <v>#VALUE!</v>
      </c>
      <c r="X285" s="171" t="s">
        <v>3631</v>
      </c>
      <c r="Y285" s="209" t="s">
        <v>2310</v>
      </c>
      <c r="Z285" s="506" t="s">
        <v>4576</v>
      </c>
      <c r="AA285" s="506" t="s">
        <v>4576</v>
      </c>
      <c r="AB285" s="506" t="s">
        <v>4576</v>
      </c>
      <c r="AC285" s="132"/>
      <c r="AD285" s="132"/>
      <c r="AE285" s="132"/>
      <c r="AF285" s="132" t="str">
        <f t="shared" si="223"/>
        <v>SAME</v>
      </c>
      <c r="AG285" s="132">
        <f t="shared" si="199"/>
        <v>0</v>
      </c>
      <c r="AH285" s="132"/>
      <c r="AI285" s="204" t="s">
        <v>2345</v>
      </c>
      <c r="AJ285" s="205">
        <v>43567</v>
      </c>
      <c r="AK285" s="211">
        <v>11782153</v>
      </c>
      <c r="AL285" s="226">
        <v>11782153</v>
      </c>
      <c r="AM285" s="208" t="s">
        <v>3288</v>
      </c>
      <c r="AN285" s="93"/>
      <c r="AO285" s="49" t="str">
        <f t="shared" si="204"/>
        <v>群馬県前橋市富士見町赤城山１１４０－７８</v>
      </c>
      <c r="AP285" s="49"/>
      <c r="AQ285" s="89"/>
      <c r="AR285" s="93"/>
      <c r="AS285" s="89"/>
      <c r="AT285" s="93"/>
      <c r="AU285" s="89"/>
      <c r="AV285" s="93"/>
      <c r="AW285" s="89"/>
      <c r="AX285" s="94"/>
      <c r="AY285" s="391">
        <f t="shared" si="224"/>
        <v>0</v>
      </c>
      <c r="AZ285" s="95" t="e">
        <f t="shared" si="197"/>
        <v>#VALUE!</v>
      </c>
      <c r="BA285" s="49" t="str">
        <f t="shared" si="225"/>
        <v>群馬県前橋市富士見町赤城山１１４０－７８</v>
      </c>
      <c r="BB285" s="48">
        <f t="shared" si="226"/>
        <v>0</v>
      </c>
      <c r="BC285" s="96"/>
      <c r="BD285" s="89">
        <f t="shared" si="228"/>
        <v>0</v>
      </c>
      <c r="BE285" s="97">
        <f t="shared" si="208"/>
        <v>0</v>
      </c>
      <c r="BF285" s="97" t="e">
        <f t="shared" si="229"/>
        <v>#VALUE!</v>
      </c>
      <c r="BG285" s="97">
        <f t="shared" si="230"/>
        <v>0</v>
      </c>
      <c r="BH285" s="97">
        <f t="shared" si="231"/>
        <v>0</v>
      </c>
      <c r="BI285" s="97">
        <f t="shared" si="232"/>
        <v>0</v>
      </c>
      <c r="BJ285" s="97">
        <f t="shared" si="233"/>
        <v>0</v>
      </c>
      <c r="BK285" s="97">
        <f t="shared" si="234"/>
        <v>0</v>
      </c>
      <c r="BL285" s="97">
        <f t="shared" si="235"/>
        <v>0</v>
      </c>
      <c r="BM285" s="97">
        <f t="shared" si="236"/>
        <v>0</v>
      </c>
      <c r="BN285" s="97">
        <f t="shared" si="237"/>
        <v>0</v>
      </c>
      <c r="BO285" s="97">
        <f t="shared" si="238"/>
        <v>0</v>
      </c>
      <c r="BP285" s="97">
        <f t="shared" si="239"/>
        <v>0</v>
      </c>
      <c r="BQ285" s="97">
        <f t="shared" si="240"/>
        <v>0</v>
      </c>
      <c r="BR285" s="97">
        <f t="shared" si="241"/>
        <v>0</v>
      </c>
      <c r="BS285" s="98" t="e">
        <f t="shared" si="242"/>
        <v>#VALUE!</v>
      </c>
      <c r="BT285" s="182"/>
      <c r="BU285" s="58"/>
      <c r="BV285" s="136"/>
    </row>
    <row r="286" spans="1:74" s="118" customFormat="1" ht="31.5" customHeight="1" x14ac:dyDescent="0.25">
      <c r="A286" s="74">
        <v>10</v>
      </c>
      <c r="B286" s="75">
        <v>133</v>
      </c>
      <c r="C286" s="49" t="s">
        <v>2140</v>
      </c>
      <c r="D286" s="76" t="s">
        <v>2906</v>
      </c>
      <c r="E286" s="48" t="s">
        <v>1152</v>
      </c>
      <c r="F286" s="318"/>
      <c r="G286" s="87" t="s">
        <v>4054</v>
      </c>
      <c r="H286" s="87"/>
      <c r="I286" s="87"/>
      <c r="J286" s="109"/>
      <c r="K286" s="87"/>
      <c r="L286" s="87"/>
      <c r="M286" s="48" t="s">
        <v>2368</v>
      </c>
      <c r="N286" s="49" t="s">
        <v>3291</v>
      </c>
      <c r="O286" s="49"/>
      <c r="P286" s="76" t="str">
        <f t="shared" si="200"/>
        <v/>
      </c>
      <c r="Q286" s="88" t="s">
        <v>510</v>
      </c>
      <c r="R286" s="49"/>
      <c r="S286" s="76" t="s">
        <v>1854</v>
      </c>
      <c r="T286" s="76" t="s">
        <v>492</v>
      </c>
      <c r="U286" s="89"/>
      <c r="V286" s="90"/>
      <c r="W286" s="399" t="e">
        <f t="shared" si="203"/>
        <v>#VALUE!</v>
      </c>
      <c r="X286" s="171" t="s">
        <v>3631</v>
      </c>
      <c r="Y286" s="209" t="s">
        <v>2310</v>
      </c>
      <c r="Z286" s="506" t="s">
        <v>4576</v>
      </c>
      <c r="AA286" s="506" t="s">
        <v>4576</v>
      </c>
      <c r="AB286" s="506" t="s">
        <v>4576</v>
      </c>
      <c r="AC286" s="132"/>
      <c r="AD286" s="132"/>
      <c r="AE286" s="132"/>
      <c r="AF286" s="132" t="str">
        <f t="shared" si="223"/>
        <v>SAME</v>
      </c>
      <c r="AG286" s="132">
        <f t="shared" si="199"/>
        <v>0</v>
      </c>
      <c r="AH286" s="132"/>
      <c r="AI286" s="204" t="s">
        <v>2345</v>
      </c>
      <c r="AJ286" s="205">
        <v>43567</v>
      </c>
      <c r="AK286" s="206">
        <v>11782153</v>
      </c>
      <c r="AL286" s="226">
        <v>11782153</v>
      </c>
      <c r="AM286" s="208" t="s">
        <v>3288</v>
      </c>
      <c r="AN286" s="93"/>
      <c r="AO286" s="49" t="str">
        <f t="shared" si="204"/>
        <v>群馬県前橋市富士見町赤城山１１４０－７９</v>
      </c>
      <c r="AP286" s="49"/>
      <c r="AQ286" s="89"/>
      <c r="AR286" s="93"/>
      <c r="AS286" s="89"/>
      <c r="AT286" s="93"/>
      <c r="AU286" s="89"/>
      <c r="AV286" s="93"/>
      <c r="AW286" s="89"/>
      <c r="AX286" s="94"/>
      <c r="AY286" s="391">
        <f t="shared" si="224"/>
        <v>0</v>
      </c>
      <c r="AZ286" s="95" t="e">
        <f t="shared" si="197"/>
        <v>#VALUE!</v>
      </c>
      <c r="BA286" s="49" t="str">
        <f t="shared" si="225"/>
        <v>群馬県前橋市富士見町赤城山１１４０－７９</v>
      </c>
      <c r="BB286" s="48">
        <f t="shared" si="226"/>
        <v>0</v>
      </c>
      <c r="BC286" s="96"/>
      <c r="BD286" s="89">
        <f t="shared" si="228"/>
        <v>0</v>
      </c>
      <c r="BE286" s="97">
        <f t="shared" si="208"/>
        <v>0</v>
      </c>
      <c r="BF286" s="97" t="e">
        <f t="shared" si="229"/>
        <v>#VALUE!</v>
      </c>
      <c r="BG286" s="97">
        <f t="shared" si="230"/>
        <v>0</v>
      </c>
      <c r="BH286" s="97">
        <f t="shared" si="231"/>
        <v>0</v>
      </c>
      <c r="BI286" s="97">
        <f t="shared" si="232"/>
        <v>0</v>
      </c>
      <c r="BJ286" s="97">
        <f t="shared" si="233"/>
        <v>0</v>
      </c>
      <c r="BK286" s="97">
        <f t="shared" si="234"/>
        <v>0</v>
      </c>
      <c r="BL286" s="97">
        <f t="shared" si="235"/>
        <v>0</v>
      </c>
      <c r="BM286" s="97">
        <f t="shared" si="236"/>
        <v>0</v>
      </c>
      <c r="BN286" s="97">
        <f t="shared" si="237"/>
        <v>0</v>
      </c>
      <c r="BO286" s="97">
        <f t="shared" si="238"/>
        <v>0</v>
      </c>
      <c r="BP286" s="97">
        <f t="shared" si="239"/>
        <v>0</v>
      </c>
      <c r="BQ286" s="97">
        <f t="shared" si="240"/>
        <v>0</v>
      </c>
      <c r="BR286" s="97">
        <f t="shared" si="241"/>
        <v>0</v>
      </c>
      <c r="BS286" s="98" t="e">
        <f t="shared" si="242"/>
        <v>#VALUE!</v>
      </c>
      <c r="BT286" s="182"/>
      <c r="BU286" s="58"/>
      <c r="BV286" s="136"/>
    </row>
    <row r="287" spans="1:74" s="118" customFormat="1" ht="31.5" customHeight="1" x14ac:dyDescent="0.25">
      <c r="A287" s="74">
        <v>10</v>
      </c>
      <c r="B287" s="75">
        <v>133</v>
      </c>
      <c r="C287" s="49" t="s">
        <v>2140</v>
      </c>
      <c r="D287" s="76" t="s">
        <v>2389</v>
      </c>
      <c r="E287" s="48" t="s">
        <v>1152</v>
      </c>
      <c r="F287" s="87" t="s">
        <v>2423</v>
      </c>
      <c r="G287" s="87"/>
      <c r="H287" s="87"/>
      <c r="I287" s="87"/>
      <c r="J287" s="109" t="s">
        <v>3764</v>
      </c>
      <c r="K287" s="87"/>
      <c r="L287" s="87"/>
      <c r="M287" s="48" t="s">
        <v>2371</v>
      </c>
      <c r="N287" s="49" t="s">
        <v>1243</v>
      </c>
      <c r="O287" s="49"/>
      <c r="P287" s="76" t="str">
        <f t="shared" si="200"/>
        <v/>
      </c>
      <c r="Q287" s="88" t="s">
        <v>510</v>
      </c>
      <c r="R287" s="49"/>
      <c r="S287" s="76" t="s">
        <v>1854</v>
      </c>
      <c r="T287" s="76" t="s">
        <v>492</v>
      </c>
      <c r="U287" s="89"/>
      <c r="V287" s="90">
        <v>2</v>
      </c>
      <c r="W287" s="399">
        <f t="shared" si="203"/>
        <v>5891076.5</v>
      </c>
      <c r="X287" s="171" t="s">
        <v>2462</v>
      </c>
      <c r="Y287" s="209" t="s">
        <v>2310</v>
      </c>
      <c r="Z287" s="506" t="s">
        <v>4576</v>
      </c>
      <c r="AA287" s="506" t="s">
        <v>4575</v>
      </c>
      <c r="AB287" s="506" t="s">
        <v>4608</v>
      </c>
      <c r="AC287" s="132">
        <v>42818</v>
      </c>
      <c r="AD287" s="132">
        <v>43486</v>
      </c>
      <c r="AE287" s="132">
        <v>42255</v>
      </c>
      <c r="AF287" s="132" t="str">
        <f t="shared" si="223"/>
        <v/>
      </c>
      <c r="AG287" s="132">
        <f t="shared" si="199"/>
        <v>42255</v>
      </c>
      <c r="AH287" s="132"/>
      <c r="AI287" s="204" t="s">
        <v>2345</v>
      </c>
      <c r="AJ287" s="205">
        <v>43567</v>
      </c>
      <c r="AK287" s="206">
        <v>11782153</v>
      </c>
      <c r="AL287" s="226">
        <v>11782153</v>
      </c>
      <c r="AM287" s="208">
        <v>11782153</v>
      </c>
      <c r="AN287" s="93"/>
      <c r="AO287" s="49" t="str">
        <f t="shared" si="204"/>
        <v>群馬県前橋市富士見町赤城山１２０４－１５８２</v>
      </c>
      <c r="AP287" s="49"/>
      <c r="AQ287" s="89"/>
      <c r="AR287" s="93"/>
      <c r="AS287" s="89"/>
      <c r="AT287" s="93"/>
      <c r="AU287" s="89"/>
      <c r="AV287" s="93"/>
      <c r="AW287" s="89"/>
      <c r="AX287" s="94"/>
      <c r="AY287" s="391">
        <f t="shared" si="224"/>
        <v>0</v>
      </c>
      <c r="AZ287" s="95">
        <f t="shared" si="197"/>
        <v>11782153</v>
      </c>
      <c r="BA287" s="49" t="str">
        <f t="shared" si="225"/>
        <v>群馬県前橋市富士見町赤城山１２０４－１５８２</v>
      </c>
      <c r="BB287" s="48">
        <f t="shared" si="226"/>
        <v>2</v>
      </c>
      <c r="BC287" s="96" t="str">
        <f>Y287</f>
        <v>自社物件</v>
      </c>
      <c r="BD287" s="89">
        <f t="shared" si="228"/>
        <v>42818</v>
      </c>
      <c r="BE287" s="97">
        <f t="shared" si="208"/>
        <v>0</v>
      </c>
      <c r="BF287" s="97">
        <f t="shared" si="229"/>
        <v>11782153</v>
      </c>
      <c r="BG287" s="97">
        <f t="shared" si="230"/>
        <v>0</v>
      </c>
      <c r="BH287" s="97">
        <f t="shared" si="231"/>
        <v>0</v>
      </c>
      <c r="BI287" s="97">
        <f t="shared" si="232"/>
        <v>0</v>
      </c>
      <c r="BJ287" s="97">
        <f t="shared" si="233"/>
        <v>0</v>
      </c>
      <c r="BK287" s="97">
        <f t="shared" si="234"/>
        <v>0</v>
      </c>
      <c r="BL287" s="97">
        <f t="shared" si="235"/>
        <v>0</v>
      </c>
      <c r="BM287" s="97">
        <f t="shared" si="236"/>
        <v>0</v>
      </c>
      <c r="BN287" s="97">
        <f t="shared" si="237"/>
        <v>0</v>
      </c>
      <c r="BO287" s="97">
        <f t="shared" si="238"/>
        <v>0</v>
      </c>
      <c r="BP287" s="97">
        <f t="shared" si="239"/>
        <v>0</v>
      </c>
      <c r="BQ287" s="97">
        <f t="shared" si="240"/>
        <v>0</v>
      </c>
      <c r="BR287" s="97">
        <f t="shared" si="241"/>
        <v>0</v>
      </c>
      <c r="BS287" s="98">
        <f t="shared" si="242"/>
        <v>0</v>
      </c>
      <c r="BT287" s="182"/>
      <c r="BU287" s="58"/>
      <c r="BV287" s="136"/>
    </row>
    <row r="288" spans="1:74" s="118" customFormat="1" ht="31.5" customHeight="1" x14ac:dyDescent="0.25">
      <c r="A288" s="74">
        <v>10</v>
      </c>
      <c r="B288" s="75">
        <v>133</v>
      </c>
      <c r="C288" s="49" t="s">
        <v>2140</v>
      </c>
      <c r="D288" s="76" t="s">
        <v>1818</v>
      </c>
      <c r="E288" s="48" t="s">
        <v>1152</v>
      </c>
      <c r="F288" s="87" t="s">
        <v>2423</v>
      </c>
      <c r="G288" s="87"/>
      <c r="H288" s="87"/>
      <c r="I288" s="87"/>
      <c r="J288" s="109" t="s">
        <v>2423</v>
      </c>
      <c r="K288" s="87"/>
      <c r="L288" s="87"/>
      <c r="M288" s="48" t="s">
        <v>2371</v>
      </c>
      <c r="N288" s="49" t="s">
        <v>1243</v>
      </c>
      <c r="O288" s="49"/>
      <c r="P288" s="76" t="str">
        <f t="shared" si="200"/>
        <v/>
      </c>
      <c r="Q288" s="88" t="s">
        <v>510</v>
      </c>
      <c r="R288" s="49"/>
      <c r="S288" s="76" t="s">
        <v>1854</v>
      </c>
      <c r="T288" s="76" t="s">
        <v>492</v>
      </c>
      <c r="U288" s="89"/>
      <c r="V288" s="90">
        <v>1</v>
      </c>
      <c r="W288" s="399">
        <f t="shared" si="203"/>
        <v>11782153</v>
      </c>
      <c r="X288" s="171" t="s">
        <v>2462</v>
      </c>
      <c r="Y288" s="433" t="s">
        <v>2310</v>
      </c>
      <c r="Z288" s="482" t="s">
        <v>4576</v>
      </c>
      <c r="AA288" s="482" t="s">
        <v>4575</v>
      </c>
      <c r="AB288" s="482" t="s">
        <v>4608</v>
      </c>
      <c r="AC288" s="132" t="str">
        <f>IF(AZ288=0,"【支払済】","")</f>
        <v>【支払済】</v>
      </c>
      <c r="AD288" s="132">
        <v>43537</v>
      </c>
      <c r="AE288" s="132">
        <v>42255</v>
      </c>
      <c r="AF288" s="132" t="str">
        <f t="shared" si="223"/>
        <v/>
      </c>
      <c r="AG288" s="132">
        <f t="shared" si="199"/>
        <v>42255</v>
      </c>
      <c r="AH288" s="132"/>
      <c r="AI288" s="204" t="s">
        <v>2345</v>
      </c>
      <c r="AJ288" s="205">
        <v>43567</v>
      </c>
      <c r="AK288" s="206">
        <v>11782153</v>
      </c>
      <c r="AL288" s="226">
        <v>11782153</v>
      </c>
      <c r="AM288" s="208">
        <v>11782153</v>
      </c>
      <c r="AN288" s="93"/>
      <c r="AO288" s="49" t="str">
        <f t="shared" si="204"/>
        <v>群馬県前橋市富士見町赤城山１２０４－１５８２</v>
      </c>
      <c r="AP288" s="208"/>
      <c r="AQ288" s="89">
        <v>43567</v>
      </c>
      <c r="AR288" s="93">
        <v>11782153</v>
      </c>
      <c r="AS288" s="89"/>
      <c r="AT288" s="93"/>
      <c r="AU288" s="89"/>
      <c r="AV288" s="93"/>
      <c r="AW288" s="89"/>
      <c r="AX288" s="94"/>
      <c r="AY288" s="391">
        <f t="shared" si="224"/>
        <v>11782153</v>
      </c>
      <c r="AZ288" s="95">
        <f t="shared" si="197"/>
        <v>0</v>
      </c>
      <c r="BA288" s="49" t="str">
        <f t="shared" si="225"/>
        <v>群馬県前橋市富士見町赤城山１２０４－１５８２</v>
      </c>
      <c r="BB288" s="48">
        <f t="shared" si="226"/>
        <v>1</v>
      </c>
      <c r="BC288" s="96" t="str">
        <f>Y288</f>
        <v>自社物件</v>
      </c>
      <c r="BD288" s="89" t="str">
        <f t="shared" si="228"/>
        <v>【支払済】</v>
      </c>
      <c r="BE288" s="97">
        <f t="shared" si="208"/>
        <v>0</v>
      </c>
      <c r="BF288" s="97">
        <f t="shared" si="229"/>
        <v>0</v>
      </c>
      <c r="BG288" s="97">
        <f t="shared" si="230"/>
        <v>0</v>
      </c>
      <c r="BH288" s="97">
        <f t="shared" si="231"/>
        <v>0</v>
      </c>
      <c r="BI288" s="97">
        <f t="shared" si="232"/>
        <v>0</v>
      </c>
      <c r="BJ288" s="97">
        <f t="shared" si="233"/>
        <v>0</v>
      </c>
      <c r="BK288" s="97">
        <f t="shared" si="234"/>
        <v>0</v>
      </c>
      <c r="BL288" s="97">
        <f t="shared" si="235"/>
        <v>0</v>
      </c>
      <c r="BM288" s="97">
        <f t="shared" si="236"/>
        <v>0</v>
      </c>
      <c r="BN288" s="97">
        <f t="shared" si="237"/>
        <v>0</v>
      </c>
      <c r="BO288" s="97">
        <f t="shared" si="238"/>
        <v>0</v>
      </c>
      <c r="BP288" s="97">
        <f t="shared" si="239"/>
        <v>0</v>
      </c>
      <c r="BQ288" s="97">
        <f t="shared" si="240"/>
        <v>0</v>
      </c>
      <c r="BR288" s="97">
        <f t="shared" si="241"/>
        <v>0</v>
      </c>
      <c r="BS288" s="98">
        <f t="shared" si="242"/>
        <v>0</v>
      </c>
      <c r="BT288" s="182"/>
      <c r="BU288" s="58"/>
      <c r="BV288" s="492"/>
    </row>
    <row r="289" spans="1:74" s="100" customFormat="1" ht="31.5" customHeight="1" x14ac:dyDescent="0.25">
      <c r="A289" s="74">
        <v>10</v>
      </c>
      <c r="B289" s="75">
        <v>927</v>
      </c>
      <c r="C289" s="49" t="s">
        <v>2362</v>
      </c>
      <c r="D289" s="76" t="s">
        <v>2389</v>
      </c>
      <c r="E289" s="48" t="s">
        <v>1152</v>
      </c>
      <c r="F289" s="87" t="s">
        <v>2390</v>
      </c>
      <c r="G289" s="87"/>
      <c r="H289" s="87"/>
      <c r="I289" s="87"/>
      <c r="J289" s="109"/>
      <c r="K289" s="87"/>
      <c r="L289" s="87"/>
      <c r="M289" s="48" t="s">
        <v>2371</v>
      </c>
      <c r="N289" s="49" t="s">
        <v>2312</v>
      </c>
      <c r="O289" s="49"/>
      <c r="P289" s="76" t="str">
        <f t="shared" si="200"/>
        <v/>
      </c>
      <c r="Q289" s="88"/>
      <c r="R289" s="49"/>
      <c r="S289" s="76" t="s">
        <v>1854</v>
      </c>
      <c r="T289" s="76" t="s">
        <v>492</v>
      </c>
      <c r="U289" s="89"/>
      <c r="V289" s="90">
        <v>1</v>
      </c>
      <c r="W289" s="399">
        <f t="shared" si="203"/>
        <v>202180</v>
      </c>
      <c r="X289" s="171" t="s">
        <v>2462</v>
      </c>
      <c r="Y289" s="233"/>
      <c r="Z289" s="507" t="s">
        <v>4576</v>
      </c>
      <c r="AA289" s="507" t="s">
        <v>4575</v>
      </c>
      <c r="AB289" s="507" t="s">
        <v>4576</v>
      </c>
      <c r="AC289" s="132">
        <v>42818</v>
      </c>
      <c r="AD289" s="132">
        <v>43486</v>
      </c>
      <c r="AE289" s="132">
        <v>42255</v>
      </c>
      <c r="AF289" s="132" t="str">
        <f t="shared" si="223"/>
        <v/>
      </c>
      <c r="AG289" s="132">
        <f t="shared" si="199"/>
        <v>42255</v>
      </c>
      <c r="AH289" s="132" t="str">
        <f>+IF(AD289="",AE289,"")</f>
        <v/>
      </c>
      <c r="AI289" s="204" t="s">
        <v>2345</v>
      </c>
      <c r="AJ289" s="205">
        <v>43567</v>
      </c>
      <c r="AK289" s="206">
        <v>202180</v>
      </c>
      <c r="AL289" s="226">
        <v>202180</v>
      </c>
      <c r="AM289" s="208">
        <v>202180</v>
      </c>
      <c r="AN289" s="95"/>
      <c r="AO289" s="49" t="str">
        <f t="shared" si="204"/>
        <v>群馬県前橋市富士見町赤城山１２０４－２１７９</v>
      </c>
      <c r="AP289" s="49"/>
      <c r="AQ289" s="89"/>
      <c r="AR289" s="93"/>
      <c r="AS289" s="89"/>
      <c r="AT289" s="93"/>
      <c r="AU289" s="89"/>
      <c r="AV289" s="93"/>
      <c r="AW289" s="89"/>
      <c r="AX289" s="94"/>
      <c r="AY289" s="391">
        <f t="shared" si="224"/>
        <v>0</v>
      </c>
      <c r="AZ289" s="99">
        <f t="shared" si="197"/>
        <v>202180</v>
      </c>
      <c r="BA289" s="49" t="str">
        <f t="shared" si="225"/>
        <v>群馬県前橋市富士見町赤城山１２０４－２１７９</v>
      </c>
      <c r="BB289" s="48">
        <f t="shared" si="226"/>
        <v>1</v>
      </c>
      <c r="BC289" s="96"/>
      <c r="BD289" s="110"/>
      <c r="BE289" s="97"/>
      <c r="BF289" s="97"/>
      <c r="BG289" s="97"/>
      <c r="BH289" s="97"/>
      <c r="BI289" s="112"/>
      <c r="BJ289" s="97"/>
      <c r="BK289" s="97"/>
      <c r="BL289" s="97"/>
      <c r="BM289" s="97"/>
      <c r="BN289" s="97"/>
      <c r="BO289" s="97"/>
      <c r="BP289" s="97"/>
      <c r="BQ289" s="97"/>
      <c r="BR289" s="97"/>
      <c r="BS289" s="113">
        <v>202180</v>
      </c>
      <c r="BT289" s="182"/>
      <c r="BU289" s="58"/>
      <c r="BV289" s="122"/>
    </row>
    <row r="290" spans="1:74" ht="31.5" customHeight="1" x14ac:dyDescent="0.25">
      <c r="A290" s="74">
        <v>10</v>
      </c>
      <c r="B290" s="75">
        <v>927</v>
      </c>
      <c r="C290" s="49" t="s">
        <v>2362</v>
      </c>
      <c r="D290" s="76" t="s">
        <v>1818</v>
      </c>
      <c r="E290" s="48" t="s">
        <v>1152</v>
      </c>
      <c r="F290" s="87" t="s">
        <v>2390</v>
      </c>
      <c r="G290" s="87"/>
      <c r="H290" s="87"/>
      <c r="I290" s="87"/>
      <c r="J290" s="109"/>
      <c r="K290" s="87"/>
      <c r="L290" s="87"/>
      <c r="M290" s="48" t="s">
        <v>2371</v>
      </c>
      <c r="N290" s="49" t="s">
        <v>2312</v>
      </c>
      <c r="O290" s="49"/>
      <c r="P290" s="76" t="str">
        <f t="shared" si="200"/>
        <v/>
      </c>
      <c r="Q290" s="88"/>
      <c r="R290" s="49"/>
      <c r="S290" s="76" t="s">
        <v>1854</v>
      </c>
      <c r="T290" s="76" t="s">
        <v>492</v>
      </c>
      <c r="U290" s="89"/>
      <c r="V290" s="90">
        <v>1</v>
      </c>
      <c r="W290" s="399">
        <f t="shared" si="203"/>
        <v>202180</v>
      </c>
      <c r="X290" s="171" t="s">
        <v>2462</v>
      </c>
      <c r="Y290" s="419"/>
      <c r="Z290" s="473" t="s">
        <v>4576</v>
      </c>
      <c r="AA290" s="473" t="s">
        <v>4575</v>
      </c>
      <c r="AB290" s="473" t="s">
        <v>4576</v>
      </c>
      <c r="AC290" s="132" t="str">
        <f>IF(AZ290=0,"【支払済】","")</f>
        <v>【支払済】</v>
      </c>
      <c r="AD290" s="132">
        <v>43537</v>
      </c>
      <c r="AE290" s="132">
        <v>42255</v>
      </c>
      <c r="AF290" s="132" t="str">
        <f t="shared" si="223"/>
        <v/>
      </c>
      <c r="AG290" s="132">
        <f t="shared" si="199"/>
        <v>42255</v>
      </c>
      <c r="AH290" s="132" t="str">
        <f>+IF(AD290="",AE290,"")</f>
        <v/>
      </c>
      <c r="AI290" s="204" t="s">
        <v>2345</v>
      </c>
      <c r="AJ290" s="205">
        <v>43567</v>
      </c>
      <c r="AK290" s="206">
        <v>202180</v>
      </c>
      <c r="AL290" s="226">
        <v>202180</v>
      </c>
      <c r="AM290" s="208">
        <v>202180</v>
      </c>
      <c r="AN290" s="95"/>
      <c r="AO290" s="49" t="str">
        <f t="shared" si="204"/>
        <v>群馬県前橋市富士見町赤城山１２０４－２１７９</v>
      </c>
      <c r="AP290" s="208"/>
      <c r="AQ290" s="89">
        <v>43567</v>
      </c>
      <c r="AR290" s="93">
        <v>202180</v>
      </c>
      <c r="AS290" s="89"/>
      <c r="AT290" s="93"/>
      <c r="AU290" s="89"/>
      <c r="AV290" s="93"/>
      <c r="AW290" s="89"/>
      <c r="AX290" s="94"/>
      <c r="AY290" s="391">
        <f t="shared" si="224"/>
        <v>202180</v>
      </c>
      <c r="AZ290" s="99">
        <f t="shared" si="197"/>
        <v>0</v>
      </c>
      <c r="BA290" s="49" t="str">
        <f t="shared" si="225"/>
        <v>群馬県前橋市富士見町赤城山１２０４－２１７９</v>
      </c>
      <c r="BB290" s="48">
        <f t="shared" si="226"/>
        <v>1</v>
      </c>
      <c r="BC290" s="96"/>
      <c r="BD290" s="110"/>
      <c r="BE290" s="97"/>
      <c r="BF290" s="97"/>
      <c r="BG290" s="97"/>
      <c r="BH290" s="97"/>
      <c r="BI290" s="112"/>
      <c r="BJ290" s="97"/>
      <c r="BK290" s="97"/>
      <c r="BL290" s="97"/>
      <c r="BM290" s="97"/>
      <c r="BN290" s="97"/>
      <c r="BO290" s="97"/>
      <c r="BP290" s="97"/>
      <c r="BQ290" s="97"/>
      <c r="BR290" s="97"/>
      <c r="BS290" s="113">
        <v>202180</v>
      </c>
      <c r="BV290" s="492"/>
    </row>
    <row r="291" spans="1:74" ht="31.5" customHeight="1" x14ac:dyDescent="0.25">
      <c r="A291" s="74">
        <v>10</v>
      </c>
      <c r="B291" s="75">
        <v>134</v>
      </c>
      <c r="C291" s="49" t="s">
        <v>2140</v>
      </c>
      <c r="D291" s="76" t="s">
        <v>2489</v>
      </c>
      <c r="E291" s="48" t="s">
        <v>1226</v>
      </c>
      <c r="F291" s="87" t="s">
        <v>2550</v>
      </c>
      <c r="G291" s="87"/>
      <c r="H291" s="87"/>
      <c r="I291" s="87"/>
      <c r="J291" s="109" t="s">
        <v>2550</v>
      </c>
      <c r="K291" s="87"/>
      <c r="L291" s="87"/>
      <c r="M291" s="48" t="s">
        <v>2368</v>
      </c>
      <c r="N291" s="49" t="s">
        <v>1235</v>
      </c>
      <c r="O291" s="49"/>
      <c r="P291" s="76" t="str">
        <f t="shared" si="200"/>
        <v/>
      </c>
      <c r="Q291" s="88" t="s">
        <v>498</v>
      </c>
      <c r="R291" s="49"/>
      <c r="S291" s="76" t="s">
        <v>1854</v>
      </c>
      <c r="T291" s="76" t="s">
        <v>492</v>
      </c>
      <c r="U291" s="89"/>
      <c r="V291" s="90">
        <v>1</v>
      </c>
      <c r="W291" s="399">
        <f t="shared" si="203"/>
        <v>605050</v>
      </c>
      <c r="X291" s="171" t="s">
        <v>2532</v>
      </c>
      <c r="Y291" s="209" t="s">
        <v>2157</v>
      </c>
      <c r="Z291" s="506" t="s">
        <v>4576</v>
      </c>
      <c r="AA291" s="506" t="s">
        <v>4575</v>
      </c>
      <c r="AB291" s="506" t="s">
        <v>4576</v>
      </c>
      <c r="AC291" s="204" t="s">
        <v>152</v>
      </c>
      <c r="AD291" s="132">
        <v>43490</v>
      </c>
      <c r="AE291" s="132">
        <v>42254</v>
      </c>
      <c r="AF291" s="132" t="str">
        <f t="shared" si="223"/>
        <v/>
      </c>
      <c r="AG291" s="132">
        <f t="shared" si="199"/>
        <v>42254</v>
      </c>
      <c r="AH291" s="132"/>
      <c r="AI291" s="204"/>
      <c r="AJ291" s="205"/>
      <c r="AK291" s="206"/>
      <c r="AL291" s="207"/>
      <c r="AM291" s="208">
        <v>605050</v>
      </c>
      <c r="AN291" s="93"/>
      <c r="AO291" s="49" t="str">
        <f t="shared" si="204"/>
        <v>群馬県前橋市富士見町赤城山１７８８－１８、７９～８２</v>
      </c>
      <c r="AP291" s="49"/>
      <c r="AQ291" s="89"/>
      <c r="AR291" s="93"/>
      <c r="AS291" s="89"/>
      <c r="AT291" s="93"/>
      <c r="AU291" s="89"/>
      <c r="AV291" s="93"/>
      <c r="AW291" s="89"/>
      <c r="AX291" s="94"/>
      <c r="AY291" s="391">
        <f t="shared" si="224"/>
        <v>0</v>
      </c>
      <c r="AZ291" s="95">
        <f t="shared" si="197"/>
        <v>605050</v>
      </c>
      <c r="BA291" s="49" t="str">
        <f t="shared" si="225"/>
        <v>群馬県前橋市富士見町赤城山１７８８－１８、７９～８２</v>
      </c>
      <c r="BB291" s="48">
        <f t="shared" si="226"/>
        <v>1</v>
      </c>
      <c r="BC291" s="96" t="str">
        <f t="shared" ref="BC291:BC331" si="243">Y291</f>
        <v>絆</v>
      </c>
      <c r="BD291" s="89" t="str">
        <f t="shared" ref="BD291:BD331" si="244">AC291</f>
        <v>【譲渡済】</v>
      </c>
      <c r="BE291" s="97">
        <f t="shared" ref="BE291:BE331" si="245">IF(OR(AC291="期限未記載",AC291="期限超過"),AZ291,0)</f>
        <v>0</v>
      </c>
      <c r="BF291" s="97">
        <f t="shared" ref="BF291:BF331" si="246">IF(AND(BD291&lt;=43506,BD291&lt;&gt;""),AZ291,0)</f>
        <v>0</v>
      </c>
      <c r="BG291" s="97">
        <f t="shared" ref="BG291:BG331" si="247">IF(AND(BD291&lt;=43511,BD291&gt;=43507),AZ291,0)</f>
        <v>0</v>
      </c>
      <c r="BH291" s="97">
        <f t="shared" ref="BH291:BH331" si="248">IF(AND(BD291&lt;=43516,BD291&gt;=43512),AZ291,0)</f>
        <v>0</v>
      </c>
      <c r="BI291" s="97">
        <f t="shared" ref="BI291:BI331" si="249">IF(AND(BD291&lt;=43521,BD291&gt;=43517),AZ291,0)</f>
        <v>0</v>
      </c>
      <c r="BJ291" s="97">
        <f t="shared" ref="BJ291:BJ331" si="250">IF(AND(BD291&lt;=43524,BD291&gt;=43522),AZ291,0)</f>
        <v>0</v>
      </c>
      <c r="BK291" s="97">
        <f t="shared" ref="BK291:BK331" si="251">IF(AND(BD291&lt;=43529,BD291&gt;=43525),AZ291,0)</f>
        <v>0</v>
      </c>
      <c r="BL291" s="97">
        <f t="shared" ref="BL291:BL331" si="252">IF(AND(BD291&lt;=43534,BD291&gt;=43530),AZ291,0)</f>
        <v>0</v>
      </c>
      <c r="BM291" s="97">
        <f t="shared" ref="BM291:BM331" si="253">IF(AND(BD291&lt;=43539,BD291&gt;=43535),AZ291,0)</f>
        <v>0</v>
      </c>
      <c r="BN291" s="97">
        <f t="shared" ref="BN291:BN331" si="254">IF(AND(BD291&lt;=43544,BD291&gt;=43540),AZ291,0)</f>
        <v>0</v>
      </c>
      <c r="BO291" s="97">
        <f t="shared" ref="BO291:BO331" si="255">IF(AND(BD291&lt;=43549,BD291&gt;=43545),AZ291,0)</f>
        <v>0</v>
      </c>
      <c r="BP291" s="97">
        <f t="shared" ref="BP291:BP331" si="256">IF(AND(BD291&lt;=43555,BD291&gt;=43550),AZ291,0)</f>
        <v>0</v>
      </c>
      <c r="BQ291" s="97">
        <f t="shared" ref="BQ291:BQ331" si="257">IF(AND(BD291&lt;=43560,BD291&gt;=43556),AZ291,0)</f>
        <v>0</v>
      </c>
      <c r="BR291" s="97">
        <f t="shared" ref="BR291:BR331" si="258">IF(AND($BD291&lt;=43565,$BD291&gt;=43561),$AZ291,0)</f>
        <v>0</v>
      </c>
      <c r="BS291" s="98">
        <f t="shared" ref="BS291:BS331" si="259">AZ291-SUM(BE291:BR291)</f>
        <v>605050</v>
      </c>
      <c r="BV291" s="103"/>
    </row>
    <row r="292" spans="1:74" s="100" customFormat="1" ht="31.5" customHeight="1" x14ac:dyDescent="0.25">
      <c r="A292" s="74">
        <v>10</v>
      </c>
      <c r="B292" s="75">
        <v>135</v>
      </c>
      <c r="C292" s="49" t="s">
        <v>2140</v>
      </c>
      <c r="D292" s="76"/>
      <c r="E292" s="48" t="s">
        <v>1070</v>
      </c>
      <c r="F292" s="87" t="s">
        <v>2546</v>
      </c>
      <c r="G292" s="87"/>
      <c r="H292" s="87"/>
      <c r="I292" s="87"/>
      <c r="J292" s="109" t="s">
        <v>2546</v>
      </c>
      <c r="K292" s="87"/>
      <c r="L292" s="87"/>
      <c r="M292" s="48" t="s">
        <v>2371</v>
      </c>
      <c r="N292" s="49" t="s">
        <v>1241</v>
      </c>
      <c r="O292" s="49"/>
      <c r="P292" s="76" t="str">
        <f t="shared" si="200"/>
        <v/>
      </c>
      <c r="Q292" s="88" t="s">
        <v>508</v>
      </c>
      <c r="R292" s="49"/>
      <c r="S292" s="76" t="s">
        <v>1854</v>
      </c>
      <c r="T292" s="76" t="s">
        <v>492</v>
      </c>
      <c r="U292" s="89"/>
      <c r="V292" s="90">
        <v>3</v>
      </c>
      <c r="W292" s="399">
        <f t="shared" si="203"/>
        <v>507333.33333333331</v>
      </c>
      <c r="X292" s="171" t="s">
        <v>2535</v>
      </c>
      <c r="Y292" s="209" t="s">
        <v>2310</v>
      </c>
      <c r="Z292" s="506" t="s">
        <v>4575</v>
      </c>
      <c r="AA292" s="506" t="s">
        <v>4575</v>
      </c>
      <c r="AB292" s="506" t="s">
        <v>4576</v>
      </c>
      <c r="AC292" s="132">
        <v>43521</v>
      </c>
      <c r="AD292" s="132">
        <v>43490</v>
      </c>
      <c r="AE292" s="132">
        <v>42818</v>
      </c>
      <c r="AF292" s="132" t="str">
        <f t="shared" si="223"/>
        <v/>
      </c>
      <c r="AG292" s="132">
        <f t="shared" si="199"/>
        <v>42818</v>
      </c>
      <c r="AH292" s="132"/>
      <c r="AI292" s="204"/>
      <c r="AJ292" s="205"/>
      <c r="AK292" s="206"/>
      <c r="AL292" s="207"/>
      <c r="AM292" s="208">
        <v>1522000</v>
      </c>
      <c r="AN292" s="93"/>
      <c r="AO292" s="49" t="str">
        <f t="shared" si="204"/>
        <v>群馬県前橋市堀越町２７４５－１、６～７</v>
      </c>
      <c r="AP292" s="49"/>
      <c r="AQ292" s="89"/>
      <c r="AR292" s="93"/>
      <c r="AS292" s="89"/>
      <c r="AT292" s="93"/>
      <c r="AU292" s="89"/>
      <c r="AV292" s="93"/>
      <c r="AW292" s="89"/>
      <c r="AX292" s="94"/>
      <c r="AY292" s="391">
        <f t="shared" si="224"/>
        <v>0</v>
      </c>
      <c r="AZ292" s="95">
        <f t="shared" si="197"/>
        <v>1522000</v>
      </c>
      <c r="BA292" s="49" t="str">
        <f t="shared" si="225"/>
        <v>群馬県前橋市堀越町２７４５－１、６～７</v>
      </c>
      <c r="BB292" s="48">
        <f t="shared" si="226"/>
        <v>3</v>
      </c>
      <c r="BC292" s="96" t="str">
        <f t="shared" si="243"/>
        <v>自社物件</v>
      </c>
      <c r="BD292" s="89">
        <f t="shared" si="244"/>
        <v>43521</v>
      </c>
      <c r="BE292" s="97">
        <f t="shared" si="245"/>
        <v>0</v>
      </c>
      <c r="BF292" s="97">
        <f t="shared" si="246"/>
        <v>0</v>
      </c>
      <c r="BG292" s="97">
        <f t="shared" si="247"/>
        <v>0</v>
      </c>
      <c r="BH292" s="97">
        <f t="shared" si="248"/>
        <v>0</v>
      </c>
      <c r="BI292" s="97">
        <f t="shared" si="249"/>
        <v>1522000</v>
      </c>
      <c r="BJ292" s="97">
        <f t="shared" si="250"/>
        <v>0</v>
      </c>
      <c r="BK292" s="97">
        <f t="shared" si="251"/>
        <v>0</v>
      </c>
      <c r="BL292" s="97">
        <f t="shared" si="252"/>
        <v>0</v>
      </c>
      <c r="BM292" s="97">
        <f t="shared" si="253"/>
        <v>0</v>
      </c>
      <c r="BN292" s="97">
        <f t="shared" si="254"/>
        <v>0</v>
      </c>
      <c r="BO292" s="97">
        <f t="shared" si="255"/>
        <v>0</v>
      </c>
      <c r="BP292" s="97">
        <f t="shared" si="256"/>
        <v>0</v>
      </c>
      <c r="BQ292" s="97">
        <f t="shared" si="257"/>
        <v>0</v>
      </c>
      <c r="BR292" s="97">
        <f t="shared" si="258"/>
        <v>0</v>
      </c>
      <c r="BS292" s="98">
        <f t="shared" si="259"/>
        <v>0</v>
      </c>
      <c r="BT292" s="182"/>
      <c r="BU292" s="58"/>
      <c r="BV292" s="122" t="s">
        <v>4644</v>
      </c>
    </row>
    <row r="293" spans="1:74" s="100" customFormat="1" ht="31.5" customHeight="1" x14ac:dyDescent="0.25">
      <c r="A293" s="74">
        <v>10</v>
      </c>
      <c r="B293" s="75">
        <v>136</v>
      </c>
      <c r="C293" s="49" t="s">
        <v>2140</v>
      </c>
      <c r="D293" s="76" t="s">
        <v>2906</v>
      </c>
      <c r="E293" s="48" t="s">
        <v>1096</v>
      </c>
      <c r="F293" s="87" t="s">
        <v>3135</v>
      </c>
      <c r="G293" s="87"/>
      <c r="H293" s="87"/>
      <c r="I293" s="87"/>
      <c r="J293" s="109"/>
      <c r="K293" s="87"/>
      <c r="L293" s="87"/>
      <c r="M293" s="48" t="s">
        <v>2371</v>
      </c>
      <c r="N293" s="49" t="s">
        <v>1242</v>
      </c>
      <c r="O293" s="49"/>
      <c r="P293" s="76" t="str">
        <f t="shared" si="200"/>
        <v/>
      </c>
      <c r="Q293" s="88" t="s">
        <v>509</v>
      </c>
      <c r="R293" s="49"/>
      <c r="S293" s="76" t="s">
        <v>1854</v>
      </c>
      <c r="T293" s="76" t="s">
        <v>492</v>
      </c>
      <c r="U293" s="89"/>
      <c r="V293" s="90">
        <v>1</v>
      </c>
      <c r="W293" s="399">
        <f t="shared" si="203"/>
        <v>605050</v>
      </c>
      <c r="X293" s="171" t="s">
        <v>3136</v>
      </c>
      <c r="Y293" s="76"/>
      <c r="Z293" s="473" t="s">
        <v>4576</v>
      </c>
      <c r="AA293" s="473" t="s">
        <v>4575</v>
      </c>
      <c r="AB293" s="473" t="s">
        <v>4576</v>
      </c>
      <c r="AC293" s="132" t="s">
        <v>145</v>
      </c>
      <c r="AD293" s="132">
        <v>43010</v>
      </c>
      <c r="AE293" s="132">
        <v>41723</v>
      </c>
      <c r="AF293" s="132" t="str">
        <f t="shared" si="223"/>
        <v/>
      </c>
      <c r="AG293" s="132">
        <f t="shared" si="199"/>
        <v>41723</v>
      </c>
      <c r="AH293" s="132"/>
      <c r="AI293" s="204"/>
      <c r="AJ293" s="205"/>
      <c r="AK293" s="206"/>
      <c r="AL293" s="207"/>
      <c r="AM293" s="208">
        <v>605050</v>
      </c>
      <c r="AN293" s="93"/>
      <c r="AO293" s="49" t="str">
        <f t="shared" si="204"/>
        <v>群馬県前橋市嶺町１５－２</v>
      </c>
      <c r="AP293" s="49"/>
      <c r="AQ293" s="89"/>
      <c r="AR293" s="93"/>
      <c r="AS293" s="89"/>
      <c r="AT293" s="93"/>
      <c r="AU293" s="89"/>
      <c r="AV293" s="93"/>
      <c r="AW293" s="89"/>
      <c r="AX293" s="94"/>
      <c r="AY293" s="391">
        <f t="shared" si="224"/>
        <v>0</v>
      </c>
      <c r="AZ293" s="95">
        <f t="shared" si="197"/>
        <v>605050</v>
      </c>
      <c r="BA293" s="49" t="str">
        <f t="shared" si="225"/>
        <v>群馬県前橋市嶺町１５－２</v>
      </c>
      <c r="BB293" s="48">
        <f t="shared" si="226"/>
        <v>1</v>
      </c>
      <c r="BC293" s="96">
        <f t="shared" si="243"/>
        <v>0</v>
      </c>
      <c r="BD293" s="89" t="str">
        <f t="shared" si="244"/>
        <v>期限未記載</v>
      </c>
      <c r="BE293" s="97">
        <f t="shared" si="245"/>
        <v>605050</v>
      </c>
      <c r="BF293" s="97">
        <f t="shared" si="246"/>
        <v>0</v>
      </c>
      <c r="BG293" s="97">
        <f t="shared" si="247"/>
        <v>0</v>
      </c>
      <c r="BH293" s="97">
        <f t="shared" si="248"/>
        <v>0</v>
      </c>
      <c r="BI293" s="97">
        <f t="shared" si="249"/>
        <v>0</v>
      </c>
      <c r="BJ293" s="97">
        <f t="shared" si="250"/>
        <v>0</v>
      </c>
      <c r="BK293" s="97">
        <f t="shared" si="251"/>
        <v>0</v>
      </c>
      <c r="BL293" s="97">
        <f t="shared" si="252"/>
        <v>0</v>
      </c>
      <c r="BM293" s="97">
        <f t="shared" si="253"/>
        <v>0</v>
      </c>
      <c r="BN293" s="97">
        <f t="shared" si="254"/>
        <v>0</v>
      </c>
      <c r="BO293" s="97">
        <f t="shared" si="255"/>
        <v>0</v>
      </c>
      <c r="BP293" s="97">
        <f t="shared" si="256"/>
        <v>0</v>
      </c>
      <c r="BQ293" s="97">
        <f t="shared" si="257"/>
        <v>0</v>
      </c>
      <c r="BR293" s="97">
        <f t="shared" si="258"/>
        <v>0</v>
      </c>
      <c r="BS293" s="98">
        <f t="shared" si="259"/>
        <v>0</v>
      </c>
      <c r="BT293" s="182"/>
      <c r="BU293" s="58"/>
      <c r="BV293" s="122"/>
    </row>
    <row r="294" spans="1:74" ht="31.5" customHeight="1" x14ac:dyDescent="0.25">
      <c r="A294" s="74">
        <v>10</v>
      </c>
      <c r="B294" s="75">
        <v>156</v>
      </c>
      <c r="C294" s="49" t="s">
        <v>2145</v>
      </c>
      <c r="D294" s="76"/>
      <c r="E294" s="48" t="s">
        <v>1088</v>
      </c>
      <c r="F294" s="87" t="s">
        <v>2839</v>
      </c>
      <c r="G294" s="87"/>
      <c r="H294" s="87"/>
      <c r="I294" s="87"/>
      <c r="J294" s="109"/>
      <c r="K294" s="87"/>
      <c r="L294" s="87"/>
      <c r="M294" s="48" t="s">
        <v>2982</v>
      </c>
      <c r="N294" s="49" t="s">
        <v>1272</v>
      </c>
      <c r="O294" s="49"/>
      <c r="P294" s="76" t="str">
        <f t="shared" si="200"/>
        <v/>
      </c>
      <c r="Q294" s="88" t="s">
        <v>525</v>
      </c>
      <c r="R294" s="49"/>
      <c r="S294" s="76" t="s">
        <v>1854</v>
      </c>
      <c r="T294" s="76" t="s">
        <v>512</v>
      </c>
      <c r="U294" s="89"/>
      <c r="V294" s="90">
        <v>5</v>
      </c>
      <c r="W294" s="399">
        <f t="shared" si="203"/>
        <v>394783</v>
      </c>
      <c r="X294" s="171" t="s">
        <v>2838</v>
      </c>
      <c r="Y294" s="76"/>
      <c r="Z294" s="473" t="s">
        <v>4575</v>
      </c>
      <c r="AA294" s="473" t="s">
        <v>4575</v>
      </c>
      <c r="AB294" s="473" t="s">
        <v>4576</v>
      </c>
      <c r="AC294" s="132">
        <v>43528</v>
      </c>
      <c r="AD294" s="132">
        <v>43496</v>
      </c>
      <c r="AE294" s="132">
        <v>42094</v>
      </c>
      <c r="AF294" s="132" t="str">
        <f t="shared" si="223"/>
        <v/>
      </c>
      <c r="AG294" s="132">
        <f t="shared" si="199"/>
        <v>42094</v>
      </c>
      <c r="AH294" s="132"/>
      <c r="AI294" s="204"/>
      <c r="AJ294" s="205"/>
      <c r="AK294" s="206"/>
      <c r="AL294" s="207"/>
      <c r="AM294" s="208">
        <v>1973915</v>
      </c>
      <c r="AN294" s="93"/>
      <c r="AO294" s="49" t="str">
        <f t="shared" si="204"/>
        <v>群馬県北群馬郡吉岡町大字上野田１８８９－１～３、１８９１－１</v>
      </c>
      <c r="AP294" s="49"/>
      <c r="AQ294" s="89"/>
      <c r="AR294" s="93"/>
      <c r="AS294" s="89"/>
      <c r="AT294" s="93"/>
      <c r="AU294" s="89"/>
      <c r="AV294" s="93"/>
      <c r="AW294" s="89"/>
      <c r="AX294" s="94"/>
      <c r="AY294" s="391">
        <f t="shared" si="224"/>
        <v>0</v>
      </c>
      <c r="AZ294" s="95">
        <f t="shared" si="197"/>
        <v>1973915</v>
      </c>
      <c r="BA294" s="49" t="str">
        <f t="shared" si="225"/>
        <v>群馬県北群馬郡吉岡町大字上野田１８８９－１～３、１８９１－１</v>
      </c>
      <c r="BB294" s="48">
        <f t="shared" si="226"/>
        <v>5</v>
      </c>
      <c r="BC294" s="96">
        <f t="shared" si="243"/>
        <v>0</v>
      </c>
      <c r="BD294" s="89">
        <f t="shared" si="244"/>
        <v>43528</v>
      </c>
      <c r="BE294" s="97">
        <f t="shared" si="245"/>
        <v>0</v>
      </c>
      <c r="BF294" s="97">
        <f t="shared" si="246"/>
        <v>0</v>
      </c>
      <c r="BG294" s="97">
        <f t="shared" si="247"/>
        <v>0</v>
      </c>
      <c r="BH294" s="97">
        <f t="shared" si="248"/>
        <v>0</v>
      </c>
      <c r="BI294" s="97">
        <f t="shared" si="249"/>
        <v>0</v>
      </c>
      <c r="BJ294" s="97">
        <f t="shared" si="250"/>
        <v>0</v>
      </c>
      <c r="BK294" s="97">
        <f t="shared" si="251"/>
        <v>1973915</v>
      </c>
      <c r="BL294" s="97">
        <f t="shared" si="252"/>
        <v>0</v>
      </c>
      <c r="BM294" s="97">
        <f t="shared" si="253"/>
        <v>0</v>
      </c>
      <c r="BN294" s="97">
        <f t="shared" si="254"/>
        <v>0</v>
      </c>
      <c r="BO294" s="97">
        <f t="shared" si="255"/>
        <v>0</v>
      </c>
      <c r="BP294" s="97">
        <f t="shared" si="256"/>
        <v>0</v>
      </c>
      <c r="BQ294" s="97">
        <f t="shared" si="257"/>
        <v>0</v>
      </c>
      <c r="BR294" s="97">
        <f t="shared" si="258"/>
        <v>0</v>
      </c>
      <c r="BS294" s="98">
        <f t="shared" si="259"/>
        <v>0</v>
      </c>
      <c r="BU294" s="58" t="s">
        <v>3723</v>
      </c>
      <c r="BV294" s="103"/>
    </row>
    <row r="295" spans="1:74" s="100" customFormat="1" ht="31.5" customHeight="1" x14ac:dyDescent="0.25">
      <c r="A295" s="74">
        <v>10</v>
      </c>
      <c r="B295" s="75">
        <v>157</v>
      </c>
      <c r="C295" s="49" t="s">
        <v>2145</v>
      </c>
      <c r="D295" s="349" t="s">
        <v>4126</v>
      </c>
      <c r="E295" s="48" t="s">
        <v>2150</v>
      </c>
      <c r="F295" s="87" t="s">
        <v>2605</v>
      </c>
      <c r="G295" s="87"/>
      <c r="H295" s="87"/>
      <c r="I295" s="87"/>
      <c r="J295" s="109"/>
      <c r="K295" s="87"/>
      <c r="L295" s="376" t="s">
        <v>4183</v>
      </c>
      <c r="M295" s="48" t="s">
        <v>2371</v>
      </c>
      <c r="N295" s="49" t="s">
        <v>2152</v>
      </c>
      <c r="O295" s="76" t="s">
        <v>3745</v>
      </c>
      <c r="P295" s="49"/>
      <c r="Q295" s="49" t="s">
        <v>522</v>
      </c>
      <c r="R295" s="49"/>
      <c r="S295" s="76" t="s">
        <v>1854</v>
      </c>
      <c r="T295" s="76" t="s">
        <v>512</v>
      </c>
      <c r="U295" s="89"/>
      <c r="V295" s="90">
        <v>2</v>
      </c>
      <c r="W295" s="399">
        <f t="shared" si="203"/>
        <v>324336.5</v>
      </c>
      <c r="X295" s="171" t="s">
        <v>3316</v>
      </c>
      <c r="Y295" s="419"/>
      <c r="Z295" s="473" t="s">
        <v>4576</v>
      </c>
      <c r="AA295" s="473" t="s">
        <v>4575</v>
      </c>
      <c r="AB295" s="473" t="s">
        <v>4576</v>
      </c>
      <c r="AC295" s="132" t="str">
        <f>IF(AZ295=0,"【支払済】","")</f>
        <v>【支払済】</v>
      </c>
      <c r="AD295" s="132">
        <v>43487</v>
      </c>
      <c r="AE295" s="132">
        <v>41729</v>
      </c>
      <c r="AF295" s="132" t="str">
        <f t="shared" si="223"/>
        <v/>
      </c>
      <c r="AG295" s="132">
        <f t="shared" si="199"/>
        <v>41729</v>
      </c>
      <c r="AH295" s="132"/>
      <c r="AI295" s="204"/>
      <c r="AJ295" s="205"/>
      <c r="AK295" s="206"/>
      <c r="AL295" s="207"/>
      <c r="AM295" s="208">
        <v>648673</v>
      </c>
      <c r="AN295" s="93"/>
      <c r="AO295" s="49" t="str">
        <f t="shared" si="204"/>
        <v>群馬県北群馬郡吉岡町大字上野田２１３２－１、４</v>
      </c>
      <c r="AP295" s="208"/>
      <c r="AQ295" s="89">
        <v>43546</v>
      </c>
      <c r="AR295" s="93">
        <v>648673</v>
      </c>
      <c r="AS295" s="89"/>
      <c r="AT295" s="93"/>
      <c r="AU295" s="89"/>
      <c r="AV295" s="93"/>
      <c r="AW295" s="89"/>
      <c r="AX295" s="94"/>
      <c r="AY295" s="391">
        <f t="shared" si="224"/>
        <v>648673</v>
      </c>
      <c r="AZ295" s="95">
        <f t="shared" si="197"/>
        <v>0</v>
      </c>
      <c r="BA295" s="49" t="str">
        <f t="shared" si="225"/>
        <v>群馬県北群馬郡吉岡町大字上野田２１３２－１、４</v>
      </c>
      <c r="BB295" s="48">
        <f t="shared" si="226"/>
        <v>2</v>
      </c>
      <c r="BC295" s="96">
        <f t="shared" si="243"/>
        <v>0</v>
      </c>
      <c r="BD295" s="89" t="str">
        <f t="shared" si="244"/>
        <v>【支払済】</v>
      </c>
      <c r="BE295" s="97">
        <f t="shared" si="245"/>
        <v>0</v>
      </c>
      <c r="BF295" s="97">
        <f t="shared" si="246"/>
        <v>0</v>
      </c>
      <c r="BG295" s="97">
        <f t="shared" si="247"/>
        <v>0</v>
      </c>
      <c r="BH295" s="97">
        <f t="shared" si="248"/>
        <v>0</v>
      </c>
      <c r="BI295" s="97">
        <f t="shared" si="249"/>
        <v>0</v>
      </c>
      <c r="BJ295" s="97">
        <f t="shared" si="250"/>
        <v>0</v>
      </c>
      <c r="BK295" s="97">
        <f t="shared" si="251"/>
        <v>0</v>
      </c>
      <c r="BL295" s="97">
        <f t="shared" si="252"/>
        <v>0</v>
      </c>
      <c r="BM295" s="97">
        <f t="shared" si="253"/>
        <v>0</v>
      </c>
      <c r="BN295" s="97">
        <f t="shared" si="254"/>
        <v>0</v>
      </c>
      <c r="BO295" s="97">
        <f t="shared" si="255"/>
        <v>0</v>
      </c>
      <c r="BP295" s="97">
        <f t="shared" si="256"/>
        <v>0</v>
      </c>
      <c r="BQ295" s="97">
        <f t="shared" si="257"/>
        <v>0</v>
      </c>
      <c r="BR295" s="97">
        <f t="shared" si="258"/>
        <v>0</v>
      </c>
      <c r="BS295" s="98">
        <f t="shared" si="259"/>
        <v>0</v>
      </c>
      <c r="BT295" s="182"/>
      <c r="BU295" s="58"/>
      <c r="BV295" s="492"/>
    </row>
    <row r="296" spans="1:74" s="100" customFormat="1" ht="31.5" customHeight="1" x14ac:dyDescent="0.25">
      <c r="A296" s="74">
        <v>10</v>
      </c>
      <c r="B296" s="75">
        <v>157</v>
      </c>
      <c r="C296" s="49" t="s">
        <v>2145</v>
      </c>
      <c r="D296" s="349" t="s">
        <v>4126</v>
      </c>
      <c r="E296" s="48" t="s">
        <v>2150</v>
      </c>
      <c r="F296" s="87" t="s">
        <v>2605</v>
      </c>
      <c r="G296" s="87"/>
      <c r="H296" s="87"/>
      <c r="I296" s="87"/>
      <c r="J296" s="109"/>
      <c r="K296" s="87"/>
      <c r="L296" s="376" t="s">
        <v>4183</v>
      </c>
      <c r="M296" s="48" t="s">
        <v>2371</v>
      </c>
      <c r="N296" s="49" t="s">
        <v>2152</v>
      </c>
      <c r="O296" s="76" t="s">
        <v>3745</v>
      </c>
      <c r="P296" s="49"/>
      <c r="Q296" s="49" t="s">
        <v>522</v>
      </c>
      <c r="R296" s="49"/>
      <c r="S296" s="76" t="s">
        <v>1854</v>
      </c>
      <c r="T296" s="76" t="s">
        <v>512</v>
      </c>
      <c r="U296" s="89"/>
      <c r="V296" s="90">
        <v>2</v>
      </c>
      <c r="W296" s="399">
        <f t="shared" si="203"/>
        <v>324336.5</v>
      </c>
      <c r="X296" s="171" t="s">
        <v>3316</v>
      </c>
      <c r="Y296" s="419"/>
      <c r="Z296" s="473" t="s">
        <v>4576</v>
      </c>
      <c r="AA296" s="473" t="s">
        <v>4575</v>
      </c>
      <c r="AB296" s="473" t="s">
        <v>4576</v>
      </c>
      <c r="AC296" s="132" t="str">
        <f>IF(AZ296=0,"【支払済】","")</f>
        <v>【支払済】</v>
      </c>
      <c r="AD296" s="132">
        <v>43487</v>
      </c>
      <c r="AE296" s="132">
        <v>41729</v>
      </c>
      <c r="AF296" s="132" t="str">
        <f t="shared" si="223"/>
        <v/>
      </c>
      <c r="AG296" s="132">
        <f t="shared" si="199"/>
        <v>41729</v>
      </c>
      <c r="AH296" s="132"/>
      <c r="AI296" s="204"/>
      <c r="AJ296" s="205"/>
      <c r="AK296" s="206"/>
      <c r="AL296" s="207"/>
      <c r="AM296" s="208">
        <v>648673</v>
      </c>
      <c r="AN296" s="93"/>
      <c r="AO296" s="49" t="str">
        <f t="shared" si="204"/>
        <v>群馬県北群馬郡吉岡町大字上野田２１３２－１、４</v>
      </c>
      <c r="AP296" s="208"/>
      <c r="AQ296" s="89">
        <v>43546</v>
      </c>
      <c r="AR296" s="93">
        <v>648673</v>
      </c>
      <c r="AS296" s="89"/>
      <c r="AT296" s="93"/>
      <c r="AU296" s="89"/>
      <c r="AV296" s="93"/>
      <c r="AW296" s="89"/>
      <c r="AX296" s="94"/>
      <c r="AY296" s="391">
        <f t="shared" si="224"/>
        <v>648673</v>
      </c>
      <c r="AZ296" s="95">
        <f t="shared" si="197"/>
        <v>0</v>
      </c>
      <c r="BA296" s="49" t="str">
        <f t="shared" si="225"/>
        <v>群馬県北群馬郡吉岡町大字上野田２１３２－１、４</v>
      </c>
      <c r="BB296" s="48">
        <f t="shared" si="226"/>
        <v>2</v>
      </c>
      <c r="BC296" s="96">
        <f t="shared" si="243"/>
        <v>0</v>
      </c>
      <c r="BD296" s="89" t="str">
        <f t="shared" si="244"/>
        <v>【支払済】</v>
      </c>
      <c r="BE296" s="97">
        <f t="shared" si="245"/>
        <v>0</v>
      </c>
      <c r="BF296" s="97">
        <f t="shared" si="246"/>
        <v>0</v>
      </c>
      <c r="BG296" s="97">
        <f t="shared" si="247"/>
        <v>0</v>
      </c>
      <c r="BH296" s="97">
        <f t="shared" si="248"/>
        <v>0</v>
      </c>
      <c r="BI296" s="97">
        <f t="shared" si="249"/>
        <v>0</v>
      </c>
      <c r="BJ296" s="97">
        <f t="shared" si="250"/>
        <v>0</v>
      </c>
      <c r="BK296" s="97">
        <f t="shared" si="251"/>
        <v>0</v>
      </c>
      <c r="BL296" s="97">
        <f t="shared" si="252"/>
        <v>0</v>
      </c>
      <c r="BM296" s="97">
        <f t="shared" si="253"/>
        <v>0</v>
      </c>
      <c r="BN296" s="97">
        <f t="shared" si="254"/>
        <v>0</v>
      </c>
      <c r="BO296" s="97">
        <f t="shared" si="255"/>
        <v>0</v>
      </c>
      <c r="BP296" s="97">
        <f t="shared" si="256"/>
        <v>0</v>
      </c>
      <c r="BQ296" s="97">
        <f t="shared" si="257"/>
        <v>0</v>
      </c>
      <c r="BR296" s="97">
        <f t="shared" si="258"/>
        <v>0</v>
      </c>
      <c r="BS296" s="98">
        <f t="shared" si="259"/>
        <v>0</v>
      </c>
      <c r="BT296" s="182"/>
      <c r="BU296" s="58"/>
      <c r="BV296" s="492"/>
    </row>
    <row r="297" spans="1:74" ht="31.5" customHeight="1" x14ac:dyDescent="0.25">
      <c r="A297" s="74">
        <v>10</v>
      </c>
      <c r="B297" s="75">
        <v>157</v>
      </c>
      <c r="C297" s="49" t="s">
        <v>2145</v>
      </c>
      <c r="D297" s="349" t="s">
        <v>4126</v>
      </c>
      <c r="E297" s="48" t="s">
        <v>2150</v>
      </c>
      <c r="F297" s="87" t="s">
        <v>2605</v>
      </c>
      <c r="G297" s="87"/>
      <c r="H297" s="87"/>
      <c r="I297" s="87"/>
      <c r="J297" s="109"/>
      <c r="K297" s="87"/>
      <c r="L297" s="376" t="s">
        <v>4183</v>
      </c>
      <c r="M297" s="48" t="s">
        <v>2371</v>
      </c>
      <c r="N297" s="49" t="s">
        <v>2152</v>
      </c>
      <c r="O297" s="49"/>
      <c r="P297" s="76" t="str">
        <f>IF(COUNTIF(N297,"*未確定*"),"番地未確定","")</f>
        <v/>
      </c>
      <c r="Q297" s="49" t="s">
        <v>522</v>
      </c>
      <c r="R297" s="49"/>
      <c r="S297" s="76" t="s">
        <v>1854</v>
      </c>
      <c r="T297" s="76" t="s">
        <v>512</v>
      </c>
      <c r="U297" s="89"/>
      <c r="V297" s="90">
        <v>2</v>
      </c>
      <c r="W297" s="399">
        <f t="shared" si="203"/>
        <v>324336.5</v>
      </c>
      <c r="X297" s="171" t="s">
        <v>3316</v>
      </c>
      <c r="Y297" s="76"/>
      <c r="Z297" s="473" t="s">
        <v>4576</v>
      </c>
      <c r="AA297" s="473" t="s">
        <v>4575</v>
      </c>
      <c r="AB297" s="473" t="s">
        <v>4576</v>
      </c>
      <c r="AC297" s="132">
        <v>43517</v>
      </c>
      <c r="AD297" s="132">
        <v>43487</v>
      </c>
      <c r="AE297" s="132">
        <v>41729</v>
      </c>
      <c r="AF297" s="132" t="str">
        <f t="shared" si="223"/>
        <v/>
      </c>
      <c r="AG297" s="132">
        <f t="shared" si="199"/>
        <v>41729</v>
      </c>
      <c r="AH297" s="132"/>
      <c r="AI297" s="204"/>
      <c r="AJ297" s="205"/>
      <c r="AK297" s="211"/>
      <c r="AL297" s="207"/>
      <c r="AM297" s="208">
        <v>648673</v>
      </c>
      <c r="AN297" s="93"/>
      <c r="AO297" s="49" t="str">
        <f t="shared" ref="AO297:AO331" si="260">N297</f>
        <v>群馬県北群馬郡吉岡町大字上野田２１３２－１、４</v>
      </c>
      <c r="AP297" s="49"/>
      <c r="AQ297" s="89">
        <v>43546</v>
      </c>
      <c r="AR297" s="93">
        <v>648673</v>
      </c>
      <c r="AS297" s="89"/>
      <c r="AT297" s="93"/>
      <c r="AU297" s="89"/>
      <c r="AV297" s="93"/>
      <c r="AW297" s="89"/>
      <c r="AX297" s="94"/>
      <c r="AY297" s="391">
        <f t="shared" si="224"/>
        <v>648673</v>
      </c>
      <c r="AZ297" s="95">
        <f t="shared" si="197"/>
        <v>0</v>
      </c>
      <c r="BA297" s="49" t="str">
        <f t="shared" si="225"/>
        <v>群馬県北群馬郡吉岡町大字上野田２１３２－１、４</v>
      </c>
      <c r="BB297" s="48">
        <f t="shared" si="226"/>
        <v>2</v>
      </c>
      <c r="BC297" s="96">
        <f t="shared" si="243"/>
        <v>0</v>
      </c>
      <c r="BD297" s="89">
        <f t="shared" si="244"/>
        <v>43517</v>
      </c>
      <c r="BE297" s="97">
        <f t="shared" si="245"/>
        <v>0</v>
      </c>
      <c r="BF297" s="97">
        <f t="shared" si="246"/>
        <v>0</v>
      </c>
      <c r="BG297" s="97">
        <f t="shared" si="247"/>
        <v>0</v>
      </c>
      <c r="BH297" s="97">
        <f t="shared" si="248"/>
        <v>0</v>
      </c>
      <c r="BI297" s="97">
        <f t="shared" si="249"/>
        <v>0</v>
      </c>
      <c r="BJ297" s="97">
        <f t="shared" si="250"/>
        <v>0</v>
      </c>
      <c r="BK297" s="97">
        <f t="shared" si="251"/>
        <v>0</v>
      </c>
      <c r="BL297" s="97">
        <f t="shared" si="252"/>
        <v>0</v>
      </c>
      <c r="BM297" s="97">
        <f t="shared" si="253"/>
        <v>0</v>
      </c>
      <c r="BN297" s="97">
        <f t="shared" si="254"/>
        <v>0</v>
      </c>
      <c r="BO297" s="97">
        <f t="shared" si="255"/>
        <v>0</v>
      </c>
      <c r="BP297" s="97">
        <f t="shared" si="256"/>
        <v>0</v>
      </c>
      <c r="BQ297" s="97">
        <f t="shared" si="257"/>
        <v>0</v>
      </c>
      <c r="BR297" s="97">
        <f t="shared" si="258"/>
        <v>0</v>
      </c>
      <c r="BS297" s="98">
        <f t="shared" si="259"/>
        <v>0</v>
      </c>
      <c r="BU297" s="100"/>
      <c r="BV297" s="103"/>
    </row>
    <row r="298" spans="1:74" ht="31.5" customHeight="1" x14ac:dyDescent="0.25">
      <c r="A298" s="74">
        <v>10</v>
      </c>
      <c r="B298" s="75">
        <v>158</v>
      </c>
      <c r="C298" s="49" t="s">
        <v>523</v>
      </c>
      <c r="D298" s="349" t="s">
        <v>4126</v>
      </c>
      <c r="E298" s="48" t="s">
        <v>2151</v>
      </c>
      <c r="F298" s="87" t="s">
        <v>2603</v>
      </c>
      <c r="G298" s="87"/>
      <c r="H298" s="87"/>
      <c r="I298" s="87"/>
      <c r="J298" s="109"/>
      <c r="K298" s="87"/>
      <c r="L298" s="376" t="s">
        <v>4201</v>
      </c>
      <c r="M298" s="48" t="s">
        <v>2371</v>
      </c>
      <c r="N298" s="49" t="s">
        <v>2153</v>
      </c>
      <c r="O298" s="76" t="s">
        <v>3745</v>
      </c>
      <c r="P298" s="49"/>
      <c r="Q298" s="49" t="s">
        <v>526</v>
      </c>
      <c r="R298" s="49"/>
      <c r="S298" s="76" t="s">
        <v>1854</v>
      </c>
      <c r="T298" s="76" t="s">
        <v>512</v>
      </c>
      <c r="U298" s="89"/>
      <c r="V298" s="90">
        <v>1</v>
      </c>
      <c r="W298" s="399">
        <f t="shared" si="203"/>
        <v>584150</v>
      </c>
      <c r="X298" s="171" t="s">
        <v>2604</v>
      </c>
      <c r="Y298" s="56"/>
      <c r="Z298" s="473" t="s">
        <v>4576</v>
      </c>
      <c r="AA298" s="473" t="s">
        <v>4575</v>
      </c>
      <c r="AB298" s="474" t="s">
        <v>4576</v>
      </c>
      <c r="AC298" s="132" t="str">
        <f>IF(AZ298=0,"【支払済】","")</f>
        <v>【支払済】</v>
      </c>
      <c r="AD298" s="132">
        <v>43487</v>
      </c>
      <c r="AE298" s="132">
        <v>41364</v>
      </c>
      <c r="AF298" s="132" t="str">
        <f t="shared" si="223"/>
        <v/>
      </c>
      <c r="AG298" s="132">
        <f t="shared" si="199"/>
        <v>41364</v>
      </c>
      <c r="AH298" s="132"/>
      <c r="AI298" s="204"/>
      <c r="AJ298" s="205"/>
      <c r="AK298" s="211"/>
      <c r="AL298" s="207"/>
      <c r="AM298" s="208">
        <v>584150</v>
      </c>
      <c r="AN298" s="93"/>
      <c r="AO298" s="49" t="str">
        <f t="shared" si="260"/>
        <v>群馬県北群馬郡榛東村大字長岡１６０４－２</v>
      </c>
      <c r="AP298" s="208"/>
      <c r="AQ298" s="89">
        <v>43546</v>
      </c>
      <c r="AR298" s="93">
        <v>584150</v>
      </c>
      <c r="AS298" s="89"/>
      <c r="AT298" s="93"/>
      <c r="AU298" s="89"/>
      <c r="AV298" s="93"/>
      <c r="AW298" s="89"/>
      <c r="AX298" s="94"/>
      <c r="AY298" s="391">
        <f t="shared" si="224"/>
        <v>584150</v>
      </c>
      <c r="AZ298" s="95">
        <f t="shared" si="197"/>
        <v>0</v>
      </c>
      <c r="BA298" s="49" t="str">
        <f t="shared" si="225"/>
        <v>群馬県北群馬郡榛東村大字長岡１６０４－２</v>
      </c>
      <c r="BB298" s="48">
        <f t="shared" si="226"/>
        <v>1</v>
      </c>
      <c r="BC298" s="96">
        <f t="shared" si="243"/>
        <v>0</v>
      </c>
      <c r="BD298" s="89" t="str">
        <f t="shared" si="244"/>
        <v>【支払済】</v>
      </c>
      <c r="BE298" s="97">
        <f t="shared" si="245"/>
        <v>0</v>
      </c>
      <c r="BF298" s="97">
        <f t="shared" si="246"/>
        <v>0</v>
      </c>
      <c r="BG298" s="97">
        <f t="shared" si="247"/>
        <v>0</v>
      </c>
      <c r="BH298" s="97">
        <f t="shared" si="248"/>
        <v>0</v>
      </c>
      <c r="BI298" s="97">
        <f t="shared" si="249"/>
        <v>0</v>
      </c>
      <c r="BJ298" s="97">
        <f t="shared" si="250"/>
        <v>0</v>
      </c>
      <c r="BK298" s="97">
        <f t="shared" si="251"/>
        <v>0</v>
      </c>
      <c r="BL298" s="97">
        <f t="shared" si="252"/>
        <v>0</v>
      </c>
      <c r="BM298" s="97">
        <f t="shared" si="253"/>
        <v>0</v>
      </c>
      <c r="BN298" s="97">
        <f t="shared" si="254"/>
        <v>0</v>
      </c>
      <c r="BO298" s="97">
        <f t="shared" si="255"/>
        <v>0</v>
      </c>
      <c r="BP298" s="97">
        <f t="shared" si="256"/>
        <v>0</v>
      </c>
      <c r="BQ298" s="97">
        <f t="shared" si="257"/>
        <v>0</v>
      </c>
      <c r="BR298" s="97">
        <f t="shared" si="258"/>
        <v>0</v>
      </c>
      <c r="BS298" s="98">
        <f t="shared" si="259"/>
        <v>0</v>
      </c>
      <c r="BV298" s="492"/>
    </row>
    <row r="299" spans="1:74" ht="31.5" customHeight="1" x14ac:dyDescent="0.25">
      <c r="A299" s="74">
        <v>10</v>
      </c>
      <c r="B299" s="75">
        <v>158</v>
      </c>
      <c r="C299" s="49" t="s">
        <v>523</v>
      </c>
      <c r="D299" s="76" t="s">
        <v>2906</v>
      </c>
      <c r="E299" s="48" t="s">
        <v>2151</v>
      </c>
      <c r="F299" s="87" t="s">
        <v>2603</v>
      </c>
      <c r="G299" s="87"/>
      <c r="H299" s="87"/>
      <c r="I299" s="87"/>
      <c r="J299" s="109"/>
      <c r="K299" s="87"/>
      <c r="L299" s="87"/>
      <c r="M299" s="48" t="s">
        <v>2371</v>
      </c>
      <c r="N299" s="49" t="s">
        <v>2153</v>
      </c>
      <c r="O299" s="76" t="s">
        <v>3745</v>
      </c>
      <c r="P299" s="49"/>
      <c r="Q299" s="49" t="s">
        <v>526</v>
      </c>
      <c r="R299" s="49"/>
      <c r="S299" s="76" t="s">
        <v>1854</v>
      </c>
      <c r="T299" s="76" t="s">
        <v>512</v>
      </c>
      <c r="U299" s="89"/>
      <c r="V299" s="90">
        <v>1</v>
      </c>
      <c r="W299" s="399">
        <f t="shared" si="203"/>
        <v>584150</v>
      </c>
      <c r="X299" s="171" t="s">
        <v>2604</v>
      </c>
      <c r="Y299" s="419"/>
      <c r="Z299" s="473" t="s">
        <v>4576</v>
      </c>
      <c r="AA299" s="473" t="s">
        <v>4575</v>
      </c>
      <c r="AB299" s="473" t="s">
        <v>4576</v>
      </c>
      <c r="AC299" s="132" t="str">
        <f>IF(AZ299=0,"【支払済】","")</f>
        <v>【支払済】</v>
      </c>
      <c r="AD299" s="132">
        <v>43487</v>
      </c>
      <c r="AE299" s="132">
        <v>41364</v>
      </c>
      <c r="AF299" s="132" t="str">
        <f t="shared" si="223"/>
        <v/>
      </c>
      <c r="AG299" s="132">
        <f t="shared" si="199"/>
        <v>41364</v>
      </c>
      <c r="AH299" s="132"/>
      <c r="AI299" s="204"/>
      <c r="AJ299" s="205"/>
      <c r="AK299" s="206"/>
      <c r="AL299" s="207"/>
      <c r="AM299" s="208">
        <v>584150</v>
      </c>
      <c r="AN299" s="93"/>
      <c r="AO299" s="49" t="str">
        <f t="shared" si="260"/>
        <v>群馬県北群馬郡榛東村大字長岡１６０４－２</v>
      </c>
      <c r="AP299" s="208"/>
      <c r="AQ299" s="89">
        <v>43546</v>
      </c>
      <c r="AR299" s="93">
        <v>584150</v>
      </c>
      <c r="AS299" s="89"/>
      <c r="AT299" s="93"/>
      <c r="AU299" s="89"/>
      <c r="AV299" s="93"/>
      <c r="AW299" s="89"/>
      <c r="AX299" s="94"/>
      <c r="AY299" s="391">
        <f t="shared" si="224"/>
        <v>584150</v>
      </c>
      <c r="AZ299" s="95">
        <f t="shared" si="197"/>
        <v>0</v>
      </c>
      <c r="BA299" s="49" t="str">
        <f t="shared" si="225"/>
        <v>群馬県北群馬郡榛東村大字長岡１６０４－２</v>
      </c>
      <c r="BB299" s="48">
        <f t="shared" si="226"/>
        <v>1</v>
      </c>
      <c r="BC299" s="96">
        <f t="shared" si="243"/>
        <v>0</v>
      </c>
      <c r="BD299" s="89" t="str">
        <f t="shared" si="244"/>
        <v>【支払済】</v>
      </c>
      <c r="BE299" s="97">
        <f t="shared" si="245"/>
        <v>0</v>
      </c>
      <c r="BF299" s="97">
        <f t="shared" si="246"/>
        <v>0</v>
      </c>
      <c r="BG299" s="97">
        <f t="shared" si="247"/>
        <v>0</v>
      </c>
      <c r="BH299" s="97">
        <f t="shared" si="248"/>
        <v>0</v>
      </c>
      <c r="BI299" s="97">
        <f t="shared" si="249"/>
        <v>0</v>
      </c>
      <c r="BJ299" s="97">
        <f t="shared" si="250"/>
        <v>0</v>
      </c>
      <c r="BK299" s="97">
        <f t="shared" si="251"/>
        <v>0</v>
      </c>
      <c r="BL299" s="97">
        <f t="shared" si="252"/>
        <v>0</v>
      </c>
      <c r="BM299" s="97">
        <f t="shared" si="253"/>
        <v>0</v>
      </c>
      <c r="BN299" s="97">
        <f t="shared" si="254"/>
        <v>0</v>
      </c>
      <c r="BO299" s="97">
        <f t="shared" si="255"/>
        <v>0</v>
      </c>
      <c r="BP299" s="97">
        <f t="shared" si="256"/>
        <v>0</v>
      </c>
      <c r="BQ299" s="97">
        <f t="shared" si="257"/>
        <v>0</v>
      </c>
      <c r="BR299" s="97">
        <f t="shared" si="258"/>
        <v>0</v>
      </c>
      <c r="BS299" s="98">
        <f t="shared" si="259"/>
        <v>0</v>
      </c>
      <c r="BU299" s="100"/>
      <c r="BV299" s="492"/>
    </row>
    <row r="300" spans="1:74" ht="31.5" customHeight="1" x14ac:dyDescent="0.25">
      <c r="A300" s="74">
        <v>10</v>
      </c>
      <c r="B300" s="75">
        <v>158</v>
      </c>
      <c r="C300" s="49" t="s">
        <v>523</v>
      </c>
      <c r="D300" s="76" t="s">
        <v>3393</v>
      </c>
      <c r="E300" s="48" t="s">
        <v>2151</v>
      </c>
      <c r="F300" s="87" t="s">
        <v>2603</v>
      </c>
      <c r="G300" s="87"/>
      <c r="H300" s="87"/>
      <c r="I300" s="87"/>
      <c r="J300" s="109"/>
      <c r="K300" s="87"/>
      <c r="L300" s="87"/>
      <c r="M300" s="48" t="s">
        <v>2371</v>
      </c>
      <c r="N300" s="49" t="s">
        <v>2153</v>
      </c>
      <c r="O300" s="49"/>
      <c r="P300" s="76" t="str">
        <f>IF(COUNTIF(N300,"*未確定*"),"番地未確定","")</f>
        <v/>
      </c>
      <c r="Q300" s="49" t="s">
        <v>526</v>
      </c>
      <c r="R300" s="49"/>
      <c r="S300" s="76" t="s">
        <v>1854</v>
      </c>
      <c r="T300" s="76" t="s">
        <v>512</v>
      </c>
      <c r="U300" s="89"/>
      <c r="V300" s="90">
        <v>1</v>
      </c>
      <c r="W300" s="399">
        <f t="shared" si="203"/>
        <v>584150</v>
      </c>
      <c r="X300" s="171" t="s">
        <v>2604</v>
      </c>
      <c r="Y300" s="76"/>
      <c r="Z300" s="473" t="s">
        <v>4576</v>
      </c>
      <c r="AA300" s="473" t="s">
        <v>4575</v>
      </c>
      <c r="AB300" s="473" t="s">
        <v>4576</v>
      </c>
      <c r="AC300" s="132">
        <v>43517</v>
      </c>
      <c r="AD300" s="132">
        <v>43487</v>
      </c>
      <c r="AE300" s="132">
        <v>41364</v>
      </c>
      <c r="AF300" s="132" t="str">
        <f t="shared" si="223"/>
        <v/>
      </c>
      <c r="AG300" s="132">
        <f t="shared" si="199"/>
        <v>41364</v>
      </c>
      <c r="AH300" s="132"/>
      <c r="AI300" s="204"/>
      <c r="AJ300" s="205"/>
      <c r="AK300" s="206"/>
      <c r="AL300" s="207"/>
      <c r="AM300" s="208">
        <v>584150</v>
      </c>
      <c r="AN300" s="93"/>
      <c r="AO300" s="49" t="str">
        <f t="shared" si="260"/>
        <v>群馬県北群馬郡榛東村大字長岡１６０４－２</v>
      </c>
      <c r="AP300" s="49"/>
      <c r="AQ300" s="89">
        <v>43546</v>
      </c>
      <c r="AR300" s="93">
        <v>584150</v>
      </c>
      <c r="AS300" s="89"/>
      <c r="AT300" s="93"/>
      <c r="AU300" s="89"/>
      <c r="AV300" s="93"/>
      <c r="AW300" s="89"/>
      <c r="AX300" s="94"/>
      <c r="AY300" s="391">
        <f t="shared" si="224"/>
        <v>584150</v>
      </c>
      <c r="AZ300" s="95">
        <f t="shared" ref="AZ300:AZ363" si="261">IF(AM300=0,"",AM300-AR300-AT300-AV300-AX300)</f>
        <v>0</v>
      </c>
      <c r="BA300" s="49" t="str">
        <f t="shared" si="225"/>
        <v>群馬県北群馬郡榛東村大字長岡１６０４－２</v>
      </c>
      <c r="BB300" s="48">
        <f t="shared" si="226"/>
        <v>1</v>
      </c>
      <c r="BC300" s="96">
        <f t="shared" si="243"/>
        <v>0</v>
      </c>
      <c r="BD300" s="89">
        <f t="shared" si="244"/>
        <v>43517</v>
      </c>
      <c r="BE300" s="97">
        <f t="shared" si="245"/>
        <v>0</v>
      </c>
      <c r="BF300" s="97">
        <f t="shared" si="246"/>
        <v>0</v>
      </c>
      <c r="BG300" s="97">
        <f t="shared" si="247"/>
        <v>0</v>
      </c>
      <c r="BH300" s="97">
        <f t="shared" si="248"/>
        <v>0</v>
      </c>
      <c r="BI300" s="97">
        <f t="shared" si="249"/>
        <v>0</v>
      </c>
      <c r="BJ300" s="97">
        <f t="shared" si="250"/>
        <v>0</v>
      </c>
      <c r="BK300" s="97">
        <f t="shared" si="251"/>
        <v>0</v>
      </c>
      <c r="BL300" s="97">
        <f t="shared" si="252"/>
        <v>0</v>
      </c>
      <c r="BM300" s="97">
        <f t="shared" si="253"/>
        <v>0</v>
      </c>
      <c r="BN300" s="97">
        <f t="shared" si="254"/>
        <v>0</v>
      </c>
      <c r="BO300" s="97">
        <f t="shared" si="255"/>
        <v>0</v>
      </c>
      <c r="BP300" s="97">
        <f t="shared" si="256"/>
        <v>0</v>
      </c>
      <c r="BQ300" s="97">
        <f t="shared" si="257"/>
        <v>0</v>
      </c>
      <c r="BR300" s="97">
        <f t="shared" si="258"/>
        <v>0</v>
      </c>
      <c r="BS300" s="98">
        <f t="shared" si="259"/>
        <v>0</v>
      </c>
      <c r="BV300" s="103"/>
    </row>
    <row r="301" spans="1:74" ht="31.5" customHeight="1" x14ac:dyDescent="0.25">
      <c r="A301" s="74">
        <v>10</v>
      </c>
      <c r="B301" s="75">
        <v>159</v>
      </c>
      <c r="C301" s="49" t="s">
        <v>523</v>
      </c>
      <c r="D301" s="76"/>
      <c r="E301" s="48" t="s">
        <v>1087</v>
      </c>
      <c r="F301" s="87" t="s">
        <v>2836</v>
      </c>
      <c r="G301" s="87"/>
      <c r="H301" s="87"/>
      <c r="I301" s="87"/>
      <c r="J301" s="109"/>
      <c r="K301" s="87"/>
      <c r="L301" s="87"/>
      <c r="M301" s="48" t="s">
        <v>2982</v>
      </c>
      <c r="N301" s="49" t="s">
        <v>1271</v>
      </c>
      <c r="O301" s="49"/>
      <c r="P301" s="76" t="str">
        <f>IF(COUNTIF(N301,"*未確定*"),"番地未確定","")</f>
        <v/>
      </c>
      <c r="Q301" s="88" t="s">
        <v>524</v>
      </c>
      <c r="R301" s="49"/>
      <c r="S301" s="76" t="s">
        <v>1854</v>
      </c>
      <c r="T301" s="76" t="s">
        <v>512</v>
      </c>
      <c r="U301" s="89"/>
      <c r="V301" s="90">
        <v>5</v>
      </c>
      <c r="W301" s="399">
        <f t="shared" si="203"/>
        <v>1888678</v>
      </c>
      <c r="X301" s="171" t="s">
        <v>2837</v>
      </c>
      <c r="Y301" s="76"/>
      <c r="Z301" s="473" t="s">
        <v>4576</v>
      </c>
      <c r="AA301" s="473" t="s">
        <v>4575</v>
      </c>
      <c r="AB301" s="473" t="s">
        <v>4576</v>
      </c>
      <c r="AC301" s="132">
        <v>43528</v>
      </c>
      <c r="AD301" s="132">
        <v>43496</v>
      </c>
      <c r="AE301" s="132">
        <v>41364</v>
      </c>
      <c r="AF301" s="132" t="str">
        <f t="shared" si="223"/>
        <v/>
      </c>
      <c r="AG301" s="132">
        <f t="shared" si="199"/>
        <v>41364</v>
      </c>
      <c r="AH301" s="132"/>
      <c r="AI301" s="204"/>
      <c r="AJ301" s="205"/>
      <c r="AK301" s="206"/>
      <c r="AL301" s="207"/>
      <c r="AM301" s="208">
        <v>9443390</v>
      </c>
      <c r="AN301" s="93"/>
      <c r="AO301" s="49" t="str">
        <f t="shared" si="260"/>
        <v>群馬県北群馬郡榛東村大字長岡１８３９－２</v>
      </c>
      <c r="AP301" s="49"/>
      <c r="AQ301" s="89"/>
      <c r="AR301" s="93"/>
      <c r="AS301" s="89"/>
      <c r="AT301" s="93"/>
      <c r="AU301" s="89"/>
      <c r="AV301" s="93"/>
      <c r="AW301" s="89"/>
      <c r="AX301" s="94"/>
      <c r="AY301" s="391">
        <f t="shared" si="224"/>
        <v>0</v>
      </c>
      <c r="AZ301" s="95">
        <f t="shared" si="261"/>
        <v>9443390</v>
      </c>
      <c r="BA301" s="49" t="str">
        <f t="shared" si="225"/>
        <v>群馬県北群馬郡榛東村大字長岡１８３９－２</v>
      </c>
      <c r="BB301" s="48">
        <f t="shared" si="226"/>
        <v>5</v>
      </c>
      <c r="BC301" s="96">
        <f t="shared" si="243"/>
        <v>0</v>
      </c>
      <c r="BD301" s="89">
        <f t="shared" si="244"/>
        <v>43528</v>
      </c>
      <c r="BE301" s="97">
        <f t="shared" si="245"/>
        <v>0</v>
      </c>
      <c r="BF301" s="97">
        <f t="shared" si="246"/>
        <v>0</v>
      </c>
      <c r="BG301" s="97">
        <f t="shared" si="247"/>
        <v>0</v>
      </c>
      <c r="BH301" s="97">
        <f t="shared" si="248"/>
        <v>0</v>
      </c>
      <c r="BI301" s="97">
        <f t="shared" si="249"/>
        <v>0</v>
      </c>
      <c r="BJ301" s="97">
        <f t="shared" si="250"/>
        <v>0</v>
      </c>
      <c r="BK301" s="97">
        <f t="shared" si="251"/>
        <v>9443390</v>
      </c>
      <c r="BL301" s="97">
        <f t="shared" si="252"/>
        <v>0</v>
      </c>
      <c r="BM301" s="97">
        <f t="shared" si="253"/>
        <v>0</v>
      </c>
      <c r="BN301" s="97">
        <f t="shared" si="254"/>
        <v>0</v>
      </c>
      <c r="BO301" s="97">
        <f t="shared" si="255"/>
        <v>0</v>
      </c>
      <c r="BP301" s="97">
        <f t="shared" si="256"/>
        <v>0</v>
      </c>
      <c r="BQ301" s="97">
        <f t="shared" si="257"/>
        <v>0</v>
      </c>
      <c r="BR301" s="97">
        <f t="shared" si="258"/>
        <v>0</v>
      </c>
      <c r="BS301" s="98">
        <f t="shared" si="259"/>
        <v>0</v>
      </c>
      <c r="BU301" s="100"/>
      <c r="BV301" s="103"/>
    </row>
    <row r="302" spans="1:74" ht="31.5" customHeight="1" x14ac:dyDescent="0.25">
      <c r="A302" s="74">
        <v>11</v>
      </c>
      <c r="B302" s="75">
        <v>186</v>
      </c>
      <c r="C302" s="49" t="s">
        <v>557</v>
      </c>
      <c r="D302" s="76"/>
      <c r="E302" s="48" t="s">
        <v>1250</v>
      </c>
      <c r="F302" s="87" t="s">
        <v>2623</v>
      </c>
      <c r="G302" s="87"/>
      <c r="H302" s="87"/>
      <c r="I302" s="87"/>
      <c r="J302" s="109" t="s">
        <v>3785</v>
      </c>
      <c r="K302" s="87"/>
      <c r="L302" s="87"/>
      <c r="M302" s="48" t="s">
        <v>2371</v>
      </c>
      <c r="N302" s="49" t="s">
        <v>1313</v>
      </c>
      <c r="O302" s="49"/>
      <c r="P302" s="49"/>
      <c r="Q302" s="88" t="s">
        <v>558</v>
      </c>
      <c r="R302" s="49"/>
      <c r="S302" s="76" t="s">
        <v>1854</v>
      </c>
      <c r="T302" s="76" t="s">
        <v>559</v>
      </c>
      <c r="U302" s="89"/>
      <c r="V302" s="90">
        <v>3</v>
      </c>
      <c r="W302" s="399">
        <f t="shared" si="203"/>
        <v>638064.33333333337</v>
      </c>
      <c r="X302" s="171" t="s">
        <v>3317</v>
      </c>
      <c r="Y302" s="76"/>
      <c r="Z302" s="473" t="s">
        <v>4575</v>
      </c>
      <c r="AA302" s="473" t="s">
        <v>4575</v>
      </c>
      <c r="AB302" s="473" t="s">
        <v>4576</v>
      </c>
      <c r="AC302" s="132">
        <v>43518</v>
      </c>
      <c r="AD302" s="132">
        <v>43488</v>
      </c>
      <c r="AE302" s="132" t="s">
        <v>4038</v>
      </c>
      <c r="AF302" s="132" t="str">
        <f t="shared" si="223"/>
        <v/>
      </c>
      <c r="AG302" s="132">
        <f t="shared" si="199"/>
        <v>43488</v>
      </c>
      <c r="AH302" s="132"/>
      <c r="AI302" s="204"/>
      <c r="AJ302" s="205"/>
      <c r="AK302" s="206"/>
      <c r="AL302" s="207"/>
      <c r="AM302" s="208">
        <v>1914193</v>
      </c>
      <c r="AN302" s="93"/>
      <c r="AO302" s="49" t="str">
        <f t="shared" si="260"/>
        <v>埼玉県加須市麦倉字曽根３２００－１～３</v>
      </c>
      <c r="AP302" s="49"/>
      <c r="AQ302" s="89"/>
      <c r="AR302" s="93"/>
      <c r="AS302" s="89"/>
      <c r="AT302" s="93"/>
      <c r="AU302" s="89"/>
      <c r="AV302" s="93"/>
      <c r="AW302" s="89"/>
      <c r="AX302" s="94"/>
      <c r="AY302" s="391">
        <f t="shared" si="224"/>
        <v>0</v>
      </c>
      <c r="AZ302" s="95">
        <f t="shared" si="261"/>
        <v>1914193</v>
      </c>
      <c r="BA302" s="49" t="str">
        <f t="shared" si="225"/>
        <v>埼玉県加須市麦倉字曽根３２００－１～３</v>
      </c>
      <c r="BB302" s="48">
        <f t="shared" si="226"/>
        <v>3</v>
      </c>
      <c r="BC302" s="96">
        <f t="shared" si="243"/>
        <v>0</v>
      </c>
      <c r="BD302" s="89">
        <f t="shared" si="244"/>
        <v>43518</v>
      </c>
      <c r="BE302" s="97">
        <f t="shared" si="245"/>
        <v>0</v>
      </c>
      <c r="BF302" s="97">
        <f t="shared" si="246"/>
        <v>0</v>
      </c>
      <c r="BG302" s="97">
        <f t="shared" si="247"/>
        <v>0</v>
      </c>
      <c r="BH302" s="97">
        <f t="shared" si="248"/>
        <v>0</v>
      </c>
      <c r="BI302" s="97">
        <f t="shared" si="249"/>
        <v>1914193</v>
      </c>
      <c r="BJ302" s="97">
        <f t="shared" si="250"/>
        <v>0</v>
      </c>
      <c r="BK302" s="97">
        <f t="shared" si="251"/>
        <v>0</v>
      </c>
      <c r="BL302" s="97">
        <f t="shared" si="252"/>
        <v>0</v>
      </c>
      <c r="BM302" s="97">
        <f t="shared" si="253"/>
        <v>0</v>
      </c>
      <c r="BN302" s="97">
        <f t="shared" si="254"/>
        <v>0</v>
      </c>
      <c r="BO302" s="97">
        <f t="shared" si="255"/>
        <v>0</v>
      </c>
      <c r="BP302" s="97">
        <f t="shared" si="256"/>
        <v>0</v>
      </c>
      <c r="BQ302" s="97">
        <f t="shared" si="257"/>
        <v>0</v>
      </c>
      <c r="BR302" s="97">
        <f t="shared" si="258"/>
        <v>0</v>
      </c>
      <c r="BS302" s="98">
        <f t="shared" si="259"/>
        <v>0</v>
      </c>
      <c r="BV302" s="103"/>
    </row>
    <row r="303" spans="1:74" ht="31.5" customHeight="1" x14ac:dyDescent="0.25">
      <c r="A303" s="74">
        <v>11</v>
      </c>
      <c r="B303" s="75">
        <v>185</v>
      </c>
      <c r="C303" s="49" t="s">
        <v>549</v>
      </c>
      <c r="D303" s="76" t="s">
        <v>1818</v>
      </c>
      <c r="E303" s="48" t="s">
        <v>1095</v>
      </c>
      <c r="F303" s="87" t="s">
        <v>3748</v>
      </c>
      <c r="G303" s="87"/>
      <c r="H303" s="87"/>
      <c r="I303" s="87"/>
      <c r="J303" s="109"/>
      <c r="K303" s="87"/>
      <c r="L303" s="87"/>
      <c r="M303" s="48" t="s">
        <v>2371</v>
      </c>
      <c r="N303" s="49" t="s">
        <v>1290</v>
      </c>
      <c r="O303" s="76" t="s">
        <v>3745</v>
      </c>
      <c r="P303" s="49"/>
      <c r="Q303" s="88" t="s">
        <v>550</v>
      </c>
      <c r="R303" s="49"/>
      <c r="S303" s="76" t="s">
        <v>1854</v>
      </c>
      <c r="T303" s="76" t="s">
        <v>548</v>
      </c>
      <c r="U303" s="89"/>
      <c r="V303" s="90">
        <v>1</v>
      </c>
      <c r="W303" s="399">
        <f t="shared" si="203"/>
        <v>5734275</v>
      </c>
      <c r="X303" s="171" t="s">
        <v>2455</v>
      </c>
      <c r="Y303" s="419"/>
      <c r="Z303" s="473" t="s">
        <v>4575</v>
      </c>
      <c r="AA303" s="473" t="s">
        <v>4575</v>
      </c>
      <c r="AB303" s="473" t="s">
        <v>4576</v>
      </c>
      <c r="AC303" s="132" t="str">
        <f>IF(AZ303=0,"【支払済】","")</f>
        <v>【支払済】</v>
      </c>
      <c r="AD303" s="132">
        <v>43537</v>
      </c>
      <c r="AE303" s="132">
        <v>41726</v>
      </c>
      <c r="AF303" s="132" t="str">
        <f t="shared" si="223"/>
        <v/>
      </c>
      <c r="AG303" s="132">
        <f t="shared" ref="AG303:AG366" si="262">+IF(AE303="",AD303,IF(AD303&gt;AE303,AE303,AD303))</f>
        <v>41726</v>
      </c>
      <c r="AH303" s="132"/>
      <c r="AI303" s="204" t="s">
        <v>2345</v>
      </c>
      <c r="AJ303" s="205">
        <v>43567</v>
      </c>
      <c r="AK303" s="206">
        <v>5734275</v>
      </c>
      <c r="AL303" s="226">
        <v>5734275</v>
      </c>
      <c r="AM303" s="208">
        <v>5734275</v>
      </c>
      <c r="AN303" s="93"/>
      <c r="AO303" s="49" t="str">
        <f t="shared" si="260"/>
        <v>埼玉県鴻巣市小谷６２７－１～２１</v>
      </c>
      <c r="AP303" s="208"/>
      <c r="AQ303" s="89">
        <v>43546</v>
      </c>
      <c r="AR303" s="93">
        <v>5734275</v>
      </c>
      <c r="AS303" s="89"/>
      <c r="AT303" s="93"/>
      <c r="AU303" s="89"/>
      <c r="AV303" s="93"/>
      <c r="AW303" s="89"/>
      <c r="AX303" s="94"/>
      <c r="AY303" s="391">
        <f t="shared" si="224"/>
        <v>5734275</v>
      </c>
      <c r="AZ303" s="95">
        <f t="shared" si="261"/>
        <v>0</v>
      </c>
      <c r="BA303" s="49" t="str">
        <f t="shared" si="225"/>
        <v>埼玉県鴻巣市小谷６２７－１～２１</v>
      </c>
      <c r="BB303" s="48">
        <f t="shared" si="226"/>
        <v>1</v>
      </c>
      <c r="BC303" s="96">
        <f t="shared" si="243"/>
        <v>0</v>
      </c>
      <c r="BD303" s="89" t="str">
        <f t="shared" si="244"/>
        <v>【支払済】</v>
      </c>
      <c r="BE303" s="97">
        <f t="shared" si="245"/>
        <v>0</v>
      </c>
      <c r="BF303" s="97">
        <f t="shared" si="246"/>
        <v>0</v>
      </c>
      <c r="BG303" s="97">
        <f t="shared" si="247"/>
        <v>0</v>
      </c>
      <c r="BH303" s="97">
        <f t="shared" si="248"/>
        <v>0</v>
      </c>
      <c r="BI303" s="97">
        <f t="shared" si="249"/>
        <v>0</v>
      </c>
      <c r="BJ303" s="97">
        <f t="shared" si="250"/>
        <v>0</v>
      </c>
      <c r="BK303" s="97">
        <f t="shared" si="251"/>
        <v>0</v>
      </c>
      <c r="BL303" s="97">
        <f t="shared" si="252"/>
        <v>0</v>
      </c>
      <c r="BM303" s="97">
        <f t="shared" si="253"/>
        <v>0</v>
      </c>
      <c r="BN303" s="97">
        <f t="shared" si="254"/>
        <v>0</v>
      </c>
      <c r="BO303" s="97">
        <f t="shared" si="255"/>
        <v>0</v>
      </c>
      <c r="BP303" s="97">
        <f t="shared" si="256"/>
        <v>0</v>
      </c>
      <c r="BQ303" s="97">
        <f t="shared" si="257"/>
        <v>0</v>
      </c>
      <c r="BR303" s="97">
        <f t="shared" si="258"/>
        <v>0</v>
      </c>
      <c r="BS303" s="130">
        <f t="shared" si="259"/>
        <v>0</v>
      </c>
      <c r="BT303" s="184"/>
      <c r="BU303" s="100"/>
      <c r="BV303" s="492"/>
    </row>
    <row r="304" spans="1:74" ht="31.5" customHeight="1" x14ac:dyDescent="0.25">
      <c r="A304" s="74">
        <v>11</v>
      </c>
      <c r="B304" s="75">
        <v>185</v>
      </c>
      <c r="C304" s="49" t="s">
        <v>549</v>
      </c>
      <c r="D304" s="76" t="s">
        <v>1818</v>
      </c>
      <c r="E304" s="48" t="s">
        <v>1095</v>
      </c>
      <c r="F304" s="87" t="s">
        <v>3748</v>
      </c>
      <c r="G304" s="87"/>
      <c r="H304" s="87"/>
      <c r="I304" s="87"/>
      <c r="J304" s="109"/>
      <c r="K304" s="87"/>
      <c r="L304" s="87"/>
      <c r="M304" s="48" t="s">
        <v>2371</v>
      </c>
      <c r="N304" s="49" t="s">
        <v>1290</v>
      </c>
      <c r="O304" s="76" t="s">
        <v>3745</v>
      </c>
      <c r="P304" s="49"/>
      <c r="Q304" s="88" t="s">
        <v>550</v>
      </c>
      <c r="R304" s="49"/>
      <c r="S304" s="76" t="s">
        <v>1854</v>
      </c>
      <c r="T304" s="76" t="s">
        <v>548</v>
      </c>
      <c r="U304" s="89"/>
      <c r="V304" s="90">
        <v>1</v>
      </c>
      <c r="W304" s="399">
        <f t="shared" si="203"/>
        <v>5734275</v>
      </c>
      <c r="X304" s="171" t="s">
        <v>2455</v>
      </c>
      <c r="Y304" s="419"/>
      <c r="Z304" s="473" t="s">
        <v>4575</v>
      </c>
      <c r="AA304" s="473" t="s">
        <v>4575</v>
      </c>
      <c r="AB304" s="473" t="s">
        <v>4576</v>
      </c>
      <c r="AC304" s="132" t="str">
        <f>IF(AZ304=0,"【支払済】","")</f>
        <v>【支払済】</v>
      </c>
      <c r="AD304" s="132">
        <v>43537</v>
      </c>
      <c r="AE304" s="132">
        <v>41726</v>
      </c>
      <c r="AF304" s="132" t="str">
        <f t="shared" si="223"/>
        <v/>
      </c>
      <c r="AG304" s="132">
        <f t="shared" si="262"/>
        <v>41726</v>
      </c>
      <c r="AH304" s="132"/>
      <c r="AI304" s="204" t="s">
        <v>2345</v>
      </c>
      <c r="AJ304" s="205">
        <v>43567</v>
      </c>
      <c r="AK304" s="206">
        <v>5734275</v>
      </c>
      <c r="AL304" s="226">
        <v>5734275</v>
      </c>
      <c r="AM304" s="208">
        <v>5734275</v>
      </c>
      <c r="AN304" s="93"/>
      <c r="AO304" s="49" t="str">
        <f t="shared" si="260"/>
        <v>埼玉県鴻巣市小谷６２７－１～２１</v>
      </c>
      <c r="AP304" s="208"/>
      <c r="AQ304" s="89">
        <v>43546</v>
      </c>
      <c r="AR304" s="93">
        <v>5734275</v>
      </c>
      <c r="AS304" s="89"/>
      <c r="AT304" s="93"/>
      <c r="AU304" s="89"/>
      <c r="AV304" s="93"/>
      <c r="AW304" s="89"/>
      <c r="AX304" s="94"/>
      <c r="AY304" s="391">
        <f t="shared" si="224"/>
        <v>5734275</v>
      </c>
      <c r="AZ304" s="95">
        <f t="shared" si="261"/>
        <v>0</v>
      </c>
      <c r="BA304" s="49" t="str">
        <f t="shared" si="225"/>
        <v>埼玉県鴻巣市小谷６２７－１～２１</v>
      </c>
      <c r="BB304" s="48">
        <f t="shared" si="226"/>
        <v>1</v>
      </c>
      <c r="BC304" s="96">
        <f t="shared" si="243"/>
        <v>0</v>
      </c>
      <c r="BD304" s="89" t="str">
        <f t="shared" si="244"/>
        <v>【支払済】</v>
      </c>
      <c r="BE304" s="97">
        <f t="shared" si="245"/>
        <v>0</v>
      </c>
      <c r="BF304" s="97">
        <f t="shared" si="246"/>
        <v>0</v>
      </c>
      <c r="BG304" s="97">
        <f t="shared" si="247"/>
        <v>0</v>
      </c>
      <c r="BH304" s="97">
        <f t="shared" si="248"/>
        <v>0</v>
      </c>
      <c r="BI304" s="97">
        <f t="shared" si="249"/>
        <v>0</v>
      </c>
      <c r="BJ304" s="97">
        <f t="shared" si="250"/>
        <v>0</v>
      </c>
      <c r="BK304" s="97">
        <f t="shared" si="251"/>
        <v>0</v>
      </c>
      <c r="BL304" s="97">
        <f t="shared" si="252"/>
        <v>0</v>
      </c>
      <c r="BM304" s="97">
        <f t="shared" si="253"/>
        <v>0</v>
      </c>
      <c r="BN304" s="97">
        <f t="shared" si="254"/>
        <v>0</v>
      </c>
      <c r="BO304" s="97">
        <f t="shared" si="255"/>
        <v>0</v>
      </c>
      <c r="BP304" s="97">
        <f t="shared" si="256"/>
        <v>0</v>
      </c>
      <c r="BQ304" s="97">
        <f t="shared" si="257"/>
        <v>0</v>
      </c>
      <c r="BR304" s="97">
        <f t="shared" si="258"/>
        <v>0</v>
      </c>
      <c r="BS304" s="98">
        <f t="shared" si="259"/>
        <v>0</v>
      </c>
      <c r="BT304" s="184"/>
      <c r="BV304" s="492"/>
    </row>
    <row r="305" spans="1:74" ht="31.5" customHeight="1" x14ac:dyDescent="0.25">
      <c r="A305" s="74">
        <v>11</v>
      </c>
      <c r="B305" s="75">
        <v>1017</v>
      </c>
      <c r="C305" s="49" t="s">
        <v>549</v>
      </c>
      <c r="D305" s="76" t="s">
        <v>2906</v>
      </c>
      <c r="E305" s="48" t="s">
        <v>1095</v>
      </c>
      <c r="F305" s="87" t="s">
        <v>3103</v>
      </c>
      <c r="G305" s="87"/>
      <c r="H305" s="87"/>
      <c r="I305" s="87"/>
      <c r="J305" s="109"/>
      <c r="K305" s="87"/>
      <c r="L305" s="87"/>
      <c r="M305" s="48" t="s">
        <v>2371</v>
      </c>
      <c r="N305" s="49" t="s">
        <v>1290</v>
      </c>
      <c r="O305" s="49"/>
      <c r="P305" s="49"/>
      <c r="Q305" s="88" t="s">
        <v>550</v>
      </c>
      <c r="R305" s="49"/>
      <c r="S305" s="76" t="s">
        <v>1854</v>
      </c>
      <c r="T305" s="76" t="s">
        <v>548</v>
      </c>
      <c r="U305" s="89"/>
      <c r="V305" s="90">
        <v>1</v>
      </c>
      <c r="W305" s="399">
        <f t="shared" si="203"/>
        <v>5734275</v>
      </c>
      <c r="X305" s="171" t="s">
        <v>2455</v>
      </c>
      <c r="Y305" s="76"/>
      <c r="Z305" s="473" t="s">
        <v>4575</v>
      </c>
      <c r="AA305" s="473" t="s">
        <v>4575</v>
      </c>
      <c r="AB305" s="473" t="s">
        <v>4576</v>
      </c>
      <c r="AC305" s="132">
        <v>43567</v>
      </c>
      <c r="AD305" s="132">
        <v>42835</v>
      </c>
      <c r="AE305" s="132">
        <v>41726</v>
      </c>
      <c r="AF305" s="132" t="str">
        <f t="shared" si="223"/>
        <v/>
      </c>
      <c r="AG305" s="132">
        <f t="shared" si="262"/>
        <v>41726</v>
      </c>
      <c r="AH305" s="132"/>
      <c r="AI305" s="204" t="s">
        <v>2345</v>
      </c>
      <c r="AJ305" s="205">
        <v>43567</v>
      </c>
      <c r="AK305" s="206">
        <v>5734275</v>
      </c>
      <c r="AL305" s="226">
        <v>5734275</v>
      </c>
      <c r="AM305" s="208">
        <v>5734275</v>
      </c>
      <c r="AN305" s="93"/>
      <c r="AO305" s="49" t="str">
        <f t="shared" si="260"/>
        <v>埼玉県鴻巣市小谷６２７－１～２１</v>
      </c>
      <c r="AP305" s="49"/>
      <c r="AQ305" s="89">
        <v>43546</v>
      </c>
      <c r="AR305" s="93">
        <v>5734275</v>
      </c>
      <c r="AS305" s="89"/>
      <c r="AT305" s="93"/>
      <c r="AU305" s="89"/>
      <c r="AV305" s="93"/>
      <c r="AW305" s="89"/>
      <c r="AX305" s="94"/>
      <c r="AY305" s="391">
        <f t="shared" si="224"/>
        <v>5734275</v>
      </c>
      <c r="AZ305" s="95">
        <f t="shared" si="261"/>
        <v>0</v>
      </c>
      <c r="BA305" s="49" t="str">
        <f t="shared" si="225"/>
        <v>埼玉県鴻巣市小谷６２７－１～２１</v>
      </c>
      <c r="BB305" s="48">
        <f t="shared" si="226"/>
        <v>1</v>
      </c>
      <c r="BC305" s="96">
        <f t="shared" si="243"/>
        <v>0</v>
      </c>
      <c r="BD305" s="89">
        <f t="shared" si="244"/>
        <v>43567</v>
      </c>
      <c r="BE305" s="97">
        <f t="shared" si="245"/>
        <v>0</v>
      </c>
      <c r="BF305" s="97">
        <f t="shared" si="246"/>
        <v>0</v>
      </c>
      <c r="BG305" s="97">
        <f t="shared" si="247"/>
        <v>0</v>
      </c>
      <c r="BH305" s="97">
        <f t="shared" si="248"/>
        <v>0</v>
      </c>
      <c r="BI305" s="97">
        <f t="shared" si="249"/>
        <v>0</v>
      </c>
      <c r="BJ305" s="97">
        <f t="shared" si="250"/>
        <v>0</v>
      </c>
      <c r="BK305" s="97">
        <f t="shared" si="251"/>
        <v>0</v>
      </c>
      <c r="BL305" s="97">
        <f t="shared" si="252"/>
        <v>0</v>
      </c>
      <c r="BM305" s="97">
        <f t="shared" si="253"/>
        <v>0</v>
      </c>
      <c r="BN305" s="97">
        <f t="shared" si="254"/>
        <v>0</v>
      </c>
      <c r="BO305" s="97">
        <f t="shared" si="255"/>
        <v>0</v>
      </c>
      <c r="BP305" s="97">
        <f t="shared" si="256"/>
        <v>0</v>
      </c>
      <c r="BQ305" s="97">
        <f t="shared" si="257"/>
        <v>0</v>
      </c>
      <c r="BR305" s="97">
        <f t="shared" si="258"/>
        <v>0</v>
      </c>
      <c r="BS305" s="98">
        <f t="shared" si="259"/>
        <v>0</v>
      </c>
      <c r="BT305" s="184"/>
      <c r="BU305" s="100"/>
      <c r="BV305" s="103"/>
    </row>
    <row r="306" spans="1:74" ht="31.5" customHeight="1" x14ac:dyDescent="0.25">
      <c r="A306" s="74">
        <v>11</v>
      </c>
      <c r="B306" s="75">
        <v>185</v>
      </c>
      <c r="C306" s="49" t="s">
        <v>549</v>
      </c>
      <c r="D306" s="76" t="s">
        <v>2389</v>
      </c>
      <c r="E306" s="48" t="s">
        <v>1095</v>
      </c>
      <c r="F306" s="87" t="s">
        <v>2391</v>
      </c>
      <c r="G306" s="87"/>
      <c r="H306" s="87"/>
      <c r="I306" s="87"/>
      <c r="J306" s="109"/>
      <c r="K306" s="87"/>
      <c r="L306" s="87"/>
      <c r="M306" s="48" t="s">
        <v>2371</v>
      </c>
      <c r="N306" s="49" t="s">
        <v>1290</v>
      </c>
      <c r="O306" s="49"/>
      <c r="P306" s="49"/>
      <c r="Q306" s="88" t="s">
        <v>550</v>
      </c>
      <c r="R306" s="49"/>
      <c r="S306" s="76" t="s">
        <v>1854</v>
      </c>
      <c r="T306" s="76" t="s">
        <v>548</v>
      </c>
      <c r="U306" s="89"/>
      <c r="V306" s="90">
        <v>21</v>
      </c>
      <c r="W306" s="399">
        <f t="shared" si="203"/>
        <v>273060.71428571426</v>
      </c>
      <c r="X306" s="171" t="s">
        <v>2455</v>
      </c>
      <c r="Y306" s="76"/>
      <c r="Z306" s="473" t="s">
        <v>4575</v>
      </c>
      <c r="AA306" s="473" t="s">
        <v>4575</v>
      </c>
      <c r="AB306" s="473" t="s">
        <v>4576</v>
      </c>
      <c r="AC306" s="132">
        <v>43516</v>
      </c>
      <c r="AD306" s="132">
        <v>43484</v>
      </c>
      <c r="AE306" s="132">
        <v>41726</v>
      </c>
      <c r="AF306" s="132" t="str">
        <f t="shared" si="223"/>
        <v/>
      </c>
      <c r="AG306" s="132">
        <f t="shared" si="262"/>
        <v>41726</v>
      </c>
      <c r="AH306" s="132"/>
      <c r="AI306" s="204" t="s">
        <v>2345</v>
      </c>
      <c r="AJ306" s="205">
        <v>43567</v>
      </c>
      <c r="AK306" s="206">
        <v>5734275</v>
      </c>
      <c r="AL306" s="226">
        <v>5734275</v>
      </c>
      <c r="AM306" s="208">
        <v>5734275</v>
      </c>
      <c r="AN306" s="93"/>
      <c r="AO306" s="49" t="str">
        <f t="shared" si="260"/>
        <v>埼玉県鴻巣市小谷６２７－１～２１</v>
      </c>
      <c r="AP306" s="49"/>
      <c r="AQ306" s="89">
        <v>43546</v>
      </c>
      <c r="AR306" s="93">
        <v>5734275</v>
      </c>
      <c r="AS306" s="89"/>
      <c r="AT306" s="93"/>
      <c r="AU306" s="89"/>
      <c r="AV306" s="93"/>
      <c r="AW306" s="89"/>
      <c r="AX306" s="94"/>
      <c r="AY306" s="391">
        <f t="shared" si="224"/>
        <v>5734275</v>
      </c>
      <c r="AZ306" s="95">
        <f t="shared" si="261"/>
        <v>0</v>
      </c>
      <c r="BA306" s="49" t="str">
        <f t="shared" si="225"/>
        <v>埼玉県鴻巣市小谷６２７－１～２１</v>
      </c>
      <c r="BB306" s="48">
        <f t="shared" si="226"/>
        <v>21</v>
      </c>
      <c r="BC306" s="96">
        <f t="shared" si="243"/>
        <v>0</v>
      </c>
      <c r="BD306" s="89">
        <f t="shared" si="244"/>
        <v>43516</v>
      </c>
      <c r="BE306" s="97">
        <f t="shared" si="245"/>
        <v>0</v>
      </c>
      <c r="BF306" s="97">
        <f t="shared" si="246"/>
        <v>0</v>
      </c>
      <c r="BG306" s="97">
        <f t="shared" si="247"/>
        <v>0</v>
      </c>
      <c r="BH306" s="97">
        <f t="shared" si="248"/>
        <v>0</v>
      </c>
      <c r="BI306" s="97">
        <f t="shared" si="249"/>
        <v>0</v>
      </c>
      <c r="BJ306" s="97">
        <f t="shared" si="250"/>
        <v>0</v>
      </c>
      <c r="BK306" s="97">
        <f t="shared" si="251"/>
        <v>0</v>
      </c>
      <c r="BL306" s="97">
        <f t="shared" si="252"/>
        <v>0</v>
      </c>
      <c r="BM306" s="97">
        <f t="shared" si="253"/>
        <v>0</v>
      </c>
      <c r="BN306" s="97">
        <f t="shared" si="254"/>
        <v>0</v>
      </c>
      <c r="BO306" s="97">
        <f t="shared" si="255"/>
        <v>0</v>
      </c>
      <c r="BP306" s="97">
        <f t="shared" si="256"/>
        <v>0</v>
      </c>
      <c r="BQ306" s="97">
        <f t="shared" si="257"/>
        <v>0</v>
      </c>
      <c r="BR306" s="97">
        <f t="shared" si="258"/>
        <v>0</v>
      </c>
      <c r="BS306" s="98">
        <f t="shared" si="259"/>
        <v>0</v>
      </c>
      <c r="BT306" s="184"/>
      <c r="BU306" s="100"/>
      <c r="BV306" s="103"/>
    </row>
    <row r="307" spans="1:74" ht="31.5" customHeight="1" x14ac:dyDescent="0.25">
      <c r="A307" s="74">
        <v>11</v>
      </c>
      <c r="B307" s="75">
        <v>185</v>
      </c>
      <c r="C307" s="49" t="s">
        <v>549</v>
      </c>
      <c r="D307" s="76" t="s">
        <v>1818</v>
      </c>
      <c r="E307" s="48" t="s">
        <v>1095</v>
      </c>
      <c r="F307" s="87" t="s">
        <v>2391</v>
      </c>
      <c r="G307" s="87"/>
      <c r="H307" s="87"/>
      <c r="I307" s="87"/>
      <c r="J307" s="109"/>
      <c r="K307" s="87"/>
      <c r="L307" s="87"/>
      <c r="M307" s="48" t="s">
        <v>2371</v>
      </c>
      <c r="N307" s="49" t="s">
        <v>1290</v>
      </c>
      <c r="O307" s="49"/>
      <c r="P307" s="49"/>
      <c r="Q307" s="88" t="s">
        <v>550</v>
      </c>
      <c r="R307" s="49"/>
      <c r="S307" s="76" t="s">
        <v>1854</v>
      </c>
      <c r="T307" s="76" t="s">
        <v>548</v>
      </c>
      <c r="U307" s="89"/>
      <c r="V307" s="90">
        <v>1</v>
      </c>
      <c r="W307" s="399">
        <f t="shared" si="203"/>
        <v>5734275</v>
      </c>
      <c r="X307" s="171" t="s">
        <v>2455</v>
      </c>
      <c r="Y307" s="76"/>
      <c r="Z307" s="473" t="s">
        <v>4575</v>
      </c>
      <c r="AA307" s="473" t="s">
        <v>4575</v>
      </c>
      <c r="AB307" s="473" t="s">
        <v>4576</v>
      </c>
      <c r="AC307" s="132">
        <v>43567</v>
      </c>
      <c r="AD307" s="132">
        <v>43537</v>
      </c>
      <c r="AE307" s="132">
        <v>41726</v>
      </c>
      <c r="AF307" s="132" t="str">
        <f t="shared" si="223"/>
        <v/>
      </c>
      <c r="AG307" s="132">
        <f t="shared" si="262"/>
        <v>41726</v>
      </c>
      <c r="AH307" s="132"/>
      <c r="AI307" s="204" t="s">
        <v>2345</v>
      </c>
      <c r="AJ307" s="205">
        <v>43567</v>
      </c>
      <c r="AK307" s="206">
        <v>5734275</v>
      </c>
      <c r="AL307" s="226">
        <v>5734275</v>
      </c>
      <c r="AM307" s="208">
        <v>5734275</v>
      </c>
      <c r="AN307" s="93"/>
      <c r="AO307" s="49" t="str">
        <f t="shared" si="260"/>
        <v>埼玉県鴻巣市小谷６２７－１～２１</v>
      </c>
      <c r="AP307" s="49"/>
      <c r="AQ307" s="89">
        <v>43546</v>
      </c>
      <c r="AR307" s="93">
        <v>5734275</v>
      </c>
      <c r="AS307" s="89"/>
      <c r="AT307" s="93"/>
      <c r="AU307" s="89"/>
      <c r="AV307" s="93"/>
      <c r="AW307" s="89"/>
      <c r="AX307" s="94"/>
      <c r="AY307" s="391">
        <f t="shared" si="224"/>
        <v>5734275</v>
      </c>
      <c r="AZ307" s="95">
        <f t="shared" si="261"/>
        <v>0</v>
      </c>
      <c r="BA307" s="49" t="str">
        <f t="shared" ref="BA307:BA331" si="263">N307</f>
        <v>埼玉県鴻巣市小谷６２７－１～２１</v>
      </c>
      <c r="BB307" s="48">
        <f t="shared" ref="BB307:BB331" si="264">V307</f>
        <v>1</v>
      </c>
      <c r="BC307" s="96">
        <f t="shared" si="243"/>
        <v>0</v>
      </c>
      <c r="BD307" s="89">
        <f t="shared" si="244"/>
        <v>43567</v>
      </c>
      <c r="BE307" s="97">
        <f t="shared" si="245"/>
        <v>0</v>
      </c>
      <c r="BF307" s="97">
        <f t="shared" si="246"/>
        <v>0</v>
      </c>
      <c r="BG307" s="97">
        <f t="shared" si="247"/>
        <v>0</v>
      </c>
      <c r="BH307" s="97">
        <f t="shared" si="248"/>
        <v>0</v>
      </c>
      <c r="BI307" s="97">
        <f t="shared" si="249"/>
        <v>0</v>
      </c>
      <c r="BJ307" s="97">
        <f t="shared" si="250"/>
        <v>0</v>
      </c>
      <c r="BK307" s="97">
        <f t="shared" si="251"/>
        <v>0</v>
      </c>
      <c r="BL307" s="97">
        <f t="shared" si="252"/>
        <v>0</v>
      </c>
      <c r="BM307" s="97">
        <f t="shared" si="253"/>
        <v>0</v>
      </c>
      <c r="BN307" s="97">
        <f t="shared" si="254"/>
        <v>0</v>
      </c>
      <c r="BO307" s="97">
        <f t="shared" si="255"/>
        <v>0</v>
      </c>
      <c r="BP307" s="97">
        <f t="shared" si="256"/>
        <v>0</v>
      </c>
      <c r="BQ307" s="97">
        <f t="shared" si="257"/>
        <v>0</v>
      </c>
      <c r="BR307" s="97">
        <f t="shared" si="258"/>
        <v>0</v>
      </c>
      <c r="BS307" s="98">
        <f t="shared" si="259"/>
        <v>0</v>
      </c>
      <c r="BT307" s="184"/>
      <c r="BU307" s="100"/>
      <c r="BV307" s="103"/>
    </row>
    <row r="308" spans="1:74" ht="31.5" customHeight="1" x14ac:dyDescent="0.25">
      <c r="A308" s="74">
        <v>11</v>
      </c>
      <c r="B308" s="75">
        <v>184</v>
      </c>
      <c r="C308" s="49" t="s">
        <v>555</v>
      </c>
      <c r="D308" s="349" t="s">
        <v>4200</v>
      </c>
      <c r="E308" s="48" t="s">
        <v>1118</v>
      </c>
      <c r="F308" s="318" t="s">
        <v>4029</v>
      </c>
      <c r="G308" s="318"/>
      <c r="H308" s="87"/>
      <c r="I308" s="87"/>
      <c r="J308" s="109"/>
      <c r="K308" s="87"/>
      <c r="L308" s="376" t="s">
        <v>4203</v>
      </c>
      <c r="M308" s="48" t="s">
        <v>2371</v>
      </c>
      <c r="N308" s="49" t="s">
        <v>2519</v>
      </c>
      <c r="O308" s="76" t="s">
        <v>3745</v>
      </c>
      <c r="P308" s="49"/>
      <c r="Q308" s="49" t="s">
        <v>556</v>
      </c>
      <c r="R308" s="49"/>
      <c r="S308" s="76" t="s">
        <v>1854</v>
      </c>
      <c r="T308" s="76" t="s">
        <v>548</v>
      </c>
      <c r="U308" s="89"/>
      <c r="V308" s="90">
        <v>20</v>
      </c>
      <c r="W308" s="399">
        <f t="shared" si="203"/>
        <v>461681</v>
      </c>
      <c r="X308" s="171" t="s">
        <v>2520</v>
      </c>
      <c r="Y308" s="419"/>
      <c r="Z308" s="473" t="s">
        <v>4575</v>
      </c>
      <c r="AA308" s="473" t="s">
        <v>4575</v>
      </c>
      <c r="AB308" s="473" t="s">
        <v>4576</v>
      </c>
      <c r="AC308" s="132" t="str">
        <f>IF(AZ308=0,"【支払済】","")</f>
        <v>【支払済】</v>
      </c>
      <c r="AD308" s="132">
        <v>43484</v>
      </c>
      <c r="AE308" s="132">
        <v>41729</v>
      </c>
      <c r="AF308" s="132" t="str">
        <f t="shared" si="223"/>
        <v/>
      </c>
      <c r="AG308" s="132">
        <f t="shared" si="262"/>
        <v>41729</v>
      </c>
      <c r="AH308" s="132"/>
      <c r="AI308" s="204"/>
      <c r="AJ308" s="205"/>
      <c r="AK308" s="206"/>
      <c r="AL308" s="207"/>
      <c r="AM308" s="208">
        <v>9233620</v>
      </c>
      <c r="AN308" s="93"/>
      <c r="AO308" s="49" t="str">
        <f t="shared" si="260"/>
        <v>埼玉県深谷市櫛引３－１～３、５７－１２～１４</v>
      </c>
      <c r="AP308" s="208"/>
      <c r="AQ308" s="89">
        <v>43546</v>
      </c>
      <c r="AR308" s="93">
        <v>9233620</v>
      </c>
      <c r="AS308" s="89"/>
      <c r="AT308" s="93"/>
      <c r="AU308" s="89"/>
      <c r="AV308" s="93"/>
      <c r="AW308" s="89"/>
      <c r="AX308" s="94"/>
      <c r="AY308" s="391">
        <f t="shared" si="224"/>
        <v>9233620</v>
      </c>
      <c r="AZ308" s="95">
        <f t="shared" si="261"/>
        <v>0</v>
      </c>
      <c r="BA308" s="49" t="str">
        <f t="shared" si="263"/>
        <v>埼玉県深谷市櫛引３－１～３、５７－１２～１４</v>
      </c>
      <c r="BB308" s="48">
        <f t="shared" si="264"/>
        <v>20</v>
      </c>
      <c r="BC308" s="96">
        <f t="shared" si="243"/>
        <v>0</v>
      </c>
      <c r="BD308" s="89" t="str">
        <f t="shared" si="244"/>
        <v>【支払済】</v>
      </c>
      <c r="BE308" s="97">
        <f t="shared" si="245"/>
        <v>0</v>
      </c>
      <c r="BF308" s="97">
        <f t="shared" si="246"/>
        <v>0</v>
      </c>
      <c r="BG308" s="97">
        <f t="shared" si="247"/>
        <v>0</v>
      </c>
      <c r="BH308" s="97">
        <f t="shared" si="248"/>
        <v>0</v>
      </c>
      <c r="BI308" s="97">
        <f t="shared" si="249"/>
        <v>0</v>
      </c>
      <c r="BJ308" s="97">
        <f t="shared" si="250"/>
        <v>0</v>
      </c>
      <c r="BK308" s="97">
        <f t="shared" si="251"/>
        <v>0</v>
      </c>
      <c r="BL308" s="97">
        <f t="shared" si="252"/>
        <v>0</v>
      </c>
      <c r="BM308" s="97">
        <f t="shared" si="253"/>
        <v>0</v>
      </c>
      <c r="BN308" s="97">
        <f t="shared" si="254"/>
        <v>0</v>
      </c>
      <c r="BO308" s="97">
        <f t="shared" si="255"/>
        <v>0</v>
      </c>
      <c r="BP308" s="97">
        <f t="shared" si="256"/>
        <v>0</v>
      </c>
      <c r="BQ308" s="97">
        <f t="shared" si="257"/>
        <v>0</v>
      </c>
      <c r="BR308" s="97">
        <f t="shared" si="258"/>
        <v>0</v>
      </c>
      <c r="BS308" s="98">
        <f t="shared" si="259"/>
        <v>0</v>
      </c>
      <c r="BV308" s="492"/>
    </row>
    <row r="309" spans="1:74" ht="31.5" customHeight="1" x14ac:dyDescent="0.25">
      <c r="A309" s="74">
        <v>11</v>
      </c>
      <c r="B309" s="75">
        <v>184</v>
      </c>
      <c r="C309" s="49" t="s">
        <v>555</v>
      </c>
      <c r="D309" s="349" t="s">
        <v>4200</v>
      </c>
      <c r="E309" s="48" t="s">
        <v>1118</v>
      </c>
      <c r="F309" s="318" t="s">
        <v>4029</v>
      </c>
      <c r="G309" s="318"/>
      <c r="H309" s="87"/>
      <c r="I309" s="87"/>
      <c r="J309" s="109"/>
      <c r="K309" s="87"/>
      <c r="L309" s="376" t="s">
        <v>4203</v>
      </c>
      <c r="M309" s="48" t="s">
        <v>2371</v>
      </c>
      <c r="N309" s="49" t="s">
        <v>2519</v>
      </c>
      <c r="O309" s="76" t="s">
        <v>3745</v>
      </c>
      <c r="P309" s="49"/>
      <c r="Q309" s="49" t="s">
        <v>556</v>
      </c>
      <c r="R309" s="49"/>
      <c r="S309" s="76" t="s">
        <v>1854</v>
      </c>
      <c r="T309" s="76" t="s">
        <v>548</v>
      </c>
      <c r="U309" s="89"/>
      <c r="V309" s="90">
        <v>20</v>
      </c>
      <c r="W309" s="399">
        <f t="shared" si="203"/>
        <v>461681</v>
      </c>
      <c r="X309" s="171" t="s">
        <v>2520</v>
      </c>
      <c r="Y309" s="419"/>
      <c r="Z309" s="473" t="s">
        <v>4575</v>
      </c>
      <c r="AA309" s="473" t="s">
        <v>4575</v>
      </c>
      <c r="AB309" s="473" t="s">
        <v>4576</v>
      </c>
      <c r="AC309" s="132" t="str">
        <f>IF(AZ309=0,"【支払済】","")</f>
        <v>【支払済】</v>
      </c>
      <c r="AD309" s="132">
        <v>43484</v>
      </c>
      <c r="AE309" s="132">
        <v>41729</v>
      </c>
      <c r="AF309" s="132" t="str">
        <f t="shared" si="223"/>
        <v/>
      </c>
      <c r="AG309" s="132">
        <f t="shared" si="262"/>
        <v>41729</v>
      </c>
      <c r="AH309" s="132"/>
      <c r="AI309" s="204"/>
      <c r="AJ309" s="205"/>
      <c r="AK309" s="206"/>
      <c r="AL309" s="207"/>
      <c r="AM309" s="208">
        <v>9233620</v>
      </c>
      <c r="AN309" s="93"/>
      <c r="AO309" s="49" t="str">
        <f t="shared" si="260"/>
        <v>埼玉県深谷市櫛引３－１～３、５７－１２～１４</v>
      </c>
      <c r="AP309" s="208"/>
      <c r="AQ309" s="89">
        <v>43546</v>
      </c>
      <c r="AR309" s="93">
        <v>9233620</v>
      </c>
      <c r="AS309" s="89"/>
      <c r="AT309" s="93"/>
      <c r="AU309" s="89"/>
      <c r="AV309" s="93"/>
      <c r="AW309" s="89"/>
      <c r="AX309" s="94"/>
      <c r="AY309" s="391">
        <f t="shared" si="224"/>
        <v>9233620</v>
      </c>
      <c r="AZ309" s="95">
        <f t="shared" si="261"/>
        <v>0</v>
      </c>
      <c r="BA309" s="49" t="str">
        <f t="shared" si="263"/>
        <v>埼玉県深谷市櫛引３－１～３、５７－１２～１４</v>
      </c>
      <c r="BB309" s="48">
        <f t="shared" si="264"/>
        <v>20</v>
      </c>
      <c r="BC309" s="96">
        <f t="shared" si="243"/>
        <v>0</v>
      </c>
      <c r="BD309" s="89" t="str">
        <f t="shared" si="244"/>
        <v>【支払済】</v>
      </c>
      <c r="BE309" s="97">
        <f t="shared" si="245"/>
        <v>0</v>
      </c>
      <c r="BF309" s="97">
        <f t="shared" si="246"/>
        <v>0</v>
      </c>
      <c r="BG309" s="97">
        <f t="shared" si="247"/>
        <v>0</v>
      </c>
      <c r="BH309" s="97">
        <f t="shared" si="248"/>
        <v>0</v>
      </c>
      <c r="BI309" s="97">
        <f t="shared" si="249"/>
        <v>0</v>
      </c>
      <c r="BJ309" s="97">
        <f t="shared" si="250"/>
        <v>0</v>
      </c>
      <c r="BK309" s="97">
        <f t="shared" si="251"/>
        <v>0</v>
      </c>
      <c r="BL309" s="97">
        <f t="shared" si="252"/>
        <v>0</v>
      </c>
      <c r="BM309" s="97">
        <f t="shared" si="253"/>
        <v>0</v>
      </c>
      <c r="BN309" s="97">
        <f t="shared" si="254"/>
        <v>0</v>
      </c>
      <c r="BO309" s="97">
        <f t="shared" si="255"/>
        <v>0</v>
      </c>
      <c r="BP309" s="97">
        <f t="shared" si="256"/>
        <v>0</v>
      </c>
      <c r="BQ309" s="97">
        <f t="shared" si="257"/>
        <v>0</v>
      </c>
      <c r="BR309" s="97">
        <f t="shared" si="258"/>
        <v>0</v>
      </c>
      <c r="BS309" s="98">
        <f t="shared" si="259"/>
        <v>0</v>
      </c>
      <c r="BU309" s="100"/>
      <c r="BV309" s="492"/>
    </row>
    <row r="310" spans="1:74" ht="31.5" customHeight="1" x14ac:dyDescent="0.25">
      <c r="A310" s="74">
        <v>11</v>
      </c>
      <c r="B310" s="75">
        <v>184</v>
      </c>
      <c r="C310" s="49" t="s">
        <v>555</v>
      </c>
      <c r="D310" s="349" t="s">
        <v>4200</v>
      </c>
      <c r="E310" s="48" t="s">
        <v>1118</v>
      </c>
      <c r="F310" s="318" t="s">
        <v>4029</v>
      </c>
      <c r="G310" s="318"/>
      <c r="H310" s="87"/>
      <c r="I310" s="87"/>
      <c r="J310" s="109"/>
      <c r="K310" s="87"/>
      <c r="L310" s="376" t="s">
        <v>4203</v>
      </c>
      <c r="M310" s="48" t="s">
        <v>2371</v>
      </c>
      <c r="N310" s="49" t="s">
        <v>2519</v>
      </c>
      <c r="O310" s="49"/>
      <c r="P310" s="49"/>
      <c r="Q310" s="49" t="s">
        <v>556</v>
      </c>
      <c r="R310" s="49"/>
      <c r="S310" s="76" t="s">
        <v>1854</v>
      </c>
      <c r="T310" s="76" t="s">
        <v>548</v>
      </c>
      <c r="U310" s="89"/>
      <c r="V310" s="90">
        <v>20</v>
      </c>
      <c r="W310" s="399">
        <f t="shared" si="203"/>
        <v>461681</v>
      </c>
      <c r="X310" s="171" t="s">
        <v>2520</v>
      </c>
      <c r="Y310" s="76"/>
      <c r="Z310" s="473" t="s">
        <v>4575</v>
      </c>
      <c r="AA310" s="473" t="s">
        <v>4575</v>
      </c>
      <c r="AB310" s="473" t="s">
        <v>4576</v>
      </c>
      <c r="AC310" s="132">
        <v>43516</v>
      </c>
      <c r="AD310" s="132">
        <v>43484</v>
      </c>
      <c r="AE310" s="132">
        <v>41729</v>
      </c>
      <c r="AF310" s="132" t="str">
        <f t="shared" si="223"/>
        <v/>
      </c>
      <c r="AG310" s="132">
        <f t="shared" si="262"/>
        <v>41729</v>
      </c>
      <c r="AH310" s="132"/>
      <c r="AI310" s="204"/>
      <c r="AJ310" s="205"/>
      <c r="AK310" s="206"/>
      <c r="AL310" s="207"/>
      <c r="AM310" s="208">
        <v>9233620</v>
      </c>
      <c r="AN310" s="93"/>
      <c r="AO310" s="49" t="str">
        <f t="shared" si="260"/>
        <v>埼玉県深谷市櫛引３－１～３、５７－１２～１４</v>
      </c>
      <c r="AP310" s="49"/>
      <c r="AQ310" s="89">
        <v>43546</v>
      </c>
      <c r="AR310" s="93">
        <v>9233620</v>
      </c>
      <c r="AS310" s="89"/>
      <c r="AT310" s="93"/>
      <c r="AU310" s="89"/>
      <c r="AV310" s="93"/>
      <c r="AW310" s="89"/>
      <c r="AX310" s="94"/>
      <c r="AY310" s="391">
        <f t="shared" si="224"/>
        <v>9233620</v>
      </c>
      <c r="AZ310" s="95">
        <f t="shared" si="261"/>
        <v>0</v>
      </c>
      <c r="BA310" s="49" t="str">
        <f t="shared" si="263"/>
        <v>埼玉県深谷市櫛引３－１～３、５７－１２～１４</v>
      </c>
      <c r="BB310" s="48">
        <f t="shared" si="264"/>
        <v>20</v>
      </c>
      <c r="BC310" s="96">
        <f t="shared" si="243"/>
        <v>0</v>
      </c>
      <c r="BD310" s="89">
        <f t="shared" si="244"/>
        <v>43516</v>
      </c>
      <c r="BE310" s="97">
        <f t="shared" si="245"/>
        <v>0</v>
      </c>
      <c r="BF310" s="97">
        <f t="shared" si="246"/>
        <v>0</v>
      </c>
      <c r="BG310" s="97">
        <f t="shared" si="247"/>
        <v>0</v>
      </c>
      <c r="BH310" s="97">
        <f t="shared" si="248"/>
        <v>0</v>
      </c>
      <c r="BI310" s="97">
        <f t="shared" si="249"/>
        <v>0</v>
      </c>
      <c r="BJ310" s="97">
        <f t="shared" si="250"/>
        <v>0</v>
      </c>
      <c r="BK310" s="97">
        <f t="shared" si="251"/>
        <v>0</v>
      </c>
      <c r="BL310" s="97">
        <f t="shared" si="252"/>
        <v>0</v>
      </c>
      <c r="BM310" s="97">
        <f t="shared" si="253"/>
        <v>0</v>
      </c>
      <c r="BN310" s="97">
        <f t="shared" si="254"/>
        <v>0</v>
      </c>
      <c r="BO310" s="97">
        <f t="shared" si="255"/>
        <v>0</v>
      </c>
      <c r="BP310" s="97">
        <f t="shared" si="256"/>
        <v>0</v>
      </c>
      <c r="BQ310" s="97">
        <f t="shared" si="257"/>
        <v>0</v>
      </c>
      <c r="BR310" s="97">
        <f t="shared" si="258"/>
        <v>0</v>
      </c>
      <c r="BS310" s="130">
        <f t="shared" si="259"/>
        <v>0</v>
      </c>
      <c r="BV310" s="103"/>
    </row>
    <row r="311" spans="1:74" ht="31.5" customHeight="1" x14ac:dyDescent="0.25">
      <c r="A311" s="74">
        <v>11</v>
      </c>
      <c r="B311" s="75">
        <v>181</v>
      </c>
      <c r="C311" s="49" t="s">
        <v>546</v>
      </c>
      <c r="D311" s="76"/>
      <c r="E311" s="48" t="s">
        <v>1226</v>
      </c>
      <c r="F311" s="87" t="s">
        <v>2626</v>
      </c>
      <c r="G311" s="87"/>
      <c r="H311" s="87"/>
      <c r="I311" s="87"/>
      <c r="J311" s="109" t="s">
        <v>2626</v>
      </c>
      <c r="K311" s="87"/>
      <c r="L311" s="87"/>
      <c r="M311" s="48" t="s">
        <v>2371</v>
      </c>
      <c r="N311" s="49" t="s">
        <v>3730</v>
      </c>
      <c r="O311" s="49"/>
      <c r="P311" s="49"/>
      <c r="Q311" s="49" t="s">
        <v>547</v>
      </c>
      <c r="R311" s="49"/>
      <c r="S311" s="76" t="s">
        <v>1854</v>
      </c>
      <c r="T311" s="76" t="s">
        <v>548</v>
      </c>
      <c r="U311" s="89"/>
      <c r="V311" s="90">
        <v>41</v>
      </c>
      <c r="W311" s="399">
        <f t="shared" si="203"/>
        <v>550300</v>
      </c>
      <c r="X311" s="171" t="s">
        <v>2625</v>
      </c>
      <c r="Y311" s="76"/>
      <c r="Z311" s="473" t="s">
        <v>4575</v>
      </c>
      <c r="AA311" s="473" t="s">
        <v>4575</v>
      </c>
      <c r="AB311" s="473" t="s">
        <v>4576</v>
      </c>
      <c r="AC311" s="132">
        <v>43518</v>
      </c>
      <c r="AD311" s="132">
        <v>43502</v>
      </c>
      <c r="AE311" s="132">
        <v>41729</v>
      </c>
      <c r="AF311" s="132" t="str">
        <f t="shared" si="223"/>
        <v/>
      </c>
      <c r="AG311" s="132">
        <f t="shared" si="262"/>
        <v>41729</v>
      </c>
      <c r="AH311" s="132"/>
      <c r="AI311" s="204"/>
      <c r="AJ311" s="205"/>
      <c r="AK311" s="206"/>
      <c r="AL311" s="207"/>
      <c r="AM311" s="208">
        <v>22562300</v>
      </c>
      <c r="AN311" s="93"/>
      <c r="AO311" s="49" t="str">
        <f t="shared" si="260"/>
        <v>埼玉県大里郡寄居町大字折原字上平道上１２７６～１３０８</v>
      </c>
      <c r="AP311" s="49"/>
      <c r="AQ311" s="89"/>
      <c r="AR311" s="93"/>
      <c r="AS311" s="89"/>
      <c r="AT311" s="93"/>
      <c r="AU311" s="89"/>
      <c r="AV311" s="93"/>
      <c r="AW311" s="89"/>
      <c r="AX311" s="94"/>
      <c r="AY311" s="391">
        <f t="shared" si="224"/>
        <v>0</v>
      </c>
      <c r="AZ311" s="95">
        <f t="shared" si="261"/>
        <v>22562300</v>
      </c>
      <c r="BA311" s="49" t="str">
        <f t="shared" si="263"/>
        <v>埼玉県大里郡寄居町大字折原字上平道上１２７６～１３０８</v>
      </c>
      <c r="BB311" s="48">
        <f t="shared" si="264"/>
        <v>41</v>
      </c>
      <c r="BC311" s="96">
        <f t="shared" si="243"/>
        <v>0</v>
      </c>
      <c r="BD311" s="89">
        <f t="shared" si="244"/>
        <v>43518</v>
      </c>
      <c r="BE311" s="97">
        <f t="shared" si="245"/>
        <v>0</v>
      </c>
      <c r="BF311" s="97">
        <f t="shared" si="246"/>
        <v>0</v>
      </c>
      <c r="BG311" s="97">
        <f t="shared" si="247"/>
        <v>0</v>
      </c>
      <c r="BH311" s="97">
        <f t="shared" si="248"/>
        <v>0</v>
      </c>
      <c r="BI311" s="97">
        <f t="shared" si="249"/>
        <v>22562300</v>
      </c>
      <c r="BJ311" s="97">
        <f t="shared" si="250"/>
        <v>0</v>
      </c>
      <c r="BK311" s="97">
        <f t="shared" si="251"/>
        <v>0</v>
      </c>
      <c r="BL311" s="97">
        <f t="shared" si="252"/>
        <v>0</v>
      </c>
      <c r="BM311" s="97">
        <f t="shared" si="253"/>
        <v>0</v>
      </c>
      <c r="BN311" s="97">
        <f t="shared" si="254"/>
        <v>0</v>
      </c>
      <c r="BO311" s="97">
        <f t="shared" si="255"/>
        <v>0</v>
      </c>
      <c r="BP311" s="97">
        <f t="shared" si="256"/>
        <v>0</v>
      </c>
      <c r="BQ311" s="97">
        <f t="shared" si="257"/>
        <v>0</v>
      </c>
      <c r="BR311" s="97">
        <f t="shared" si="258"/>
        <v>0</v>
      </c>
      <c r="BS311" s="98">
        <f t="shared" si="259"/>
        <v>0</v>
      </c>
      <c r="BT311" s="184"/>
      <c r="BU311" s="100"/>
      <c r="BV311" s="103"/>
    </row>
    <row r="312" spans="1:74" s="100" customFormat="1" ht="31.5" customHeight="1" x14ac:dyDescent="0.25">
      <c r="A312" s="74">
        <v>11</v>
      </c>
      <c r="B312" s="75">
        <v>938</v>
      </c>
      <c r="C312" s="49" t="s">
        <v>2304</v>
      </c>
      <c r="D312" s="76" t="s">
        <v>2906</v>
      </c>
      <c r="E312" s="48"/>
      <c r="F312" s="87" t="s">
        <v>2929</v>
      </c>
      <c r="G312" s="87"/>
      <c r="H312" s="87"/>
      <c r="I312" s="87"/>
      <c r="J312" s="109"/>
      <c r="K312" s="87"/>
      <c r="L312" s="87"/>
      <c r="M312" s="48" t="s">
        <v>2972</v>
      </c>
      <c r="N312" s="49" t="s">
        <v>3036</v>
      </c>
      <c r="O312" s="49"/>
      <c r="P312" s="49"/>
      <c r="Q312" s="88" t="s">
        <v>2307</v>
      </c>
      <c r="R312" s="49"/>
      <c r="S312" s="76" t="s">
        <v>1854</v>
      </c>
      <c r="T312" s="76" t="s">
        <v>548</v>
      </c>
      <c r="U312" s="89"/>
      <c r="V312" s="90">
        <v>2</v>
      </c>
      <c r="W312" s="399">
        <f t="shared" si="203"/>
        <v>82775</v>
      </c>
      <c r="X312" s="171" t="s">
        <v>2931</v>
      </c>
      <c r="Y312" s="203"/>
      <c r="Z312" s="473" t="s">
        <v>4575</v>
      </c>
      <c r="AA312" s="473" t="s">
        <v>4575</v>
      </c>
      <c r="AB312" s="474" t="s">
        <v>4576</v>
      </c>
      <c r="AC312" s="132">
        <v>43554</v>
      </c>
      <c r="AD312" s="132">
        <v>43524</v>
      </c>
      <c r="AE312" s="132" t="s">
        <v>4038</v>
      </c>
      <c r="AF312" s="132" t="str">
        <f t="shared" si="223"/>
        <v/>
      </c>
      <c r="AG312" s="132">
        <f t="shared" si="262"/>
        <v>43524</v>
      </c>
      <c r="AH312" s="132"/>
      <c r="AI312" s="204"/>
      <c r="AJ312" s="205"/>
      <c r="AK312" s="206"/>
      <c r="AL312" s="207"/>
      <c r="AM312" s="208">
        <v>165550</v>
      </c>
      <c r="AN312" s="93"/>
      <c r="AO312" s="49" t="str">
        <f t="shared" si="260"/>
        <v>埼玉県秩父市下吉田１７７６－１</v>
      </c>
      <c r="AP312" s="49"/>
      <c r="AQ312" s="89">
        <v>43549</v>
      </c>
      <c r="AR312" s="93">
        <v>165550</v>
      </c>
      <c r="AS312" s="89"/>
      <c r="AT312" s="93"/>
      <c r="AU312" s="89"/>
      <c r="AV312" s="93"/>
      <c r="AW312" s="89"/>
      <c r="AX312" s="94"/>
      <c r="AY312" s="391">
        <f t="shared" si="224"/>
        <v>165550</v>
      </c>
      <c r="AZ312" s="99">
        <f t="shared" si="261"/>
        <v>0</v>
      </c>
      <c r="BA312" s="49" t="str">
        <f t="shared" si="263"/>
        <v>埼玉県秩父市下吉田１７７６－１</v>
      </c>
      <c r="BB312" s="48">
        <f t="shared" si="264"/>
        <v>2</v>
      </c>
      <c r="BC312" s="96">
        <f t="shared" si="243"/>
        <v>0</v>
      </c>
      <c r="BD312" s="89">
        <f t="shared" si="244"/>
        <v>43554</v>
      </c>
      <c r="BE312" s="97">
        <f t="shared" si="245"/>
        <v>0</v>
      </c>
      <c r="BF312" s="97">
        <f t="shared" si="246"/>
        <v>0</v>
      </c>
      <c r="BG312" s="97">
        <f t="shared" si="247"/>
        <v>0</v>
      </c>
      <c r="BH312" s="97">
        <f t="shared" si="248"/>
        <v>0</v>
      </c>
      <c r="BI312" s="97">
        <f t="shared" si="249"/>
        <v>0</v>
      </c>
      <c r="BJ312" s="97">
        <f t="shared" si="250"/>
        <v>0</v>
      </c>
      <c r="BK312" s="97">
        <f t="shared" si="251"/>
        <v>0</v>
      </c>
      <c r="BL312" s="97">
        <f t="shared" si="252"/>
        <v>0</v>
      </c>
      <c r="BM312" s="97">
        <f t="shared" si="253"/>
        <v>0</v>
      </c>
      <c r="BN312" s="97">
        <f t="shared" si="254"/>
        <v>0</v>
      </c>
      <c r="BO312" s="97">
        <f t="shared" si="255"/>
        <v>0</v>
      </c>
      <c r="BP312" s="97">
        <f t="shared" si="256"/>
        <v>0</v>
      </c>
      <c r="BQ312" s="97">
        <f t="shared" si="257"/>
        <v>0</v>
      </c>
      <c r="BR312" s="97">
        <f t="shared" si="258"/>
        <v>0</v>
      </c>
      <c r="BS312" s="98">
        <f t="shared" si="259"/>
        <v>0</v>
      </c>
      <c r="BT312" s="184"/>
      <c r="BU312" s="58"/>
      <c r="BV312" s="122"/>
    </row>
    <row r="313" spans="1:74" ht="31.5" customHeight="1" x14ac:dyDescent="0.25">
      <c r="A313" s="74">
        <v>11</v>
      </c>
      <c r="B313" s="75">
        <v>938</v>
      </c>
      <c r="C313" s="49" t="s">
        <v>2304</v>
      </c>
      <c r="D313" s="76" t="s">
        <v>2906</v>
      </c>
      <c r="E313" s="48"/>
      <c r="F313" s="87" t="s">
        <v>2929</v>
      </c>
      <c r="G313" s="87"/>
      <c r="H313" s="87"/>
      <c r="I313" s="87"/>
      <c r="J313" s="109"/>
      <c r="K313" s="87"/>
      <c r="L313" s="87"/>
      <c r="M313" s="48" t="s">
        <v>2972</v>
      </c>
      <c r="N313" s="49" t="s">
        <v>3036</v>
      </c>
      <c r="O313" s="76" t="s">
        <v>3745</v>
      </c>
      <c r="P313" s="49"/>
      <c r="Q313" s="88" t="s">
        <v>2307</v>
      </c>
      <c r="R313" s="49"/>
      <c r="S313" s="76" t="s">
        <v>1854</v>
      </c>
      <c r="T313" s="76" t="s">
        <v>548</v>
      </c>
      <c r="U313" s="89"/>
      <c r="V313" s="90">
        <v>2</v>
      </c>
      <c r="W313" s="399">
        <f t="shared" si="203"/>
        <v>643129</v>
      </c>
      <c r="X313" s="171" t="s">
        <v>2931</v>
      </c>
      <c r="Y313" s="419"/>
      <c r="Z313" s="473" t="s">
        <v>4575</v>
      </c>
      <c r="AA313" s="473" t="s">
        <v>4575</v>
      </c>
      <c r="AB313" s="473" t="s">
        <v>4576</v>
      </c>
      <c r="AC313" s="132" t="str">
        <f>IF(AZ313=0,"【支払済】","")</f>
        <v>【支払済】</v>
      </c>
      <c r="AD313" s="132">
        <v>43524</v>
      </c>
      <c r="AE313" s="132" t="s">
        <v>4038</v>
      </c>
      <c r="AF313" s="132" t="str">
        <f t="shared" si="223"/>
        <v/>
      </c>
      <c r="AG313" s="132">
        <f t="shared" si="262"/>
        <v>43524</v>
      </c>
      <c r="AH313" s="132"/>
      <c r="AI313" s="204"/>
      <c r="AJ313" s="205"/>
      <c r="AK313" s="206"/>
      <c r="AL313" s="207"/>
      <c r="AM313" s="208">
        <v>1286258</v>
      </c>
      <c r="AN313" s="93"/>
      <c r="AO313" s="49" t="str">
        <f t="shared" si="260"/>
        <v>埼玉県秩父市下吉田１７７６－１</v>
      </c>
      <c r="AP313" s="208"/>
      <c r="AQ313" s="89">
        <v>43549</v>
      </c>
      <c r="AR313" s="93">
        <v>1286258</v>
      </c>
      <c r="AS313" s="89"/>
      <c r="AT313" s="93"/>
      <c r="AU313" s="89"/>
      <c r="AV313" s="93"/>
      <c r="AW313" s="89"/>
      <c r="AX313" s="94"/>
      <c r="AY313" s="391">
        <f t="shared" si="224"/>
        <v>1286258</v>
      </c>
      <c r="AZ313" s="99">
        <f t="shared" si="261"/>
        <v>0</v>
      </c>
      <c r="BA313" s="49" t="str">
        <f t="shared" si="263"/>
        <v>埼玉県秩父市下吉田１７７６－１</v>
      </c>
      <c r="BB313" s="48">
        <f t="shared" si="264"/>
        <v>2</v>
      </c>
      <c r="BC313" s="96">
        <f t="shared" si="243"/>
        <v>0</v>
      </c>
      <c r="BD313" s="89" t="str">
        <f t="shared" si="244"/>
        <v>【支払済】</v>
      </c>
      <c r="BE313" s="97">
        <f t="shared" si="245"/>
        <v>0</v>
      </c>
      <c r="BF313" s="97">
        <f t="shared" si="246"/>
        <v>0</v>
      </c>
      <c r="BG313" s="97">
        <f t="shared" si="247"/>
        <v>0</v>
      </c>
      <c r="BH313" s="97">
        <f t="shared" si="248"/>
        <v>0</v>
      </c>
      <c r="BI313" s="97">
        <f t="shared" si="249"/>
        <v>0</v>
      </c>
      <c r="BJ313" s="97">
        <f t="shared" si="250"/>
        <v>0</v>
      </c>
      <c r="BK313" s="97">
        <f t="shared" si="251"/>
        <v>0</v>
      </c>
      <c r="BL313" s="97">
        <f t="shared" si="252"/>
        <v>0</v>
      </c>
      <c r="BM313" s="97">
        <f t="shared" si="253"/>
        <v>0</v>
      </c>
      <c r="BN313" s="97">
        <f t="shared" si="254"/>
        <v>0</v>
      </c>
      <c r="BO313" s="97">
        <f t="shared" si="255"/>
        <v>0</v>
      </c>
      <c r="BP313" s="97">
        <f t="shared" si="256"/>
        <v>0</v>
      </c>
      <c r="BQ313" s="97">
        <f t="shared" si="257"/>
        <v>0</v>
      </c>
      <c r="BR313" s="97">
        <f t="shared" si="258"/>
        <v>0</v>
      </c>
      <c r="BS313" s="98">
        <f t="shared" si="259"/>
        <v>0</v>
      </c>
      <c r="BT313" s="184"/>
      <c r="BU313" s="100"/>
      <c r="BV313" s="492"/>
    </row>
    <row r="314" spans="1:74" s="100" customFormat="1" ht="31.5" customHeight="1" x14ac:dyDescent="0.25">
      <c r="A314" s="74">
        <v>11</v>
      </c>
      <c r="B314" s="75">
        <v>938</v>
      </c>
      <c r="C314" s="49" t="s">
        <v>2304</v>
      </c>
      <c r="D314" s="76" t="s">
        <v>2906</v>
      </c>
      <c r="E314" s="48"/>
      <c r="F314" s="87" t="s">
        <v>2929</v>
      </c>
      <c r="G314" s="87"/>
      <c r="H314" s="87"/>
      <c r="I314" s="87"/>
      <c r="J314" s="109"/>
      <c r="K314" s="87"/>
      <c r="L314" s="87"/>
      <c r="M314" s="48" t="s">
        <v>2972</v>
      </c>
      <c r="N314" s="49" t="s">
        <v>3036</v>
      </c>
      <c r="O314" s="76" t="s">
        <v>3745</v>
      </c>
      <c r="P314" s="49"/>
      <c r="Q314" s="88" t="s">
        <v>2307</v>
      </c>
      <c r="R314" s="49"/>
      <c r="S314" s="76" t="s">
        <v>1854</v>
      </c>
      <c r="T314" s="76" t="s">
        <v>548</v>
      </c>
      <c r="U314" s="89"/>
      <c r="V314" s="90">
        <v>2</v>
      </c>
      <c r="W314" s="399">
        <f t="shared" si="203"/>
        <v>643129</v>
      </c>
      <c r="X314" s="171" t="s">
        <v>2931</v>
      </c>
      <c r="Y314" s="419"/>
      <c r="Z314" s="473" t="s">
        <v>4575</v>
      </c>
      <c r="AA314" s="473" t="s">
        <v>4575</v>
      </c>
      <c r="AB314" s="473" t="s">
        <v>4576</v>
      </c>
      <c r="AC314" s="132" t="str">
        <f>IF(AZ314=0,"【支払済】","")</f>
        <v>【支払済】</v>
      </c>
      <c r="AD314" s="132">
        <v>43524</v>
      </c>
      <c r="AE314" s="132" t="s">
        <v>4038</v>
      </c>
      <c r="AF314" s="132" t="str">
        <f t="shared" si="223"/>
        <v/>
      </c>
      <c r="AG314" s="132">
        <f t="shared" si="262"/>
        <v>43524</v>
      </c>
      <c r="AH314" s="132"/>
      <c r="AI314" s="204"/>
      <c r="AJ314" s="205"/>
      <c r="AK314" s="206"/>
      <c r="AL314" s="207"/>
      <c r="AM314" s="208">
        <v>1286258</v>
      </c>
      <c r="AN314" s="93"/>
      <c r="AO314" s="49" t="str">
        <f t="shared" si="260"/>
        <v>埼玉県秩父市下吉田１７７６－１</v>
      </c>
      <c r="AP314" s="208"/>
      <c r="AQ314" s="89">
        <v>43549</v>
      </c>
      <c r="AR314" s="93">
        <v>1286258</v>
      </c>
      <c r="AS314" s="89"/>
      <c r="AT314" s="93"/>
      <c r="AU314" s="89"/>
      <c r="AV314" s="93"/>
      <c r="AW314" s="89"/>
      <c r="AX314" s="94"/>
      <c r="AY314" s="391">
        <f t="shared" si="224"/>
        <v>1286258</v>
      </c>
      <c r="AZ314" s="99">
        <f t="shared" si="261"/>
        <v>0</v>
      </c>
      <c r="BA314" s="49" t="str">
        <f t="shared" si="263"/>
        <v>埼玉県秩父市下吉田１７７６－１</v>
      </c>
      <c r="BB314" s="48">
        <f t="shared" si="264"/>
        <v>2</v>
      </c>
      <c r="BC314" s="96">
        <f t="shared" si="243"/>
        <v>0</v>
      </c>
      <c r="BD314" s="89" t="str">
        <f t="shared" si="244"/>
        <v>【支払済】</v>
      </c>
      <c r="BE314" s="97">
        <f t="shared" si="245"/>
        <v>0</v>
      </c>
      <c r="BF314" s="97">
        <f t="shared" si="246"/>
        <v>0</v>
      </c>
      <c r="BG314" s="97">
        <f t="shared" si="247"/>
        <v>0</v>
      </c>
      <c r="BH314" s="97">
        <f t="shared" si="248"/>
        <v>0</v>
      </c>
      <c r="BI314" s="97">
        <f t="shared" si="249"/>
        <v>0</v>
      </c>
      <c r="BJ314" s="97">
        <f t="shared" si="250"/>
        <v>0</v>
      </c>
      <c r="BK314" s="97">
        <f t="shared" si="251"/>
        <v>0</v>
      </c>
      <c r="BL314" s="97">
        <f t="shared" si="252"/>
        <v>0</v>
      </c>
      <c r="BM314" s="97">
        <f t="shared" si="253"/>
        <v>0</v>
      </c>
      <c r="BN314" s="97">
        <f t="shared" si="254"/>
        <v>0</v>
      </c>
      <c r="BO314" s="97">
        <f t="shared" si="255"/>
        <v>0</v>
      </c>
      <c r="BP314" s="97">
        <f t="shared" si="256"/>
        <v>0</v>
      </c>
      <c r="BQ314" s="97">
        <f t="shared" si="257"/>
        <v>0</v>
      </c>
      <c r="BR314" s="97">
        <f t="shared" si="258"/>
        <v>0</v>
      </c>
      <c r="BS314" s="98">
        <f t="shared" si="259"/>
        <v>0</v>
      </c>
      <c r="BT314" s="184"/>
      <c r="BU314" s="58"/>
      <c r="BV314" s="492"/>
    </row>
    <row r="315" spans="1:74" ht="31.5" customHeight="1" x14ac:dyDescent="0.25">
      <c r="A315" s="74">
        <v>11</v>
      </c>
      <c r="B315" s="75">
        <v>937</v>
      </c>
      <c r="C315" s="49" t="s">
        <v>2304</v>
      </c>
      <c r="D315" s="76" t="s">
        <v>2906</v>
      </c>
      <c r="E315" s="48"/>
      <c r="F315" s="87" t="s">
        <v>2930</v>
      </c>
      <c r="G315" s="87"/>
      <c r="H315" s="87"/>
      <c r="I315" s="87"/>
      <c r="J315" s="109"/>
      <c r="K315" s="87"/>
      <c r="L315" s="87"/>
      <c r="M315" s="48" t="s">
        <v>2972</v>
      </c>
      <c r="N315" s="49" t="s">
        <v>3035</v>
      </c>
      <c r="O315" s="76" t="s">
        <v>3745</v>
      </c>
      <c r="P315" s="49"/>
      <c r="Q315" s="88" t="s">
        <v>2307</v>
      </c>
      <c r="R315" s="49"/>
      <c r="S315" s="76" t="s">
        <v>1854</v>
      </c>
      <c r="T315" s="76" t="s">
        <v>548</v>
      </c>
      <c r="U315" s="89"/>
      <c r="V315" s="90">
        <v>2</v>
      </c>
      <c r="W315" s="399">
        <f t="shared" si="203"/>
        <v>82775</v>
      </c>
      <c r="X315" s="171" t="s">
        <v>2931</v>
      </c>
      <c r="Y315" s="419"/>
      <c r="Z315" s="473" t="s">
        <v>4575</v>
      </c>
      <c r="AA315" s="473" t="s">
        <v>4575</v>
      </c>
      <c r="AB315" s="473" t="s">
        <v>4576</v>
      </c>
      <c r="AC315" s="132" t="str">
        <f>IF(AZ315=0,"【支払済】","")</f>
        <v>【支払済】</v>
      </c>
      <c r="AD315" s="132">
        <v>43524</v>
      </c>
      <c r="AE315" s="132" t="s">
        <v>4038</v>
      </c>
      <c r="AF315" s="132" t="str">
        <f t="shared" si="223"/>
        <v/>
      </c>
      <c r="AG315" s="132">
        <f t="shared" si="262"/>
        <v>43524</v>
      </c>
      <c r="AH315" s="132"/>
      <c r="AI315" s="204"/>
      <c r="AJ315" s="205"/>
      <c r="AK315" s="206"/>
      <c r="AL315" s="207"/>
      <c r="AM315" s="208">
        <v>165550</v>
      </c>
      <c r="AN315" s="93"/>
      <c r="AO315" s="49" t="str">
        <f t="shared" si="260"/>
        <v>埼玉県秩父市下吉田１７７６－２　再請求</v>
      </c>
      <c r="AP315" s="208"/>
      <c r="AQ315" s="89">
        <v>43549</v>
      </c>
      <c r="AR315" s="93">
        <v>165550</v>
      </c>
      <c r="AS315" s="89"/>
      <c r="AT315" s="93"/>
      <c r="AU315" s="89"/>
      <c r="AV315" s="93"/>
      <c r="AW315" s="89"/>
      <c r="AX315" s="94"/>
      <c r="AY315" s="391">
        <f t="shared" si="224"/>
        <v>165550</v>
      </c>
      <c r="AZ315" s="99">
        <f t="shared" si="261"/>
        <v>0</v>
      </c>
      <c r="BA315" s="49" t="str">
        <f t="shared" si="263"/>
        <v>埼玉県秩父市下吉田１７７６－２　再請求</v>
      </c>
      <c r="BB315" s="48">
        <f t="shared" si="264"/>
        <v>2</v>
      </c>
      <c r="BC315" s="96">
        <f t="shared" si="243"/>
        <v>0</v>
      </c>
      <c r="BD315" s="89" t="str">
        <f t="shared" si="244"/>
        <v>【支払済】</v>
      </c>
      <c r="BE315" s="97">
        <f t="shared" si="245"/>
        <v>0</v>
      </c>
      <c r="BF315" s="97">
        <f t="shared" si="246"/>
        <v>0</v>
      </c>
      <c r="BG315" s="97">
        <f t="shared" si="247"/>
        <v>0</v>
      </c>
      <c r="BH315" s="97">
        <f t="shared" si="248"/>
        <v>0</v>
      </c>
      <c r="BI315" s="97">
        <f t="shared" si="249"/>
        <v>0</v>
      </c>
      <c r="BJ315" s="97">
        <f t="shared" si="250"/>
        <v>0</v>
      </c>
      <c r="BK315" s="97">
        <f t="shared" si="251"/>
        <v>0</v>
      </c>
      <c r="BL315" s="97">
        <f t="shared" si="252"/>
        <v>0</v>
      </c>
      <c r="BM315" s="97">
        <f t="shared" si="253"/>
        <v>0</v>
      </c>
      <c r="BN315" s="97">
        <f t="shared" si="254"/>
        <v>0</v>
      </c>
      <c r="BO315" s="97">
        <f t="shared" si="255"/>
        <v>0</v>
      </c>
      <c r="BP315" s="97">
        <f t="shared" si="256"/>
        <v>0</v>
      </c>
      <c r="BQ315" s="97">
        <f t="shared" si="257"/>
        <v>0</v>
      </c>
      <c r="BR315" s="97">
        <f t="shared" si="258"/>
        <v>0</v>
      </c>
      <c r="BS315" s="98">
        <f t="shared" si="259"/>
        <v>0</v>
      </c>
      <c r="BT315" s="184"/>
      <c r="BV315" s="492"/>
    </row>
    <row r="316" spans="1:74" ht="31.5" customHeight="1" x14ac:dyDescent="0.25">
      <c r="A316" s="74">
        <v>11</v>
      </c>
      <c r="B316" s="75">
        <v>937</v>
      </c>
      <c r="C316" s="49" t="s">
        <v>2304</v>
      </c>
      <c r="D316" s="76" t="s">
        <v>2906</v>
      </c>
      <c r="E316" s="48"/>
      <c r="F316" s="87" t="s">
        <v>2930</v>
      </c>
      <c r="G316" s="87"/>
      <c r="H316" s="87"/>
      <c r="I316" s="87"/>
      <c r="J316" s="109"/>
      <c r="K316" s="87"/>
      <c r="L316" s="87"/>
      <c r="M316" s="48" t="s">
        <v>2972</v>
      </c>
      <c r="N316" s="49" t="s">
        <v>3035</v>
      </c>
      <c r="O316" s="76" t="s">
        <v>3745</v>
      </c>
      <c r="P316" s="49"/>
      <c r="Q316" s="88" t="s">
        <v>2307</v>
      </c>
      <c r="R316" s="49"/>
      <c r="S316" s="76" t="s">
        <v>1854</v>
      </c>
      <c r="T316" s="76" t="s">
        <v>548</v>
      </c>
      <c r="U316" s="89"/>
      <c r="V316" s="90">
        <v>2</v>
      </c>
      <c r="W316" s="399">
        <f t="shared" si="203"/>
        <v>82775</v>
      </c>
      <c r="X316" s="171" t="s">
        <v>2931</v>
      </c>
      <c r="Y316" s="419"/>
      <c r="Z316" s="473" t="s">
        <v>4575</v>
      </c>
      <c r="AA316" s="473" t="s">
        <v>4575</v>
      </c>
      <c r="AB316" s="473" t="s">
        <v>4576</v>
      </c>
      <c r="AC316" s="132" t="str">
        <f>IF(AZ316=0,"【支払済】","")</f>
        <v>【支払済】</v>
      </c>
      <c r="AD316" s="132">
        <v>43524</v>
      </c>
      <c r="AE316" s="132" t="s">
        <v>4038</v>
      </c>
      <c r="AF316" s="132" t="str">
        <f t="shared" si="223"/>
        <v/>
      </c>
      <c r="AG316" s="132">
        <f t="shared" si="262"/>
        <v>43524</v>
      </c>
      <c r="AH316" s="132"/>
      <c r="AI316" s="204"/>
      <c r="AJ316" s="205"/>
      <c r="AK316" s="206"/>
      <c r="AL316" s="207"/>
      <c r="AM316" s="208">
        <v>165550</v>
      </c>
      <c r="AN316" s="93"/>
      <c r="AO316" s="49" t="str">
        <f t="shared" si="260"/>
        <v>埼玉県秩父市下吉田１７７６－２　再請求</v>
      </c>
      <c r="AP316" s="208"/>
      <c r="AQ316" s="89">
        <v>43549</v>
      </c>
      <c r="AR316" s="93">
        <v>165550</v>
      </c>
      <c r="AS316" s="89"/>
      <c r="AT316" s="93"/>
      <c r="AU316" s="89"/>
      <c r="AV316" s="93"/>
      <c r="AW316" s="89"/>
      <c r="AX316" s="94"/>
      <c r="AY316" s="391">
        <f t="shared" si="224"/>
        <v>165550</v>
      </c>
      <c r="AZ316" s="99">
        <f t="shared" si="261"/>
        <v>0</v>
      </c>
      <c r="BA316" s="49" t="str">
        <f t="shared" si="263"/>
        <v>埼玉県秩父市下吉田１７７６－２　再請求</v>
      </c>
      <c r="BB316" s="48">
        <f t="shared" si="264"/>
        <v>2</v>
      </c>
      <c r="BC316" s="96">
        <f t="shared" si="243"/>
        <v>0</v>
      </c>
      <c r="BD316" s="89" t="str">
        <f t="shared" si="244"/>
        <v>【支払済】</v>
      </c>
      <c r="BE316" s="97">
        <f t="shared" si="245"/>
        <v>0</v>
      </c>
      <c r="BF316" s="97">
        <f t="shared" si="246"/>
        <v>0</v>
      </c>
      <c r="BG316" s="97">
        <f t="shared" si="247"/>
        <v>0</v>
      </c>
      <c r="BH316" s="97">
        <f t="shared" si="248"/>
        <v>0</v>
      </c>
      <c r="BI316" s="97">
        <f t="shared" si="249"/>
        <v>0</v>
      </c>
      <c r="BJ316" s="97">
        <f t="shared" si="250"/>
        <v>0</v>
      </c>
      <c r="BK316" s="97">
        <f t="shared" si="251"/>
        <v>0</v>
      </c>
      <c r="BL316" s="97">
        <f t="shared" si="252"/>
        <v>0</v>
      </c>
      <c r="BM316" s="97">
        <f t="shared" si="253"/>
        <v>0</v>
      </c>
      <c r="BN316" s="97">
        <f t="shared" si="254"/>
        <v>0</v>
      </c>
      <c r="BO316" s="97">
        <f t="shared" si="255"/>
        <v>0</v>
      </c>
      <c r="BP316" s="97">
        <f t="shared" si="256"/>
        <v>0</v>
      </c>
      <c r="BQ316" s="97">
        <f t="shared" si="257"/>
        <v>0</v>
      </c>
      <c r="BR316" s="97">
        <f t="shared" si="258"/>
        <v>0</v>
      </c>
      <c r="BS316" s="130">
        <f t="shared" si="259"/>
        <v>0</v>
      </c>
      <c r="BT316" s="184"/>
      <c r="BU316" s="100"/>
      <c r="BV316" s="492"/>
    </row>
    <row r="317" spans="1:74" s="100" customFormat="1" ht="31.5" customHeight="1" x14ac:dyDescent="0.25">
      <c r="A317" s="74">
        <v>11</v>
      </c>
      <c r="B317" s="75">
        <v>937</v>
      </c>
      <c r="C317" s="49" t="s">
        <v>2304</v>
      </c>
      <c r="D317" s="76" t="s">
        <v>2906</v>
      </c>
      <c r="E317" s="48"/>
      <c r="F317" s="87" t="s">
        <v>2930</v>
      </c>
      <c r="G317" s="87"/>
      <c r="H317" s="87"/>
      <c r="I317" s="87"/>
      <c r="J317" s="109"/>
      <c r="K317" s="87"/>
      <c r="L317" s="87"/>
      <c r="M317" s="48" t="s">
        <v>2972</v>
      </c>
      <c r="N317" s="49" t="s">
        <v>3035</v>
      </c>
      <c r="O317" s="49"/>
      <c r="P317" s="49"/>
      <c r="Q317" s="88" t="s">
        <v>2307</v>
      </c>
      <c r="R317" s="49"/>
      <c r="S317" s="76" t="s">
        <v>1854</v>
      </c>
      <c r="T317" s="76" t="s">
        <v>2305</v>
      </c>
      <c r="U317" s="89"/>
      <c r="V317" s="90">
        <v>2</v>
      </c>
      <c r="W317" s="399">
        <f t="shared" si="203"/>
        <v>643129</v>
      </c>
      <c r="X317" s="171" t="s">
        <v>2931</v>
      </c>
      <c r="Y317" s="76"/>
      <c r="Z317" s="473" t="s">
        <v>4575</v>
      </c>
      <c r="AA317" s="473" t="s">
        <v>4575</v>
      </c>
      <c r="AB317" s="473" t="s">
        <v>4576</v>
      </c>
      <c r="AC317" s="132">
        <v>43554</v>
      </c>
      <c r="AD317" s="132">
        <v>43524</v>
      </c>
      <c r="AE317" s="132" t="s">
        <v>4038</v>
      </c>
      <c r="AF317" s="132" t="str">
        <f t="shared" si="223"/>
        <v/>
      </c>
      <c r="AG317" s="132">
        <f t="shared" si="262"/>
        <v>43524</v>
      </c>
      <c r="AH317" s="132"/>
      <c r="AI317" s="204"/>
      <c r="AJ317" s="205"/>
      <c r="AK317" s="206"/>
      <c r="AL317" s="207"/>
      <c r="AM317" s="208">
        <v>1286258</v>
      </c>
      <c r="AN317" s="93"/>
      <c r="AO317" s="49" t="str">
        <f t="shared" si="260"/>
        <v>埼玉県秩父市下吉田１７７６－２　再請求</v>
      </c>
      <c r="AP317" s="49"/>
      <c r="AQ317" s="89">
        <v>43549</v>
      </c>
      <c r="AR317" s="93">
        <v>1286258</v>
      </c>
      <c r="AS317" s="89"/>
      <c r="AT317" s="93"/>
      <c r="AU317" s="89"/>
      <c r="AV317" s="93"/>
      <c r="AW317" s="89"/>
      <c r="AX317" s="94"/>
      <c r="AY317" s="391">
        <f t="shared" si="224"/>
        <v>1286258</v>
      </c>
      <c r="AZ317" s="99">
        <f t="shared" si="261"/>
        <v>0</v>
      </c>
      <c r="BA317" s="49" t="str">
        <f t="shared" si="263"/>
        <v>埼玉県秩父市下吉田１７７６－２　再請求</v>
      </c>
      <c r="BB317" s="48">
        <f t="shared" si="264"/>
        <v>2</v>
      </c>
      <c r="BC317" s="96">
        <f t="shared" si="243"/>
        <v>0</v>
      </c>
      <c r="BD317" s="89">
        <f t="shared" si="244"/>
        <v>43554</v>
      </c>
      <c r="BE317" s="97">
        <f t="shared" si="245"/>
        <v>0</v>
      </c>
      <c r="BF317" s="97">
        <f t="shared" si="246"/>
        <v>0</v>
      </c>
      <c r="BG317" s="97">
        <f t="shared" si="247"/>
        <v>0</v>
      </c>
      <c r="BH317" s="97">
        <f t="shared" si="248"/>
        <v>0</v>
      </c>
      <c r="BI317" s="97">
        <f t="shared" si="249"/>
        <v>0</v>
      </c>
      <c r="BJ317" s="97">
        <f t="shared" si="250"/>
        <v>0</v>
      </c>
      <c r="BK317" s="97">
        <f t="shared" si="251"/>
        <v>0</v>
      </c>
      <c r="BL317" s="97">
        <f t="shared" si="252"/>
        <v>0</v>
      </c>
      <c r="BM317" s="97">
        <f t="shared" si="253"/>
        <v>0</v>
      </c>
      <c r="BN317" s="97">
        <f t="shared" si="254"/>
        <v>0</v>
      </c>
      <c r="BO317" s="97">
        <f t="shared" si="255"/>
        <v>0</v>
      </c>
      <c r="BP317" s="97">
        <f t="shared" si="256"/>
        <v>0</v>
      </c>
      <c r="BQ317" s="97">
        <f t="shared" si="257"/>
        <v>0</v>
      </c>
      <c r="BR317" s="97">
        <f t="shared" si="258"/>
        <v>0</v>
      </c>
      <c r="BS317" s="130">
        <f t="shared" si="259"/>
        <v>0</v>
      </c>
      <c r="BT317" s="184"/>
      <c r="BV317" s="122"/>
    </row>
    <row r="318" spans="1:74" s="100" customFormat="1" ht="31.5" customHeight="1" x14ac:dyDescent="0.25">
      <c r="A318" s="74">
        <v>11</v>
      </c>
      <c r="B318" s="75">
        <v>182</v>
      </c>
      <c r="C318" s="49" t="s">
        <v>551</v>
      </c>
      <c r="D318" s="76"/>
      <c r="E318" s="48" t="s">
        <v>1072</v>
      </c>
      <c r="F318" s="109" t="s">
        <v>3767</v>
      </c>
      <c r="G318" s="109"/>
      <c r="H318" s="87"/>
      <c r="I318" s="87"/>
      <c r="J318" s="109" t="s">
        <v>3767</v>
      </c>
      <c r="K318" s="87"/>
      <c r="L318" s="87"/>
      <c r="M318" s="48" t="s">
        <v>2371</v>
      </c>
      <c r="N318" s="49" t="s">
        <v>1291</v>
      </c>
      <c r="O318" s="49"/>
      <c r="P318" s="49"/>
      <c r="Q318" s="88" t="s">
        <v>552</v>
      </c>
      <c r="R318" s="49"/>
      <c r="S318" s="76" t="s">
        <v>1854</v>
      </c>
      <c r="T318" s="76" t="s">
        <v>548</v>
      </c>
      <c r="U318" s="89"/>
      <c r="V318" s="90">
        <v>38</v>
      </c>
      <c r="W318" s="399">
        <f t="shared" si="203"/>
        <v>581081.36842105258</v>
      </c>
      <c r="X318" s="171" t="s">
        <v>2518</v>
      </c>
      <c r="Y318" s="76"/>
      <c r="Z318" s="473" t="s">
        <v>4575</v>
      </c>
      <c r="AA318" s="473" t="s">
        <v>4575</v>
      </c>
      <c r="AB318" s="473" t="s">
        <v>4576</v>
      </c>
      <c r="AC318" s="132">
        <v>43516</v>
      </c>
      <c r="AD318" s="132">
        <v>43484</v>
      </c>
      <c r="AE318" s="132">
        <v>41729</v>
      </c>
      <c r="AF318" s="132" t="str">
        <f t="shared" si="223"/>
        <v/>
      </c>
      <c r="AG318" s="132">
        <f t="shared" si="262"/>
        <v>41729</v>
      </c>
      <c r="AH318" s="132"/>
      <c r="AI318" s="204"/>
      <c r="AJ318" s="205"/>
      <c r="AK318" s="206"/>
      <c r="AL318" s="207"/>
      <c r="AM318" s="208">
        <v>22081092</v>
      </c>
      <c r="AN318" s="93"/>
      <c r="AO318" s="49" t="str">
        <f t="shared" si="260"/>
        <v>埼玉県東松山市大字大谷字亀ノ甲３１０９－１～３８</v>
      </c>
      <c r="AP318" s="49"/>
      <c r="AQ318" s="89"/>
      <c r="AR318" s="93"/>
      <c r="AS318" s="89"/>
      <c r="AT318" s="93"/>
      <c r="AU318" s="89"/>
      <c r="AV318" s="93"/>
      <c r="AW318" s="89"/>
      <c r="AX318" s="94"/>
      <c r="AY318" s="391">
        <f t="shared" si="224"/>
        <v>0</v>
      </c>
      <c r="AZ318" s="95">
        <f t="shared" si="261"/>
        <v>22081092</v>
      </c>
      <c r="BA318" s="49" t="str">
        <f t="shared" si="263"/>
        <v>埼玉県東松山市大字大谷字亀ノ甲３１０９－１～３８</v>
      </c>
      <c r="BB318" s="48">
        <f t="shared" si="264"/>
        <v>38</v>
      </c>
      <c r="BC318" s="96">
        <f t="shared" si="243"/>
        <v>0</v>
      </c>
      <c r="BD318" s="89">
        <f t="shared" si="244"/>
        <v>43516</v>
      </c>
      <c r="BE318" s="97">
        <f t="shared" si="245"/>
        <v>0</v>
      </c>
      <c r="BF318" s="97">
        <f t="shared" si="246"/>
        <v>0</v>
      </c>
      <c r="BG318" s="97">
        <f t="shared" si="247"/>
        <v>0</v>
      </c>
      <c r="BH318" s="97">
        <f t="shared" si="248"/>
        <v>22081092</v>
      </c>
      <c r="BI318" s="97">
        <f t="shared" si="249"/>
        <v>0</v>
      </c>
      <c r="BJ318" s="97">
        <f t="shared" si="250"/>
        <v>0</v>
      </c>
      <c r="BK318" s="97">
        <f t="shared" si="251"/>
        <v>0</v>
      </c>
      <c r="BL318" s="97">
        <f t="shared" si="252"/>
        <v>0</v>
      </c>
      <c r="BM318" s="97">
        <f t="shared" si="253"/>
        <v>0</v>
      </c>
      <c r="BN318" s="97">
        <f t="shared" si="254"/>
        <v>0</v>
      </c>
      <c r="BO318" s="97">
        <f t="shared" si="255"/>
        <v>0</v>
      </c>
      <c r="BP318" s="97">
        <f t="shared" si="256"/>
        <v>0</v>
      </c>
      <c r="BQ318" s="97">
        <f t="shared" si="257"/>
        <v>0</v>
      </c>
      <c r="BR318" s="97">
        <f t="shared" si="258"/>
        <v>0</v>
      </c>
      <c r="BS318" s="98">
        <f t="shared" si="259"/>
        <v>0</v>
      </c>
      <c r="BT318" s="182"/>
      <c r="BV318" s="122"/>
    </row>
    <row r="319" spans="1:74" ht="31.5" customHeight="1" x14ac:dyDescent="0.25">
      <c r="A319" s="74">
        <v>11</v>
      </c>
      <c r="B319" s="75">
        <v>174</v>
      </c>
      <c r="C319" s="49" t="s">
        <v>540</v>
      </c>
      <c r="D319" s="76" t="s">
        <v>3126</v>
      </c>
      <c r="E319" s="48" t="s">
        <v>1021</v>
      </c>
      <c r="F319" s="139" t="s">
        <v>3198</v>
      </c>
      <c r="G319" s="139"/>
      <c r="H319" s="139"/>
      <c r="I319" s="139"/>
      <c r="J319" s="264"/>
      <c r="K319" s="139"/>
      <c r="L319" s="139"/>
      <c r="M319" s="48" t="s">
        <v>2371</v>
      </c>
      <c r="N319" s="49" t="s">
        <v>1284</v>
      </c>
      <c r="O319" s="49"/>
      <c r="P319" s="49"/>
      <c r="Q319" s="88" t="s">
        <v>541</v>
      </c>
      <c r="R319" s="49"/>
      <c r="S319" s="76" t="s">
        <v>1854</v>
      </c>
      <c r="T319" s="76" t="s">
        <v>27</v>
      </c>
      <c r="U319" s="89"/>
      <c r="V319" s="90">
        <v>21</v>
      </c>
      <c r="W319" s="399">
        <f t="shared" si="203"/>
        <v>1246181.5238095238</v>
      </c>
      <c r="X319" s="171" t="s">
        <v>3196</v>
      </c>
      <c r="Y319" s="209" t="s">
        <v>2310</v>
      </c>
      <c r="Z319" s="506" t="s">
        <v>4575</v>
      </c>
      <c r="AA319" s="506" t="s">
        <v>4575</v>
      </c>
      <c r="AB319" s="506" t="s">
        <v>4576</v>
      </c>
      <c r="AC319" s="132" t="s">
        <v>145</v>
      </c>
      <c r="AD319" s="132">
        <v>42951</v>
      </c>
      <c r="AE319" s="132">
        <v>41726</v>
      </c>
      <c r="AF319" s="132" t="str">
        <f t="shared" si="223"/>
        <v/>
      </c>
      <c r="AG319" s="132">
        <f t="shared" si="262"/>
        <v>41726</v>
      </c>
      <c r="AH319" s="132"/>
      <c r="AI319" s="204"/>
      <c r="AJ319" s="205"/>
      <c r="AK319" s="211"/>
      <c r="AL319" s="207"/>
      <c r="AM319" s="208">
        <f>14068812+605050*20</f>
        <v>26169812</v>
      </c>
      <c r="AN319" s="93"/>
      <c r="AO319" s="49" t="str">
        <f t="shared" si="260"/>
        <v>埼玉県入間郡越生町大字小杉６８１－５、８</v>
      </c>
      <c r="AP319" s="49"/>
      <c r="AQ319" s="89"/>
      <c r="AR319" s="93"/>
      <c r="AS319" s="89"/>
      <c r="AT319" s="93"/>
      <c r="AU319" s="89"/>
      <c r="AV319" s="93"/>
      <c r="AW319" s="89"/>
      <c r="AX319" s="94"/>
      <c r="AY319" s="391">
        <f t="shared" si="224"/>
        <v>0</v>
      </c>
      <c r="AZ319" s="95">
        <f t="shared" si="261"/>
        <v>26169812</v>
      </c>
      <c r="BA319" s="49" t="str">
        <f t="shared" si="263"/>
        <v>埼玉県入間郡越生町大字小杉６８１－５、８</v>
      </c>
      <c r="BB319" s="48">
        <f t="shared" si="264"/>
        <v>21</v>
      </c>
      <c r="BC319" s="96" t="str">
        <f t="shared" si="243"/>
        <v>自社物件</v>
      </c>
      <c r="BD319" s="89" t="str">
        <f t="shared" si="244"/>
        <v>期限未記載</v>
      </c>
      <c r="BE319" s="97">
        <f t="shared" si="245"/>
        <v>26169812</v>
      </c>
      <c r="BF319" s="97">
        <f t="shared" si="246"/>
        <v>0</v>
      </c>
      <c r="BG319" s="97">
        <f t="shared" si="247"/>
        <v>0</v>
      </c>
      <c r="BH319" s="97">
        <f t="shared" si="248"/>
        <v>0</v>
      </c>
      <c r="BI319" s="97">
        <f t="shared" si="249"/>
        <v>0</v>
      </c>
      <c r="BJ319" s="97">
        <f t="shared" si="250"/>
        <v>0</v>
      </c>
      <c r="BK319" s="97">
        <f t="shared" si="251"/>
        <v>0</v>
      </c>
      <c r="BL319" s="97">
        <f t="shared" si="252"/>
        <v>0</v>
      </c>
      <c r="BM319" s="97">
        <f t="shared" si="253"/>
        <v>0</v>
      </c>
      <c r="BN319" s="97">
        <f t="shared" si="254"/>
        <v>0</v>
      </c>
      <c r="BO319" s="97">
        <f t="shared" si="255"/>
        <v>0</v>
      </c>
      <c r="BP319" s="97">
        <f t="shared" si="256"/>
        <v>0</v>
      </c>
      <c r="BQ319" s="97">
        <f t="shared" si="257"/>
        <v>0</v>
      </c>
      <c r="BR319" s="97">
        <f t="shared" si="258"/>
        <v>0</v>
      </c>
      <c r="BS319" s="98">
        <f t="shared" si="259"/>
        <v>0</v>
      </c>
      <c r="BU319" s="100"/>
      <c r="BV319" s="103"/>
    </row>
    <row r="320" spans="1:74" s="100" customFormat="1" ht="31.5" customHeight="1" x14ac:dyDescent="0.25">
      <c r="A320" s="74">
        <v>11</v>
      </c>
      <c r="B320" s="75">
        <v>174</v>
      </c>
      <c r="C320" s="49" t="s">
        <v>540</v>
      </c>
      <c r="D320" s="76" t="s">
        <v>3126</v>
      </c>
      <c r="E320" s="48" t="s">
        <v>1021</v>
      </c>
      <c r="F320" s="139" t="s">
        <v>3198</v>
      </c>
      <c r="G320" s="139"/>
      <c r="H320" s="139"/>
      <c r="I320" s="139"/>
      <c r="J320" s="264"/>
      <c r="K320" s="139"/>
      <c r="L320" s="139"/>
      <c r="M320" s="48" t="s">
        <v>2371</v>
      </c>
      <c r="N320" s="49" t="s">
        <v>1284</v>
      </c>
      <c r="O320" s="49"/>
      <c r="P320" s="49"/>
      <c r="Q320" s="88" t="s">
        <v>541</v>
      </c>
      <c r="R320" s="49"/>
      <c r="S320" s="76" t="s">
        <v>1854</v>
      </c>
      <c r="T320" s="76" t="s">
        <v>27</v>
      </c>
      <c r="U320" s="89"/>
      <c r="V320" s="90">
        <v>21</v>
      </c>
      <c r="W320" s="399">
        <f t="shared" si="203"/>
        <v>1246181.5238095238</v>
      </c>
      <c r="X320" s="171" t="s">
        <v>3196</v>
      </c>
      <c r="Y320" s="209" t="s">
        <v>2310</v>
      </c>
      <c r="Z320" s="506" t="s">
        <v>4575</v>
      </c>
      <c r="AA320" s="506" t="s">
        <v>4575</v>
      </c>
      <c r="AB320" s="506" t="s">
        <v>4576</v>
      </c>
      <c r="AC320" s="132" t="s">
        <v>3142</v>
      </c>
      <c r="AD320" s="132" t="s">
        <v>3142</v>
      </c>
      <c r="AE320" s="132">
        <v>41726</v>
      </c>
      <c r="AF320" s="132" t="str">
        <f t="shared" si="223"/>
        <v/>
      </c>
      <c r="AG320" s="132">
        <f t="shared" si="262"/>
        <v>41726</v>
      </c>
      <c r="AH320" s="132"/>
      <c r="AI320" s="204"/>
      <c r="AJ320" s="205"/>
      <c r="AK320" s="206"/>
      <c r="AL320" s="207"/>
      <c r="AM320" s="208">
        <f>14068812+605050*20</f>
        <v>26169812</v>
      </c>
      <c r="AN320" s="93"/>
      <c r="AO320" s="49" t="str">
        <f t="shared" si="260"/>
        <v>埼玉県入間郡越生町大字小杉６８１－５、８</v>
      </c>
      <c r="AP320" s="49"/>
      <c r="AQ320" s="89"/>
      <c r="AR320" s="93"/>
      <c r="AS320" s="89"/>
      <c r="AT320" s="93"/>
      <c r="AU320" s="89"/>
      <c r="AV320" s="93"/>
      <c r="AW320" s="89"/>
      <c r="AX320" s="94"/>
      <c r="AY320" s="391">
        <f t="shared" si="224"/>
        <v>0</v>
      </c>
      <c r="AZ320" s="95">
        <f t="shared" si="261"/>
        <v>26169812</v>
      </c>
      <c r="BA320" s="49" t="str">
        <f t="shared" si="263"/>
        <v>埼玉県入間郡越生町大字小杉６８１－５、８</v>
      </c>
      <c r="BB320" s="48">
        <f t="shared" si="264"/>
        <v>21</v>
      </c>
      <c r="BC320" s="96" t="str">
        <f t="shared" si="243"/>
        <v>自社物件</v>
      </c>
      <c r="BD320" s="89" t="str">
        <f t="shared" si="244"/>
        <v>記載無</v>
      </c>
      <c r="BE320" s="97">
        <f t="shared" si="245"/>
        <v>0</v>
      </c>
      <c r="BF320" s="97">
        <f t="shared" si="246"/>
        <v>0</v>
      </c>
      <c r="BG320" s="97">
        <f t="shared" si="247"/>
        <v>0</v>
      </c>
      <c r="BH320" s="97">
        <f t="shared" si="248"/>
        <v>0</v>
      </c>
      <c r="BI320" s="97">
        <f t="shared" si="249"/>
        <v>0</v>
      </c>
      <c r="BJ320" s="97">
        <f t="shared" si="250"/>
        <v>0</v>
      </c>
      <c r="BK320" s="97">
        <f t="shared" si="251"/>
        <v>0</v>
      </c>
      <c r="BL320" s="97">
        <f t="shared" si="252"/>
        <v>0</v>
      </c>
      <c r="BM320" s="97">
        <f t="shared" si="253"/>
        <v>0</v>
      </c>
      <c r="BN320" s="97">
        <f t="shared" si="254"/>
        <v>0</v>
      </c>
      <c r="BO320" s="97">
        <f t="shared" si="255"/>
        <v>0</v>
      </c>
      <c r="BP320" s="97">
        <f t="shared" si="256"/>
        <v>0</v>
      </c>
      <c r="BQ320" s="97">
        <f t="shared" si="257"/>
        <v>0</v>
      </c>
      <c r="BR320" s="97">
        <f t="shared" si="258"/>
        <v>0</v>
      </c>
      <c r="BS320" s="98">
        <f t="shared" si="259"/>
        <v>26169812</v>
      </c>
      <c r="BT320" s="182"/>
      <c r="BV320" s="122"/>
    </row>
    <row r="321" spans="1:74" ht="31.5" customHeight="1" x14ac:dyDescent="0.25">
      <c r="A321" s="74">
        <v>11</v>
      </c>
      <c r="B321" s="75">
        <v>172</v>
      </c>
      <c r="C321" s="49" t="s">
        <v>542</v>
      </c>
      <c r="D321" s="76" t="s">
        <v>3406</v>
      </c>
      <c r="E321" s="103"/>
      <c r="F321" s="125" t="s">
        <v>3408</v>
      </c>
      <c r="G321" s="125"/>
      <c r="H321" s="140"/>
      <c r="I321" s="140"/>
      <c r="J321" s="263" t="s">
        <v>3765</v>
      </c>
      <c r="K321" s="140"/>
      <c r="L321" s="140"/>
      <c r="M321" s="48" t="s">
        <v>2371</v>
      </c>
      <c r="N321" s="49" t="s">
        <v>1824</v>
      </c>
      <c r="O321" s="49"/>
      <c r="P321" s="49"/>
      <c r="Q321" s="88"/>
      <c r="R321" s="49"/>
      <c r="S321" s="76" t="s">
        <v>1854</v>
      </c>
      <c r="T321" s="48" t="s">
        <v>27</v>
      </c>
      <c r="U321" s="89"/>
      <c r="V321" s="90">
        <v>3</v>
      </c>
      <c r="W321" s="399">
        <f t="shared" si="203"/>
        <v>1691695.3333333333</v>
      </c>
      <c r="X321" s="171" t="s">
        <v>3197</v>
      </c>
      <c r="Y321" s="76"/>
      <c r="Z321" s="473" t="s">
        <v>4576</v>
      </c>
      <c r="AA321" s="473" t="s">
        <v>4575</v>
      </c>
      <c r="AB321" s="473" t="s">
        <v>4576</v>
      </c>
      <c r="AC321" s="132"/>
      <c r="AD321" s="132">
        <v>42965</v>
      </c>
      <c r="AE321" s="132"/>
      <c r="AF321" s="132" t="str">
        <f t="shared" si="223"/>
        <v/>
      </c>
      <c r="AG321" s="132">
        <f t="shared" si="262"/>
        <v>42965</v>
      </c>
      <c r="AH321" s="132"/>
      <c r="AI321" s="132"/>
      <c r="AJ321" s="132"/>
      <c r="AK321" s="112"/>
      <c r="AL321" s="132"/>
      <c r="AM321" s="208">
        <v>5075086</v>
      </c>
      <c r="AN321" s="93"/>
      <c r="AO321" s="49" t="str">
        <f t="shared" si="260"/>
        <v>埼玉県飯能市坂元１２０７－１０</v>
      </c>
      <c r="AP321" s="49"/>
      <c r="AQ321" s="89"/>
      <c r="AR321" s="93"/>
      <c r="AS321" s="89"/>
      <c r="AT321" s="93"/>
      <c r="AU321" s="89"/>
      <c r="AV321" s="93"/>
      <c r="AW321" s="107"/>
      <c r="AX321" s="103"/>
      <c r="AY321" s="391">
        <f t="shared" si="224"/>
        <v>0</v>
      </c>
      <c r="AZ321" s="95">
        <f t="shared" si="261"/>
        <v>5075086</v>
      </c>
      <c r="BA321" s="49" t="str">
        <f t="shared" si="263"/>
        <v>埼玉県飯能市坂元１２０７－１０</v>
      </c>
      <c r="BB321" s="48">
        <f t="shared" si="264"/>
        <v>3</v>
      </c>
      <c r="BC321" s="96">
        <f t="shared" si="243"/>
        <v>0</v>
      </c>
      <c r="BD321" s="89">
        <f t="shared" si="244"/>
        <v>0</v>
      </c>
      <c r="BE321" s="97">
        <f t="shared" si="245"/>
        <v>0</v>
      </c>
      <c r="BF321" s="97">
        <f t="shared" si="246"/>
        <v>5075086</v>
      </c>
      <c r="BG321" s="97">
        <f t="shared" si="247"/>
        <v>0</v>
      </c>
      <c r="BH321" s="97">
        <f t="shared" si="248"/>
        <v>0</v>
      </c>
      <c r="BI321" s="97">
        <f t="shared" si="249"/>
        <v>0</v>
      </c>
      <c r="BJ321" s="97">
        <f t="shared" si="250"/>
        <v>0</v>
      </c>
      <c r="BK321" s="97">
        <f t="shared" si="251"/>
        <v>0</v>
      </c>
      <c r="BL321" s="97">
        <f t="shared" si="252"/>
        <v>0</v>
      </c>
      <c r="BM321" s="97">
        <f t="shared" si="253"/>
        <v>0</v>
      </c>
      <c r="BN321" s="97">
        <f t="shared" si="254"/>
        <v>0</v>
      </c>
      <c r="BO321" s="97">
        <f t="shared" si="255"/>
        <v>0</v>
      </c>
      <c r="BP321" s="97">
        <f t="shared" si="256"/>
        <v>0</v>
      </c>
      <c r="BQ321" s="97">
        <f t="shared" si="257"/>
        <v>0</v>
      </c>
      <c r="BR321" s="116">
        <f t="shared" si="258"/>
        <v>0</v>
      </c>
      <c r="BS321" s="117">
        <f t="shared" si="259"/>
        <v>0</v>
      </c>
      <c r="BU321" s="100"/>
      <c r="BV321" s="103"/>
    </row>
    <row r="322" spans="1:74" s="100" customFormat="1" ht="31.5" customHeight="1" x14ac:dyDescent="0.25">
      <c r="A322" s="74">
        <v>11</v>
      </c>
      <c r="B322" s="75">
        <v>175</v>
      </c>
      <c r="C322" s="49" t="s">
        <v>154</v>
      </c>
      <c r="D322" s="76" t="s">
        <v>3393</v>
      </c>
      <c r="E322" s="76" t="s">
        <v>1073</v>
      </c>
      <c r="F322" s="101" t="s">
        <v>4030</v>
      </c>
      <c r="G322" s="101"/>
      <c r="H322" s="101"/>
      <c r="I322" s="101"/>
      <c r="J322" s="257"/>
      <c r="K322" s="101"/>
      <c r="L322" s="101"/>
      <c r="M322" s="48" t="s">
        <v>2371</v>
      </c>
      <c r="N322" s="49" t="s">
        <v>1286</v>
      </c>
      <c r="O322" s="49"/>
      <c r="P322" s="49"/>
      <c r="Q322" s="88" t="s">
        <v>156</v>
      </c>
      <c r="R322" s="49"/>
      <c r="S322" s="76" t="s">
        <v>1854</v>
      </c>
      <c r="T322" s="76" t="s">
        <v>27</v>
      </c>
      <c r="U322" s="110"/>
      <c r="V322" s="90">
        <v>1</v>
      </c>
      <c r="W322" s="399">
        <f t="shared" si="203"/>
        <v>584105</v>
      </c>
      <c r="X322" s="171" t="s">
        <v>3193</v>
      </c>
      <c r="Y322" s="121"/>
      <c r="Z322" s="473" t="s">
        <v>4575</v>
      </c>
      <c r="AA322" s="473" t="s">
        <v>4575</v>
      </c>
      <c r="AB322" s="473" t="s">
        <v>4576</v>
      </c>
      <c r="AC322" s="121"/>
      <c r="AD322" s="132">
        <v>42970</v>
      </c>
      <c r="AE322" s="132"/>
      <c r="AF322" s="132" t="str">
        <f t="shared" si="223"/>
        <v/>
      </c>
      <c r="AG322" s="132">
        <f t="shared" si="262"/>
        <v>42970</v>
      </c>
      <c r="AH322" s="132"/>
      <c r="AI322" s="132"/>
      <c r="AJ322" s="132"/>
      <c r="AK322" s="112"/>
      <c r="AL322" s="132"/>
      <c r="AM322" s="150"/>
      <c r="AN322" s="111">
        <v>584105</v>
      </c>
      <c r="AO322" s="49" t="str">
        <f t="shared" si="260"/>
        <v>埼玉県飯能市大字中藤中郷字久根花２７８－１</v>
      </c>
      <c r="AP322" s="49"/>
      <c r="AQ322" s="89"/>
      <c r="AR322" s="93"/>
      <c r="AS322" s="89"/>
      <c r="AT322" s="93"/>
      <c r="AU322" s="89"/>
      <c r="AV322" s="93"/>
      <c r="AW322" s="107"/>
      <c r="AX322" s="103"/>
      <c r="AY322" s="391">
        <f t="shared" si="224"/>
        <v>0</v>
      </c>
      <c r="AZ322" s="95" t="str">
        <f t="shared" si="261"/>
        <v/>
      </c>
      <c r="BA322" s="49" t="str">
        <f t="shared" si="263"/>
        <v>埼玉県飯能市大字中藤中郷字久根花２７８－１</v>
      </c>
      <c r="BB322" s="48">
        <f t="shared" si="264"/>
        <v>1</v>
      </c>
      <c r="BC322" s="96">
        <f t="shared" si="243"/>
        <v>0</v>
      </c>
      <c r="BD322" s="89">
        <f t="shared" si="244"/>
        <v>0</v>
      </c>
      <c r="BE322" s="97">
        <f t="shared" si="245"/>
        <v>0</v>
      </c>
      <c r="BF322" s="97" t="str">
        <f t="shared" si="246"/>
        <v/>
      </c>
      <c r="BG322" s="97">
        <f t="shared" si="247"/>
        <v>0</v>
      </c>
      <c r="BH322" s="97">
        <f t="shared" si="248"/>
        <v>0</v>
      </c>
      <c r="BI322" s="97">
        <f t="shared" si="249"/>
        <v>0</v>
      </c>
      <c r="BJ322" s="97">
        <f t="shared" si="250"/>
        <v>0</v>
      </c>
      <c r="BK322" s="97">
        <f t="shared" si="251"/>
        <v>0</v>
      </c>
      <c r="BL322" s="97">
        <f t="shared" si="252"/>
        <v>0</v>
      </c>
      <c r="BM322" s="97">
        <f t="shared" si="253"/>
        <v>0</v>
      </c>
      <c r="BN322" s="97">
        <f t="shared" si="254"/>
        <v>0</v>
      </c>
      <c r="BO322" s="97">
        <f t="shared" si="255"/>
        <v>0</v>
      </c>
      <c r="BP322" s="97">
        <f t="shared" si="256"/>
        <v>0</v>
      </c>
      <c r="BQ322" s="97">
        <f t="shared" si="257"/>
        <v>0</v>
      </c>
      <c r="BR322" s="97">
        <f t="shared" si="258"/>
        <v>0</v>
      </c>
      <c r="BS322" s="98" t="e">
        <f t="shared" si="259"/>
        <v>#VALUE!</v>
      </c>
      <c r="BT322" s="182"/>
      <c r="BV322" s="122"/>
    </row>
    <row r="323" spans="1:74" ht="31.5" customHeight="1" x14ac:dyDescent="0.25">
      <c r="A323" s="74">
        <v>11</v>
      </c>
      <c r="B323" s="75">
        <v>176</v>
      </c>
      <c r="C323" s="49" t="s">
        <v>154</v>
      </c>
      <c r="D323" s="76" t="s">
        <v>3393</v>
      </c>
      <c r="E323" s="76" t="s">
        <v>1138</v>
      </c>
      <c r="F323" s="319"/>
      <c r="G323" s="87" t="s">
        <v>4054</v>
      </c>
      <c r="H323" s="101"/>
      <c r="I323" s="101"/>
      <c r="J323" s="257"/>
      <c r="K323" s="101"/>
      <c r="L323" s="101"/>
      <c r="M323" s="48" t="s">
        <v>2371</v>
      </c>
      <c r="N323" s="49" t="s">
        <v>1287</v>
      </c>
      <c r="O323" s="49"/>
      <c r="P323" s="49"/>
      <c r="Q323" s="88" t="s">
        <v>157</v>
      </c>
      <c r="R323" s="49"/>
      <c r="S323" s="76" t="s">
        <v>1854</v>
      </c>
      <c r="T323" s="76" t="s">
        <v>27</v>
      </c>
      <c r="U323" s="110"/>
      <c r="V323" s="90">
        <v>42</v>
      </c>
      <c r="W323" s="399">
        <f t="shared" si="203"/>
        <v>1299642.857142857</v>
      </c>
      <c r="X323" s="171" t="s">
        <v>3194</v>
      </c>
      <c r="Y323" s="121"/>
      <c r="Z323" s="473" t="s">
        <v>4575</v>
      </c>
      <c r="AA323" s="473" t="s">
        <v>4575</v>
      </c>
      <c r="AB323" s="473" t="s">
        <v>4576</v>
      </c>
      <c r="AC323" s="121"/>
      <c r="AD323" s="132">
        <v>42863</v>
      </c>
      <c r="AE323" s="132"/>
      <c r="AF323" s="132" t="str">
        <f t="shared" si="223"/>
        <v/>
      </c>
      <c r="AG323" s="132">
        <f t="shared" si="262"/>
        <v>42863</v>
      </c>
      <c r="AH323" s="132"/>
      <c r="AI323" s="132"/>
      <c r="AJ323" s="132"/>
      <c r="AK323" s="112"/>
      <c r="AL323" s="132"/>
      <c r="AM323" s="150"/>
      <c r="AN323" s="111">
        <v>54585000</v>
      </c>
      <c r="AO323" s="49" t="str">
        <f t="shared" si="260"/>
        <v>埼玉県飯能市大字南川字岡房６５４－６</v>
      </c>
      <c r="AP323" s="49"/>
      <c r="AQ323" s="89"/>
      <c r="AR323" s="93"/>
      <c r="AS323" s="89"/>
      <c r="AT323" s="93"/>
      <c r="AU323" s="89"/>
      <c r="AV323" s="93"/>
      <c r="AW323" s="107"/>
      <c r="AX323" s="103"/>
      <c r="AY323" s="391">
        <f t="shared" si="224"/>
        <v>0</v>
      </c>
      <c r="AZ323" s="95" t="str">
        <f t="shared" si="261"/>
        <v/>
      </c>
      <c r="BA323" s="49" t="str">
        <f t="shared" si="263"/>
        <v>埼玉県飯能市大字南川字岡房６５４－６</v>
      </c>
      <c r="BB323" s="48">
        <f t="shared" si="264"/>
        <v>42</v>
      </c>
      <c r="BC323" s="96">
        <f t="shared" si="243"/>
        <v>0</v>
      </c>
      <c r="BD323" s="89">
        <f t="shared" si="244"/>
        <v>0</v>
      </c>
      <c r="BE323" s="97">
        <f t="shared" si="245"/>
        <v>0</v>
      </c>
      <c r="BF323" s="97" t="str">
        <f t="shared" si="246"/>
        <v/>
      </c>
      <c r="BG323" s="97">
        <f t="shared" si="247"/>
        <v>0</v>
      </c>
      <c r="BH323" s="97">
        <f t="shared" si="248"/>
        <v>0</v>
      </c>
      <c r="BI323" s="97">
        <f t="shared" si="249"/>
        <v>0</v>
      </c>
      <c r="BJ323" s="97">
        <f t="shared" si="250"/>
        <v>0</v>
      </c>
      <c r="BK323" s="97">
        <f t="shared" si="251"/>
        <v>0</v>
      </c>
      <c r="BL323" s="97">
        <f t="shared" si="252"/>
        <v>0</v>
      </c>
      <c r="BM323" s="97">
        <f t="shared" si="253"/>
        <v>0</v>
      </c>
      <c r="BN323" s="97">
        <f t="shared" si="254"/>
        <v>0</v>
      </c>
      <c r="BO323" s="97">
        <f t="shared" si="255"/>
        <v>0</v>
      </c>
      <c r="BP323" s="97">
        <f t="shared" si="256"/>
        <v>0</v>
      </c>
      <c r="BQ323" s="97">
        <f t="shared" si="257"/>
        <v>0</v>
      </c>
      <c r="BR323" s="97">
        <f t="shared" si="258"/>
        <v>0</v>
      </c>
      <c r="BS323" s="98" t="e">
        <f t="shared" si="259"/>
        <v>#VALUE!</v>
      </c>
      <c r="BU323" s="100"/>
      <c r="BV323" s="103"/>
    </row>
    <row r="324" spans="1:74" ht="31.5" customHeight="1" x14ac:dyDescent="0.25">
      <c r="A324" s="74">
        <v>11</v>
      </c>
      <c r="B324" s="75">
        <v>179</v>
      </c>
      <c r="C324" s="49" t="s">
        <v>154</v>
      </c>
      <c r="D324" s="76" t="s">
        <v>3393</v>
      </c>
      <c r="E324" s="76" t="s">
        <v>1115</v>
      </c>
      <c r="F324" s="319"/>
      <c r="G324" s="87" t="s">
        <v>4054</v>
      </c>
      <c r="H324" s="101"/>
      <c r="I324" s="101"/>
      <c r="J324" s="257"/>
      <c r="K324" s="101"/>
      <c r="L324" s="101"/>
      <c r="M324" s="48" t="s">
        <v>2371</v>
      </c>
      <c r="N324" s="49" t="s">
        <v>1288</v>
      </c>
      <c r="O324" s="49"/>
      <c r="P324" s="49"/>
      <c r="Q324" s="88" t="s">
        <v>158</v>
      </c>
      <c r="R324" s="49"/>
      <c r="S324" s="76" t="s">
        <v>1854</v>
      </c>
      <c r="T324" s="76" t="s">
        <v>27</v>
      </c>
      <c r="U324" s="110" t="s">
        <v>159</v>
      </c>
      <c r="V324" s="90">
        <v>108</v>
      </c>
      <c r="W324" s="399">
        <f t="shared" si="203"/>
        <v>647388.88888888888</v>
      </c>
      <c r="X324" s="171" t="s">
        <v>3645</v>
      </c>
      <c r="Y324" s="121"/>
      <c r="Z324" s="473" t="s">
        <v>4575</v>
      </c>
      <c r="AA324" s="473" t="s">
        <v>4575</v>
      </c>
      <c r="AB324" s="473" t="s">
        <v>4576</v>
      </c>
      <c r="AC324" s="121"/>
      <c r="AD324" s="132">
        <v>43139</v>
      </c>
      <c r="AE324" s="132"/>
      <c r="AF324" s="132" t="str">
        <f t="shared" si="223"/>
        <v/>
      </c>
      <c r="AG324" s="132">
        <f t="shared" si="262"/>
        <v>43139</v>
      </c>
      <c r="AH324" s="132"/>
      <c r="AI324" s="132"/>
      <c r="AJ324" s="132"/>
      <c r="AK324" s="112"/>
      <c r="AL324" s="132"/>
      <c r="AM324" s="150"/>
      <c r="AN324" s="111">
        <v>69918000</v>
      </c>
      <c r="AO324" s="49" t="str">
        <f t="shared" si="260"/>
        <v>埼玉県飯能市大字南川字秩父峠４１７他</v>
      </c>
      <c r="AP324" s="49"/>
      <c r="AQ324" s="89"/>
      <c r="AR324" s="93"/>
      <c r="AS324" s="89"/>
      <c r="AT324" s="93"/>
      <c r="AU324" s="89"/>
      <c r="AV324" s="93"/>
      <c r="AW324" s="107"/>
      <c r="AX324" s="103"/>
      <c r="AY324" s="391">
        <f t="shared" si="224"/>
        <v>0</v>
      </c>
      <c r="AZ324" s="95" t="str">
        <f t="shared" si="261"/>
        <v/>
      </c>
      <c r="BA324" s="49" t="str">
        <f t="shared" si="263"/>
        <v>埼玉県飯能市大字南川字秩父峠４１７他</v>
      </c>
      <c r="BB324" s="48">
        <f t="shared" si="264"/>
        <v>108</v>
      </c>
      <c r="BC324" s="96">
        <f t="shared" si="243"/>
        <v>0</v>
      </c>
      <c r="BD324" s="89">
        <f t="shared" si="244"/>
        <v>0</v>
      </c>
      <c r="BE324" s="97">
        <f t="shared" si="245"/>
        <v>0</v>
      </c>
      <c r="BF324" s="97" t="str">
        <f t="shared" si="246"/>
        <v/>
      </c>
      <c r="BG324" s="97">
        <f t="shared" si="247"/>
        <v>0</v>
      </c>
      <c r="BH324" s="97">
        <f t="shared" si="248"/>
        <v>0</v>
      </c>
      <c r="BI324" s="97">
        <f t="shared" si="249"/>
        <v>0</v>
      </c>
      <c r="BJ324" s="97">
        <f t="shared" si="250"/>
        <v>0</v>
      </c>
      <c r="BK324" s="97">
        <f t="shared" si="251"/>
        <v>0</v>
      </c>
      <c r="BL324" s="97">
        <f t="shared" si="252"/>
        <v>0</v>
      </c>
      <c r="BM324" s="97">
        <f t="shared" si="253"/>
        <v>0</v>
      </c>
      <c r="BN324" s="97">
        <f t="shared" si="254"/>
        <v>0</v>
      </c>
      <c r="BO324" s="97">
        <f t="shared" si="255"/>
        <v>0</v>
      </c>
      <c r="BP324" s="97">
        <f t="shared" si="256"/>
        <v>0</v>
      </c>
      <c r="BQ324" s="97">
        <f t="shared" si="257"/>
        <v>0</v>
      </c>
      <c r="BR324" s="97">
        <f t="shared" si="258"/>
        <v>0</v>
      </c>
      <c r="BS324" s="98" t="e">
        <f t="shared" si="259"/>
        <v>#VALUE!</v>
      </c>
      <c r="BU324" s="100"/>
      <c r="BV324" s="103"/>
    </row>
    <row r="325" spans="1:74" ht="31.5" customHeight="1" x14ac:dyDescent="0.25">
      <c r="A325" s="74">
        <v>11</v>
      </c>
      <c r="B325" s="75">
        <v>178</v>
      </c>
      <c r="C325" s="49" t="s">
        <v>154</v>
      </c>
      <c r="D325" s="76" t="s">
        <v>3393</v>
      </c>
      <c r="E325" s="76" t="s">
        <v>1115</v>
      </c>
      <c r="F325" s="319"/>
      <c r="G325" s="87" t="s">
        <v>4054</v>
      </c>
      <c r="H325" s="101"/>
      <c r="I325" s="101"/>
      <c r="J325" s="257"/>
      <c r="K325" s="101"/>
      <c r="L325" s="101"/>
      <c r="M325" s="48" t="s">
        <v>2371</v>
      </c>
      <c r="N325" s="49" t="s">
        <v>1288</v>
      </c>
      <c r="O325" s="49"/>
      <c r="P325" s="49"/>
      <c r="Q325" s="88" t="s">
        <v>160</v>
      </c>
      <c r="R325" s="49"/>
      <c r="S325" s="76" t="s">
        <v>1854</v>
      </c>
      <c r="T325" s="76" t="s">
        <v>27</v>
      </c>
      <c r="U325" s="110" t="s">
        <v>159</v>
      </c>
      <c r="V325" s="90">
        <v>108</v>
      </c>
      <c r="W325" s="399">
        <f t="shared" si="203"/>
        <v>130953.70370370371</v>
      </c>
      <c r="X325" s="171" t="s">
        <v>3645</v>
      </c>
      <c r="Y325" s="121"/>
      <c r="Z325" s="473" t="s">
        <v>4575</v>
      </c>
      <c r="AA325" s="473" t="s">
        <v>4575</v>
      </c>
      <c r="AB325" s="473" t="s">
        <v>4576</v>
      </c>
      <c r="AC325" s="121"/>
      <c r="AD325" s="132">
        <v>43139</v>
      </c>
      <c r="AE325" s="132"/>
      <c r="AF325" s="132" t="str">
        <f t="shared" si="223"/>
        <v/>
      </c>
      <c r="AG325" s="132">
        <f t="shared" si="262"/>
        <v>43139</v>
      </c>
      <c r="AH325" s="132"/>
      <c r="AI325" s="132"/>
      <c r="AJ325" s="132"/>
      <c r="AK325" s="112"/>
      <c r="AL325" s="132"/>
      <c r="AM325" s="150"/>
      <c r="AN325" s="111">
        <v>14143000</v>
      </c>
      <c r="AO325" s="49" t="str">
        <f t="shared" si="260"/>
        <v>埼玉県飯能市大字南川字秩父峠４１７他</v>
      </c>
      <c r="AP325" s="49"/>
      <c r="AQ325" s="89"/>
      <c r="AR325" s="93"/>
      <c r="AS325" s="89"/>
      <c r="AT325" s="93"/>
      <c r="AU325" s="89"/>
      <c r="AV325" s="93"/>
      <c r="AW325" s="107"/>
      <c r="AX325" s="103"/>
      <c r="AY325" s="391">
        <f t="shared" si="224"/>
        <v>0</v>
      </c>
      <c r="AZ325" s="95" t="str">
        <f t="shared" si="261"/>
        <v/>
      </c>
      <c r="BA325" s="49" t="str">
        <f t="shared" si="263"/>
        <v>埼玉県飯能市大字南川字秩父峠４１７他</v>
      </c>
      <c r="BB325" s="48">
        <f t="shared" si="264"/>
        <v>108</v>
      </c>
      <c r="BC325" s="96">
        <f t="shared" si="243"/>
        <v>0</v>
      </c>
      <c r="BD325" s="89">
        <f t="shared" si="244"/>
        <v>0</v>
      </c>
      <c r="BE325" s="97">
        <f t="shared" si="245"/>
        <v>0</v>
      </c>
      <c r="BF325" s="97" t="str">
        <f t="shared" si="246"/>
        <v/>
      </c>
      <c r="BG325" s="97">
        <f t="shared" si="247"/>
        <v>0</v>
      </c>
      <c r="BH325" s="97">
        <f t="shared" si="248"/>
        <v>0</v>
      </c>
      <c r="BI325" s="97">
        <f t="shared" si="249"/>
        <v>0</v>
      </c>
      <c r="BJ325" s="97">
        <f t="shared" si="250"/>
        <v>0</v>
      </c>
      <c r="BK325" s="97">
        <f t="shared" si="251"/>
        <v>0</v>
      </c>
      <c r="BL325" s="97">
        <f t="shared" si="252"/>
        <v>0</v>
      </c>
      <c r="BM325" s="97">
        <f t="shared" si="253"/>
        <v>0</v>
      </c>
      <c r="BN325" s="97">
        <f t="shared" si="254"/>
        <v>0</v>
      </c>
      <c r="BO325" s="97">
        <f t="shared" si="255"/>
        <v>0</v>
      </c>
      <c r="BP325" s="97">
        <f t="shared" si="256"/>
        <v>0</v>
      </c>
      <c r="BQ325" s="97">
        <f t="shared" si="257"/>
        <v>0</v>
      </c>
      <c r="BR325" s="97">
        <f t="shared" si="258"/>
        <v>0</v>
      </c>
      <c r="BS325" s="98" t="e">
        <f t="shared" si="259"/>
        <v>#VALUE!</v>
      </c>
      <c r="BV325" s="103"/>
    </row>
    <row r="326" spans="1:74" ht="31.5" customHeight="1" x14ac:dyDescent="0.25">
      <c r="A326" s="74">
        <v>11</v>
      </c>
      <c r="B326" s="75">
        <v>177</v>
      </c>
      <c r="C326" s="49" t="s">
        <v>154</v>
      </c>
      <c r="D326" s="76" t="s">
        <v>3393</v>
      </c>
      <c r="E326" s="76" t="s">
        <v>1115</v>
      </c>
      <c r="F326" s="319"/>
      <c r="G326" s="87" t="s">
        <v>4054</v>
      </c>
      <c r="H326" s="101"/>
      <c r="I326" s="101"/>
      <c r="J326" s="257"/>
      <c r="K326" s="101"/>
      <c r="L326" s="101"/>
      <c r="M326" s="48" t="s">
        <v>2371</v>
      </c>
      <c r="N326" s="49" t="s">
        <v>1288</v>
      </c>
      <c r="O326" s="49"/>
      <c r="P326" s="49"/>
      <c r="Q326" s="88" t="s">
        <v>160</v>
      </c>
      <c r="R326" s="49"/>
      <c r="S326" s="76" t="s">
        <v>1854</v>
      </c>
      <c r="T326" s="76" t="s">
        <v>27</v>
      </c>
      <c r="U326" s="110" t="s">
        <v>159</v>
      </c>
      <c r="V326" s="90">
        <v>108</v>
      </c>
      <c r="W326" s="399">
        <f t="shared" si="203"/>
        <v>49231.481481481482</v>
      </c>
      <c r="X326" s="171" t="s">
        <v>3195</v>
      </c>
      <c r="Y326" s="121"/>
      <c r="Z326" s="473" t="s">
        <v>4575</v>
      </c>
      <c r="AA326" s="473" t="s">
        <v>4575</v>
      </c>
      <c r="AB326" s="473" t="s">
        <v>4576</v>
      </c>
      <c r="AC326" s="121"/>
      <c r="AD326" s="132">
        <v>43139</v>
      </c>
      <c r="AE326" s="132"/>
      <c r="AF326" s="132" t="str">
        <f t="shared" si="223"/>
        <v/>
      </c>
      <c r="AG326" s="132">
        <f t="shared" si="262"/>
        <v>43139</v>
      </c>
      <c r="AH326" s="132"/>
      <c r="AI326" s="132"/>
      <c r="AJ326" s="132"/>
      <c r="AK326" s="112"/>
      <c r="AL326" s="132"/>
      <c r="AM326" s="150"/>
      <c r="AN326" s="111">
        <v>5317000</v>
      </c>
      <c r="AO326" s="49" t="str">
        <f t="shared" si="260"/>
        <v>埼玉県飯能市大字南川字秩父峠４１７他</v>
      </c>
      <c r="AP326" s="49"/>
      <c r="AQ326" s="89"/>
      <c r="AR326" s="93"/>
      <c r="AS326" s="89"/>
      <c r="AT326" s="93"/>
      <c r="AU326" s="89"/>
      <c r="AV326" s="93"/>
      <c r="AW326" s="107"/>
      <c r="AX326" s="103"/>
      <c r="AY326" s="391">
        <f t="shared" si="224"/>
        <v>0</v>
      </c>
      <c r="AZ326" s="95" t="str">
        <f t="shared" si="261"/>
        <v/>
      </c>
      <c r="BA326" s="49" t="str">
        <f t="shared" si="263"/>
        <v>埼玉県飯能市大字南川字秩父峠４１７他</v>
      </c>
      <c r="BB326" s="48">
        <f t="shared" si="264"/>
        <v>108</v>
      </c>
      <c r="BC326" s="96">
        <f t="shared" si="243"/>
        <v>0</v>
      </c>
      <c r="BD326" s="89">
        <f t="shared" si="244"/>
        <v>0</v>
      </c>
      <c r="BE326" s="97">
        <f t="shared" si="245"/>
        <v>0</v>
      </c>
      <c r="BF326" s="97" t="str">
        <f t="shared" si="246"/>
        <v/>
      </c>
      <c r="BG326" s="97">
        <f t="shared" si="247"/>
        <v>0</v>
      </c>
      <c r="BH326" s="97">
        <f t="shared" si="248"/>
        <v>0</v>
      </c>
      <c r="BI326" s="97">
        <f t="shared" si="249"/>
        <v>0</v>
      </c>
      <c r="BJ326" s="97">
        <f t="shared" si="250"/>
        <v>0</v>
      </c>
      <c r="BK326" s="97">
        <f t="shared" si="251"/>
        <v>0</v>
      </c>
      <c r="BL326" s="97">
        <f t="shared" si="252"/>
        <v>0</v>
      </c>
      <c r="BM326" s="97">
        <f t="shared" si="253"/>
        <v>0</v>
      </c>
      <c r="BN326" s="97">
        <f t="shared" si="254"/>
        <v>0</v>
      </c>
      <c r="BO326" s="97">
        <f t="shared" si="255"/>
        <v>0</v>
      </c>
      <c r="BP326" s="97">
        <f t="shared" si="256"/>
        <v>0</v>
      </c>
      <c r="BQ326" s="97">
        <f t="shared" si="257"/>
        <v>0</v>
      </c>
      <c r="BR326" s="97">
        <f t="shared" si="258"/>
        <v>0</v>
      </c>
      <c r="BS326" s="98" t="e">
        <f t="shared" si="259"/>
        <v>#VALUE!</v>
      </c>
      <c r="BV326" s="103"/>
    </row>
    <row r="327" spans="1:74" ht="31.5" customHeight="1" x14ac:dyDescent="0.25">
      <c r="A327" s="74">
        <v>11</v>
      </c>
      <c r="B327" s="75">
        <v>180</v>
      </c>
      <c r="C327" s="49" t="s">
        <v>154</v>
      </c>
      <c r="D327" s="76"/>
      <c r="E327" s="76" t="s">
        <v>1137</v>
      </c>
      <c r="F327" s="319" t="s">
        <v>4031</v>
      </c>
      <c r="G327" s="319"/>
      <c r="H327" s="101"/>
      <c r="I327" s="101"/>
      <c r="J327" s="257"/>
      <c r="K327" s="101"/>
      <c r="L327" s="101"/>
      <c r="M327" s="48" t="s">
        <v>2371</v>
      </c>
      <c r="N327" s="49" t="s">
        <v>1285</v>
      </c>
      <c r="O327" s="49"/>
      <c r="P327" s="49"/>
      <c r="Q327" s="88" t="s">
        <v>155</v>
      </c>
      <c r="R327" s="49"/>
      <c r="S327" s="76" t="s">
        <v>1854</v>
      </c>
      <c r="T327" s="76" t="s">
        <v>27</v>
      </c>
      <c r="U327" s="110"/>
      <c r="V327" s="90">
        <v>3</v>
      </c>
      <c r="W327" s="399">
        <f t="shared" si="203"/>
        <v>1575772.3333333333</v>
      </c>
      <c r="X327" s="171" t="s">
        <v>2516</v>
      </c>
      <c r="Y327" s="121"/>
      <c r="Z327" s="473" t="s">
        <v>4575</v>
      </c>
      <c r="AA327" s="473" t="s">
        <v>4575</v>
      </c>
      <c r="AB327" s="473" t="s">
        <v>4576</v>
      </c>
      <c r="AC327" s="121"/>
      <c r="AD327" s="132">
        <v>42466</v>
      </c>
      <c r="AE327" s="132"/>
      <c r="AF327" s="132" t="str">
        <f t="shared" si="223"/>
        <v/>
      </c>
      <c r="AG327" s="132">
        <f t="shared" si="262"/>
        <v>42466</v>
      </c>
      <c r="AH327" s="132"/>
      <c r="AI327" s="132"/>
      <c r="AJ327" s="132"/>
      <c r="AK327" s="112"/>
      <c r="AL327" s="132"/>
      <c r="AM327" s="150"/>
      <c r="AN327" s="111">
        <v>4727317</v>
      </c>
      <c r="AO327" s="49" t="str">
        <f t="shared" si="260"/>
        <v>埼玉県飯能市大字北川字岩茸石１２０７－６～８</v>
      </c>
      <c r="AP327" s="49"/>
      <c r="AQ327" s="89"/>
      <c r="AR327" s="93"/>
      <c r="AS327" s="89"/>
      <c r="AT327" s="93"/>
      <c r="AU327" s="89"/>
      <c r="AV327" s="93"/>
      <c r="AW327" s="107"/>
      <c r="AX327" s="103"/>
      <c r="AY327" s="391">
        <f t="shared" si="224"/>
        <v>0</v>
      </c>
      <c r="AZ327" s="95" t="str">
        <f t="shared" si="261"/>
        <v/>
      </c>
      <c r="BA327" s="49" t="str">
        <f t="shared" si="263"/>
        <v>埼玉県飯能市大字北川字岩茸石１２０７－６～８</v>
      </c>
      <c r="BB327" s="48">
        <f t="shared" si="264"/>
        <v>3</v>
      </c>
      <c r="BC327" s="96">
        <f t="shared" si="243"/>
        <v>0</v>
      </c>
      <c r="BD327" s="89">
        <f t="shared" si="244"/>
        <v>0</v>
      </c>
      <c r="BE327" s="97">
        <f t="shared" si="245"/>
        <v>0</v>
      </c>
      <c r="BF327" s="97" t="str">
        <f t="shared" si="246"/>
        <v/>
      </c>
      <c r="BG327" s="97">
        <f t="shared" si="247"/>
        <v>0</v>
      </c>
      <c r="BH327" s="97">
        <f t="shared" si="248"/>
        <v>0</v>
      </c>
      <c r="BI327" s="97">
        <f t="shared" si="249"/>
        <v>0</v>
      </c>
      <c r="BJ327" s="97">
        <f t="shared" si="250"/>
        <v>0</v>
      </c>
      <c r="BK327" s="97">
        <f t="shared" si="251"/>
        <v>0</v>
      </c>
      <c r="BL327" s="97">
        <f t="shared" si="252"/>
        <v>0</v>
      </c>
      <c r="BM327" s="97">
        <f t="shared" si="253"/>
        <v>0</v>
      </c>
      <c r="BN327" s="97">
        <f t="shared" si="254"/>
        <v>0</v>
      </c>
      <c r="BO327" s="97">
        <f t="shared" si="255"/>
        <v>0</v>
      </c>
      <c r="BP327" s="97">
        <f t="shared" si="256"/>
        <v>0</v>
      </c>
      <c r="BQ327" s="97">
        <f t="shared" si="257"/>
        <v>0</v>
      </c>
      <c r="BR327" s="97">
        <f t="shared" si="258"/>
        <v>0</v>
      </c>
      <c r="BS327" s="98" t="e">
        <f t="shared" si="259"/>
        <v>#VALUE!</v>
      </c>
      <c r="BV327" s="103"/>
    </row>
    <row r="328" spans="1:74" ht="31.5" customHeight="1" x14ac:dyDescent="0.25">
      <c r="A328" s="74">
        <v>11</v>
      </c>
      <c r="B328" s="75">
        <v>171</v>
      </c>
      <c r="C328" s="49" t="s">
        <v>542</v>
      </c>
      <c r="D328" s="76"/>
      <c r="E328" s="48" t="s">
        <v>1137</v>
      </c>
      <c r="F328" s="319" t="s">
        <v>4031</v>
      </c>
      <c r="G328" s="319"/>
      <c r="H328" s="87"/>
      <c r="I328" s="87"/>
      <c r="J328" s="109"/>
      <c r="K328" s="87"/>
      <c r="L328" s="87"/>
      <c r="M328" s="48" t="s">
        <v>2371</v>
      </c>
      <c r="N328" s="49" t="s">
        <v>1285</v>
      </c>
      <c r="O328" s="49"/>
      <c r="P328" s="49"/>
      <c r="Q328" s="88" t="s">
        <v>543</v>
      </c>
      <c r="R328" s="49"/>
      <c r="S328" s="76" t="s">
        <v>1854</v>
      </c>
      <c r="T328" s="76" t="s">
        <v>27</v>
      </c>
      <c r="U328" s="89"/>
      <c r="V328" s="90">
        <v>3</v>
      </c>
      <c r="W328" s="399">
        <f t="shared" si="203"/>
        <v>1302292</v>
      </c>
      <c r="X328" s="171" t="s">
        <v>2516</v>
      </c>
      <c r="Y328" s="76"/>
      <c r="Z328" s="473" t="s">
        <v>4575</v>
      </c>
      <c r="AA328" s="473" t="s">
        <v>4575</v>
      </c>
      <c r="AB328" s="473" t="s">
        <v>4576</v>
      </c>
      <c r="AC328" s="132">
        <v>43516</v>
      </c>
      <c r="AD328" s="132">
        <v>43484</v>
      </c>
      <c r="AE328" s="132">
        <v>41726</v>
      </c>
      <c r="AF328" s="132" t="str">
        <f t="shared" si="223"/>
        <v/>
      </c>
      <c r="AG328" s="132">
        <f t="shared" si="262"/>
        <v>41726</v>
      </c>
      <c r="AH328" s="132"/>
      <c r="AI328" s="204"/>
      <c r="AJ328" s="205"/>
      <c r="AK328" s="206"/>
      <c r="AL328" s="207"/>
      <c r="AM328" s="208">
        <v>3906876</v>
      </c>
      <c r="AN328" s="93"/>
      <c r="AO328" s="49" t="str">
        <f t="shared" si="260"/>
        <v>埼玉県飯能市大字北川字岩茸石１２０７－６～８</v>
      </c>
      <c r="AP328" s="49"/>
      <c r="AQ328" s="89"/>
      <c r="AR328" s="93"/>
      <c r="AS328" s="89"/>
      <c r="AT328" s="93"/>
      <c r="AU328" s="89"/>
      <c r="AV328" s="93"/>
      <c r="AW328" s="89"/>
      <c r="AX328" s="94"/>
      <c r="AY328" s="391">
        <f t="shared" si="224"/>
        <v>0</v>
      </c>
      <c r="AZ328" s="95">
        <f t="shared" si="261"/>
        <v>3906876</v>
      </c>
      <c r="BA328" s="49" t="str">
        <f t="shared" si="263"/>
        <v>埼玉県飯能市大字北川字岩茸石１２０７－６～８</v>
      </c>
      <c r="BB328" s="48">
        <f t="shared" si="264"/>
        <v>3</v>
      </c>
      <c r="BC328" s="96">
        <f t="shared" si="243"/>
        <v>0</v>
      </c>
      <c r="BD328" s="89">
        <f t="shared" si="244"/>
        <v>43516</v>
      </c>
      <c r="BE328" s="97">
        <f t="shared" si="245"/>
        <v>0</v>
      </c>
      <c r="BF328" s="97">
        <f t="shared" si="246"/>
        <v>0</v>
      </c>
      <c r="BG328" s="97">
        <f t="shared" si="247"/>
        <v>0</v>
      </c>
      <c r="BH328" s="97">
        <f t="shared" si="248"/>
        <v>3906876</v>
      </c>
      <c r="BI328" s="97">
        <f t="shared" si="249"/>
        <v>0</v>
      </c>
      <c r="BJ328" s="97">
        <f t="shared" si="250"/>
        <v>0</v>
      </c>
      <c r="BK328" s="97">
        <f t="shared" si="251"/>
        <v>0</v>
      </c>
      <c r="BL328" s="97">
        <f t="shared" si="252"/>
        <v>0</v>
      </c>
      <c r="BM328" s="97">
        <f t="shared" si="253"/>
        <v>0</v>
      </c>
      <c r="BN328" s="97">
        <f t="shared" si="254"/>
        <v>0</v>
      </c>
      <c r="BO328" s="97">
        <f t="shared" si="255"/>
        <v>0</v>
      </c>
      <c r="BP328" s="97">
        <f t="shared" si="256"/>
        <v>0</v>
      </c>
      <c r="BQ328" s="97">
        <f t="shared" si="257"/>
        <v>0</v>
      </c>
      <c r="BR328" s="97">
        <f t="shared" si="258"/>
        <v>0</v>
      </c>
      <c r="BS328" s="98">
        <f t="shared" si="259"/>
        <v>0</v>
      </c>
      <c r="BV328" s="103"/>
    </row>
    <row r="329" spans="1:74" ht="31.5" customHeight="1" x14ac:dyDescent="0.25">
      <c r="A329" s="74">
        <v>11</v>
      </c>
      <c r="B329" s="75">
        <v>183</v>
      </c>
      <c r="C329" s="49" t="s">
        <v>553</v>
      </c>
      <c r="D329" s="76"/>
      <c r="E329" s="48" t="s">
        <v>1152</v>
      </c>
      <c r="F329" s="87" t="s">
        <v>2628</v>
      </c>
      <c r="G329" s="87"/>
      <c r="H329" s="87"/>
      <c r="I329" s="87"/>
      <c r="J329" s="109" t="s">
        <v>2628</v>
      </c>
      <c r="K329" s="87"/>
      <c r="L329" s="87"/>
      <c r="M329" s="48" t="s">
        <v>2371</v>
      </c>
      <c r="N329" s="49" t="s">
        <v>1292</v>
      </c>
      <c r="O329" s="49"/>
      <c r="P329" s="76" t="str">
        <f>IF(COUNTIF(N329,"*未確定*"),"番地未確定","")</f>
        <v/>
      </c>
      <c r="Q329" s="49" t="s">
        <v>554</v>
      </c>
      <c r="R329" s="49"/>
      <c r="S329" s="76" t="s">
        <v>1854</v>
      </c>
      <c r="T329" s="76" t="s">
        <v>548</v>
      </c>
      <c r="U329" s="89"/>
      <c r="V329" s="90">
        <v>249</v>
      </c>
      <c r="W329" s="399">
        <f t="shared" ref="W329:W392" si="265">(AM329+AN329)/V329</f>
        <v>1928362.248995984</v>
      </c>
      <c r="X329" s="171" t="s">
        <v>2627</v>
      </c>
      <c r="Y329" s="76" t="s">
        <v>3707</v>
      </c>
      <c r="Z329" s="473" t="s">
        <v>4575</v>
      </c>
      <c r="AA329" s="473" t="s">
        <v>4575</v>
      </c>
      <c r="AB329" s="473" t="s">
        <v>3743</v>
      </c>
      <c r="AC329" s="132">
        <v>43518</v>
      </c>
      <c r="AD329" s="132">
        <v>43502</v>
      </c>
      <c r="AE329" s="132">
        <v>41729</v>
      </c>
      <c r="AF329" s="132" t="str">
        <f t="shared" si="223"/>
        <v/>
      </c>
      <c r="AG329" s="132">
        <f t="shared" si="262"/>
        <v>41729</v>
      </c>
      <c r="AH329" s="132"/>
      <c r="AI329" s="204"/>
      <c r="AJ329" s="205"/>
      <c r="AK329" s="206"/>
      <c r="AL329" s="207"/>
      <c r="AM329" s="208">
        <v>480162200</v>
      </c>
      <c r="AN329" s="93"/>
      <c r="AO329" s="49" t="str">
        <f t="shared" si="260"/>
        <v>埼玉県比企郡ときがわ町大字五明１９０１－１他</v>
      </c>
      <c r="AP329" s="49"/>
      <c r="AQ329" s="89"/>
      <c r="AR329" s="93"/>
      <c r="AS329" s="89"/>
      <c r="AT329" s="93"/>
      <c r="AU329" s="89"/>
      <c r="AV329" s="93"/>
      <c r="AW329" s="89"/>
      <c r="AX329" s="94"/>
      <c r="AY329" s="391">
        <f t="shared" si="224"/>
        <v>0</v>
      </c>
      <c r="AZ329" s="95">
        <f t="shared" si="261"/>
        <v>480162200</v>
      </c>
      <c r="BA329" s="49" t="str">
        <f t="shared" si="263"/>
        <v>埼玉県比企郡ときがわ町大字五明１９０１－１他</v>
      </c>
      <c r="BB329" s="48">
        <f t="shared" si="264"/>
        <v>249</v>
      </c>
      <c r="BC329" s="96" t="str">
        <f t="shared" si="243"/>
        <v>土地有</v>
      </c>
      <c r="BD329" s="89">
        <f t="shared" si="244"/>
        <v>43518</v>
      </c>
      <c r="BE329" s="97">
        <f t="shared" si="245"/>
        <v>0</v>
      </c>
      <c r="BF329" s="97">
        <f t="shared" si="246"/>
        <v>0</v>
      </c>
      <c r="BG329" s="97">
        <f t="shared" si="247"/>
        <v>0</v>
      </c>
      <c r="BH329" s="97">
        <f t="shared" si="248"/>
        <v>0</v>
      </c>
      <c r="BI329" s="97">
        <f t="shared" si="249"/>
        <v>480162200</v>
      </c>
      <c r="BJ329" s="97">
        <f t="shared" si="250"/>
        <v>0</v>
      </c>
      <c r="BK329" s="97">
        <f t="shared" si="251"/>
        <v>0</v>
      </c>
      <c r="BL329" s="97">
        <f t="shared" si="252"/>
        <v>0</v>
      </c>
      <c r="BM329" s="97">
        <f t="shared" si="253"/>
        <v>0</v>
      </c>
      <c r="BN329" s="97">
        <f t="shared" si="254"/>
        <v>0</v>
      </c>
      <c r="BO329" s="97">
        <f t="shared" si="255"/>
        <v>0</v>
      </c>
      <c r="BP329" s="97">
        <f t="shared" si="256"/>
        <v>0</v>
      </c>
      <c r="BQ329" s="97">
        <f t="shared" si="257"/>
        <v>0</v>
      </c>
      <c r="BR329" s="97">
        <f t="shared" si="258"/>
        <v>0</v>
      </c>
      <c r="BS329" s="98">
        <f t="shared" si="259"/>
        <v>0</v>
      </c>
      <c r="BV329" s="103"/>
    </row>
    <row r="330" spans="1:74" ht="31.5" customHeight="1" x14ac:dyDescent="0.25">
      <c r="A330" s="74">
        <v>11</v>
      </c>
      <c r="B330" s="75">
        <v>173</v>
      </c>
      <c r="C330" s="49" t="s">
        <v>544</v>
      </c>
      <c r="D330" s="76"/>
      <c r="E330" s="48" t="s">
        <v>1113</v>
      </c>
      <c r="F330" s="109" t="s">
        <v>3766</v>
      </c>
      <c r="G330" s="109"/>
      <c r="H330" s="87"/>
      <c r="I330" s="87"/>
      <c r="J330" s="109" t="s">
        <v>3766</v>
      </c>
      <c r="K330" s="87"/>
      <c r="L330" s="87"/>
      <c r="M330" s="48" t="s">
        <v>2371</v>
      </c>
      <c r="N330" s="49" t="s">
        <v>1289</v>
      </c>
      <c r="O330" s="49"/>
      <c r="P330" s="49"/>
      <c r="Q330" s="88" t="s">
        <v>545</v>
      </c>
      <c r="R330" s="49"/>
      <c r="S330" s="76" t="s">
        <v>1854</v>
      </c>
      <c r="T330" s="76" t="s">
        <v>27</v>
      </c>
      <c r="U330" s="89"/>
      <c r="V330" s="90">
        <v>12</v>
      </c>
      <c r="W330" s="399">
        <f t="shared" si="265"/>
        <v>581267.75</v>
      </c>
      <c r="X330" s="171" t="s">
        <v>2517</v>
      </c>
      <c r="Y330" s="76"/>
      <c r="Z330" s="473" t="s">
        <v>4575</v>
      </c>
      <c r="AA330" s="473" t="s">
        <v>4575</v>
      </c>
      <c r="AB330" s="473" t="s">
        <v>4576</v>
      </c>
      <c r="AC330" s="132">
        <v>43516</v>
      </c>
      <c r="AD330" s="132">
        <v>43486</v>
      </c>
      <c r="AE330" s="132">
        <v>41726</v>
      </c>
      <c r="AF330" s="132" t="str">
        <f t="shared" si="223"/>
        <v/>
      </c>
      <c r="AG330" s="132">
        <f t="shared" si="262"/>
        <v>41726</v>
      </c>
      <c r="AH330" s="132"/>
      <c r="AI330" s="204"/>
      <c r="AJ330" s="205"/>
      <c r="AK330" s="206"/>
      <c r="AL330" s="207"/>
      <c r="AM330" s="208">
        <v>6975213</v>
      </c>
      <c r="AN330" s="93"/>
      <c r="AO330" s="49" t="str">
        <f t="shared" si="260"/>
        <v>埼玉県比企郡鳩山町大字赤沼１００６－２～１３</v>
      </c>
      <c r="AP330" s="49"/>
      <c r="AQ330" s="89"/>
      <c r="AR330" s="93"/>
      <c r="AS330" s="89"/>
      <c r="AT330" s="93"/>
      <c r="AU330" s="89"/>
      <c r="AV330" s="93"/>
      <c r="AW330" s="89"/>
      <c r="AX330" s="94"/>
      <c r="AY330" s="391">
        <f t="shared" si="224"/>
        <v>0</v>
      </c>
      <c r="AZ330" s="95">
        <f t="shared" si="261"/>
        <v>6975213</v>
      </c>
      <c r="BA330" s="49" t="str">
        <f t="shared" si="263"/>
        <v>埼玉県比企郡鳩山町大字赤沼１００６－２～１３</v>
      </c>
      <c r="BB330" s="48">
        <f t="shared" si="264"/>
        <v>12</v>
      </c>
      <c r="BC330" s="96">
        <f t="shared" si="243"/>
        <v>0</v>
      </c>
      <c r="BD330" s="89">
        <f t="shared" si="244"/>
        <v>43516</v>
      </c>
      <c r="BE330" s="97">
        <f t="shared" si="245"/>
        <v>0</v>
      </c>
      <c r="BF330" s="97">
        <f t="shared" si="246"/>
        <v>0</v>
      </c>
      <c r="BG330" s="97">
        <f t="shared" si="247"/>
        <v>0</v>
      </c>
      <c r="BH330" s="97">
        <f t="shared" si="248"/>
        <v>6975213</v>
      </c>
      <c r="BI330" s="97">
        <f t="shared" si="249"/>
        <v>0</v>
      </c>
      <c r="BJ330" s="97">
        <f t="shared" si="250"/>
        <v>0</v>
      </c>
      <c r="BK330" s="97">
        <f t="shared" si="251"/>
        <v>0</v>
      </c>
      <c r="BL330" s="97">
        <f t="shared" si="252"/>
        <v>0</v>
      </c>
      <c r="BM330" s="97">
        <f t="shared" si="253"/>
        <v>0</v>
      </c>
      <c r="BN330" s="97">
        <f t="shared" si="254"/>
        <v>0</v>
      </c>
      <c r="BO330" s="97">
        <f t="shared" si="255"/>
        <v>0</v>
      </c>
      <c r="BP330" s="97">
        <f t="shared" si="256"/>
        <v>0</v>
      </c>
      <c r="BQ330" s="97">
        <f t="shared" si="257"/>
        <v>0</v>
      </c>
      <c r="BR330" s="97">
        <f t="shared" si="258"/>
        <v>0</v>
      </c>
      <c r="BS330" s="98">
        <f t="shared" si="259"/>
        <v>0</v>
      </c>
      <c r="BV330" s="103"/>
    </row>
    <row r="331" spans="1:74" ht="31.5" customHeight="1" x14ac:dyDescent="0.25">
      <c r="A331" s="74">
        <v>12</v>
      </c>
      <c r="B331" s="75">
        <v>1090</v>
      </c>
      <c r="C331" s="49" t="s">
        <v>561</v>
      </c>
      <c r="D331" s="76" t="s">
        <v>2906</v>
      </c>
      <c r="E331" s="48" t="s">
        <v>1293</v>
      </c>
      <c r="F331" s="87" t="s">
        <v>3230</v>
      </c>
      <c r="G331" s="87"/>
      <c r="H331" s="87"/>
      <c r="I331" s="87"/>
      <c r="J331" s="109"/>
      <c r="K331" s="87"/>
      <c r="L331" s="87"/>
      <c r="M331" s="48" t="s">
        <v>2371</v>
      </c>
      <c r="N331" s="49" t="s">
        <v>3231</v>
      </c>
      <c r="O331" s="49"/>
      <c r="P331" s="49"/>
      <c r="Q331" s="88" t="s">
        <v>562</v>
      </c>
      <c r="R331" s="49"/>
      <c r="S331" s="76" t="s">
        <v>1854</v>
      </c>
      <c r="T331" s="76" t="s">
        <v>23</v>
      </c>
      <c r="U331" s="89"/>
      <c r="V331" s="90">
        <v>1</v>
      </c>
      <c r="W331" s="399">
        <f t="shared" si="265"/>
        <v>281462</v>
      </c>
      <c r="X331" s="171" t="s">
        <v>2454</v>
      </c>
      <c r="Y331" s="234" t="s">
        <v>2160</v>
      </c>
      <c r="Z331" s="473" t="s">
        <v>4575</v>
      </c>
      <c r="AA331" s="473" t="s">
        <v>4575</v>
      </c>
      <c r="AB331" s="473" t="s">
        <v>4576</v>
      </c>
      <c r="AC331" s="204" t="s">
        <v>152</v>
      </c>
      <c r="AD331" s="132">
        <v>42198</v>
      </c>
      <c r="AE331" s="132">
        <v>41729</v>
      </c>
      <c r="AF331" s="132" t="str">
        <f t="shared" si="223"/>
        <v/>
      </c>
      <c r="AG331" s="132">
        <f t="shared" si="262"/>
        <v>41729</v>
      </c>
      <c r="AH331" s="132"/>
      <c r="AI331" s="204" t="s">
        <v>2345</v>
      </c>
      <c r="AJ331" s="205">
        <v>43567</v>
      </c>
      <c r="AK331" s="206">
        <v>366862</v>
      </c>
      <c r="AL331" s="226">
        <v>366862</v>
      </c>
      <c r="AM331" s="208">
        <v>281462</v>
      </c>
      <c r="AN331" s="93"/>
      <c r="AO331" s="49" t="str">
        <f t="shared" si="260"/>
        <v>千葉県いすみ市高谷字南海道５１９－３</v>
      </c>
      <c r="AP331" s="49"/>
      <c r="AQ331" s="89"/>
      <c r="AR331" s="93"/>
      <c r="AS331" s="89"/>
      <c r="AT331" s="93"/>
      <c r="AU331" s="89"/>
      <c r="AV331" s="93"/>
      <c r="AW331" s="89"/>
      <c r="AX331" s="94"/>
      <c r="AY331" s="391">
        <f t="shared" si="224"/>
        <v>0</v>
      </c>
      <c r="AZ331" s="95">
        <f t="shared" si="261"/>
        <v>281462</v>
      </c>
      <c r="BA331" s="49" t="str">
        <f t="shared" si="263"/>
        <v>千葉県いすみ市高谷字南海道５１９－３</v>
      </c>
      <c r="BB331" s="48">
        <f t="shared" si="264"/>
        <v>1</v>
      </c>
      <c r="BC331" s="96" t="str">
        <f t="shared" si="243"/>
        <v>ｽﾏｰﾄﾌｧｰﾑ</v>
      </c>
      <c r="BD331" s="89" t="str">
        <f t="shared" si="244"/>
        <v>【譲渡済】</v>
      </c>
      <c r="BE331" s="97">
        <f t="shared" si="245"/>
        <v>0</v>
      </c>
      <c r="BF331" s="97">
        <f t="shared" si="246"/>
        <v>0</v>
      </c>
      <c r="BG331" s="97">
        <f t="shared" si="247"/>
        <v>0</v>
      </c>
      <c r="BH331" s="97">
        <f t="shared" si="248"/>
        <v>0</v>
      </c>
      <c r="BI331" s="97">
        <f t="shared" si="249"/>
        <v>0</v>
      </c>
      <c r="BJ331" s="97">
        <f t="shared" si="250"/>
        <v>0</v>
      </c>
      <c r="BK331" s="97">
        <f t="shared" si="251"/>
        <v>0</v>
      </c>
      <c r="BL331" s="97">
        <f t="shared" si="252"/>
        <v>0</v>
      </c>
      <c r="BM331" s="97">
        <f t="shared" si="253"/>
        <v>0</v>
      </c>
      <c r="BN331" s="97">
        <f t="shared" si="254"/>
        <v>0</v>
      </c>
      <c r="BO331" s="97">
        <f t="shared" si="255"/>
        <v>0</v>
      </c>
      <c r="BP331" s="97">
        <f t="shared" si="256"/>
        <v>0</v>
      </c>
      <c r="BQ331" s="97">
        <f t="shared" si="257"/>
        <v>0</v>
      </c>
      <c r="BR331" s="97">
        <f t="shared" si="258"/>
        <v>0</v>
      </c>
      <c r="BS331" s="98">
        <f t="shared" si="259"/>
        <v>281462</v>
      </c>
      <c r="BT331" s="183"/>
      <c r="BV331" s="103" t="s">
        <v>4645</v>
      </c>
    </row>
    <row r="332" spans="1:74" ht="31.5" customHeight="1" x14ac:dyDescent="0.25">
      <c r="A332" s="74">
        <v>12</v>
      </c>
      <c r="B332" s="75">
        <v>930</v>
      </c>
      <c r="C332" s="49" t="s">
        <v>2363</v>
      </c>
      <c r="D332" s="76" t="s">
        <v>2906</v>
      </c>
      <c r="E332" s="48"/>
      <c r="F332" s="87" t="s">
        <v>2957</v>
      </c>
      <c r="G332" s="87"/>
      <c r="H332" s="87"/>
      <c r="I332" s="87"/>
      <c r="J332" s="109"/>
      <c r="K332" s="87"/>
      <c r="L332" s="87"/>
      <c r="M332" s="48" t="s">
        <v>2371</v>
      </c>
      <c r="N332" s="49" t="s">
        <v>2314</v>
      </c>
      <c r="O332" s="49"/>
      <c r="P332" s="76"/>
      <c r="Q332" s="88"/>
      <c r="R332" s="49"/>
      <c r="S332" s="76" t="s">
        <v>1854</v>
      </c>
      <c r="T332" s="76" t="s">
        <v>25</v>
      </c>
      <c r="U332" s="89"/>
      <c r="V332" s="90">
        <v>1</v>
      </c>
      <c r="W332" s="399">
        <f t="shared" si="265"/>
        <v>945010</v>
      </c>
      <c r="X332" s="171" t="s">
        <v>2449</v>
      </c>
      <c r="Y332" s="76"/>
      <c r="Z332" s="473" t="s">
        <v>4575</v>
      </c>
      <c r="AA332" s="473" t="s">
        <v>4575</v>
      </c>
      <c r="AB332" s="473" t="s">
        <v>4576</v>
      </c>
      <c r="AC332" s="132"/>
      <c r="AD332" s="132">
        <v>43385</v>
      </c>
      <c r="AE332" s="132">
        <v>42332</v>
      </c>
      <c r="AF332" s="132" t="str">
        <f t="shared" si="223"/>
        <v/>
      </c>
      <c r="AG332" s="132">
        <f t="shared" si="262"/>
        <v>42332</v>
      </c>
      <c r="AH332" s="132"/>
      <c r="AI332" s="204" t="s">
        <v>2412</v>
      </c>
      <c r="AJ332" s="205">
        <v>43567</v>
      </c>
      <c r="AK332" s="206"/>
      <c r="AL332" s="226">
        <v>945010</v>
      </c>
      <c r="AM332" s="208">
        <v>945010</v>
      </c>
      <c r="AN332" s="93"/>
      <c r="AO332" s="49"/>
      <c r="AP332" s="49"/>
      <c r="AQ332" s="89"/>
      <c r="AR332" s="93"/>
      <c r="AS332" s="89"/>
      <c r="AT332" s="93"/>
      <c r="AU332" s="89"/>
      <c r="AV332" s="93"/>
      <c r="AW332" s="89"/>
      <c r="AX332" s="94"/>
      <c r="AY332" s="391">
        <f t="shared" si="224"/>
        <v>0</v>
      </c>
      <c r="AZ332" s="99">
        <f t="shared" si="261"/>
        <v>945010</v>
      </c>
      <c r="BA332" s="49"/>
      <c r="BB332" s="48"/>
      <c r="BC332" s="96"/>
      <c r="BD332" s="89"/>
      <c r="BE332" s="97"/>
      <c r="BF332" s="97"/>
      <c r="BG332" s="97"/>
      <c r="BH332" s="97"/>
      <c r="BI332" s="97"/>
      <c r="BJ332" s="97"/>
      <c r="BK332" s="97"/>
      <c r="BL332" s="97"/>
      <c r="BM332" s="97"/>
      <c r="BN332" s="97"/>
      <c r="BO332" s="97"/>
      <c r="BP332" s="97"/>
      <c r="BQ332" s="97"/>
      <c r="BR332" s="97"/>
      <c r="BS332" s="98"/>
      <c r="BV332" s="103"/>
    </row>
    <row r="333" spans="1:74" ht="31.5" customHeight="1" x14ac:dyDescent="0.25">
      <c r="A333" s="74">
        <v>12</v>
      </c>
      <c r="B333" s="75">
        <v>930</v>
      </c>
      <c r="C333" s="49" t="s">
        <v>2363</v>
      </c>
      <c r="D333" s="76" t="s">
        <v>2958</v>
      </c>
      <c r="E333" s="48"/>
      <c r="F333" s="109" t="s">
        <v>3040</v>
      </c>
      <c r="G333" s="109"/>
      <c r="H333" s="109"/>
      <c r="I333" s="109"/>
      <c r="J333" s="109"/>
      <c r="K333" s="109"/>
      <c r="L333" s="109"/>
      <c r="M333" s="48" t="s">
        <v>2371</v>
      </c>
      <c r="N333" s="49" t="s">
        <v>2314</v>
      </c>
      <c r="O333" s="49"/>
      <c r="P333" s="76"/>
      <c r="Q333" s="88"/>
      <c r="R333" s="49"/>
      <c r="S333" s="76" t="s">
        <v>1854</v>
      </c>
      <c r="T333" s="76" t="s">
        <v>25</v>
      </c>
      <c r="U333" s="89"/>
      <c r="V333" s="90">
        <v>1</v>
      </c>
      <c r="W333" s="399">
        <f t="shared" si="265"/>
        <v>945010</v>
      </c>
      <c r="X333" s="171" t="s">
        <v>2449</v>
      </c>
      <c r="Y333" s="76"/>
      <c r="Z333" s="473" t="s">
        <v>4575</v>
      </c>
      <c r="AA333" s="473" t="s">
        <v>4575</v>
      </c>
      <c r="AB333" s="473" t="s">
        <v>4576</v>
      </c>
      <c r="AC333" s="132">
        <v>43567</v>
      </c>
      <c r="AD333" s="132">
        <v>43537</v>
      </c>
      <c r="AE333" s="132">
        <v>42332</v>
      </c>
      <c r="AF333" s="132" t="str">
        <f t="shared" si="223"/>
        <v/>
      </c>
      <c r="AG333" s="132">
        <f t="shared" si="262"/>
        <v>42332</v>
      </c>
      <c r="AH333" s="132"/>
      <c r="AI333" s="204" t="s">
        <v>2412</v>
      </c>
      <c r="AJ333" s="205">
        <v>43567</v>
      </c>
      <c r="AK333" s="206"/>
      <c r="AL333" s="226">
        <v>945010</v>
      </c>
      <c r="AM333" s="208">
        <f>945010</f>
        <v>945010</v>
      </c>
      <c r="AN333" s="93"/>
      <c r="AO333" s="49"/>
      <c r="AP333" s="49"/>
      <c r="AQ333" s="89"/>
      <c r="AR333" s="93"/>
      <c r="AS333" s="89"/>
      <c r="AT333" s="93"/>
      <c r="AU333" s="89"/>
      <c r="AV333" s="93"/>
      <c r="AW333" s="89"/>
      <c r="AX333" s="94"/>
      <c r="AY333" s="391">
        <f t="shared" si="224"/>
        <v>0</v>
      </c>
      <c r="AZ333" s="99">
        <f t="shared" si="261"/>
        <v>945010</v>
      </c>
      <c r="BA333" s="49"/>
      <c r="BB333" s="48"/>
      <c r="BC333" s="96"/>
      <c r="BD333" s="89"/>
      <c r="BE333" s="97"/>
      <c r="BF333" s="97"/>
      <c r="BG333" s="97"/>
      <c r="BH333" s="97"/>
      <c r="BI333" s="97"/>
      <c r="BJ333" s="97"/>
      <c r="BK333" s="97"/>
      <c r="BL333" s="97"/>
      <c r="BM333" s="97"/>
      <c r="BN333" s="97"/>
      <c r="BO333" s="97"/>
      <c r="BP333" s="97"/>
      <c r="BQ333" s="97"/>
      <c r="BR333" s="97"/>
      <c r="BS333" s="98"/>
      <c r="BT333" s="183"/>
      <c r="BV333" s="103"/>
    </row>
    <row r="334" spans="1:74" ht="31.5" customHeight="1" x14ac:dyDescent="0.25">
      <c r="A334" s="74">
        <v>12</v>
      </c>
      <c r="B334" s="75">
        <v>930</v>
      </c>
      <c r="C334" s="49" t="s">
        <v>2363</v>
      </c>
      <c r="D334" s="76" t="s">
        <v>2958</v>
      </c>
      <c r="E334" s="48"/>
      <c r="F334" s="87" t="s">
        <v>2398</v>
      </c>
      <c r="G334" s="87"/>
      <c r="H334" s="87"/>
      <c r="I334" s="87"/>
      <c r="J334" s="109"/>
      <c r="K334" s="87"/>
      <c r="L334" s="87"/>
      <c r="M334" s="48" t="s">
        <v>2371</v>
      </c>
      <c r="N334" s="49" t="s">
        <v>2426</v>
      </c>
      <c r="O334" s="49"/>
      <c r="P334" s="76"/>
      <c r="Q334" s="88"/>
      <c r="R334" s="49"/>
      <c r="S334" s="76" t="s">
        <v>1854</v>
      </c>
      <c r="T334" s="76" t="s">
        <v>25</v>
      </c>
      <c r="U334" s="89"/>
      <c r="V334" s="90">
        <v>1</v>
      </c>
      <c r="W334" s="399">
        <f t="shared" si="265"/>
        <v>98366</v>
      </c>
      <c r="X334" s="171" t="s">
        <v>2449</v>
      </c>
      <c r="Y334" s="203"/>
      <c r="Z334" s="473" t="s">
        <v>4575</v>
      </c>
      <c r="AA334" s="473" t="s">
        <v>4575</v>
      </c>
      <c r="AB334" s="473" t="s">
        <v>4576</v>
      </c>
      <c r="AC334" s="132"/>
      <c r="AD334" s="132">
        <v>43385</v>
      </c>
      <c r="AE334" s="132">
        <v>42332</v>
      </c>
      <c r="AF334" s="132" t="str">
        <f t="shared" si="223"/>
        <v/>
      </c>
      <c r="AG334" s="132">
        <f t="shared" si="262"/>
        <v>42332</v>
      </c>
      <c r="AH334" s="132"/>
      <c r="AI334" s="204" t="s">
        <v>2412</v>
      </c>
      <c r="AJ334" s="205">
        <v>43567</v>
      </c>
      <c r="AK334" s="206"/>
      <c r="AL334" s="226">
        <v>98366</v>
      </c>
      <c r="AM334" s="208">
        <v>98366</v>
      </c>
      <c r="AN334" s="93"/>
      <c r="AO334" s="49"/>
      <c r="AP334" s="49"/>
      <c r="AQ334" s="89"/>
      <c r="AR334" s="93"/>
      <c r="AS334" s="89"/>
      <c r="AT334" s="93"/>
      <c r="AU334" s="89"/>
      <c r="AV334" s="93"/>
      <c r="AW334" s="89"/>
      <c r="AX334" s="94"/>
      <c r="AY334" s="391">
        <f t="shared" si="224"/>
        <v>0</v>
      </c>
      <c r="AZ334" s="99">
        <f t="shared" si="261"/>
        <v>98366</v>
      </c>
      <c r="BA334" s="49"/>
      <c r="BB334" s="48"/>
      <c r="BC334" s="96"/>
      <c r="BD334" s="89"/>
      <c r="BE334" s="97"/>
      <c r="BF334" s="97"/>
      <c r="BG334" s="97"/>
      <c r="BH334" s="97"/>
      <c r="BI334" s="97"/>
      <c r="BJ334" s="97"/>
      <c r="BK334" s="97"/>
      <c r="BL334" s="97"/>
      <c r="BM334" s="97"/>
      <c r="BN334" s="97"/>
      <c r="BO334" s="97"/>
      <c r="BP334" s="97"/>
      <c r="BQ334" s="97"/>
      <c r="BR334" s="97"/>
      <c r="BS334" s="98"/>
      <c r="BT334" s="183"/>
      <c r="BV334" s="103"/>
    </row>
    <row r="335" spans="1:74" s="100" customFormat="1" ht="31.5" customHeight="1" x14ac:dyDescent="0.25">
      <c r="A335" s="74">
        <v>12</v>
      </c>
      <c r="B335" s="75">
        <v>930</v>
      </c>
      <c r="C335" s="49" t="s">
        <v>2363</v>
      </c>
      <c r="D335" s="76" t="s">
        <v>2958</v>
      </c>
      <c r="E335" s="48"/>
      <c r="F335" s="87" t="s">
        <v>2874</v>
      </c>
      <c r="G335" s="87"/>
      <c r="H335" s="87"/>
      <c r="I335" s="87"/>
      <c r="J335" s="109"/>
      <c r="K335" s="87"/>
      <c r="L335" s="87"/>
      <c r="M335" s="48" t="s">
        <v>2371</v>
      </c>
      <c r="N335" s="49" t="s">
        <v>2426</v>
      </c>
      <c r="O335" s="49"/>
      <c r="P335" s="76"/>
      <c r="Q335" s="88"/>
      <c r="R335" s="49"/>
      <c r="S335" s="76" t="s">
        <v>1854</v>
      </c>
      <c r="T335" s="76" t="s">
        <v>25</v>
      </c>
      <c r="U335" s="89"/>
      <c r="V335" s="90">
        <v>1</v>
      </c>
      <c r="W335" s="399">
        <f t="shared" si="265"/>
        <v>98366</v>
      </c>
      <c r="X335" s="171" t="s">
        <v>2449</v>
      </c>
      <c r="Y335" s="76"/>
      <c r="Z335" s="473" t="s">
        <v>4575</v>
      </c>
      <c r="AA335" s="473" t="s">
        <v>4575</v>
      </c>
      <c r="AB335" s="473" t="s">
        <v>4576</v>
      </c>
      <c r="AC335" s="132">
        <v>43567</v>
      </c>
      <c r="AD335" s="132">
        <v>43537</v>
      </c>
      <c r="AE335" s="132">
        <v>42332</v>
      </c>
      <c r="AF335" s="132" t="str">
        <f t="shared" si="223"/>
        <v/>
      </c>
      <c r="AG335" s="132">
        <f t="shared" si="262"/>
        <v>42332</v>
      </c>
      <c r="AH335" s="132"/>
      <c r="AI335" s="204" t="s">
        <v>2412</v>
      </c>
      <c r="AJ335" s="205">
        <v>43567</v>
      </c>
      <c r="AK335" s="206"/>
      <c r="AL335" s="226">
        <v>98366</v>
      </c>
      <c r="AM335" s="208">
        <v>98366</v>
      </c>
      <c r="AN335" s="93"/>
      <c r="AO335" s="49" t="str">
        <f t="shared" ref="AO335:AO366" si="266">N335</f>
        <v>千葉県千葉市緑区平山町１０４９－１７６－１　ミナミガワ</v>
      </c>
      <c r="AP335" s="49"/>
      <c r="AQ335" s="89"/>
      <c r="AR335" s="93"/>
      <c r="AS335" s="89"/>
      <c r="AT335" s="93"/>
      <c r="AU335" s="89"/>
      <c r="AV335" s="93"/>
      <c r="AW335" s="89"/>
      <c r="AX335" s="94"/>
      <c r="AY335" s="391">
        <f t="shared" si="224"/>
        <v>0</v>
      </c>
      <c r="AZ335" s="99">
        <f t="shared" si="261"/>
        <v>98366</v>
      </c>
      <c r="BA335" s="49"/>
      <c r="BB335" s="48"/>
      <c r="BC335" s="96"/>
      <c r="BD335" s="89"/>
      <c r="BE335" s="97"/>
      <c r="BF335" s="97"/>
      <c r="BG335" s="97"/>
      <c r="BH335" s="97"/>
      <c r="BI335" s="97"/>
      <c r="BJ335" s="97"/>
      <c r="BK335" s="97"/>
      <c r="BL335" s="97"/>
      <c r="BM335" s="97"/>
      <c r="BN335" s="97"/>
      <c r="BO335" s="97"/>
      <c r="BP335" s="97"/>
      <c r="BQ335" s="97"/>
      <c r="BR335" s="97"/>
      <c r="BS335" s="98"/>
      <c r="BT335" s="182"/>
      <c r="BU335" s="58"/>
      <c r="BV335" s="122"/>
    </row>
    <row r="336" spans="1:74" s="100" customFormat="1" ht="31.5" customHeight="1" x14ac:dyDescent="0.25">
      <c r="A336" s="74">
        <v>12</v>
      </c>
      <c r="B336" s="75">
        <v>1003</v>
      </c>
      <c r="C336" s="49" t="s">
        <v>1898</v>
      </c>
      <c r="D336" s="76" t="s">
        <v>2906</v>
      </c>
      <c r="E336" s="48" t="s">
        <v>1354</v>
      </c>
      <c r="F336" s="87" t="s">
        <v>2933</v>
      </c>
      <c r="G336" s="87"/>
      <c r="H336" s="87"/>
      <c r="I336" s="87"/>
      <c r="J336" s="109"/>
      <c r="K336" s="87"/>
      <c r="L336" s="87"/>
      <c r="M336" s="48" t="s">
        <v>2972</v>
      </c>
      <c r="N336" s="49" t="s">
        <v>1015</v>
      </c>
      <c r="O336" s="76" t="s">
        <v>3745</v>
      </c>
      <c r="P336" s="76" t="str">
        <f>IF(COUNTIF(N336,"*未確定*"),"番地未確定","")</f>
        <v/>
      </c>
      <c r="Q336" s="88" t="s">
        <v>616</v>
      </c>
      <c r="R336" s="49"/>
      <c r="S336" s="76" t="s">
        <v>1854</v>
      </c>
      <c r="T336" s="76" t="s">
        <v>24</v>
      </c>
      <c r="U336" s="89"/>
      <c r="V336" s="90">
        <v>1</v>
      </c>
      <c r="W336" s="399">
        <f t="shared" si="265"/>
        <v>594532</v>
      </c>
      <c r="X336" s="171" t="s">
        <v>2934</v>
      </c>
      <c r="Y336" s="419"/>
      <c r="Z336" s="473" t="s">
        <v>4575</v>
      </c>
      <c r="AA336" s="473" t="s">
        <v>4575</v>
      </c>
      <c r="AB336" s="473" t="s">
        <v>4576</v>
      </c>
      <c r="AC336" s="132" t="str">
        <f t="shared" ref="AC336:AC341" si="267">IF(AZ336=0,"【支払済】","")</f>
        <v>【支払済】</v>
      </c>
      <c r="AD336" s="132">
        <v>42618</v>
      </c>
      <c r="AE336" s="132">
        <v>41713</v>
      </c>
      <c r="AF336" s="132" t="str">
        <f t="shared" si="223"/>
        <v/>
      </c>
      <c r="AG336" s="132">
        <f t="shared" si="262"/>
        <v>41713</v>
      </c>
      <c r="AH336" s="132"/>
      <c r="AI336" s="204"/>
      <c r="AJ336" s="205"/>
      <c r="AK336" s="206"/>
      <c r="AL336" s="207"/>
      <c r="AM336" s="208">
        <v>594532</v>
      </c>
      <c r="AN336" s="93"/>
      <c r="AO336" s="49" t="str">
        <f t="shared" si="266"/>
        <v>千葉県富里市十倉字四区２３６９－１－１～２</v>
      </c>
      <c r="AP336" s="208"/>
      <c r="AQ336" s="89">
        <v>43549</v>
      </c>
      <c r="AR336" s="93">
        <v>594532</v>
      </c>
      <c r="AS336" s="89"/>
      <c r="AT336" s="93"/>
      <c r="AU336" s="89"/>
      <c r="AV336" s="93"/>
      <c r="AW336" s="89"/>
      <c r="AX336" s="94"/>
      <c r="AY336" s="391">
        <f t="shared" si="224"/>
        <v>594532</v>
      </c>
      <c r="AZ336" s="95">
        <f t="shared" si="261"/>
        <v>0</v>
      </c>
      <c r="BA336" s="49" t="str">
        <f t="shared" ref="BA336:BA367" si="268">N336</f>
        <v>千葉県富里市十倉字四区２３６９－１－１～２</v>
      </c>
      <c r="BB336" s="48">
        <f t="shared" ref="BB336:BB367" si="269">V336</f>
        <v>1</v>
      </c>
      <c r="BC336" s="96">
        <f t="shared" ref="BC336:BC367" si="270">Y336</f>
        <v>0</v>
      </c>
      <c r="BD336" s="89" t="str">
        <f t="shared" ref="BD336:BD367" si="271">AC336</f>
        <v>【支払済】</v>
      </c>
      <c r="BE336" s="97">
        <f t="shared" ref="BE336:BE367" si="272">IF(OR(AC336="期限未記載",AC336="期限超過"),AZ336,0)</f>
        <v>0</v>
      </c>
      <c r="BF336" s="97">
        <f t="shared" ref="BF336:BF367" si="273">IF(AND(BD336&lt;=43506,BD336&lt;&gt;""),AZ336,0)</f>
        <v>0</v>
      </c>
      <c r="BG336" s="97">
        <f t="shared" ref="BG336:BG367" si="274">IF(AND(BD336&lt;=43511,BD336&gt;=43507),AZ336,0)</f>
        <v>0</v>
      </c>
      <c r="BH336" s="97">
        <f t="shared" ref="BH336:BH367" si="275">IF(AND(BD336&lt;=43516,BD336&gt;=43512),AZ336,0)</f>
        <v>0</v>
      </c>
      <c r="BI336" s="97">
        <f t="shared" ref="BI336:BI367" si="276">IF(AND(BD336&lt;=43521,BD336&gt;=43517),AZ336,0)</f>
        <v>0</v>
      </c>
      <c r="BJ336" s="97">
        <f t="shared" ref="BJ336:BJ367" si="277">IF(AND(BD336&lt;=43524,BD336&gt;=43522),AZ336,0)</f>
        <v>0</v>
      </c>
      <c r="BK336" s="97">
        <f t="shared" ref="BK336:BK367" si="278">IF(AND(BD336&lt;=43529,BD336&gt;=43525),AZ336,0)</f>
        <v>0</v>
      </c>
      <c r="BL336" s="97">
        <f t="shared" ref="BL336:BL367" si="279">IF(AND(BD336&lt;=43534,BD336&gt;=43530),AZ336,0)</f>
        <v>0</v>
      </c>
      <c r="BM336" s="97">
        <f t="shared" ref="BM336:BM367" si="280">IF(AND(BD336&lt;=43539,BD336&gt;=43535),AZ336,0)</f>
        <v>0</v>
      </c>
      <c r="BN336" s="97">
        <f t="shared" ref="BN336:BN367" si="281">IF(AND(BD336&lt;=43544,BD336&gt;=43540),AZ336,0)</f>
        <v>0</v>
      </c>
      <c r="BO336" s="97">
        <f t="shared" ref="BO336:BO367" si="282">IF(AND(BD336&lt;=43549,BD336&gt;=43545),AZ336,0)</f>
        <v>0</v>
      </c>
      <c r="BP336" s="97">
        <f t="shared" ref="BP336:BP367" si="283">IF(AND(BD336&lt;=43555,BD336&gt;=43550),AZ336,0)</f>
        <v>0</v>
      </c>
      <c r="BQ336" s="97">
        <f t="shared" ref="BQ336:BQ367" si="284">IF(AND(BD336&lt;=43560,BD336&gt;=43556),AZ336,0)</f>
        <v>0</v>
      </c>
      <c r="BR336" s="97">
        <f t="shared" ref="BR336:BR367" si="285">IF(AND($BD336&lt;=43565,$BD336&gt;=43561),$AZ336,0)</f>
        <v>0</v>
      </c>
      <c r="BS336" s="98">
        <f t="shared" ref="BS336:BS367" si="286">AZ336-SUM(BE336:BR336)</f>
        <v>0</v>
      </c>
      <c r="BT336" s="182"/>
      <c r="BU336" s="58"/>
      <c r="BV336" s="492"/>
    </row>
    <row r="337" spans="1:74" s="100" customFormat="1" ht="31.5" customHeight="1" x14ac:dyDescent="0.25">
      <c r="A337" s="74">
        <v>12</v>
      </c>
      <c r="B337" s="75">
        <v>252</v>
      </c>
      <c r="C337" s="49" t="s">
        <v>1876</v>
      </c>
      <c r="D337" s="76" t="s">
        <v>2906</v>
      </c>
      <c r="E337" s="48" t="s">
        <v>1362</v>
      </c>
      <c r="F337" s="87" t="s">
        <v>2928</v>
      </c>
      <c r="G337" s="87"/>
      <c r="H337" s="87"/>
      <c r="I337" s="87"/>
      <c r="J337" s="109"/>
      <c r="K337" s="87"/>
      <c r="L337" s="87"/>
      <c r="M337" s="48" t="s">
        <v>2972</v>
      </c>
      <c r="N337" s="49" t="s">
        <v>1378</v>
      </c>
      <c r="O337" s="76" t="s">
        <v>3745</v>
      </c>
      <c r="P337" s="76" t="str">
        <f>IF(COUNTIF(N337,"*未確定*"),"番地未確定","")</f>
        <v/>
      </c>
      <c r="Q337" s="88" t="s">
        <v>623</v>
      </c>
      <c r="R337" s="49"/>
      <c r="S337" s="76" t="s">
        <v>1854</v>
      </c>
      <c r="T337" s="76" t="s">
        <v>24</v>
      </c>
      <c r="U337" s="89"/>
      <c r="V337" s="90">
        <v>1</v>
      </c>
      <c r="W337" s="399">
        <f t="shared" si="265"/>
        <v>573705</v>
      </c>
      <c r="X337" s="171" t="s">
        <v>2927</v>
      </c>
      <c r="Y337" s="419"/>
      <c r="Z337" s="473" t="s">
        <v>4575</v>
      </c>
      <c r="AA337" s="473" t="s">
        <v>4575</v>
      </c>
      <c r="AB337" s="473" t="s">
        <v>4576</v>
      </c>
      <c r="AC337" s="132" t="str">
        <f t="shared" si="267"/>
        <v>【支払済】</v>
      </c>
      <c r="AD337" s="132">
        <v>43554</v>
      </c>
      <c r="AE337" s="132">
        <v>41713</v>
      </c>
      <c r="AF337" s="132" t="str">
        <f t="shared" si="223"/>
        <v/>
      </c>
      <c r="AG337" s="132">
        <f t="shared" si="262"/>
        <v>41713</v>
      </c>
      <c r="AH337" s="132"/>
      <c r="AI337" s="204"/>
      <c r="AJ337" s="205"/>
      <c r="AK337" s="206"/>
      <c r="AL337" s="207"/>
      <c r="AM337" s="208">
        <v>573705</v>
      </c>
      <c r="AN337" s="93"/>
      <c r="AO337" s="49" t="str">
        <f t="shared" si="266"/>
        <v>千葉県八街市吉倉２８８－３８、４０</v>
      </c>
      <c r="AP337" s="208"/>
      <c r="AQ337" s="89">
        <v>43549</v>
      </c>
      <c r="AR337" s="93">
        <v>573705</v>
      </c>
      <c r="AS337" s="89"/>
      <c r="AT337" s="93"/>
      <c r="AU337" s="89"/>
      <c r="AV337" s="93"/>
      <c r="AW337" s="89"/>
      <c r="AX337" s="94"/>
      <c r="AY337" s="391">
        <f t="shared" si="224"/>
        <v>573705</v>
      </c>
      <c r="AZ337" s="95">
        <f t="shared" si="261"/>
        <v>0</v>
      </c>
      <c r="BA337" s="49" t="str">
        <f t="shared" si="268"/>
        <v>千葉県八街市吉倉２８８－３８、４０</v>
      </c>
      <c r="BB337" s="48">
        <f t="shared" si="269"/>
        <v>1</v>
      </c>
      <c r="BC337" s="96">
        <f t="shared" si="270"/>
        <v>0</v>
      </c>
      <c r="BD337" s="89" t="str">
        <f t="shared" si="271"/>
        <v>【支払済】</v>
      </c>
      <c r="BE337" s="97">
        <f t="shared" si="272"/>
        <v>0</v>
      </c>
      <c r="BF337" s="97">
        <f t="shared" si="273"/>
        <v>0</v>
      </c>
      <c r="BG337" s="97">
        <f t="shared" si="274"/>
        <v>0</v>
      </c>
      <c r="BH337" s="97">
        <f t="shared" si="275"/>
        <v>0</v>
      </c>
      <c r="BI337" s="97">
        <f t="shared" si="276"/>
        <v>0</v>
      </c>
      <c r="BJ337" s="97">
        <f t="shared" si="277"/>
        <v>0</v>
      </c>
      <c r="BK337" s="97">
        <f t="shared" si="278"/>
        <v>0</v>
      </c>
      <c r="BL337" s="97">
        <f t="shared" si="279"/>
        <v>0</v>
      </c>
      <c r="BM337" s="97">
        <f t="shared" si="280"/>
        <v>0</v>
      </c>
      <c r="BN337" s="97">
        <f t="shared" si="281"/>
        <v>0</v>
      </c>
      <c r="BO337" s="97">
        <f t="shared" si="282"/>
        <v>0</v>
      </c>
      <c r="BP337" s="97">
        <f t="shared" si="283"/>
        <v>0</v>
      </c>
      <c r="BQ337" s="97">
        <f t="shared" si="284"/>
        <v>0</v>
      </c>
      <c r="BR337" s="97">
        <f t="shared" si="285"/>
        <v>0</v>
      </c>
      <c r="BS337" s="98">
        <f t="shared" si="286"/>
        <v>0</v>
      </c>
      <c r="BT337" s="184"/>
      <c r="BU337" s="58"/>
      <c r="BV337" s="492"/>
    </row>
    <row r="338" spans="1:74" s="100" customFormat="1" ht="31.5" customHeight="1" x14ac:dyDescent="0.25">
      <c r="A338" s="74">
        <v>12</v>
      </c>
      <c r="B338" s="75">
        <v>247</v>
      </c>
      <c r="C338" s="49" t="s">
        <v>1892</v>
      </c>
      <c r="D338" s="76" t="s">
        <v>2906</v>
      </c>
      <c r="E338" s="48" t="s">
        <v>1143</v>
      </c>
      <c r="F338" s="87" t="s">
        <v>2937</v>
      </c>
      <c r="G338" s="87"/>
      <c r="H338" s="87"/>
      <c r="I338" s="87"/>
      <c r="J338" s="109"/>
      <c r="K338" s="87"/>
      <c r="L338" s="87"/>
      <c r="M338" s="82"/>
      <c r="N338" s="49" t="s">
        <v>1013</v>
      </c>
      <c r="O338" s="76" t="s">
        <v>3745</v>
      </c>
      <c r="P338" s="76" t="str">
        <f>IF(COUNTIF(N338,"*未確定*"),"番地未確定","")</f>
        <v/>
      </c>
      <c r="Q338" s="88" t="s">
        <v>602</v>
      </c>
      <c r="R338" s="49"/>
      <c r="S338" s="76" t="s">
        <v>1854</v>
      </c>
      <c r="T338" s="76" t="s">
        <v>24</v>
      </c>
      <c r="U338" s="89"/>
      <c r="V338" s="90">
        <v>2</v>
      </c>
      <c r="W338" s="399">
        <f t="shared" si="265"/>
        <v>413578.5</v>
      </c>
      <c r="X338" s="171" t="s">
        <v>2938</v>
      </c>
      <c r="Y338" s="419"/>
      <c r="Z338" s="473" t="s">
        <v>4575</v>
      </c>
      <c r="AA338" s="473" t="s">
        <v>4575</v>
      </c>
      <c r="AB338" s="473" t="s">
        <v>4576</v>
      </c>
      <c r="AC338" s="132" t="str">
        <f t="shared" si="267"/>
        <v>【支払済】</v>
      </c>
      <c r="AD338" s="132">
        <v>42801</v>
      </c>
      <c r="AE338" s="132">
        <v>41713</v>
      </c>
      <c r="AF338" s="132" t="str">
        <f t="shared" si="223"/>
        <v/>
      </c>
      <c r="AG338" s="132">
        <f t="shared" si="262"/>
        <v>41713</v>
      </c>
      <c r="AH338" s="132"/>
      <c r="AI338" s="204"/>
      <c r="AJ338" s="205"/>
      <c r="AK338" s="206"/>
      <c r="AL338" s="207"/>
      <c r="AM338" s="208">
        <v>827157</v>
      </c>
      <c r="AN338" s="93"/>
      <c r="AO338" s="49" t="str">
        <f t="shared" si="266"/>
        <v>千葉県大網白里市桂山９７０－４－１～２</v>
      </c>
      <c r="AP338" s="208"/>
      <c r="AQ338" s="89">
        <v>43549</v>
      </c>
      <c r="AR338" s="93">
        <v>827157</v>
      </c>
      <c r="AS338" s="89"/>
      <c r="AT338" s="93"/>
      <c r="AU338" s="89"/>
      <c r="AV338" s="93"/>
      <c r="AW338" s="89"/>
      <c r="AX338" s="94"/>
      <c r="AY338" s="391">
        <f t="shared" si="224"/>
        <v>827157</v>
      </c>
      <c r="AZ338" s="95">
        <f t="shared" si="261"/>
        <v>0</v>
      </c>
      <c r="BA338" s="49" t="str">
        <f t="shared" si="268"/>
        <v>千葉県大網白里市桂山９７０－４－１～２</v>
      </c>
      <c r="BB338" s="48">
        <f t="shared" si="269"/>
        <v>2</v>
      </c>
      <c r="BC338" s="96">
        <f t="shared" si="270"/>
        <v>0</v>
      </c>
      <c r="BD338" s="89" t="str">
        <f t="shared" si="271"/>
        <v>【支払済】</v>
      </c>
      <c r="BE338" s="97">
        <f t="shared" si="272"/>
        <v>0</v>
      </c>
      <c r="BF338" s="97">
        <f t="shared" si="273"/>
        <v>0</v>
      </c>
      <c r="BG338" s="97">
        <f t="shared" si="274"/>
        <v>0</v>
      </c>
      <c r="BH338" s="97">
        <f t="shared" si="275"/>
        <v>0</v>
      </c>
      <c r="BI338" s="97">
        <f t="shared" si="276"/>
        <v>0</v>
      </c>
      <c r="BJ338" s="97">
        <f t="shared" si="277"/>
        <v>0</v>
      </c>
      <c r="BK338" s="97">
        <f t="shared" si="278"/>
        <v>0</v>
      </c>
      <c r="BL338" s="97">
        <f t="shared" si="279"/>
        <v>0</v>
      </c>
      <c r="BM338" s="97">
        <f t="shared" si="280"/>
        <v>0</v>
      </c>
      <c r="BN338" s="97">
        <f t="shared" si="281"/>
        <v>0</v>
      </c>
      <c r="BO338" s="97">
        <f t="shared" si="282"/>
        <v>0</v>
      </c>
      <c r="BP338" s="97">
        <f t="shared" si="283"/>
        <v>0</v>
      </c>
      <c r="BQ338" s="97">
        <f t="shared" si="284"/>
        <v>0</v>
      </c>
      <c r="BR338" s="97">
        <f t="shared" si="285"/>
        <v>0</v>
      </c>
      <c r="BS338" s="98">
        <f t="shared" si="286"/>
        <v>0</v>
      </c>
      <c r="BT338" s="184"/>
      <c r="BU338" s="58"/>
      <c r="BV338" s="492"/>
    </row>
    <row r="339" spans="1:74" s="118" customFormat="1" ht="31.5" customHeight="1" x14ac:dyDescent="0.25">
      <c r="A339" s="74">
        <v>12</v>
      </c>
      <c r="B339" s="75">
        <v>242</v>
      </c>
      <c r="C339" s="49" t="s">
        <v>1874</v>
      </c>
      <c r="D339" s="76" t="s">
        <v>2906</v>
      </c>
      <c r="E339" s="48" t="s">
        <v>1350</v>
      </c>
      <c r="F339" s="87" t="s">
        <v>2926</v>
      </c>
      <c r="G339" s="87"/>
      <c r="H339" s="87"/>
      <c r="I339" s="87"/>
      <c r="J339" s="109"/>
      <c r="K339" s="87"/>
      <c r="L339" s="87"/>
      <c r="M339" s="48" t="s">
        <v>2972</v>
      </c>
      <c r="N339" s="49" t="s">
        <v>1369</v>
      </c>
      <c r="O339" s="76" t="s">
        <v>3745</v>
      </c>
      <c r="P339" s="76" t="str">
        <f>IF(COUNTIF(N339,"*未確定*"),"番地未確定","")</f>
        <v/>
      </c>
      <c r="Q339" s="88" t="s">
        <v>612</v>
      </c>
      <c r="R339" s="49"/>
      <c r="S339" s="76" t="s">
        <v>1854</v>
      </c>
      <c r="T339" s="76" t="s">
        <v>24</v>
      </c>
      <c r="U339" s="89"/>
      <c r="V339" s="90">
        <v>1</v>
      </c>
      <c r="W339" s="399">
        <f t="shared" si="265"/>
        <v>366862</v>
      </c>
      <c r="X339" s="171" t="s">
        <v>2851</v>
      </c>
      <c r="Y339" s="419"/>
      <c r="Z339" s="473" t="s">
        <v>4575</v>
      </c>
      <c r="AA339" s="473" t="s">
        <v>4575</v>
      </c>
      <c r="AB339" s="473" t="s">
        <v>4576</v>
      </c>
      <c r="AC339" s="132" t="str">
        <f t="shared" si="267"/>
        <v>【支払済】</v>
      </c>
      <c r="AD339" s="132">
        <v>43391</v>
      </c>
      <c r="AE339" s="132">
        <v>41713</v>
      </c>
      <c r="AF339" s="132" t="str">
        <f t="shared" ref="AF339:AF402" si="287">+IF(AD339=AE339,"SAME","")</f>
        <v/>
      </c>
      <c r="AG339" s="132">
        <f t="shared" si="262"/>
        <v>41713</v>
      </c>
      <c r="AH339" s="132"/>
      <c r="AI339" s="204"/>
      <c r="AJ339" s="205"/>
      <c r="AK339" s="206"/>
      <c r="AL339" s="207"/>
      <c r="AM339" s="208">
        <v>366862</v>
      </c>
      <c r="AN339" s="93"/>
      <c r="AO339" s="49" t="str">
        <f t="shared" si="266"/>
        <v>千葉県山武市埴谷７２８－１</v>
      </c>
      <c r="AP339" s="208"/>
      <c r="AQ339" s="89">
        <v>43549</v>
      </c>
      <c r="AR339" s="93">
        <v>366862</v>
      </c>
      <c r="AS339" s="89"/>
      <c r="AT339" s="93"/>
      <c r="AU339" s="89"/>
      <c r="AV339" s="93"/>
      <c r="AW339" s="89"/>
      <c r="AX339" s="94"/>
      <c r="AY339" s="391">
        <f t="shared" ref="AY339:AY402" si="288">AR339+AT339+AV339+AX339</f>
        <v>366862</v>
      </c>
      <c r="AZ339" s="95">
        <f t="shared" si="261"/>
        <v>0</v>
      </c>
      <c r="BA339" s="49" t="str">
        <f t="shared" si="268"/>
        <v>千葉県山武市埴谷７２８－１</v>
      </c>
      <c r="BB339" s="48">
        <f t="shared" si="269"/>
        <v>1</v>
      </c>
      <c r="BC339" s="96">
        <f t="shared" si="270"/>
        <v>0</v>
      </c>
      <c r="BD339" s="89" t="str">
        <f t="shared" si="271"/>
        <v>【支払済】</v>
      </c>
      <c r="BE339" s="97">
        <f t="shared" si="272"/>
        <v>0</v>
      </c>
      <c r="BF339" s="97">
        <f t="shared" si="273"/>
        <v>0</v>
      </c>
      <c r="BG339" s="97">
        <f t="shared" si="274"/>
        <v>0</v>
      </c>
      <c r="BH339" s="97">
        <f t="shared" si="275"/>
        <v>0</v>
      </c>
      <c r="BI339" s="97">
        <f t="shared" si="276"/>
        <v>0</v>
      </c>
      <c r="BJ339" s="97">
        <f t="shared" si="277"/>
        <v>0</v>
      </c>
      <c r="BK339" s="97">
        <f t="shared" si="278"/>
        <v>0</v>
      </c>
      <c r="BL339" s="97">
        <f t="shared" si="279"/>
        <v>0</v>
      </c>
      <c r="BM339" s="97">
        <f t="shared" si="280"/>
        <v>0</v>
      </c>
      <c r="BN339" s="97">
        <f t="shared" si="281"/>
        <v>0</v>
      </c>
      <c r="BO339" s="97">
        <f t="shared" si="282"/>
        <v>0</v>
      </c>
      <c r="BP339" s="97">
        <f t="shared" si="283"/>
        <v>0</v>
      </c>
      <c r="BQ339" s="97">
        <f t="shared" si="284"/>
        <v>0</v>
      </c>
      <c r="BR339" s="97">
        <f t="shared" si="285"/>
        <v>0</v>
      </c>
      <c r="BS339" s="98">
        <f t="shared" si="286"/>
        <v>0</v>
      </c>
      <c r="BT339" s="182"/>
      <c r="BU339" s="58"/>
      <c r="BV339" s="492"/>
    </row>
    <row r="340" spans="1:74" s="100" customFormat="1" ht="31.5" customHeight="1" x14ac:dyDescent="0.25">
      <c r="A340" s="74">
        <v>12</v>
      </c>
      <c r="B340" s="75">
        <v>1114</v>
      </c>
      <c r="C340" s="49" t="s">
        <v>1874</v>
      </c>
      <c r="D340" s="76" t="s">
        <v>2906</v>
      </c>
      <c r="E340" s="48" t="s">
        <v>1351</v>
      </c>
      <c r="F340" s="87" t="s">
        <v>3263</v>
      </c>
      <c r="G340" s="87"/>
      <c r="H340" s="87"/>
      <c r="I340" s="87"/>
      <c r="J340" s="109"/>
      <c r="K340" s="87"/>
      <c r="L340" s="87"/>
      <c r="M340" s="82"/>
      <c r="N340" s="49" t="s">
        <v>3264</v>
      </c>
      <c r="O340" s="76" t="s">
        <v>3745</v>
      </c>
      <c r="P340" s="76" t="str">
        <f>IF(COUNTIF(N340,"*未確定*"),"番地未確定","")</f>
        <v/>
      </c>
      <c r="Q340" s="88" t="s">
        <v>613</v>
      </c>
      <c r="R340" s="49"/>
      <c r="S340" s="76" t="s">
        <v>1854</v>
      </c>
      <c r="T340" s="76" t="s">
        <v>24</v>
      </c>
      <c r="U340" s="89"/>
      <c r="V340" s="90">
        <v>1</v>
      </c>
      <c r="W340" s="399">
        <f t="shared" si="265"/>
        <v>1919279</v>
      </c>
      <c r="X340" s="171" t="s">
        <v>2850</v>
      </c>
      <c r="Y340" s="419"/>
      <c r="Z340" s="473" t="s">
        <v>4576</v>
      </c>
      <c r="AA340" s="473" t="s">
        <v>4575</v>
      </c>
      <c r="AB340" s="473" t="s">
        <v>4576</v>
      </c>
      <c r="AC340" s="132" t="str">
        <f t="shared" si="267"/>
        <v>【支払済】</v>
      </c>
      <c r="AD340" s="132" t="s">
        <v>3097</v>
      </c>
      <c r="AE340" s="132">
        <v>41713</v>
      </c>
      <c r="AF340" s="132" t="str">
        <f t="shared" si="287"/>
        <v/>
      </c>
      <c r="AG340" s="132">
        <f t="shared" si="262"/>
        <v>41713</v>
      </c>
      <c r="AH340" s="132"/>
      <c r="AI340" s="204"/>
      <c r="AJ340" s="205"/>
      <c r="AK340" s="206"/>
      <c r="AL340" s="207"/>
      <c r="AM340" s="208">
        <v>1919279</v>
      </c>
      <c r="AN340" s="93"/>
      <c r="AO340" s="49" t="str">
        <f t="shared" si="266"/>
        <v>千葉県山武市埴谷２３９０－２他</v>
      </c>
      <c r="AP340" s="208"/>
      <c r="AQ340" s="89">
        <v>43549</v>
      </c>
      <c r="AR340" s="93">
        <v>1919279</v>
      </c>
      <c r="AS340" s="89"/>
      <c r="AT340" s="93"/>
      <c r="AU340" s="89"/>
      <c r="AV340" s="93"/>
      <c r="AW340" s="89"/>
      <c r="AX340" s="94"/>
      <c r="AY340" s="391">
        <f t="shared" si="288"/>
        <v>1919279</v>
      </c>
      <c r="AZ340" s="95">
        <f t="shared" si="261"/>
        <v>0</v>
      </c>
      <c r="BA340" s="49" t="str">
        <f t="shared" si="268"/>
        <v>千葉県山武市埴谷２３９０－２他</v>
      </c>
      <c r="BB340" s="48">
        <f t="shared" si="269"/>
        <v>1</v>
      </c>
      <c r="BC340" s="96">
        <f t="shared" si="270"/>
        <v>0</v>
      </c>
      <c r="BD340" s="89" t="str">
        <f t="shared" si="271"/>
        <v>【支払済】</v>
      </c>
      <c r="BE340" s="97">
        <f t="shared" si="272"/>
        <v>0</v>
      </c>
      <c r="BF340" s="97">
        <f t="shared" si="273"/>
        <v>0</v>
      </c>
      <c r="BG340" s="97">
        <f t="shared" si="274"/>
        <v>0</v>
      </c>
      <c r="BH340" s="97">
        <f t="shared" si="275"/>
        <v>0</v>
      </c>
      <c r="BI340" s="97">
        <f t="shared" si="276"/>
        <v>0</v>
      </c>
      <c r="BJ340" s="97">
        <f t="shared" si="277"/>
        <v>0</v>
      </c>
      <c r="BK340" s="97">
        <f t="shared" si="278"/>
        <v>0</v>
      </c>
      <c r="BL340" s="97">
        <f t="shared" si="279"/>
        <v>0</v>
      </c>
      <c r="BM340" s="97">
        <f t="shared" si="280"/>
        <v>0</v>
      </c>
      <c r="BN340" s="97">
        <f t="shared" si="281"/>
        <v>0</v>
      </c>
      <c r="BO340" s="97">
        <f t="shared" si="282"/>
        <v>0</v>
      </c>
      <c r="BP340" s="97">
        <f t="shared" si="283"/>
        <v>0</v>
      </c>
      <c r="BQ340" s="97">
        <f t="shared" si="284"/>
        <v>0</v>
      </c>
      <c r="BR340" s="97">
        <f t="shared" si="285"/>
        <v>0</v>
      </c>
      <c r="BS340" s="98">
        <f t="shared" si="286"/>
        <v>0</v>
      </c>
      <c r="BT340" s="182"/>
      <c r="BU340" s="58"/>
      <c r="BV340" s="492"/>
    </row>
    <row r="341" spans="1:74" s="118" customFormat="1" ht="31.5" customHeight="1" x14ac:dyDescent="0.25">
      <c r="A341" s="74">
        <v>12</v>
      </c>
      <c r="B341" s="75">
        <v>1082</v>
      </c>
      <c r="C341" s="49" t="s">
        <v>1879</v>
      </c>
      <c r="D341" s="76" t="s">
        <v>2906</v>
      </c>
      <c r="E341" s="48" t="s">
        <v>1080</v>
      </c>
      <c r="F341" s="87" t="s">
        <v>3218</v>
      </c>
      <c r="G341" s="87"/>
      <c r="H341" s="87"/>
      <c r="I341" s="87"/>
      <c r="J341" s="109"/>
      <c r="K341" s="87"/>
      <c r="L341" s="87"/>
      <c r="M341" s="48" t="s">
        <v>2371</v>
      </c>
      <c r="N341" s="49" t="s">
        <v>1314</v>
      </c>
      <c r="O341" s="76" t="s">
        <v>3745</v>
      </c>
      <c r="P341" s="49"/>
      <c r="Q341" s="88" t="s">
        <v>560</v>
      </c>
      <c r="R341" s="49"/>
      <c r="S341" s="76" t="s">
        <v>1854</v>
      </c>
      <c r="T341" s="76" t="s">
        <v>23</v>
      </c>
      <c r="U341" s="89"/>
      <c r="V341" s="90">
        <v>1</v>
      </c>
      <c r="W341" s="399">
        <f t="shared" si="265"/>
        <v>573705</v>
      </c>
      <c r="X341" s="171" t="s">
        <v>3629</v>
      </c>
      <c r="Y341" s="419"/>
      <c r="Z341" s="473" t="s">
        <v>4575</v>
      </c>
      <c r="AA341" s="473" t="s">
        <v>4575</v>
      </c>
      <c r="AB341" s="473" t="s">
        <v>4576</v>
      </c>
      <c r="AC341" s="132" t="str">
        <f t="shared" si="267"/>
        <v>【支払済】</v>
      </c>
      <c r="AD341" s="132">
        <v>42563</v>
      </c>
      <c r="AE341" s="132">
        <v>41729</v>
      </c>
      <c r="AF341" s="132" t="str">
        <f t="shared" si="287"/>
        <v/>
      </c>
      <c r="AG341" s="132">
        <f t="shared" si="262"/>
        <v>41729</v>
      </c>
      <c r="AH341" s="132"/>
      <c r="AI341" s="204" t="s">
        <v>2345</v>
      </c>
      <c r="AJ341" s="205">
        <v>43567</v>
      </c>
      <c r="AK341" s="235">
        <v>573705</v>
      </c>
      <c r="AL341" s="236">
        <v>573705</v>
      </c>
      <c r="AM341" s="208">
        <v>573705</v>
      </c>
      <c r="AN341" s="93"/>
      <c r="AO341" s="49" t="str">
        <f t="shared" si="266"/>
        <v>千葉県夷隅郡大多喜町上原字諏訪森３０３－１、３０３－９－１～２</v>
      </c>
      <c r="AP341" s="208"/>
      <c r="AQ341" s="89">
        <v>43558</v>
      </c>
      <c r="AR341" s="93">
        <v>573705</v>
      </c>
      <c r="AS341" s="89"/>
      <c r="AT341" s="93"/>
      <c r="AU341" s="89"/>
      <c r="AV341" s="93"/>
      <c r="AW341" s="89"/>
      <c r="AX341" s="94"/>
      <c r="AY341" s="391">
        <f t="shared" si="288"/>
        <v>573705</v>
      </c>
      <c r="AZ341" s="95">
        <f t="shared" si="261"/>
        <v>0</v>
      </c>
      <c r="BA341" s="49" t="str">
        <f t="shared" si="268"/>
        <v>千葉県夷隅郡大多喜町上原字諏訪森３０３－１、３０３－９－１～２</v>
      </c>
      <c r="BB341" s="48">
        <f t="shared" si="269"/>
        <v>1</v>
      </c>
      <c r="BC341" s="96">
        <f t="shared" si="270"/>
        <v>0</v>
      </c>
      <c r="BD341" s="89" t="str">
        <f t="shared" si="271"/>
        <v>【支払済】</v>
      </c>
      <c r="BE341" s="97">
        <f t="shared" si="272"/>
        <v>0</v>
      </c>
      <c r="BF341" s="97">
        <f t="shared" si="273"/>
        <v>0</v>
      </c>
      <c r="BG341" s="97">
        <f t="shared" si="274"/>
        <v>0</v>
      </c>
      <c r="BH341" s="97">
        <f t="shared" si="275"/>
        <v>0</v>
      </c>
      <c r="BI341" s="97">
        <f t="shared" si="276"/>
        <v>0</v>
      </c>
      <c r="BJ341" s="97">
        <f t="shared" si="277"/>
        <v>0</v>
      </c>
      <c r="BK341" s="97">
        <f t="shared" si="278"/>
        <v>0</v>
      </c>
      <c r="BL341" s="97">
        <f t="shared" si="279"/>
        <v>0</v>
      </c>
      <c r="BM341" s="97">
        <f t="shared" si="280"/>
        <v>0</v>
      </c>
      <c r="BN341" s="97">
        <f t="shared" si="281"/>
        <v>0</v>
      </c>
      <c r="BO341" s="97">
        <f t="shared" si="282"/>
        <v>0</v>
      </c>
      <c r="BP341" s="97">
        <f t="shared" si="283"/>
        <v>0</v>
      </c>
      <c r="BQ341" s="97">
        <f t="shared" si="284"/>
        <v>0</v>
      </c>
      <c r="BR341" s="97">
        <f t="shared" si="285"/>
        <v>0</v>
      </c>
      <c r="BS341" s="98">
        <f t="shared" si="286"/>
        <v>0</v>
      </c>
      <c r="BT341" s="182"/>
      <c r="BU341" s="58"/>
      <c r="BV341" s="492"/>
    </row>
    <row r="342" spans="1:74" s="118" customFormat="1" ht="31.5" customHeight="1" x14ac:dyDescent="0.25">
      <c r="A342" s="74">
        <v>12</v>
      </c>
      <c r="B342" s="75">
        <v>187</v>
      </c>
      <c r="C342" s="49" t="s">
        <v>561</v>
      </c>
      <c r="D342" s="76" t="s">
        <v>2389</v>
      </c>
      <c r="E342" s="48" t="s">
        <v>1293</v>
      </c>
      <c r="F342" s="87" t="s">
        <v>2399</v>
      </c>
      <c r="G342" s="87"/>
      <c r="H342" s="87"/>
      <c r="I342" s="87"/>
      <c r="J342" s="109"/>
      <c r="K342" s="87"/>
      <c r="L342" s="87"/>
      <c r="M342" s="48" t="s">
        <v>2371</v>
      </c>
      <c r="N342" s="49" t="s">
        <v>1315</v>
      </c>
      <c r="O342" s="49"/>
      <c r="P342" s="49"/>
      <c r="Q342" s="88" t="s">
        <v>562</v>
      </c>
      <c r="R342" s="49"/>
      <c r="S342" s="76" t="s">
        <v>1854</v>
      </c>
      <c r="T342" s="76" t="s">
        <v>23</v>
      </c>
      <c r="U342" s="89"/>
      <c r="V342" s="90">
        <v>1</v>
      </c>
      <c r="W342" s="399">
        <f t="shared" si="265"/>
        <v>366862</v>
      </c>
      <c r="X342" s="171" t="s">
        <v>2454</v>
      </c>
      <c r="Y342" s="209" t="s">
        <v>2160</v>
      </c>
      <c r="Z342" s="506" t="s">
        <v>4575</v>
      </c>
      <c r="AA342" s="506" t="s">
        <v>4575</v>
      </c>
      <c r="AB342" s="506" t="s">
        <v>4576</v>
      </c>
      <c r="AC342" s="204" t="s">
        <v>152</v>
      </c>
      <c r="AD342" s="132">
        <v>42198</v>
      </c>
      <c r="AE342" s="132">
        <v>41729</v>
      </c>
      <c r="AF342" s="132" t="str">
        <f t="shared" si="287"/>
        <v/>
      </c>
      <c r="AG342" s="132">
        <f t="shared" si="262"/>
        <v>41729</v>
      </c>
      <c r="AH342" s="132"/>
      <c r="AI342" s="204" t="s">
        <v>2345</v>
      </c>
      <c r="AJ342" s="205">
        <v>43567</v>
      </c>
      <c r="AK342" s="211">
        <v>366862</v>
      </c>
      <c r="AL342" s="226">
        <v>366862</v>
      </c>
      <c r="AM342" s="208">
        <v>366862</v>
      </c>
      <c r="AN342" s="93"/>
      <c r="AO342" s="49" t="str">
        <f t="shared" si="266"/>
        <v>千葉県いすみ市高谷字南海道５１９－３</v>
      </c>
      <c r="AP342" s="49"/>
      <c r="AQ342" s="89"/>
      <c r="AR342" s="93"/>
      <c r="AS342" s="89"/>
      <c r="AT342" s="93"/>
      <c r="AU342" s="89"/>
      <c r="AV342" s="93"/>
      <c r="AW342" s="89"/>
      <c r="AX342" s="94"/>
      <c r="AY342" s="391">
        <f t="shared" si="288"/>
        <v>0</v>
      </c>
      <c r="AZ342" s="95">
        <f t="shared" si="261"/>
        <v>366862</v>
      </c>
      <c r="BA342" s="49" t="str">
        <f t="shared" si="268"/>
        <v>千葉県いすみ市高谷字南海道５１９－３</v>
      </c>
      <c r="BB342" s="48">
        <f t="shared" si="269"/>
        <v>1</v>
      </c>
      <c r="BC342" s="96" t="str">
        <f t="shared" si="270"/>
        <v>ｽﾏｰﾄﾌｧｰﾑ</v>
      </c>
      <c r="BD342" s="89" t="str">
        <f t="shared" si="271"/>
        <v>【譲渡済】</v>
      </c>
      <c r="BE342" s="97">
        <f t="shared" si="272"/>
        <v>0</v>
      </c>
      <c r="BF342" s="97">
        <f t="shared" si="273"/>
        <v>0</v>
      </c>
      <c r="BG342" s="97">
        <f t="shared" si="274"/>
        <v>0</v>
      </c>
      <c r="BH342" s="97">
        <f t="shared" si="275"/>
        <v>0</v>
      </c>
      <c r="BI342" s="97">
        <f t="shared" si="276"/>
        <v>0</v>
      </c>
      <c r="BJ342" s="97">
        <f t="shared" si="277"/>
        <v>0</v>
      </c>
      <c r="BK342" s="97">
        <f t="shared" si="278"/>
        <v>0</v>
      </c>
      <c r="BL342" s="97">
        <f t="shared" si="279"/>
        <v>0</v>
      </c>
      <c r="BM342" s="97">
        <f t="shared" si="280"/>
        <v>0</v>
      </c>
      <c r="BN342" s="97">
        <f t="shared" si="281"/>
        <v>0</v>
      </c>
      <c r="BO342" s="97">
        <f t="shared" si="282"/>
        <v>0</v>
      </c>
      <c r="BP342" s="97">
        <f t="shared" si="283"/>
        <v>0</v>
      </c>
      <c r="BQ342" s="97">
        <f t="shared" si="284"/>
        <v>0</v>
      </c>
      <c r="BR342" s="97">
        <f t="shared" si="285"/>
        <v>0</v>
      </c>
      <c r="BS342" s="98">
        <f t="shared" si="286"/>
        <v>366862</v>
      </c>
      <c r="BT342" s="182"/>
      <c r="BU342" s="58"/>
      <c r="BV342" s="136"/>
    </row>
    <row r="343" spans="1:74" s="118" customFormat="1" ht="31.5" customHeight="1" x14ac:dyDescent="0.25">
      <c r="A343" s="74">
        <v>12</v>
      </c>
      <c r="B343" s="75">
        <v>187</v>
      </c>
      <c r="C343" s="49" t="s">
        <v>2867</v>
      </c>
      <c r="D343" s="76" t="s">
        <v>1818</v>
      </c>
      <c r="E343" s="48" t="s">
        <v>1293</v>
      </c>
      <c r="F343" s="87" t="s">
        <v>2868</v>
      </c>
      <c r="G343" s="87"/>
      <c r="H343" s="87"/>
      <c r="I343" s="87"/>
      <c r="J343" s="109"/>
      <c r="K343" s="87"/>
      <c r="L343" s="87"/>
      <c r="M343" s="48" t="s">
        <v>2371</v>
      </c>
      <c r="N343" s="49" t="s">
        <v>1315</v>
      </c>
      <c r="O343" s="49"/>
      <c r="P343" s="49"/>
      <c r="Q343" s="88" t="s">
        <v>2869</v>
      </c>
      <c r="R343" s="49"/>
      <c r="S343" s="76" t="s">
        <v>1854</v>
      </c>
      <c r="T343" s="76" t="s">
        <v>23</v>
      </c>
      <c r="U343" s="89"/>
      <c r="V343" s="90">
        <v>1</v>
      </c>
      <c r="W343" s="399">
        <f t="shared" si="265"/>
        <v>366862</v>
      </c>
      <c r="X343" s="171" t="s">
        <v>3254</v>
      </c>
      <c r="Y343" s="433" t="s">
        <v>2160</v>
      </c>
      <c r="Z343" s="482" t="s">
        <v>4575</v>
      </c>
      <c r="AA343" s="482" t="s">
        <v>4575</v>
      </c>
      <c r="AB343" s="482" t="s">
        <v>4576</v>
      </c>
      <c r="AC343" s="132" t="str">
        <f>IF(AZ343=0,"【支払済】","")</f>
        <v>【支払済】</v>
      </c>
      <c r="AD343" s="132">
        <v>43537</v>
      </c>
      <c r="AE343" s="132">
        <v>41729</v>
      </c>
      <c r="AF343" s="132" t="str">
        <f t="shared" si="287"/>
        <v/>
      </c>
      <c r="AG343" s="132">
        <f t="shared" si="262"/>
        <v>41729</v>
      </c>
      <c r="AH343" s="132"/>
      <c r="AI343" s="204" t="s">
        <v>2859</v>
      </c>
      <c r="AJ343" s="205">
        <v>43567</v>
      </c>
      <c r="AK343" s="235">
        <v>366862</v>
      </c>
      <c r="AL343" s="226">
        <v>366862</v>
      </c>
      <c r="AM343" s="208">
        <v>366862</v>
      </c>
      <c r="AN343" s="93"/>
      <c r="AO343" s="49" t="str">
        <f t="shared" si="266"/>
        <v>千葉県いすみ市高谷字南海道５１９－３</v>
      </c>
      <c r="AP343" s="208"/>
      <c r="AQ343" s="89">
        <v>43567</v>
      </c>
      <c r="AR343" s="93">
        <v>366862</v>
      </c>
      <c r="AS343" s="89"/>
      <c r="AT343" s="93"/>
      <c r="AU343" s="89"/>
      <c r="AV343" s="93"/>
      <c r="AW343" s="89"/>
      <c r="AX343" s="94"/>
      <c r="AY343" s="391">
        <f t="shared" si="288"/>
        <v>366862</v>
      </c>
      <c r="AZ343" s="95">
        <f t="shared" si="261"/>
        <v>0</v>
      </c>
      <c r="BA343" s="49" t="str">
        <f t="shared" si="268"/>
        <v>千葉県いすみ市高谷字南海道５１９－３</v>
      </c>
      <c r="BB343" s="48">
        <f t="shared" si="269"/>
        <v>1</v>
      </c>
      <c r="BC343" s="96" t="str">
        <f t="shared" si="270"/>
        <v>ｽﾏｰﾄﾌｧｰﾑ</v>
      </c>
      <c r="BD343" s="89" t="str">
        <f t="shared" si="271"/>
        <v>【支払済】</v>
      </c>
      <c r="BE343" s="97">
        <f t="shared" si="272"/>
        <v>0</v>
      </c>
      <c r="BF343" s="97">
        <f t="shared" si="273"/>
        <v>0</v>
      </c>
      <c r="BG343" s="97">
        <f t="shared" si="274"/>
        <v>0</v>
      </c>
      <c r="BH343" s="97">
        <f t="shared" si="275"/>
        <v>0</v>
      </c>
      <c r="BI343" s="97">
        <f t="shared" si="276"/>
        <v>0</v>
      </c>
      <c r="BJ343" s="97">
        <f t="shared" si="277"/>
        <v>0</v>
      </c>
      <c r="BK343" s="97">
        <f t="shared" si="278"/>
        <v>0</v>
      </c>
      <c r="BL343" s="97">
        <f t="shared" si="279"/>
        <v>0</v>
      </c>
      <c r="BM343" s="97">
        <f t="shared" si="280"/>
        <v>0</v>
      </c>
      <c r="BN343" s="97">
        <f t="shared" si="281"/>
        <v>0</v>
      </c>
      <c r="BO343" s="97">
        <f t="shared" si="282"/>
        <v>0</v>
      </c>
      <c r="BP343" s="97">
        <f t="shared" si="283"/>
        <v>0</v>
      </c>
      <c r="BQ343" s="97">
        <f t="shared" si="284"/>
        <v>0</v>
      </c>
      <c r="BR343" s="97">
        <f t="shared" si="285"/>
        <v>0</v>
      </c>
      <c r="BS343" s="98">
        <f t="shared" si="286"/>
        <v>0</v>
      </c>
      <c r="BT343" s="182"/>
      <c r="BU343" s="58"/>
      <c r="BV343" s="492" t="s">
        <v>4622</v>
      </c>
    </row>
    <row r="344" spans="1:74" s="118" customFormat="1" ht="31.5" customHeight="1" x14ac:dyDescent="0.25">
      <c r="A344" s="74">
        <v>12</v>
      </c>
      <c r="B344" s="75">
        <v>188</v>
      </c>
      <c r="C344" s="49" t="s">
        <v>561</v>
      </c>
      <c r="D344" s="76" t="s">
        <v>3126</v>
      </c>
      <c r="E344" s="48" t="s">
        <v>1312</v>
      </c>
      <c r="F344" s="87" t="s">
        <v>3235</v>
      </c>
      <c r="G344" s="87"/>
      <c r="H344" s="87"/>
      <c r="I344" s="87"/>
      <c r="J344" s="109" t="s">
        <v>3761</v>
      </c>
      <c r="K344" s="87"/>
      <c r="L344" s="87"/>
      <c r="M344" s="48" t="s">
        <v>2371</v>
      </c>
      <c r="N344" s="49" t="s">
        <v>1337</v>
      </c>
      <c r="O344" s="49"/>
      <c r="P344" s="76" t="str">
        <f>IF(COUNTIF(N344,"*未確定*"),"番地未確定","")</f>
        <v/>
      </c>
      <c r="Q344" s="88" t="s">
        <v>589</v>
      </c>
      <c r="R344" s="49"/>
      <c r="S344" s="76" t="s">
        <v>1854</v>
      </c>
      <c r="T344" s="76" t="s">
        <v>23</v>
      </c>
      <c r="U344" s="89"/>
      <c r="V344" s="90">
        <v>1</v>
      </c>
      <c r="W344" s="399">
        <f t="shared" si="265"/>
        <v>573705</v>
      </c>
      <c r="X344" s="171" t="s">
        <v>2514</v>
      </c>
      <c r="Y344" s="76"/>
      <c r="Z344" s="473" t="s">
        <v>4576</v>
      </c>
      <c r="AA344" s="482" t="s">
        <v>4575</v>
      </c>
      <c r="AB344" s="473" t="s">
        <v>4646</v>
      </c>
      <c r="AC344" s="132" t="s">
        <v>145</v>
      </c>
      <c r="AD344" s="132">
        <v>42565</v>
      </c>
      <c r="AE344" s="132">
        <v>41729</v>
      </c>
      <c r="AF344" s="132" t="str">
        <f t="shared" si="287"/>
        <v/>
      </c>
      <c r="AG344" s="132">
        <f t="shared" si="262"/>
        <v>41729</v>
      </c>
      <c r="AH344" s="132"/>
      <c r="AI344" s="204"/>
      <c r="AJ344" s="205"/>
      <c r="AK344" s="206"/>
      <c r="AL344" s="207"/>
      <c r="AM344" s="208">
        <v>573705</v>
      </c>
      <c r="AN344" s="93"/>
      <c r="AO344" s="49" t="str">
        <f t="shared" si="266"/>
        <v>千葉県いすみ市山田３９７２－７－１</v>
      </c>
      <c r="AP344" s="49"/>
      <c r="AQ344" s="89"/>
      <c r="AR344" s="93"/>
      <c r="AS344" s="89"/>
      <c r="AT344" s="93"/>
      <c r="AU344" s="89"/>
      <c r="AV344" s="93"/>
      <c r="AW344" s="89"/>
      <c r="AX344" s="94"/>
      <c r="AY344" s="391">
        <f t="shared" si="288"/>
        <v>0</v>
      </c>
      <c r="AZ344" s="95">
        <f t="shared" si="261"/>
        <v>573705</v>
      </c>
      <c r="BA344" s="49" t="str">
        <f t="shared" si="268"/>
        <v>千葉県いすみ市山田３９７２－７－１</v>
      </c>
      <c r="BB344" s="48">
        <f t="shared" si="269"/>
        <v>1</v>
      </c>
      <c r="BC344" s="96">
        <f t="shared" si="270"/>
        <v>0</v>
      </c>
      <c r="BD344" s="89" t="str">
        <f t="shared" si="271"/>
        <v>期限未記載</v>
      </c>
      <c r="BE344" s="97">
        <f t="shared" si="272"/>
        <v>573705</v>
      </c>
      <c r="BF344" s="97">
        <f t="shared" si="273"/>
        <v>0</v>
      </c>
      <c r="BG344" s="97">
        <f t="shared" si="274"/>
        <v>0</v>
      </c>
      <c r="BH344" s="97">
        <f t="shared" si="275"/>
        <v>0</v>
      </c>
      <c r="BI344" s="97">
        <f t="shared" si="276"/>
        <v>0</v>
      </c>
      <c r="BJ344" s="97">
        <f t="shared" si="277"/>
        <v>0</v>
      </c>
      <c r="BK344" s="97">
        <f t="shared" si="278"/>
        <v>0</v>
      </c>
      <c r="BL344" s="97">
        <f t="shared" si="279"/>
        <v>0</v>
      </c>
      <c r="BM344" s="97">
        <f t="shared" si="280"/>
        <v>0</v>
      </c>
      <c r="BN344" s="97">
        <f t="shared" si="281"/>
        <v>0</v>
      </c>
      <c r="BO344" s="97">
        <f t="shared" si="282"/>
        <v>0</v>
      </c>
      <c r="BP344" s="97">
        <f t="shared" si="283"/>
        <v>0</v>
      </c>
      <c r="BQ344" s="97">
        <f t="shared" si="284"/>
        <v>0</v>
      </c>
      <c r="BR344" s="97">
        <f t="shared" si="285"/>
        <v>0</v>
      </c>
      <c r="BS344" s="98">
        <f t="shared" si="286"/>
        <v>0</v>
      </c>
      <c r="BT344" s="182"/>
      <c r="BU344" s="58"/>
      <c r="BV344" s="136"/>
    </row>
    <row r="345" spans="1:74" s="118" customFormat="1" ht="31.5" customHeight="1" x14ac:dyDescent="0.25">
      <c r="A345" s="74">
        <v>12</v>
      </c>
      <c r="B345" s="75">
        <v>190</v>
      </c>
      <c r="C345" s="49" t="s">
        <v>561</v>
      </c>
      <c r="D345" s="76" t="s">
        <v>2906</v>
      </c>
      <c r="E345" s="76" t="s">
        <v>2177</v>
      </c>
      <c r="F345" s="319" t="s">
        <v>4032</v>
      </c>
      <c r="G345" s="319"/>
      <c r="H345" s="101"/>
      <c r="I345" s="101"/>
      <c r="J345" s="257"/>
      <c r="K345" s="101"/>
      <c r="L345" s="101"/>
      <c r="M345" s="48" t="s">
        <v>2371</v>
      </c>
      <c r="N345" s="49" t="s">
        <v>2176</v>
      </c>
      <c r="O345" s="49"/>
      <c r="P345" s="49"/>
      <c r="Q345" s="88" t="s">
        <v>155</v>
      </c>
      <c r="R345" s="49"/>
      <c r="S345" s="76" t="s">
        <v>1854</v>
      </c>
      <c r="T345" s="76" t="s">
        <v>23</v>
      </c>
      <c r="U345" s="110"/>
      <c r="V345" s="90">
        <v>2</v>
      </c>
      <c r="W345" s="399">
        <f t="shared" si="265"/>
        <v>959500</v>
      </c>
      <c r="X345" s="171" t="s">
        <v>3508</v>
      </c>
      <c r="Y345" s="121"/>
      <c r="Z345" s="473" t="s">
        <v>4575</v>
      </c>
      <c r="AA345" s="473" t="s">
        <v>4575</v>
      </c>
      <c r="AB345" s="473" t="s">
        <v>4576</v>
      </c>
      <c r="AC345" s="121"/>
      <c r="AD345" s="132">
        <v>42832</v>
      </c>
      <c r="AE345" s="132"/>
      <c r="AF345" s="132" t="str">
        <f t="shared" si="287"/>
        <v/>
      </c>
      <c r="AG345" s="132">
        <f t="shared" si="262"/>
        <v>42832</v>
      </c>
      <c r="AH345" s="132"/>
      <c r="AI345" s="132"/>
      <c r="AJ345" s="132"/>
      <c r="AK345" s="112"/>
      <c r="AL345" s="132"/>
      <c r="AM345" s="150"/>
      <c r="AN345" s="111">
        <v>1919000</v>
      </c>
      <c r="AO345" s="49" t="str">
        <f t="shared" si="266"/>
        <v>千葉県いすみ市岬町桑田１３７９－９－１～２</v>
      </c>
      <c r="AP345" s="49"/>
      <c r="AQ345" s="89"/>
      <c r="AR345" s="93"/>
      <c r="AS345" s="89"/>
      <c r="AT345" s="93"/>
      <c r="AU345" s="89"/>
      <c r="AV345" s="93"/>
      <c r="AW345" s="107"/>
      <c r="AX345" s="103"/>
      <c r="AY345" s="391">
        <f t="shared" si="288"/>
        <v>0</v>
      </c>
      <c r="AZ345" s="95" t="str">
        <f t="shared" si="261"/>
        <v/>
      </c>
      <c r="BA345" s="49" t="str">
        <f t="shared" si="268"/>
        <v>千葉県いすみ市岬町桑田１３７９－９－１～２</v>
      </c>
      <c r="BB345" s="48">
        <f t="shared" si="269"/>
        <v>2</v>
      </c>
      <c r="BC345" s="96">
        <f t="shared" si="270"/>
        <v>0</v>
      </c>
      <c r="BD345" s="89">
        <f t="shared" si="271"/>
        <v>0</v>
      </c>
      <c r="BE345" s="97">
        <f t="shared" si="272"/>
        <v>0</v>
      </c>
      <c r="BF345" s="97" t="str">
        <f t="shared" si="273"/>
        <v/>
      </c>
      <c r="BG345" s="97">
        <f t="shared" si="274"/>
        <v>0</v>
      </c>
      <c r="BH345" s="97">
        <f t="shared" si="275"/>
        <v>0</v>
      </c>
      <c r="BI345" s="97">
        <f t="shared" si="276"/>
        <v>0</v>
      </c>
      <c r="BJ345" s="97">
        <f t="shared" si="277"/>
        <v>0</v>
      </c>
      <c r="BK345" s="97">
        <f t="shared" si="278"/>
        <v>0</v>
      </c>
      <c r="BL345" s="97">
        <f t="shared" si="279"/>
        <v>0</v>
      </c>
      <c r="BM345" s="97">
        <f t="shared" si="280"/>
        <v>0</v>
      </c>
      <c r="BN345" s="97">
        <f t="shared" si="281"/>
        <v>0</v>
      </c>
      <c r="BO345" s="97">
        <f t="shared" si="282"/>
        <v>0</v>
      </c>
      <c r="BP345" s="97">
        <f t="shared" si="283"/>
        <v>0</v>
      </c>
      <c r="BQ345" s="97">
        <f t="shared" si="284"/>
        <v>0</v>
      </c>
      <c r="BR345" s="97">
        <f t="shared" si="285"/>
        <v>0</v>
      </c>
      <c r="BS345" s="98" t="e">
        <f t="shared" si="286"/>
        <v>#VALUE!</v>
      </c>
      <c r="BT345" s="182"/>
      <c r="BU345" s="58"/>
      <c r="BV345" s="136" t="s">
        <v>4647</v>
      </c>
    </row>
    <row r="346" spans="1:74" ht="31.5" customHeight="1" x14ac:dyDescent="0.25">
      <c r="A346" s="74">
        <v>12</v>
      </c>
      <c r="B346" s="75">
        <v>189</v>
      </c>
      <c r="C346" s="49" t="s">
        <v>561</v>
      </c>
      <c r="D346" s="76" t="s">
        <v>2906</v>
      </c>
      <c r="E346" s="76" t="s">
        <v>2177</v>
      </c>
      <c r="F346" s="319" t="s">
        <v>4032</v>
      </c>
      <c r="G346" s="319"/>
      <c r="H346" s="101"/>
      <c r="I346" s="101"/>
      <c r="J346" s="257"/>
      <c r="K346" s="101"/>
      <c r="L346" s="101"/>
      <c r="M346" s="48" t="s">
        <v>2371</v>
      </c>
      <c r="N346" s="49" t="s">
        <v>2176</v>
      </c>
      <c r="O346" s="49"/>
      <c r="P346" s="76" t="str">
        <f>IF(COUNTIF(N346,"*未確定*"),"番地未確定","")</f>
        <v/>
      </c>
      <c r="Q346" s="88" t="s">
        <v>589</v>
      </c>
      <c r="R346" s="49"/>
      <c r="S346" s="76" t="s">
        <v>1854</v>
      </c>
      <c r="T346" s="76" t="s">
        <v>23</v>
      </c>
      <c r="U346" s="89"/>
      <c r="V346" s="90">
        <v>2</v>
      </c>
      <c r="W346" s="399">
        <f t="shared" si="265"/>
        <v>959580</v>
      </c>
      <c r="X346" s="171" t="s">
        <v>3508</v>
      </c>
      <c r="Y346" s="209" t="s">
        <v>2310</v>
      </c>
      <c r="Z346" s="473" t="s">
        <v>4575</v>
      </c>
      <c r="AA346" s="473" t="s">
        <v>4575</v>
      </c>
      <c r="AB346" s="473" t="s">
        <v>4576</v>
      </c>
      <c r="AC346" s="132" t="s">
        <v>145</v>
      </c>
      <c r="AD346" s="132" t="s">
        <v>2121</v>
      </c>
      <c r="AE346" s="132" t="s">
        <v>2122</v>
      </c>
      <c r="AF346" s="132" t="str">
        <f t="shared" si="287"/>
        <v/>
      </c>
      <c r="AG346" s="132" t="str">
        <f t="shared" si="262"/>
        <v>未発行(ﾌﾟﾛｾｽ)</v>
      </c>
      <c r="AH346" s="132"/>
      <c r="AI346" s="204"/>
      <c r="AJ346" s="205"/>
      <c r="AK346" s="211"/>
      <c r="AL346" s="207"/>
      <c r="AM346" s="208">
        <v>1919160</v>
      </c>
      <c r="AN346" s="93"/>
      <c r="AO346" s="49" t="str">
        <f t="shared" si="266"/>
        <v>千葉県いすみ市岬町桑田１３７９－９－１～２</v>
      </c>
      <c r="AP346" s="49"/>
      <c r="AQ346" s="89"/>
      <c r="AR346" s="93"/>
      <c r="AS346" s="89"/>
      <c r="AT346" s="93"/>
      <c r="AU346" s="89"/>
      <c r="AV346" s="93"/>
      <c r="AW346" s="89"/>
      <c r="AX346" s="94"/>
      <c r="AY346" s="391">
        <f t="shared" si="288"/>
        <v>0</v>
      </c>
      <c r="AZ346" s="95">
        <f t="shared" si="261"/>
        <v>1919160</v>
      </c>
      <c r="BA346" s="49" t="str">
        <f t="shared" si="268"/>
        <v>千葉県いすみ市岬町桑田１３７９－９－１～２</v>
      </c>
      <c r="BB346" s="48">
        <f t="shared" si="269"/>
        <v>2</v>
      </c>
      <c r="BC346" s="96" t="str">
        <f t="shared" si="270"/>
        <v>自社物件</v>
      </c>
      <c r="BD346" s="89" t="str">
        <f t="shared" si="271"/>
        <v>期限未記載</v>
      </c>
      <c r="BE346" s="97">
        <f t="shared" si="272"/>
        <v>1919160</v>
      </c>
      <c r="BF346" s="97">
        <f t="shared" si="273"/>
        <v>0</v>
      </c>
      <c r="BG346" s="97">
        <f t="shared" si="274"/>
        <v>0</v>
      </c>
      <c r="BH346" s="97">
        <f t="shared" si="275"/>
        <v>0</v>
      </c>
      <c r="BI346" s="97">
        <f t="shared" si="276"/>
        <v>0</v>
      </c>
      <c r="BJ346" s="97">
        <f t="shared" si="277"/>
        <v>0</v>
      </c>
      <c r="BK346" s="97">
        <f t="shared" si="278"/>
        <v>0</v>
      </c>
      <c r="BL346" s="97">
        <f t="shared" si="279"/>
        <v>0</v>
      </c>
      <c r="BM346" s="97">
        <f t="shared" si="280"/>
        <v>0</v>
      </c>
      <c r="BN346" s="97">
        <f t="shared" si="281"/>
        <v>0</v>
      </c>
      <c r="BO346" s="97">
        <f t="shared" si="282"/>
        <v>0</v>
      </c>
      <c r="BP346" s="97">
        <f t="shared" si="283"/>
        <v>0</v>
      </c>
      <c r="BQ346" s="97">
        <f t="shared" si="284"/>
        <v>0</v>
      </c>
      <c r="BR346" s="97">
        <f t="shared" si="285"/>
        <v>0</v>
      </c>
      <c r="BS346" s="98">
        <f t="shared" si="286"/>
        <v>0</v>
      </c>
      <c r="BV346" s="136" t="s">
        <v>4647</v>
      </c>
    </row>
    <row r="347" spans="1:74" ht="31.5" customHeight="1" x14ac:dyDescent="0.25">
      <c r="A347" s="74">
        <v>12</v>
      </c>
      <c r="B347" s="75">
        <v>191</v>
      </c>
      <c r="C347" s="49" t="s">
        <v>1878</v>
      </c>
      <c r="D347" s="76" t="s">
        <v>1020</v>
      </c>
      <c r="E347" s="48" t="s">
        <v>1870</v>
      </c>
      <c r="F347" s="87" t="s">
        <v>2709</v>
      </c>
      <c r="G347" s="87"/>
      <c r="H347" s="87"/>
      <c r="I347" s="87"/>
      <c r="J347" s="109"/>
      <c r="K347" s="87"/>
      <c r="L347" s="87"/>
      <c r="M347" s="48" t="s">
        <v>2982</v>
      </c>
      <c r="N347" s="49" t="s">
        <v>1825</v>
      </c>
      <c r="O347" s="49"/>
      <c r="P347" s="76"/>
      <c r="Q347" s="88"/>
      <c r="R347" s="49"/>
      <c r="S347" s="76" t="s">
        <v>1854</v>
      </c>
      <c r="T347" s="48" t="s">
        <v>23</v>
      </c>
      <c r="U347" s="89"/>
      <c r="V347" s="90">
        <v>1</v>
      </c>
      <c r="W347" s="399">
        <f t="shared" si="265"/>
        <v>2823415</v>
      </c>
      <c r="X347" s="171" t="s">
        <v>2710</v>
      </c>
      <c r="Y347" s="76" t="s">
        <v>2154</v>
      </c>
      <c r="Z347" s="76" t="s">
        <v>4576</v>
      </c>
      <c r="AA347" s="76" t="s">
        <v>4575</v>
      </c>
      <c r="AB347" s="76" t="s">
        <v>2154</v>
      </c>
      <c r="AC347" s="132">
        <v>43525</v>
      </c>
      <c r="AD347" s="132">
        <v>43495</v>
      </c>
      <c r="AE347" s="132">
        <v>41729</v>
      </c>
      <c r="AF347" s="132" t="str">
        <f t="shared" si="287"/>
        <v/>
      </c>
      <c r="AG347" s="132">
        <f t="shared" si="262"/>
        <v>41729</v>
      </c>
      <c r="AH347" s="132"/>
      <c r="AI347" s="204"/>
      <c r="AJ347" s="205"/>
      <c r="AK347" s="206"/>
      <c r="AL347" s="236"/>
      <c r="AM347" s="208">
        <v>2823415</v>
      </c>
      <c r="AN347" s="89"/>
      <c r="AO347" s="49" t="str">
        <f t="shared" si="266"/>
        <v>千葉県夷隅郡御宿町実谷字行人坊３０３－２－１～２</v>
      </c>
      <c r="AP347" s="49"/>
      <c r="AQ347" s="89"/>
      <c r="AR347" s="93"/>
      <c r="AS347" s="89"/>
      <c r="AT347" s="93"/>
      <c r="AU347" s="89"/>
      <c r="AV347" s="93"/>
      <c r="AW347" s="89"/>
      <c r="AX347" s="94"/>
      <c r="AY347" s="391">
        <f t="shared" si="288"/>
        <v>0</v>
      </c>
      <c r="AZ347" s="95">
        <f t="shared" si="261"/>
        <v>2823415</v>
      </c>
      <c r="BA347" s="49" t="str">
        <f t="shared" si="268"/>
        <v>千葉県夷隅郡御宿町実谷字行人坊３０３－２－１～２</v>
      </c>
      <c r="BB347" s="48">
        <f t="shared" si="269"/>
        <v>1</v>
      </c>
      <c r="BC347" s="96" t="str">
        <f t="shared" si="270"/>
        <v>賃借中</v>
      </c>
      <c r="BD347" s="89">
        <f t="shared" si="271"/>
        <v>43525</v>
      </c>
      <c r="BE347" s="97">
        <f t="shared" si="272"/>
        <v>0</v>
      </c>
      <c r="BF347" s="97">
        <f t="shared" si="273"/>
        <v>0</v>
      </c>
      <c r="BG347" s="97">
        <f t="shared" si="274"/>
        <v>0</v>
      </c>
      <c r="BH347" s="97">
        <f t="shared" si="275"/>
        <v>0</v>
      </c>
      <c r="BI347" s="97">
        <f t="shared" si="276"/>
        <v>0</v>
      </c>
      <c r="BJ347" s="97">
        <f t="shared" si="277"/>
        <v>0</v>
      </c>
      <c r="BK347" s="97">
        <f t="shared" si="278"/>
        <v>2823415</v>
      </c>
      <c r="BL347" s="97">
        <f t="shared" si="279"/>
        <v>0</v>
      </c>
      <c r="BM347" s="97">
        <f t="shared" si="280"/>
        <v>0</v>
      </c>
      <c r="BN347" s="97">
        <f t="shared" si="281"/>
        <v>0</v>
      </c>
      <c r="BO347" s="97">
        <f t="shared" si="282"/>
        <v>0</v>
      </c>
      <c r="BP347" s="97">
        <f t="shared" si="283"/>
        <v>0</v>
      </c>
      <c r="BQ347" s="97">
        <f t="shared" si="284"/>
        <v>0</v>
      </c>
      <c r="BR347" s="97">
        <f t="shared" si="285"/>
        <v>0</v>
      </c>
      <c r="BS347" s="98">
        <f t="shared" si="286"/>
        <v>0</v>
      </c>
      <c r="BV347" s="103" t="s">
        <v>4648</v>
      </c>
    </row>
    <row r="348" spans="1:74" ht="31.5" customHeight="1" x14ac:dyDescent="0.25">
      <c r="A348" s="74">
        <v>12</v>
      </c>
      <c r="B348" s="75">
        <v>1082</v>
      </c>
      <c r="C348" s="49" t="s">
        <v>1879</v>
      </c>
      <c r="D348" s="76" t="s">
        <v>2906</v>
      </c>
      <c r="E348" s="48" t="s">
        <v>1080</v>
      </c>
      <c r="F348" s="87" t="s">
        <v>3218</v>
      </c>
      <c r="G348" s="87"/>
      <c r="H348" s="87"/>
      <c r="I348" s="87"/>
      <c r="J348" s="109"/>
      <c r="K348" s="87"/>
      <c r="L348" s="87" t="s">
        <v>4258</v>
      </c>
      <c r="M348" s="48" t="s">
        <v>2371</v>
      </c>
      <c r="N348" s="49" t="s">
        <v>1314</v>
      </c>
      <c r="O348" s="76" t="s">
        <v>3745</v>
      </c>
      <c r="P348" s="49"/>
      <c r="Q348" s="88" t="s">
        <v>560</v>
      </c>
      <c r="R348" s="49"/>
      <c r="S348" s="76" t="s">
        <v>1854</v>
      </c>
      <c r="T348" s="76" t="s">
        <v>23</v>
      </c>
      <c r="U348" s="89"/>
      <c r="V348" s="90">
        <v>1</v>
      </c>
      <c r="W348" s="399">
        <f t="shared" si="265"/>
        <v>573705</v>
      </c>
      <c r="X348" s="171" t="s">
        <v>3629</v>
      </c>
      <c r="Y348" s="419"/>
      <c r="Z348" s="473" t="s">
        <v>4575</v>
      </c>
      <c r="AA348" s="473" t="s">
        <v>4575</v>
      </c>
      <c r="AB348" s="473" t="s">
        <v>4576</v>
      </c>
      <c r="AC348" s="132" t="str">
        <f>IF(AZ348=0,"【支払済】","")</f>
        <v>【支払済】</v>
      </c>
      <c r="AD348" s="132">
        <v>42563</v>
      </c>
      <c r="AE348" s="132">
        <v>41729</v>
      </c>
      <c r="AF348" s="132">
        <v>43537</v>
      </c>
      <c r="AG348" s="132">
        <f t="shared" si="262"/>
        <v>41729</v>
      </c>
      <c r="AH348" s="132"/>
      <c r="AI348" s="204" t="s">
        <v>2345</v>
      </c>
      <c r="AJ348" s="205">
        <v>43567</v>
      </c>
      <c r="AK348" s="235">
        <v>573705</v>
      </c>
      <c r="AL348" s="236">
        <v>573705</v>
      </c>
      <c r="AM348" s="208">
        <v>573705</v>
      </c>
      <c r="AN348" s="93"/>
      <c r="AO348" s="49" t="str">
        <f t="shared" si="266"/>
        <v>千葉県夷隅郡大多喜町上原字諏訪森３０３－１、３０３－９－１～２</v>
      </c>
      <c r="AP348" s="208">
        <v>573705</v>
      </c>
      <c r="AQ348" s="89">
        <v>43609</v>
      </c>
      <c r="AR348" s="93">
        <v>573705</v>
      </c>
      <c r="AS348" s="89"/>
      <c r="AT348" s="93"/>
      <c r="AU348" s="89"/>
      <c r="AV348" s="93"/>
      <c r="AW348" s="89"/>
      <c r="AX348" s="94"/>
      <c r="AY348" s="391">
        <f t="shared" si="288"/>
        <v>573705</v>
      </c>
      <c r="AZ348" s="95">
        <f t="shared" si="261"/>
        <v>0</v>
      </c>
      <c r="BA348" s="49" t="str">
        <f t="shared" si="268"/>
        <v>千葉県夷隅郡大多喜町上原字諏訪森３０３－１、３０３－９－１～２</v>
      </c>
      <c r="BB348" s="48">
        <f t="shared" si="269"/>
        <v>1</v>
      </c>
      <c r="BC348" s="96">
        <f t="shared" si="270"/>
        <v>0</v>
      </c>
      <c r="BD348" s="89" t="str">
        <f t="shared" si="271"/>
        <v>【支払済】</v>
      </c>
      <c r="BE348" s="97">
        <f t="shared" si="272"/>
        <v>0</v>
      </c>
      <c r="BF348" s="97">
        <f t="shared" si="273"/>
        <v>0</v>
      </c>
      <c r="BG348" s="97">
        <f t="shared" si="274"/>
        <v>0</v>
      </c>
      <c r="BH348" s="97">
        <f t="shared" si="275"/>
        <v>0</v>
      </c>
      <c r="BI348" s="97">
        <f t="shared" si="276"/>
        <v>0</v>
      </c>
      <c r="BJ348" s="97">
        <f t="shared" si="277"/>
        <v>0</v>
      </c>
      <c r="BK348" s="97">
        <f t="shared" si="278"/>
        <v>0</v>
      </c>
      <c r="BL348" s="97">
        <f t="shared" si="279"/>
        <v>0</v>
      </c>
      <c r="BM348" s="97">
        <f t="shared" si="280"/>
        <v>0</v>
      </c>
      <c r="BN348" s="97">
        <f t="shared" si="281"/>
        <v>0</v>
      </c>
      <c r="BO348" s="97">
        <f t="shared" si="282"/>
        <v>0</v>
      </c>
      <c r="BP348" s="97">
        <f t="shared" si="283"/>
        <v>0</v>
      </c>
      <c r="BQ348" s="97">
        <f t="shared" si="284"/>
        <v>0</v>
      </c>
      <c r="BR348" s="97">
        <f t="shared" si="285"/>
        <v>0</v>
      </c>
      <c r="BS348" s="98">
        <f t="shared" si="286"/>
        <v>0</v>
      </c>
      <c r="BV348" s="492"/>
    </row>
    <row r="349" spans="1:74" ht="31.5" customHeight="1" x14ac:dyDescent="0.25">
      <c r="A349" s="74">
        <v>12</v>
      </c>
      <c r="B349" s="75">
        <v>1082</v>
      </c>
      <c r="C349" s="49" t="s">
        <v>1879</v>
      </c>
      <c r="D349" s="76" t="s">
        <v>2906</v>
      </c>
      <c r="E349" s="48" t="s">
        <v>1080</v>
      </c>
      <c r="F349" s="87" t="s">
        <v>3218</v>
      </c>
      <c r="G349" s="87"/>
      <c r="H349" s="87"/>
      <c r="I349" s="87"/>
      <c r="J349" s="109"/>
      <c r="K349" s="87"/>
      <c r="L349" s="87"/>
      <c r="M349" s="48" t="s">
        <v>2371</v>
      </c>
      <c r="N349" s="49" t="s">
        <v>1314</v>
      </c>
      <c r="O349" s="49"/>
      <c r="P349" s="49"/>
      <c r="Q349" s="88" t="s">
        <v>2870</v>
      </c>
      <c r="R349" s="49"/>
      <c r="S349" s="76" t="s">
        <v>1854</v>
      </c>
      <c r="T349" s="76" t="s">
        <v>23</v>
      </c>
      <c r="U349" s="89"/>
      <c r="V349" s="90">
        <v>1</v>
      </c>
      <c r="W349" s="399">
        <f t="shared" si="265"/>
        <v>573705</v>
      </c>
      <c r="X349" s="171" t="s">
        <v>3629</v>
      </c>
      <c r="Y349" s="76"/>
      <c r="Z349" s="473" t="s">
        <v>4575</v>
      </c>
      <c r="AA349" s="473" t="s">
        <v>4575</v>
      </c>
      <c r="AB349" s="473" t="s">
        <v>4576</v>
      </c>
      <c r="AC349" s="237" t="s">
        <v>3142</v>
      </c>
      <c r="AD349" s="132">
        <v>42563</v>
      </c>
      <c r="AE349" s="132">
        <v>41729</v>
      </c>
      <c r="AF349" s="132" t="str">
        <f t="shared" si="287"/>
        <v/>
      </c>
      <c r="AG349" s="132">
        <f t="shared" si="262"/>
        <v>41729</v>
      </c>
      <c r="AH349" s="132"/>
      <c r="AI349" s="204" t="s">
        <v>2859</v>
      </c>
      <c r="AJ349" s="205">
        <v>43567</v>
      </c>
      <c r="AK349" s="206">
        <v>573705</v>
      </c>
      <c r="AL349" s="236">
        <v>573705</v>
      </c>
      <c r="AM349" s="208">
        <v>573705</v>
      </c>
      <c r="AN349" s="93"/>
      <c r="AO349" s="49" t="str">
        <f t="shared" si="266"/>
        <v>千葉県夷隅郡大多喜町上原字諏訪森３０３－１、３０３－９－１～２</v>
      </c>
      <c r="AP349" s="49"/>
      <c r="AQ349" s="89"/>
      <c r="AR349" s="93"/>
      <c r="AS349" s="89"/>
      <c r="AT349" s="93"/>
      <c r="AU349" s="89"/>
      <c r="AV349" s="93"/>
      <c r="AW349" s="89"/>
      <c r="AX349" s="94"/>
      <c r="AY349" s="391">
        <f t="shared" si="288"/>
        <v>0</v>
      </c>
      <c r="AZ349" s="95">
        <f t="shared" si="261"/>
        <v>573705</v>
      </c>
      <c r="BA349" s="49" t="str">
        <f t="shared" si="268"/>
        <v>千葉県夷隅郡大多喜町上原字諏訪森３０３－１、３０３－９－１～２</v>
      </c>
      <c r="BB349" s="48">
        <f t="shared" si="269"/>
        <v>1</v>
      </c>
      <c r="BC349" s="96">
        <f t="shared" si="270"/>
        <v>0</v>
      </c>
      <c r="BD349" s="89" t="str">
        <f t="shared" si="271"/>
        <v>記載無</v>
      </c>
      <c r="BE349" s="97">
        <f t="shared" si="272"/>
        <v>0</v>
      </c>
      <c r="BF349" s="97">
        <f t="shared" si="273"/>
        <v>0</v>
      </c>
      <c r="BG349" s="97">
        <f t="shared" si="274"/>
        <v>0</v>
      </c>
      <c r="BH349" s="97">
        <f t="shared" si="275"/>
        <v>0</v>
      </c>
      <c r="BI349" s="97">
        <f t="shared" si="276"/>
        <v>0</v>
      </c>
      <c r="BJ349" s="97">
        <f t="shared" si="277"/>
        <v>0</v>
      </c>
      <c r="BK349" s="97">
        <f t="shared" si="278"/>
        <v>0</v>
      </c>
      <c r="BL349" s="97">
        <f t="shared" si="279"/>
        <v>0</v>
      </c>
      <c r="BM349" s="97">
        <f t="shared" si="280"/>
        <v>0</v>
      </c>
      <c r="BN349" s="97">
        <f t="shared" si="281"/>
        <v>0</v>
      </c>
      <c r="BO349" s="97">
        <f t="shared" si="282"/>
        <v>0</v>
      </c>
      <c r="BP349" s="97">
        <f t="shared" si="283"/>
        <v>0</v>
      </c>
      <c r="BQ349" s="97">
        <f t="shared" si="284"/>
        <v>0</v>
      </c>
      <c r="BR349" s="97">
        <f t="shared" si="285"/>
        <v>0</v>
      </c>
      <c r="BS349" s="98">
        <f t="shared" si="286"/>
        <v>573705</v>
      </c>
      <c r="BV349" s="103"/>
    </row>
    <row r="350" spans="1:74" ht="31.5" customHeight="1" x14ac:dyDescent="0.25">
      <c r="A350" s="74">
        <v>12</v>
      </c>
      <c r="B350" s="75">
        <v>192</v>
      </c>
      <c r="C350" s="49" t="s">
        <v>1879</v>
      </c>
      <c r="D350" s="76" t="s">
        <v>2389</v>
      </c>
      <c r="E350" s="48" t="s">
        <v>1080</v>
      </c>
      <c r="F350" s="87" t="s">
        <v>2397</v>
      </c>
      <c r="G350" s="87"/>
      <c r="H350" s="87"/>
      <c r="I350" s="87"/>
      <c r="J350" s="109"/>
      <c r="K350" s="87"/>
      <c r="L350" s="87"/>
      <c r="M350" s="48" t="s">
        <v>2371</v>
      </c>
      <c r="N350" s="49" t="s">
        <v>1314</v>
      </c>
      <c r="O350" s="49"/>
      <c r="P350" s="49"/>
      <c r="Q350" s="88" t="s">
        <v>560</v>
      </c>
      <c r="R350" s="49"/>
      <c r="S350" s="76" t="s">
        <v>1854</v>
      </c>
      <c r="T350" s="76" t="s">
        <v>23</v>
      </c>
      <c r="U350" s="89"/>
      <c r="V350" s="90">
        <v>1</v>
      </c>
      <c r="W350" s="399">
        <f t="shared" si="265"/>
        <v>573705</v>
      </c>
      <c r="X350" s="171" t="s">
        <v>3629</v>
      </c>
      <c r="Y350" s="76"/>
      <c r="Z350" s="473" t="s">
        <v>4575</v>
      </c>
      <c r="AA350" s="473" t="s">
        <v>4575</v>
      </c>
      <c r="AB350" s="473" t="s">
        <v>4576</v>
      </c>
      <c r="AC350" s="132" t="s">
        <v>145</v>
      </c>
      <c r="AD350" s="132">
        <v>42563</v>
      </c>
      <c r="AE350" s="132">
        <v>41729</v>
      </c>
      <c r="AF350" s="132" t="str">
        <f t="shared" si="287"/>
        <v/>
      </c>
      <c r="AG350" s="132">
        <f t="shared" si="262"/>
        <v>41729</v>
      </c>
      <c r="AH350" s="132"/>
      <c r="AI350" s="204" t="s">
        <v>2345</v>
      </c>
      <c r="AJ350" s="205">
        <v>43567</v>
      </c>
      <c r="AK350" s="206">
        <v>573705</v>
      </c>
      <c r="AL350" s="236">
        <v>573705</v>
      </c>
      <c r="AM350" s="208">
        <v>573705</v>
      </c>
      <c r="AN350" s="93"/>
      <c r="AO350" s="49" t="str">
        <f t="shared" si="266"/>
        <v>千葉県夷隅郡大多喜町上原字諏訪森３０３－１、３０３－９－１～２</v>
      </c>
      <c r="AP350" s="49"/>
      <c r="AQ350" s="89"/>
      <c r="AR350" s="93"/>
      <c r="AS350" s="89"/>
      <c r="AT350" s="93"/>
      <c r="AU350" s="89"/>
      <c r="AV350" s="93"/>
      <c r="AW350" s="89"/>
      <c r="AX350" s="94"/>
      <c r="AY350" s="391">
        <f t="shared" si="288"/>
        <v>0</v>
      </c>
      <c r="AZ350" s="95">
        <f t="shared" si="261"/>
        <v>573705</v>
      </c>
      <c r="BA350" s="49" t="str">
        <f t="shared" si="268"/>
        <v>千葉県夷隅郡大多喜町上原字諏訪森３０３－１、３０３－９－１～２</v>
      </c>
      <c r="BB350" s="48">
        <f t="shared" si="269"/>
        <v>1</v>
      </c>
      <c r="BC350" s="96">
        <f t="shared" si="270"/>
        <v>0</v>
      </c>
      <c r="BD350" s="89" t="str">
        <f t="shared" si="271"/>
        <v>期限未記載</v>
      </c>
      <c r="BE350" s="97">
        <f t="shared" si="272"/>
        <v>573705</v>
      </c>
      <c r="BF350" s="97">
        <f t="shared" si="273"/>
        <v>0</v>
      </c>
      <c r="BG350" s="97">
        <f t="shared" si="274"/>
        <v>0</v>
      </c>
      <c r="BH350" s="97">
        <f t="shared" si="275"/>
        <v>0</v>
      </c>
      <c r="BI350" s="97">
        <f t="shared" si="276"/>
        <v>0</v>
      </c>
      <c r="BJ350" s="97">
        <f t="shared" si="277"/>
        <v>0</v>
      </c>
      <c r="BK350" s="97">
        <f t="shared" si="278"/>
        <v>0</v>
      </c>
      <c r="BL350" s="97">
        <f t="shared" si="279"/>
        <v>0</v>
      </c>
      <c r="BM350" s="97">
        <f t="shared" si="280"/>
        <v>0</v>
      </c>
      <c r="BN350" s="97">
        <f t="shared" si="281"/>
        <v>0</v>
      </c>
      <c r="BO350" s="97">
        <f t="shared" si="282"/>
        <v>0</v>
      </c>
      <c r="BP350" s="97">
        <f t="shared" si="283"/>
        <v>0</v>
      </c>
      <c r="BQ350" s="97">
        <f t="shared" si="284"/>
        <v>0</v>
      </c>
      <c r="BR350" s="97">
        <f t="shared" si="285"/>
        <v>0</v>
      </c>
      <c r="BS350" s="98">
        <f t="shared" si="286"/>
        <v>0</v>
      </c>
      <c r="BV350" s="103"/>
    </row>
    <row r="351" spans="1:74" ht="31.5" customHeight="1" x14ac:dyDescent="0.25">
      <c r="A351" s="74">
        <v>12</v>
      </c>
      <c r="B351" s="75">
        <v>192</v>
      </c>
      <c r="C351" s="49" t="s">
        <v>1879</v>
      </c>
      <c r="D351" s="76" t="s">
        <v>1818</v>
      </c>
      <c r="E351" s="48" t="s">
        <v>1080</v>
      </c>
      <c r="F351" s="87" t="s">
        <v>2397</v>
      </c>
      <c r="G351" s="87"/>
      <c r="H351" s="87"/>
      <c r="I351" s="87"/>
      <c r="J351" s="109"/>
      <c r="K351" s="87"/>
      <c r="L351" s="87"/>
      <c r="M351" s="48" t="s">
        <v>2371</v>
      </c>
      <c r="N351" s="49" t="s">
        <v>1314</v>
      </c>
      <c r="O351" s="49"/>
      <c r="P351" s="49"/>
      <c r="Q351" s="88" t="s">
        <v>560</v>
      </c>
      <c r="R351" s="49"/>
      <c r="S351" s="76" t="s">
        <v>1854</v>
      </c>
      <c r="T351" s="76" t="s">
        <v>23</v>
      </c>
      <c r="U351" s="89"/>
      <c r="V351" s="90">
        <v>1</v>
      </c>
      <c r="W351" s="399">
        <f t="shared" si="265"/>
        <v>573705</v>
      </c>
      <c r="X351" s="171" t="s">
        <v>3629</v>
      </c>
      <c r="Y351" s="76"/>
      <c r="Z351" s="473" t="s">
        <v>4575</v>
      </c>
      <c r="AA351" s="473" t="s">
        <v>4575</v>
      </c>
      <c r="AB351" s="473" t="s">
        <v>4576</v>
      </c>
      <c r="AC351" s="237">
        <v>43567</v>
      </c>
      <c r="AD351" s="132">
        <v>43537</v>
      </c>
      <c r="AE351" s="132">
        <v>41729</v>
      </c>
      <c r="AF351" s="132" t="str">
        <f t="shared" si="287"/>
        <v/>
      </c>
      <c r="AG351" s="132">
        <f t="shared" si="262"/>
        <v>41729</v>
      </c>
      <c r="AH351" s="132"/>
      <c r="AI351" s="204" t="s">
        <v>2345</v>
      </c>
      <c r="AJ351" s="205">
        <v>43567</v>
      </c>
      <c r="AK351" s="235">
        <v>573705</v>
      </c>
      <c r="AL351" s="236">
        <v>573705</v>
      </c>
      <c r="AM351" s="208">
        <v>573705</v>
      </c>
      <c r="AN351" s="93"/>
      <c r="AO351" s="49" t="str">
        <f t="shared" si="266"/>
        <v>千葉県夷隅郡大多喜町上原字諏訪森３０３－１、３０３－９－１～２</v>
      </c>
      <c r="AP351" s="49"/>
      <c r="AQ351" s="89"/>
      <c r="AR351" s="93"/>
      <c r="AS351" s="89"/>
      <c r="AT351" s="93"/>
      <c r="AU351" s="89"/>
      <c r="AV351" s="93"/>
      <c r="AW351" s="89"/>
      <c r="AX351" s="94"/>
      <c r="AY351" s="391">
        <f t="shared" si="288"/>
        <v>0</v>
      </c>
      <c r="AZ351" s="95">
        <f t="shared" si="261"/>
        <v>573705</v>
      </c>
      <c r="BA351" s="49" t="str">
        <f t="shared" si="268"/>
        <v>千葉県夷隅郡大多喜町上原字諏訪森３０３－１、３０３－９－１～２</v>
      </c>
      <c r="BB351" s="48">
        <f t="shared" si="269"/>
        <v>1</v>
      </c>
      <c r="BC351" s="96">
        <f t="shared" si="270"/>
        <v>0</v>
      </c>
      <c r="BD351" s="89">
        <f t="shared" si="271"/>
        <v>43567</v>
      </c>
      <c r="BE351" s="97">
        <f t="shared" si="272"/>
        <v>0</v>
      </c>
      <c r="BF351" s="97">
        <f t="shared" si="273"/>
        <v>0</v>
      </c>
      <c r="BG351" s="97">
        <f t="shared" si="274"/>
        <v>0</v>
      </c>
      <c r="BH351" s="97">
        <f t="shared" si="275"/>
        <v>0</v>
      </c>
      <c r="BI351" s="97">
        <f t="shared" si="276"/>
        <v>0</v>
      </c>
      <c r="BJ351" s="97">
        <f t="shared" si="277"/>
        <v>0</v>
      </c>
      <c r="BK351" s="97">
        <f t="shared" si="278"/>
        <v>0</v>
      </c>
      <c r="BL351" s="97">
        <f t="shared" si="279"/>
        <v>0</v>
      </c>
      <c r="BM351" s="97">
        <f t="shared" si="280"/>
        <v>0</v>
      </c>
      <c r="BN351" s="97">
        <f t="shared" si="281"/>
        <v>0</v>
      </c>
      <c r="BO351" s="97">
        <f t="shared" si="282"/>
        <v>0</v>
      </c>
      <c r="BP351" s="97">
        <f t="shared" si="283"/>
        <v>0</v>
      </c>
      <c r="BQ351" s="97">
        <f t="shared" si="284"/>
        <v>0</v>
      </c>
      <c r="BR351" s="97">
        <f t="shared" si="285"/>
        <v>0</v>
      </c>
      <c r="BS351" s="98">
        <f t="shared" si="286"/>
        <v>573705</v>
      </c>
      <c r="BV351" s="103"/>
    </row>
    <row r="352" spans="1:74" ht="31.5" customHeight="1" x14ac:dyDescent="0.25">
      <c r="A352" s="74">
        <v>12</v>
      </c>
      <c r="B352" s="75">
        <v>193</v>
      </c>
      <c r="C352" s="49" t="s">
        <v>1871</v>
      </c>
      <c r="D352" s="76" t="s">
        <v>3393</v>
      </c>
      <c r="E352" s="76" t="s">
        <v>1298</v>
      </c>
      <c r="F352" s="319" t="s">
        <v>4033</v>
      </c>
      <c r="G352" s="319"/>
      <c r="H352" s="101"/>
      <c r="I352" s="101"/>
      <c r="J352" s="257"/>
      <c r="K352" s="101"/>
      <c r="L352" s="101"/>
      <c r="M352" s="48" t="s">
        <v>2371</v>
      </c>
      <c r="N352" s="49" t="s">
        <v>1318</v>
      </c>
      <c r="O352" s="49"/>
      <c r="P352" s="49"/>
      <c r="Q352" s="88" t="s">
        <v>161</v>
      </c>
      <c r="R352" s="49"/>
      <c r="S352" s="76" t="s">
        <v>1854</v>
      </c>
      <c r="T352" s="76" t="s">
        <v>23</v>
      </c>
      <c r="U352" s="110" t="s">
        <v>162</v>
      </c>
      <c r="V352" s="143">
        <v>4</v>
      </c>
      <c r="W352" s="399">
        <f t="shared" si="265"/>
        <v>959250</v>
      </c>
      <c r="X352" s="171" t="s">
        <v>2719</v>
      </c>
      <c r="Y352" s="209" t="s">
        <v>2160</v>
      </c>
      <c r="Z352" s="473" t="s">
        <v>4575</v>
      </c>
      <c r="AA352" s="473" t="s">
        <v>4575</v>
      </c>
      <c r="AB352" s="473" t="s">
        <v>4576</v>
      </c>
      <c r="AC352" s="204" t="s">
        <v>152</v>
      </c>
      <c r="AD352" s="132">
        <v>42657</v>
      </c>
      <c r="AE352" s="132"/>
      <c r="AF352" s="132" t="str">
        <f t="shared" si="287"/>
        <v/>
      </c>
      <c r="AG352" s="132">
        <f t="shared" si="262"/>
        <v>42657</v>
      </c>
      <c r="AH352" s="132"/>
      <c r="AI352" s="204"/>
      <c r="AJ352" s="205"/>
      <c r="AK352" s="206"/>
      <c r="AL352" s="207"/>
      <c r="AM352" s="150"/>
      <c r="AN352" s="111">
        <f>3837000</f>
        <v>3837000</v>
      </c>
      <c r="AO352" s="49" t="str">
        <f t="shared" si="266"/>
        <v>千葉県鴨川市宮字峰岡東下牧２０１３－１～４</v>
      </c>
      <c r="AP352" s="49"/>
      <c r="AQ352" s="89"/>
      <c r="AR352" s="93"/>
      <c r="AS352" s="89"/>
      <c r="AT352" s="93"/>
      <c r="AU352" s="89"/>
      <c r="AV352" s="93"/>
      <c r="AW352" s="107"/>
      <c r="AX352" s="103"/>
      <c r="AY352" s="391">
        <f t="shared" si="288"/>
        <v>0</v>
      </c>
      <c r="AZ352" s="95" t="str">
        <f t="shared" si="261"/>
        <v/>
      </c>
      <c r="BA352" s="49" t="str">
        <f t="shared" si="268"/>
        <v>千葉県鴨川市宮字峰岡東下牧２０１３－１～４</v>
      </c>
      <c r="BB352" s="48">
        <f t="shared" si="269"/>
        <v>4</v>
      </c>
      <c r="BC352" s="96" t="str">
        <f t="shared" si="270"/>
        <v>ｽﾏｰﾄﾌｧｰﾑ</v>
      </c>
      <c r="BD352" s="89" t="str">
        <f t="shared" si="271"/>
        <v>【譲渡済】</v>
      </c>
      <c r="BE352" s="97">
        <f t="shared" si="272"/>
        <v>0</v>
      </c>
      <c r="BF352" s="97">
        <f t="shared" si="273"/>
        <v>0</v>
      </c>
      <c r="BG352" s="97">
        <f t="shared" si="274"/>
        <v>0</v>
      </c>
      <c r="BH352" s="97">
        <f t="shared" si="275"/>
        <v>0</v>
      </c>
      <c r="BI352" s="97">
        <f t="shared" si="276"/>
        <v>0</v>
      </c>
      <c r="BJ352" s="97">
        <f t="shared" si="277"/>
        <v>0</v>
      </c>
      <c r="BK352" s="97">
        <f t="shared" si="278"/>
        <v>0</v>
      </c>
      <c r="BL352" s="97">
        <f t="shared" si="279"/>
        <v>0</v>
      </c>
      <c r="BM352" s="97">
        <f t="shared" si="280"/>
        <v>0</v>
      </c>
      <c r="BN352" s="97">
        <f t="shared" si="281"/>
        <v>0</v>
      </c>
      <c r="BO352" s="97">
        <f t="shared" si="282"/>
        <v>0</v>
      </c>
      <c r="BP352" s="97">
        <f t="shared" si="283"/>
        <v>0</v>
      </c>
      <c r="BQ352" s="97">
        <f t="shared" si="284"/>
        <v>0</v>
      </c>
      <c r="BR352" s="97">
        <f t="shared" si="285"/>
        <v>0</v>
      </c>
      <c r="BS352" s="98" t="e">
        <f t="shared" si="286"/>
        <v>#VALUE!</v>
      </c>
      <c r="BV352" s="103"/>
    </row>
    <row r="353" spans="1:74" ht="31.5" customHeight="1" x14ac:dyDescent="0.25">
      <c r="A353" s="74">
        <v>12</v>
      </c>
      <c r="B353" s="75">
        <v>194</v>
      </c>
      <c r="C353" s="49" t="s">
        <v>1871</v>
      </c>
      <c r="D353" s="76" t="s">
        <v>3393</v>
      </c>
      <c r="E353" s="76" t="s">
        <v>1298</v>
      </c>
      <c r="F353" s="319" t="s">
        <v>4033</v>
      </c>
      <c r="G353" s="319"/>
      <c r="H353" s="101"/>
      <c r="I353" s="101"/>
      <c r="J353" s="257"/>
      <c r="K353" s="101"/>
      <c r="L353" s="101"/>
      <c r="M353" s="48" t="s">
        <v>2371</v>
      </c>
      <c r="N353" s="49" t="s">
        <v>1318</v>
      </c>
      <c r="O353" s="49"/>
      <c r="P353" s="49"/>
      <c r="Q353" s="88" t="s">
        <v>161</v>
      </c>
      <c r="R353" s="49"/>
      <c r="S353" s="76" t="s">
        <v>1854</v>
      </c>
      <c r="T353" s="76" t="s">
        <v>23</v>
      </c>
      <c r="U353" s="110" t="s">
        <v>162</v>
      </c>
      <c r="V353" s="143">
        <v>4</v>
      </c>
      <c r="W353" s="399">
        <f t="shared" si="265"/>
        <v>959250</v>
      </c>
      <c r="X353" s="171" t="s">
        <v>2719</v>
      </c>
      <c r="Y353" s="209" t="s">
        <v>2160</v>
      </c>
      <c r="Z353" s="473" t="s">
        <v>4575</v>
      </c>
      <c r="AA353" s="473" t="s">
        <v>4575</v>
      </c>
      <c r="AB353" s="473" t="s">
        <v>4576</v>
      </c>
      <c r="AC353" s="204" t="s">
        <v>152</v>
      </c>
      <c r="AD353" s="132">
        <v>42726</v>
      </c>
      <c r="AE353" s="132"/>
      <c r="AF353" s="132" t="str">
        <f t="shared" si="287"/>
        <v/>
      </c>
      <c r="AG353" s="132">
        <f t="shared" si="262"/>
        <v>42726</v>
      </c>
      <c r="AH353" s="132"/>
      <c r="AI353" s="204"/>
      <c r="AJ353" s="205"/>
      <c r="AK353" s="211"/>
      <c r="AL353" s="207"/>
      <c r="AM353" s="150"/>
      <c r="AN353" s="111">
        <v>3837000</v>
      </c>
      <c r="AO353" s="49" t="str">
        <f t="shared" si="266"/>
        <v>千葉県鴨川市宮字峰岡東下牧２０１３－１～４</v>
      </c>
      <c r="AP353" s="49"/>
      <c r="AQ353" s="89"/>
      <c r="AR353" s="93"/>
      <c r="AS353" s="89"/>
      <c r="AT353" s="93"/>
      <c r="AU353" s="89"/>
      <c r="AV353" s="93"/>
      <c r="AW353" s="107"/>
      <c r="AX353" s="103"/>
      <c r="AY353" s="391">
        <f t="shared" si="288"/>
        <v>0</v>
      </c>
      <c r="AZ353" s="95" t="str">
        <f t="shared" si="261"/>
        <v/>
      </c>
      <c r="BA353" s="49" t="str">
        <f t="shared" si="268"/>
        <v>千葉県鴨川市宮字峰岡東下牧２０１３－１～４</v>
      </c>
      <c r="BB353" s="48">
        <f t="shared" si="269"/>
        <v>4</v>
      </c>
      <c r="BC353" s="96" t="str">
        <f t="shared" si="270"/>
        <v>ｽﾏｰﾄﾌｧｰﾑ</v>
      </c>
      <c r="BD353" s="89" t="str">
        <f t="shared" si="271"/>
        <v>【譲渡済】</v>
      </c>
      <c r="BE353" s="97">
        <f t="shared" si="272"/>
        <v>0</v>
      </c>
      <c r="BF353" s="97">
        <f t="shared" si="273"/>
        <v>0</v>
      </c>
      <c r="BG353" s="97">
        <f t="shared" si="274"/>
        <v>0</v>
      </c>
      <c r="BH353" s="97">
        <f t="shared" si="275"/>
        <v>0</v>
      </c>
      <c r="BI353" s="97">
        <f t="shared" si="276"/>
        <v>0</v>
      </c>
      <c r="BJ353" s="97">
        <f t="shared" si="277"/>
        <v>0</v>
      </c>
      <c r="BK353" s="97">
        <f t="shared" si="278"/>
        <v>0</v>
      </c>
      <c r="BL353" s="97">
        <f t="shared" si="279"/>
        <v>0</v>
      </c>
      <c r="BM353" s="97">
        <f t="shared" si="280"/>
        <v>0</v>
      </c>
      <c r="BN353" s="97">
        <f t="shared" si="281"/>
        <v>0</v>
      </c>
      <c r="BO353" s="97">
        <f t="shared" si="282"/>
        <v>0</v>
      </c>
      <c r="BP353" s="97">
        <f t="shared" si="283"/>
        <v>0</v>
      </c>
      <c r="BQ353" s="97">
        <f t="shared" si="284"/>
        <v>0</v>
      </c>
      <c r="BR353" s="97">
        <f t="shared" si="285"/>
        <v>0</v>
      </c>
      <c r="BS353" s="98" t="e">
        <f t="shared" si="286"/>
        <v>#VALUE!</v>
      </c>
      <c r="BV353" s="103"/>
    </row>
    <row r="354" spans="1:74" s="100" customFormat="1" ht="31.5" customHeight="1" x14ac:dyDescent="0.25">
      <c r="A354" s="74">
        <v>12</v>
      </c>
      <c r="B354" s="75">
        <v>195</v>
      </c>
      <c r="C354" s="49" t="s">
        <v>1871</v>
      </c>
      <c r="D354" s="76" t="s">
        <v>3393</v>
      </c>
      <c r="E354" s="76" t="s">
        <v>1298</v>
      </c>
      <c r="F354" s="319" t="s">
        <v>4033</v>
      </c>
      <c r="G354" s="319"/>
      <c r="H354" s="101"/>
      <c r="I354" s="101"/>
      <c r="J354" s="257"/>
      <c r="K354" s="101"/>
      <c r="L354" s="101"/>
      <c r="M354" s="48" t="s">
        <v>2371</v>
      </c>
      <c r="N354" s="49" t="s">
        <v>1318</v>
      </c>
      <c r="O354" s="49"/>
      <c r="P354" s="49"/>
      <c r="Q354" s="88" t="s">
        <v>161</v>
      </c>
      <c r="R354" s="49"/>
      <c r="S354" s="76" t="s">
        <v>1854</v>
      </c>
      <c r="T354" s="76" t="s">
        <v>23</v>
      </c>
      <c r="U354" s="110" t="s">
        <v>162</v>
      </c>
      <c r="V354" s="143">
        <v>4</v>
      </c>
      <c r="W354" s="399">
        <f t="shared" si="265"/>
        <v>959250</v>
      </c>
      <c r="X354" s="171" t="s">
        <v>2719</v>
      </c>
      <c r="Y354" s="209" t="s">
        <v>2160</v>
      </c>
      <c r="Z354" s="473" t="s">
        <v>4575</v>
      </c>
      <c r="AA354" s="473" t="s">
        <v>4575</v>
      </c>
      <c r="AB354" s="473" t="s">
        <v>4576</v>
      </c>
      <c r="AC354" s="204" t="s">
        <v>152</v>
      </c>
      <c r="AD354" s="132">
        <v>42832</v>
      </c>
      <c r="AE354" s="132"/>
      <c r="AF354" s="132" t="str">
        <f t="shared" si="287"/>
        <v/>
      </c>
      <c r="AG354" s="132">
        <f t="shared" si="262"/>
        <v>42832</v>
      </c>
      <c r="AH354" s="132"/>
      <c r="AI354" s="204"/>
      <c r="AJ354" s="205"/>
      <c r="AK354" s="235"/>
      <c r="AL354" s="207"/>
      <c r="AM354" s="150"/>
      <c r="AN354" s="111">
        <v>3837000</v>
      </c>
      <c r="AO354" s="49" t="str">
        <f t="shared" si="266"/>
        <v>千葉県鴨川市宮字峰岡東下牧２０１３－１～４</v>
      </c>
      <c r="AP354" s="49"/>
      <c r="AQ354" s="89"/>
      <c r="AR354" s="93"/>
      <c r="AS354" s="89"/>
      <c r="AT354" s="93"/>
      <c r="AU354" s="89"/>
      <c r="AV354" s="93"/>
      <c r="AW354" s="107"/>
      <c r="AX354" s="103"/>
      <c r="AY354" s="391">
        <f t="shared" si="288"/>
        <v>0</v>
      </c>
      <c r="AZ354" s="95" t="str">
        <f t="shared" si="261"/>
        <v/>
      </c>
      <c r="BA354" s="49" t="str">
        <f t="shared" si="268"/>
        <v>千葉県鴨川市宮字峰岡東下牧２０１３－１～４</v>
      </c>
      <c r="BB354" s="48">
        <f t="shared" si="269"/>
        <v>4</v>
      </c>
      <c r="BC354" s="96" t="str">
        <f t="shared" si="270"/>
        <v>ｽﾏｰﾄﾌｧｰﾑ</v>
      </c>
      <c r="BD354" s="89" t="str">
        <f t="shared" si="271"/>
        <v>【譲渡済】</v>
      </c>
      <c r="BE354" s="97">
        <f t="shared" si="272"/>
        <v>0</v>
      </c>
      <c r="BF354" s="97">
        <f t="shared" si="273"/>
        <v>0</v>
      </c>
      <c r="BG354" s="97">
        <f t="shared" si="274"/>
        <v>0</v>
      </c>
      <c r="BH354" s="97">
        <f t="shared" si="275"/>
        <v>0</v>
      </c>
      <c r="BI354" s="97">
        <f t="shared" si="276"/>
        <v>0</v>
      </c>
      <c r="BJ354" s="97">
        <f t="shared" si="277"/>
        <v>0</v>
      </c>
      <c r="BK354" s="97">
        <f t="shared" si="278"/>
        <v>0</v>
      </c>
      <c r="BL354" s="97">
        <f t="shared" si="279"/>
        <v>0</v>
      </c>
      <c r="BM354" s="97">
        <f t="shared" si="280"/>
        <v>0</v>
      </c>
      <c r="BN354" s="97">
        <f t="shared" si="281"/>
        <v>0</v>
      </c>
      <c r="BO354" s="97">
        <f t="shared" si="282"/>
        <v>0</v>
      </c>
      <c r="BP354" s="97">
        <f t="shared" si="283"/>
        <v>0</v>
      </c>
      <c r="BQ354" s="97">
        <f t="shared" si="284"/>
        <v>0</v>
      </c>
      <c r="BR354" s="97">
        <f t="shared" si="285"/>
        <v>0</v>
      </c>
      <c r="BS354" s="98" t="e">
        <f t="shared" si="286"/>
        <v>#VALUE!</v>
      </c>
      <c r="BT354" s="182"/>
      <c r="BU354" s="58"/>
      <c r="BV354" s="122"/>
    </row>
    <row r="355" spans="1:74" s="100" customFormat="1" ht="31.5" customHeight="1" x14ac:dyDescent="0.25">
      <c r="A355" s="74">
        <v>12</v>
      </c>
      <c r="B355" s="75">
        <v>196</v>
      </c>
      <c r="C355" s="49" t="s">
        <v>1871</v>
      </c>
      <c r="D355" s="76" t="s">
        <v>3393</v>
      </c>
      <c r="E355" s="48" t="s">
        <v>1297</v>
      </c>
      <c r="F355" s="87" t="s">
        <v>3234</v>
      </c>
      <c r="G355" s="87"/>
      <c r="H355" s="87"/>
      <c r="I355" s="87"/>
      <c r="J355" s="109"/>
      <c r="K355" s="87"/>
      <c r="L355" s="87"/>
      <c r="M355" s="82" t="s">
        <v>2371</v>
      </c>
      <c r="N355" s="49" t="s">
        <v>2956</v>
      </c>
      <c r="O355" s="49"/>
      <c r="P355" s="49"/>
      <c r="Q355" s="88" t="s">
        <v>566</v>
      </c>
      <c r="R355" s="49"/>
      <c r="S355" s="76" t="s">
        <v>1854</v>
      </c>
      <c r="T355" s="76" t="s">
        <v>23</v>
      </c>
      <c r="U355" s="89"/>
      <c r="V355" s="90">
        <v>1</v>
      </c>
      <c r="W355" s="399">
        <f t="shared" si="265"/>
        <v>446360</v>
      </c>
      <c r="X355" s="189" t="s">
        <v>3619</v>
      </c>
      <c r="Y355" s="76"/>
      <c r="Z355" s="473" t="s">
        <v>4575</v>
      </c>
      <c r="AA355" s="473" t="s">
        <v>4575</v>
      </c>
      <c r="AB355" s="473" t="s">
        <v>4576</v>
      </c>
      <c r="AC355" s="132" t="s">
        <v>145</v>
      </c>
      <c r="AD355" s="132">
        <v>42563</v>
      </c>
      <c r="AE355" s="132">
        <v>41729</v>
      </c>
      <c r="AF355" s="132" t="str">
        <f t="shared" si="287"/>
        <v/>
      </c>
      <c r="AG355" s="132">
        <f t="shared" si="262"/>
        <v>41729</v>
      </c>
      <c r="AH355" s="132"/>
      <c r="AI355" s="204"/>
      <c r="AJ355" s="205"/>
      <c r="AK355" s="206"/>
      <c r="AL355" s="207"/>
      <c r="AM355" s="208">
        <v>446360</v>
      </c>
      <c r="AN355" s="93"/>
      <c r="AO355" s="49" t="str">
        <f t="shared" si="266"/>
        <v>千葉県鴨川市西字小西１５０９－７－１</v>
      </c>
      <c r="AP355" s="49"/>
      <c r="AQ355" s="89"/>
      <c r="AR355" s="93"/>
      <c r="AS355" s="89"/>
      <c r="AT355" s="93"/>
      <c r="AU355" s="89"/>
      <c r="AV355" s="93"/>
      <c r="AW355" s="89"/>
      <c r="AX355" s="94"/>
      <c r="AY355" s="391">
        <f t="shared" si="288"/>
        <v>0</v>
      </c>
      <c r="AZ355" s="95">
        <f t="shared" si="261"/>
        <v>446360</v>
      </c>
      <c r="BA355" s="49" t="str">
        <f t="shared" si="268"/>
        <v>千葉県鴨川市西字小西１５０９－７－１</v>
      </c>
      <c r="BB355" s="48">
        <f t="shared" si="269"/>
        <v>1</v>
      </c>
      <c r="BC355" s="96">
        <f t="shared" si="270"/>
        <v>0</v>
      </c>
      <c r="BD355" s="89" t="str">
        <f t="shared" si="271"/>
        <v>期限未記載</v>
      </c>
      <c r="BE355" s="97">
        <f t="shared" si="272"/>
        <v>446360</v>
      </c>
      <c r="BF355" s="97">
        <f t="shared" si="273"/>
        <v>0</v>
      </c>
      <c r="BG355" s="97">
        <f t="shared" si="274"/>
        <v>0</v>
      </c>
      <c r="BH355" s="97">
        <f t="shared" si="275"/>
        <v>0</v>
      </c>
      <c r="BI355" s="97">
        <f t="shared" si="276"/>
        <v>0</v>
      </c>
      <c r="BJ355" s="97">
        <f t="shared" si="277"/>
        <v>0</v>
      </c>
      <c r="BK355" s="97">
        <f t="shared" si="278"/>
        <v>0</v>
      </c>
      <c r="BL355" s="97">
        <f t="shared" si="279"/>
        <v>0</v>
      </c>
      <c r="BM355" s="97">
        <f t="shared" si="280"/>
        <v>0</v>
      </c>
      <c r="BN355" s="97">
        <f t="shared" si="281"/>
        <v>0</v>
      </c>
      <c r="BO355" s="97">
        <f t="shared" si="282"/>
        <v>0</v>
      </c>
      <c r="BP355" s="97">
        <f t="shared" si="283"/>
        <v>0</v>
      </c>
      <c r="BQ355" s="97">
        <f t="shared" si="284"/>
        <v>0</v>
      </c>
      <c r="BR355" s="97">
        <f t="shared" si="285"/>
        <v>0</v>
      </c>
      <c r="BS355" s="98">
        <f t="shared" si="286"/>
        <v>0</v>
      </c>
      <c r="BT355" s="182"/>
      <c r="BU355" s="58"/>
      <c r="BV355" s="122"/>
    </row>
    <row r="356" spans="1:74" s="100" customFormat="1" ht="31.5" customHeight="1" x14ac:dyDescent="0.25">
      <c r="A356" s="74">
        <v>12</v>
      </c>
      <c r="B356" s="75">
        <v>197</v>
      </c>
      <c r="C356" s="49" t="s">
        <v>1871</v>
      </c>
      <c r="D356" s="76"/>
      <c r="E356" s="48" t="s">
        <v>1296</v>
      </c>
      <c r="F356" s="87" t="s">
        <v>2717</v>
      </c>
      <c r="G356" s="87"/>
      <c r="H356" s="87"/>
      <c r="I356" s="87"/>
      <c r="J356" s="109"/>
      <c r="K356" s="87"/>
      <c r="L356" s="87"/>
      <c r="M356" s="48" t="s">
        <v>2371</v>
      </c>
      <c r="N356" s="49" t="s">
        <v>1317</v>
      </c>
      <c r="O356" s="49"/>
      <c r="P356" s="49"/>
      <c r="Q356" s="88" t="s">
        <v>565</v>
      </c>
      <c r="R356" s="49"/>
      <c r="S356" s="76" t="s">
        <v>1854</v>
      </c>
      <c r="T356" s="76" t="s">
        <v>23</v>
      </c>
      <c r="U356" s="89"/>
      <c r="V356" s="90">
        <v>1</v>
      </c>
      <c r="W356" s="399">
        <f t="shared" si="265"/>
        <v>573705</v>
      </c>
      <c r="X356" s="171" t="s">
        <v>2718</v>
      </c>
      <c r="Y356" s="76"/>
      <c r="Z356" s="473" t="s">
        <v>4575</v>
      </c>
      <c r="AA356" s="473" t="s">
        <v>4575</v>
      </c>
      <c r="AB356" s="473" t="s">
        <v>4576</v>
      </c>
      <c r="AC356" s="132">
        <v>43525</v>
      </c>
      <c r="AD356" s="132">
        <v>43495</v>
      </c>
      <c r="AE356" s="132">
        <v>41729</v>
      </c>
      <c r="AF356" s="132" t="str">
        <f t="shared" si="287"/>
        <v/>
      </c>
      <c r="AG356" s="132">
        <f t="shared" si="262"/>
        <v>41729</v>
      </c>
      <c r="AH356" s="132"/>
      <c r="AI356" s="204"/>
      <c r="AJ356" s="205"/>
      <c r="AK356" s="211"/>
      <c r="AL356" s="207"/>
      <c r="AM356" s="208">
        <v>573705</v>
      </c>
      <c r="AN356" s="93"/>
      <c r="AO356" s="49" t="str">
        <f t="shared" si="266"/>
        <v>千葉県鴨川市北風原７６９－１－１～２</v>
      </c>
      <c r="AP356" s="49"/>
      <c r="AQ356" s="89"/>
      <c r="AR356" s="93"/>
      <c r="AS356" s="89"/>
      <c r="AT356" s="93"/>
      <c r="AU356" s="89"/>
      <c r="AV356" s="93"/>
      <c r="AW356" s="89"/>
      <c r="AX356" s="94"/>
      <c r="AY356" s="391">
        <f t="shared" si="288"/>
        <v>0</v>
      </c>
      <c r="AZ356" s="95">
        <f t="shared" si="261"/>
        <v>573705</v>
      </c>
      <c r="BA356" s="49" t="str">
        <f t="shared" si="268"/>
        <v>千葉県鴨川市北風原７６９－１－１～２</v>
      </c>
      <c r="BB356" s="48">
        <f t="shared" si="269"/>
        <v>1</v>
      </c>
      <c r="BC356" s="96">
        <f t="shared" si="270"/>
        <v>0</v>
      </c>
      <c r="BD356" s="89">
        <f t="shared" si="271"/>
        <v>43525</v>
      </c>
      <c r="BE356" s="97">
        <f t="shared" si="272"/>
        <v>0</v>
      </c>
      <c r="BF356" s="97">
        <f t="shared" si="273"/>
        <v>0</v>
      </c>
      <c r="BG356" s="97">
        <f t="shared" si="274"/>
        <v>0</v>
      </c>
      <c r="BH356" s="97">
        <f t="shared" si="275"/>
        <v>0</v>
      </c>
      <c r="BI356" s="97">
        <f t="shared" si="276"/>
        <v>0</v>
      </c>
      <c r="BJ356" s="97">
        <f t="shared" si="277"/>
        <v>0</v>
      </c>
      <c r="BK356" s="97">
        <f t="shared" si="278"/>
        <v>573705</v>
      </c>
      <c r="BL356" s="97">
        <f t="shared" si="279"/>
        <v>0</v>
      </c>
      <c r="BM356" s="97">
        <f t="shared" si="280"/>
        <v>0</v>
      </c>
      <c r="BN356" s="97">
        <f t="shared" si="281"/>
        <v>0</v>
      </c>
      <c r="BO356" s="97">
        <f t="shared" si="282"/>
        <v>0</v>
      </c>
      <c r="BP356" s="97">
        <f t="shared" si="283"/>
        <v>0</v>
      </c>
      <c r="BQ356" s="97">
        <f t="shared" si="284"/>
        <v>0</v>
      </c>
      <c r="BR356" s="97">
        <f t="shared" si="285"/>
        <v>0</v>
      </c>
      <c r="BS356" s="98">
        <f t="shared" si="286"/>
        <v>0</v>
      </c>
      <c r="BT356" s="182"/>
      <c r="BU356" s="58"/>
      <c r="BV356" s="122"/>
    </row>
    <row r="357" spans="1:74" s="118" customFormat="1" ht="31.5" customHeight="1" x14ac:dyDescent="0.25">
      <c r="A357" s="74">
        <v>12</v>
      </c>
      <c r="B357" s="75">
        <v>198</v>
      </c>
      <c r="C357" s="49" t="s">
        <v>1880</v>
      </c>
      <c r="D357" s="76"/>
      <c r="E357" s="48" t="s">
        <v>1300</v>
      </c>
      <c r="F357" s="87" t="s">
        <v>3232</v>
      </c>
      <c r="G357" s="87"/>
      <c r="H357" s="87"/>
      <c r="I357" s="87"/>
      <c r="J357" s="109" t="s">
        <v>3763</v>
      </c>
      <c r="K357" s="87"/>
      <c r="L357" s="87"/>
      <c r="M357" s="48" t="s">
        <v>2371</v>
      </c>
      <c r="N357" s="49" t="s">
        <v>1324</v>
      </c>
      <c r="O357" s="49"/>
      <c r="P357" s="49"/>
      <c r="Q357" s="88" t="s">
        <v>572</v>
      </c>
      <c r="R357" s="49"/>
      <c r="S357" s="76" t="s">
        <v>1854</v>
      </c>
      <c r="T357" s="76" t="s">
        <v>23</v>
      </c>
      <c r="U357" s="89"/>
      <c r="V357" s="90">
        <v>1</v>
      </c>
      <c r="W357" s="399">
        <f t="shared" si="265"/>
        <v>546454</v>
      </c>
      <c r="X357" s="171" t="s">
        <v>2515</v>
      </c>
      <c r="Y357" s="76"/>
      <c r="Z357" s="473" t="s">
        <v>4575</v>
      </c>
      <c r="AA357" s="473" t="s">
        <v>4575</v>
      </c>
      <c r="AB357" s="473" t="s">
        <v>4576</v>
      </c>
      <c r="AC357" s="132" t="s">
        <v>3142</v>
      </c>
      <c r="AD357" s="132">
        <v>42201</v>
      </c>
      <c r="AE357" s="132">
        <v>42170</v>
      </c>
      <c r="AF357" s="132" t="str">
        <f t="shared" si="287"/>
        <v/>
      </c>
      <c r="AG357" s="132">
        <f t="shared" si="262"/>
        <v>42170</v>
      </c>
      <c r="AH357" s="132"/>
      <c r="AI357" s="204"/>
      <c r="AJ357" s="205"/>
      <c r="AK357" s="211"/>
      <c r="AL357" s="207"/>
      <c r="AM357" s="208">
        <f>461054+85400</f>
        <v>546454</v>
      </c>
      <c r="AN357" s="93"/>
      <c r="AO357" s="49" t="str">
        <f t="shared" si="266"/>
        <v>千葉県館山市加賀名２３７－３</v>
      </c>
      <c r="AP357" s="49"/>
      <c r="AQ357" s="89"/>
      <c r="AR357" s="93"/>
      <c r="AS357" s="89"/>
      <c r="AT357" s="93"/>
      <c r="AU357" s="89"/>
      <c r="AV357" s="93"/>
      <c r="AW357" s="89"/>
      <c r="AX357" s="94"/>
      <c r="AY357" s="391">
        <f t="shared" si="288"/>
        <v>0</v>
      </c>
      <c r="AZ357" s="95">
        <f t="shared" si="261"/>
        <v>546454</v>
      </c>
      <c r="BA357" s="49" t="str">
        <f t="shared" si="268"/>
        <v>千葉県館山市加賀名２３７－３</v>
      </c>
      <c r="BB357" s="48">
        <f t="shared" si="269"/>
        <v>1</v>
      </c>
      <c r="BC357" s="96">
        <f t="shared" si="270"/>
        <v>0</v>
      </c>
      <c r="BD357" s="89" t="str">
        <f t="shared" si="271"/>
        <v>記載無</v>
      </c>
      <c r="BE357" s="97">
        <f t="shared" si="272"/>
        <v>0</v>
      </c>
      <c r="BF357" s="97">
        <f t="shared" si="273"/>
        <v>0</v>
      </c>
      <c r="BG357" s="97">
        <f t="shared" si="274"/>
        <v>0</v>
      </c>
      <c r="BH357" s="97">
        <f t="shared" si="275"/>
        <v>0</v>
      </c>
      <c r="BI357" s="97">
        <f t="shared" si="276"/>
        <v>0</v>
      </c>
      <c r="BJ357" s="97">
        <f t="shared" si="277"/>
        <v>0</v>
      </c>
      <c r="BK357" s="97">
        <f t="shared" si="278"/>
        <v>0</v>
      </c>
      <c r="BL357" s="97">
        <f t="shared" si="279"/>
        <v>0</v>
      </c>
      <c r="BM357" s="97">
        <f t="shared" si="280"/>
        <v>0</v>
      </c>
      <c r="BN357" s="97">
        <f t="shared" si="281"/>
        <v>0</v>
      </c>
      <c r="BO357" s="97">
        <f t="shared" si="282"/>
        <v>0</v>
      </c>
      <c r="BP357" s="97">
        <f t="shared" si="283"/>
        <v>0</v>
      </c>
      <c r="BQ357" s="97">
        <f t="shared" si="284"/>
        <v>0</v>
      </c>
      <c r="BR357" s="97">
        <f t="shared" si="285"/>
        <v>0</v>
      </c>
      <c r="BS357" s="98">
        <f t="shared" si="286"/>
        <v>546454</v>
      </c>
      <c r="BT357" s="182"/>
      <c r="BU357" s="58"/>
      <c r="BV357" s="136"/>
    </row>
    <row r="358" spans="1:74" ht="31.5" customHeight="1" x14ac:dyDescent="0.25">
      <c r="A358" s="74">
        <v>12</v>
      </c>
      <c r="B358" s="75">
        <v>198</v>
      </c>
      <c r="C358" s="49" t="s">
        <v>1880</v>
      </c>
      <c r="D358" s="76"/>
      <c r="E358" s="48" t="s">
        <v>1300</v>
      </c>
      <c r="F358" s="109" t="s">
        <v>3762</v>
      </c>
      <c r="G358" s="109"/>
      <c r="H358" s="87"/>
      <c r="I358" s="87"/>
      <c r="J358" s="109" t="s">
        <v>3762</v>
      </c>
      <c r="K358" s="87"/>
      <c r="L358" s="87"/>
      <c r="M358" s="48" t="s">
        <v>2371</v>
      </c>
      <c r="N358" s="49" t="s">
        <v>1324</v>
      </c>
      <c r="O358" s="49"/>
      <c r="P358" s="49"/>
      <c r="Q358" s="88" t="s">
        <v>572</v>
      </c>
      <c r="R358" s="49"/>
      <c r="S358" s="76" t="s">
        <v>1854</v>
      </c>
      <c r="T358" s="76" t="s">
        <v>23</v>
      </c>
      <c r="U358" s="89"/>
      <c r="V358" s="90">
        <v>1</v>
      </c>
      <c r="W358" s="399">
        <f t="shared" si="265"/>
        <v>546454</v>
      </c>
      <c r="X358" s="171" t="s">
        <v>2515</v>
      </c>
      <c r="Y358" s="76"/>
      <c r="Z358" s="473" t="s">
        <v>4575</v>
      </c>
      <c r="AA358" s="473" t="s">
        <v>4575</v>
      </c>
      <c r="AB358" s="473" t="s">
        <v>4576</v>
      </c>
      <c r="AC358" s="132">
        <v>43516</v>
      </c>
      <c r="AD358" s="132">
        <v>43483</v>
      </c>
      <c r="AE358" s="132">
        <v>42170</v>
      </c>
      <c r="AF358" s="132" t="str">
        <f t="shared" si="287"/>
        <v/>
      </c>
      <c r="AG358" s="132">
        <f t="shared" si="262"/>
        <v>42170</v>
      </c>
      <c r="AH358" s="132"/>
      <c r="AI358" s="204"/>
      <c r="AJ358" s="205"/>
      <c r="AK358" s="206"/>
      <c r="AL358" s="207"/>
      <c r="AM358" s="208">
        <f>461054+85400</f>
        <v>546454</v>
      </c>
      <c r="AN358" s="93"/>
      <c r="AO358" s="49" t="str">
        <f t="shared" si="266"/>
        <v>千葉県館山市加賀名２３７－３</v>
      </c>
      <c r="AP358" s="49"/>
      <c r="AQ358" s="89"/>
      <c r="AR358" s="93"/>
      <c r="AS358" s="89"/>
      <c r="AT358" s="93"/>
      <c r="AU358" s="89"/>
      <c r="AV358" s="93"/>
      <c r="AW358" s="89"/>
      <c r="AX358" s="94"/>
      <c r="AY358" s="391">
        <f t="shared" si="288"/>
        <v>0</v>
      </c>
      <c r="AZ358" s="95">
        <f t="shared" si="261"/>
        <v>546454</v>
      </c>
      <c r="BA358" s="49" t="str">
        <f t="shared" si="268"/>
        <v>千葉県館山市加賀名２３７－３</v>
      </c>
      <c r="BB358" s="48">
        <f t="shared" si="269"/>
        <v>1</v>
      </c>
      <c r="BC358" s="96">
        <f t="shared" si="270"/>
        <v>0</v>
      </c>
      <c r="BD358" s="89">
        <f t="shared" si="271"/>
        <v>43516</v>
      </c>
      <c r="BE358" s="97">
        <f t="shared" si="272"/>
        <v>0</v>
      </c>
      <c r="BF358" s="97">
        <f t="shared" si="273"/>
        <v>0</v>
      </c>
      <c r="BG358" s="97">
        <f t="shared" si="274"/>
        <v>0</v>
      </c>
      <c r="BH358" s="97">
        <f t="shared" si="275"/>
        <v>546454</v>
      </c>
      <c r="BI358" s="97">
        <f t="shared" si="276"/>
        <v>0</v>
      </c>
      <c r="BJ358" s="97">
        <f t="shared" si="277"/>
        <v>0</v>
      </c>
      <c r="BK358" s="97">
        <f t="shared" si="278"/>
        <v>0</v>
      </c>
      <c r="BL358" s="97">
        <f t="shared" si="279"/>
        <v>0</v>
      </c>
      <c r="BM358" s="97">
        <f t="shared" si="280"/>
        <v>0</v>
      </c>
      <c r="BN358" s="97">
        <f t="shared" si="281"/>
        <v>0</v>
      </c>
      <c r="BO358" s="97">
        <f t="shared" si="282"/>
        <v>0</v>
      </c>
      <c r="BP358" s="97">
        <f t="shared" si="283"/>
        <v>0</v>
      </c>
      <c r="BQ358" s="97">
        <f t="shared" si="284"/>
        <v>0</v>
      </c>
      <c r="BR358" s="97">
        <f t="shared" si="285"/>
        <v>0</v>
      </c>
      <c r="BS358" s="98">
        <f t="shared" si="286"/>
        <v>0</v>
      </c>
      <c r="BV358" s="103"/>
    </row>
    <row r="359" spans="1:74" ht="31.5" customHeight="1" x14ac:dyDescent="0.25">
      <c r="A359" s="74">
        <v>12</v>
      </c>
      <c r="B359" s="75">
        <v>199</v>
      </c>
      <c r="C359" s="49" t="s">
        <v>1873</v>
      </c>
      <c r="D359" s="76"/>
      <c r="E359" s="48" t="s">
        <v>1183</v>
      </c>
      <c r="F359" s="87" t="s">
        <v>2674</v>
      </c>
      <c r="G359" s="87"/>
      <c r="H359" s="87"/>
      <c r="I359" s="87"/>
      <c r="J359" s="109"/>
      <c r="K359" s="87"/>
      <c r="L359" s="87"/>
      <c r="M359" s="48" t="s">
        <v>2371</v>
      </c>
      <c r="N359" s="49" t="s">
        <v>1323</v>
      </c>
      <c r="O359" s="49"/>
      <c r="P359" s="49"/>
      <c r="Q359" s="88" t="s">
        <v>571</v>
      </c>
      <c r="R359" s="49"/>
      <c r="S359" s="76" t="s">
        <v>1854</v>
      </c>
      <c r="T359" s="76" t="s">
        <v>23</v>
      </c>
      <c r="U359" s="89"/>
      <c r="V359" s="90">
        <v>1</v>
      </c>
      <c r="W359" s="399">
        <f t="shared" si="265"/>
        <v>7992692</v>
      </c>
      <c r="X359" s="171" t="s">
        <v>2675</v>
      </c>
      <c r="Y359" s="76"/>
      <c r="Z359" s="473" t="s">
        <v>4575</v>
      </c>
      <c r="AA359" s="473" t="s">
        <v>4575</v>
      </c>
      <c r="AB359" s="473" t="s">
        <v>4576</v>
      </c>
      <c r="AC359" s="132">
        <v>43524</v>
      </c>
      <c r="AD359" s="132">
        <v>43494</v>
      </c>
      <c r="AE359" s="132">
        <v>41729</v>
      </c>
      <c r="AF359" s="132" t="str">
        <f t="shared" si="287"/>
        <v/>
      </c>
      <c r="AG359" s="132">
        <f t="shared" si="262"/>
        <v>41729</v>
      </c>
      <c r="AH359" s="132"/>
      <c r="AI359" s="204"/>
      <c r="AJ359" s="205"/>
      <c r="AK359" s="206"/>
      <c r="AL359" s="207"/>
      <c r="AM359" s="208">
        <v>7992692</v>
      </c>
      <c r="AN359" s="93"/>
      <c r="AO359" s="49" t="str">
        <f t="shared" si="266"/>
        <v>千葉県君津市下湯江字上三船１５７１－１～２</v>
      </c>
      <c r="AP359" s="49"/>
      <c r="AQ359" s="89"/>
      <c r="AR359" s="93"/>
      <c r="AS359" s="89"/>
      <c r="AT359" s="93"/>
      <c r="AU359" s="89"/>
      <c r="AV359" s="93"/>
      <c r="AW359" s="89"/>
      <c r="AX359" s="94"/>
      <c r="AY359" s="391">
        <f t="shared" si="288"/>
        <v>0</v>
      </c>
      <c r="AZ359" s="95">
        <f t="shared" si="261"/>
        <v>7992692</v>
      </c>
      <c r="BA359" s="49" t="str">
        <f t="shared" si="268"/>
        <v>千葉県君津市下湯江字上三船１５７１－１～２</v>
      </c>
      <c r="BB359" s="48">
        <f t="shared" si="269"/>
        <v>1</v>
      </c>
      <c r="BC359" s="96">
        <f t="shared" si="270"/>
        <v>0</v>
      </c>
      <c r="BD359" s="89">
        <f t="shared" si="271"/>
        <v>43524</v>
      </c>
      <c r="BE359" s="97">
        <f t="shared" si="272"/>
        <v>0</v>
      </c>
      <c r="BF359" s="97">
        <f t="shared" si="273"/>
        <v>0</v>
      </c>
      <c r="BG359" s="97">
        <f t="shared" si="274"/>
        <v>0</v>
      </c>
      <c r="BH359" s="97">
        <f t="shared" si="275"/>
        <v>0</v>
      </c>
      <c r="BI359" s="97">
        <f t="shared" si="276"/>
        <v>0</v>
      </c>
      <c r="BJ359" s="97">
        <f t="shared" si="277"/>
        <v>7992692</v>
      </c>
      <c r="BK359" s="97">
        <f t="shared" si="278"/>
        <v>0</v>
      </c>
      <c r="BL359" s="97">
        <f t="shared" si="279"/>
        <v>0</v>
      </c>
      <c r="BM359" s="97">
        <f t="shared" si="280"/>
        <v>0</v>
      </c>
      <c r="BN359" s="97">
        <f t="shared" si="281"/>
        <v>0</v>
      </c>
      <c r="BO359" s="97">
        <f t="shared" si="282"/>
        <v>0</v>
      </c>
      <c r="BP359" s="97">
        <f t="shared" si="283"/>
        <v>0</v>
      </c>
      <c r="BQ359" s="97">
        <f t="shared" si="284"/>
        <v>0</v>
      </c>
      <c r="BR359" s="97">
        <f t="shared" si="285"/>
        <v>0</v>
      </c>
      <c r="BS359" s="98">
        <f t="shared" si="286"/>
        <v>0</v>
      </c>
      <c r="BV359" s="103"/>
    </row>
    <row r="360" spans="1:74" ht="31.5" customHeight="1" x14ac:dyDescent="0.25">
      <c r="A360" s="74">
        <v>12</v>
      </c>
      <c r="B360" s="75">
        <v>201</v>
      </c>
      <c r="C360" s="49" t="s">
        <v>1873</v>
      </c>
      <c r="D360" s="76" t="s">
        <v>3393</v>
      </c>
      <c r="E360" s="48" t="s">
        <v>1299</v>
      </c>
      <c r="F360" s="318" t="s">
        <v>4034</v>
      </c>
      <c r="G360" s="318"/>
      <c r="H360" s="87"/>
      <c r="I360" s="87"/>
      <c r="J360" s="109"/>
      <c r="K360" s="87"/>
      <c r="L360" s="87"/>
      <c r="M360" s="48" t="s">
        <v>2371</v>
      </c>
      <c r="N360" s="49" t="s">
        <v>1322</v>
      </c>
      <c r="O360" s="49"/>
      <c r="P360" s="49"/>
      <c r="Q360" s="88" t="s">
        <v>570</v>
      </c>
      <c r="R360" s="49"/>
      <c r="S360" s="76" t="s">
        <v>1854</v>
      </c>
      <c r="T360" s="76" t="s">
        <v>23</v>
      </c>
      <c r="U360" s="89"/>
      <c r="V360" s="90">
        <v>1</v>
      </c>
      <c r="W360" s="399">
        <f t="shared" si="265"/>
        <v>535262</v>
      </c>
      <c r="X360" s="171" t="s">
        <v>3510</v>
      </c>
      <c r="Y360" s="433" t="s">
        <v>2310</v>
      </c>
      <c r="Z360" s="482" t="s">
        <v>4575</v>
      </c>
      <c r="AA360" s="482" t="s">
        <v>4575</v>
      </c>
      <c r="AB360" s="482" t="s">
        <v>4608</v>
      </c>
      <c r="AC360" s="132" t="str">
        <f>IF(AZ360=0,"【支払済】","")</f>
        <v>【支払済】</v>
      </c>
      <c r="AD360" s="132">
        <v>42219</v>
      </c>
      <c r="AE360" s="132">
        <v>41729</v>
      </c>
      <c r="AF360" s="132" t="str">
        <f t="shared" si="287"/>
        <v/>
      </c>
      <c r="AG360" s="132">
        <f t="shared" si="262"/>
        <v>41729</v>
      </c>
      <c r="AH360" s="132"/>
      <c r="AI360" s="204"/>
      <c r="AJ360" s="205"/>
      <c r="AK360" s="211"/>
      <c r="AL360" s="207"/>
      <c r="AM360" s="208">
        <v>535262</v>
      </c>
      <c r="AN360" s="93"/>
      <c r="AO360" s="49" t="str">
        <f t="shared" si="266"/>
        <v>千葉県君津市鹿野山６６０</v>
      </c>
      <c r="AP360" s="208"/>
      <c r="AQ360" s="89">
        <v>43081</v>
      </c>
      <c r="AR360" s="93">
        <f>449862+85400</f>
        <v>535262</v>
      </c>
      <c r="AS360" s="89"/>
      <c r="AT360" s="93"/>
      <c r="AU360" s="89"/>
      <c r="AV360" s="93"/>
      <c r="AW360" s="89"/>
      <c r="AX360" s="94"/>
      <c r="AY360" s="391">
        <f t="shared" si="288"/>
        <v>535262</v>
      </c>
      <c r="AZ360" s="95">
        <f t="shared" si="261"/>
        <v>0</v>
      </c>
      <c r="BA360" s="49" t="str">
        <f t="shared" si="268"/>
        <v>千葉県君津市鹿野山６６０</v>
      </c>
      <c r="BB360" s="48">
        <f t="shared" si="269"/>
        <v>1</v>
      </c>
      <c r="BC360" s="96" t="str">
        <f t="shared" si="270"/>
        <v>自社物件</v>
      </c>
      <c r="BD360" s="89" t="str">
        <f t="shared" si="271"/>
        <v>【支払済】</v>
      </c>
      <c r="BE360" s="97">
        <f t="shared" si="272"/>
        <v>0</v>
      </c>
      <c r="BF360" s="97">
        <f t="shared" si="273"/>
        <v>0</v>
      </c>
      <c r="BG360" s="97">
        <f t="shared" si="274"/>
        <v>0</v>
      </c>
      <c r="BH360" s="97">
        <f t="shared" si="275"/>
        <v>0</v>
      </c>
      <c r="BI360" s="97">
        <f t="shared" si="276"/>
        <v>0</v>
      </c>
      <c r="BJ360" s="97">
        <f t="shared" si="277"/>
        <v>0</v>
      </c>
      <c r="BK360" s="97">
        <f t="shared" si="278"/>
        <v>0</v>
      </c>
      <c r="BL360" s="97">
        <f t="shared" si="279"/>
        <v>0</v>
      </c>
      <c r="BM360" s="97">
        <f t="shared" si="280"/>
        <v>0</v>
      </c>
      <c r="BN360" s="97">
        <f t="shared" si="281"/>
        <v>0</v>
      </c>
      <c r="BO360" s="97">
        <f t="shared" si="282"/>
        <v>0</v>
      </c>
      <c r="BP360" s="97">
        <f t="shared" si="283"/>
        <v>0</v>
      </c>
      <c r="BQ360" s="97">
        <f t="shared" si="284"/>
        <v>0</v>
      </c>
      <c r="BR360" s="97">
        <f t="shared" si="285"/>
        <v>0</v>
      </c>
      <c r="BS360" s="98">
        <f t="shared" si="286"/>
        <v>0</v>
      </c>
      <c r="BV360" s="492"/>
    </row>
    <row r="361" spans="1:74" ht="31.5" customHeight="1" x14ac:dyDescent="0.25">
      <c r="A361" s="74">
        <v>12</v>
      </c>
      <c r="B361" s="75">
        <v>230</v>
      </c>
      <c r="C361" s="126" t="s">
        <v>1881</v>
      </c>
      <c r="D361" s="76" t="s">
        <v>3393</v>
      </c>
      <c r="E361" s="48" t="s">
        <v>1144</v>
      </c>
      <c r="F361" s="318" t="s">
        <v>4035</v>
      </c>
      <c r="G361" s="318"/>
      <c r="H361" s="87"/>
      <c r="I361" s="87"/>
      <c r="J361" s="109"/>
      <c r="K361" s="87"/>
      <c r="L361" s="87"/>
      <c r="M361" s="48" t="s">
        <v>2371</v>
      </c>
      <c r="N361" s="49" t="s">
        <v>1010</v>
      </c>
      <c r="O361" s="49"/>
      <c r="P361" s="76" t="str">
        <f t="shared" ref="P361:P368" si="289">IF(COUNTIF(N361,"*未確定*"),"番地未確定","")</f>
        <v/>
      </c>
      <c r="Q361" s="88" t="s">
        <v>26</v>
      </c>
      <c r="R361" s="49" t="s">
        <v>603</v>
      </c>
      <c r="S361" s="76" t="s">
        <v>1854</v>
      </c>
      <c r="T361" s="76" t="s">
        <v>24</v>
      </c>
      <c r="U361" s="89"/>
      <c r="V361" s="90">
        <v>2</v>
      </c>
      <c r="W361" s="399">
        <f t="shared" si="265"/>
        <v>316967</v>
      </c>
      <c r="X361" s="171" t="s">
        <v>3511</v>
      </c>
      <c r="Y361" s="228" t="s">
        <v>2159</v>
      </c>
      <c r="Z361" s="482" t="s">
        <v>4575</v>
      </c>
      <c r="AA361" s="482" t="s">
        <v>4575</v>
      </c>
      <c r="AB361" s="509" t="s">
        <v>4576</v>
      </c>
      <c r="AC361" s="204" t="s">
        <v>152</v>
      </c>
      <c r="AD361" s="132">
        <v>42949</v>
      </c>
      <c r="AE361" s="132">
        <v>41713</v>
      </c>
      <c r="AF361" s="132" t="str">
        <f t="shared" si="287"/>
        <v/>
      </c>
      <c r="AG361" s="132">
        <f t="shared" si="262"/>
        <v>41713</v>
      </c>
      <c r="AH361" s="132"/>
      <c r="AI361" s="204"/>
      <c r="AJ361" s="205"/>
      <c r="AK361" s="206"/>
      <c r="AL361" s="207"/>
      <c r="AM361" s="208">
        <v>633934</v>
      </c>
      <c r="AN361" s="93"/>
      <c r="AO361" s="49" t="str">
        <f t="shared" si="266"/>
        <v>千葉県香取郡多古町南玉造１７７２－１－１～２</v>
      </c>
      <c r="AP361" s="49"/>
      <c r="AQ361" s="89">
        <v>43083</v>
      </c>
      <c r="AR361" s="93">
        <f>191600+442334</f>
        <v>633934</v>
      </c>
      <c r="AS361" s="89"/>
      <c r="AT361" s="93"/>
      <c r="AU361" s="89"/>
      <c r="AV361" s="93"/>
      <c r="AW361" s="89"/>
      <c r="AX361" s="94"/>
      <c r="AY361" s="391">
        <f t="shared" si="288"/>
        <v>633934</v>
      </c>
      <c r="AZ361" s="95">
        <f t="shared" si="261"/>
        <v>0</v>
      </c>
      <c r="BA361" s="49" t="str">
        <f t="shared" si="268"/>
        <v>千葉県香取郡多古町南玉造１７７２－１－１～２</v>
      </c>
      <c r="BB361" s="48">
        <f t="shared" si="269"/>
        <v>2</v>
      </c>
      <c r="BC361" s="96" t="str">
        <f t="shared" si="270"/>
        <v>ｿｰﾗｰｸﾘｰﾆﾝｸﾞ</v>
      </c>
      <c r="BD361" s="89" t="str">
        <f t="shared" si="271"/>
        <v>【譲渡済】</v>
      </c>
      <c r="BE361" s="97">
        <f t="shared" si="272"/>
        <v>0</v>
      </c>
      <c r="BF361" s="97">
        <f t="shared" si="273"/>
        <v>0</v>
      </c>
      <c r="BG361" s="97">
        <f t="shared" si="274"/>
        <v>0</v>
      </c>
      <c r="BH361" s="97">
        <f t="shared" si="275"/>
        <v>0</v>
      </c>
      <c r="BI361" s="97">
        <f t="shared" si="276"/>
        <v>0</v>
      </c>
      <c r="BJ361" s="97">
        <f t="shared" si="277"/>
        <v>0</v>
      </c>
      <c r="BK361" s="97">
        <f t="shared" si="278"/>
        <v>0</v>
      </c>
      <c r="BL361" s="97">
        <f t="shared" si="279"/>
        <v>0</v>
      </c>
      <c r="BM361" s="97">
        <f t="shared" si="280"/>
        <v>0</v>
      </c>
      <c r="BN361" s="97">
        <f t="shared" si="281"/>
        <v>0</v>
      </c>
      <c r="BO361" s="97">
        <f t="shared" si="282"/>
        <v>0</v>
      </c>
      <c r="BP361" s="97">
        <f t="shared" si="283"/>
        <v>0</v>
      </c>
      <c r="BQ361" s="97">
        <f t="shared" si="284"/>
        <v>0</v>
      </c>
      <c r="BR361" s="97">
        <f t="shared" si="285"/>
        <v>0</v>
      </c>
      <c r="BS361" s="130">
        <f t="shared" si="286"/>
        <v>0</v>
      </c>
      <c r="BV361" s="103" t="s">
        <v>4647</v>
      </c>
    </row>
    <row r="362" spans="1:74" ht="31.5" customHeight="1" x14ac:dyDescent="0.25">
      <c r="A362" s="74">
        <v>12</v>
      </c>
      <c r="B362" s="75">
        <v>231</v>
      </c>
      <c r="C362" s="126" t="s">
        <v>1881</v>
      </c>
      <c r="D362" s="76" t="s">
        <v>3426</v>
      </c>
      <c r="E362" s="48" t="s">
        <v>1144</v>
      </c>
      <c r="F362" s="318" t="s">
        <v>4035</v>
      </c>
      <c r="G362" s="318"/>
      <c r="H362" s="87"/>
      <c r="I362" s="87"/>
      <c r="J362" s="109"/>
      <c r="K362" s="87"/>
      <c r="L362" s="87"/>
      <c r="M362" s="48" t="s">
        <v>2371</v>
      </c>
      <c r="N362" s="49" t="s">
        <v>1125</v>
      </c>
      <c r="O362" s="49"/>
      <c r="P362" s="76" t="str">
        <f t="shared" si="289"/>
        <v/>
      </c>
      <c r="Q362" s="88" t="s">
        <v>26</v>
      </c>
      <c r="R362" s="49" t="s">
        <v>603</v>
      </c>
      <c r="S362" s="76" t="s">
        <v>1854</v>
      </c>
      <c r="T362" s="76" t="s">
        <v>24</v>
      </c>
      <c r="U362" s="89"/>
      <c r="V362" s="90">
        <v>2</v>
      </c>
      <c r="W362" s="399">
        <f t="shared" si="265"/>
        <v>355000</v>
      </c>
      <c r="X362" s="171" t="s">
        <v>3511</v>
      </c>
      <c r="Y362" s="209" t="s">
        <v>2159</v>
      </c>
      <c r="Z362" s="482" t="s">
        <v>4575</v>
      </c>
      <c r="AA362" s="482" t="s">
        <v>4575</v>
      </c>
      <c r="AB362" s="506" t="s">
        <v>4576</v>
      </c>
      <c r="AC362" s="204" t="s">
        <v>152</v>
      </c>
      <c r="AD362" s="132">
        <v>42541</v>
      </c>
      <c r="AE362" s="132"/>
      <c r="AF362" s="132" t="str">
        <f t="shared" si="287"/>
        <v/>
      </c>
      <c r="AG362" s="132">
        <f t="shared" si="262"/>
        <v>42541</v>
      </c>
      <c r="AH362" s="132"/>
      <c r="AI362" s="204"/>
      <c r="AJ362" s="205"/>
      <c r="AK362" s="211"/>
      <c r="AL362" s="207"/>
      <c r="AM362" s="212"/>
      <c r="AN362" s="93">
        <v>710000</v>
      </c>
      <c r="AO362" s="49" t="str">
        <f t="shared" si="266"/>
        <v>千葉県香取郡多古町南玉造１７７２－１－１～２_20160620回答</v>
      </c>
      <c r="AP362" s="49"/>
      <c r="AQ362" s="89"/>
      <c r="AR362" s="93"/>
      <c r="AS362" s="89"/>
      <c r="AT362" s="93"/>
      <c r="AU362" s="89"/>
      <c r="AV362" s="93"/>
      <c r="AW362" s="107"/>
      <c r="AX362" s="103"/>
      <c r="AY362" s="391">
        <f t="shared" si="288"/>
        <v>0</v>
      </c>
      <c r="AZ362" s="95" t="str">
        <f t="shared" si="261"/>
        <v/>
      </c>
      <c r="BA362" s="49" t="str">
        <f t="shared" si="268"/>
        <v>千葉県香取郡多古町南玉造１７７２－１－１～２_20160620回答</v>
      </c>
      <c r="BB362" s="48">
        <f t="shared" si="269"/>
        <v>2</v>
      </c>
      <c r="BC362" s="96" t="str">
        <f t="shared" si="270"/>
        <v>ｿｰﾗｰｸﾘｰﾆﾝｸﾞ</v>
      </c>
      <c r="BD362" s="89" t="str">
        <f t="shared" si="271"/>
        <v>【譲渡済】</v>
      </c>
      <c r="BE362" s="97">
        <f t="shared" si="272"/>
        <v>0</v>
      </c>
      <c r="BF362" s="97">
        <f t="shared" si="273"/>
        <v>0</v>
      </c>
      <c r="BG362" s="97">
        <f t="shared" si="274"/>
        <v>0</v>
      </c>
      <c r="BH362" s="97">
        <f t="shared" si="275"/>
        <v>0</v>
      </c>
      <c r="BI362" s="97">
        <f t="shared" si="276"/>
        <v>0</v>
      </c>
      <c r="BJ362" s="97">
        <f t="shared" si="277"/>
        <v>0</v>
      </c>
      <c r="BK362" s="97">
        <f t="shared" si="278"/>
        <v>0</v>
      </c>
      <c r="BL362" s="97">
        <f t="shared" si="279"/>
        <v>0</v>
      </c>
      <c r="BM362" s="97">
        <f t="shared" si="280"/>
        <v>0</v>
      </c>
      <c r="BN362" s="97">
        <f t="shared" si="281"/>
        <v>0</v>
      </c>
      <c r="BO362" s="97">
        <f t="shared" si="282"/>
        <v>0</v>
      </c>
      <c r="BP362" s="97">
        <f t="shared" si="283"/>
        <v>0</v>
      </c>
      <c r="BQ362" s="97">
        <f t="shared" si="284"/>
        <v>0</v>
      </c>
      <c r="BR362" s="97">
        <f t="shared" si="285"/>
        <v>0</v>
      </c>
      <c r="BS362" s="98" t="e">
        <f t="shared" si="286"/>
        <v>#VALUE!</v>
      </c>
      <c r="BV362" s="103" t="s">
        <v>4612</v>
      </c>
    </row>
    <row r="363" spans="1:74" ht="31.5" customHeight="1" x14ac:dyDescent="0.25">
      <c r="A363" s="74">
        <v>12</v>
      </c>
      <c r="B363" s="75">
        <v>1081</v>
      </c>
      <c r="C363" s="49" t="s">
        <v>1882</v>
      </c>
      <c r="D363" s="76" t="s">
        <v>3393</v>
      </c>
      <c r="E363" s="48" t="s">
        <v>1146</v>
      </c>
      <c r="F363" s="87" t="s">
        <v>2915</v>
      </c>
      <c r="G363" s="87"/>
      <c r="H363" s="87"/>
      <c r="I363" s="87"/>
      <c r="J363" s="109"/>
      <c r="K363" s="87"/>
      <c r="L363" s="87"/>
      <c r="M363" s="48" t="s">
        <v>2371</v>
      </c>
      <c r="N363" s="49" t="s">
        <v>1011</v>
      </c>
      <c r="O363" s="49"/>
      <c r="P363" s="76" t="str">
        <f t="shared" si="289"/>
        <v/>
      </c>
      <c r="Q363" s="88" t="s">
        <v>604</v>
      </c>
      <c r="R363" s="49"/>
      <c r="S363" s="76" t="s">
        <v>1854</v>
      </c>
      <c r="T363" s="76" t="s">
        <v>24</v>
      </c>
      <c r="U363" s="89"/>
      <c r="V363" s="90">
        <v>1</v>
      </c>
      <c r="W363" s="399">
        <f t="shared" si="265"/>
        <v>573705</v>
      </c>
      <c r="X363" s="171" t="s">
        <v>2916</v>
      </c>
      <c r="Y363" s="76"/>
      <c r="Z363" s="482" t="s">
        <v>4575</v>
      </c>
      <c r="AA363" s="482" t="s">
        <v>4575</v>
      </c>
      <c r="AB363" s="506" t="s">
        <v>4576</v>
      </c>
      <c r="AC363" s="132" t="s">
        <v>3138</v>
      </c>
      <c r="AD363" s="132">
        <v>42472</v>
      </c>
      <c r="AE363" s="132">
        <v>41713</v>
      </c>
      <c r="AF363" s="132" t="str">
        <f t="shared" si="287"/>
        <v/>
      </c>
      <c r="AG363" s="132">
        <f t="shared" si="262"/>
        <v>41713</v>
      </c>
      <c r="AH363" s="132"/>
      <c r="AI363" s="204"/>
      <c r="AJ363" s="205"/>
      <c r="AK363" s="211"/>
      <c r="AL363" s="207"/>
      <c r="AM363" s="208">
        <v>573705</v>
      </c>
      <c r="AN363" s="93"/>
      <c r="AO363" s="49" t="str">
        <f t="shared" si="266"/>
        <v>千葉県香取市沢１８００－１</v>
      </c>
      <c r="AP363" s="49"/>
      <c r="AQ363" s="89">
        <v>43549</v>
      </c>
      <c r="AR363" s="93">
        <v>573705</v>
      </c>
      <c r="AS363" s="89"/>
      <c r="AT363" s="93"/>
      <c r="AU363" s="89"/>
      <c r="AV363" s="93"/>
      <c r="AW363" s="89"/>
      <c r="AX363" s="94"/>
      <c r="AY363" s="391">
        <v>573705</v>
      </c>
      <c r="AZ363" s="95">
        <f t="shared" si="261"/>
        <v>0</v>
      </c>
      <c r="BA363" s="49" t="str">
        <f t="shared" si="268"/>
        <v>千葉県香取市沢１８００－１</v>
      </c>
      <c r="BB363" s="48">
        <f t="shared" si="269"/>
        <v>1</v>
      </c>
      <c r="BC363" s="96">
        <f t="shared" si="270"/>
        <v>0</v>
      </c>
      <c r="BD363" s="89" t="str">
        <f t="shared" si="271"/>
        <v>記載無</v>
      </c>
      <c r="BE363" s="97">
        <f t="shared" si="272"/>
        <v>0</v>
      </c>
      <c r="BF363" s="97">
        <f t="shared" si="273"/>
        <v>0</v>
      </c>
      <c r="BG363" s="97">
        <f t="shared" si="274"/>
        <v>0</v>
      </c>
      <c r="BH363" s="97">
        <f t="shared" si="275"/>
        <v>0</v>
      </c>
      <c r="BI363" s="97">
        <f t="shared" si="276"/>
        <v>0</v>
      </c>
      <c r="BJ363" s="97">
        <f t="shared" si="277"/>
        <v>0</v>
      </c>
      <c r="BK363" s="97">
        <f t="shared" si="278"/>
        <v>0</v>
      </c>
      <c r="BL363" s="97">
        <f t="shared" si="279"/>
        <v>0</v>
      </c>
      <c r="BM363" s="97">
        <f t="shared" si="280"/>
        <v>0</v>
      </c>
      <c r="BN363" s="97">
        <f t="shared" si="281"/>
        <v>0</v>
      </c>
      <c r="BO363" s="97">
        <f t="shared" si="282"/>
        <v>0</v>
      </c>
      <c r="BP363" s="97">
        <f t="shared" si="283"/>
        <v>0</v>
      </c>
      <c r="BQ363" s="97">
        <f t="shared" si="284"/>
        <v>0</v>
      </c>
      <c r="BR363" s="97">
        <f t="shared" si="285"/>
        <v>0</v>
      </c>
      <c r="BS363" s="98">
        <f t="shared" si="286"/>
        <v>0</v>
      </c>
      <c r="BV363" s="103"/>
    </row>
    <row r="364" spans="1:74" ht="31.5" customHeight="1" x14ac:dyDescent="0.25">
      <c r="A364" s="74">
        <v>12</v>
      </c>
      <c r="B364" s="75">
        <v>232</v>
      </c>
      <c r="C364" s="49" t="s">
        <v>1882</v>
      </c>
      <c r="D364" s="76" t="s">
        <v>3393</v>
      </c>
      <c r="E364" s="48" t="s">
        <v>1146</v>
      </c>
      <c r="F364" s="87" t="s">
        <v>2915</v>
      </c>
      <c r="G364" s="87"/>
      <c r="H364" s="87"/>
      <c r="I364" s="87"/>
      <c r="J364" s="109"/>
      <c r="K364" s="87"/>
      <c r="L364" s="87"/>
      <c r="M364" s="48" t="s">
        <v>2371</v>
      </c>
      <c r="N364" s="49" t="s">
        <v>1011</v>
      </c>
      <c r="O364" s="49"/>
      <c r="P364" s="76" t="str">
        <f t="shared" si="289"/>
        <v/>
      </c>
      <c r="Q364" s="88" t="s">
        <v>604</v>
      </c>
      <c r="R364" s="49"/>
      <c r="S364" s="76" t="s">
        <v>1854</v>
      </c>
      <c r="T364" s="76" t="s">
        <v>24</v>
      </c>
      <c r="U364" s="89"/>
      <c r="V364" s="90">
        <v>1</v>
      </c>
      <c r="W364" s="399">
        <f t="shared" si="265"/>
        <v>573705</v>
      </c>
      <c r="X364" s="171" t="s">
        <v>2916</v>
      </c>
      <c r="Y364" s="76"/>
      <c r="Z364" s="482" t="s">
        <v>4575</v>
      </c>
      <c r="AA364" s="482" t="s">
        <v>4575</v>
      </c>
      <c r="AB364" s="506" t="s">
        <v>4576</v>
      </c>
      <c r="AC364" s="132">
        <v>43553</v>
      </c>
      <c r="AD364" s="132">
        <v>43523</v>
      </c>
      <c r="AE364" s="132">
        <v>41713</v>
      </c>
      <c r="AF364" s="132" t="str">
        <f t="shared" si="287"/>
        <v/>
      </c>
      <c r="AG364" s="132">
        <f t="shared" si="262"/>
        <v>41713</v>
      </c>
      <c r="AH364" s="132"/>
      <c r="AI364" s="204"/>
      <c r="AJ364" s="205"/>
      <c r="AK364" s="206"/>
      <c r="AL364" s="207"/>
      <c r="AM364" s="208">
        <v>573705</v>
      </c>
      <c r="AN364" s="93"/>
      <c r="AO364" s="49" t="str">
        <f t="shared" si="266"/>
        <v>千葉県香取市沢１８００－１</v>
      </c>
      <c r="AP364" s="49"/>
      <c r="AQ364" s="89">
        <v>43549</v>
      </c>
      <c r="AR364" s="93">
        <v>573705</v>
      </c>
      <c r="AS364" s="89"/>
      <c r="AT364" s="93"/>
      <c r="AU364" s="89"/>
      <c r="AV364" s="93"/>
      <c r="AW364" s="89"/>
      <c r="AX364" s="94"/>
      <c r="AY364" s="391">
        <f t="shared" si="288"/>
        <v>573705</v>
      </c>
      <c r="AZ364" s="95">
        <f t="shared" ref="AZ364:AZ427" si="290">IF(AM364=0,"",AM364-AR364-AT364-AV364-AX364)</f>
        <v>0</v>
      </c>
      <c r="BA364" s="49" t="str">
        <f t="shared" si="268"/>
        <v>千葉県香取市沢１８００－１</v>
      </c>
      <c r="BB364" s="48">
        <f t="shared" si="269"/>
        <v>1</v>
      </c>
      <c r="BC364" s="96">
        <f t="shared" si="270"/>
        <v>0</v>
      </c>
      <c r="BD364" s="89">
        <f t="shared" si="271"/>
        <v>43553</v>
      </c>
      <c r="BE364" s="97">
        <f t="shared" si="272"/>
        <v>0</v>
      </c>
      <c r="BF364" s="97">
        <f t="shared" si="273"/>
        <v>0</v>
      </c>
      <c r="BG364" s="97">
        <f t="shared" si="274"/>
        <v>0</v>
      </c>
      <c r="BH364" s="97">
        <f t="shared" si="275"/>
        <v>0</v>
      </c>
      <c r="BI364" s="97">
        <f t="shared" si="276"/>
        <v>0</v>
      </c>
      <c r="BJ364" s="97">
        <f t="shared" si="277"/>
        <v>0</v>
      </c>
      <c r="BK364" s="97">
        <f t="shared" si="278"/>
        <v>0</v>
      </c>
      <c r="BL364" s="97">
        <f t="shared" si="279"/>
        <v>0</v>
      </c>
      <c r="BM364" s="97">
        <f t="shared" si="280"/>
        <v>0</v>
      </c>
      <c r="BN364" s="97">
        <f t="shared" si="281"/>
        <v>0</v>
      </c>
      <c r="BO364" s="97">
        <f t="shared" si="282"/>
        <v>0</v>
      </c>
      <c r="BP364" s="97">
        <f t="shared" si="283"/>
        <v>0</v>
      </c>
      <c r="BQ364" s="97">
        <f t="shared" si="284"/>
        <v>0</v>
      </c>
      <c r="BR364" s="97">
        <f t="shared" si="285"/>
        <v>0</v>
      </c>
      <c r="BS364" s="98">
        <f t="shared" si="286"/>
        <v>0</v>
      </c>
      <c r="BV364" s="103"/>
    </row>
    <row r="365" spans="1:74" ht="31.5" customHeight="1" x14ac:dyDescent="0.25">
      <c r="A365" s="74">
        <v>12</v>
      </c>
      <c r="B365" s="75">
        <v>233</v>
      </c>
      <c r="C365" s="49" t="s">
        <v>1882</v>
      </c>
      <c r="D365" s="76" t="s">
        <v>2906</v>
      </c>
      <c r="E365" s="48" t="s">
        <v>1345</v>
      </c>
      <c r="F365" s="87" t="s">
        <v>3251</v>
      </c>
      <c r="G365" s="87"/>
      <c r="H365" s="87"/>
      <c r="I365" s="87"/>
      <c r="J365" s="109"/>
      <c r="K365" s="87"/>
      <c r="L365" s="87"/>
      <c r="M365" s="48" t="s">
        <v>2972</v>
      </c>
      <c r="N365" s="49" t="s">
        <v>3252</v>
      </c>
      <c r="O365" s="49"/>
      <c r="P365" s="76" t="str">
        <f t="shared" si="289"/>
        <v/>
      </c>
      <c r="Q365" s="88" t="s">
        <v>605</v>
      </c>
      <c r="R365" s="49"/>
      <c r="S365" s="76" t="s">
        <v>1854</v>
      </c>
      <c r="T365" s="76" t="s">
        <v>24</v>
      </c>
      <c r="U365" s="89"/>
      <c r="V365" s="90">
        <v>1</v>
      </c>
      <c r="W365" s="399">
        <f t="shared" si="265"/>
        <v>316964</v>
      </c>
      <c r="X365" s="171" t="s">
        <v>2961</v>
      </c>
      <c r="Y365" s="209" t="s">
        <v>2157</v>
      </c>
      <c r="Z365" s="482" t="s">
        <v>4575</v>
      </c>
      <c r="AA365" s="482" t="s">
        <v>4575</v>
      </c>
      <c r="AB365" s="506" t="s">
        <v>4576</v>
      </c>
      <c r="AC365" s="204" t="s">
        <v>3178</v>
      </c>
      <c r="AD365" s="132" t="s">
        <v>3142</v>
      </c>
      <c r="AE365" s="132"/>
      <c r="AF365" s="132" t="str">
        <f t="shared" si="287"/>
        <v/>
      </c>
      <c r="AG365" s="132" t="str">
        <f t="shared" si="262"/>
        <v>記載無</v>
      </c>
      <c r="AH365" s="132"/>
      <c r="AI365" s="204"/>
      <c r="AJ365" s="205"/>
      <c r="AK365" s="211"/>
      <c r="AL365" s="207"/>
      <c r="AM365" s="208">
        <v>316964</v>
      </c>
      <c r="AN365" s="93"/>
      <c r="AO365" s="49" t="str">
        <f t="shared" si="266"/>
        <v>千葉県香取市虫幡字野口７９９－１－１</v>
      </c>
      <c r="AP365" s="49"/>
      <c r="AQ365" s="89"/>
      <c r="AR365" s="93"/>
      <c r="AS365" s="89"/>
      <c r="AT365" s="93"/>
      <c r="AU365" s="89"/>
      <c r="AV365" s="93"/>
      <c r="AW365" s="89"/>
      <c r="AX365" s="94"/>
      <c r="AY365" s="391">
        <f t="shared" si="288"/>
        <v>0</v>
      </c>
      <c r="AZ365" s="95">
        <f t="shared" si="290"/>
        <v>316964</v>
      </c>
      <c r="BA365" s="49" t="str">
        <f t="shared" si="268"/>
        <v>千葉県香取市虫幡字野口７９９－１－１</v>
      </c>
      <c r="BB365" s="48">
        <f t="shared" si="269"/>
        <v>1</v>
      </c>
      <c r="BC365" s="96" t="str">
        <f t="shared" si="270"/>
        <v>絆</v>
      </c>
      <c r="BD365" s="89" t="str">
        <f t="shared" si="271"/>
        <v>記載無</v>
      </c>
      <c r="BE365" s="97">
        <f t="shared" si="272"/>
        <v>0</v>
      </c>
      <c r="BF365" s="97">
        <f t="shared" si="273"/>
        <v>0</v>
      </c>
      <c r="BG365" s="97">
        <f t="shared" si="274"/>
        <v>0</v>
      </c>
      <c r="BH365" s="97">
        <f t="shared" si="275"/>
        <v>0</v>
      </c>
      <c r="BI365" s="97">
        <f t="shared" si="276"/>
        <v>0</v>
      </c>
      <c r="BJ365" s="97">
        <f t="shared" si="277"/>
        <v>0</v>
      </c>
      <c r="BK365" s="97">
        <f t="shared" si="278"/>
        <v>0</v>
      </c>
      <c r="BL365" s="97">
        <f t="shared" si="279"/>
        <v>0</v>
      </c>
      <c r="BM365" s="97">
        <f t="shared" si="280"/>
        <v>0</v>
      </c>
      <c r="BN365" s="97">
        <f t="shared" si="281"/>
        <v>0</v>
      </c>
      <c r="BO365" s="97">
        <f t="shared" si="282"/>
        <v>0</v>
      </c>
      <c r="BP365" s="97">
        <f t="shared" si="283"/>
        <v>0</v>
      </c>
      <c r="BQ365" s="97">
        <f t="shared" si="284"/>
        <v>0</v>
      </c>
      <c r="BR365" s="97">
        <f t="shared" si="285"/>
        <v>0</v>
      </c>
      <c r="BS365" s="98">
        <f t="shared" si="286"/>
        <v>316964</v>
      </c>
      <c r="BV365" s="103" t="s">
        <v>2157</v>
      </c>
    </row>
    <row r="366" spans="1:74" ht="31.5" customHeight="1" x14ac:dyDescent="0.25">
      <c r="A366" s="74">
        <v>12</v>
      </c>
      <c r="B366" s="75">
        <v>233</v>
      </c>
      <c r="C366" s="49" t="s">
        <v>1882</v>
      </c>
      <c r="D366" s="76"/>
      <c r="E366" s="48" t="s">
        <v>1345</v>
      </c>
      <c r="F366" s="87" t="s">
        <v>2962</v>
      </c>
      <c r="G366" s="87"/>
      <c r="H366" s="87"/>
      <c r="I366" s="87"/>
      <c r="J366" s="109"/>
      <c r="K366" s="87"/>
      <c r="L366" s="87"/>
      <c r="M366" s="48" t="s">
        <v>2972</v>
      </c>
      <c r="N366" s="49" t="s">
        <v>1012</v>
      </c>
      <c r="O366" s="49"/>
      <c r="P366" s="76" t="str">
        <f t="shared" si="289"/>
        <v/>
      </c>
      <c r="Q366" s="88" t="s">
        <v>605</v>
      </c>
      <c r="R366" s="49"/>
      <c r="S366" s="76" t="s">
        <v>1854</v>
      </c>
      <c r="T366" s="76" t="s">
        <v>24</v>
      </c>
      <c r="U366" s="89"/>
      <c r="V366" s="90">
        <v>1</v>
      </c>
      <c r="W366" s="399">
        <f t="shared" si="265"/>
        <v>316964</v>
      </c>
      <c r="X366" s="171" t="s">
        <v>2961</v>
      </c>
      <c r="Y366" s="209" t="s">
        <v>2157</v>
      </c>
      <c r="Z366" s="482" t="s">
        <v>4575</v>
      </c>
      <c r="AA366" s="482" t="s">
        <v>4575</v>
      </c>
      <c r="AB366" s="506" t="s">
        <v>4576</v>
      </c>
      <c r="AC366" s="204" t="s">
        <v>152</v>
      </c>
      <c r="AD366" s="132">
        <v>42955</v>
      </c>
      <c r="AE366" s="132">
        <v>41713</v>
      </c>
      <c r="AF366" s="132" t="str">
        <f t="shared" si="287"/>
        <v/>
      </c>
      <c r="AG366" s="132">
        <f t="shared" si="262"/>
        <v>41713</v>
      </c>
      <c r="AH366" s="132"/>
      <c r="AI366" s="204"/>
      <c r="AJ366" s="205"/>
      <c r="AK366" s="206"/>
      <c r="AL366" s="207"/>
      <c r="AM366" s="208">
        <v>316964</v>
      </c>
      <c r="AN366" s="93"/>
      <c r="AO366" s="49" t="str">
        <f t="shared" si="266"/>
        <v>千葉県香取市虫幡字野口７９９－１－１～２</v>
      </c>
      <c r="AP366" s="49"/>
      <c r="AQ366" s="89"/>
      <c r="AR366" s="93"/>
      <c r="AS366" s="89"/>
      <c r="AT366" s="93"/>
      <c r="AU366" s="89"/>
      <c r="AV366" s="93"/>
      <c r="AW366" s="89"/>
      <c r="AX366" s="94"/>
      <c r="AY366" s="391">
        <f t="shared" si="288"/>
        <v>0</v>
      </c>
      <c r="AZ366" s="95">
        <f t="shared" si="290"/>
        <v>316964</v>
      </c>
      <c r="BA366" s="49" t="str">
        <f t="shared" si="268"/>
        <v>千葉県香取市虫幡字野口７９９－１－１～２</v>
      </c>
      <c r="BB366" s="48">
        <f t="shared" si="269"/>
        <v>1</v>
      </c>
      <c r="BC366" s="96" t="str">
        <f t="shared" si="270"/>
        <v>絆</v>
      </c>
      <c r="BD366" s="89" t="str">
        <f t="shared" si="271"/>
        <v>【譲渡済】</v>
      </c>
      <c r="BE366" s="97">
        <f t="shared" si="272"/>
        <v>0</v>
      </c>
      <c r="BF366" s="97">
        <f t="shared" si="273"/>
        <v>0</v>
      </c>
      <c r="BG366" s="97">
        <f t="shared" si="274"/>
        <v>0</v>
      </c>
      <c r="BH366" s="97">
        <f t="shared" si="275"/>
        <v>0</v>
      </c>
      <c r="BI366" s="97">
        <f t="shared" si="276"/>
        <v>0</v>
      </c>
      <c r="BJ366" s="97">
        <f t="shared" si="277"/>
        <v>0</v>
      </c>
      <c r="BK366" s="97">
        <f t="shared" si="278"/>
        <v>0</v>
      </c>
      <c r="BL366" s="97">
        <f t="shared" si="279"/>
        <v>0</v>
      </c>
      <c r="BM366" s="97">
        <f t="shared" si="280"/>
        <v>0</v>
      </c>
      <c r="BN366" s="97">
        <f t="shared" si="281"/>
        <v>0</v>
      </c>
      <c r="BO366" s="97">
        <f t="shared" si="282"/>
        <v>0</v>
      </c>
      <c r="BP366" s="97">
        <f t="shared" si="283"/>
        <v>0</v>
      </c>
      <c r="BQ366" s="97">
        <f t="shared" si="284"/>
        <v>0</v>
      </c>
      <c r="BR366" s="97">
        <f t="shared" si="285"/>
        <v>0</v>
      </c>
      <c r="BS366" s="98">
        <f t="shared" si="286"/>
        <v>316964</v>
      </c>
      <c r="BV366" s="103" t="s">
        <v>2157</v>
      </c>
    </row>
    <row r="367" spans="1:74" ht="31.5" customHeight="1" x14ac:dyDescent="0.25">
      <c r="A367" s="74">
        <v>12</v>
      </c>
      <c r="B367" s="75">
        <v>999</v>
      </c>
      <c r="C367" s="49" t="s">
        <v>1882</v>
      </c>
      <c r="D367" s="76"/>
      <c r="E367" s="48" t="s">
        <v>1345</v>
      </c>
      <c r="F367" s="87" t="s">
        <v>2962</v>
      </c>
      <c r="G367" s="87"/>
      <c r="H367" s="87"/>
      <c r="I367" s="87"/>
      <c r="J367" s="109"/>
      <c r="K367" s="87"/>
      <c r="L367" s="87"/>
      <c r="M367" s="48" t="s">
        <v>2972</v>
      </c>
      <c r="N367" s="49" t="s">
        <v>1012</v>
      </c>
      <c r="O367" s="49"/>
      <c r="P367" s="76" t="str">
        <f t="shared" si="289"/>
        <v/>
      </c>
      <c r="Q367" s="88" t="s">
        <v>605</v>
      </c>
      <c r="R367" s="49"/>
      <c r="S367" s="76" t="s">
        <v>2969</v>
      </c>
      <c r="T367" s="76" t="s">
        <v>2970</v>
      </c>
      <c r="U367" s="89"/>
      <c r="V367" s="90">
        <v>1</v>
      </c>
      <c r="W367" s="399">
        <f t="shared" si="265"/>
        <v>316964</v>
      </c>
      <c r="X367" s="171" t="s">
        <v>2961</v>
      </c>
      <c r="Y367" s="209" t="s">
        <v>2157</v>
      </c>
      <c r="Z367" s="482" t="s">
        <v>4575</v>
      </c>
      <c r="AA367" s="482" t="s">
        <v>4575</v>
      </c>
      <c r="AB367" s="506" t="s">
        <v>4576</v>
      </c>
      <c r="AC367" s="204" t="s">
        <v>2971</v>
      </c>
      <c r="AD367" s="132" t="s">
        <v>3060</v>
      </c>
      <c r="AE367" s="132">
        <v>41713</v>
      </c>
      <c r="AF367" s="132" t="str">
        <f t="shared" si="287"/>
        <v/>
      </c>
      <c r="AG367" s="132">
        <f t="shared" ref="AG367:AG430" si="291">+IF(AE367="",AD367,IF(AD367&gt;AE367,AE367,AD367))</f>
        <v>41713</v>
      </c>
      <c r="AH367" s="132"/>
      <c r="AI367" s="204"/>
      <c r="AJ367" s="205"/>
      <c r="AK367" s="206"/>
      <c r="AL367" s="207"/>
      <c r="AM367" s="208">
        <v>316964</v>
      </c>
      <c r="AN367" s="93"/>
      <c r="AO367" s="49" t="str">
        <f t="shared" ref="AO367:AO399" si="292">N367</f>
        <v>千葉県香取市虫幡字野口７９９－１－１～２</v>
      </c>
      <c r="AP367" s="49"/>
      <c r="AQ367" s="89"/>
      <c r="AR367" s="93"/>
      <c r="AS367" s="89"/>
      <c r="AT367" s="93"/>
      <c r="AU367" s="89"/>
      <c r="AV367" s="93"/>
      <c r="AW367" s="89"/>
      <c r="AX367" s="94"/>
      <c r="AY367" s="391">
        <f t="shared" si="288"/>
        <v>0</v>
      </c>
      <c r="AZ367" s="95">
        <f t="shared" si="290"/>
        <v>316964</v>
      </c>
      <c r="BA367" s="49" t="str">
        <f t="shared" si="268"/>
        <v>千葉県香取市虫幡字野口７９９－１－１～２</v>
      </c>
      <c r="BB367" s="48">
        <f t="shared" si="269"/>
        <v>1</v>
      </c>
      <c r="BC367" s="96" t="str">
        <f t="shared" si="270"/>
        <v>絆</v>
      </c>
      <c r="BD367" s="89" t="str">
        <f t="shared" si="271"/>
        <v>期限未記載</v>
      </c>
      <c r="BE367" s="97">
        <f t="shared" si="272"/>
        <v>316964</v>
      </c>
      <c r="BF367" s="97">
        <f t="shared" si="273"/>
        <v>0</v>
      </c>
      <c r="BG367" s="97">
        <f t="shared" si="274"/>
        <v>0</v>
      </c>
      <c r="BH367" s="97">
        <f t="shared" si="275"/>
        <v>0</v>
      </c>
      <c r="BI367" s="97">
        <f t="shared" si="276"/>
        <v>0</v>
      </c>
      <c r="BJ367" s="97">
        <f t="shared" si="277"/>
        <v>0</v>
      </c>
      <c r="BK367" s="97">
        <f t="shared" si="278"/>
        <v>0</v>
      </c>
      <c r="BL367" s="97">
        <f t="shared" si="279"/>
        <v>0</v>
      </c>
      <c r="BM367" s="97">
        <f t="shared" si="280"/>
        <v>0</v>
      </c>
      <c r="BN367" s="97">
        <f t="shared" si="281"/>
        <v>0</v>
      </c>
      <c r="BO367" s="97">
        <f t="shared" si="282"/>
        <v>0</v>
      </c>
      <c r="BP367" s="97">
        <f t="shared" si="283"/>
        <v>0</v>
      </c>
      <c r="BQ367" s="97">
        <f t="shared" si="284"/>
        <v>0</v>
      </c>
      <c r="BR367" s="116">
        <f t="shared" si="285"/>
        <v>0</v>
      </c>
      <c r="BS367" s="117">
        <f t="shared" si="286"/>
        <v>0</v>
      </c>
      <c r="BV367" s="103" t="s">
        <v>2157</v>
      </c>
    </row>
    <row r="368" spans="1:74" s="100" customFormat="1" ht="31.5" customHeight="1" x14ac:dyDescent="0.25">
      <c r="A368" s="74">
        <v>12</v>
      </c>
      <c r="B368" s="75">
        <v>1109</v>
      </c>
      <c r="C368" s="49" t="s">
        <v>1882</v>
      </c>
      <c r="D368" s="76" t="s">
        <v>2906</v>
      </c>
      <c r="E368" s="48" t="s">
        <v>1345</v>
      </c>
      <c r="F368" s="87" t="s">
        <v>2962</v>
      </c>
      <c r="G368" s="87"/>
      <c r="H368" s="87"/>
      <c r="I368" s="87"/>
      <c r="J368" s="109"/>
      <c r="K368" s="87"/>
      <c r="L368" s="87"/>
      <c r="M368" s="48" t="s">
        <v>2972</v>
      </c>
      <c r="N368" s="49" t="s">
        <v>3253</v>
      </c>
      <c r="O368" s="49"/>
      <c r="P368" s="76" t="str">
        <f t="shared" si="289"/>
        <v/>
      </c>
      <c r="Q368" s="88" t="s">
        <v>605</v>
      </c>
      <c r="R368" s="49"/>
      <c r="S368" s="76" t="s">
        <v>1854</v>
      </c>
      <c r="T368" s="76" t="s">
        <v>24</v>
      </c>
      <c r="U368" s="89"/>
      <c r="V368" s="90">
        <v>1</v>
      </c>
      <c r="W368" s="399">
        <f t="shared" si="265"/>
        <v>316964</v>
      </c>
      <c r="X368" s="171" t="s">
        <v>2961</v>
      </c>
      <c r="Y368" s="209" t="s">
        <v>2157</v>
      </c>
      <c r="Z368" s="482" t="s">
        <v>4575</v>
      </c>
      <c r="AA368" s="482" t="s">
        <v>4575</v>
      </c>
      <c r="AB368" s="506" t="s">
        <v>4576</v>
      </c>
      <c r="AC368" s="204" t="s">
        <v>3178</v>
      </c>
      <c r="AD368" s="132" t="s">
        <v>3142</v>
      </c>
      <c r="AE368" s="132">
        <v>41713</v>
      </c>
      <c r="AF368" s="132" t="str">
        <f t="shared" si="287"/>
        <v/>
      </c>
      <c r="AG368" s="132">
        <f t="shared" si="291"/>
        <v>41713</v>
      </c>
      <c r="AH368" s="132"/>
      <c r="AI368" s="204"/>
      <c r="AJ368" s="205"/>
      <c r="AK368" s="206"/>
      <c r="AL368" s="207"/>
      <c r="AM368" s="208">
        <v>316964</v>
      </c>
      <c r="AN368" s="93"/>
      <c r="AO368" s="49" t="str">
        <f t="shared" si="292"/>
        <v>千葉県香取市虫幡字野口７９９－１－2</v>
      </c>
      <c r="AP368" s="49"/>
      <c r="AQ368" s="89"/>
      <c r="AR368" s="93"/>
      <c r="AS368" s="89"/>
      <c r="AT368" s="93"/>
      <c r="AU368" s="89"/>
      <c r="AV368" s="93"/>
      <c r="AW368" s="89"/>
      <c r="AX368" s="94"/>
      <c r="AY368" s="391">
        <f t="shared" si="288"/>
        <v>0</v>
      </c>
      <c r="AZ368" s="95">
        <f t="shared" si="290"/>
        <v>316964</v>
      </c>
      <c r="BA368" s="49" t="str">
        <f t="shared" ref="BA368:BA399" si="293">N368</f>
        <v>千葉県香取市虫幡字野口７９９－１－2</v>
      </c>
      <c r="BB368" s="48">
        <f t="shared" ref="BB368:BB399" si="294">V368</f>
        <v>1</v>
      </c>
      <c r="BC368" s="96" t="str">
        <f t="shared" ref="BC368:BC399" si="295">Y368</f>
        <v>絆</v>
      </c>
      <c r="BD368" s="89" t="str">
        <f t="shared" ref="BD368:BD399" si="296">AC368</f>
        <v>記載無</v>
      </c>
      <c r="BE368" s="97">
        <f t="shared" ref="BE368:BE399" si="297">IF(OR(AC368="期限未記載",AC368="期限超過"),AZ368,0)</f>
        <v>0</v>
      </c>
      <c r="BF368" s="97">
        <f t="shared" ref="BF368:BF399" si="298">IF(AND(BD368&lt;=43506,BD368&lt;&gt;""),AZ368,0)</f>
        <v>0</v>
      </c>
      <c r="BG368" s="97">
        <f t="shared" ref="BG368:BG399" si="299">IF(AND(BD368&lt;=43511,BD368&gt;=43507),AZ368,0)</f>
        <v>0</v>
      </c>
      <c r="BH368" s="97">
        <f t="shared" ref="BH368:BH399" si="300">IF(AND(BD368&lt;=43516,BD368&gt;=43512),AZ368,0)</f>
        <v>0</v>
      </c>
      <c r="BI368" s="97">
        <f t="shared" ref="BI368:BI399" si="301">IF(AND(BD368&lt;=43521,BD368&gt;=43517),AZ368,0)</f>
        <v>0</v>
      </c>
      <c r="BJ368" s="97">
        <f t="shared" ref="BJ368:BJ399" si="302">IF(AND(BD368&lt;=43524,BD368&gt;=43522),AZ368,0)</f>
        <v>0</v>
      </c>
      <c r="BK368" s="97">
        <f t="shared" ref="BK368:BK399" si="303">IF(AND(BD368&lt;=43529,BD368&gt;=43525),AZ368,0)</f>
        <v>0</v>
      </c>
      <c r="BL368" s="97">
        <f t="shared" ref="BL368:BL399" si="304">IF(AND(BD368&lt;=43534,BD368&gt;=43530),AZ368,0)</f>
        <v>0</v>
      </c>
      <c r="BM368" s="97">
        <f t="shared" ref="BM368:BM399" si="305">IF(AND(BD368&lt;=43539,BD368&gt;=43535),AZ368,0)</f>
        <v>0</v>
      </c>
      <c r="BN368" s="97">
        <f t="shared" ref="BN368:BN399" si="306">IF(AND(BD368&lt;=43544,BD368&gt;=43540),AZ368,0)</f>
        <v>0</v>
      </c>
      <c r="BO368" s="97">
        <f t="shared" ref="BO368:BO399" si="307">IF(AND(BD368&lt;=43549,BD368&gt;=43545),AZ368,0)</f>
        <v>0</v>
      </c>
      <c r="BP368" s="97">
        <f t="shared" ref="BP368:BP399" si="308">IF(AND(BD368&lt;=43555,BD368&gt;=43550),AZ368,0)</f>
        <v>0</v>
      </c>
      <c r="BQ368" s="97">
        <f t="shared" ref="BQ368:BQ399" si="309">IF(AND(BD368&lt;=43560,BD368&gt;=43556),AZ368,0)</f>
        <v>0</v>
      </c>
      <c r="BR368" s="97">
        <f t="shared" ref="BR368:BR399" si="310">IF(AND($BD368&lt;=43565,$BD368&gt;=43561),$AZ368,0)</f>
        <v>0</v>
      </c>
      <c r="BS368" s="98">
        <f t="shared" ref="BS368:BS399" si="311">AZ368-SUM(BE368:BR368)</f>
        <v>316964</v>
      </c>
      <c r="BT368" s="182"/>
      <c r="BU368" s="58"/>
      <c r="BV368" s="122" t="s">
        <v>2157</v>
      </c>
    </row>
    <row r="369" spans="1:74" s="118" customFormat="1" ht="31.5" customHeight="1" x14ac:dyDescent="0.25">
      <c r="A369" s="74">
        <v>12</v>
      </c>
      <c r="B369" s="75">
        <v>234</v>
      </c>
      <c r="C369" s="49" t="s">
        <v>1883</v>
      </c>
      <c r="D369" s="76" t="s">
        <v>2906</v>
      </c>
      <c r="E369" s="76" t="s">
        <v>1346</v>
      </c>
      <c r="F369" s="319"/>
      <c r="G369" s="87" t="s">
        <v>4054</v>
      </c>
      <c r="H369" s="101"/>
      <c r="I369" s="101"/>
      <c r="J369" s="257"/>
      <c r="K369" s="101"/>
      <c r="L369" s="101"/>
      <c r="M369" s="48" t="s">
        <v>2972</v>
      </c>
      <c r="N369" s="49" t="s">
        <v>1363</v>
      </c>
      <c r="O369" s="49"/>
      <c r="P369" s="49"/>
      <c r="Q369" s="88" t="s">
        <v>163</v>
      </c>
      <c r="R369" s="49"/>
      <c r="S369" s="76" t="s">
        <v>1854</v>
      </c>
      <c r="T369" s="76" t="s">
        <v>24</v>
      </c>
      <c r="U369" s="110"/>
      <c r="V369" s="143">
        <v>2</v>
      </c>
      <c r="W369" s="399">
        <f t="shared" si="265"/>
        <v>415000</v>
      </c>
      <c r="X369" s="171" t="s">
        <v>3512</v>
      </c>
      <c r="Y369" s="121"/>
      <c r="Z369" s="473" t="s">
        <v>4575</v>
      </c>
      <c r="AA369" s="473" t="s">
        <v>4576</v>
      </c>
      <c r="AB369" s="473" t="s">
        <v>4576</v>
      </c>
      <c r="AC369" s="121"/>
      <c r="AD369" s="132">
        <v>42556</v>
      </c>
      <c r="AE369" s="132"/>
      <c r="AF369" s="132" t="str">
        <f t="shared" si="287"/>
        <v/>
      </c>
      <c r="AG369" s="132">
        <f t="shared" si="291"/>
        <v>42556</v>
      </c>
      <c r="AH369" s="132"/>
      <c r="AI369" s="132"/>
      <c r="AJ369" s="132"/>
      <c r="AK369" s="112"/>
      <c r="AL369" s="132"/>
      <c r="AM369" s="150"/>
      <c r="AN369" s="111">
        <v>830000</v>
      </c>
      <c r="AO369" s="49" t="str">
        <f t="shared" si="292"/>
        <v>千葉県佐倉市岩名４３２－１～２</v>
      </c>
      <c r="AP369" s="49"/>
      <c r="AQ369" s="89"/>
      <c r="AR369" s="93"/>
      <c r="AS369" s="89"/>
      <c r="AT369" s="93"/>
      <c r="AU369" s="89"/>
      <c r="AV369" s="93"/>
      <c r="AW369" s="107"/>
      <c r="AX369" s="103"/>
      <c r="AY369" s="391">
        <f t="shared" si="288"/>
        <v>0</v>
      </c>
      <c r="AZ369" s="95" t="str">
        <f t="shared" si="290"/>
        <v/>
      </c>
      <c r="BA369" s="49" t="str">
        <f t="shared" si="293"/>
        <v>千葉県佐倉市岩名４３２－１～２</v>
      </c>
      <c r="BB369" s="48">
        <f t="shared" si="294"/>
        <v>2</v>
      </c>
      <c r="BC369" s="96">
        <f t="shared" si="295"/>
        <v>0</v>
      </c>
      <c r="BD369" s="89">
        <f t="shared" si="296"/>
        <v>0</v>
      </c>
      <c r="BE369" s="97">
        <f t="shared" si="297"/>
        <v>0</v>
      </c>
      <c r="BF369" s="97" t="str">
        <f t="shared" si="298"/>
        <v/>
      </c>
      <c r="BG369" s="97">
        <f t="shared" si="299"/>
        <v>0</v>
      </c>
      <c r="BH369" s="97">
        <f t="shared" si="300"/>
        <v>0</v>
      </c>
      <c r="BI369" s="97">
        <f t="shared" si="301"/>
        <v>0</v>
      </c>
      <c r="BJ369" s="97">
        <f t="shared" si="302"/>
        <v>0</v>
      </c>
      <c r="BK369" s="97">
        <f t="shared" si="303"/>
        <v>0</v>
      </c>
      <c r="BL369" s="97">
        <f t="shared" si="304"/>
        <v>0</v>
      </c>
      <c r="BM369" s="97">
        <f t="shared" si="305"/>
        <v>0</v>
      </c>
      <c r="BN369" s="97">
        <f t="shared" si="306"/>
        <v>0</v>
      </c>
      <c r="BO369" s="97">
        <f t="shared" si="307"/>
        <v>0</v>
      </c>
      <c r="BP369" s="97">
        <f t="shared" si="308"/>
        <v>0</v>
      </c>
      <c r="BQ369" s="97">
        <f t="shared" si="309"/>
        <v>0</v>
      </c>
      <c r="BR369" s="97">
        <f t="shared" si="310"/>
        <v>0</v>
      </c>
      <c r="BS369" s="98" t="e">
        <f t="shared" si="311"/>
        <v>#VALUE!</v>
      </c>
      <c r="BT369" s="182"/>
      <c r="BV369" s="136"/>
    </row>
    <row r="370" spans="1:74" s="118" customFormat="1" ht="31.5" customHeight="1" x14ac:dyDescent="0.25">
      <c r="A370" s="74">
        <v>12</v>
      </c>
      <c r="B370" s="75">
        <v>235</v>
      </c>
      <c r="C370" s="49" t="s">
        <v>1877</v>
      </c>
      <c r="D370" s="76" t="s">
        <v>2906</v>
      </c>
      <c r="E370" s="48" t="s">
        <v>1348</v>
      </c>
      <c r="F370" s="319" t="s">
        <v>4036</v>
      </c>
      <c r="G370" s="319"/>
      <c r="H370" s="87"/>
      <c r="I370" s="87"/>
      <c r="J370" s="109"/>
      <c r="K370" s="87"/>
      <c r="L370" s="87"/>
      <c r="M370" s="82" t="s">
        <v>3621</v>
      </c>
      <c r="N370" s="49" t="s">
        <v>1367</v>
      </c>
      <c r="O370" s="49"/>
      <c r="P370" s="76" t="str">
        <f>IF(COUNTIF(N370,"*未確定*"),"番地未確定","")</f>
        <v/>
      </c>
      <c r="Q370" s="88" t="s">
        <v>609</v>
      </c>
      <c r="R370" s="49"/>
      <c r="S370" s="76" t="s">
        <v>1854</v>
      </c>
      <c r="T370" s="76" t="s">
        <v>24</v>
      </c>
      <c r="U370" s="89"/>
      <c r="V370" s="90">
        <v>4</v>
      </c>
      <c r="W370" s="399">
        <f t="shared" si="265"/>
        <v>769295.75</v>
      </c>
      <c r="X370" s="171" t="s">
        <v>3620</v>
      </c>
      <c r="Y370" s="467" t="s">
        <v>2310</v>
      </c>
      <c r="Z370" s="482" t="s">
        <v>4576</v>
      </c>
      <c r="AA370" s="482" t="s">
        <v>4575</v>
      </c>
      <c r="AB370" s="482" t="s">
        <v>2154</v>
      </c>
      <c r="AC370" s="132" t="str">
        <f>IF(AZ370=0,"【支払済】","")</f>
        <v>【支払済】</v>
      </c>
      <c r="AD370" s="132">
        <v>42334</v>
      </c>
      <c r="AE370" s="132">
        <v>41726</v>
      </c>
      <c r="AF370" s="132" t="str">
        <f t="shared" si="287"/>
        <v/>
      </c>
      <c r="AG370" s="132">
        <f t="shared" si="291"/>
        <v>41726</v>
      </c>
      <c r="AH370" s="132"/>
      <c r="AI370" s="204"/>
      <c r="AJ370" s="205"/>
      <c r="AK370" s="206"/>
      <c r="AL370" s="207"/>
      <c r="AM370" s="208">
        <v>3077183</v>
      </c>
      <c r="AN370" s="93"/>
      <c r="AO370" s="49" t="str">
        <f t="shared" si="292"/>
        <v>千葉県山武郡横芝光町宮川６４００、６４０２</v>
      </c>
      <c r="AP370" s="208"/>
      <c r="AQ370" s="89">
        <v>42403</v>
      </c>
      <c r="AR370" s="93">
        <f>2735583+341600</f>
        <v>3077183</v>
      </c>
      <c r="AS370" s="89"/>
      <c r="AT370" s="93"/>
      <c r="AU370" s="89"/>
      <c r="AV370" s="93"/>
      <c r="AW370" s="89"/>
      <c r="AX370" s="94"/>
      <c r="AY370" s="391">
        <f t="shared" si="288"/>
        <v>3077183</v>
      </c>
      <c r="AZ370" s="95">
        <f t="shared" si="290"/>
        <v>0</v>
      </c>
      <c r="BA370" s="49" t="str">
        <f t="shared" si="293"/>
        <v>千葉県山武郡横芝光町宮川６４００、６４０２</v>
      </c>
      <c r="BB370" s="48">
        <f t="shared" si="294"/>
        <v>4</v>
      </c>
      <c r="BC370" s="96" t="str">
        <f t="shared" si="295"/>
        <v>自社物件</v>
      </c>
      <c r="BD370" s="89" t="str">
        <f t="shared" si="296"/>
        <v>【支払済】</v>
      </c>
      <c r="BE370" s="97">
        <f t="shared" si="297"/>
        <v>0</v>
      </c>
      <c r="BF370" s="97">
        <f t="shared" si="298"/>
        <v>0</v>
      </c>
      <c r="BG370" s="97">
        <f t="shared" si="299"/>
        <v>0</v>
      </c>
      <c r="BH370" s="97">
        <f t="shared" si="300"/>
        <v>0</v>
      </c>
      <c r="BI370" s="97">
        <f t="shared" si="301"/>
        <v>0</v>
      </c>
      <c r="BJ370" s="97">
        <f t="shared" si="302"/>
        <v>0</v>
      </c>
      <c r="BK370" s="97">
        <f t="shared" si="303"/>
        <v>0</v>
      </c>
      <c r="BL370" s="97">
        <f t="shared" si="304"/>
        <v>0</v>
      </c>
      <c r="BM370" s="97">
        <f t="shared" si="305"/>
        <v>0</v>
      </c>
      <c r="BN370" s="97">
        <f t="shared" si="306"/>
        <v>0</v>
      </c>
      <c r="BO370" s="97">
        <f t="shared" si="307"/>
        <v>0</v>
      </c>
      <c r="BP370" s="97">
        <f t="shared" si="308"/>
        <v>0</v>
      </c>
      <c r="BQ370" s="97">
        <f t="shared" si="309"/>
        <v>0</v>
      </c>
      <c r="BR370" s="97">
        <f t="shared" si="310"/>
        <v>0</v>
      </c>
      <c r="BS370" s="98">
        <f t="shared" si="311"/>
        <v>0</v>
      </c>
      <c r="BT370" s="182"/>
      <c r="BV370" s="492"/>
    </row>
    <row r="371" spans="1:74" s="118" customFormat="1" ht="31.5" customHeight="1" x14ac:dyDescent="0.25">
      <c r="A371" s="74">
        <v>12</v>
      </c>
      <c r="B371" s="75">
        <v>236</v>
      </c>
      <c r="C371" s="49" t="s">
        <v>1877</v>
      </c>
      <c r="D371" s="76" t="s">
        <v>2906</v>
      </c>
      <c r="E371" s="48" t="s">
        <v>1348</v>
      </c>
      <c r="F371" s="319" t="s">
        <v>4036</v>
      </c>
      <c r="G371" s="319"/>
      <c r="H371" s="87"/>
      <c r="I371" s="87"/>
      <c r="J371" s="109"/>
      <c r="K371" s="87"/>
      <c r="L371" s="87"/>
      <c r="M371" s="82"/>
      <c r="N371" s="49" t="s">
        <v>1367</v>
      </c>
      <c r="O371" s="49"/>
      <c r="P371" s="76" t="str">
        <f>IF(COUNTIF(N371,"*未確定*"),"番地未確定","")</f>
        <v/>
      </c>
      <c r="Q371" s="88" t="s">
        <v>610</v>
      </c>
      <c r="R371" s="49"/>
      <c r="S371" s="76" t="s">
        <v>1854</v>
      </c>
      <c r="T371" s="76" t="s">
        <v>24</v>
      </c>
      <c r="U371" s="89"/>
      <c r="V371" s="90">
        <v>16</v>
      </c>
      <c r="W371" s="399">
        <f t="shared" si="265"/>
        <v>1032352.25</v>
      </c>
      <c r="X371" s="171" t="s">
        <v>2843</v>
      </c>
      <c r="Y371" s="467" t="s">
        <v>2154</v>
      </c>
      <c r="Z371" s="482" t="s">
        <v>4576</v>
      </c>
      <c r="AA371" s="482" t="s">
        <v>4575</v>
      </c>
      <c r="AB371" s="482" t="s">
        <v>2154</v>
      </c>
      <c r="AC371" s="132" t="str">
        <f>IF(AZ371=0,"【支払済】","")</f>
        <v>【支払済】</v>
      </c>
      <c r="AD371" s="132">
        <v>42936</v>
      </c>
      <c r="AE371" s="132">
        <v>41726</v>
      </c>
      <c r="AF371" s="132" t="str">
        <f t="shared" si="287"/>
        <v/>
      </c>
      <c r="AG371" s="132">
        <f t="shared" si="291"/>
        <v>41726</v>
      </c>
      <c r="AH371" s="132"/>
      <c r="AI371" s="204"/>
      <c r="AJ371" s="205"/>
      <c r="AK371" s="206"/>
      <c r="AL371" s="207"/>
      <c r="AM371" s="208">
        <v>16517636</v>
      </c>
      <c r="AN371" s="93"/>
      <c r="AO371" s="49" t="str">
        <f t="shared" si="292"/>
        <v>千葉県山武郡横芝光町宮川６４００、６４０２</v>
      </c>
      <c r="AP371" s="208"/>
      <c r="AQ371" s="89">
        <v>43026</v>
      </c>
      <c r="AR371" s="93">
        <v>16517636</v>
      </c>
      <c r="AS371" s="89"/>
      <c r="AT371" s="93"/>
      <c r="AU371" s="89"/>
      <c r="AV371" s="93"/>
      <c r="AW371" s="89"/>
      <c r="AX371" s="94"/>
      <c r="AY371" s="391">
        <f t="shared" si="288"/>
        <v>16517636</v>
      </c>
      <c r="AZ371" s="95">
        <f t="shared" si="290"/>
        <v>0</v>
      </c>
      <c r="BA371" s="49" t="str">
        <f t="shared" si="293"/>
        <v>千葉県山武郡横芝光町宮川６４００、６４０２</v>
      </c>
      <c r="BB371" s="48">
        <f t="shared" si="294"/>
        <v>16</v>
      </c>
      <c r="BC371" s="96" t="str">
        <f t="shared" si="295"/>
        <v>賃借中</v>
      </c>
      <c r="BD371" s="89" t="str">
        <f t="shared" si="296"/>
        <v>【支払済】</v>
      </c>
      <c r="BE371" s="97">
        <f t="shared" si="297"/>
        <v>0</v>
      </c>
      <c r="BF371" s="97">
        <f t="shared" si="298"/>
        <v>0</v>
      </c>
      <c r="BG371" s="97">
        <f t="shared" si="299"/>
        <v>0</v>
      </c>
      <c r="BH371" s="97">
        <f t="shared" si="300"/>
        <v>0</v>
      </c>
      <c r="BI371" s="97">
        <f t="shared" si="301"/>
        <v>0</v>
      </c>
      <c r="BJ371" s="97">
        <f t="shared" si="302"/>
        <v>0</v>
      </c>
      <c r="BK371" s="97">
        <f t="shared" si="303"/>
        <v>0</v>
      </c>
      <c r="BL371" s="97">
        <f t="shared" si="304"/>
        <v>0</v>
      </c>
      <c r="BM371" s="97">
        <f t="shared" si="305"/>
        <v>0</v>
      </c>
      <c r="BN371" s="97">
        <f t="shared" si="306"/>
        <v>0</v>
      </c>
      <c r="BO371" s="97">
        <f t="shared" si="307"/>
        <v>0</v>
      </c>
      <c r="BP371" s="97">
        <f t="shared" si="308"/>
        <v>0</v>
      </c>
      <c r="BQ371" s="97">
        <f t="shared" si="309"/>
        <v>0</v>
      </c>
      <c r="BR371" s="97">
        <f t="shared" si="310"/>
        <v>0</v>
      </c>
      <c r="BS371" s="98">
        <f t="shared" si="311"/>
        <v>0</v>
      </c>
      <c r="BT371" s="182"/>
      <c r="BV371" s="492"/>
    </row>
    <row r="372" spans="1:74" s="118" customFormat="1" ht="31.5" customHeight="1" x14ac:dyDescent="0.25">
      <c r="A372" s="74">
        <v>12</v>
      </c>
      <c r="B372" s="75">
        <v>237</v>
      </c>
      <c r="C372" s="49" t="s">
        <v>1877</v>
      </c>
      <c r="D372" s="76"/>
      <c r="E372" s="48" t="s">
        <v>1150</v>
      </c>
      <c r="F372" s="87" t="s">
        <v>2846</v>
      </c>
      <c r="G372" s="87"/>
      <c r="H372" s="87"/>
      <c r="I372" s="87"/>
      <c r="J372" s="109"/>
      <c r="K372" s="87"/>
      <c r="L372" s="87"/>
      <c r="M372" s="48" t="s">
        <v>2982</v>
      </c>
      <c r="N372" s="49" t="s">
        <v>1366</v>
      </c>
      <c r="O372" s="49"/>
      <c r="P372" s="76" t="str">
        <f>IF(COUNTIF(N372,"*未確定*"),"番地未確定","")</f>
        <v/>
      </c>
      <c r="Q372" s="88" t="s">
        <v>608</v>
      </c>
      <c r="R372" s="49"/>
      <c r="S372" s="76" t="s">
        <v>1854</v>
      </c>
      <c r="T372" s="76" t="s">
        <v>24</v>
      </c>
      <c r="U372" s="89"/>
      <c r="V372" s="90">
        <v>2</v>
      </c>
      <c r="W372" s="399">
        <f t="shared" si="265"/>
        <v>716487</v>
      </c>
      <c r="X372" s="171" t="s">
        <v>2842</v>
      </c>
      <c r="Y372" s="76"/>
      <c r="Z372" s="473" t="s">
        <v>4575</v>
      </c>
      <c r="AA372" s="473" t="s">
        <v>4575</v>
      </c>
      <c r="AB372" s="473" t="s">
        <v>4576</v>
      </c>
      <c r="AC372" s="132">
        <v>43528</v>
      </c>
      <c r="AD372" s="132">
        <v>43496</v>
      </c>
      <c r="AE372" s="132">
        <v>41713</v>
      </c>
      <c r="AF372" s="132" t="str">
        <f t="shared" si="287"/>
        <v/>
      </c>
      <c r="AG372" s="132">
        <f t="shared" si="291"/>
        <v>41713</v>
      </c>
      <c r="AH372" s="132"/>
      <c r="AI372" s="204"/>
      <c r="AJ372" s="205"/>
      <c r="AK372" s="206"/>
      <c r="AL372" s="207"/>
      <c r="AM372" s="208">
        <v>1432974</v>
      </c>
      <c r="AN372" s="93"/>
      <c r="AO372" s="49" t="str">
        <f t="shared" si="292"/>
        <v xml:space="preserve">千葉県山武郡横芝光町木戸９６４０－３                           </v>
      </c>
      <c r="AP372" s="49"/>
      <c r="AQ372" s="89"/>
      <c r="AR372" s="93"/>
      <c r="AS372" s="89"/>
      <c r="AT372" s="93"/>
      <c r="AU372" s="89"/>
      <c r="AV372" s="93"/>
      <c r="AW372" s="89"/>
      <c r="AX372" s="94"/>
      <c r="AY372" s="391">
        <f t="shared" si="288"/>
        <v>0</v>
      </c>
      <c r="AZ372" s="95">
        <f t="shared" si="290"/>
        <v>1432974</v>
      </c>
      <c r="BA372" s="49" t="str">
        <f t="shared" si="293"/>
        <v xml:space="preserve">千葉県山武郡横芝光町木戸９６４０－３                           </v>
      </c>
      <c r="BB372" s="48">
        <f t="shared" si="294"/>
        <v>2</v>
      </c>
      <c r="BC372" s="96">
        <f t="shared" si="295"/>
        <v>0</v>
      </c>
      <c r="BD372" s="89">
        <f t="shared" si="296"/>
        <v>43528</v>
      </c>
      <c r="BE372" s="97">
        <f t="shared" si="297"/>
        <v>0</v>
      </c>
      <c r="BF372" s="97">
        <f t="shared" si="298"/>
        <v>0</v>
      </c>
      <c r="BG372" s="97">
        <f t="shared" si="299"/>
        <v>0</v>
      </c>
      <c r="BH372" s="97">
        <f t="shared" si="300"/>
        <v>0</v>
      </c>
      <c r="BI372" s="97">
        <f t="shared" si="301"/>
        <v>0</v>
      </c>
      <c r="BJ372" s="97">
        <f t="shared" si="302"/>
        <v>0</v>
      </c>
      <c r="BK372" s="97">
        <f t="shared" si="303"/>
        <v>1432974</v>
      </c>
      <c r="BL372" s="97">
        <f t="shared" si="304"/>
        <v>0</v>
      </c>
      <c r="BM372" s="97">
        <f t="shared" si="305"/>
        <v>0</v>
      </c>
      <c r="BN372" s="97">
        <f t="shared" si="306"/>
        <v>0</v>
      </c>
      <c r="BO372" s="97">
        <f t="shared" si="307"/>
        <v>0</v>
      </c>
      <c r="BP372" s="97">
        <f t="shared" si="308"/>
        <v>0</v>
      </c>
      <c r="BQ372" s="97">
        <f t="shared" si="309"/>
        <v>0</v>
      </c>
      <c r="BR372" s="97">
        <f t="shared" si="310"/>
        <v>0</v>
      </c>
      <c r="BS372" s="98">
        <f t="shared" si="311"/>
        <v>0</v>
      </c>
      <c r="BT372" s="182"/>
      <c r="BU372" s="58"/>
      <c r="BV372" s="136"/>
    </row>
    <row r="373" spans="1:74" s="118" customFormat="1" ht="31.5" customHeight="1" x14ac:dyDescent="0.25">
      <c r="A373" s="74">
        <v>12</v>
      </c>
      <c r="B373" s="75">
        <v>238</v>
      </c>
      <c r="C373" s="49" t="s">
        <v>1884</v>
      </c>
      <c r="D373" s="76" t="s">
        <v>2906</v>
      </c>
      <c r="E373" s="48" t="s">
        <v>1147</v>
      </c>
      <c r="F373" s="87" t="s">
        <v>3227</v>
      </c>
      <c r="G373" s="87"/>
      <c r="H373" s="87"/>
      <c r="I373" s="87"/>
      <c r="J373" s="109"/>
      <c r="K373" s="87"/>
      <c r="L373" s="87"/>
      <c r="M373" s="82"/>
      <c r="N373" s="49" t="s">
        <v>1364</v>
      </c>
      <c r="O373" s="49"/>
      <c r="P373" s="76" t="str">
        <f>IF(COUNTIF(N373,"*未確定*"),"番地未確定","")</f>
        <v/>
      </c>
      <c r="Q373" s="88" t="s">
        <v>606</v>
      </c>
      <c r="R373" s="49"/>
      <c r="S373" s="76" t="s">
        <v>1854</v>
      </c>
      <c r="T373" s="76" t="s">
        <v>24</v>
      </c>
      <c r="U373" s="89"/>
      <c r="V373" s="90">
        <v>1</v>
      </c>
      <c r="W373" s="399">
        <f t="shared" si="265"/>
        <v>353562</v>
      </c>
      <c r="X373" s="171" t="s">
        <v>2844</v>
      </c>
      <c r="Y373" s="209" t="s">
        <v>2160</v>
      </c>
      <c r="Z373" s="473" t="s">
        <v>4575</v>
      </c>
      <c r="AA373" s="473" t="s">
        <v>4575</v>
      </c>
      <c r="AB373" s="473" t="s">
        <v>4576</v>
      </c>
      <c r="AC373" s="204" t="s">
        <v>152</v>
      </c>
      <c r="AD373" s="132">
        <v>42439</v>
      </c>
      <c r="AE373" s="132">
        <v>41713</v>
      </c>
      <c r="AF373" s="132" t="str">
        <f t="shared" si="287"/>
        <v/>
      </c>
      <c r="AG373" s="132">
        <f t="shared" si="291"/>
        <v>41713</v>
      </c>
      <c r="AH373" s="132"/>
      <c r="AI373" s="204"/>
      <c r="AJ373" s="205"/>
      <c r="AK373" s="206"/>
      <c r="AL373" s="207"/>
      <c r="AM373" s="208">
        <f>268162+85400</f>
        <v>353562</v>
      </c>
      <c r="AN373" s="93"/>
      <c r="AO373" s="49" t="str">
        <f t="shared" si="292"/>
        <v>千葉県山武郡九十九里町作田字芳立４３９２</v>
      </c>
      <c r="AP373" s="49"/>
      <c r="AQ373" s="89"/>
      <c r="AR373" s="93"/>
      <c r="AS373" s="89"/>
      <c r="AT373" s="93"/>
      <c r="AU373" s="89"/>
      <c r="AV373" s="93"/>
      <c r="AW373" s="89"/>
      <c r="AX373" s="94"/>
      <c r="AY373" s="391">
        <f t="shared" si="288"/>
        <v>0</v>
      </c>
      <c r="AZ373" s="95">
        <f t="shared" si="290"/>
        <v>353562</v>
      </c>
      <c r="BA373" s="49" t="str">
        <f t="shared" si="293"/>
        <v>千葉県山武郡九十九里町作田字芳立４３９２</v>
      </c>
      <c r="BB373" s="48">
        <f t="shared" si="294"/>
        <v>1</v>
      </c>
      <c r="BC373" s="96" t="str">
        <f t="shared" si="295"/>
        <v>ｽﾏｰﾄﾌｧｰﾑ</v>
      </c>
      <c r="BD373" s="89" t="str">
        <f t="shared" si="296"/>
        <v>【譲渡済】</v>
      </c>
      <c r="BE373" s="97">
        <f t="shared" si="297"/>
        <v>0</v>
      </c>
      <c r="BF373" s="97">
        <f t="shared" si="298"/>
        <v>0</v>
      </c>
      <c r="BG373" s="97">
        <f t="shared" si="299"/>
        <v>0</v>
      </c>
      <c r="BH373" s="97">
        <f t="shared" si="300"/>
        <v>0</v>
      </c>
      <c r="BI373" s="97">
        <f t="shared" si="301"/>
        <v>0</v>
      </c>
      <c r="BJ373" s="97">
        <f t="shared" si="302"/>
        <v>0</v>
      </c>
      <c r="BK373" s="97">
        <f t="shared" si="303"/>
        <v>0</v>
      </c>
      <c r="BL373" s="97">
        <f t="shared" si="304"/>
        <v>0</v>
      </c>
      <c r="BM373" s="97">
        <f t="shared" si="305"/>
        <v>0</v>
      </c>
      <c r="BN373" s="97">
        <f t="shared" si="306"/>
        <v>0</v>
      </c>
      <c r="BO373" s="97">
        <f t="shared" si="307"/>
        <v>0</v>
      </c>
      <c r="BP373" s="97">
        <f t="shared" si="308"/>
        <v>0</v>
      </c>
      <c r="BQ373" s="97">
        <f t="shared" si="309"/>
        <v>0</v>
      </c>
      <c r="BR373" s="97">
        <f t="shared" si="310"/>
        <v>0</v>
      </c>
      <c r="BS373" s="98">
        <f t="shared" si="311"/>
        <v>353562</v>
      </c>
      <c r="BT373" s="182"/>
      <c r="BU373" s="58"/>
      <c r="BV373" s="492" t="s">
        <v>4622</v>
      </c>
    </row>
    <row r="374" spans="1:74" s="118" customFormat="1" ht="31.5" customHeight="1" x14ac:dyDescent="0.25">
      <c r="A374" s="74">
        <v>12</v>
      </c>
      <c r="B374" s="75">
        <v>239</v>
      </c>
      <c r="C374" s="49" t="s">
        <v>1884</v>
      </c>
      <c r="D374" s="76"/>
      <c r="E374" s="48" t="s">
        <v>1347</v>
      </c>
      <c r="F374" s="87" t="s">
        <v>3224</v>
      </c>
      <c r="G374" s="87"/>
      <c r="H374" s="87"/>
      <c r="I374" s="87"/>
      <c r="J374" s="109"/>
      <c r="K374" s="87"/>
      <c r="L374" s="87"/>
      <c r="M374" s="48" t="s">
        <v>3313</v>
      </c>
      <c r="N374" s="49" t="s">
        <v>3222</v>
      </c>
      <c r="O374" s="49"/>
      <c r="P374" s="76" t="str">
        <f>IF(COUNTIF(N374,"*未確定*"),"番地未確定","")</f>
        <v/>
      </c>
      <c r="Q374" s="88" t="s">
        <v>607</v>
      </c>
      <c r="R374" s="49"/>
      <c r="S374" s="76" t="s">
        <v>1854</v>
      </c>
      <c r="T374" s="76" t="s">
        <v>24</v>
      </c>
      <c r="U374" s="89"/>
      <c r="V374" s="90">
        <v>1</v>
      </c>
      <c r="W374" s="399">
        <f t="shared" si="265"/>
        <v>466842</v>
      </c>
      <c r="X374" s="171" t="s">
        <v>3223</v>
      </c>
      <c r="Y374" s="76"/>
      <c r="Z374" s="473" t="s">
        <v>4575</v>
      </c>
      <c r="AA374" s="473" t="s">
        <v>4575</v>
      </c>
      <c r="AB374" s="473" t="s">
        <v>4576</v>
      </c>
      <c r="AC374" s="132" t="s">
        <v>145</v>
      </c>
      <c r="AD374" s="132">
        <v>42487</v>
      </c>
      <c r="AE374" s="132">
        <v>41713</v>
      </c>
      <c r="AF374" s="132" t="str">
        <f t="shared" si="287"/>
        <v/>
      </c>
      <c r="AG374" s="132">
        <f t="shared" si="291"/>
        <v>41713</v>
      </c>
      <c r="AH374" s="132"/>
      <c r="AI374" s="204"/>
      <c r="AJ374" s="205"/>
      <c r="AK374" s="211"/>
      <c r="AL374" s="207"/>
      <c r="AM374" s="208">
        <v>466842</v>
      </c>
      <c r="AN374" s="93"/>
      <c r="AO374" s="49" t="str">
        <f t="shared" si="292"/>
        <v>千葉県山武郡九十九里町西野１００１－１４、１００１－１</v>
      </c>
      <c r="AP374" s="49"/>
      <c r="AQ374" s="89"/>
      <c r="AR374" s="93"/>
      <c r="AS374" s="89"/>
      <c r="AT374" s="93"/>
      <c r="AU374" s="89"/>
      <c r="AV374" s="93"/>
      <c r="AW374" s="89"/>
      <c r="AX374" s="94"/>
      <c r="AY374" s="391">
        <f t="shared" si="288"/>
        <v>0</v>
      </c>
      <c r="AZ374" s="95">
        <f t="shared" si="290"/>
        <v>466842</v>
      </c>
      <c r="BA374" s="49" t="str">
        <f t="shared" si="293"/>
        <v>千葉県山武郡九十九里町西野１００１－１４、１００１－１</v>
      </c>
      <c r="BB374" s="48">
        <f t="shared" si="294"/>
        <v>1</v>
      </c>
      <c r="BC374" s="96">
        <f t="shared" si="295"/>
        <v>0</v>
      </c>
      <c r="BD374" s="89" t="str">
        <f t="shared" si="296"/>
        <v>期限未記載</v>
      </c>
      <c r="BE374" s="97">
        <f t="shared" si="297"/>
        <v>466842</v>
      </c>
      <c r="BF374" s="97">
        <f t="shared" si="298"/>
        <v>0</v>
      </c>
      <c r="BG374" s="97">
        <f t="shared" si="299"/>
        <v>0</v>
      </c>
      <c r="BH374" s="97">
        <f t="shared" si="300"/>
        <v>0</v>
      </c>
      <c r="BI374" s="97">
        <f t="shared" si="301"/>
        <v>0</v>
      </c>
      <c r="BJ374" s="97">
        <f t="shared" si="302"/>
        <v>0</v>
      </c>
      <c r="BK374" s="97">
        <f t="shared" si="303"/>
        <v>0</v>
      </c>
      <c r="BL374" s="97">
        <f t="shared" si="304"/>
        <v>0</v>
      </c>
      <c r="BM374" s="97">
        <f t="shared" si="305"/>
        <v>0</v>
      </c>
      <c r="BN374" s="97">
        <f t="shared" si="306"/>
        <v>0</v>
      </c>
      <c r="BO374" s="97">
        <f t="shared" si="307"/>
        <v>0</v>
      </c>
      <c r="BP374" s="97">
        <f t="shared" si="308"/>
        <v>0</v>
      </c>
      <c r="BQ374" s="97">
        <f t="shared" si="309"/>
        <v>0</v>
      </c>
      <c r="BR374" s="97">
        <f t="shared" si="310"/>
        <v>0</v>
      </c>
      <c r="BS374" s="130">
        <f t="shared" si="311"/>
        <v>0</v>
      </c>
      <c r="BT374" s="182"/>
      <c r="BU374" s="58"/>
      <c r="BV374" s="136"/>
    </row>
    <row r="375" spans="1:74" s="118" customFormat="1" ht="31.5" customHeight="1" x14ac:dyDescent="0.25">
      <c r="A375" s="74">
        <v>12</v>
      </c>
      <c r="B375" s="75">
        <v>240</v>
      </c>
      <c r="C375" s="49" t="s">
        <v>1885</v>
      </c>
      <c r="D375" s="76" t="s">
        <v>2906</v>
      </c>
      <c r="E375" s="76" t="s">
        <v>1149</v>
      </c>
      <c r="F375" s="319"/>
      <c r="G375" s="87" t="s">
        <v>4054</v>
      </c>
      <c r="H375" s="101"/>
      <c r="I375" s="101"/>
      <c r="J375" s="257"/>
      <c r="K375" s="101"/>
      <c r="L375" s="101"/>
      <c r="M375" s="77"/>
      <c r="N375" s="49" t="s">
        <v>1365</v>
      </c>
      <c r="O375" s="49"/>
      <c r="P375" s="49"/>
      <c r="Q375" s="88" t="s">
        <v>164</v>
      </c>
      <c r="R375" s="49"/>
      <c r="S375" s="76" t="s">
        <v>1854</v>
      </c>
      <c r="T375" s="76" t="s">
        <v>24</v>
      </c>
      <c r="U375" s="110"/>
      <c r="V375" s="143">
        <v>3</v>
      </c>
      <c r="W375" s="399">
        <f t="shared" si="265"/>
        <v>406666.66666666669</v>
      </c>
      <c r="X375" s="171" t="s">
        <v>2845</v>
      </c>
      <c r="Y375" s="121"/>
      <c r="Z375" s="473" t="s">
        <v>4575</v>
      </c>
      <c r="AA375" s="473" t="s">
        <v>4575</v>
      </c>
      <c r="AB375" s="473" t="s">
        <v>4576</v>
      </c>
      <c r="AC375" s="121"/>
      <c r="AD375" s="132">
        <v>42571</v>
      </c>
      <c r="AE375" s="132"/>
      <c r="AF375" s="132" t="str">
        <f t="shared" si="287"/>
        <v/>
      </c>
      <c r="AG375" s="132">
        <f t="shared" si="291"/>
        <v>42571</v>
      </c>
      <c r="AH375" s="132"/>
      <c r="AI375" s="132"/>
      <c r="AJ375" s="132"/>
      <c r="AK375" s="215"/>
      <c r="AL375" s="132"/>
      <c r="AM375" s="150"/>
      <c r="AN375" s="111">
        <v>1220000</v>
      </c>
      <c r="AO375" s="49" t="str">
        <f t="shared" si="292"/>
        <v>千葉県山武郡芝山町新井田新田２９－２－１～３</v>
      </c>
      <c r="AP375" s="49"/>
      <c r="AQ375" s="89"/>
      <c r="AR375" s="93"/>
      <c r="AS375" s="89"/>
      <c r="AT375" s="93"/>
      <c r="AU375" s="89"/>
      <c r="AV375" s="93"/>
      <c r="AW375" s="107"/>
      <c r="AX375" s="103"/>
      <c r="AY375" s="391">
        <f t="shared" si="288"/>
        <v>0</v>
      </c>
      <c r="AZ375" s="95" t="str">
        <f t="shared" si="290"/>
        <v/>
      </c>
      <c r="BA375" s="49" t="str">
        <f t="shared" si="293"/>
        <v>千葉県山武郡芝山町新井田新田２９－２－１～３</v>
      </c>
      <c r="BB375" s="48">
        <f t="shared" si="294"/>
        <v>3</v>
      </c>
      <c r="BC375" s="96">
        <f t="shared" si="295"/>
        <v>0</v>
      </c>
      <c r="BD375" s="89">
        <f t="shared" si="296"/>
        <v>0</v>
      </c>
      <c r="BE375" s="97">
        <f t="shared" si="297"/>
        <v>0</v>
      </c>
      <c r="BF375" s="97" t="str">
        <f t="shared" si="298"/>
        <v/>
      </c>
      <c r="BG375" s="97">
        <f t="shared" si="299"/>
        <v>0</v>
      </c>
      <c r="BH375" s="97">
        <f t="shared" si="300"/>
        <v>0</v>
      </c>
      <c r="BI375" s="97">
        <f t="shared" si="301"/>
        <v>0</v>
      </c>
      <c r="BJ375" s="97">
        <f t="shared" si="302"/>
        <v>0</v>
      </c>
      <c r="BK375" s="97">
        <f t="shared" si="303"/>
        <v>0</v>
      </c>
      <c r="BL375" s="97">
        <f t="shared" si="304"/>
        <v>0</v>
      </c>
      <c r="BM375" s="97">
        <f t="shared" si="305"/>
        <v>0</v>
      </c>
      <c r="BN375" s="97">
        <f t="shared" si="306"/>
        <v>0</v>
      </c>
      <c r="BO375" s="97">
        <f t="shared" si="307"/>
        <v>0</v>
      </c>
      <c r="BP375" s="97">
        <f t="shared" si="308"/>
        <v>0</v>
      </c>
      <c r="BQ375" s="97">
        <f t="shared" si="309"/>
        <v>0</v>
      </c>
      <c r="BR375" s="97">
        <f t="shared" si="310"/>
        <v>0</v>
      </c>
      <c r="BS375" s="130" t="e">
        <f t="shared" si="311"/>
        <v>#VALUE!</v>
      </c>
      <c r="BT375" s="182"/>
      <c r="BV375" s="136"/>
    </row>
    <row r="376" spans="1:74" s="118" customFormat="1" ht="31.5" customHeight="1" x14ac:dyDescent="0.25">
      <c r="A376" s="74">
        <v>12</v>
      </c>
      <c r="B376" s="75">
        <v>241</v>
      </c>
      <c r="C376" s="49" t="s">
        <v>1874</v>
      </c>
      <c r="D376" s="76" t="s">
        <v>2906</v>
      </c>
      <c r="E376" s="48" t="s">
        <v>1351</v>
      </c>
      <c r="F376" s="87" t="s">
        <v>2932</v>
      </c>
      <c r="G376" s="87"/>
      <c r="H376" s="87"/>
      <c r="I376" s="87"/>
      <c r="J376" s="109"/>
      <c r="K376" s="87"/>
      <c r="L376" s="87"/>
      <c r="M376" s="82"/>
      <c r="N376" s="49" t="s">
        <v>1370</v>
      </c>
      <c r="O376" s="49"/>
      <c r="P376" s="76" t="str">
        <f t="shared" ref="P376:P384" si="312">IF(COUNTIF(N376,"*未確定*"),"番地未確定","")</f>
        <v/>
      </c>
      <c r="Q376" s="88" t="s">
        <v>613</v>
      </c>
      <c r="R376" s="49"/>
      <c r="S376" s="76" t="s">
        <v>1854</v>
      </c>
      <c r="T376" s="76" t="s">
        <v>24</v>
      </c>
      <c r="U376" s="89"/>
      <c r="V376" s="90">
        <v>1</v>
      </c>
      <c r="W376" s="399">
        <f t="shared" si="265"/>
        <v>1919279</v>
      </c>
      <c r="X376" s="171" t="s">
        <v>2850</v>
      </c>
      <c r="Y376" s="76"/>
      <c r="Z376" s="473" t="s">
        <v>4576</v>
      </c>
      <c r="AA376" s="473" t="s">
        <v>4575</v>
      </c>
      <c r="AB376" s="473" t="s">
        <v>4576</v>
      </c>
      <c r="AC376" s="132" t="s">
        <v>3041</v>
      </c>
      <c r="AD376" s="132">
        <v>43524</v>
      </c>
      <c r="AE376" s="132">
        <v>41713</v>
      </c>
      <c r="AF376" s="132" t="str">
        <f t="shared" si="287"/>
        <v/>
      </c>
      <c r="AG376" s="132">
        <f t="shared" si="291"/>
        <v>41713</v>
      </c>
      <c r="AH376" s="132"/>
      <c r="AI376" s="204"/>
      <c r="AJ376" s="205"/>
      <c r="AK376" s="211"/>
      <c r="AL376" s="207"/>
      <c r="AM376" s="208">
        <v>1919279</v>
      </c>
      <c r="AN376" s="93"/>
      <c r="AO376" s="49" t="str">
        <f t="shared" si="292"/>
        <v>千葉県山武市埴谷２３９０－１～２</v>
      </c>
      <c r="AP376" s="49"/>
      <c r="AQ376" s="89">
        <v>43549</v>
      </c>
      <c r="AR376" s="93">
        <v>1919279</v>
      </c>
      <c r="AS376" s="89"/>
      <c r="AT376" s="93"/>
      <c r="AU376" s="89"/>
      <c r="AV376" s="93"/>
      <c r="AW376" s="89"/>
      <c r="AX376" s="94"/>
      <c r="AY376" s="391">
        <f t="shared" si="288"/>
        <v>1919279</v>
      </c>
      <c r="AZ376" s="95">
        <f t="shared" si="290"/>
        <v>0</v>
      </c>
      <c r="BA376" s="49" t="str">
        <f t="shared" si="293"/>
        <v>千葉県山武市埴谷２３９０－１～２</v>
      </c>
      <c r="BB376" s="48">
        <f t="shared" si="294"/>
        <v>1</v>
      </c>
      <c r="BC376" s="96">
        <f t="shared" si="295"/>
        <v>0</v>
      </c>
      <c r="BD376" s="89" t="str">
        <f t="shared" si="296"/>
        <v>期限未確定</v>
      </c>
      <c r="BE376" s="97">
        <f t="shared" si="297"/>
        <v>0</v>
      </c>
      <c r="BF376" s="97">
        <f t="shared" si="298"/>
        <v>0</v>
      </c>
      <c r="BG376" s="97">
        <f t="shared" si="299"/>
        <v>0</v>
      </c>
      <c r="BH376" s="97">
        <f t="shared" si="300"/>
        <v>0</v>
      </c>
      <c r="BI376" s="97">
        <f t="shared" si="301"/>
        <v>0</v>
      </c>
      <c r="BJ376" s="97">
        <f t="shared" si="302"/>
        <v>0</v>
      </c>
      <c r="BK376" s="97">
        <f t="shared" si="303"/>
        <v>0</v>
      </c>
      <c r="BL376" s="97">
        <f t="shared" si="304"/>
        <v>0</v>
      </c>
      <c r="BM376" s="97">
        <f t="shared" si="305"/>
        <v>0</v>
      </c>
      <c r="BN376" s="97">
        <f t="shared" si="306"/>
        <v>0</v>
      </c>
      <c r="BO376" s="97">
        <f t="shared" si="307"/>
        <v>0</v>
      </c>
      <c r="BP376" s="97">
        <f t="shared" si="308"/>
        <v>0</v>
      </c>
      <c r="BQ376" s="97">
        <f t="shared" si="309"/>
        <v>0</v>
      </c>
      <c r="BR376" s="97">
        <f t="shared" si="310"/>
        <v>0</v>
      </c>
      <c r="BS376" s="98">
        <f t="shared" si="311"/>
        <v>0</v>
      </c>
      <c r="BT376" s="182"/>
      <c r="BV376" s="136"/>
    </row>
    <row r="377" spans="1:74" s="118" customFormat="1" ht="31.5" customHeight="1" x14ac:dyDescent="0.25">
      <c r="A377" s="74">
        <v>12</v>
      </c>
      <c r="B377" s="75">
        <v>241</v>
      </c>
      <c r="C377" s="49" t="s">
        <v>1874</v>
      </c>
      <c r="D377" s="76" t="s">
        <v>2906</v>
      </c>
      <c r="E377" s="48" t="s">
        <v>1351</v>
      </c>
      <c r="F377" s="87" t="s">
        <v>3042</v>
      </c>
      <c r="G377" s="87"/>
      <c r="H377" s="87"/>
      <c r="I377" s="87"/>
      <c r="J377" s="109"/>
      <c r="K377" s="87"/>
      <c r="L377" s="87"/>
      <c r="M377" s="82"/>
      <c r="N377" s="49" t="s">
        <v>1370</v>
      </c>
      <c r="O377" s="49"/>
      <c r="P377" s="76" t="str">
        <f t="shared" si="312"/>
        <v/>
      </c>
      <c r="Q377" s="88" t="s">
        <v>3043</v>
      </c>
      <c r="R377" s="49"/>
      <c r="S377" s="76" t="s">
        <v>2991</v>
      </c>
      <c r="T377" s="76" t="s">
        <v>3044</v>
      </c>
      <c r="U377" s="89"/>
      <c r="V377" s="90">
        <v>2</v>
      </c>
      <c r="W377" s="399">
        <f t="shared" si="265"/>
        <v>959639.5</v>
      </c>
      <c r="X377" s="176" t="s">
        <v>2850</v>
      </c>
      <c r="Y377" s="76"/>
      <c r="Z377" s="473" t="s">
        <v>4576</v>
      </c>
      <c r="AA377" s="473" t="s">
        <v>4575</v>
      </c>
      <c r="AB377" s="473" t="s">
        <v>4576</v>
      </c>
      <c r="AC377" s="132">
        <v>43554</v>
      </c>
      <c r="AD377" s="132">
        <v>43524</v>
      </c>
      <c r="AE377" s="132">
        <v>41713</v>
      </c>
      <c r="AF377" s="132" t="str">
        <f t="shared" si="287"/>
        <v/>
      </c>
      <c r="AG377" s="132">
        <f t="shared" si="291"/>
        <v>41713</v>
      </c>
      <c r="AH377" s="132"/>
      <c r="AI377" s="204"/>
      <c r="AJ377" s="205"/>
      <c r="AK377" s="206"/>
      <c r="AL377" s="207"/>
      <c r="AM377" s="238">
        <v>1919279</v>
      </c>
      <c r="AN377" s="93"/>
      <c r="AO377" s="49" t="str">
        <f t="shared" si="292"/>
        <v>千葉県山武市埴谷２３９０－１～２</v>
      </c>
      <c r="AP377" s="49"/>
      <c r="AQ377" s="89">
        <v>43549</v>
      </c>
      <c r="AR377" s="93">
        <v>1919279</v>
      </c>
      <c r="AS377" s="89"/>
      <c r="AT377" s="93"/>
      <c r="AU377" s="89"/>
      <c r="AV377" s="93"/>
      <c r="AW377" s="89"/>
      <c r="AX377" s="94"/>
      <c r="AY377" s="391">
        <f t="shared" si="288"/>
        <v>1919279</v>
      </c>
      <c r="AZ377" s="95">
        <f t="shared" si="290"/>
        <v>0</v>
      </c>
      <c r="BA377" s="49" t="str">
        <f t="shared" si="293"/>
        <v>千葉県山武市埴谷２３９０－１～２</v>
      </c>
      <c r="BB377" s="48">
        <f t="shared" si="294"/>
        <v>2</v>
      </c>
      <c r="BC377" s="96">
        <f t="shared" si="295"/>
        <v>0</v>
      </c>
      <c r="BD377" s="89">
        <f t="shared" si="296"/>
        <v>43554</v>
      </c>
      <c r="BE377" s="97">
        <f t="shared" si="297"/>
        <v>0</v>
      </c>
      <c r="BF377" s="97">
        <f t="shared" si="298"/>
        <v>0</v>
      </c>
      <c r="BG377" s="97">
        <f t="shared" si="299"/>
        <v>0</v>
      </c>
      <c r="BH377" s="97">
        <f t="shared" si="300"/>
        <v>0</v>
      </c>
      <c r="BI377" s="97">
        <f t="shared" si="301"/>
        <v>0</v>
      </c>
      <c r="BJ377" s="97">
        <f t="shared" si="302"/>
        <v>0</v>
      </c>
      <c r="BK377" s="97">
        <f t="shared" si="303"/>
        <v>0</v>
      </c>
      <c r="BL377" s="97">
        <f t="shared" si="304"/>
        <v>0</v>
      </c>
      <c r="BM377" s="97">
        <f t="shared" si="305"/>
        <v>0</v>
      </c>
      <c r="BN377" s="97">
        <f t="shared" si="306"/>
        <v>0</v>
      </c>
      <c r="BO377" s="97">
        <f t="shared" si="307"/>
        <v>0</v>
      </c>
      <c r="BP377" s="97">
        <f t="shared" si="308"/>
        <v>0</v>
      </c>
      <c r="BQ377" s="97">
        <f t="shared" si="309"/>
        <v>0</v>
      </c>
      <c r="BR377" s="97">
        <f t="shared" si="310"/>
        <v>0</v>
      </c>
      <c r="BS377" s="98">
        <f t="shared" si="311"/>
        <v>0</v>
      </c>
      <c r="BT377" s="182"/>
      <c r="BU377" s="58"/>
      <c r="BV377" s="136"/>
    </row>
    <row r="378" spans="1:74" s="118" customFormat="1" ht="31.5" customHeight="1" x14ac:dyDescent="0.25">
      <c r="A378" s="74">
        <v>12</v>
      </c>
      <c r="B378" s="75">
        <v>1114</v>
      </c>
      <c r="C378" s="49" t="s">
        <v>1874</v>
      </c>
      <c r="D378" s="76" t="s">
        <v>2906</v>
      </c>
      <c r="E378" s="48" t="s">
        <v>1351</v>
      </c>
      <c r="F378" s="87" t="s">
        <v>3263</v>
      </c>
      <c r="G378" s="87"/>
      <c r="H378" s="87"/>
      <c r="I378" s="87"/>
      <c r="J378" s="109"/>
      <c r="K378" s="87"/>
      <c r="L378" s="87"/>
      <c r="M378" s="82"/>
      <c r="N378" s="49" t="s">
        <v>3264</v>
      </c>
      <c r="O378" s="76" t="s">
        <v>3745</v>
      </c>
      <c r="P378" s="76" t="str">
        <f t="shared" si="312"/>
        <v/>
      </c>
      <c r="Q378" s="88" t="s">
        <v>613</v>
      </c>
      <c r="R378" s="49"/>
      <c r="S378" s="76" t="s">
        <v>1854</v>
      </c>
      <c r="T378" s="76" t="s">
        <v>24</v>
      </c>
      <c r="U378" s="89"/>
      <c r="V378" s="90">
        <v>1</v>
      </c>
      <c r="W378" s="399">
        <f t="shared" si="265"/>
        <v>1919279</v>
      </c>
      <c r="X378" s="171" t="s">
        <v>2850</v>
      </c>
      <c r="Y378" s="419"/>
      <c r="Z378" s="473" t="s">
        <v>4576</v>
      </c>
      <c r="AA378" s="473" t="s">
        <v>4575</v>
      </c>
      <c r="AB378" s="473" t="s">
        <v>4576</v>
      </c>
      <c r="AC378" s="132" t="str">
        <f>IF(AZ378=0,"【支払済】","")</f>
        <v>【支払済】</v>
      </c>
      <c r="AD378" s="132" t="s">
        <v>3097</v>
      </c>
      <c r="AE378" s="132">
        <v>41713</v>
      </c>
      <c r="AF378" s="132" t="str">
        <f t="shared" si="287"/>
        <v/>
      </c>
      <c r="AG378" s="132">
        <f t="shared" si="291"/>
        <v>41713</v>
      </c>
      <c r="AH378" s="132"/>
      <c r="AI378" s="204"/>
      <c r="AJ378" s="205"/>
      <c r="AK378" s="206"/>
      <c r="AL378" s="207"/>
      <c r="AM378" s="208">
        <v>1919279</v>
      </c>
      <c r="AN378" s="93"/>
      <c r="AO378" s="49" t="str">
        <f t="shared" si="292"/>
        <v>千葉県山武市埴谷２３９０－２他</v>
      </c>
      <c r="AP378" s="208"/>
      <c r="AQ378" s="89">
        <v>43549</v>
      </c>
      <c r="AR378" s="93">
        <v>1919279</v>
      </c>
      <c r="AS378" s="89"/>
      <c r="AT378" s="93"/>
      <c r="AU378" s="89"/>
      <c r="AV378" s="93"/>
      <c r="AW378" s="89"/>
      <c r="AX378" s="94"/>
      <c r="AY378" s="391">
        <f t="shared" si="288"/>
        <v>1919279</v>
      </c>
      <c r="AZ378" s="95">
        <f t="shared" si="290"/>
        <v>0</v>
      </c>
      <c r="BA378" s="49" t="str">
        <f t="shared" si="293"/>
        <v>千葉県山武市埴谷２３９０－２他</v>
      </c>
      <c r="BB378" s="48">
        <f t="shared" si="294"/>
        <v>1</v>
      </c>
      <c r="BC378" s="96">
        <f t="shared" si="295"/>
        <v>0</v>
      </c>
      <c r="BD378" s="89" t="str">
        <f t="shared" si="296"/>
        <v>【支払済】</v>
      </c>
      <c r="BE378" s="97">
        <f t="shared" si="297"/>
        <v>0</v>
      </c>
      <c r="BF378" s="97">
        <f t="shared" si="298"/>
        <v>0</v>
      </c>
      <c r="BG378" s="97">
        <f t="shared" si="299"/>
        <v>0</v>
      </c>
      <c r="BH378" s="97">
        <f t="shared" si="300"/>
        <v>0</v>
      </c>
      <c r="BI378" s="97">
        <f t="shared" si="301"/>
        <v>0</v>
      </c>
      <c r="BJ378" s="97">
        <f t="shared" si="302"/>
        <v>0</v>
      </c>
      <c r="BK378" s="97">
        <f t="shared" si="303"/>
        <v>0</v>
      </c>
      <c r="BL378" s="97">
        <f t="shared" si="304"/>
        <v>0</v>
      </c>
      <c r="BM378" s="97">
        <f t="shared" si="305"/>
        <v>0</v>
      </c>
      <c r="BN378" s="97">
        <f t="shared" si="306"/>
        <v>0</v>
      </c>
      <c r="BO378" s="97">
        <f t="shared" si="307"/>
        <v>0</v>
      </c>
      <c r="BP378" s="97">
        <f t="shared" si="308"/>
        <v>0</v>
      </c>
      <c r="BQ378" s="97">
        <f t="shared" si="309"/>
        <v>0</v>
      </c>
      <c r="BR378" s="97">
        <f t="shared" si="310"/>
        <v>0</v>
      </c>
      <c r="BS378" s="98">
        <f t="shared" si="311"/>
        <v>0</v>
      </c>
      <c r="BT378" s="182"/>
      <c r="BU378" s="58"/>
      <c r="BV378" s="492"/>
    </row>
    <row r="379" spans="1:74" s="118" customFormat="1" ht="31.5" customHeight="1" x14ac:dyDescent="0.25">
      <c r="A379" s="74">
        <v>12</v>
      </c>
      <c r="B379" s="75">
        <v>1114</v>
      </c>
      <c r="C379" s="49" t="s">
        <v>1874</v>
      </c>
      <c r="D379" s="76" t="s">
        <v>2906</v>
      </c>
      <c r="E379" s="48" t="s">
        <v>1351</v>
      </c>
      <c r="F379" s="87" t="s">
        <v>3263</v>
      </c>
      <c r="G379" s="87"/>
      <c r="H379" s="87"/>
      <c r="I379" s="87"/>
      <c r="J379" s="109"/>
      <c r="K379" s="87"/>
      <c r="L379" s="87"/>
      <c r="M379" s="82"/>
      <c r="N379" s="49" t="s">
        <v>3264</v>
      </c>
      <c r="O379" s="49"/>
      <c r="P379" s="76" t="str">
        <f t="shared" si="312"/>
        <v/>
      </c>
      <c r="Q379" s="88" t="s">
        <v>613</v>
      </c>
      <c r="R379" s="49"/>
      <c r="S379" s="76" t="s">
        <v>1854</v>
      </c>
      <c r="T379" s="76" t="s">
        <v>24</v>
      </c>
      <c r="U379" s="89"/>
      <c r="V379" s="90">
        <v>1</v>
      </c>
      <c r="W379" s="399">
        <f t="shared" si="265"/>
        <v>1919279</v>
      </c>
      <c r="X379" s="171" t="s">
        <v>2850</v>
      </c>
      <c r="Y379" s="76"/>
      <c r="Z379" s="473" t="s">
        <v>4576</v>
      </c>
      <c r="AA379" s="473" t="s">
        <v>4575</v>
      </c>
      <c r="AB379" s="473" t="s">
        <v>4576</v>
      </c>
      <c r="AC379" s="132" t="s">
        <v>3097</v>
      </c>
      <c r="AD379" s="132" t="s">
        <v>3097</v>
      </c>
      <c r="AE379" s="132">
        <v>41713</v>
      </c>
      <c r="AF379" s="132" t="str">
        <f t="shared" si="287"/>
        <v/>
      </c>
      <c r="AG379" s="132">
        <f t="shared" si="291"/>
        <v>41713</v>
      </c>
      <c r="AH379" s="132"/>
      <c r="AI379" s="204"/>
      <c r="AJ379" s="205"/>
      <c r="AK379" s="211"/>
      <c r="AL379" s="207"/>
      <c r="AM379" s="208">
        <v>1919279</v>
      </c>
      <c r="AN379" s="93"/>
      <c r="AO379" s="49" t="str">
        <f t="shared" si="292"/>
        <v>千葉県山武市埴谷２３９０－２他</v>
      </c>
      <c r="AP379" s="49"/>
      <c r="AQ379" s="89">
        <v>43549</v>
      </c>
      <c r="AR379" s="93">
        <v>1919279</v>
      </c>
      <c r="AS379" s="89"/>
      <c r="AT379" s="93"/>
      <c r="AU379" s="89"/>
      <c r="AV379" s="93"/>
      <c r="AW379" s="89"/>
      <c r="AX379" s="94"/>
      <c r="AY379" s="391">
        <v>1919279</v>
      </c>
      <c r="AZ379" s="95">
        <v>0</v>
      </c>
      <c r="BA379" s="49" t="str">
        <f t="shared" si="293"/>
        <v>千葉県山武市埴谷２３９０－２他</v>
      </c>
      <c r="BB379" s="48">
        <f t="shared" si="294"/>
        <v>1</v>
      </c>
      <c r="BC379" s="96">
        <f t="shared" si="295"/>
        <v>0</v>
      </c>
      <c r="BD379" s="89" t="str">
        <f t="shared" si="296"/>
        <v>記載無</v>
      </c>
      <c r="BE379" s="97">
        <f t="shared" si="297"/>
        <v>0</v>
      </c>
      <c r="BF379" s="97">
        <f t="shared" si="298"/>
        <v>0</v>
      </c>
      <c r="BG379" s="97">
        <f t="shared" si="299"/>
        <v>0</v>
      </c>
      <c r="BH379" s="97">
        <f t="shared" si="300"/>
        <v>0</v>
      </c>
      <c r="BI379" s="97">
        <f t="shared" si="301"/>
        <v>0</v>
      </c>
      <c r="BJ379" s="97">
        <f t="shared" si="302"/>
        <v>0</v>
      </c>
      <c r="BK379" s="97">
        <f t="shared" si="303"/>
        <v>0</v>
      </c>
      <c r="BL379" s="97">
        <f t="shared" si="304"/>
        <v>0</v>
      </c>
      <c r="BM379" s="97">
        <f t="shared" si="305"/>
        <v>0</v>
      </c>
      <c r="BN379" s="97">
        <f t="shared" si="306"/>
        <v>0</v>
      </c>
      <c r="BO379" s="97">
        <f t="shared" si="307"/>
        <v>0</v>
      </c>
      <c r="BP379" s="97">
        <f t="shared" si="308"/>
        <v>0</v>
      </c>
      <c r="BQ379" s="97">
        <f t="shared" si="309"/>
        <v>0</v>
      </c>
      <c r="BR379" s="97">
        <f t="shared" si="310"/>
        <v>0</v>
      </c>
      <c r="BS379" s="98">
        <f t="shared" si="311"/>
        <v>0</v>
      </c>
      <c r="BT379" s="182"/>
      <c r="BU379" s="58"/>
      <c r="BV379" s="136"/>
    </row>
    <row r="380" spans="1:74" s="118" customFormat="1" ht="31.5" customHeight="1" x14ac:dyDescent="0.25">
      <c r="A380" s="74">
        <v>12</v>
      </c>
      <c r="B380" s="75">
        <v>242</v>
      </c>
      <c r="C380" s="49" t="s">
        <v>1874</v>
      </c>
      <c r="D380" s="76" t="s">
        <v>2906</v>
      </c>
      <c r="E380" s="48" t="s">
        <v>1350</v>
      </c>
      <c r="F380" s="87" t="s">
        <v>2926</v>
      </c>
      <c r="G380" s="87"/>
      <c r="H380" s="87"/>
      <c r="I380" s="87"/>
      <c r="J380" s="109"/>
      <c r="K380" s="87"/>
      <c r="L380" s="87"/>
      <c r="M380" s="48" t="s">
        <v>2972</v>
      </c>
      <c r="N380" s="49" t="s">
        <v>1369</v>
      </c>
      <c r="O380" s="76" t="s">
        <v>3745</v>
      </c>
      <c r="P380" s="76" t="str">
        <f t="shared" si="312"/>
        <v/>
      </c>
      <c r="Q380" s="88" t="s">
        <v>612</v>
      </c>
      <c r="R380" s="49"/>
      <c r="S380" s="76" t="s">
        <v>1854</v>
      </c>
      <c r="T380" s="76" t="s">
        <v>24</v>
      </c>
      <c r="U380" s="89"/>
      <c r="V380" s="90">
        <v>1</v>
      </c>
      <c r="W380" s="399">
        <f t="shared" si="265"/>
        <v>366862</v>
      </c>
      <c r="X380" s="171" t="s">
        <v>2851</v>
      </c>
      <c r="Y380" s="419"/>
      <c r="Z380" s="473" t="s">
        <v>4575</v>
      </c>
      <c r="AA380" s="473" t="s">
        <v>4575</v>
      </c>
      <c r="AB380" s="473" t="s">
        <v>4576</v>
      </c>
      <c r="AC380" s="132" t="str">
        <f>IF(AZ380=0,"【支払済】","")</f>
        <v>【支払済】</v>
      </c>
      <c r="AD380" s="132">
        <v>43391</v>
      </c>
      <c r="AE380" s="132">
        <v>41713</v>
      </c>
      <c r="AF380" s="132" t="str">
        <f t="shared" si="287"/>
        <v/>
      </c>
      <c r="AG380" s="132">
        <f t="shared" si="291"/>
        <v>41713</v>
      </c>
      <c r="AH380" s="132"/>
      <c r="AI380" s="204"/>
      <c r="AJ380" s="205"/>
      <c r="AK380" s="206"/>
      <c r="AL380" s="239"/>
      <c r="AM380" s="208">
        <v>366862</v>
      </c>
      <c r="AN380" s="93"/>
      <c r="AO380" s="49" t="str">
        <f t="shared" si="292"/>
        <v>千葉県山武市埴谷７２８－１</v>
      </c>
      <c r="AP380" s="208"/>
      <c r="AQ380" s="89">
        <v>43549</v>
      </c>
      <c r="AR380" s="93">
        <v>366862</v>
      </c>
      <c r="AS380" s="89"/>
      <c r="AT380" s="93"/>
      <c r="AU380" s="89"/>
      <c r="AV380" s="93"/>
      <c r="AW380" s="89"/>
      <c r="AX380" s="94"/>
      <c r="AY380" s="391">
        <f t="shared" si="288"/>
        <v>366862</v>
      </c>
      <c r="AZ380" s="95">
        <f t="shared" si="290"/>
        <v>0</v>
      </c>
      <c r="BA380" s="49" t="str">
        <f t="shared" si="293"/>
        <v>千葉県山武市埴谷７２８－１</v>
      </c>
      <c r="BB380" s="48">
        <f t="shared" si="294"/>
        <v>1</v>
      </c>
      <c r="BC380" s="96">
        <f t="shared" si="295"/>
        <v>0</v>
      </c>
      <c r="BD380" s="89" t="str">
        <f t="shared" si="296"/>
        <v>【支払済】</v>
      </c>
      <c r="BE380" s="97">
        <f t="shared" si="297"/>
        <v>0</v>
      </c>
      <c r="BF380" s="97">
        <f t="shared" si="298"/>
        <v>0</v>
      </c>
      <c r="BG380" s="97">
        <f t="shared" si="299"/>
        <v>0</v>
      </c>
      <c r="BH380" s="97">
        <f t="shared" si="300"/>
        <v>0</v>
      </c>
      <c r="BI380" s="97">
        <f t="shared" si="301"/>
        <v>0</v>
      </c>
      <c r="BJ380" s="97">
        <f t="shared" si="302"/>
        <v>0</v>
      </c>
      <c r="BK380" s="97">
        <f t="shared" si="303"/>
        <v>0</v>
      </c>
      <c r="BL380" s="97">
        <f t="shared" si="304"/>
        <v>0</v>
      </c>
      <c r="BM380" s="97">
        <f t="shared" si="305"/>
        <v>0</v>
      </c>
      <c r="BN380" s="97">
        <f t="shared" si="306"/>
        <v>0</v>
      </c>
      <c r="BO380" s="97">
        <f t="shared" si="307"/>
        <v>0</v>
      </c>
      <c r="BP380" s="97">
        <f t="shared" si="308"/>
        <v>0</v>
      </c>
      <c r="BQ380" s="97">
        <f t="shared" si="309"/>
        <v>0</v>
      </c>
      <c r="BR380" s="97">
        <f t="shared" si="310"/>
        <v>0</v>
      </c>
      <c r="BS380" s="117">
        <f t="shared" si="311"/>
        <v>0</v>
      </c>
      <c r="BT380" s="182"/>
      <c r="BU380" s="58"/>
      <c r="BV380" s="492"/>
    </row>
    <row r="381" spans="1:74" s="118" customFormat="1" ht="31.5" customHeight="1" x14ac:dyDescent="0.25">
      <c r="A381" s="74">
        <v>12</v>
      </c>
      <c r="B381" s="75">
        <v>1085</v>
      </c>
      <c r="C381" s="49" t="s">
        <v>1874</v>
      </c>
      <c r="D381" s="76" t="s">
        <v>2906</v>
      </c>
      <c r="E381" s="48" t="s">
        <v>1350</v>
      </c>
      <c r="F381" s="87" t="s">
        <v>2926</v>
      </c>
      <c r="G381" s="87"/>
      <c r="H381" s="87"/>
      <c r="I381" s="87"/>
      <c r="J381" s="109"/>
      <c r="K381" s="87"/>
      <c r="L381" s="87"/>
      <c r="M381" s="48" t="s">
        <v>2972</v>
      </c>
      <c r="N381" s="49" t="s">
        <v>1369</v>
      </c>
      <c r="O381" s="49"/>
      <c r="P381" s="76" t="str">
        <f t="shared" si="312"/>
        <v/>
      </c>
      <c r="Q381" s="88" t="s">
        <v>612</v>
      </c>
      <c r="R381" s="49"/>
      <c r="S381" s="76" t="s">
        <v>1854</v>
      </c>
      <c r="T381" s="76" t="s">
        <v>24</v>
      </c>
      <c r="U381" s="89"/>
      <c r="V381" s="90">
        <v>1</v>
      </c>
      <c r="W381" s="399">
        <f t="shared" si="265"/>
        <v>366862</v>
      </c>
      <c r="X381" s="171" t="s">
        <v>2851</v>
      </c>
      <c r="Y381" s="76"/>
      <c r="Z381" s="473" t="s">
        <v>4575</v>
      </c>
      <c r="AA381" s="473" t="s">
        <v>4575</v>
      </c>
      <c r="AB381" s="473" t="s">
        <v>4576</v>
      </c>
      <c r="AC381" s="132" t="s">
        <v>3097</v>
      </c>
      <c r="AD381" s="132" t="s">
        <v>3097</v>
      </c>
      <c r="AE381" s="132">
        <v>41713</v>
      </c>
      <c r="AF381" s="132" t="str">
        <f t="shared" si="287"/>
        <v/>
      </c>
      <c r="AG381" s="132">
        <f t="shared" si="291"/>
        <v>41713</v>
      </c>
      <c r="AH381" s="132"/>
      <c r="AI381" s="204"/>
      <c r="AJ381" s="205"/>
      <c r="AK381" s="206"/>
      <c r="AL381" s="239"/>
      <c r="AM381" s="208">
        <f>281462+85400</f>
        <v>366862</v>
      </c>
      <c r="AN381" s="93"/>
      <c r="AO381" s="49" t="str">
        <f t="shared" si="292"/>
        <v>千葉県山武市埴谷７２８－１</v>
      </c>
      <c r="AP381" s="49"/>
      <c r="AQ381" s="89"/>
      <c r="AR381" s="93"/>
      <c r="AS381" s="89"/>
      <c r="AT381" s="93"/>
      <c r="AU381" s="89"/>
      <c r="AV381" s="93"/>
      <c r="AW381" s="89"/>
      <c r="AX381" s="94"/>
      <c r="AY381" s="391">
        <f t="shared" si="288"/>
        <v>0</v>
      </c>
      <c r="AZ381" s="95">
        <v>0</v>
      </c>
      <c r="BA381" s="49" t="str">
        <f t="shared" si="293"/>
        <v>千葉県山武市埴谷７２８－１</v>
      </c>
      <c r="BB381" s="48">
        <f t="shared" si="294"/>
        <v>1</v>
      </c>
      <c r="BC381" s="96">
        <f t="shared" si="295"/>
        <v>0</v>
      </c>
      <c r="BD381" s="89" t="str">
        <f t="shared" si="296"/>
        <v>記載無</v>
      </c>
      <c r="BE381" s="97">
        <f t="shared" si="297"/>
        <v>0</v>
      </c>
      <c r="BF381" s="97">
        <f t="shared" si="298"/>
        <v>0</v>
      </c>
      <c r="BG381" s="97">
        <f t="shared" si="299"/>
        <v>0</v>
      </c>
      <c r="BH381" s="97">
        <f t="shared" si="300"/>
        <v>0</v>
      </c>
      <c r="BI381" s="97">
        <f t="shared" si="301"/>
        <v>0</v>
      </c>
      <c r="BJ381" s="97">
        <f t="shared" si="302"/>
        <v>0</v>
      </c>
      <c r="BK381" s="97">
        <f t="shared" si="303"/>
        <v>0</v>
      </c>
      <c r="BL381" s="97">
        <f t="shared" si="304"/>
        <v>0</v>
      </c>
      <c r="BM381" s="97">
        <f t="shared" si="305"/>
        <v>0</v>
      </c>
      <c r="BN381" s="97">
        <f t="shared" si="306"/>
        <v>0</v>
      </c>
      <c r="BO381" s="97">
        <f t="shared" si="307"/>
        <v>0</v>
      </c>
      <c r="BP381" s="97">
        <f t="shared" si="308"/>
        <v>0</v>
      </c>
      <c r="BQ381" s="97">
        <f t="shared" si="309"/>
        <v>0</v>
      </c>
      <c r="BR381" s="97">
        <f t="shared" si="310"/>
        <v>0</v>
      </c>
      <c r="BS381" s="117">
        <f t="shared" si="311"/>
        <v>0</v>
      </c>
      <c r="BT381" s="182"/>
      <c r="BV381" s="136"/>
    </row>
    <row r="382" spans="1:74" s="118" customFormat="1" ht="31.5" customHeight="1" x14ac:dyDescent="0.25">
      <c r="A382" s="74">
        <v>12</v>
      </c>
      <c r="B382" s="75">
        <v>242</v>
      </c>
      <c r="C382" s="49" t="s">
        <v>1874</v>
      </c>
      <c r="D382" s="76" t="s">
        <v>2906</v>
      </c>
      <c r="E382" s="48" t="s">
        <v>1350</v>
      </c>
      <c r="F382" s="87" t="s">
        <v>2926</v>
      </c>
      <c r="G382" s="87"/>
      <c r="H382" s="87"/>
      <c r="I382" s="87"/>
      <c r="J382" s="109"/>
      <c r="K382" s="87"/>
      <c r="L382" s="87"/>
      <c r="M382" s="48" t="s">
        <v>2972</v>
      </c>
      <c r="N382" s="49" t="s">
        <v>1369</v>
      </c>
      <c r="O382" s="49"/>
      <c r="P382" s="76" t="str">
        <f t="shared" si="312"/>
        <v/>
      </c>
      <c r="Q382" s="88" t="s">
        <v>612</v>
      </c>
      <c r="R382" s="49"/>
      <c r="S382" s="76" t="s">
        <v>1854</v>
      </c>
      <c r="T382" s="76" t="s">
        <v>24</v>
      </c>
      <c r="U382" s="89"/>
      <c r="V382" s="90">
        <v>1</v>
      </c>
      <c r="W382" s="399">
        <f t="shared" si="265"/>
        <v>366862</v>
      </c>
      <c r="X382" s="171" t="s">
        <v>2851</v>
      </c>
      <c r="Y382" s="76"/>
      <c r="Z382" s="473" t="s">
        <v>4575</v>
      </c>
      <c r="AA382" s="473" t="s">
        <v>4575</v>
      </c>
      <c r="AB382" s="473" t="s">
        <v>4576</v>
      </c>
      <c r="AC382" s="132" t="s">
        <v>3041</v>
      </c>
      <c r="AD382" s="132">
        <v>43391</v>
      </c>
      <c r="AE382" s="132">
        <v>41713</v>
      </c>
      <c r="AF382" s="132" t="str">
        <f t="shared" si="287"/>
        <v/>
      </c>
      <c r="AG382" s="132">
        <f t="shared" si="291"/>
        <v>41713</v>
      </c>
      <c r="AH382" s="132"/>
      <c r="AI382" s="204"/>
      <c r="AJ382" s="205"/>
      <c r="AK382" s="206"/>
      <c r="AL382" s="207"/>
      <c r="AM382" s="208">
        <v>366862</v>
      </c>
      <c r="AN382" s="93"/>
      <c r="AO382" s="49" t="str">
        <f t="shared" si="292"/>
        <v>千葉県山武市埴谷７２８－１</v>
      </c>
      <c r="AP382" s="49"/>
      <c r="AQ382" s="89">
        <v>43549</v>
      </c>
      <c r="AR382" s="93">
        <v>366862</v>
      </c>
      <c r="AS382" s="89"/>
      <c r="AT382" s="93"/>
      <c r="AU382" s="89"/>
      <c r="AV382" s="93"/>
      <c r="AW382" s="89"/>
      <c r="AX382" s="94"/>
      <c r="AY382" s="391">
        <f t="shared" si="288"/>
        <v>366862</v>
      </c>
      <c r="AZ382" s="95">
        <f t="shared" si="290"/>
        <v>0</v>
      </c>
      <c r="BA382" s="49" t="str">
        <f t="shared" si="293"/>
        <v>千葉県山武市埴谷７２８－１</v>
      </c>
      <c r="BB382" s="48">
        <f t="shared" si="294"/>
        <v>1</v>
      </c>
      <c r="BC382" s="96">
        <f t="shared" si="295"/>
        <v>0</v>
      </c>
      <c r="BD382" s="89" t="str">
        <f t="shared" si="296"/>
        <v>期限未確定</v>
      </c>
      <c r="BE382" s="97">
        <f t="shared" si="297"/>
        <v>0</v>
      </c>
      <c r="BF382" s="97">
        <f t="shared" si="298"/>
        <v>0</v>
      </c>
      <c r="BG382" s="97">
        <f t="shared" si="299"/>
        <v>0</v>
      </c>
      <c r="BH382" s="97">
        <f t="shared" si="300"/>
        <v>0</v>
      </c>
      <c r="BI382" s="97">
        <f t="shared" si="301"/>
        <v>0</v>
      </c>
      <c r="BJ382" s="97">
        <f t="shared" si="302"/>
        <v>0</v>
      </c>
      <c r="BK382" s="97">
        <f t="shared" si="303"/>
        <v>0</v>
      </c>
      <c r="BL382" s="97">
        <f t="shared" si="304"/>
        <v>0</v>
      </c>
      <c r="BM382" s="97">
        <f t="shared" si="305"/>
        <v>0</v>
      </c>
      <c r="BN382" s="97">
        <f t="shared" si="306"/>
        <v>0</v>
      </c>
      <c r="BO382" s="97">
        <f t="shared" si="307"/>
        <v>0</v>
      </c>
      <c r="BP382" s="97">
        <f t="shared" si="308"/>
        <v>0</v>
      </c>
      <c r="BQ382" s="97">
        <f t="shared" si="309"/>
        <v>0</v>
      </c>
      <c r="BR382" s="97">
        <f t="shared" si="310"/>
        <v>0</v>
      </c>
      <c r="BS382" s="98">
        <f t="shared" si="311"/>
        <v>0</v>
      </c>
      <c r="BT382" s="182"/>
      <c r="BU382" s="58"/>
      <c r="BV382" s="136"/>
    </row>
    <row r="383" spans="1:74" s="118" customFormat="1" ht="31.5" customHeight="1" x14ac:dyDescent="0.25">
      <c r="A383" s="74">
        <v>12</v>
      </c>
      <c r="B383" s="75">
        <v>243</v>
      </c>
      <c r="C383" s="49" t="s">
        <v>1874</v>
      </c>
      <c r="D383" s="76" t="s">
        <v>2906</v>
      </c>
      <c r="E383" s="48" t="s">
        <v>1352</v>
      </c>
      <c r="F383" s="87" t="s">
        <v>3225</v>
      </c>
      <c r="G383" s="87"/>
      <c r="H383" s="87"/>
      <c r="I383" s="87"/>
      <c r="J383" s="109"/>
      <c r="K383" s="87"/>
      <c r="L383" s="87"/>
      <c r="M383" s="82"/>
      <c r="N383" s="49" t="s">
        <v>3226</v>
      </c>
      <c r="O383" s="49"/>
      <c r="P383" s="76" t="str">
        <f t="shared" si="312"/>
        <v/>
      </c>
      <c r="Q383" s="88" t="s">
        <v>614</v>
      </c>
      <c r="R383" s="49"/>
      <c r="S383" s="76" t="s">
        <v>1854</v>
      </c>
      <c r="T383" s="76" t="s">
        <v>24</v>
      </c>
      <c r="U383" s="89"/>
      <c r="V383" s="90">
        <v>2</v>
      </c>
      <c r="W383" s="399">
        <f t="shared" si="265"/>
        <v>297266</v>
      </c>
      <c r="X383" s="171" t="s">
        <v>2849</v>
      </c>
      <c r="Y383" s="209" t="s">
        <v>2160</v>
      </c>
      <c r="Z383" s="473" t="s">
        <v>4575</v>
      </c>
      <c r="AA383" s="473" t="s">
        <v>4575</v>
      </c>
      <c r="AB383" s="473" t="s">
        <v>4576</v>
      </c>
      <c r="AC383" s="204" t="s">
        <v>152</v>
      </c>
      <c r="AD383" s="132">
        <v>42473</v>
      </c>
      <c r="AE383" s="132">
        <v>41713</v>
      </c>
      <c r="AF383" s="132" t="str">
        <f t="shared" si="287"/>
        <v/>
      </c>
      <c r="AG383" s="132">
        <f t="shared" si="291"/>
        <v>41713</v>
      </c>
      <c r="AH383" s="132"/>
      <c r="AI383" s="204"/>
      <c r="AJ383" s="205"/>
      <c r="AK383" s="206"/>
      <c r="AL383" s="207"/>
      <c r="AM383" s="208">
        <v>594532</v>
      </c>
      <c r="AN383" s="93"/>
      <c r="AO383" s="49" t="str">
        <f t="shared" si="292"/>
        <v>千葉県山武市本須賀３８４１－７５－１～２（２区画合算）</v>
      </c>
      <c r="AP383" s="49"/>
      <c r="AQ383" s="89"/>
      <c r="AR383" s="93"/>
      <c r="AS383" s="89"/>
      <c r="AT383" s="93"/>
      <c r="AU383" s="89"/>
      <c r="AV383" s="93"/>
      <c r="AW383" s="107"/>
      <c r="AX383" s="103"/>
      <c r="AY383" s="391">
        <f t="shared" si="288"/>
        <v>0</v>
      </c>
      <c r="AZ383" s="95">
        <f t="shared" si="290"/>
        <v>594532</v>
      </c>
      <c r="BA383" s="49" t="str">
        <f t="shared" si="293"/>
        <v>千葉県山武市本須賀３８４１－７５－１～２（２区画合算）</v>
      </c>
      <c r="BB383" s="48">
        <f t="shared" si="294"/>
        <v>2</v>
      </c>
      <c r="BC383" s="96" t="str">
        <f t="shared" si="295"/>
        <v>ｽﾏｰﾄﾌｧｰﾑ</v>
      </c>
      <c r="BD383" s="89" t="str">
        <f t="shared" si="296"/>
        <v>【譲渡済】</v>
      </c>
      <c r="BE383" s="97">
        <f t="shared" si="297"/>
        <v>0</v>
      </c>
      <c r="BF383" s="97">
        <f t="shared" si="298"/>
        <v>0</v>
      </c>
      <c r="BG383" s="97">
        <f t="shared" si="299"/>
        <v>0</v>
      </c>
      <c r="BH383" s="97">
        <f t="shared" si="300"/>
        <v>0</v>
      </c>
      <c r="BI383" s="97">
        <f t="shared" si="301"/>
        <v>0</v>
      </c>
      <c r="BJ383" s="97">
        <f t="shared" si="302"/>
        <v>0</v>
      </c>
      <c r="BK383" s="97">
        <f t="shared" si="303"/>
        <v>0</v>
      </c>
      <c r="BL383" s="97">
        <f t="shared" si="304"/>
        <v>0</v>
      </c>
      <c r="BM383" s="97">
        <f t="shared" si="305"/>
        <v>0</v>
      </c>
      <c r="BN383" s="97">
        <f t="shared" si="306"/>
        <v>0</v>
      </c>
      <c r="BO383" s="97">
        <f t="shared" si="307"/>
        <v>0</v>
      </c>
      <c r="BP383" s="97">
        <f t="shared" si="308"/>
        <v>0</v>
      </c>
      <c r="BQ383" s="97">
        <f t="shared" si="309"/>
        <v>0</v>
      </c>
      <c r="BR383" s="97">
        <f t="shared" si="310"/>
        <v>0</v>
      </c>
      <c r="BS383" s="98">
        <f t="shared" si="311"/>
        <v>594532</v>
      </c>
      <c r="BT383" s="182"/>
      <c r="BU383" s="58"/>
      <c r="BV383" s="136" t="s">
        <v>4622</v>
      </c>
    </row>
    <row r="384" spans="1:74" s="100" customFormat="1" ht="31.5" customHeight="1" x14ac:dyDescent="0.25">
      <c r="A384" s="74">
        <v>12</v>
      </c>
      <c r="B384" s="75">
        <v>244</v>
      </c>
      <c r="C384" s="49" t="s">
        <v>1874</v>
      </c>
      <c r="D384" s="76"/>
      <c r="E384" s="48" t="s">
        <v>1349</v>
      </c>
      <c r="F384" s="87" t="s">
        <v>2847</v>
      </c>
      <c r="G384" s="87"/>
      <c r="H384" s="87"/>
      <c r="I384" s="87"/>
      <c r="J384" s="109"/>
      <c r="K384" s="87"/>
      <c r="L384" s="87"/>
      <c r="M384" s="48" t="s">
        <v>2982</v>
      </c>
      <c r="N384" s="49" t="s">
        <v>1368</v>
      </c>
      <c r="O384" s="49"/>
      <c r="P384" s="76" t="str">
        <f t="shared" si="312"/>
        <v/>
      </c>
      <c r="Q384" s="88" t="s">
        <v>611</v>
      </c>
      <c r="R384" s="49"/>
      <c r="S384" s="76" t="s">
        <v>1854</v>
      </c>
      <c r="T384" s="76" t="s">
        <v>24</v>
      </c>
      <c r="U384" s="89"/>
      <c r="V384" s="90">
        <v>1</v>
      </c>
      <c r="W384" s="399">
        <f t="shared" si="265"/>
        <v>553134</v>
      </c>
      <c r="X384" s="171" t="s">
        <v>2848</v>
      </c>
      <c r="Y384" s="76"/>
      <c r="Z384" s="473" t="s">
        <v>4575</v>
      </c>
      <c r="AA384" s="473" t="s">
        <v>4575</v>
      </c>
      <c r="AB384" s="473" t="s">
        <v>4576</v>
      </c>
      <c r="AC384" s="132">
        <v>43528</v>
      </c>
      <c r="AD384" s="132">
        <v>43496</v>
      </c>
      <c r="AE384" s="132">
        <v>41713</v>
      </c>
      <c r="AF384" s="132" t="str">
        <f t="shared" si="287"/>
        <v/>
      </c>
      <c r="AG384" s="132">
        <f t="shared" si="291"/>
        <v>41713</v>
      </c>
      <c r="AH384" s="132"/>
      <c r="AI384" s="204"/>
      <c r="AJ384" s="205"/>
      <c r="AK384" s="206"/>
      <c r="AL384" s="207"/>
      <c r="AM384" s="208">
        <v>553134</v>
      </c>
      <c r="AN384" s="93"/>
      <c r="AO384" s="49" t="str">
        <f t="shared" si="292"/>
        <v xml:space="preserve">千葉県山武市木戸字南川岸２３５２－２、２３５３－２              </v>
      </c>
      <c r="AP384" s="49"/>
      <c r="AQ384" s="89"/>
      <c r="AR384" s="93"/>
      <c r="AS384" s="89"/>
      <c r="AT384" s="93"/>
      <c r="AU384" s="89"/>
      <c r="AV384" s="93"/>
      <c r="AW384" s="89"/>
      <c r="AX384" s="94"/>
      <c r="AY384" s="391">
        <f t="shared" si="288"/>
        <v>0</v>
      </c>
      <c r="AZ384" s="95">
        <f t="shared" si="290"/>
        <v>553134</v>
      </c>
      <c r="BA384" s="49" t="str">
        <f t="shared" si="293"/>
        <v xml:space="preserve">千葉県山武市木戸字南川岸２３５２－２、２３５３－２              </v>
      </c>
      <c r="BB384" s="48">
        <f t="shared" si="294"/>
        <v>1</v>
      </c>
      <c r="BC384" s="96">
        <f t="shared" si="295"/>
        <v>0</v>
      </c>
      <c r="BD384" s="89">
        <f t="shared" si="296"/>
        <v>43528</v>
      </c>
      <c r="BE384" s="97">
        <f t="shared" si="297"/>
        <v>0</v>
      </c>
      <c r="BF384" s="97">
        <f t="shared" si="298"/>
        <v>0</v>
      </c>
      <c r="BG384" s="97">
        <f t="shared" si="299"/>
        <v>0</v>
      </c>
      <c r="BH384" s="97">
        <f t="shared" si="300"/>
        <v>0</v>
      </c>
      <c r="BI384" s="97">
        <f t="shared" si="301"/>
        <v>0</v>
      </c>
      <c r="BJ384" s="97">
        <f t="shared" si="302"/>
        <v>0</v>
      </c>
      <c r="BK384" s="97">
        <f t="shared" si="303"/>
        <v>553134</v>
      </c>
      <c r="BL384" s="97">
        <f t="shared" si="304"/>
        <v>0</v>
      </c>
      <c r="BM384" s="97">
        <f t="shared" si="305"/>
        <v>0</v>
      </c>
      <c r="BN384" s="97">
        <f t="shared" si="306"/>
        <v>0</v>
      </c>
      <c r="BO384" s="97">
        <f t="shared" si="307"/>
        <v>0</v>
      </c>
      <c r="BP384" s="97">
        <f t="shared" si="308"/>
        <v>0</v>
      </c>
      <c r="BQ384" s="97">
        <f t="shared" si="309"/>
        <v>0</v>
      </c>
      <c r="BR384" s="97">
        <f t="shared" si="310"/>
        <v>0</v>
      </c>
      <c r="BS384" s="98">
        <f t="shared" si="311"/>
        <v>0</v>
      </c>
      <c r="BT384" s="182"/>
      <c r="BU384" s="58"/>
      <c r="BV384" s="122"/>
    </row>
    <row r="385" spans="1:74" ht="31.5" customHeight="1" x14ac:dyDescent="0.25">
      <c r="A385" s="74">
        <v>12</v>
      </c>
      <c r="B385" s="75">
        <v>202</v>
      </c>
      <c r="C385" s="49" t="s">
        <v>1886</v>
      </c>
      <c r="D385" s="76" t="s">
        <v>2906</v>
      </c>
      <c r="E385" s="76" t="s">
        <v>1294</v>
      </c>
      <c r="F385" s="101" t="s">
        <v>4037</v>
      </c>
      <c r="G385" s="101"/>
      <c r="H385" s="101"/>
      <c r="I385" s="101"/>
      <c r="J385" s="257"/>
      <c r="K385" s="101"/>
      <c r="L385" s="101"/>
      <c r="M385" s="77"/>
      <c r="N385" s="49" t="s">
        <v>1906</v>
      </c>
      <c r="O385" s="49"/>
      <c r="P385" s="49"/>
      <c r="Q385" s="88" t="s">
        <v>165</v>
      </c>
      <c r="R385" s="49"/>
      <c r="S385" s="76" t="s">
        <v>1854</v>
      </c>
      <c r="T385" s="76" t="s">
        <v>23</v>
      </c>
      <c r="U385" s="110" t="s">
        <v>166</v>
      </c>
      <c r="V385" s="90"/>
      <c r="W385" s="399" t="e">
        <f t="shared" si="265"/>
        <v>#DIV/0!</v>
      </c>
      <c r="X385" s="171" t="s">
        <v>3214</v>
      </c>
      <c r="Y385" s="121"/>
      <c r="Z385" s="473" t="s">
        <v>4576</v>
      </c>
      <c r="AA385" s="473" t="s">
        <v>4575</v>
      </c>
      <c r="AB385" s="473" t="s">
        <v>4576</v>
      </c>
      <c r="AC385" s="121"/>
      <c r="AD385" s="132">
        <v>42565</v>
      </c>
      <c r="AE385" s="132"/>
      <c r="AF385" s="132" t="str">
        <f t="shared" si="287"/>
        <v/>
      </c>
      <c r="AG385" s="132">
        <f t="shared" si="291"/>
        <v>42565</v>
      </c>
      <c r="AH385" s="132"/>
      <c r="AI385" s="132"/>
      <c r="AJ385" s="132"/>
      <c r="AK385" s="112"/>
      <c r="AL385" s="132"/>
      <c r="AM385" s="150"/>
      <c r="AN385" s="111">
        <v>7279200000</v>
      </c>
      <c r="AO385" s="49" t="str">
        <f t="shared" si="292"/>
        <v>千葉県市原市栢橋字大沢５５７</v>
      </c>
      <c r="AP385" s="49"/>
      <c r="AQ385" s="89"/>
      <c r="AR385" s="93"/>
      <c r="AS385" s="89"/>
      <c r="AT385" s="93"/>
      <c r="AU385" s="89"/>
      <c r="AV385" s="93"/>
      <c r="AW385" s="107"/>
      <c r="AX385" s="103"/>
      <c r="AY385" s="391">
        <f t="shared" si="288"/>
        <v>0</v>
      </c>
      <c r="AZ385" s="95" t="str">
        <f t="shared" si="290"/>
        <v/>
      </c>
      <c r="BA385" s="49" t="str">
        <f t="shared" si="293"/>
        <v>千葉県市原市栢橋字大沢５５７</v>
      </c>
      <c r="BB385" s="48">
        <f t="shared" si="294"/>
        <v>0</v>
      </c>
      <c r="BC385" s="96">
        <f t="shared" si="295"/>
        <v>0</v>
      </c>
      <c r="BD385" s="89">
        <f t="shared" si="296"/>
        <v>0</v>
      </c>
      <c r="BE385" s="97">
        <f t="shared" si="297"/>
        <v>0</v>
      </c>
      <c r="BF385" s="97" t="str">
        <f t="shared" si="298"/>
        <v/>
      </c>
      <c r="BG385" s="97">
        <f t="shared" si="299"/>
        <v>0</v>
      </c>
      <c r="BH385" s="97">
        <f t="shared" si="300"/>
        <v>0</v>
      </c>
      <c r="BI385" s="97">
        <f t="shared" si="301"/>
        <v>0</v>
      </c>
      <c r="BJ385" s="97">
        <f t="shared" si="302"/>
        <v>0</v>
      </c>
      <c r="BK385" s="97">
        <f t="shared" si="303"/>
        <v>0</v>
      </c>
      <c r="BL385" s="97">
        <f t="shared" si="304"/>
        <v>0</v>
      </c>
      <c r="BM385" s="97">
        <f t="shared" si="305"/>
        <v>0</v>
      </c>
      <c r="BN385" s="97">
        <f t="shared" si="306"/>
        <v>0</v>
      </c>
      <c r="BO385" s="97">
        <f t="shared" si="307"/>
        <v>0</v>
      </c>
      <c r="BP385" s="97">
        <f t="shared" si="308"/>
        <v>0</v>
      </c>
      <c r="BQ385" s="97">
        <f t="shared" si="309"/>
        <v>0</v>
      </c>
      <c r="BR385" s="97">
        <f t="shared" si="310"/>
        <v>0</v>
      </c>
      <c r="BS385" s="98" t="e">
        <f t="shared" si="311"/>
        <v>#VALUE!</v>
      </c>
      <c r="BV385" s="103" t="s">
        <v>4659</v>
      </c>
    </row>
    <row r="386" spans="1:74" s="118" customFormat="1" ht="31.5" customHeight="1" x14ac:dyDescent="0.25">
      <c r="A386" s="74">
        <v>12</v>
      </c>
      <c r="B386" s="75">
        <v>1120</v>
      </c>
      <c r="C386" s="49" t="s">
        <v>1886</v>
      </c>
      <c r="D386" s="76" t="s">
        <v>2906</v>
      </c>
      <c r="E386" s="48" t="s">
        <v>1116</v>
      </c>
      <c r="F386" s="87" t="s">
        <v>3265</v>
      </c>
      <c r="G386" s="87"/>
      <c r="H386" s="87"/>
      <c r="I386" s="87"/>
      <c r="J386" s="109"/>
      <c r="K386" s="87"/>
      <c r="L386" s="87"/>
      <c r="M386" s="82"/>
      <c r="N386" s="49" t="s">
        <v>1016</v>
      </c>
      <c r="O386" s="49"/>
      <c r="P386" s="76" t="str">
        <f t="shared" ref="P386:P391" si="313">IF(COUNTIF(N386,"*未確定*"),"番地未確定","")</f>
        <v/>
      </c>
      <c r="Q386" s="88" t="s">
        <v>590</v>
      </c>
      <c r="R386" s="49"/>
      <c r="S386" s="76" t="s">
        <v>1854</v>
      </c>
      <c r="T386" s="76" t="s">
        <v>25</v>
      </c>
      <c r="U386" s="89"/>
      <c r="V386" s="90">
        <v>1</v>
      </c>
      <c r="W386" s="399">
        <f t="shared" si="265"/>
        <v>1512334</v>
      </c>
      <c r="X386" s="171" t="s">
        <v>3215</v>
      </c>
      <c r="Y386" s="76"/>
      <c r="Z386" s="473" t="s">
        <v>4575</v>
      </c>
      <c r="AA386" s="473" t="s">
        <v>4575</v>
      </c>
      <c r="AB386" s="473" t="s">
        <v>4576</v>
      </c>
      <c r="AC386" s="132" t="s">
        <v>3178</v>
      </c>
      <c r="AD386" s="132" t="s">
        <v>3178</v>
      </c>
      <c r="AE386" s="132">
        <v>41708</v>
      </c>
      <c r="AF386" s="132" t="str">
        <f t="shared" si="287"/>
        <v/>
      </c>
      <c r="AG386" s="132">
        <f t="shared" si="291"/>
        <v>41708</v>
      </c>
      <c r="AH386" s="132"/>
      <c r="AI386" s="204"/>
      <c r="AJ386" s="205"/>
      <c r="AK386" s="206"/>
      <c r="AL386" s="207"/>
      <c r="AM386" s="208">
        <f>1426934+85400</f>
        <v>1512334</v>
      </c>
      <c r="AN386" s="93"/>
      <c r="AO386" s="49" t="str">
        <f t="shared" si="292"/>
        <v>千葉県市原市新巻字小萩谷５１２－１</v>
      </c>
      <c r="AP386" s="49"/>
      <c r="AQ386" s="89"/>
      <c r="AR386" s="93"/>
      <c r="AS386" s="89"/>
      <c r="AT386" s="93"/>
      <c r="AU386" s="89"/>
      <c r="AV386" s="93"/>
      <c r="AW386" s="89"/>
      <c r="AX386" s="94"/>
      <c r="AY386" s="391">
        <f t="shared" si="288"/>
        <v>0</v>
      </c>
      <c r="AZ386" s="95">
        <f t="shared" si="290"/>
        <v>1512334</v>
      </c>
      <c r="BA386" s="49" t="str">
        <f t="shared" si="293"/>
        <v>千葉県市原市新巻字小萩谷５１２－１</v>
      </c>
      <c r="BB386" s="48">
        <f t="shared" si="294"/>
        <v>1</v>
      </c>
      <c r="BC386" s="96">
        <f t="shared" si="295"/>
        <v>0</v>
      </c>
      <c r="BD386" s="89" t="str">
        <f t="shared" si="296"/>
        <v>記載無</v>
      </c>
      <c r="BE386" s="97">
        <f t="shared" si="297"/>
        <v>0</v>
      </c>
      <c r="BF386" s="97">
        <f t="shared" si="298"/>
        <v>0</v>
      </c>
      <c r="BG386" s="97">
        <f t="shared" si="299"/>
        <v>0</v>
      </c>
      <c r="BH386" s="97">
        <f t="shared" si="300"/>
        <v>0</v>
      </c>
      <c r="BI386" s="97">
        <f t="shared" si="301"/>
        <v>0</v>
      </c>
      <c r="BJ386" s="97">
        <f t="shared" si="302"/>
        <v>0</v>
      </c>
      <c r="BK386" s="97">
        <f t="shared" si="303"/>
        <v>0</v>
      </c>
      <c r="BL386" s="97">
        <f t="shared" si="304"/>
        <v>0</v>
      </c>
      <c r="BM386" s="97">
        <f t="shared" si="305"/>
        <v>0</v>
      </c>
      <c r="BN386" s="97">
        <f t="shared" si="306"/>
        <v>0</v>
      </c>
      <c r="BO386" s="97">
        <f t="shared" si="307"/>
        <v>0</v>
      </c>
      <c r="BP386" s="97">
        <f t="shared" si="308"/>
        <v>0</v>
      </c>
      <c r="BQ386" s="97">
        <f t="shared" si="309"/>
        <v>0</v>
      </c>
      <c r="BR386" s="97">
        <f t="shared" si="310"/>
        <v>0</v>
      </c>
      <c r="BS386" s="98">
        <f t="shared" si="311"/>
        <v>1512334</v>
      </c>
      <c r="BT386" s="182"/>
      <c r="BU386" s="58"/>
      <c r="BV386" s="136"/>
    </row>
    <row r="387" spans="1:74" ht="31.5" customHeight="1" x14ac:dyDescent="0.25">
      <c r="A387" s="74">
        <v>12</v>
      </c>
      <c r="B387" s="75">
        <v>219</v>
      </c>
      <c r="C387" s="49" t="s">
        <v>1886</v>
      </c>
      <c r="D387" s="76" t="s">
        <v>2906</v>
      </c>
      <c r="E387" s="48" t="s">
        <v>1116</v>
      </c>
      <c r="F387" s="318" t="s">
        <v>3265</v>
      </c>
      <c r="G387" s="318"/>
      <c r="H387" s="87"/>
      <c r="I387" s="87"/>
      <c r="J387" s="109"/>
      <c r="K387" s="87"/>
      <c r="L387" s="87"/>
      <c r="M387" s="82"/>
      <c r="N387" s="49" t="s">
        <v>1016</v>
      </c>
      <c r="O387" s="49"/>
      <c r="P387" s="76" t="str">
        <f t="shared" si="313"/>
        <v/>
      </c>
      <c r="Q387" s="88" t="s">
        <v>590</v>
      </c>
      <c r="R387" s="49"/>
      <c r="S387" s="76" t="s">
        <v>1854</v>
      </c>
      <c r="T387" s="76" t="s">
        <v>25</v>
      </c>
      <c r="U387" s="89"/>
      <c r="V387" s="90">
        <v>1</v>
      </c>
      <c r="W387" s="399">
        <f t="shared" si="265"/>
        <v>1512334</v>
      </c>
      <c r="X387" s="171" t="s">
        <v>3215</v>
      </c>
      <c r="Y387" s="203"/>
      <c r="Z387" s="473" t="s">
        <v>4575</v>
      </c>
      <c r="AA387" s="473" t="s">
        <v>4575</v>
      </c>
      <c r="AB387" s="473" t="s">
        <v>4576</v>
      </c>
      <c r="AC387" s="132" t="s">
        <v>145</v>
      </c>
      <c r="AD387" s="132">
        <v>42818</v>
      </c>
      <c r="AE387" s="132">
        <v>41708</v>
      </c>
      <c r="AF387" s="132" t="str">
        <f t="shared" si="287"/>
        <v/>
      </c>
      <c r="AG387" s="132">
        <f t="shared" si="291"/>
        <v>41708</v>
      </c>
      <c r="AH387" s="132"/>
      <c r="AI387" s="204"/>
      <c r="AJ387" s="205"/>
      <c r="AK387" s="211"/>
      <c r="AL387" s="207"/>
      <c r="AM387" s="208">
        <v>1512334</v>
      </c>
      <c r="AN387" s="93"/>
      <c r="AO387" s="49" t="str">
        <f t="shared" si="292"/>
        <v>千葉県市原市新巻字小萩谷５１２－１</v>
      </c>
      <c r="AP387" s="49"/>
      <c r="AQ387" s="89"/>
      <c r="AR387" s="93"/>
      <c r="AS387" s="89"/>
      <c r="AT387" s="93"/>
      <c r="AU387" s="89"/>
      <c r="AV387" s="93"/>
      <c r="AW387" s="89"/>
      <c r="AX387" s="94"/>
      <c r="AY387" s="391">
        <f t="shared" si="288"/>
        <v>0</v>
      </c>
      <c r="AZ387" s="95">
        <f t="shared" si="290"/>
        <v>1512334</v>
      </c>
      <c r="BA387" s="49" t="str">
        <f t="shared" si="293"/>
        <v>千葉県市原市新巻字小萩谷５１２－１</v>
      </c>
      <c r="BB387" s="48">
        <f t="shared" si="294"/>
        <v>1</v>
      </c>
      <c r="BC387" s="96">
        <f t="shared" si="295"/>
        <v>0</v>
      </c>
      <c r="BD387" s="89" t="str">
        <f t="shared" si="296"/>
        <v>期限未記載</v>
      </c>
      <c r="BE387" s="97">
        <f t="shared" si="297"/>
        <v>1512334</v>
      </c>
      <c r="BF387" s="97">
        <f t="shared" si="298"/>
        <v>0</v>
      </c>
      <c r="BG387" s="97">
        <f t="shared" si="299"/>
        <v>0</v>
      </c>
      <c r="BH387" s="97">
        <f t="shared" si="300"/>
        <v>0</v>
      </c>
      <c r="BI387" s="97">
        <f t="shared" si="301"/>
        <v>0</v>
      </c>
      <c r="BJ387" s="97">
        <f t="shared" si="302"/>
        <v>0</v>
      </c>
      <c r="BK387" s="97">
        <f t="shared" si="303"/>
        <v>0</v>
      </c>
      <c r="BL387" s="97">
        <f t="shared" si="304"/>
        <v>0</v>
      </c>
      <c r="BM387" s="97">
        <f t="shared" si="305"/>
        <v>0</v>
      </c>
      <c r="BN387" s="97">
        <f t="shared" si="306"/>
        <v>0</v>
      </c>
      <c r="BO387" s="97">
        <f t="shared" si="307"/>
        <v>0</v>
      </c>
      <c r="BP387" s="97">
        <f t="shared" si="308"/>
        <v>0</v>
      </c>
      <c r="BQ387" s="97">
        <f t="shared" si="309"/>
        <v>0</v>
      </c>
      <c r="BR387" s="97">
        <f t="shared" si="310"/>
        <v>0</v>
      </c>
      <c r="BS387" s="98">
        <f t="shared" si="311"/>
        <v>0</v>
      </c>
      <c r="BV387" s="103"/>
    </row>
    <row r="388" spans="1:74" s="100" customFormat="1" ht="31.5" customHeight="1" x14ac:dyDescent="0.25">
      <c r="A388" s="74">
        <v>12</v>
      </c>
      <c r="B388" s="75">
        <v>1122</v>
      </c>
      <c r="C388" s="49" t="s">
        <v>1886</v>
      </c>
      <c r="D388" s="76" t="s">
        <v>2906</v>
      </c>
      <c r="E388" s="48" t="s">
        <v>1021</v>
      </c>
      <c r="F388" s="87" t="s">
        <v>2908</v>
      </c>
      <c r="G388" s="87"/>
      <c r="H388" s="87"/>
      <c r="I388" s="87"/>
      <c r="J388" s="109"/>
      <c r="K388" s="87"/>
      <c r="L388" s="87"/>
      <c r="M388" s="48" t="s">
        <v>2972</v>
      </c>
      <c r="N388" s="49" t="s">
        <v>1339</v>
      </c>
      <c r="O388" s="49"/>
      <c r="P388" s="76" t="str">
        <f t="shared" si="313"/>
        <v/>
      </c>
      <c r="Q388" s="88" t="s">
        <v>593</v>
      </c>
      <c r="R388" s="49" t="s">
        <v>592</v>
      </c>
      <c r="S388" s="76" t="s">
        <v>1854</v>
      </c>
      <c r="T388" s="76" t="s">
        <v>25</v>
      </c>
      <c r="U388" s="89"/>
      <c r="V388" s="90">
        <v>2</v>
      </c>
      <c r="W388" s="399">
        <f t="shared" si="265"/>
        <v>746000</v>
      </c>
      <c r="X388" s="171" t="s">
        <v>2907</v>
      </c>
      <c r="Y388" s="76"/>
      <c r="Z388" s="473" t="s">
        <v>4575</v>
      </c>
      <c r="AA388" s="473" t="s">
        <v>4575</v>
      </c>
      <c r="AB388" s="473" t="s">
        <v>4576</v>
      </c>
      <c r="AC388" s="132">
        <v>43530</v>
      </c>
      <c r="AD388" s="132">
        <v>43500</v>
      </c>
      <c r="AE388" s="132">
        <v>41708</v>
      </c>
      <c r="AF388" s="132" t="str">
        <f t="shared" si="287"/>
        <v/>
      </c>
      <c r="AG388" s="132">
        <f t="shared" si="291"/>
        <v>41708</v>
      </c>
      <c r="AH388" s="132"/>
      <c r="AI388" s="204"/>
      <c r="AJ388" s="205"/>
      <c r="AK388" s="211"/>
      <c r="AL388" s="207"/>
      <c r="AM388" s="208">
        <f>746000*2</f>
        <v>1492000</v>
      </c>
      <c r="AN388" s="93"/>
      <c r="AO388" s="49" t="str">
        <f t="shared" si="292"/>
        <v>千葉県市原市椎津１３５１－１</v>
      </c>
      <c r="AP388" s="49"/>
      <c r="AQ388" s="89"/>
      <c r="AR388" s="93"/>
      <c r="AS388" s="89"/>
      <c r="AT388" s="93"/>
      <c r="AU388" s="89"/>
      <c r="AV388" s="93"/>
      <c r="AW388" s="89"/>
      <c r="AX388" s="94"/>
      <c r="AY388" s="391">
        <f t="shared" si="288"/>
        <v>0</v>
      </c>
      <c r="AZ388" s="95">
        <f t="shared" si="290"/>
        <v>1492000</v>
      </c>
      <c r="BA388" s="49" t="str">
        <f t="shared" si="293"/>
        <v>千葉県市原市椎津１３５１－１</v>
      </c>
      <c r="BB388" s="48">
        <f t="shared" si="294"/>
        <v>2</v>
      </c>
      <c r="BC388" s="96">
        <f t="shared" si="295"/>
        <v>0</v>
      </c>
      <c r="BD388" s="89">
        <f t="shared" si="296"/>
        <v>43530</v>
      </c>
      <c r="BE388" s="97">
        <f t="shared" si="297"/>
        <v>0</v>
      </c>
      <c r="BF388" s="97">
        <f t="shared" si="298"/>
        <v>0</v>
      </c>
      <c r="BG388" s="97">
        <f t="shared" si="299"/>
        <v>0</v>
      </c>
      <c r="BH388" s="97">
        <f t="shared" si="300"/>
        <v>0</v>
      </c>
      <c r="BI388" s="97">
        <f t="shared" si="301"/>
        <v>0</v>
      </c>
      <c r="BJ388" s="97">
        <f t="shared" si="302"/>
        <v>0</v>
      </c>
      <c r="BK388" s="97">
        <f t="shared" si="303"/>
        <v>0</v>
      </c>
      <c r="BL388" s="97">
        <f t="shared" si="304"/>
        <v>1492000</v>
      </c>
      <c r="BM388" s="97">
        <f t="shared" si="305"/>
        <v>0</v>
      </c>
      <c r="BN388" s="97">
        <f t="shared" si="306"/>
        <v>0</v>
      </c>
      <c r="BO388" s="97">
        <f t="shared" si="307"/>
        <v>0</v>
      </c>
      <c r="BP388" s="97">
        <f t="shared" si="308"/>
        <v>0</v>
      </c>
      <c r="BQ388" s="97">
        <f t="shared" si="309"/>
        <v>0</v>
      </c>
      <c r="BR388" s="97">
        <f t="shared" si="310"/>
        <v>0</v>
      </c>
      <c r="BS388" s="98">
        <f t="shared" si="311"/>
        <v>0</v>
      </c>
      <c r="BT388" s="182"/>
      <c r="BU388" s="58"/>
      <c r="BV388" s="122"/>
    </row>
    <row r="389" spans="1:74" ht="31.5" customHeight="1" x14ac:dyDescent="0.25">
      <c r="A389" s="74">
        <v>12</v>
      </c>
      <c r="B389" s="75">
        <v>1123</v>
      </c>
      <c r="C389" s="49" t="s">
        <v>1886</v>
      </c>
      <c r="D389" s="76" t="s">
        <v>2906</v>
      </c>
      <c r="E389" s="48" t="s">
        <v>1338</v>
      </c>
      <c r="F389" s="87" t="s">
        <v>3278</v>
      </c>
      <c r="G389" s="87"/>
      <c r="H389" s="87"/>
      <c r="I389" s="87"/>
      <c r="J389" s="109"/>
      <c r="K389" s="87"/>
      <c r="L389" s="87"/>
      <c r="M389" s="82"/>
      <c r="N389" s="49" t="s">
        <v>1017</v>
      </c>
      <c r="O389" s="49"/>
      <c r="P389" s="76" t="str">
        <f t="shared" si="313"/>
        <v/>
      </c>
      <c r="Q389" s="88" t="s">
        <v>591</v>
      </c>
      <c r="R389" s="49" t="s">
        <v>592</v>
      </c>
      <c r="S389" s="76" t="s">
        <v>1854</v>
      </c>
      <c r="T389" s="76" t="s">
        <v>25</v>
      </c>
      <c r="U389" s="89"/>
      <c r="V389" s="90">
        <v>2</v>
      </c>
      <c r="W389" s="399">
        <f t="shared" si="265"/>
        <v>168577.5</v>
      </c>
      <c r="X389" s="171" t="s">
        <v>3216</v>
      </c>
      <c r="Y389" s="76"/>
      <c r="Z389" s="473" t="s">
        <v>4575</v>
      </c>
      <c r="AA389" s="473" t="s">
        <v>4576</v>
      </c>
      <c r="AB389" s="473" t="s">
        <v>4576</v>
      </c>
      <c r="AC389" s="132" t="s">
        <v>3142</v>
      </c>
      <c r="AD389" s="132" t="s">
        <v>3142</v>
      </c>
      <c r="AE389" s="132"/>
      <c r="AF389" s="132" t="str">
        <f t="shared" si="287"/>
        <v/>
      </c>
      <c r="AG389" s="132" t="str">
        <f t="shared" si="291"/>
        <v>記載無</v>
      </c>
      <c r="AH389" s="132"/>
      <c r="AI389" s="204"/>
      <c r="AJ389" s="205"/>
      <c r="AK389" s="206"/>
      <c r="AL389" s="207"/>
      <c r="AM389" s="208">
        <f>251755+85400</f>
        <v>337155</v>
      </c>
      <c r="AN389" s="93"/>
      <c r="AO389" s="49" t="str">
        <f t="shared" si="292"/>
        <v>千葉県市原市椎津６８７－４－１</v>
      </c>
      <c r="AP389" s="49"/>
      <c r="AQ389" s="89"/>
      <c r="AR389" s="93"/>
      <c r="AS389" s="89"/>
      <c r="AT389" s="93"/>
      <c r="AU389" s="89"/>
      <c r="AV389" s="93"/>
      <c r="AW389" s="89"/>
      <c r="AX389" s="94"/>
      <c r="AY389" s="391">
        <f t="shared" si="288"/>
        <v>0</v>
      </c>
      <c r="AZ389" s="95">
        <f t="shared" si="290"/>
        <v>337155</v>
      </c>
      <c r="BA389" s="49" t="str">
        <f t="shared" si="293"/>
        <v>千葉県市原市椎津６８７－４－１</v>
      </c>
      <c r="BB389" s="48">
        <f t="shared" si="294"/>
        <v>2</v>
      </c>
      <c r="BC389" s="96">
        <f t="shared" si="295"/>
        <v>0</v>
      </c>
      <c r="BD389" s="89" t="str">
        <f t="shared" si="296"/>
        <v>記載無</v>
      </c>
      <c r="BE389" s="97">
        <f t="shared" si="297"/>
        <v>0</v>
      </c>
      <c r="BF389" s="97">
        <f t="shared" si="298"/>
        <v>0</v>
      </c>
      <c r="BG389" s="97">
        <f t="shared" si="299"/>
        <v>0</v>
      </c>
      <c r="BH389" s="97">
        <f t="shared" si="300"/>
        <v>0</v>
      </c>
      <c r="BI389" s="97">
        <f t="shared" si="301"/>
        <v>0</v>
      </c>
      <c r="BJ389" s="97">
        <f t="shared" si="302"/>
        <v>0</v>
      </c>
      <c r="BK389" s="97">
        <f t="shared" si="303"/>
        <v>0</v>
      </c>
      <c r="BL389" s="97">
        <f t="shared" si="304"/>
        <v>0</v>
      </c>
      <c r="BM389" s="97">
        <f t="shared" si="305"/>
        <v>0</v>
      </c>
      <c r="BN389" s="97">
        <f t="shared" si="306"/>
        <v>0</v>
      </c>
      <c r="BO389" s="97">
        <f t="shared" si="307"/>
        <v>0</v>
      </c>
      <c r="BP389" s="97">
        <f t="shared" si="308"/>
        <v>0</v>
      </c>
      <c r="BQ389" s="97">
        <f t="shared" si="309"/>
        <v>0</v>
      </c>
      <c r="BR389" s="97">
        <f t="shared" si="310"/>
        <v>0</v>
      </c>
      <c r="BS389" s="98">
        <f t="shared" si="311"/>
        <v>337155</v>
      </c>
      <c r="BV389" s="103"/>
    </row>
    <row r="390" spans="1:74" ht="31.5" customHeight="1" x14ac:dyDescent="0.25">
      <c r="A390" s="74">
        <v>12</v>
      </c>
      <c r="B390" s="75">
        <v>221</v>
      </c>
      <c r="C390" s="49" t="s">
        <v>1886</v>
      </c>
      <c r="D390" s="76" t="s">
        <v>2906</v>
      </c>
      <c r="E390" s="48" t="s">
        <v>1338</v>
      </c>
      <c r="F390" s="87" t="s">
        <v>3278</v>
      </c>
      <c r="G390" s="87"/>
      <c r="H390" s="87"/>
      <c r="I390" s="87"/>
      <c r="J390" s="109"/>
      <c r="K390" s="87"/>
      <c r="L390" s="87"/>
      <c r="M390" s="82"/>
      <c r="N390" s="49" t="s">
        <v>1017</v>
      </c>
      <c r="O390" s="49"/>
      <c r="P390" s="76" t="str">
        <f t="shared" si="313"/>
        <v/>
      </c>
      <c r="Q390" s="88" t="s">
        <v>591</v>
      </c>
      <c r="R390" s="49" t="s">
        <v>592</v>
      </c>
      <c r="S390" s="76" t="s">
        <v>1854</v>
      </c>
      <c r="T390" s="76" t="s">
        <v>25</v>
      </c>
      <c r="U390" s="89"/>
      <c r="V390" s="90">
        <v>2</v>
      </c>
      <c r="W390" s="399">
        <f t="shared" si="265"/>
        <v>460630</v>
      </c>
      <c r="X390" s="171" t="s">
        <v>3216</v>
      </c>
      <c r="Y390" s="76"/>
      <c r="Z390" s="473" t="s">
        <v>4575</v>
      </c>
      <c r="AA390" s="473" t="s">
        <v>4576</v>
      </c>
      <c r="AB390" s="473" t="s">
        <v>4576</v>
      </c>
      <c r="AC390" s="132" t="s">
        <v>145</v>
      </c>
      <c r="AD390" s="132">
        <v>42874</v>
      </c>
      <c r="AE390" s="132">
        <v>41708</v>
      </c>
      <c r="AF390" s="132" t="str">
        <f t="shared" si="287"/>
        <v/>
      </c>
      <c r="AG390" s="132">
        <f t="shared" si="291"/>
        <v>41708</v>
      </c>
      <c r="AH390" s="132"/>
      <c r="AI390" s="204"/>
      <c r="AJ390" s="205"/>
      <c r="AK390" s="206"/>
      <c r="AL390" s="207"/>
      <c r="AM390" s="208">
        <f>337155+584105</f>
        <v>921260</v>
      </c>
      <c r="AN390" s="93"/>
      <c r="AO390" s="49" t="str">
        <f t="shared" si="292"/>
        <v>千葉県市原市椎津６８７－４－１</v>
      </c>
      <c r="AP390" s="49"/>
      <c r="AQ390" s="89"/>
      <c r="AR390" s="93"/>
      <c r="AS390" s="89"/>
      <c r="AT390" s="93"/>
      <c r="AU390" s="89"/>
      <c r="AV390" s="93"/>
      <c r="AW390" s="89"/>
      <c r="AX390" s="94"/>
      <c r="AY390" s="391">
        <f t="shared" si="288"/>
        <v>0</v>
      </c>
      <c r="AZ390" s="95">
        <f t="shared" si="290"/>
        <v>921260</v>
      </c>
      <c r="BA390" s="49" t="str">
        <f t="shared" si="293"/>
        <v>千葉県市原市椎津６８７－４－１</v>
      </c>
      <c r="BB390" s="48">
        <f t="shared" si="294"/>
        <v>2</v>
      </c>
      <c r="BC390" s="96">
        <f t="shared" si="295"/>
        <v>0</v>
      </c>
      <c r="BD390" s="89" t="str">
        <f t="shared" si="296"/>
        <v>期限未記載</v>
      </c>
      <c r="BE390" s="97">
        <f t="shared" si="297"/>
        <v>921260</v>
      </c>
      <c r="BF390" s="97">
        <f t="shared" si="298"/>
        <v>0</v>
      </c>
      <c r="BG390" s="97">
        <f t="shared" si="299"/>
        <v>0</v>
      </c>
      <c r="BH390" s="97">
        <f t="shared" si="300"/>
        <v>0</v>
      </c>
      <c r="BI390" s="97">
        <f t="shared" si="301"/>
        <v>0</v>
      </c>
      <c r="BJ390" s="97">
        <f t="shared" si="302"/>
        <v>0</v>
      </c>
      <c r="BK390" s="97">
        <f t="shared" si="303"/>
        <v>0</v>
      </c>
      <c r="BL390" s="97">
        <f t="shared" si="304"/>
        <v>0</v>
      </c>
      <c r="BM390" s="97">
        <f t="shared" si="305"/>
        <v>0</v>
      </c>
      <c r="BN390" s="97">
        <f t="shared" si="306"/>
        <v>0</v>
      </c>
      <c r="BO390" s="97">
        <f t="shared" si="307"/>
        <v>0</v>
      </c>
      <c r="BP390" s="97">
        <f t="shared" si="308"/>
        <v>0</v>
      </c>
      <c r="BQ390" s="97">
        <f t="shared" si="309"/>
        <v>0</v>
      </c>
      <c r="BR390" s="97">
        <f t="shared" si="310"/>
        <v>0</v>
      </c>
      <c r="BS390" s="98">
        <f t="shared" si="311"/>
        <v>0</v>
      </c>
      <c r="BV390" s="103"/>
    </row>
    <row r="391" spans="1:74" s="100" customFormat="1" ht="31.5" customHeight="1" x14ac:dyDescent="0.25">
      <c r="A391" s="74">
        <v>12</v>
      </c>
      <c r="B391" s="75">
        <v>1124</v>
      </c>
      <c r="C391" s="49" t="s">
        <v>1886</v>
      </c>
      <c r="D391" s="76" t="s">
        <v>2906</v>
      </c>
      <c r="E391" s="48" t="s">
        <v>1338</v>
      </c>
      <c r="F391" s="87" t="s">
        <v>3279</v>
      </c>
      <c r="G391" s="87"/>
      <c r="H391" s="87"/>
      <c r="I391" s="87"/>
      <c r="J391" s="109"/>
      <c r="K391" s="87"/>
      <c r="L391" s="87"/>
      <c r="M391" s="82"/>
      <c r="N391" s="49" t="s">
        <v>1017</v>
      </c>
      <c r="O391" s="49"/>
      <c r="P391" s="76" t="str">
        <f t="shared" si="313"/>
        <v/>
      </c>
      <c r="Q391" s="88" t="s">
        <v>591</v>
      </c>
      <c r="R391" s="49" t="s">
        <v>592</v>
      </c>
      <c r="S391" s="76" t="s">
        <v>1854</v>
      </c>
      <c r="T391" s="76" t="s">
        <v>25</v>
      </c>
      <c r="U391" s="89"/>
      <c r="V391" s="90">
        <v>2</v>
      </c>
      <c r="W391" s="399">
        <f t="shared" si="265"/>
        <v>168577.5</v>
      </c>
      <c r="X391" s="171" t="s">
        <v>3216</v>
      </c>
      <c r="Y391" s="76"/>
      <c r="Z391" s="473" t="s">
        <v>4575</v>
      </c>
      <c r="AA391" s="473" t="s">
        <v>4576</v>
      </c>
      <c r="AB391" s="473" t="s">
        <v>4576</v>
      </c>
      <c r="AC391" s="132" t="s">
        <v>3142</v>
      </c>
      <c r="AD391" s="132" t="s">
        <v>3142</v>
      </c>
      <c r="AE391" s="132"/>
      <c r="AF391" s="132" t="str">
        <f t="shared" si="287"/>
        <v/>
      </c>
      <c r="AG391" s="132" t="str">
        <f t="shared" si="291"/>
        <v>記載無</v>
      </c>
      <c r="AH391" s="132"/>
      <c r="AI391" s="204"/>
      <c r="AJ391" s="205"/>
      <c r="AK391" s="206"/>
      <c r="AL391" s="207"/>
      <c r="AM391" s="208">
        <f>251755+85400</f>
        <v>337155</v>
      </c>
      <c r="AN391" s="93"/>
      <c r="AO391" s="49" t="str">
        <f t="shared" si="292"/>
        <v>千葉県市原市椎津６８７－４－１</v>
      </c>
      <c r="AP391" s="49"/>
      <c r="AQ391" s="89"/>
      <c r="AR391" s="93"/>
      <c r="AS391" s="89"/>
      <c r="AT391" s="93"/>
      <c r="AU391" s="89"/>
      <c r="AV391" s="93"/>
      <c r="AW391" s="89"/>
      <c r="AX391" s="94"/>
      <c r="AY391" s="391">
        <f t="shared" si="288"/>
        <v>0</v>
      </c>
      <c r="AZ391" s="95">
        <f t="shared" si="290"/>
        <v>337155</v>
      </c>
      <c r="BA391" s="49" t="str">
        <f t="shared" si="293"/>
        <v>千葉県市原市椎津６８７－４－１</v>
      </c>
      <c r="BB391" s="48">
        <f t="shared" si="294"/>
        <v>2</v>
      </c>
      <c r="BC391" s="96">
        <f t="shared" si="295"/>
        <v>0</v>
      </c>
      <c r="BD391" s="89" t="str">
        <f t="shared" si="296"/>
        <v>記載無</v>
      </c>
      <c r="BE391" s="97">
        <f t="shared" si="297"/>
        <v>0</v>
      </c>
      <c r="BF391" s="97">
        <f t="shared" si="298"/>
        <v>0</v>
      </c>
      <c r="BG391" s="97">
        <f t="shared" si="299"/>
        <v>0</v>
      </c>
      <c r="BH391" s="97">
        <f t="shared" si="300"/>
        <v>0</v>
      </c>
      <c r="BI391" s="97">
        <f t="shared" si="301"/>
        <v>0</v>
      </c>
      <c r="BJ391" s="97">
        <f t="shared" si="302"/>
        <v>0</v>
      </c>
      <c r="BK391" s="97">
        <f t="shared" si="303"/>
        <v>0</v>
      </c>
      <c r="BL391" s="97">
        <f t="shared" si="304"/>
        <v>0</v>
      </c>
      <c r="BM391" s="97">
        <f t="shared" si="305"/>
        <v>0</v>
      </c>
      <c r="BN391" s="97">
        <f t="shared" si="306"/>
        <v>0</v>
      </c>
      <c r="BO391" s="97">
        <f t="shared" si="307"/>
        <v>0</v>
      </c>
      <c r="BP391" s="97">
        <f t="shared" si="308"/>
        <v>0</v>
      </c>
      <c r="BQ391" s="97">
        <f t="shared" si="309"/>
        <v>0</v>
      </c>
      <c r="BR391" s="97">
        <f t="shared" si="310"/>
        <v>0</v>
      </c>
      <c r="BS391" s="98">
        <f t="shared" si="311"/>
        <v>337155</v>
      </c>
      <c r="BT391" s="184"/>
      <c r="BU391" s="58"/>
      <c r="BV391" s="122"/>
    </row>
    <row r="392" spans="1:74" ht="31.5" customHeight="1" x14ac:dyDescent="0.25">
      <c r="A392" s="74">
        <v>12</v>
      </c>
      <c r="B392" s="75">
        <v>203</v>
      </c>
      <c r="C392" s="126" t="s">
        <v>1887</v>
      </c>
      <c r="D392" s="76" t="s">
        <v>2906</v>
      </c>
      <c r="E392" s="48" t="s">
        <v>1295</v>
      </c>
      <c r="F392" s="318" t="s">
        <v>4040</v>
      </c>
      <c r="G392" s="318"/>
      <c r="H392" s="87"/>
      <c r="I392" s="87"/>
      <c r="J392" s="109"/>
      <c r="K392" s="87"/>
      <c r="L392" s="87"/>
      <c r="M392" s="82"/>
      <c r="N392" s="49" t="s">
        <v>1316</v>
      </c>
      <c r="O392" s="49"/>
      <c r="P392" s="49"/>
      <c r="Q392" s="88" t="s">
        <v>563</v>
      </c>
      <c r="R392" s="49" t="s">
        <v>564</v>
      </c>
      <c r="S392" s="76" t="s">
        <v>1854</v>
      </c>
      <c r="T392" s="76" t="s">
        <v>23</v>
      </c>
      <c r="U392" s="89"/>
      <c r="V392" s="90">
        <v>1</v>
      </c>
      <c r="W392" s="399">
        <f t="shared" si="265"/>
        <v>378341</v>
      </c>
      <c r="X392" s="171" t="s">
        <v>3513</v>
      </c>
      <c r="Y392" s="228" t="s">
        <v>2166</v>
      </c>
      <c r="Z392" s="506" t="s">
        <v>4576</v>
      </c>
      <c r="AA392" s="506" t="s">
        <v>4575</v>
      </c>
      <c r="AB392" s="509" t="s">
        <v>4576</v>
      </c>
      <c r="AC392" s="204" t="s">
        <v>152</v>
      </c>
      <c r="AD392" s="132">
        <v>41473</v>
      </c>
      <c r="AE392" s="132">
        <v>41810</v>
      </c>
      <c r="AF392" s="132" t="str">
        <f t="shared" si="287"/>
        <v/>
      </c>
      <c r="AG392" s="132">
        <f t="shared" si="291"/>
        <v>41473</v>
      </c>
      <c r="AH392" s="132"/>
      <c r="AI392" s="204"/>
      <c r="AJ392" s="205"/>
      <c r="AK392" s="206"/>
      <c r="AL392" s="207"/>
      <c r="AM392" s="208">
        <v>378341</v>
      </c>
      <c r="AN392" s="93"/>
      <c r="AO392" s="49" t="str">
        <f t="shared" si="292"/>
        <v>千葉県勝浦市植野１３０５</v>
      </c>
      <c r="AP392" s="49"/>
      <c r="AQ392" s="89">
        <v>42226</v>
      </c>
      <c r="AR392" s="93">
        <v>378341</v>
      </c>
      <c r="AS392" s="89"/>
      <c r="AT392" s="93"/>
      <c r="AU392" s="89"/>
      <c r="AV392" s="93"/>
      <c r="AW392" s="89"/>
      <c r="AX392" s="94"/>
      <c r="AY392" s="391">
        <f t="shared" si="288"/>
        <v>378341</v>
      </c>
      <c r="AZ392" s="95">
        <f t="shared" si="290"/>
        <v>0</v>
      </c>
      <c r="BA392" s="49" t="str">
        <f t="shared" si="293"/>
        <v>千葉県勝浦市植野１３０５</v>
      </c>
      <c r="BB392" s="48">
        <f t="shared" si="294"/>
        <v>1</v>
      </c>
      <c r="BC392" s="96" t="str">
        <f t="shared" si="295"/>
        <v>ﾏﾂﾀﾞｶﾂﾖｼ</v>
      </c>
      <c r="BD392" s="89" t="str">
        <f t="shared" si="296"/>
        <v>【譲渡済】</v>
      </c>
      <c r="BE392" s="97">
        <f t="shared" si="297"/>
        <v>0</v>
      </c>
      <c r="BF392" s="97">
        <f t="shared" si="298"/>
        <v>0</v>
      </c>
      <c r="BG392" s="97">
        <f t="shared" si="299"/>
        <v>0</v>
      </c>
      <c r="BH392" s="97">
        <f t="shared" si="300"/>
        <v>0</v>
      </c>
      <c r="BI392" s="97">
        <f t="shared" si="301"/>
        <v>0</v>
      </c>
      <c r="BJ392" s="97">
        <f t="shared" si="302"/>
        <v>0</v>
      </c>
      <c r="BK392" s="97">
        <f t="shared" si="303"/>
        <v>0</v>
      </c>
      <c r="BL392" s="97">
        <f t="shared" si="304"/>
        <v>0</v>
      </c>
      <c r="BM392" s="97">
        <f t="shared" si="305"/>
        <v>0</v>
      </c>
      <c r="BN392" s="97">
        <f t="shared" si="306"/>
        <v>0</v>
      </c>
      <c r="BO392" s="97">
        <f t="shared" si="307"/>
        <v>0</v>
      </c>
      <c r="BP392" s="97">
        <f t="shared" si="308"/>
        <v>0</v>
      </c>
      <c r="BQ392" s="97">
        <f t="shared" si="309"/>
        <v>0</v>
      </c>
      <c r="BR392" s="97">
        <f t="shared" si="310"/>
        <v>0</v>
      </c>
      <c r="BS392" s="98">
        <f t="shared" si="311"/>
        <v>0</v>
      </c>
      <c r="BV392" s="103" t="s">
        <v>4660</v>
      </c>
    </row>
    <row r="393" spans="1:74" s="118" customFormat="1" ht="31.5" customHeight="1" x14ac:dyDescent="0.25">
      <c r="A393" s="74">
        <v>12</v>
      </c>
      <c r="B393" s="75">
        <v>245</v>
      </c>
      <c r="C393" s="49" t="s">
        <v>1888</v>
      </c>
      <c r="D393" s="76" t="s">
        <v>2906</v>
      </c>
      <c r="E393" s="76" t="s">
        <v>1357</v>
      </c>
      <c r="F393" s="101"/>
      <c r="G393" s="87" t="s">
        <v>4054</v>
      </c>
      <c r="H393" s="101"/>
      <c r="I393" s="101"/>
      <c r="J393" s="257"/>
      <c r="K393" s="101"/>
      <c r="L393" s="101"/>
      <c r="M393" s="77"/>
      <c r="N393" s="49" t="s">
        <v>1373</v>
      </c>
      <c r="O393" s="49"/>
      <c r="P393" s="49"/>
      <c r="Q393" s="88" t="s">
        <v>167</v>
      </c>
      <c r="R393" s="49"/>
      <c r="S393" s="76" t="s">
        <v>1854</v>
      </c>
      <c r="T393" s="76" t="s">
        <v>24</v>
      </c>
      <c r="U393" s="110"/>
      <c r="V393" s="143">
        <v>2</v>
      </c>
      <c r="W393" s="399">
        <f t="shared" ref="W393:W456" si="314">(AM393+AN393)/V393</f>
        <v>795000</v>
      </c>
      <c r="X393" s="171" t="s">
        <v>3256</v>
      </c>
      <c r="Y393" s="121"/>
      <c r="Z393" s="473" t="s">
        <v>4575</v>
      </c>
      <c r="AA393" s="473" t="s">
        <v>4576</v>
      </c>
      <c r="AB393" s="473" t="s">
        <v>4576</v>
      </c>
      <c r="AC393" s="121"/>
      <c r="AD393" s="132">
        <v>42600</v>
      </c>
      <c r="AE393" s="132"/>
      <c r="AF393" s="132" t="str">
        <f t="shared" si="287"/>
        <v/>
      </c>
      <c r="AG393" s="132">
        <f t="shared" si="291"/>
        <v>42600</v>
      </c>
      <c r="AH393" s="132"/>
      <c r="AI393" s="132"/>
      <c r="AJ393" s="132"/>
      <c r="AK393" s="112"/>
      <c r="AL393" s="132"/>
      <c r="AM393" s="150"/>
      <c r="AN393" s="111">
        <v>1590000</v>
      </c>
      <c r="AO393" s="49" t="str">
        <f t="shared" si="292"/>
        <v>千葉県成田市多良貝２４５－１３２８</v>
      </c>
      <c r="AP393" s="49"/>
      <c r="AQ393" s="89"/>
      <c r="AR393" s="93"/>
      <c r="AS393" s="89"/>
      <c r="AT393" s="93"/>
      <c r="AU393" s="89"/>
      <c r="AV393" s="93"/>
      <c r="AW393" s="107"/>
      <c r="AX393" s="103"/>
      <c r="AY393" s="391">
        <f t="shared" si="288"/>
        <v>0</v>
      </c>
      <c r="AZ393" s="95" t="str">
        <f t="shared" si="290"/>
        <v/>
      </c>
      <c r="BA393" s="49" t="str">
        <f t="shared" si="293"/>
        <v>千葉県成田市多良貝２４５－１３２８</v>
      </c>
      <c r="BB393" s="48">
        <f t="shared" si="294"/>
        <v>2</v>
      </c>
      <c r="BC393" s="96">
        <f t="shared" si="295"/>
        <v>0</v>
      </c>
      <c r="BD393" s="89">
        <f t="shared" si="296"/>
        <v>0</v>
      </c>
      <c r="BE393" s="97">
        <f t="shared" si="297"/>
        <v>0</v>
      </c>
      <c r="BF393" s="97" t="str">
        <f t="shared" si="298"/>
        <v/>
      </c>
      <c r="BG393" s="97">
        <f t="shared" si="299"/>
        <v>0</v>
      </c>
      <c r="BH393" s="97">
        <f t="shared" si="300"/>
        <v>0</v>
      </c>
      <c r="BI393" s="97">
        <f t="shared" si="301"/>
        <v>0</v>
      </c>
      <c r="BJ393" s="97">
        <f t="shared" si="302"/>
        <v>0</v>
      </c>
      <c r="BK393" s="108">
        <f t="shared" si="303"/>
        <v>0</v>
      </c>
      <c r="BL393" s="108">
        <f t="shared" si="304"/>
        <v>0</v>
      </c>
      <c r="BM393" s="108">
        <f t="shared" si="305"/>
        <v>0</v>
      </c>
      <c r="BN393" s="108">
        <f t="shared" si="306"/>
        <v>0</v>
      </c>
      <c r="BO393" s="108">
        <f t="shared" si="307"/>
        <v>0</v>
      </c>
      <c r="BP393" s="108">
        <f t="shared" si="308"/>
        <v>0</v>
      </c>
      <c r="BQ393" s="108">
        <f t="shared" si="309"/>
        <v>0</v>
      </c>
      <c r="BR393" s="108">
        <f t="shared" si="310"/>
        <v>0</v>
      </c>
      <c r="BS393" s="98" t="e">
        <f t="shared" si="311"/>
        <v>#VALUE!</v>
      </c>
      <c r="BT393" s="184"/>
      <c r="BU393" s="58"/>
      <c r="BV393" s="136"/>
    </row>
    <row r="394" spans="1:74" s="118" customFormat="1" ht="31.5" customHeight="1" x14ac:dyDescent="0.25">
      <c r="A394" s="74">
        <v>12</v>
      </c>
      <c r="B394" s="75">
        <v>1111</v>
      </c>
      <c r="C394" s="49" t="s">
        <v>1888</v>
      </c>
      <c r="D394" s="76" t="s">
        <v>2906</v>
      </c>
      <c r="E394" s="48" t="s">
        <v>1356</v>
      </c>
      <c r="F394" s="125" t="s">
        <v>3258</v>
      </c>
      <c r="G394" s="125"/>
      <c r="H394" s="125"/>
      <c r="I394" s="125"/>
      <c r="J394" s="263"/>
      <c r="K394" s="125"/>
      <c r="L394" s="125"/>
      <c r="M394" s="82"/>
      <c r="N394" s="49" t="s">
        <v>1372</v>
      </c>
      <c r="O394" s="49"/>
      <c r="P394" s="76" t="str">
        <f>IF(COUNTIF(N394,"*未確定*"),"番地未確定","")</f>
        <v/>
      </c>
      <c r="Q394" s="88" t="s">
        <v>619</v>
      </c>
      <c r="R394" s="49"/>
      <c r="S394" s="76" t="s">
        <v>1854</v>
      </c>
      <c r="T394" s="76" t="s">
        <v>24</v>
      </c>
      <c r="U394" s="89"/>
      <c r="V394" s="90">
        <v>2</v>
      </c>
      <c r="W394" s="399">
        <f t="shared" si="314"/>
        <v>492015.5</v>
      </c>
      <c r="X394" s="171" t="s">
        <v>3255</v>
      </c>
      <c r="Y394" s="76"/>
      <c r="Z394" s="473" t="s">
        <v>4575</v>
      </c>
      <c r="AA394" s="473" t="s">
        <v>4575</v>
      </c>
      <c r="AB394" s="473" t="s">
        <v>4576</v>
      </c>
      <c r="AC394" s="132" t="s">
        <v>3142</v>
      </c>
      <c r="AD394" s="132" t="s">
        <v>3142</v>
      </c>
      <c r="AE394" s="132" t="s">
        <v>3142</v>
      </c>
      <c r="AF394" s="132" t="str">
        <f t="shared" si="287"/>
        <v>SAME</v>
      </c>
      <c r="AG394" s="132" t="str">
        <f t="shared" si="291"/>
        <v>記載無</v>
      </c>
      <c r="AH394" s="132"/>
      <c r="AI394" s="204"/>
      <c r="AJ394" s="205"/>
      <c r="AK394" s="206"/>
      <c r="AL394" s="207"/>
      <c r="AM394" s="208">
        <v>984031</v>
      </c>
      <c r="AN394" s="93"/>
      <c r="AO394" s="49" t="str">
        <f t="shared" si="292"/>
        <v>千葉県成田市大栄十余三２４５－１，２</v>
      </c>
      <c r="AP394" s="49"/>
      <c r="AQ394" s="89"/>
      <c r="AR394" s="93"/>
      <c r="AS394" s="89"/>
      <c r="AT394" s="93"/>
      <c r="AU394" s="89"/>
      <c r="AV394" s="93"/>
      <c r="AW394" s="89"/>
      <c r="AX394" s="94"/>
      <c r="AY394" s="391">
        <f t="shared" si="288"/>
        <v>0</v>
      </c>
      <c r="AZ394" s="95">
        <f t="shared" si="290"/>
        <v>984031</v>
      </c>
      <c r="BA394" s="49" t="str">
        <f t="shared" si="293"/>
        <v>千葉県成田市大栄十余三２４５－１，２</v>
      </c>
      <c r="BB394" s="48">
        <f t="shared" si="294"/>
        <v>2</v>
      </c>
      <c r="BC394" s="96">
        <f t="shared" si="295"/>
        <v>0</v>
      </c>
      <c r="BD394" s="89" t="str">
        <f t="shared" si="296"/>
        <v>記載無</v>
      </c>
      <c r="BE394" s="97">
        <f t="shared" si="297"/>
        <v>0</v>
      </c>
      <c r="BF394" s="97">
        <f t="shared" si="298"/>
        <v>0</v>
      </c>
      <c r="BG394" s="97">
        <f t="shared" si="299"/>
        <v>0</v>
      </c>
      <c r="BH394" s="97">
        <f t="shared" si="300"/>
        <v>0</v>
      </c>
      <c r="BI394" s="97">
        <f t="shared" si="301"/>
        <v>0</v>
      </c>
      <c r="BJ394" s="97">
        <f t="shared" si="302"/>
        <v>0</v>
      </c>
      <c r="BK394" s="108">
        <f t="shared" si="303"/>
        <v>0</v>
      </c>
      <c r="BL394" s="108">
        <f t="shared" si="304"/>
        <v>0</v>
      </c>
      <c r="BM394" s="108">
        <f t="shared" si="305"/>
        <v>0</v>
      </c>
      <c r="BN394" s="108">
        <f t="shared" si="306"/>
        <v>0</v>
      </c>
      <c r="BO394" s="108">
        <f t="shared" si="307"/>
        <v>0</v>
      </c>
      <c r="BP394" s="108">
        <f t="shared" si="308"/>
        <v>0</v>
      </c>
      <c r="BQ394" s="108">
        <f t="shared" si="309"/>
        <v>0</v>
      </c>
      <c r="BR394" s="108">
        <f t="shared" si="310"/>
        <v>0</v>
      </c>
      <c r="BS394" s="98">
        <f t="shared" si="311"/>
        <v>984031</v>
      </c>
      <c r="BT394" s="184"/>
      <c r="BU394" s="58"/>
      <c r="BV394" s="136"/>
    </row>
    <row r="395" spans="1:74" s="100" customFormat="1" ht="31.5" customHeight="1" x14ac:dyDescent="0.25">
      <c r="A395" s="74">
        <v>12</v>
      </c>
      <c r="B395" s="75">
        <v>1110</v>
      </c>
      <c r="C395" s="49" t="s">
        <v>1888</v>
      </c>
      <c r="D395" s="76" t="s">
        <v>2906</v>
      </c>
      <c r="E395" s="48" t="s">
        <v>1356</v>
      </c>
      <c r="F395" s="125" t="s">
        <v>3257</v>
      </c>
      <c r="G395" s="125"/>
      <c r="H395" s="125"/>
      <c r="I395" s="125"/>
      <c r="J395" s="263"/>
      <c r="K395" s="125"/>
      <c r="L395" s="125"/>
      <c r="M395" s="82"/>
      <c r="N395" s="49" t="s">
        <v>1372</v>
      </c>
      <c r="O395" s="49"/>
      <c r="P395" s="76" t="str">
        <f>IF(COUNTIF(N395,"*未確定*"),"番地未確定","")</f>
        <v/>
      </c>
      <c r="Q395" s="88" t="s">
        <v>619</v>
      </c>
      <c r="R395" s="49"/>
      <c r="S395" s="76" t="s">
        <v>1854</v>
      </c>
      <c r="T395" s="76" t="s">
        <v>24</v>
      </c>
      <c r="U395" s="89"/>
      <c r="V395" s="90">
        <v>2</v>
      </c>
      <c r="W395" s="399">
        <f t="shared" si="314"/>
        <v>492015.5</v>
      </c>
      <c r="X395" s="171" t="s">
        <v>3255</v>
      </c>
      <c r="Y395" s="76"/>
      <c r="Z395" s="473" t="s">
        <v>4575</v>
      </c>
      <c r="AA395" s="473" t="s">
        <v>4575</v>
      </c>
      <c r="AB395" s="473" t="s">
        <v>4576</v>
      </c>
      <c r="AC395" s="132" t="s">
        <v>3142</v>
      </c>
      <c r="AD395" s="132" t="s">
        <v>3142</v>
      </c>
      <c r="AE395" s="132" t="s">
        <v>3142</v>
      </c>
      <c r="AF395" s="132" t="str">
        <f t="shared" si="287"/>
        <v>SAME</v>
      </c>
      <c r="AG395" s="132" t="str">
        <f t="shared" si="291"/>
        <v>記載無</v>
      </c>
      <c r="AH395" s="132"/>
      <c r="AI395" s="204"/>
      <c r="AJ395" s="205"/>
      <c r="AK395" s="206"/>
      <c r="AL395" s="207"/>
      <c r="AM395" s="208">
        <v>984031</v>
      </c>
      <c r="AN395" s="93"/>
      <c r="AO395" s="49" t="str">
        <f t="shared" si="292"/>
        <v>千葉県成田市大栄十余三２４５－１，２</v>
      </c>
      <c r="AP395" s="49"/>
      <c r="AQ395" s="89"/>
      <c r="AR395" s="93"/>
      <c r="AS395" s="89"/>
      <c r="AT395" s="93"/>
      <c r="AU395" s="89"/>
      <c r="AV395" s="93"/>
      <c r="AW395" s="89"/>
      <c r="AX395" s="94"/>
      <c r="AY395" s="391">
        <f t="shared" si="288"/>
        <v>0</v>
      </c>
      <c r="AZ395" s="95">
        <f t="shared" si="290"/>
        <v>984031</v>
      </c>
      <c r="BA395" s="49" t="str">
        <f t="shared" si="293"/>
        <v>千葉県成田市大栄十余三２４５－１，２</v>
      </c>
      <c r="BB395" s="48">
        <f t="shared" si="294"/>
        <v>2</v>
      </c>
      <c r="BC395" s="96">
        <f t="shared" si="295"/>
        <v>0</v>
      </c>
      <c r="BD395" s="89" t="str">
        <f t="shared" si="296"/>
        <v>記載無</v>
      </c>
      <c r="BE395" s="97">
        <f t="shared" si="297"/>
        <v>0</v>
      </c>
      <c r="BF395" s="97">
        <f t="shared" si="298"/>
        <v>0</v>
      </c>
      <c r="BG395" s="97">
        <f t="shared" si="299"/>
        <v>0</v>
      </c>
      <c r="BH395" s="97">
        <f t="shared" si="300"/>
        <v>0</v>
      </c>
      <c r="BI395" s="97">
        <f t="shared" si="301"/>
        <v>0</v>
      </c>
      <c r="BJ395" s="97">
        <f t="shared" si="302"/>
        <v>0</v>
      </c>
      <c r="BK395" s="108">
        <f t="shared" si="303"/>
        <v>0</v>
      </c>
      <c r="BL395" s="108">
        <f t="shared" si="304"/>
        <v>0</v>
      </c>
      <c r="BM395" s="108">
        <f t="shared" si="305"/>
        <v>0</v>
      </c>
      <c r="BN395" s="108">
        <f t="shared" si="306"/>
        <v>0</v>
      </c>
      <c r="BO395" s="108">
        <f t="shared" si="307"/>
        <v>0</v>
      </c>
      <c r="BP395" s="108">
        <f t="shared" si="308"/>
        <v>0</v>
      </c>
      <c r="BQ395" s="108">
        <f t="shared" si="309"/>
        <v>0</v>
      </c>
      <c r="BR395" s="108">
        <f t="shared" si="310"/>
        <v>0</v>
      </c>
      <c r="BS395" s="98">
        <f t="shared" si="311"/>
        <v>984031</v>
      </c>
      <c r="BT395" s="184"/>
      <c r="BU395" s="58"/>
      <c r="BV395" s="122"/>
    </row>
    <row r="396" spans="1:74" s="100" customFormat="1" ht="31.5" customHeight="1" x14ac:dyDescent="0.25">
      <c r="A396" s="74">
        <v>12</v>
      </c>
      <c r="B396" s="75">
        <v>246</v>
      </c>
      <c r="C396" s="49" t="s">
        <v>1888</v>
      </c>
      <c r="D396" s="76" t="s">
        <v>2906</v>
      </c>
      <c r="E396" s="48" t="s">
        <v>1356</v>
      </c>
      <c r="F396" s="125" t="s">
        <v>3257</v>
      </c>
      <c r="G396" s="125"/>
      <c r="H396" s="87"/>
      <c r="I396" s="87"/>
      <c r="J396" s="109"/>
      <c r="K396" s="87"/>
      <c r="L396" s="87"/>
      <c r="M396" s="82"/>
      <c r="N396" s="49" t="s">
        <v>1372</v>
      </c>
      <c r="O396" s="49"/>
      <c r="P396" s="76" t="str">
        <f>IF(COUNTIF(N396,"*未確定*"),"番地未確定","")</f>
        <v/>
      </c>
      <c r="Q396" s="88" t="s">
        <v>619</v>
      </c>
      <c r="R396" s="49"/>
      <c r="S396" s="76" t="s">
        <v>1854</v>
      </c>
      <c r="T396" s="76" t="s">
        <v>24</v>
      </c>
      <c r="U396" s="89"/>
      <c r="V396" s="90">
        <v>2</v>
      </c>
      <c r="W396" s="399">
        <f t="shared" si="314"/>
        <v>492015.5</v>
      </c>
      <c r="X396" s="171" t="s">
        <v>3255</v>
      </c>
      <c r="Y396" s="76"/>
      <c r="Z396" s="473" t="s">
        <v>4575</v>
      </c>
      <c r="AA396" s="473" t="s">
        <v>4575</v>
      </c>
      <c r="AB396" s="473" t="s">
        <v>4576</v>
      </c>
      <c r="AC396" s="132" t="s">
        <v>145</v>
      </c>
      <c r="AD396" s="132">
        <v>42853</v>
      </c>
      <c r="AE396" s="132">
        <v>41713</v>
      </c>
      <c r="AF396" s="132" t="str">
        <f t="shared" si="287"/>
        <v/>
      </c>
      <c r="AG396" s="132">
        <f t="shared" si="291"/>
        <v>41713</v>
      </c>
      <c r="AH396" s="132"/>
      <c r="AI396" s="204"/>
      <c r="AJ396" s="205"/>
      <c r="AK396" s="206"/>
      <c r="AL396" s="207"/>
      <c r="AM396" s="208">
        <v>984031</v>
      </c>
      <c r="AN396" s="93"/>
      <c r="AO396" s="49" t="str">
        <f t="shared" si="292"/>
        <v>千葉県成田市大栄十余三２４５－１，２</v>
      </c>
      <c r="AP396" s="49"/>
      <c r="AQ396" s="89"/>
      <c r="AR396" s="93"/>
      <c r="AS396" s="89"/>
      <c r="AT396" s="93"/>
      <c r="AU396" s="89"/>
      <c r="AV396" s="93"/>
      <c r="AW396" s="89"/>
      <c r="AX396" s="94"/>
      <c r="AY396" s="391">
        <f t="shared" si="288"/>
        <v>0</v>
      </c>
      <c r="AZ396" s="95">
        <f t="shared" si="290"/>
        <v>984031</v>
      </c>
      <c r="BA396" s="49" t="str">
        <f t="shared" si="293"/>
        <v>千葉県成田市大栄十余三２４５－１，２</v>
      </c>
      <c r="BB396" s="48">
        <f t="shared" si="294"/>
        <v>2</v>
      </c>
      <c r="BC396" s="96">
        <f t="shared" si="295"/>
        <v>0</v>
      </c>
      <c r="BD396" s="89" t="str">
        <f t="shared" si="296"/>
        <v>期限未記載</v>
      </c>
      <c r="BE396" s="97">
        <f t="shared" si="297"/>
        <v>984031</v>
      </c>
      <c r="BF396" s="97">
        <f t="shared" si="298"/>
        <v>0</v>
      </c>
      <c r="BG396" s="97">
        <f t="shared" si="299"/>
        <v>0</v>
      </c>
      <c r="BH396" s="97">
        <f t="shared" si="300"/>
        <v>0</v>
      </c>
      <c r="BI396" s="97">
        <f t="shared" si="301"/>
        <v>0</v>
      </c>
      <c r="BJ396" s="97">
        <f t="shared" si="302"/>
        <v>0</v>
      </c>
      <c r="BK396" s="108">
        <f t="shared" si="303"/>
        <v>0</v>
      </c>
      <c r="BL396" s="108">
        <f t="shared" si="304"/>
        <v>0</v>
      </c>
      <c r="BM396" s="108">
        <f t="shared" si="305"/>
        <v>0</v>
      </c>
      <c r="BN396" s="108">
        <f t="shared" si="306"/>
        <v>0</v>
      </c>
      <c r="BO396" s="108">
        <f t="shared" si="307"/>
        <v>0</v>
      </c>
      <c r="BP396" s="108">
        <f t="shared" si="308"/>
        <v>0</v>
      </c>
      <c r="BQ396" s="108">
        <f t="shared" si="309"/>
        <v>0</v>
      </c>
      <c r="BR396" s="108">
        <f t="shared" si="310"/>
        <v>0</v>
      </c>
      <c r="BS396" s="98">
        <f t="shared" si="311"/>
        <v>0</v>
      </c>
      <c r="BT396" s="184"/>
      <c r="BU396" s="58"/>
      <c r="BV396" s="122"/>
    </row>
    <row r="397" spans="1:74" s="100" customFormat="1" ht="31.5" customHeight="1" x14ac:dyDescent="0.25">
      <c r="A397" s="74">
        <v>12</v>
      </c>
      <c r="B397" s="75">
        <v>222</v>
      </c>
      <c r="C397" s="49" t="s">
        <v>1889</v>
      </c>
      <c r="D397" s="76" t="s">
        <v>2906</v>
      </c>
      <c r="E397" s="48" t="s">
        <v>1226</v>
      </c>
      <c r="F397" s="87" t="s">
        <v>2900</v>
      </c>
      <c r="G397" s="87"/>
      <c r="H397" s="87"/>
      <c r="I397" s="87"/>
      <c r="J397" s="109"/>
      <c r="K397" s="87"/>
      <c r="L397" s="87"/>
      <c r="M397" s="48" t="s">
        <v>2972</v>
      </c>
      <c r="N397" s="49" t="s">
        <v>2901</v>
      </c>
      <c r="O397" s="49"/>
      <c r="P397" s="76" t="str">
        <f>IF(COUNTIF(N397,"*未確定*"),"番地未確定","")</f>
        <v/>
      </c>
      <c r="Q397" s="88" t="s">
        <v>598</v>
      </c>
      <c r="R397" s="49" t="s">
        <v>599</v>
      </c>
      <c r="S397" s="76" t="s">
        <v>1854</v>
      </c>
      <c r="T397" s="76" t="s">
        <v>25</v>
      </c>
      <c r="U397" s="89"/>
      <c r="V397" s="90">
        <v>1</v>
      </c>
      <c r="W397" s="399">
        <f t="shared" si="314"/>
        <v>1746000</v>
      </c>
      <c r="X397" s="171" t="s">
        <v>2907</v>
      </c>
      <c r="Y397" s="76"/>
      <c r="Z397" s="473" t="s">
        <v>4575</v>
      </c>
      <c r="AA397" s="473" t="s">
        <v>4575</v>
      </c>
      <c r="AB397" s="473" t="s">
        <v>4576</v>
      </c>
      <c r="AC397" s="132">
        <v>43530</v>
      </c>
      <c r="AD397" s="132">
        <v>43500</v>
      </c>
      <c r="AE397" s="132">
        <v>41708</v>
      </c>
      <c r="AF397" s="132" t="str">
        <f t="shared" si="287"/>
        <v/>
      </c>
      <c r="AG397" s="132">
        <f t="shared" si="291"/>
        <v>41708</v>
      </c>
      <c r="AH397" s="132"/>
      <c r="AI397" s="204"/>
      <c r="AJ397" s="205"/>
      <c r="AK397" s="206"/>
      <c r="AL397" s="236"/>
      <c r="AM397" s="208">
        <v>1746000</v>
      </c>
      <c r="AN397" s="93"/>
      <c r="AO397" s="49" t="str">
        <f t="shared" si="292"/>
        <v>千葉県千葉市若葉区金親町６０８－２－1</v>
      </c>
      <c r="AP397" s="49"/>
      <c r="AQ397" s="89"/>
      <c r="AR397" s="93"/>
      <c r="AS397" s="89"/>
      <c r="AT397" s="93"/>
      <c r="AU397" s="89"/>
      <c r="AV397" s="93"/>
      <c r="AW397" s="89"/>
      <c r="AX397" s="94"/>
      <c r="AY397" s="391">
        <f t="shared" si="288"/>
        <v>0</v>
      </c>
      <c r="AZ397" s="95">
        <f t="shared" si="290"/>
        <v>1746000</v>
      </c>
      <c r="BA397" s="49" t="str">
        <f t="shared" si="293"/>
        <v>千葉県千葉市若葉区金親町６０８－２－1</v>
      </c>
      <c r="BB397" s="48">
        <f t="shared" si="294"/>
        <v>1</v>
      </c>
      <c r="BC397" s="96">
        <f t="shared" si="295"/>
        <v>0</v>
      </c>
      <c r="BD397" s="89">
        <f t="shared" si="296"/>
        <v>43530</v>
      </c>
      <c r="BE397" s="97">
        <f t="shared" si="297"/>
        <v>0</v>
      </c>
      <c r="BF397" s="97">
        <f t="shared" si="298"/>
        <v>0</v>
      </c>
      <c r="BG397" s="97">
        <f t="shared" si="299"/>
        <v>0</v>
      </c>
      <c r="BH397" s="97">
        <f t="shared" si="300"/>
        <v>0</v>
      </c>
      <c r="BI397" s="97">
        <f t="shared" si="301"/>
        <v>0</v>
      </c>
      <c r="BJ397" s="97">
        <f t="shared" si="302"/>
        <v>0</v>
      </c>
      <c r="BK397" s="108">
        <f t="shared" si="303"/>
        <v>0</v>
      </c>
      <c r="BL397" s="108">
        <f t="shared" si="304"/>
        <v>1746000</v>
      </c>
      <c r="BM397" s="108">
        <f t="shared" si="305"/>
        <v>0</v>
      </c>
      <c r="BN397" s="108">
        <f t="shared" si="306"/>
        <v>0</v>
      </c>
      <c r="BO397" s="108">
        <f t="shared" si="307"/>
        <v>0</v>
      </c>
      <c r="BP397" s="108">
        <f t="shared" si="308"/>
        <v>0</v>
      </c>
      <c r="BQ397" s="108">
        <f t="shared" si="309"/>
        <v>0</v>
      </c>
      <c r="BR397" s="108">
        <f t="shared" si="310"/>
        <v>0</v>
      </c>
      <c r="BS397" s="98">
        <f t="shared" si="311"/>
        <v>0</v>
      </c>
      <c r="BT397" s="184"/>
      <c r="BU397" s="58"/>
      <c r="BV397" s="122"/>
    </row>
    <row r="398" spans="1:74" s="100" customFormat="1" ht="31.5" customHeight="1" x14ac:dyDescent="0.25">
      <c r="A398" s="74">
        <v>12</v>
      </c>
      <c r="B398" s="75">
        <v>223</v>
      </c>
      <c r="C398" s="49" t="s">
        <v>1889</v>
      </c>
      <c r="D398" s="76" t="s">
        <v>2906</v>
      </c>
      <c r="E398" s="76" t="s">
        <v>1226</v>
      </c>
      <c r="F398" s="101" t="s">
        <v>2904</v>
      </c>
      <c r="G398" s="101"/>
      <c r="H398" s="101"/>
      <c r="I398" s="101"/>
      <c r="J398" s="257"/>
      <c r="K398" s="101"/>
      <c r="L398" s="101"/>
      <c r="M398" s="76" t="s">
        <v>2972</v>
      </c>
      <c r="N398" s="49" t="s">
        <v>2902</v>
      </c>
      <c r="O398" s="49"/>
      <c r="P398" s="49"/>
      <c r="Q398" s="88" t="s">
        <v>168</v>
      </c>
      <c r="R398" s="49" t="s">
        <v>169</v>
      </c>
      <c r="S398" s="76" t="s">
        <v>1854</v>
      </c>
      <c r="T398" s="76" t="s">
        <v>25</v>
      </c>
      <c r="U398" s="110" t="s">
        <v>380</v>
      </c>
      <c r="V398" s="90">
        <v>1</v>
      </c>
      <c r="W398" s="399">
        <f t="shared" si="314"/>
        <v>1541000</v>
      </c>
      <c r="X398" s="171" t="s">
        <v>2907</v>
      </c>
      <c r="Y398" s="224"/>
      <c r="Z398" s="473" t="s">
        <v>4575</v>
      </c>
      <c r="AA398" s="473" t="s">
        <v>4575</v>
      </c>
      <c r="AB398" s="473" t="s">
        <v>4576</v>
      </c>
      <c r="AC398" s="132">
        <v>43530</v>
      </c>
      <c r="AD398" s="132">
        <v>43500</v>
      </c>
      <c r="AE398" s="132"/>
      <c r="AF398" s="132" t="str">
        <f t="shared" si="287"/>
        <v/>
      </c>
      <c r="AG398" s="132">
        <f t="shared" si="291"/>
        <v>43500</v>
      </c>
      <c r="AH398" s="132"/>
      <c r="AI398" s="132"/>
      <c r="AJ398" s="132"/>
      <c r="AK398" s="112"/>
      <c r="AL398" s="132"/>
      <c r="AM398" s="150">
        <v>1541000</v>
      </c>
      <c r="AN398" s="111"/>
      <c r="AO398" s="49" t="str">
        <f t="shared" si="292"/>
        <v>千葉県千葉市若葉区金親町６０８－２－2</v>
      </c>
      <c r="AP398" s="49"/>
      <c r="AQ398" s="89"/>
      <c r="AR398" s="93"/>
      <c r="AS398" s="89"/>
      <c r="AT398" s="93"/>
      <c r="AU398" s="89"/>
      <c r="AV398" s="93"/>
      <c r="AW398" s="107"/>
      <c r="AX398" s="103"/>
      <c r="AY398" s="391">
        <f t="shared" si="288"/>
        <v>0</v>
      </c>
      <c r="AZ398" s="95">
        <f t="shared" si="290"/>
        <v>1541000</v>
      </c>
      <c r="BA398" s="49" t="str">
        <f t="shared" si="293"/>
        <v>千葉県千葉市若葉区金親町６０８－２－2</v>
      </c>
      <c r="BB398" s="48">
        <f t="shared" si="294"/>
        <v>1</v>
      </c>
      <c r="BC398" s="96">
        <f t="shared" si="295"/>
        <v>0</v>
      </c>
      <c r="BD398" s="89">
        <f t="shared" si="296"/>
        <v>43530</v>
      </c>
      <c r="BE398" s="97">
        <f t="shared" si="297"/>
        <v>0</v>
      </c>
      <c r="BF398" s="97">
        <f t="shared" si="298"/>
        <v>0</v>
      </c>
      <c r="BG398" s="97">
        <f t="shared" si="299"/>
        <v>0</v>
      </c>
      <c r="BH398" s="97">
        <f t="shared" si="300"/>
        <v>0</v>
      </c>
      <c r="BI398" s="97">
        <f t="shared" si="301"/>
        <v>0</v>
      </c>
      <c r="BJ398" s="97">
        <f t="shared" si="302"/>
        <v>0</v>
      </c>
      <c r="BK398" s="97">
        <f t="shared" si="303"/>
        <v>0</v>
      </c>
      <c r="BL398" s="97">
        <f t="shared" si="304"/>
        <v>1541000</v>
      </c>
      <c r="BM398" s="97">
        <f t="shared" si="305"/>
        <v>0</v>
      </c>
      <c r="BN398" s="97">
        <f t="shared" si="306"/>
        <v>0</v>
      </c>
      <c r="BO398" s="97">
        <f t="shared" si="307"/>
        <v>0</v>
      </c>
      <c r="BP398" s="97">
        <f t="shared" si="308"/>
        <v>0</v>
      </c>
      <c r="BQ398" s="97">
        <f t="shared" si="309"/>
        <v>0</v>
      </c>
      <c r="BR398" s="97">
        <f t="shared" si="310"/>
        <v>0</v>
      </c>
      <c r="BS398" s="98">
        <f t="shared" si="311"/>
        <v>0</v>
      </c>
      <c r="BT398" s="184"/>
      <c r="BU398" s="58"/>
      <c r="BV398" s="122"/>
    </row>
    <row r="399" spans="1:74" s="100" customFormat="1" ht="31.5" customHeight="1" x14ac:dyDescent="0.25">
      <c r="A399" s="74">
        <v>12</v>
      </c>
      <c r="B399" s="75">
        <v>223</v>
      </c>
      <c r="C399" s="49" t="s">
        <v>1889</v>
      </c>
      <c r="D399" s="76" t="s">
        <v>2906</v>
      </c>
      <c r="E399" s="76" t="s">
        <v>1226</v>
      </c>
      <c r="F399" s="101" t="s">
        <v>2905</v>
      </c>
      <c r="G399" s="101"/>
      <c r="H399" s="101"/>
      <c r="I399" s="101"/>
      <c r="J399" s="257"/>
      <c r="K399" s="101"/>
      <c r="L399" s="101"/>
      <c r="M399" s="48" t="s">
        <v>2371</v>
      </c>
      <c r="N399" s="49" t="s">
        <v>2903</v>
      </c>
      <c r="O399" s="49"/>
      <c r="P399" s="49"/>
      <c r="Q399" s="88" t="s">
        <v>168</v>
      </c>
      <c r="R399" s="49" t="s">
        <v>169</v>
      </c>
      <c r="S399" s="76" t="s">
        <v>1854</v>
      </c>
      <c r="T399" s="76" t="s">
        <v>25</v>
      </c>
      <c r="U399" s="110" t="s">
        <v>380</v>
      </c>
      <c r="V399" s="90">
        <v>1</v>
      </c>
      <c r="W399" s="399">
        <f t="shared" si="314"/>
        <v>1541000</v>
      </c>
      <c r="X399" s="171" t="s">
        <v>2907</v>
      </c>
      <c r="Y399" s="121"/>
      <c r="Z399" s="473" t="s">
        <v>4575</v>
      </c>
      <c r="AA399" s="473" t="s">
        <v>4575</v>
      </c>
      <c r="AB399" s="473" t="s">
        <v>4576</v>
      </c>
      <c r="AC399" s="132">
        <v>43530</v>
      </c>
      <c r="AD399" s="132">
        <v>43500</v>
      </c>
      <c r="AE399" s="132"/>
      <c r="AF399" s="132" t="str">
        <f t="shared" si="287"/>
        <v/>
      </c>
      <c r="AG399" s="132">
        <f t="shared" si="291"/>
        <v>43500</v>
      </c>
      <c r="AH399" s="132"/>
      <c r="AI399" s="132"/>
      <c r="AJ399" s="132"/>
      <c r="AK399" s="112"/>
      <c r="AL399" s="132"/>
      <c r="AM399" s="150">
        <v>1541000</v>
      </c>
      <c r="AN399" s="111"/>
      <c r="AO399" s="49" t="str">
        <f t="shared" si="292"/>
        <v>千葉県千葉市若葉区金親町６０８－２－3</v>
      </c>
      <c r="AP399" s="49"/>
      <c r="AQ399" s="89"/>
      <c r="AR399" s="93"/>
      <c r="AS399" s="89"/>
      <c r="AT399" s="93"/>
      <c r="AU399" s="89"/>
      <c r="AV399" s="93"/>
      <c r="AW399" s="107"/>
      <c r="AX399" s="103"/>
      <c r="AY399" s="391">
        <f t="shared" si="288"/>
        <v>0</v>
      </c>
      <c r="AZ399" s="95">
        <f t="shared" si="290"/>
        <v>1541000</v>
      </c>
      <c r="BA399" s="49" t="str">
        <f t="shared" si="293"/>
        <v>千葉県千葉市若葉区金親町６０８－２－3</v>
      </c>
      <c r="BB399" s="48">
        <f t="shared" si="294"/>
        <v>1</v>
      </c>
      <c r="BC399" s="96">
        <f t="shared" si="295"/>
        <v>0</v>
      </c>
      <c r="BD399" s="89">
        <f t="shared" si="296"/>
        <v>43530</v>
      </c>
      <c r="BE399" s="97">
        <f t="shared" si="297"/>
        <v>0</v>
      </c>
      <c r="BF399" s="97">
        <f t="shared" si="298"/>
        <v>0</v>
      </c>
      <c r="BG399" s="97">
        <f t="shared" si="299"/>
        <v>0</v>
      </c>
      <c r="BH399" s="97">
        <f t="shared" si="300"/>
        <v>0</v>
      </c>
      <c r="BI399" s="97">
        <f t="shared" si="301"/>
        <v>0</v>
      </c>
      <c r="BJ399" s="97">
        <f t="shared" si="302"/>
        <v>0</v>
      </c>
      <c r="BK399" s="97">
        <f t="shared" si="303"/>
        <v>0</v>
      </c>
      <c r="BL399" s="97">
        <f t="shared" si="304"/>
        <v>1541000</v>
      </c>
      <c r="BM399" s="97">
        <f t="shared" si="305"/>
        <v>0</v>
      </c>
      <c r="BN399" s="97">
        <f t="shared" si="306"/>
        <v>0</v>
      </c>
      <c r="BO399" s="97">
        <f t="shared" si="307"/>
        <v>0</v>
      </c>
      <c r="BP399" s="97">
        <f t="shared" si="308"/>
        <v>0</v>
      </c>
      <c r="BQ399" s="97">
        <f t="shared" si="309"/>
        <v>0</v>
      </c>
      <c r="BR399" s="97">
        <f t="shared" si="310"/>
        <v>0</v>
      </c>
      <c r="BS399" s="98">
        <f t="shared" si="311"/>
        <v>0</v>
      </c>
      <c r="BT399" s="184"/>
      <c r="BU399" s="58"/>
      <c r="BV399" s="122"/>
    </row>
    <row r="400" spans="1:74" s="100" customFormat="1" ht="31.5" customHeight="1" x14ac:dyDescent="0.25">
      <c r="A400" s="74">
        <v>12</v>
      </c>
      <c r="B400" s="75">
        <v>929</v>
      </c>
      <c r="C400" s="49" t="s">
        <v>2363</v>
      </c>
      <c r="D400" s="76" t="s">
        <v>2389</v>
      </c>
      <c r="E400" s="48"/>
      <c r="F400" s="87" t="s">
        <v>2398</v>
      </c>
      <c r="G400" s="87"/>
      <c r="H400" s="87"/>
      <c r="I400" s="87"/>
      <c r="J400" s="109"/>
      <c r="K400" s="87"/>
      <c r="L400" s="87"/>
      <c r="M400" s="48" t="s">
        <v>2371</v>
      </c>
      <c r="N400" s="49" t="s">
        <v>2313</v>
      </c>
      <c r="O400" s="49"/>
      <c r="P400" s="76"/>
      <c r="Q400" s="88"/>
      <c r="R400" s="49"/>
      <c r="S400" s="76"/>
      <c r="T400" s="76"/>
      <c r="U400" s="89"/>
      <c r="V400" s="90">
        <v>1</v>
      </c>
      <c r="W400" s="399">
        <f t="shared" si="314"/>
        <v>98362</v>
      </c>
      <c r="X400" s="171" t="s">
        <v>2452</v>
      </c>
      <c r="Y400" s="233"/>
      <c r="Z400" s="507" t="s">
        <v>4576</v>
      </c>
      <c r="AA400" s="507" t="s">
        <v>4575</v>
      </c>
      <c r="AB400" s="507" t="s">
        <v>4576</v>
      </c>
      <c r="AC400" s="132">
        <v>43567</v>
      </c>
      <c r="AD400" s="132">
        <v>42419</v>
      </c>
      <c r="AE400" s="132">
        <v>42228</v>
      </c>
      <c r="AF400" s="132" t="str">
        <f t="shared" si="287"/>
        <v/>
      </c>
      <c r="AG400" s="132">
        <f t="shared" si="291"/>
        <v>42228</v>
      </c>
      <c r="AH400" s="132" t="str">
        <f>+IF(AD400="",AE400,"")</f>
        <v/>
      </c>
      <c r="AI400" s="204" t="s">
        <v>2345</v>
      </c>
      <c r="AJ400" s="205">
        <v>43567</v>
      </c>
      <c r="AK400" s="206">
        <v>1436158</v>
      </c>
      <c r="AL400" s="236">
        <v>98362</v>
      </c>
      <c r="AM400" s="208">
        <v>98362</v>
      </c>
      <c r="AN400" s="95"/>
      <c r="AO400" s="49"/>
      <c r="AP400" s="49"/>
      <c r="AQ400" s="89"/>
      <c r="AR400" s="93"/>
      <c r="AS400" s="89"/>
      <c r="AT400" s="93"/>
      <c r="AU400" s="89"/>
      <c r="AV400" s="93"/>
      <c r="AW400" s="89"/>
      <c r="AX400" s="94"/>
      <c r="AY400" s="391">
        <f t="shared" si="288"/>
        <v>0</v>
      </c>
      <c r="AZ400" s="99">
        <f t="shared" si="290"/>
        <v>98362</v>
      </c>
      <c r="BA400" s="49"/>
      <c r="BB400" s="48"/>
      <c r="BC400" s="96"/>
      <c r="BD400" s="110"/>
      <c r="BE400" s="97"/>
      <c r="BF400" s="97"/>
      <c r="BG400" s="97"/>
      <c r="BH400" s="97"/>
      <c r="BI400" s="112"/>
      <c r="BJ400" s="97"/>
      <c r="BK400" s="97"/>
      <c r="BL400" s="97"/>
      <c r="BM400" s="97"/>
      <c r="BN400" s="97"/>
      <c r="BO400" s="97"/>
      <c r="BP400" s="97"/>
      <c r="BQ400" s="97"/>
      <c r="BR400" s="97"/>
      <c r="BS400" s="113">
        <v>1436158</v>
      </c>
      <c r="BT400" s="184"/>
      <c r="BU400" s="58"/>
      <c r="BV400" s="122"/>
    </row>
    <row r="401" spans="1:74" s="100" customFormat="1" ht="31.5" customHeight="1" x14ac:dyDescent="0.25">
      <c r="A401" s="74">
        <v>12</v>
      </c>
      <c r="B401" s="75">
        <v>928</v>
      </c>
      <c r="C401" s="49" t="s">
        <v>2363</v>
      </c>
      <c r="D401" s="76" t="s">
        <v>2489</v>
      </c>
      <c r="E401" s="48"/>
      <c r="F401" s="87" t="s">
        <v>2871</v>
      </c>
      <c r="G401" s="87"/>
      <c r="H401" s="87"/>
      <c r="I401" s="87"/>
      <c r="J401" s="109"/>
      <c r="K401" s="87"/>
      <c r="L401" s="87"/>
      <c r="M401" s="48" t="s">
        <v>2371</v>
      </c>
      <c r="N401" s="49" t="s">
        <v>2872</v>
      </c>
      <c r="O401" s="49"/>
      <c r="P401" s="76"/>
      <c r="Q401" s="88"/>
      <c r="R401" s="49"/>
      <c r="S401" s="76"/>
      <c r="T401" s="76"/>
      <c r="U401" s="89"/>
      <c r="V401" s="90">
        <v>1</v>
      </c>
      <c r="W401" s="399">
        <f t="shared" si="314"/>
        <v>1436158</v>
      </c>
      <c r="X401" s="171" t="s">
        <v>2452</v>
      </c>
      <c r="Y401" s="233"/>
      <c r="Z401" s="507" t="s">
        <v>4576</v>
      </c>
      <c r="AA401" s="507" t="s">
        <v>4575</v>
      </c>
      <c r="AB401" s="507" t="s">
        <v>4576</v>
      </c>
      <c r="AC401" s="237">
        <v>43567</v>
      </c>
      <c r="AD401" s="132">
        <v>43537</v>
      </c>
      <c r="AE401" s="132">
        <v>42228</v>
      </c>
      <c r="AF401" s="132" t="str">
        <f t="shared" si="287"/>
        <v/>
      </c>
      <c r="AG401" s="132">
        <f t="shared" si="291"/>
        <v>42228</v>
      </c>
      <c r="AH401" s="132"/>
      <c r="AI401" s="204" t="s">
        <v>2873</v>
      </c>
      <c r="AJ401" s="205">
        <v>43567</v>
      </c>
      <c r="AK401" s="206">
        <v>98362</v>
      </c>
      <c r="AL401" s="236">
        <v>1436158</v>
      </c>
      <c r="AM401" s="208">
        <v>1436158</v>
      </c>
      <c r="AN401" s="95"/>
      <c r="AO401" s="49" t="str">
        <f>N401</f>
        <v>千葉県千葉市若葉区坂月町２４９－１</v>
      </c>
      <c r="AP401" s="49"/>
      <c r="AQ401" s="89"/>
      <c r="AR401" s="93"/>
      <c r="AS401" s="89"/>
      <c r="AT401" s="93"/>
      <c r="AU401" s="89"/>
      <c r="AV401" s="93"/>
      <c r="AW401" s="89"/>
      <c r="AX401" s="94"/>
      <c r="AY401" s="391">
        <f t="shared" si="288"/>
        <v>0</v>
      </c>
      <c r="AZ401" s="99">
        <f t="shared" si="290"/>
        <v>1436158</v>
      </c>
      <c r="BA401" s="49"/>
      <c r="BB401" s="48"/>
      <c r="BC401" s="96"/>
      <c r="BD401" s="110"/>
      <c r="BE401" s="97"/>
      <c r="BF401" s="97"/>
      <c r="BG401" s="97"/>
      <c r="BH401" s="97"/>
      <c r="BI401" s="112"/>
      <c r="BJ401" s="97"/>
      <c r="BK401" s="97"/>
      <c r="BL401" s="97"/>
      <c r="BM401" s="97"/>
      <c r="BN401" s="97"/>
      <c r="BO401" s="97"/>
      <c r="BP401" s="97"/>
      <c r="BQ401" s="97"/>
      <c r="BR401" s="97"/>
      <c r="BS401" s="113">
        <v>98362</v>
      </c>
      <c r="BT401" s="184"/>
      <c r="BU401" s="58"/>
      <c r="BV401" s="122"/>
    </row>
    <row r="402" spans="1:74" s="100" customFormat="1" ht="31.5" customHeight="1" x14ac:dyDescent="0.25">
      <c r="A402" s="74">
        <v>12</v>
      </c>
      <c r="B402" s="75">
        <v>224</v>
      </c>
      <c r="C402" s="49" t="s">
        <v>1889</v>
      </c>
      <c r="D402" s="76" t="s">
        <v>3250</v>
      </c>
      <c r="E402" s="48" t="s">
        <v>1114</v>
      </c>
      <c r="F402" s="87" t="s">
        <v>3270</v>
      </c>
      <c r="G402" s="87"/>
      <c r="H402" s="87"/>
      <c r="I402" s="87"/>
      <c r="J402" s="109"/>
      <c r="K402" s="87"/>
      <c r="L402" s="87"/>
      <c r="M402" s="48" t="s">
        <v>2371</v>
      </c>
      <c r="N402" s="49" t="s">
        <v>1343</v>
      </c>
      <c r="O402" s="49"/>
      <c r="P402" s="76" t="str">
        <f>IF(COUNTIF(N402,"*未確定*"),"番地未確定","")</f>
        <v/>
      </c>
      <c r="Q402" s="88" t="s">
        <v>600</v>
      </c>
      <c r="R402" s="49" t="s">
        <v>599</v>
      </c>
      <c r="S402" s="76" t="s">
        <v>1854</v>
      </c>
      <c r="T402" s="76" t="s">
        <v>25</v>
      </c>
      <c r="U402" s="89"/>
      <c r="V402" s="90">
        <v>2</v>
      </c>
      <c r="W402" s="399">
        <f t="shared" si="314"/>
        <v>767260</v>
      </c>
      <c r="X402" s="171" t="s">
        <v>2452</v>
      </c>
      <c r="Y402" s="76"/>
      <c r="Z402" s="507" t="s">
        <v>4576</v>
      </c>
      <c r="AA402" s="507" t="s">
        <v>4575</v>
      </c>
      <c r="AB402" s="507" t="s">
        <v>4576</v>
      </c>
      <c r="AC402" s="132" t="s">
        <v>145</v>
      </c>
      <c r="AD402" s="132">
        <v>42419</v>
      </c>
      <c r="AE402" s="132">
        <v>41708</v>
      </c>
      <c r="AF402" s="132" t="str">
        <f t="shared" si="287"/>
        <v/>
      </c>
      <c r="AG402" s="132">
        <f t="shared" si="291"/>
        <v>41708</v>
      </c>
      <c r="AH402" s="132"/>
      <c r="AI402" s="204"/>
      <c r="AJ402" s="205"/>
      <c r="AK402" s="206"/>
      <c r="AL402" s="236"/>
      <c r="AM402" s="208">
        <f>1350758+85400+85400+12962</f>
        <v>1534520</v>
      </c>
      <c r="AN402" s="93"/>
      <c r="AO402" s="49" t="str">
        <f>N402</f>
        <v>千葉県千葉市若葉区坂月町２４９－１－１～２</v>
      </c>
      <c r="AP402" s="49"/>
      <c r="AQ402" s="89"/>
      <c r="AR402" s="93"/>
      <c r="AS402" s="89"/>
      <c r="AT402" s="93"/>
      <c r="AU402" s="89"/>
      <c r="AV402" s="93"/>
      <c r="AW402" s="89"/>
      <c r="AX402" s="94"/>
      <c r="AY402" s="391">
        <f t="shared" si="288"/>
        <v>0</v>
      </c>
      <c r="AZ402" s="95">
        <f t="shared" si="290"/>
        <v>1534520</v>
      </c>
      <c r="BA402" s="49" t="str">
        <f>N402</f>
        <v>千葉県千葉市若葉区坂月町２４９－１－１～２</v>
      </c>
      <c r="BB402" s="48">
        <f>V402</f>
        <v>2</v>
      </c>
      <c r="BC402" s="96">
        <f>Y402</f>
        <v>0</v>
      </c>
      <c r="BD402" s="89" t="str">
        <f>AC402</f>
        <v>期限未記載</v>
      </c>
      <c r="BE402" s="97">
        <f>IF(OR(AC402="期限未記載",AC402="期限超過"),AZ402,0)</f>
        <v>1534520</v>
      </c>
      <c r="BF402" s="97">
        <f>IF(AND(BD402&lt;=43506,BD402&lt;&gt;""),AZ402,0)</f>
        <v>0</v>
      </c>
      <c r="BG402" s="97">
        <f>IF(AND(BD402&lt;=43511,BD402&gt;=43507),AZ402,0)</f>
        <v>0</v>
      </c>
      <c r="BH402" s="97">
        <f>IF(AND(BD402&lt;=43516,BD402&gt;=43512),AZ402,0)</f>
        <v>0</v>
      </c>
      <c r="BI402" s="97">
        <f>IF(AND(BD402&lt;=43521,BD402&gt;=43517),AZ402,0)</f>
        <v>0</v>
      </c>
      <c r="BJ402" s="97">
        <f>IF(AND(BD402&lt;=43524,BD402&gt;=43522),AZ402,0)</f>
        <v>0</v>
      </c>
      <c r="BK402" s="97">
        <f>IF(AND(BD402&lt;=43529,BD402&gt;=43525),AZ402,0)</f>
        <v>0</v>
      </c>
      <c r="BL402" s="97">
        <f>IF(AND(BD402&lt;=43534,BD402&gt;=43530),AZ402,0)</f>
        <v>0</v>
      </c>
      <c r="BM402" s="97">
        <f>IF(AND(BD402&lt;=43539,BD402&gt;=43535),AZ402,0)</f>
        <v>0</v>
      </c>
      <c r="BN402" s="97">
        <f>IF(AND(BD402&lt;=43544,BD402&gt;=43540),AZ402,0)</f>
        <v>0</v>
      </c>
      <c r="BO402" s="97">
        <f>IF(AND(BD402&lt;=43549,BD402&gt;=43545),AZ402,0)</f>
        <v>0</v>
      </c>
      <c r="BP402" s="97">
        <f>IF(AND(BD402&lt;=43555,BD402&gt;=43550),AZ402,0)</f>
        <v>0</v>
      </c>
      <c r="BQ402" s="97">
        <f>IF(AND(BD402&lt;=43560,BD402&gt;=43556),AZ402,0)</f>
        <v>0</v>
      </c>
      <c r="BR402" s="97">
        <f>IF(AND($BD402&lt;=43565,$BD402&gt;=43561),$AZ402,0)</f>
        <v>0</v>
      </c>
      <c r="BS402" s="98">
        <f>AZ402-SUM(BE402:BR402)</f>
        <v>0</v>
      </c>
      <c r="BT402" s="184"/>
      <c r="BU402" s="58"/>
      <c r="BV402" s="122"/>
    </row>
    <row r="403" spans="1:74" s="100" customFormat="1" ht="31.5" customHeight="1" x14ac:dyDescent="0.25">
      <c r="A403" s="74">
        <v>12</v>
      </c>
      <c r="B403" s="75">
        <v>224</v>
      </c>
      <c r="C403" s="49" t="s">
        <v>1889</v>
      </c>
      <c r="D403" s="76" t="s">
        <v>3250</v>
      </c>
      <c r="E403" s="48" t="s">
        <v>1114</v>
      </c>
      <c r="F403" s="87" t="s">
        <v>3270</v>
      </c>
      <c r="G403" s="87"/>
      <c r="H403" s="87"/>
      <c r="I403" s="87"/>
      <c r="J403" s="109"/>
      <c r="K403" s="87"/>
      <c r="L403" s="87"/>
      <c r="M403" s="48" t="s">
        <v>2371</v>
      </c>
      <c r="N403" s="49" t="s">
        <v>1343</v>
      </c>
      <c r="O403" s="49"/>
      <c r="P403" s="76" t="str">
        <f>IF(COUNTIF(N403,"*未確定*"),"番地未確定","")</f>
        <v/>
      </c>
      <c r="Q403" s="88" t="s">
        <v>600</v>
      </c>
      <c r="R403" s="49" t="s">
        <v>599</v>
      </c>
      <c r="S403" s="76" t="s">
        <v>1854</v>
      </c>
      <c r="T403" s="76" t="s">
        <v>25</v>
      </c>
      <c r="U403" s="89"/>
      <c r="V403" s="90">
        <v>2</v>
      </c>
      <c r="W403" s="399">
        <f t="shared" si="314"/>
        <v>767260</v>
      </c>
      <c r="X403" s="171" t="s">
        <v>2452</v>
      </c>
      <c r="Y403" s="76"/>
      <c r="Z403" s="507" t="s">
        <v>4576</v>
      </c>
      <c r="AA403" s="507" t="s">
        <v>4575</v>
      </c>
      <c r="AB403" s="507" t="s">
        <v>4576</v>
      </c>
      <c r="AC403" s="132" t="s">
        <v>3142</v>
      </c>
      <c r="AD403" s="132" t="s">
        <v>3142</v>
      </c>
      <c r="AE403" s="132">
        <v>41708</v>
      </c>
      <c r="AF403" s="132" t="str">
        <f t="shared" ref="AF403:AF466" si="315">+IF(AD403=AE403,"SAME","")</f>
        <v/>
      </c>
      <c r="AG403" s="132">
        <f t="shared" si="291"/>
        <v>41708</v>
      </c>
      <c r="AH403" s="132"/>
      <c r="AI403" s="204"/>
      <c r="AJ403" s="205"/>
      <c r="AK403" s="206"/>
      <c r="AL403" s="236"/>
      <c r="AM403" s="208">
        <f>1350758+85400+85400+12962</f>
        <v>1534520</v>
      </c>
      <c r="AN403" s="93"/>
      <c r="AO403" s="49" t="str">
        <f>N403</f>
        <v>千葉県千葉市若葉区坂月町２４９－１－１～２</v>
      </c>
      <c r="AP403" s="49"/>
      <c r="AQ403" s="89"/>
      <c r="AR403" s="93"/>
      <c r="AS403" s="89"/>
      <c r="AT403" s="93"/>
      <c r="AU403" s="89"/>
      <c r="AV403" s="93"/>
      <c r="AW403" s="89"/>
      <c r="AX403" s="94"/>
      <c r="AY403" s="391">
        <f t="shared" ref="AY403:AY466" si="316">AR403+AT403+AV403+AX403</f>
        <v>0</v>
      </c>
      <c r="AZ403" s="95">
        <f t="shared" si="290"/>
        <v>1534520</v>
      </c>
      <c r="BA403" s="49" t="str">
        <f>N403</f>
        <v>千葉県千葉市若葉区坂月町２４９－１－１～２</v>
      </c>
      <c r="BB403" s="48">
        <f>V403</f>
        <v>2</v>
      </c>
      <c r="BC403" s="96">
        <f>Y403</f>
        <v>0</v>
      </c>
      <c r="BD403" s="89" t="str">
        <f>AC403</f>
        <v>記載無</v>
      </c>
      <c r="BE403" s="97">
        <f>IF(OR(AC403="期限未記載",AC403="期限超過"),AZ403,0)</f>
        <v>0</v>
      </c>
      <c r="BF403" s="97">
        <f>IF(AND(BD403&lt;=43506,BD403&lt;&gt;""),AZ403,0)</f>
        <v>0</v>
      </c>
      <c r="BG403" s="97">
        <f>IF(AND(BD403&lt;=43511,BD403&gt;=43507),AZ403,0)</f>
        <v>0</v>
      </c>
      <c r="BH403" s="97">
        <f>IF(AND(BD403&lt;=43516,BD403&gt;=43512),AZ403,0)</f>
        <v>0</v>
      </c>
      <c r="BI403" s="97">
        <f>IF(AND(BD403&lt;=43521,BD403&gt;=43517),AZ403,0)</f>
        <v>0</v>
      </c>
      <c r="BJ403" s="97">
        <f>IF(AND(BD403&lt;=43524,BD403&gt;=43522),AZ403,0)</f>
        <v>0</v>
      </c>
      <c r="BK403" s="97">
        <f>IF(AND(BD403&lt;=43529,BD403&gt;=43525),AZ403,0)</f>
        <v>0</v>
      </c>
      <c r="BL403" s="97">
        <f>IF(AND(BD403&lt;=43534,BD403&gt;=43530),AZ403,0)</f>
        <v>0</v>
      </c>
      <c r="BM403" s="97">
        <f>IF(AND(BD403&lt;=43539,BD403&gt;=43535),AZ403,0)</f>
        <v>0</v>
      </c>
      <c r="BN403" s="97">
        <f>IF(AND(BD403&lt;=43544,BD403&gt;=43540),AZ403,0)</f>
        <v>0</v>
      </c>
      <c r="BO403" s="97">
        <f>IF(AND(BD403&lt;=43549,BD403&gt;=43545),AZ403,0)</f>
        <v>0</v>
      </c>
      <c r="BP403" s="97">
        <f>IF(AND(BD403&lt;=43555,BD403&gt;=43550),AZ403,0)</f>
        <v>0</v>
      </c>
      <c r="BQ403" s="97">
        <f>IF(AND(BD403&lt;=43560,BD403&gt;=43556),AZ403,0)</f>
        <v>0</v>
      </c>
      <c r="BR403" s="97">
        <f>IF(AND($BD403&lt;=43565,$BD403&gt;=43561),$AZ403,0)</f>
        <v>0</v>
      </c>
      <c r="BS403" s="98">
        <f>AZ403-SUM(BE403:BR403)</f>
        <v>1534520</v>
      </c>
      <c r="BT403" s="184"/>
      <c r="BU403" s="58"/>
      <c r="BV403" s="122"/>
    </row>
    <row r="404" spans="1:74" ht="31.5" customHeight="1" x14ac:dyDescent="0.25">
      <c r="A404" s="74">
        <v>12</v>
      </c>
      <c r="B404" s="75">
        <v>1002</v>
      </c>
      <c r="C404" s="49" t="s">
        <v>2363</v>
      </c>
      <c r="D404" s="76" t="s">
        <v>1818</v>
      </c>
      <c r="E404" s="48"/>
      <c r="F404" s="87" t="s">
        <v>2959</v>
      </c>
      <c r="G404" s="87"/>
      <c r="H404" s="87"/>
      <c r="I404" s="87"/>
      <c r="J404" s="109"/>
      <c r="K404" s="87"/>
      <c r="L404" s="87"/>
      <c r="M404" s="48" t="s">
        <v>2371</v>
      </c>
      <c r="N404" s="49" t="s">
        <v>2960</v>
      </c>
      <c r="O404" s="49"/>
      <c r="P404" s="76"/>
      <c r="Q404" s="88"/>
      <c r="R404" s="49"/>
      <c r="S404" s="76"/>
      <c r="T404" s="76"/>
      <c r="U404" s="89"/>
      <c r="V404" s="90">
        <v>1</v>
      </c>
      <c r="W404" s="399">
        <f t="shared" si="314"/>
        <v>98362</v>
      </c>
      <c r="X404" s="171" t="s">
        <v>2452</v>
      </c>
      <c r="Y404" s="233"/>
      <c r="Z404" s="507" t="s">
        <v>4576</v>
      </c>
      <c r="AA404" s="507" t="s">
        <v>4575</v>
      </c>
      <c r="AB404" s="507" t="s">
        <v>4576</v>
      </c>
      <c r="AC404" s="132" t="s">
        <v>145</v>
      </c>
      <c r="AD404" s="132">
        <v>43391</v>
      </c>
      <c r="AE404" s="132">
        <v>42228</v>
      </c>
      <c r="AF404" s="132" t="str">
        <f t="shared" si="315"/>
        <v/>
      </c>
      <c r="AG404" s="132">
        <f t="shared" si="291"/>
        <v>42228</v>
      </c>
      <c r="AH404" s="132" t="str">
        <f>+IF(AD404="",AE404,"")</f>
        <v/>
      </c>
      <c r="AI404" s="204" t="s">
        <v>2345</v>
      </c>
      <c r="AJ404" s="205">
        <v>43567</v>
      </c>
      <c r="AK404" s="206">
        <v>1436158</v>
      </c>
      <c r="AL404" s="236">
        <v>98362</v>
      </c>
      <c r="AM404" s="208">
        <v>98362</v>
      </c>
      <c r="AN404" s="95"/>
      <c r="AO404" s="49"/>
      <c r="AP404" s="49"/>
      <c r="AQ404" s="89"/>
      <c r="AR404" s="93"/>
      <c r="AS404" s="89"/>
      <c r="AT404" s="93"/>
      <c r="AU404" s="89"/>
      <c r="AV404" s="93"/>
      <c r="AW404" s="89"/>
      <c r="AX404" s="94"/>
      <c r="AY404" s="391">
        <f t="shared" si="316"/>
        <v>0</v>
      </c>
      <c r="AZ404" s="99">
        <f t="shared" si="290"/>
        <v>98362</v>
      </c>
      <c r="BA404" s="49"/>
      <c r="BB404" s="48"/>
      <c r="BC404" s="96"/>
      <c r="BD404" s="110"/>
      <c r="BE404" s="97"/>
      <c r="BF404" s="97"/>
      <c r="BG404" s="97"/>
      <c r="BH404" s="97"/>
      <c r="BI404" s="112"/>
      <c r="BJ404" s="97"/>
      <c r="BK404" s="97"/>
      <c r="BL404" s="97"/>
      <c r="BM404" s="97"/>
      <c r="BN404" s="97"/>
      <c r="BO404" s="97"/>
      <c r="BP404" s="97"/>
      <c r="BQ404" s="97"/>
      <c r="BR404" s="97"/>
      <c r="BS404" s="113">
        <v>1436158</v>
      </c>
      <c r="BT404" s="184"/>
      <c r="BV404" s="103"/>
    </row>
    <row r="405" spans="1:74" ht="31.5" customHeight="1" x14ac:dyDescent="0.25">
      <c r="A405" s="74">
        <v>12</v>
      </c>
      <c r="B405" s="75">
        <v>225</v>
      </c>
      <c r="C405" s="49" t="s">
        <v>1889</v>
      </c>
      <c r="D405" s="76"/>
      <c r="E405" s="48" t="s">
        <v>1139</v>
      </c>
      <c r="F405" s="87" t="s">
        <v>2853</v>
      </c>
      <c r="G405" s="87"/>
      <c r="H405" s="87"/>
      <c r="I405" s="87"/>
      <c r="J405" s="109"/>
      <c r="K405" s="87"/>
      <c r="L405" s="87"/>
      <c r="M405" s="48" t="s">
        <v>2371</v>
      </c>
      <c r="N405" s="49" t="s">
        <v>3627</v>
      </c>
      <c r="O405" s="49"/>
      <c r="P405" s="76" t="str">
        <f t="shared" ref="P405:P413" si="317">IF(COUNTIF(N405,"*未確定*"),"番地未確定","")</f>
        <v>番地未確定</v>
      </c>
      <c r="Q405" s="88" t="s">
        <v>601</v>
      </c>
      <c r="R405" s="49"/>
      <c r="S405" s="76" t="s">
        <v>1854</v>
      </c>
      <c r="T405" s="76" t="s">
        <v>25</v>
      </c>
      <c r="U405" s="89"/>
      <c r="V405" s="90">
        <v>1</v>
      </c>
      <c r="W405" s="399">
        <f t="shared" si="314"/>
        <v>427000</v>
      </c>
      <c r="X405" s="171" t="s">
        <v>2855</v>
      </c>
      <c r="Y405" s="419"/>
      <c r="Z405" s="473" t="s">
        <v>4575</v>
      </c>
      <c r="AA405" s="473" t="s">
        <v>4575</v>
      </c>
      <c r="AB405" s="473" t="s">
        <v>4576</v>
      </c>
      <c r="AC405" s="132" t="str">
        <f>IF(AZ405=0,"【支払済】","")</f>
        <v>【支払済】</v>
      </c>
      <c r="AD405" s="132">
        <v>43550</v>
      </c>
      <c r="AE405" s="132">
        <v>42628</v>
      </c>
      <c r="AF405" s="132" t="str">
        <f t="shared" si="315"/>
        <v/>
      </c>
      <c r="AG405" s="132">
        <f t="shared" si="291"/>
        <v>42628</v>
      </c>
      <c r="AH405" s="132"/>
      <c r="AI405" s="204"/>
      <c r="AJ405" s="205"/>
      <c r="AK405" s="206"/>
      <c r="AL405" s="236"/>
      <c r="AM405" s="208">
        <v>427000</v>
      </c>
      <c r="AN405" s="93"/>
      <c r="AO405" s="49" t="str">
        <f t="shared" ref="AO405:AO436" si="318">N405</f>
        <v>千葉県千葉市若葉区中野町　（番地未確定）</v>
      </c>
      <c r="AP405" s="208"/>
      <c r="AQ405" s="89">
        <v>43565</v>
      </c>
      <c r="AR405" s="93">
        <v>427000</v>
      </c>
      <c r="AS405" s="89"/>
      <c r="AT405" s="93"/>
      <c r="AU405" s="89"/>
      <c r="AV405" s="93"/>
      <c r="AW405" s="89"/>
      <c r="AX405" s="94"/>
      <c r="AY405" s="391">
        <f t="shared" si="316"/>
        <v>427000</v>
      </c>
      <c r="AZ405" s="99">
        <f t="shared" si="290"/>
        <v>0</v>
      </c>
      <c r="BA405" s="49" t="str">
        <f t="shared" ref="BA405:BA468" si="319">N405</f>
        <v>千葉県千葉市若葉区中野町　（番地未確定）</v>
      </c>
      <c r="BB405" s="48">
        <f t="shared" ref="BB405:BB436" si="320">V405</f>
        <v>1</v>
      </c>
      <c r="BC405" s="96">
        <f t="shared" ref="BC405:BC436" si="321">Y405</f>
        <v>0</v>
      </c>
      <c r="BD405" s="89" t="str">
        <f t="shared" ref="BD405:BD420" si="322">AC405</f>
        <v>【支払済】</v>
      </c>
      <c r="BE405" s="97">
        <f t="shared" ref="BE405:BE436" si="323">IF(OR(AC405="期限未記載",AC405="期限超過"),AZ405,0)</f>
        <v>0</v>
      </c>
      <c r="BF405" s="97">
        <f t="shared" ref="BF405:BF436" si="324">IF(AND(BD405&lt;=43506,BD405&lt;&gt;""),AZ405,0)</f>
        <v>0</v>
      </c>
      <c r="BG405" s="97">
        <f t="shared" ref="BG405:BG436" si="325">IF(AND(BD405&lt;=43511,BD405&gt;=43507),AZ405,0)</f>
        <v>0</v>
      </c>
      <c r="BH405" s="97">
        <f t="shared" ref="BH405:BH436" si="326">IF(AND(BD405&lt;=43516,BD405&gt;=43512),AZ405,0)</f>
        <v>0</v>
      </c>
      <c r="BI405" s="97">
        <f t="shared" ref="BI405:BI436" si="327">IF(AND(BD405&lt;=43521,BD405&gt;=43517),AZ405,0)</f>
        <v>0</v>
      </c>
      <c r="BJ405" s="97">
        <f t="shared" ref="BJ405:BJ436" si="328">IF(AND(BD405&lt;=43524,BD405&gt;=43522),AZ405,0)</f>
        <v>0</v>
      </c>
      <c r="BK405" s="97">
        <f t="shared" ref="BK405:BK436" si="329">IF(AND(BD405&lt;=43529,BD405&gt;=43525),AZ405,0)</f>
        <v>0</v>
      </c>
      <c r="BL405" s="97">
        <f t="shared" ref="BL405:BL436" si="330">IF(AND(BD405&lt;=43534,BD405&gt;=43530),AZ405,0)</f>
        <v>0</v>
      </c>
      <c r="BM405" s="97">
        <f t="shared" ref="BM405:BM436" si="331">IF(AND(BD405&lt;=43539,BD405&gt;=43535),AZ405,0)</f>
        <v>0</v>
      </c>
      <c r="BN405" s="97">
        <f t="shared" ref="BN405:BN436" si="332">IF(AND(BD405&lt;=43544,BD405&gt;=43540),AZ405,0)</f>
        <v>0</v>
      </c>
      <c r="BO405" s="97">
        <f t="shared" ref="BO405:BO436" si="333">IF(AND(BD405&lt;=43549,BD405&gt;=43545),AZ405,0)</f>
        <v>0</v>
      </c>
      <c r="BP405" s="97">
        <f t="shared" ref="BP405:BP436" si="334">IF(AND(BD405&lt;=43555,BD405&gt;=43550),AZ405,0)</f>
        <v>0</v>
      </c>
      <c r="BQ405" s="97">
        <f t="shared" ref="BQ405:BQ436" si="335">IF(AND(BD405&lt;=43560,BD405&gt;=43556),AZ405,0)</f>
        <v>0</v>
      </c>
      <c r="BR405" s="97">
        <f t="shared" ref="BR405:BR436" si="336">IF(AND($BD405&lt;=43565,$BD405&gt;=43561),$AZ405,0)</f>
        <v>0</v>
      </c>
      <c r="BS405" s="98">
        <f t="shared" ref="BS405:BS436" si="337">AZ405-SUM(BE405:BR405)</f>
        <v>0</v>
      </c>
      <c r="BT405" s="184"/>
      <c r="BV405" s="492"/>
    </row>
    <row r="406" spans="1:74" s="100" customFormat="1" ht="31.5" customHeight="1" x14ac:dyDescent="0.25">
      <c r="A406" s="74">
        <v>12</v>
      </c>
      <c r="B406" s="75">
        <v>225</v>
      </c>
      <c r="C406" s="49" t="s">
        <v>1889</v>
      </c>
      <c r="D406" s="76"/>
      <c r="E406" s="48" t="s">
        <v>1139</v>
      </c>
      <c r="F406" s="87" t="s">
        <v>2853</v>
      </c>
      <c r="G406" s="87"/>
      <c r="H406" s="87"/>
      <c r="I406" s="87"/>
      <c r="J406" s="109"/>
      <c r="K406" s="87"/>
      <c r="L406" s="87"/>
      <c r="M406" s="48" t="s">
        <v>2371</v>
      </c>
      <c r="N406" s="49" t="s">
        <v>3627</v>
      </c>
      <c r="O406" s="49"/>
      <c r="P406" s="76" t="str">
        <f t="shared" si="317"/>
        <v>番地未確定</v>
      </c>
      <c r="Q406" s="88" t="s">
        <v>2854</v>
      </c>
      <c r="R406" s="49"/>
      <c r="S406" s="76" t="s">
        <v>1854</v>
      </c>
      <c r="T406" s="76" t="s">
        <v>25</v>
      </c>
      <c r="U406" s="89"/>
      <c r="V406" s="90">
        <v>1</v>
      </c>
      <c r="W406" s="399">
        <f t="shared" si="314"/>
        <v>427000</v>
      </c>
      <c r="X406" s="171" t="s">
        <v>2855</v>
      </c>
      <c r="Y406" s="419"/>
      <c r="Z406" s="473" t="s">
        <v>4575</v>
      </c>
      <c r="AA406" s="473" t="s">
        <v>4575</v>
      </c>
      <c r="AB406" s="473" t="s">
        <v>4576</v>
      </c>
      <c r="AC406" s="132" t="str">
        <f>IF(AZ406=0,"【支払済】","")</f>
        <v>【支払済】</v>
      </c>
      <c r="AD406" s="132">
        <v>43550</v>
      </c>
      <c r="AE406" s="132">
        <v>42628</v>
      </c>
      <c r="AF406" s="132" t="str">
        <f t="shared" si="315"/>
        <v/>
      </c>
      <c r="AG406" s="132">
        <f t="shared" si="291"/>
        <v>42628</v>
      </c>
      <c r="AH406" s="132"/>
      <c r="AI406" s="204"/>
      <c r="AJ406" s="205"/>
      <c r="AK406" s="206"/>
      <c r="AL406" s="236"/>
      <c r="AM406" s="208">
        <v>427000</v>
      </c>
      <c r="AN406" s="93"/>
      <c r="AO406" s="49" t="str">
        <f t="shared" si="318"/>
        <v>千葉県千葉市若葉区中野町　（番地未確定）</v>
      </c>
      <c r="AP406" s="208"/>
      <c r="AQ406" s="89">
        <v>43565</v>
      </c>
      <c r="AR406" s="93">
        <v>427000</v>
      </c>
      <c r="AS406" s="89"/>
      <c r="AT406" s="93"/>
      <c r="AU406" s="89"/>
      <c r="AV406" s="93"/>
      <c r="AW406" s="89"/>
      <c r="AX406" s="94"/>
      <c r="AY406" s="391">
        <f t="shared" si="316"/>
        <v>427000</v>
      </c>
      <c r="AZ406" s="99">
        <f t="shared" si="290"/>
        <v>0</v>
      </c>
      <c r="BA406" s="49" t="str">
        <f t="shared" si="319"/>
        <v>千葉県千葉市若葉区中野町　（番地未確定）</v>
      </c>
      <c r="BB406" s="48">
        <f t="shared" si="320"/>
        <v>1</v>
      </c>
      <c r="BC406" s="96">
        <f t="shared" si="321"/>
        <v>0</v>
      </c>
      <c r="BD406" s="89" t="str">
        <f t="shared" si="322"/>
        <v>【支払済】</v>
      </c>
      <c r="BE406" s="97">
        <f t="shared" si="323"/>
        <v>0</v>
      </c>
      <c r="BF406" s="97">
        <f t="shared" si="324"/>
        <v>0</v>
      </c>
      <c r="BG406" s="97">
        <f t="shared" si="325"/>
        <v>0</v>
      </c>
      <c r="BH406" s="97">
        <f t="shared" si="326"/>
        <v>0</v>
      </c>
      <c r="BI406" s="97">
        <f t="shared" si="327"/>
        <v>0</v>
      </c>
      <c r="BJ406" s="97">
        <f t="shared" si="328"/>
        <v>0</v>
      </c>
      <c r="BK406" s="97">
        <f t="shared" si="329"/>
        <v>0</v>
      </c>
      <c r="BL406" s="97">
        <f t="shared" si="330"/>
        <v>0</v>
      </c>
      <c r="BM406" s="97">
        <f t="shared" si="331"/>
        <v>0</v>
      </c>
      <c r="BN406" s="97">
        <f t="shared" si="332"/>
        <v>0</v>
      </c>
      <c r="BO406" s="97">
        <f t="shared" si="333"/>
        <v>0</v>
      </c>
      <c r="BP406" s="97">
        <f t="shared" si="334"/>
        <v>0</v>
      </c>
      <c r="BQ406" s="97">
        <f t="shared" si="335"/>
        <v>0</v>
      </c>
      <c r="BR406" s="97">
        <f t="shared" si="336"/>
        <v>0</v>
      </c>
      <c r="BS406" s="98">
        <f t="shared" si="337"/>
        <v>0</v>
      </c>
      <c r="BT406" s="184"/>
      <c r="BU406" s="58"/>
      <c r="BV406" s="492"/>
    </row>
    <row r="407" spans="1:74" s="100" customFormat="1" ht="31.5" customHeight="1" x14ac:dyDescent="0.25">
      <c r="A407" s="74">
        <v>12</v>
      </c>
      <c r="B407" s="75">
        <v>225</v>
      </c>
      <c r="C407" s="49" t="s">
        <v>1889</v>
      </c>
      <c r="D407" s="76"/>
      <c r="E407" s="48" t="s">
        <v>1139</v>
      </c>
      <c r="F407" s="87" t="s">
        <v>2856</v>
      </c>
      <c r="G407" s="87"/>
      <c r="H407" s="87"/>
      <c r="I407" s="87"/>
      <c r="J407" s="109"/>
      <c r="K407" s="87"/>
      <c r="L407" s="87"/>
      <c r="M407" s="48" t="s">
        <v>2371</v>
      </c>
      <c r="N407" s="49" t="s">
        <v>3627</v>
      </c>
      <c r="O407" s="49"/>
      <c r="P407" s="76" t="str">
        <f t="shared" si="317"/>
        <v>番地未確定</v>
      </c>
      <c r="Q407" s="88" t="s">
        <v>601</v>
      </c>
      <c r="R407" s="49"/>
      <c r="S407" s="76" t="s">
        <v>1854</v>
      </c>
      <c r="T407" s="76" t="s">
        <v>25</v>
      </c>
      <c r="U407" s="89"/>
      <c r="V407" s="90">
        <v>1</v>
      </c>
      <c r="W407" s="399">
        <f t="shared" si="314"/>
        <v>1794511</v>
      </c>
      <c r="X407" s="171" t="s">
        <v>2855</v>
      </c>
      <c r="Y407" s="419"/>
      <c r="Z407" s="473" t="s">
        <v>4575</v>
      </c>
      <c r="AA407" s="473" t="s">
        <v>4575</v>
      </c>
      <c r="AB407" s="473" t="s">
        <v>4576</v>
      </c>
      <c r="AC407" s="132" t="str">
        <f>IF(AZ407=0,"【支払済】","")</f>
        <v>【支払済】</v>
      </c>
      <c r="AD407" s="132">
        <v>43550</v>
      </c>
      <c r="AE407" s="132">
        <v>42628</v>
      </c>
      <c r="AF407" s="132" t="str">
        <f t="shared" si="315"/>
        <v/>
      </c>
      <c r="AG407" s="132">
        <f t="shared" si="291"/>
        <v>42628</v>
      </c>
      <c r="AH407" s="132"/>
      <c r="AI407" s="204"/>
      <c r="AJ407" s="205"/>
      <c r="AK407" s="206"/>
      <c r="AL407" s="236"/>
      <c r="AM407" s="208">
        <v>1794511</v>
      </c>
      <c r="AN407" s="93"/>
      <c r="AO407" s="49" t="str">
        <f t="shared" si="318"/>
        <v>千葉県千葉市若葉区中野町　（番地未確定）</v>
      </c>
      <c r="AP407" s="208"/>
      <c r="AQ407" s="89">
        <v>43565</v>
      </c>
      <c r="AR407" s="93">
        <v>1794511</v>
      </c>
      <c r="AS407" s="89"/>
      <c r="AT407" s="93"/>
      <c r="AU407" s="89"/>
      <c r="AV407" s="93"/>
      <c r="AW407" s="89"/>
      <c r="AX407" s="94"/>
      <c r="AY407" s="391">
        <f t="shared" si="316"/>
        <v>1794511</v>
      </c>
      <c r="AZ407" s="99">
        <f t="shared" si="290"/>
        <v>0</v>
      </c>
      <c r="BA407" s="49" t="str">
        <f t="shared" si="319"/>
        <v>千葉県千葉市若葉区中野町　（番地未確定）</v>
      </c>
      <c r="BB407" s="48">
        <f t="shared" si="320"/>
        <v>1</v>
      </c>
      <c r="BC407" s="96">
        <f t="shared" si="321"/>
        <v>0</v>
      </c>
      <c r="BD407" s="89" t="str">
        <f t="shared" si="322"/>
        <v>【支払済】</v>
      </c>
      <c r="BE407" s="97">
        <f t="shared" si="323"/>
        <v>0</v>
      </c>
      <c r="BF407" s="97">
        <f t="shared" si="324"/>
        <v>0</v>
      </c>
      <c r="BG407" s="97">
        <f t="shared" si="325"/>
        <v>0</v>
      </c>
      <c r="BH407" s="97">
        <f t="shared" si="326"/>
        <v>0</v>
      </c>
      <c r="BI407" s="97">
        <f t="shared" si="327"/>
        <v>0</v>
      </c>
      <c r="BJ407" s="97">
        <f t="shared" si="328"/>
        <v>0</v>
      </c>
      <c r="BK407" s="97">
        <f t="shared" si="329"/>
        <v>0</v>
      </c>
      <c r="BL407" s="97">
        <f t="shared" si="330"/>
        <v>0</v>
      </c>
      <c r="BM407" s="97">
        <f t="shared" si="331"/>
        <v>0</v>
      </c>
      <c r="BN407" s="97">
        <f t="shared" si="332"/>
        <v>0</v>
      </c>
      <c r="BO407" s="97">
        <f t="shared" si="333"/>
        <v>0</v>
      </c>
      <c r="BP407" s="97">
        <f t="shared" si="334"/>
        <v>0</v>
      </c>
      <c r="BQ407" s="97">
        <f t="shared" si="335"/>
        <v>0</v>
      </c>
      <c r="BR407" s="97">
        <f t="shared" si="336"/>
        <v>0</v>
      </c>
      <c r="BS407" s="98">
        <f t="shared" si="337"/>
        <v>0</v>
      </c>
      <c r="BT407" s="184"/>
      <c r="BU407" s="58"/>
      <c r="BV407" s="492"/>
    </row>
    <row r="408" spans="1:74" s="100" customFormat="1" ht="31.5" customHeight="1" x14ac:dyDescent="0.25">
      <c r="A408" s="74">
        <v>12</v>
      </c>
      <c r="B408" s="75">
        <v>225</v>
      </c>
      <c r="C408" s="49" t="s">
        <v>1889</v>
      </c>
      <c r="D408" s="76"/>
      <c r="E408" s="48" t="s">
        <v>1139</v>
      </c>
      <c r="F408" s="87" t="s">
        <v>2856</v>
      </c>
      <c r="G408" s="87"/>
      <c r="H408" s="87"/>
      <c r="I408" s="87"/>
      <c r="J408" s="109"/>
      <c r="K408" s="87"/>
      <c r="L408" s="87"/>
      <c r="M408" s="48" t="s">
        <v>2371</v>
      </c>
      <c r="N408" s="49" t="s">
        <v>3627</v>
      </c>
      <c r="O408" s="49"/>
      <c r="P408" s="76" t="str">
        <f t="shared" si="317"/>
        <v>番地未確定</v>
      </c>
      <c r="Q408" s="88" t="s">
        <v>2854</v>
      </c>
      <c r="R408" s="49"/>
      <c r="S408" s="76" t="s">
        <v>1854</v>
      </c>
      <c r="T408" s="76" t="s">
        <v>25</v>
      </c>
      <c r="U408" s="89"/>
      <c r="V408" s="90">
        <v>1</v>
      </c>
      <c r="W408" s="399">
        <f t="shared" si="314"/>
        <v>1794511</v>
      </c>
      <c r="X408" s="171" t="s">
        <v>2855</v>
      </c>
      <c r="Y408" s="419"/>
      <c r="Z408" s="473" t="s">
        <v>4575</v>
      </c>
      <c r="AA408" s="473" t="s">
        <v>4575</v>
      </c>
      <c r="AB408" s="473" t="s">
        <v>4576</v>
      </c>
      <c r="AC408" s="132" t="str">
        <f>IF(AZ408=0,"【支払済】","")</f>
        <v>【支払済】</v>
      </c>
      <c r="AD408" s="132">
        <v>43550</v>
      </c>
      <c r="AE408" s="132">
        <v>42628</v>
      </c>
      <c r="AF408" s="132" t="str">
        <f t="shared" si="315"/>
        <v/>
      </c>
      <c r="AG408" s="132">
        <f t="shared" si="291"/>
        <v>42628</v>
      </c>
      <c r="AH408" s="132"/>
      <c r="AI408" s="204"/>
      <c r="AJ408" s="205"/>
      <c r="AK408" s="206"/>
      <c r="AL408" s="236"/>
      <c r="AM408" s="208">
        <v>1794511</v>
      </c>
      <c r="AN408" s="93"/>
      <c r="AO408" s="49" t="str">
        <f t="shared" si="318"/>
        <v>千葉県千葉市若葉区中野町　（番地未確定）</v>
      </c>
      <c r="AP408" s="208"/>
      <c r="AQ408" s="89">
        <v>43565</v>
      </c>
      <c r="AR408" s="93">
        <v>1794511</v>
      </c>
      <c r="AS408" s="89"/>
      <c r="AT408" s="93"/>
      <c r="AU408" s="89"/>
      <c r="AV408" s="93"/>
      <c r="AW408" s="89"/>
      <c r="AX408" s="94"/>
      <c r="AY408" s="391">
        <f t="shared" si="316"/>
        <v>1794511</v>
      </c>
      <c r="AZ408" s="99">
        <f t="shared" si="290"/>
        <v>0</v>
      </c>
      <c r="BA408" s="49" t="str">
        <f t="shared" si="319"/>
        <v>千葉県千葉市若葉区中野町　（番地未確定）</v>
      </c>
      <c r="BB408" s="48">
        <f t="shared" si="320"/>
        <v>1</v>
      </c>
      <c r="BC408" s="96">
        <f t="shared" si="321"/>
        <v>0</v>
      </c>
      <c r="BD408" s="89" t="str">
        <f t="shared" si="322"/>
        <v>【支払済】</v>
      </c>
      <c r="BE408" s="97">
        <f t="shared" si="323"/>
        <v>0</v>
      </c>
      <c r="BF408" s="97">
        <f t="shared" si="324"/>
        <v>0</v>
      </c>
      <c r="BG408" s="97">
        <f t="shared" si="325"/>
        <v>0</v>
      </c>
      <c r="BH408" s="97">
        <f t="shared" si="326"/>
        <v>0</v>
      </c>
      <c r="BI408" s="97">
        <f t="shared" si="327"/>
        <v>0</v>
      </c>
      <c r="BJ408" s="97">
        <f t="shared" si="328"/>
        <v>0</v>
      </c>
      <c r="BK408" s="97">
        <f t="shared" si="329"/>
        <v>0</v>
      </c>
      <c r="BL408" s="97">
        <f t="shared" si="330"/>
        <v>0</v>
      </c>
      <c r="BM408" s="97">
        <f t="shared" si="331"/>
        <v>0</v>
      </c>
      <c r="BN408" s="97">
        <f t="shared" si="332"/>
        <v>0</v>
      </c>
      <c r="BO408" s="97">
        <f t="shared" si="333"/>
        <v>0</v>
      </c>
      <c r="BP408" s="97">
        <f t="shared" si="334"/>
        <v>0</v>
      </c>
      <c r="BQ408" s="97">
        <f t="shared" si="335"/>
        <v>0</v>
      </c>
      <c r="BR408" s="97">
        <f t="shared" si="336"/>
        <v>0</v>
      </c>
      <c r="BS408" s="130">
        <f t="shared" si="337"/>
        <v>0</v>
      </c>
      <c r="BT408" s="184"/>
      <c r="BU408" s="58"/>
      <c r="BV408" s="492"/>
    </row>
    <row r="409" spans="1:74" s="100" customFormat="1" ht="31.5" customHeight="1" x14ac:dyDescent="0.25">
      <c r="A409" s="74">
        <v>12</v>
      </c>
      <c r="B409" s="75">
        <v>225</v>
      </c>
      <c r="C409" s="49" t="s">
        <v>1889</v>
      </c>
      <c r="D409" s="76"/>
      <c r="E409" s="48" t="s">
        <v>1139</v>
      </c>
      <c r="F409" s="318" t="s">
        <v>2856</v>
      </c>
      <c r="G409" s="318"/>
      <c r="H409" s="87"/>
      <c r="I409" s="87"/>
      <c r="J409" s="109"/>
      <c r="K409" s="87"/>
      <c r="L409" s="87"/>
      <c r="M409" s="48" t="s">
        <v>2371</v>
      </c>
      <c r="N409" s="49" t="s">
        <v>1344</v>
      </c>
      <c r="O409" s="49"/>
      <c r="P409" s="76" t="str">
        <f t="shared" si="317"/>
        <v/>
      </c>
      <c r="Q409" s="88" t="s">
        <v>601</v>
      </c>
      <c r="R409" s="49"/>
      <c r="S409" s="76" t="s">
        <v>1854</v>
      </c>
      <c r="T409" s="76" t="s">
        <v>25</v>
      </c>
      <c r="U409" s="89"/>
      <c r="V409" s="90">
        <v>5</v>
      </c>
      <c r="W409" s="399">
        <f t="shared" si="314"/>
        <v>444302.2</v>
      </c>
      <c r="X409" s="171" t="s">
        <v>3514</v>
      </c>
      <c r="Y409" s="76"/>
      <c r="Z409" s="473" t="s">
        <v>4575</v>
      </c>
      <c r="AA409" s="473" t="s">
        <v>4575</v>
      </c>
      <c r="AB409" s="473" t="s">
        <v>4576</v>
      </c>
      <c r="AC409" s="132">
        <v>43523</v>
      </c>
      <c r="AD409" s="132">
        <v>43493</v>
      </c>
      <c r="AE409" s="132">
        <v>42628</v>
      </c>
      <c r="AF409" s="132" t="str">
        <f t="shared" si="315"/>
        <v/>
      </c>
      <c r="AG409" s="132">
        <f t="shared" si="291"/>
        <v>42628</v>
      </c>
      <c r="AH409" s="132"/>
      <c r="AI409" s="204"/>
      <c r="AJ409" s="205"/>
      <c r="AK409" s="206"/>
      <c r="AL409" s="236"/>
      <c r="AM409" s="208">
        <f>1794511+427000</f>
        <v>2221511</v>
      </c>
      <c r="AN409" s="93"/>
      <c r="AO409" s="49" t="str">
        <f t="shared" si="318"/>
        <v>千葉県千葉市若葉区中野町１９９６－３、４</v>
      </c>
      <c r="AP409" s="49"/>
      <c r="AQ409" s="89"/>
      <c r="AR409" s="93"/>
      <c r="AS409" s="89"/>
      <c r="AT409" s="93"/>
      <c r="AU409" s="89"/>
      <c r="AV409" s="93"/>
      <c r="AW409" s="89"/>
      <c r="AX409" s="94"/>
      <c r="AY409" s="391">
        <f t="shared" si="316"/>
        <v>0</v>
      </c>
      <c r="AZ409" s="99">
        <f t="shared" si="290"/>
        <v>2221511</v>
      </c>
      <c r="BA409" s="49" t="str">
        <f t="shared" si="319"/>
        <v>千葉県千葉市若葉区中野町１９９６－３、４</v>
      </c>
      <c r="BB409" s="48">
        <f t="shared" si="320"/>
        <v>5</v>
      </c>
      <c r="BC409" s="96">
        <f t="shared" si="321"/>
        <v>0</v>
      </c>
      <c r="BD409" s="89">
        <f t="shared" si="322"/>
        <v>43523</v>
      </c>
      <c r="BE409" s="97">
        <f t="shared" si="323"/>
        <v>0</v>
      </c>
      <c r="BF409" s="97">
        <f t="shared" si="324"/>
        <v>0</v>
      </c>
      <c r="BG409" s="97">
        <f t="shared" si="325"/>
        <v>0</v>
      </c>
      <c r="BH409" s="97">
        <f t="shared" si="326"/>
        <v>0</v>
      </c>
      <c r="BI409" s="97">
        <f t="shared" si="327"/>
        <v>0</v>
      </c>
      <c r="BJ409" s="97">
        <f t="shared" si="328"/>
        <v>2221511</v>
      </c>
      <c r="BK409" s="97">
        <f t="shared" si="329"/>
        <v>0</v>
      </c>
      <c r="BL409" s="97">
        <f t="shared" si="330"/>
        <v>0</v>
      </c>
      <c r="BM409" s="97">
        <f t="shared" si="331"/>
        <v>0</v>
      </c>
      <c r="BN409" s="97">
        <f t="shared" si="332"/>
        <v>0</v>
      </c>
      <c r="BO409" s="97">
        <f t="shared" si="333"/>
        <v>0</v>
      </c>
      <c r="BP409" s="97">
        <f t="shared" si="334"/>
        <v>0</v>
      </c>
      <c r="BQ409" s="97">
        <f t="shared" si="335"/>
        <v>0</v>
      </c>
      <c r="BR409" s="97">
        <f t="shared" si="336"/>
        <v>0</v>
      </c>
      <c r="BS409" s="130">
        <f t="shared" si="337"/>
        <v>0</v>
      </c>
      <c r="BT409" s="184"/>
      <c r="BU409" s="58"/>
      <c r="BV409" s="122"/>
    </row>
    <row r="410" spans="1:74" s="100" customFormat="1" ht="31.5" customHeight="1" x14ac:dyDescent="0.25">
      <c r="A410" s="74">
        <v>12</v>
      </c>
      <c r="B410" s="75">
        <v>226</v>
      </c>
      <c r="C410" s="49" t="s">
        <v>1890</v>
      </c>
      <c r="D410" s="76" t="s">
        <v>2906</v>
      </c>
      <c r="E410" s="48" t="s">
        <v>1138</v>
      </c>
      <c r="F410" s="149" t="s">
        <v>3271</v>
      </c>
      <c r="G410" s="149"/>
      <c r="H410" s="149"/>
      <c r="I410" s="149"/>
      <c r="J410" s="265"/>
      <c r="K410" s="149"/>
      <c r="L410" s="149"/>
      <c r="M410" s="48" t="s">
        <v>2371</v>
      </c>
      <c r="N410" s="49" t="s">
        <v>1341</v>
      </c>
      <c r="O410" s="49"/>
      <c r="P410" s="76" t="str">
        <f t="shared" si="317"/>
        <v/>
      </c>
      <c r="Q410" s="88" t="s">
        <v>596</v>
      </c>
      <c r="R410" s="49"/>
      <c r="S410" s="76" t="s">
        <v>1854</v>
      </c>
      <c r="T410" s="76" t="s">
        <v>25</v>
      </c>
      <c r="U410" s="89"/>
      <c r="V410" s="90">
        <v>2</v>
      </c>
      <c r="W410" s="399">
        <f t="shared" si="314"/>
        <v>472505</v>
      </c>
      <c r="X410" s="171" t="s">
        <v>2449</v>
      </c>
      <c r="Y410" s="76"/>
      <c r="Z410" s="473" t="s">
        <v>4575</v>
      </c>
      <c r="AA410" s="473" t="s">
        <v>4575</v>
      </c>
      <c r="AB410" s="473" t="s">
        <v>4576</v>
      </c>
      <c r="AC410" s="132" t="s">
        <v>3138</v>
      </c>
      <c r="AD410" s="132" t="s">
        <v>3142</v>
      </c>
      <c r="AE410" s="132" t="s">
        <v>3178</v>
      </c>
      <c r="AF410" s="132" t="str">
        <f t="shared" si="315"/>
        <v>SAME</v>
      </c>
      <c r="AG410" s="132" t="str">
        <f t="shared" si="291"/>
        <v>記載無</v>
      </c>
      <c r="AH410" s="132"/>
      <c r="AI410" s="204"/>
      <c r="AJ410" s="205"/>
      <c r="AK410" s="206"/>
      <c r="AL410" s="226"/>
      <c r="AM410" s="208">
        <f>85400+859610</f>
        <v>945010</v>
      </c>
      <c r="AN410" s="93"/>
      <c r="AO410" s="49" t="str">
        <f t="shared" si="318"/>
        <v>千葉県千葉市緑区平山町１０４９－１７６</v>
      </c>
      <c r="AP410" s="49"/>
      <c r="AQ410" s="89"/>
      <c r="AR410" s="93"/>
      <c r="AS410" s="89"/>
      <c r="AT410" s="93"/>
      <c r="AU410" s="89"/>
      <c r="AV410" s="93"/>
      <c r="AW410" s="89"/>
      <c r="AX410" s="94"/>
      <c r="AY410" s="391">
        <f t="shared" si="316"/>
        <v>0</v>
      </c>
      <c r="AZ410" s="95">
        <f t="shared" si="290"/>
        <v>945010</v>
      </c>
      <c r="BA410" s="49" t="str">
        <f t="shared" si="319"/>
        <v>千葉県千葉市緑区平山町１０４９－１７６</v>
      </c>
      <c r="BB410" s="48">
        <f t="shared" si="320"/>
        <v>2</v>
      </c>
      <c r="BC410" s="96">
        <f t="shared" si="321"/>
        <v>0</v>
      </c>
      <c r="BD410" s="89" t="str">
        <f t="shared" si="322"/>
        <v>記載無</v>
      </c>
      <c r="BE410" s="97">
        <f t="shared" si="323"/>
        <v>0</v>
      </c>
      <c r="BF410" s="97">
        <f t="shared" si="324"/>
        <v>0</v>
      </c>
      <c r="BG410" s="97">
        <f t="shared" si="325"/>
        <v>0</v>
      </c>
      <c r="BH410" s="97">
        <f t="shared" si="326"/>
        <v>0</v>
      </c>
      <c r="BI410" s="97">
        <f t="shared" si="327"/>
        <v>0</v>
      </c>
      <c r="BJ410" s="97">
        <f t="shared" si="328"/>
        <v>0</v>
      </c>
      <c r="BK410" s="97">
        <f t="shared" si="329"/>
        <v>0</v>
      </c>
      <c r="BL410" s="97">
        <f t="shared" si="330"/>
        <v>0</v>
      </c>
      <c r="BM410" s="97">
        <f t="shared" si="331"/>
        <v>0</v>
      </c>
      <c r="BN410" s="97">
        <f t="shared" si="332"/>
        <v>0</v>
      </c>
      <c r="BO410" s="97">
        <f t="shared" si="333"/>
        <v>0</v>
      </c>
      <c r="BP410" s="97">
        <f t="shared" si="334"/>
        <v>0</v>
      </c>
      <c r="BQ410" s="97">
        <f t="shared" si="335"/>
        <v>0</v>
      </c>
      <c r="BR410" s="97">
        <f t="shared" si="336"/>
        <v>0</v>
      </c>
      <c r="BS410" s="130">
        <f t="shared" si="337"/>
        <v>945010</v>
      </c>
      <c r="BT410" s="184"/>
      <c r="BU410" s="58"/>
      <c r="BV410" s="122"/>
    </row>
    <row r="411" spans="1:74" s="100" customFormat="1" ht="31.5" customHeight="1" x14ac:dyDescent="0.25">
      <c r="A411" s="74">
        <v>12</v>
      </c>
      <c r="B411" s="75">
        <v>226</v>
      </c>
      <c r="C411" s="49" t="s">
        <v>1890</v>
      </c>
      <c r="D411" s="76" t="s">
        <v>2906</v>
      </c>
      <c r="E411" s="48" t="s">
        <v>1138</v>
      </c>
      <c r="F411" s="152" t="s">
        <v>3272</v>
      </c>
      <c r="G411" s="152"/>
      <c r="H411" s="152"/>
      <c r="I411" s="152"/>
      <c r="J411" s="266"/>
      <c r="K411" s="152"/>
      <c r="L411" s="152"/>
      <c r="M411" s="48" t="s">
        <v>2371</v>
      </c>
      <c r="N411" s="49" t="s">
        <v>1341</v>
      </c>
      <c r="O411" s="49"/>
      <c r="P411" s="76" t="str">
        <f t="shared" si="317"/>
        <v/>
      </c>
      <c r="Q411" s="88" t="s">
        <v>596</v>
      </c>
      <c r="R411" s="49"/>
      <c r="S411" s="76" t="s">
        <v>1854</v>
      </c>
      <c r="T411" s="76" t="s">
        <v>25</v>
      </c>
      <c r="U411" s="89"/>
      <c r="V411" s="90">
        <v>2</v>
      </c>
      <c r="W411" s="399">
        <f t="shared" si="314"/>
        <v>521688</v>
      </c>
      <c r="X411" s="171" t="s">
        <v>2449</v>
      </c>
      <c r="Y411" s="76"/>
      <c r="Z411" s="473" t="s">
        <v>4575</v>
      </c>
      <c r="AA411" s="473" t="s">
        <v>4575</v>
      </c>
      <c r="AB411" s="473" t="s">
        <v>4576</v>
      </c>
      <c r="AC411" s="132" t="s">
        <v>145</v>
      </c>
      <c r="AD411" s="132">
        <v>43385</v>
      </c>
      <c r="AE411" s="132">
        <v>41726</v>
      </c>
      <c r="AF411" s="132" t="str">
        <f t="shared" si="315"/>
        <v/>
      </c>
      <c r="AG411" s="132">
        <f t="shared" si="291"/>
        <v>41726</v>
      </c>
      <c r="AH411" s="132"/>
      <c r="AI411" s="204"/>
      <c r="AJ411" s="205"/>
      <c r="AK411" s="211"/>
      <c r="AL411" s="226"/>
      <c r="AM411" s="208">
        <v>1043376</v>
      </c>
      <c r="AN411" s="93"/>
      <c r="AO411" s="49" t="str">
        <f t="shared" si="318"/>
        <v>千葉県千葉市緑区平山町１０４９－１７６</v>
      </c>
      <c r="AP411" s="49"/>
      <c r="AQ411" s="89"/>
      <c r="AR411" s="93"/>
      <c r="AS411" s="89"/>
      <c r="AT411" s="93"/>
      <c r="AU411" s="89"/>
      <c r="AV411" s="93"/>
      <c r="AW411" s="89"/>
      <c r="AX411" s="94"/>
      <c r="AY411" s="391">
        <f t="shared" si="316"/>
        <v>0</v>
      </c>
      <c r="AZ411" s="95">
        <f t="shared" si="290"/>
        <v>1043376</v>
      </c>
      <c r="BA411" s="49" t="str">
        <f t="shared" si="319"/>
        <v>千葉県千葉市緑区平山町１０４９－１７６</v>
      </c>
      <c r="BB411" s="48">
        <f t="shared" si="320"/>
        <v>2</v>
      </c>
      <c r="BC411" s="96">
        <f t="shared" si="321"/>
        <v>0</v>
      </c>
      <c r="BD411" s="89" t="str">
        <f t="shared" si="322"/>
        <v>期限未記載</v>
      </c>
      <c r="BE411" s="97">
        <f t="shared" si="323"/>
        <v>1043376</v>
      </c>
      <c r="BF411" s="97">
        <f t="shared" si="324"/>
        <v>0</v>
      </c>
      <c r="BG411" s="97">
        <f t="shared" si="325"/>
        <v>0</v>
      </c>
      <c r="BH411" s="97">
        <f t="shared" si="326"/>
        <v>0</v>
      </c>
      <c r="BI411" s="97">
        <f t="shared" si="327"/>
        <v>0</v>
      </c>
      <c r="BJ411" s="97">
        <f t="shared" si="328"/>
        <v>0</v>
      </c>
      <c r="BK411" s="97">
        <f t="shared" si="329"/>
        <v>0</v>
      </c>
      <c r="BL411" s="97">
        <f t="shared" si="330"/>
        <v>0</v>
      </c>
      <c r="BM411" s="97">
        <f t="shared" si="331"/>
        <v>0</v>
      </c>
      <c r="BN411" s="97">
        <f t="shared" si="332"/>
        <v>0</v>
      </c>
      <c r="BO411" s="97">
        <f t="shared" si="333"/>
        <v>0</v>
      </c>
      <c r="BP411" s="97">
        <f t="shared" si="334"/>
        <v>0</v>
      </c>
      <c r="BQ411" s="97">
        <f t="shared" si="335"/>
        <v>0</v>
      </c>
      <c r="BR411" s="97">
        <f t="shared" si="336"/>
        <v>0</v>
      </c>
      <c r="BS411" s="130">
        <f t="shared" si="337"/>
        <v>0</v>
      </c>
      <c r="BT411" s="184"/>
      <c r="BU411" s="58"/>
      <c r="BV411" s="122"/>
    </row>
    <row r="412" spans="1:74" s="100" customFormat="1" ht="31.5" customHeight="1" x14ac:dyDescent="0.25">
      <c r="A412" s="74">
        <v>12</v>
      </c>
      <c r="B412" s="75">
        <v>226</v>
      </c>
      <c r="C412" s="49" t="s">
        <v>1890</v>
      </c>
      <c r="D412" s="76" t="s">
        <v>2906</v>
      </c>
      <c r="E412" s="48" t="s">
        <v>1138</v>
      </c>
      <c r="F412" s="152" t="s">
        <v>3273</v>
      </c>
      <c r="G412" s="152"/>
      <c r="H412" s="152"/>
      <c r="I412" s="152"/>
      <c r="J412" s="266"/>
      <c r="K412" s="152"/>
      <c r="L412" s="152"/>
      <c r="M412" s="48" t="s">
        <v>2371</v>
      </c>
      <c r="N412" s="49" t="s">
        <v>1341</v>
      </c>
      <c r="O412" s="49"/>
      <c r="P412" s="76" t="str">
        <f t="shared" si="317"/>
        <v/>
      </c>
      <c r="Q412" s="88" t="s">
        <v>596</v>
      </c>
      <c r="R412" s="49"/>
      <c r="S412" s="76" t="s">
        <v>1854</v>
      </c>
      <c r="T412" s="76" t="s">
        <v>25</v>
      </c>
      <c r="U412" s="89"/>
      <c r="V412" s="90">
        <v>2</v>
      </c>
      <c r="W412" s="399">
        <f t="shared" si="314"/>
        <v>521688</v>
      </c>
      <c r="X412" s="171" t="s">
        <v>2449</v>
      </c>
      <c r="Y412" s="76"/>
      <c r="Z412" s="473" t="s">
        <v>4575</v>
      </c>
      <c r="AA412" s="473" t="s">
        <v>4575</v>
      </c>
      <c r="AB412" s="473" t="s">
        <v>4576</v>
      </c>
      <c r="AC412" s="132" t="s">
        <v>3138</v>
      </c>
      <c r="AD412" s="132" t="s">
        <v>3142</v>
      </c>
      <c r="AE412" s="132" t="s">
        <v>3178</v>
      </c>
      <c r="AF412" s="132" t="str">
        <f t="shared" si="315"/>
        <v>SAME</v>
      </c>
      <c r="AG412" s="132" t="str">
        <f t="shared" si="291"/>
        <v>記載無</v>
      </c>
      <c r="AH412" s="132"/>
      <c r="AI412" s="204"/>
      <c r="AJ412" s="205"/>
      <c r="AK412" s="211"/>
      <c r="AL412" s="226"/>
      <c r="AM412" s="208">
        <v>1043376</v>
      </c>
      <c r="AN412" s="93"/>
      <c r="AO412" s="49" t="str">
        <f t="shared" si="318"/>
        <v>千葉県千葉市緑区平山町１０４９－１７６</v>
      </c>
      <c r="AP412" s="49"/>
      <c r="AQ412" s="89"/>
      <c r="AR412" s="93"/>
      <c r="AS412" s="89"/>
      <c r="AT412" s="93"/>
      <c r="AU412" s="89"/>
      <c r="AV412" s="93"/>
      <c r="AW412" s="89"/>
      <c r="AX412" s="94"/>
      <c r="AY412" s="391">
        <f t="shared" si="316"/>
        <v>0</v>
      </c>
      <c r="AZ412" s="95">
        <f t="shared" si="290"/>
        <v>1043376</v>
      </c>
      <c r="BA412" s="49" t="str">
        <f t="shared" si="319"/>
        <v>千葉県千葉市緑区平山町１０４９－１７６</v>
      </c>
      <c r="BB412" s="48">
        <f t="shared" si="320"/>
        <v>2</v>
      </c>
      <c r="BC412" s="96">
        <f t="shared" si="321"/>
        <v>0</v>
      </c>
      <c r="BD412" s="89" t="str">
        <f t="shared" si="322"/>
        <v>記載無</v>
      </c>
      <c r="BE412" s="97">
        <f t="shared" si="323"/>
        <v>0</v>
      </c>
      <c r="BF412" s="97">
        <f t="shared" si="324"/>
        <v>0</v>
      </c>
      <c r="BG412" s="97">
        <f t="shared" si="325"/>
        <v>0</v>
      </c>
      <c r="BH412" s="97">
        <f t="shared" si="326"/>
        <v>0</v>
      </c>
      <c r="BI412" s="97">
        <f t="shared" si="327"/>
        <v>0</v>
      </c>
      <c r="BJ412" s="97">
        <f t="shared" si="328"/>
        <v>0</v>
      </c>
      <c r="BK412" s="97">
        <f t="shared" si="329"/>
        <v>0</v>
      </c>
      <c r="BL412" s="97">
        <f t="shared" si="330"/>
        <v>0</v>
      </c>
      <c r="BM412" s="97">
        <f t="shared" si="331"/>
        <v>0</v>
      </c>
      <c r="BN412" s="97">
        <f t="shared" si="332"/>
        <v>0</v>
      </c>
      <c r="BO412" s="97">
        <f t="shared" si="333"/>
        <v>0</v>
      </c>
      <c r="BP412" s="97">
        <f t="shared" si="334"/>
        <v>0</v>
      </c>
      <c r="BQ412" s="97">
        <f t="shared" si="335"/>
        <v>0</v>
      </c>
      <c r="BR412" s="97">
        <f t="shared" si="336"/>
        <v>0</v>
      </c>
      <c r="BS412" s="98">
        <f t="shared" si="337"/>
        <v>1043376</v>
      </c>
      <c r="BT412" s="184"/>
      <c r="BU412" s="58"/>
      <c r="BV412" s="122"/>
    </row>
    <row r="413" spans="1:74" s="100" customFormat="1" ht="31.5" customHeight="1" x14ac:dyDescent="0.25">
      <c r="A413" s="74">
        <v>12</v>
      </c>
      <c r="B413" s="75">
        <v>226</v>
      </c>
      <c r="C413" s="49" t="s">
        <v>1890</v>
      </c>
      <c r="D413" s="76" t="s">
        <v>2988</v>
      </c>
      <c r="E413" s="48" t="s">
        <v>1138</v>
      </c>
      <c r="F413" s="87" t="s">
        <v>3276</v>
      </c>
      <c r="G413" s="87"/>
      <c r="H413" s="87"/>
      <c r="I413" s="87"/>
      <c r="J413" s="109"/>
      <c r="K413" s="87"/>
      <c r="L413" s="87"/>
      <c r="M413" s="48" t="s">
        <v>2371</v>
      </c>
      <c r="N413" s="49" t="s">
        <v>3277</v>
      </c>
      <c r="O413" s="49"/>
      <c r="P413" s="76" t="str">
        <f t="shared" si="317"/>
        <v/>
      </c>
      <c r="Q413" s="88" t="s">
        <v>3274</v>
      </c>
      <c r="R413" s="49"/>
      <c r="S413" s="76" t="s">
        <v>2421</v>
      </c>
      <c r="T413" s="76" t="s">
        <v>3275</v>
      </c>
      <c r="U413" s="89"/>
      <c r="V413" s="90">
        <v>2</v>
      </c>
      <c r="W413" s="399">
        <f t="shared" si="314"/>
        <v>85400</v>
      </c>
      <c r="X413" s="171" t="s">
        <v>2449</v>
      </c>
      <c r="Y413" s="76"/>
      <c r="Z413" s="473" t="s">
        <v>4575</v>
      </c>
      <c r="AA413" s="473" t="s">
        <v>4575</v>
      </c>
      <c r="AB413" s="473" t="s">
        <v>4576</v>
      </c>
      <c r="AC413" s="132">
        <v>43567</v>
      </c>
      <c r="AD413" s="132">
        <v>43537</v>
      </c>
      <c r="AE413" s="132"/>
      <c r="AF413" s="132" t="str">
        <f t="shared" si="315"/>
        <v/>
      </c>
      <c r="AG413" s="132">
        <f t="shared" si="291"/>
        <v>43537</v>
      </c>
      <c r="AH413" s="132"/>
      <c r="AI413" s="204"/>
      <c r="AJ413" s="205"/>
      <c r="AK413" s="211"/>
      <c r="AL413" s="236"/>
      <c r="AM413" s="208">
        <f>85400*2</f>
        <v>170800</v>
      </c>
      <c r="AN413" s="93"/>
      <c r="AO413" s="49" t="str">
        <f t="shared" si="318"/>
        <v>千葉県千葉市緑区平山町１０４９－１７６（南側）購入用計量器工事費</v>
      </c>
      <c r="AP413" s="49"/>
      <c r="AQ413" s="89"/>
      <c r="AR413" s="93"/>
      <c r="AS413" s="89"/>
      <c r="AT413" s="93"/>
      <c r="AU413" s="89"/>
      <c r="AV413" s="93"/>
      <c r="AW413" s="89"/>
      <c r="AX413" s="94"/>
      <c r="AY413" s="391">
        <f t="shared" si="316"/>
        <v>0</v>
      </c>
      <c r="AZ413" s="95">
        <f t="shared" si="290"/>
        <v>170800</v>
      </c>
      <c r="BA413" s="49" t="str">
        <f t="shared" si="319"/>
        <v>千葉県千葉市緑区平山町１０４９－１７６（南側）購入用計量器工事費</v>
      </c>
      <c r="BB413" s="48">
        <f t="shared" si="320"/>
        <v>2</v>
      </c>
      <c r="BC413" s="96">
        <f t="shared" si="321"/>
        <v>0</v>
      </c>
      <c r="BD413" s="89">
        <f t="shared" si="322"/>
        <v>43567</v>
      </c>
      <c r="BE413" s="97">
        <f t="shared" si="323"/>
        <v>0</v>
      </c>
      <c r="BF413" s="97">
        <f t="shared" si="324"/>
        <v>0</v>
      </c>
      <c r="BG413" s="97">
        <f t="shared" si="325"/>
        <v>0</v>
      </c>
      <c r="BH413" s="97">
        <f t="shared" si="326"/>
        <v>0</v>
      </c>
      <c r="BI413" s="97">
        <f t="shared" si="327"/>
        <v>0</v>
      </c>
      <c r="BJ413" s="97">
        <f t="shared" si="328"/>
        <v>0</v>
      </c>
      <c r="BK413" s="97">
        <f t="shared" si="329"/>
        <v>0</v>
      </c>
      <c r="BL413" s="97">
        <f t="shared" si="330"/>
        <v>0</v>
      </c>
      <c r="BM413" s="97">
        <f t="shared" si="331"/>
        <v>0</v>
      </c>
      <c r="BN413" s="97">
        <f t="shared" si="332"/>
        <v>0</v>
      </c>
      <c r="BO413" s="97">
        <f t="shared" si="333"/>
        <v>0</v>
      </c>
      <c r="BP413" s="97">
        <f t="shared" si="334"/>
        <v>0</v>
      </c>
      <c r="BQ413" s="97">
        <f t="shared" si="335"/>
        <v>0</v>
      </c>
      <c r="BR413" s="97">
        <f t="shared" si="336"/>
        <v>0</v>
      </c>
      <c r="BS413" s="98">
        <f t="shared" si="337"/>
        <v>170800</v>
      </c>
      <c r="BT413" s="184"/>
      <c r="BU413" s="58"/>
      <c r="BV413" s="122"/>
    </row>
    <row r="414" spans="1:74" s="100" customFormat="1" ht="31.5" customHeight="1" x14ac:dyDescent="0.25">
      <c r="A414" s="74">
        <v>12</v>
      </c>
      <c r="B414" s="75">
        <v>228</v>
      </c>
      <c r="C414" s="49" t="s">
        <v>1890</v>
      </c>
      <c r="D414" s="76" t="s">
        <v>2906</v>
      </c>
      <c r="E414" s="76" t="s">
        <v>1113</v>
      </c>
      <c r="F414" s="101" t="s">
        <v>2899</v>
      </c>
      <c r="G414" s="101"/>
      <c r="H414" s="101"/>
      <c r="I414" s="101"/>
      <c r="J414" s="257"/>
      <c r="K414" s="101"/>
      <c r="L414" s="101"/>
      <c r="M414" s="76" t="s">
        <v>2972</v>
      </c>
      <c r="N414" s="49" t="s">
        <v>1342</v>
      </c>
      <c r="O414" s="49"/>
      <c r="P414" s="49"/>
      <c r="Q414" s="88" t="s">
        <v>170</v>
      </c>
      <c r="R414" s="49"/>
      <c r="S414" s="76" t="s">
        <v>1854</v>
      </c>
      <c r="T414" s="76" t="s">
        <v>25</v>
      </c>
      <c r="U414" s="110" t="s">
        <v>380</v>
      </c>
      <c r="V414" s="143">
        <v>2</v>
      </c>
      <c r="W414" s="399">
        <f t="shared" si="314"/>
        <v>875000</v>
      </c>
      <c r="X414" s="171" t="s">
        <v>2898</v>
      </c>
      <c r="Y414" s="121"/>
      <c r="Z414" s="473" t="s">
        <v>4575</v>
      </c>
      <c r="AA414" s="473" t="s">
        <v>4575</v>
      </c>
      <c r="AB414" s="473" t="s">
        <v>4576</v>
      </c>
      <c r="AC414" s="132">
        <v>43530</v>
      </c>
      <c r="AD414" s="132">
        <v>43500</v>
      </c>
      <c r="AE414" s="132"/>
      <c r="AF414" s="132" t="str">
        <f t="shared" si="315"/>
        <v/>
      </c>
      <c r="AG414" s="132">
        <f t="shared" si="291"/>
        <v>43500</v>
      </c>
      <c r="AH414" s="132"/>
      <c r="AI414" s="132"/>
      <c r="AJ414" s="132"/>
      <c r="AK414" s="215"/>
      <c r="AL414" s="132"/>
      <c r="AM414" s="150"/>
      <c r="AN414" s="111">
        <f>875000*2</f>
        <v>1750000</v>
      </c>
      <c r="AO414" s="49" t="str">
        <f t="shared" si="318"/>
        <v>千葉県千葉市緑区平川町１３５２－３－１～２</v>
      </c>
      <c r="AP414" s="49"/>
      <c r="AQ414" s="89"/>
      <c r="AR414" s="93"/>
      <c r="AS414" s="89"/>
      <c r="AT414" s="93"/>
      <c r="AU414" s="89"/>
      <c r="AV414" s="93"/>
      <c r="AW414" s="107"/>
      <c r="AX414" s="103"/>
      <c r="AY414" s="391">
        <f t="shared" si="316"/>
        <v>0</v>
      </c>
      <c r="AZ414" s="95" t="str">
        <f t="shared" si="290"/>
        <v/>
      </c>
      <c r="BA414" s="49" t="str">
        <f t="shared" si="319"/>
        <v>千葉県千葉市緑区平川町１３５２－３－１～２</v>
      </c>
      <c r="BB414" s="48">
        <f t="shared" si="320"/>
        <v>2</v>
      </c>
      <c r="BC414" s="96">
        <f t="shared" si="321"/>
        <v>0</v>
      </c>
      <c r="BD414" s="89">
        <f t="shared" si="322"/>
        <v>43530</v>
      </c>
      <c r="BE414" s="97">
        <f t="shared" si="323"/>
        <v>0</v>
      </c>
      <c r="BF414" s="97">
        <f t="shared" si="324"/>
        <v>0</v>
      </c>
      <c r="BG414" s="97">
        <f t="shared" si="325"/>
        <v>0</v>
      </c>
      <c r="BH414" s="97">
        <f t="shared" si="326"/>
        <v>0</v>
      </c>
      <c r="BI414" s="97">
        <f t="shared" si="327"/>
        <v>0</v>
      </c>
      <c r="BJ414" s="97">
        <f t="shared" si="328"/>
        <v>0</v>
      </c>
      <c r="BK414" s="97">
        <f t="shared" si="329"/>
        <v>0</v>
      </c>
      <c r="BL414" s="97" t="str">
        <f t="shared" si="330"/>
        <v/>
      </c>
      <c r="BM414" s="97">
        <f t="shared" si="331"/>
        <v>0</v>
      </c>
      <c r="BN414" s="97">
        <f t="shared" si="332"/>
        <v>0</v>
      </c>
      <c r="BO414" s="97">
        <f t="shared" si="333"/>
        <v>0</v>
      </c>
      <c r="BP414" s="97">
        <f t="shared" si="334"/>
        <v>0</v>
      </c>
      <c r="BQ414" s="97">
        <f t="shared" si="335"/>
        <v>0</v>
      </c>
      <c r="BR414" s="97">
        <f t="shared" si="336"/>
        <v>0</v>
      </c>
      <c r="BS414" s="98" t="e">
        <f t="shared" si="337"/>
        <v>#VALUE!</v>
      </c>
      <c r="BT414" s="184"/>
      <c r="BU414" s="58"/>
      <c r="BV414" s="122"/>
    </row>
    <row r="415" spans="1:74" ht="31.5" customHeight="1" x14ac:dyDescent="0.25">
      <c r="A415" s="74">
        <v>12</v>
      </c>
      <c r="B415" s="75">
        <v>227</v>
      </c>
      <c r="C415" s="49" t="s">
        <v>1890</v>
      </c>
      <c r="D415" s="76" t="s">
        <v>2906</v>
      </c>
      <c r="E415" s="48" t="s">
        <v>1113</v>
      </c>
      <c r="F415" s="87" t="s">
        <v>2897</v>
      </c>
      <c r="G415" s="87"/>
      <c r="H415" s="87"/>
      <c r="I415" s="87"/>
      <c r="J415" s="109"/>
      <c r="K415" s="87"/>
      <c r="L415" s="87"/>
      <c r="M415" s="76" t="s">
        <v>2972</v>
      </c>
      <c r="N415" s="49" t="s">
        <v>1342</v>
      </c>
      <c r="O415" s="49"/>
      <c r="P415" s="76" t="str">
        <f t="shared" ref="P415:P422" si="338">IF(COUNTIF(N415,"*未確定*"),"番地未確定","")</f>
        <v/>
      </c>
      <c r="Q415" s="88" t="s">
        <v>597</v>
      </c>
      <c r="R415" s="49"/>
      <c r="S415" s="76" t="s">
        <v>1854</v>
      </c>
      <c r="T415" s="76" t="s">
        <v>25</v>
      </c>
      <c r="U415" s="89"/>
      <c r="V415" s="90">
        <v>2</v>
      </c>
      <c r="W415" s="399">
        <f t="shared" si="314"/>
        <v>875000</v>
      </c>
      <c r="X415" s="171" t="s">
        <v>2898</v>
      </c>
      <c r="Y415" s="76"/>
      <c r="Z415" s="473" t="s">
        <v>4575</v>
      </c>
      <c r="AA415" s="473" t="s">
        <v>4575</v>
      </c>
      <c r="AB415" s="473" t="s">
        <v>4576</v>
      </c>
      <c r="AC415" s="132">
        <v>43530</v>
      </c>
      <c r="AD415" s="132">
        <v>43500</v>
      </c>
      <c r="AE415" s="132">
        <v>41708</v>
      </c>
      <c r="AF415" s="132" t="str">
        <f t="shared" si="315"/>
        <v/>
      </c>
      <c r="AG415" s="132">
        <f t="shared" si="291"/>
        <v>41708</v>
      </c>
      <c r="AH415" s="132"/>
      <c r="AI415" s="204"/>
      <c r="AJ415" s="205"/>
      <c r="AK415" s="206"/>
      <c r="AL415" s="207"/>
      <c r="AM415" s="208">
        <f>875000*2</f>
        <v>1750000</v>
      </c>
      <c r="AN415" s="93"/>
      <c r="AO415" s="49" t="str">
        <f t="shared" si="318"/>
        <v>千葉県千葉市緑区平川町１３５２－３－１～２</v>
      </c>
      <c r="AP415" s="49"/>
      <c r="AQ415" s="89"/>
      <c r="AR415" s="93"/>
      <c r="AS415" s="89"/>
      <c r="AT415" s="93"/>
      <c r="AU415" s="89"/>
      <c r="AV415" s="93"/>
      <c r="AW415" s="89"/>
      <c r="AX415" s="94"/>
      <c r="AY415" s="391">
        <f t="shared" si="316"/>
        <v>0</v>
      </c>
      <c r="AZ415" s="95">
        <f t="shared" si="290"/>
        <v>1750000</v>
      </c>
      <c r="BA415" s="49" t="str">
        <f t="shared" si="319"/>
        <v>千葉県千葉市緑区平川町１３５２－３－１～２</v>
      </c>
      <c r="BB415" s="48">
        <f t="shared" si="320"/>
        <v>2</v>
      </c>
      <c r="BC415" s="96">
        <f t="shared" si="321"/>
        <v>0</v>
      </c>
      <c r="BD415" s="89">
        <f t="shared" si="322"/>
        <v>43530</v>
      </c>
      <c r="BE415" s="97">
        <f t="shared" si="323"/>
        <v>0</v>
      </c>
      <c r="BF415" s="97">
        <f t="shared" si="324"/>
        <v>0</v>
      </c>
      <c r="BG415" s="97">
        <f t="shared" si="325"/>
        <v>0</v>
      </c>
      <c r="BH415" s="97">
        <f t="shared" si="326"/>
        <v>0</v>
      </c>
      <c r="BI415" s="97">
        <f t="shared" si="327"/>
        <v>0</v>
      </c>
      <c r="BJ415" s="97">
        <f t="shared" si="328"/>
        <v>0</v>
      </c>
      <c r="BK415" s="97">
        <f t="shared" si="329"/>
        <v>0</v>
      </c>
      <c r="BL415" s="97">
        <f t="shared" si="330"/>
        <v>1750000</v>
      </c>
      <c r="BM415" s="97">
        <f t="shared" si="331"/>
        <v>0</v>
      </c>
      <c r="BN415" s="97">
        <f t="shared" si="332"/>
        <v>0</v>
      </c>
      <c r="BO415" s="97">
        <f t="shared" si="333"/>
        <v>0</v>
      </c>
      <c r="BP415" s="97">
        <f t="shared" si="334"/>
        <v>0</v>
      </c>
      <c r="BQ415" s="97">
        <f t="shared" si="335"/>
        <v>0</v>
      </c>
      <c r="BR415" s="97">
        <f t="shared" si="336"/>
        <v>0</v>
      </c>
      <c r="BS415" s="130">
        <f t="shared" si="337"/>
        <v>0</v>
      </c>
      <c r="BT415" s="184"/>
      <c r="BV415" s="103"/>
    </row>
    <row r="416" spans="1:74" ht="31.5" customHeight="1" x14ac:dyDescent="0.25">
      <c r="A416" s="74">
        <v>12</v>
      </c>
      <c r="B416" s="75">
        <v>1117</v>
      </c>
      <c r="C416" s="49" t="s">
        <v>1891</v>
      </c>
      <c r="D416" s="76" t="s">
        <v>1818</v>
      </c>
      <c r="E416" s="48" t="s">
        <v>1137</v>
      </c>
      <c r="F416" s="87" t="s">
        <v>2888</v>
      </c>
      <c r="G416" s="87"/>
      <c r="H416" s="87"/>
      <c r="I416" s="87"/>
      <c r="J416" s="109"/>
      <c r="K416" s="87"/>
      <c r="L416" s="87"/>
      <c r="M416" s="48" t="s">
        <v>2371</v>
      </c>
      <c r="N416" s="49" t="s">
        <v>2889</v>
      </c>
      <c r="O416" s="49"/>
      <c r="P416" s="76" t="str">
        <f t="shared" si="338"/>
        <v/>
      </c>
      <c r="Q416" s="88" t="s">
        <v>2890</v>
      </c>
      <c r="R416" s="49" t="s">
        <v>2891</v>
      </c>
      <c r="S416" s="76" t="s">
        <v>1854</v>
      </c>
      <c r="T416" s="76" t="s">
        <v>25</v>
      </c>
      <c r="U416" s="89"/>
      <c r="V416" s="90">
        <v>1</v>
      </c>
      <c r="W416" s="399">
        <f t="shared" si="314"/>
        <v>1205894</v>
      </c>
      <c r="X416" s="171" t="s">
        <v>2892</v>
      </c>
      <c r="Y416" s="76"/>
      <c r="Z416" s="473" t="s">
        <v>4575</v>
      </c>
      <c r="AA416" s="473" t="s">
        <v>4575</v>
      </c>
      <c r="AB416" s="473" t="s">
        <v>4576</v>
      </c>
      <c r="AC416" s="132">
        <v>43567</v>
      </c>
      <c r="AD416" s="132">
        <v>43537</v>
      </c>
      <c r="AE416" s="132">
        <v>41729</v>
      </c>
      <c r="AF416" s="132" t="str">
        <f t="shared" si="315"/>
        <v/>
      </c>
      <c r="AG416" s="132">
        <f t="shared" si="291"/>
        <v>41729</v>
      </c>
      <c r="AH416" s="132"/>
      <c r="AI416" s="204" t="s">
        <v>2859</v>
      </c>
      <c r="AJ416" s="205">
        <v>43567</v>
      </c>
      <c r="AK416" s="206">
        <v>1205894</v>
      </c>
      <c r="AL416" s="226">
        <v>1205894</v>
      </c>
      <c r="AM416" s="208">
        <v>1205894</v>
      </c>
      <c r="AN416" s="93"/>
      <c r="AO416" s="49" t="str">
        <f t="shared" si="318"/>
        <v>千葉県袖ヶ浦市代宿２５９－５</v>
      </c>
      <c r="AP416" s="49"/>
      <c r="AQ416" s="89"/>
      <c r="AR416" s="93"/>
      <c r="AS416" s="89"/>
      <c r="AT416" s="93"/>
      <c r="AU416" s="89"/>
      <c r="AV416" s="93"/>
      <c r="AW416" s="89"/>
      <c r="AX416" s="94"/>
      <c r="AY416" s="391">
        <f t="shared" si="316"/>
        <v>0</v>
      </c>
      <c r="AZ416" s="95">
        <f t="shared" si="290"/>
        <v>1205894</v>
      </c>
      <c r="BA416" s="49" t="str">
        <f t="shared" si="319"/>
        <v>千葉県袖ヶ浦市代宿２５９－５</v>
      </c>
      <c r="BB416" s="48">
        <f t="shared" si="320"/>
        <v>1</v>
      </c>
      <c r="BC416" s="96">
        <f t="shared" si="321"/>
        <v>0</v>
      </c>
      <c r="BD416" s="89">
        <f t="shared" si="322"/>
        <v>43567</v>
      </c>
      <c r="BE416" s="97">
        <f t="shared" si="323"/>
        <v>0</v>
      </c>
      <c r="BF416" s="97">
        <f t="shared" si="324"/>
        <v>0</v>
      </c>
      <c r="BG416" s="97">
        <f t="shared" si="325"/>
        <v>0</v>
      </c>
      <c r="BH416" s="97">
        <f t="shared" si="326"/>
        <v>0</v>
      </c>
      <c r="BI416" s="97">
        <f t="shared" si="327"/>
        <v>0</v>
      </c>
      <c r="BJ416" s="97">
        <f t="shared" si="328"/>
        <v>0</v>
      </c>
      <c r="BK416" s="97">
        <f t="shared" si="329"/>
        <v>0</v>
      </c>
      <c r="BL416" s="97">
        <f t="shared" si="330"/>
        <v>0</v>
      </c>
      <c r="BM416" s="97">
        <f t="shared" si="331"/>
        <v>0</v>
      </c>
      <c r="BN416" s="97">
        <f t="shared" si="332"/>
        <v>0</v>
      </c>
      <c r="BO416" s="97">
        <f t="shared" si="333"/>
        <v>0</v>
      </c>
      <c r="BP416" s="97">
        <f t="shared" si="334"/>
        <v>0</v>
      </c>
      <c r="BQ416" s="97">
        <f t="shared" si="335"/>
        <v>0</v>
      </c>
      <c r="BR416" s="116">
        <f t="shared" si="336"/>
        <v>0</v>
      </c>
      <c r="BS416" s="117">
        <f t="shared" si="337"/>
        <v>1205894</v>
      </c>
      <c r="BT416" s="184"/>
      <c r="BV416" s="103"/>
    </row>
    <row r="417" spans="1:74" ht="31.5" customHeight="1" x14ac:dyDescent="0.25">
      <c r="A417" s="74">
        <v>12</v>
      </c>
      <c r="B417" s="75">
        <v>1115</v>
      </c>
      <c r="C417" s="49" t="s">
        <v>1891</v>
      </c>
      <c r="D417" s="76" t="s">
        <v>2906</v>
      </c>
      <c r="E417" s="48" t="s">
        <v>1137</v>
      </c>
      <c r="F417" s="125" t="s">
        <v>3269</v>
      </c>
      <c r="G417" s="125"/>
      <c r="H417" s="125"/>
      <c r="I417" s="125"/>
      <c r="J417" s="263"/>
      <c r="K417" s="125"/>
      <c r="L417" s="125"/>
      <c r="M417" s="48" t="s">
        <v>2371</v>
      </c>
      <c r="N417" s="49" t="s">
        <v>3266</v>
      </c>
      <c r="O417" s="49"/>
      <c r="P417" s="76" t="str">
        <f t="shared" si="338"/>
        <v/>
      </c>
      <c r="Q417" s="88" t="s">
        <v>594</v>
      </c>
      <c r="R417" s="49" t="s">
        <v>595</v>
      </c>
      <c r="S417" s="76" t="s">
        <v>1854</v>
      </c>
      <c r="T417" s="76" t="s">
        <v>25</v>
      </c>
      <c r="U417" s="89"/>
      <c r="V417" s="90">
        <v>3</v>
      </c>
      <c r="W417" s="399">
        <f t="shared" si="314"/>
        <v>401964.66666666669</v>
      </c>
      <c r="X417" s="171" t="s">
        <v>2892</v>
      </c>
      <c r="Y417" s="76"/>
      <c r="Z417" s="473" t="s">
        <v>4575</v>
      </c>
      <c r="AA417" s="473" t="s">
        <v>4575</v>
      </c>
      <c r="AB417" s="473" t="s">
        <v>4576</v>
      </c>
      <c r="AC417" s="132" t="s">
        <v>3178</v>
      </c>
      <c r="AD417" s="132" t="s">
        <v>3267</v>
      </c>
      <c r="AE417" s="132">
        <v>41729</v>
      </c>
      <c r="AF417" s="132" t="str">
        <f t="shared" si="315"/>
        <v/>
      </c>
      <c r="AG417" s="132">
        <f t="shared" si="291"/>
        <v>41729</v>
      </c>
      <c r="AH417" s="132"/>
      <c r="AI417" s="204" t="s">
        <v>2345</v>
      </c>
      <c r="AJ417" s="205">
        <v>43567</v>
      </c>
      <c r="AK417" s="206">
        <v>1205894</v>
      </c>
      <c r="AL417" s="226">
        <v>1205894</v>
      </c>
      <c r="AM417" s="208">
        <f>1205894</f>
        <v>1205894</v>
      </c>
      <c r="AN417" s="93"/>
      <c r="AO417" s="49" t="str">
        <f t="shared" si="318"/>
        <v>千葉県袖ヶ浦市代宿２５９－５－１</v>
      </c>
      <c r="AP417" s="49"/>
      <c r="AQ417" s="89"/>
      <c r="AR417" s="93"/>
      <c r="AS417" s="89"/>
      <c r="AT417" s="93"/>
      <c r="AU417" s="89"/>
      <c r="AV417" s="93"/>
      <c r="AW417" s="89"/>
      <c r="AX417" s="94"/>
      <c r="AY417" s="391">
        <f t="shared" si="316"/>
        <v>0</v>
      </c>
      <c r="AZ417" s="95">
        <f t="shared" si="290"/>
        <v>1205894</v>
      </c>
      <c r="BA417" s="49" t="str">
        <f t="shared" si="319"/>
        <v>千葉県袖ヶ浦市代宿２５９－５－１</v>
      </c>
      <c r="BB417" s="48">
        <f t="shared" si="320"/>
        <v>3</v>
      </c>
      <c r="BC417" s="96">
        <f t="shared" si="321"/>
        <v>0</v>
      </c>
      <c r="BD417" s="89" t="str">
        <f t="shared" si="322"/>
        <v>記載無</v>
      </c>
      <c r="BE417" s="97">
        <f t="shared" si="323"/>
        <v>0</v>
      </c>
      <c r="BF417" s="97">
        <f t="shared" si="324"/>
        <v>0</v>
      </c>
      <c r="BG417" s="97">
        <f t="shared" si="325"/>
        <v>0</v>
      </c>
      <c r="BH417" s="97">
        <f t="shared" si="326"/>
        <v>0</v>
      </c>
      <c r="BI417" s="97">
        <f t="shared" si="327"/>
        <v>0</v>
      </c>
      <c r="BJ417" s="97">
        <f t="shared" si="328"/>
        <v>0</v>
      </c>
      <c r="BK417" s="97">
        <f t="shared" si="329"/>
        <v>0</v>
      </c>
      <c r="BL417" s="97">
        <f t="shared" si="330"/>
        <v>0</v>
      </c>
      <c r="BM417" s="97">
        <f t="shared" si="331"/>
        <v>0</v>
      </c>
      <c r="BN417" s="97">
        <f t="shared" si="332"/>
        <v>0</v>
      </c>
      <c r="BO417" s="97">
        <f t="shared" si="333"/>
        <v>0</v>
      </c>
      <c r="BP417" s="97">
        <f t="shared" si="334"/>
        <v>0</v>
      </c>
      <c r="BQ417" s="97">
        <f t="shared" si="335"/>
        <v>0</v>
      </c>
      <c r="BR417" s="116">
        <f t="shared" si="336"/>
        <v>0</v>
      </c>
      <c r="BS417" s="117">
        <f t="shared" si="337"/>
        <v>1205894</v>
      </c>
      <c r="BT417" s="184"/>
      <c r="BV417" s="103"/>
    </row>
    <row r="418" spans="1:74" ht="31.5" customHeight="1" x14ac:dyDescent="0.25">
      <c r="A418" s="74">
        <v>12</v>
      </c>
      <c r="B418" s="75">
        <v>1115</v>
      </c>
      <c r="C418" s="49" t="s">
        <v>1891</v>
      </c>
      <c r="D418" s="76" t="s">
        <v>2906</v>
      </c>
      <c r="E418" s="48" t="s">
        <v>1137</v>
      </c>
      <c r="F418" s="125" t="s">
        <v>3268</v>
      </c>
      <c r="G418" s="125"/>
      <c r="H418" s="125"/>
      <c r="I418" s="125"/>
      <c r="J418" s="263"/>
      <c r="K418" s="125"/>
      <c r="L418" s="125"/>
      <c r="M418" s="48" t="s">
        <v>2371</v>
      </c>
      <c r="N418" s="49" t="s">
        <v>3266</v>
      </c>
      <c r="O418" s="49"/>
      <c r="P418" s="76" t="str">
        <f t="shared" si="338"/>
        <v/>
      </c>
      <c r="Q418" s="88" t="s">
        <v>594</v>
      </c>
      <c r="R418" s="49" t="s">
        <v>595</v>
      </c>
      <c r="S418" s="76" t="s">
        <v>1854</v>
      </c>
      <c r="T418" s="76" t="s">
        <v>25</v>
      </c>
      <c r="U418" s="89"/>
      <c r="V418" s="90">
        <v>3</v>
      </c>
      <c r="W418" s="399">
        <f t="shared" si="314"/>
        <v>401964.66666666669</v>
      </c>
      <c r="X418" s="171" t="s">
        <v>2892</v>
      </c>
      <c r="Y418" s="76"/>
      <c r="Z418" s="473" t="s">
        <v>4575</v>
      </c>
      <c r="AA418" s="473" t="s">
        <v>4575</v>
      </c>
      <c r="AB418" s="473" t="s">
        <v>4576</v>
      </c>
      <c r="AC418" s="132" t="s">
        <v>3178</v>
      </c>
      <c r="AD418" s="132" t="s">
        <v>3267</v>
      </c>
      <c r="AE418" s="132">
        <v>41729</v>
      </c>
      <c r="AF418" s="132" t="str">
        <f t="shared" si="315"/>
        <v/>
      </c>
      <c r="AG418" s="132">
        <f t="shared" si="291"/>
        <v>41729</v>
      </c>
      <c r="AH418" s="132"/>
      <c r="AI418" s="204" t="s">
        <v>2345</v>
      </c>
      <c r="AJ418" s="205">
        <v>43567</v>
      </c>
      <c r="AK418" s="206">
        <v>1205894</v>
      </c>
      <c r="AL418" s="226">
        <v>1205894</v>
      </c>
      <c r="AM418" s="208">
        <f>1205894</f>
        <v>1205894</v>
      </c>
      <c r="AN418" s="93"/>
      <c r="AO418" s="49" t="str">
        <f t="shared" si="318"/>
        <v>千葉県袖ヶ浦市代宿２５９－５－１</v>
      </c>
      <c r="AP418" s="49"/>
      <c r="AQ418" s="89"/>
      <c r="AR418" s="93"/>
      <c r="AS418" s="89"/>
      <c r="AT418" s="93"/>
      <c r="AU418" s="89"/>
      <c r="AV418" s="93"/>
      <c r="AW418" s="89"/>
      <c r="AX418" s="94"/>
      <c r="AY418" s="391">
        <f t="shared" si="316"/>
        <v>0</v>
      </c>
      <c r="AZ418" s="95">
        <f t="shared" si="290"/>
        <v>1205894</v>
      </c>
      <c r="BA418" s="49" t="str">
        <f t="shared" si="319"/>
        <v>千葉県袖ヶ浦市代宿２５９－５－１</v>
      </c>
      <c r="BB418" s="48">
        <f t="shared" si="320"/>
        <v>3</v>
      </c>
      <c r="BC418" s="96">
        <f t="shared" si="321"/>
        <v>0</v>
      </c>
      <c r="BD418" s="89" t="str">
        <f t="shared" si="322"/>
        <v>記載無</v>
      </c>
      <c r="BE418" s="97">
        <f t="shared" si="323"/>
        <v>0</v>
      </c>
      <c r="BF418" s="97">
        <f t="shared" si="324"/>
        <v>0</v>
      </c>
      <c r="BG418" s="97">
        <f t="shared" si="325"/>
        <v>0</v>
      </c>
      <c r="BH418" s="97">
        <f t="shared" si="326"/>
        <v>0</v>
      </c>
      <c r="BI418" s="97">
        <f t="shared" si="327"/>
        <v>0</v>
      </c>
      <c r="BJ418" s="97">
        <f t="shared" si="328"/>
        <v>0</v>
      </c>
      <c r="BK418" s="97">
        <f t="shared" si="329"/>
        <v>0</v>
      </c>
      <c r="BL418" s="97">
        <f t="shared" si="330"/>
        <v>0</v>
      </c>
      <c r="BM418" s="97">
        <f t="shared" si="331"/>
        <v>0</v>
      </c>
      <c r="BN418" s="97">
        <f t="shared" si="332"/>
        <v>0</v>
      </c>
      <c r="BO418" s="97">
        <f t="shared" si="333"/>
        <v>0</v>
      </c>
      <c r="BP418" s="97">
        <f t="shared" si="334"/>
        <v>0</v>
      </c>
      <c r="BQ418" s="97">
        <f t="shared" si="335"/>
        <v>0</v>
      </c>
      <c r="BR418" s="116">
        <f t="shared" si="336"/>
        <v>0</v>
      </c>
      <c r="BS418" s="117">
        <f t="shared" si="337"/>
        <v>1205894</v>
      </c>
      <c r="BT418" s="184"/>
      <c r="BV418" s="103"/>
    </row>
    <row r="419" spans="1:74" ht="31.5" customHeight="1" x14ac:dyDescent="0.25">
      <c r="A419" s="74">
        <v>12</v>
      </c>
      <c r="B419" s="75">
        <v>1116</v>
      </c>
      <c r="C419" s="49" t="s">
        <v>1891</v>
      </c>
      <c r="D419" s="76" t="s">
        <v>1818</v>
      </c>
      <c r="E419" s="48" t="s">
        <v>1137</v>
      </c>
      <c r="F419" s="87" t="s">
        <v>2381</v>
      </c>
      <c r="G419" s="87"/>
      <c r="H419" s="87"/>
      <c r="I419" s="87"/>
      <c r="J419" s="109"/>
      <c r="K419" s="87"/>
      <c r="L419" s="87"/>
      <c r="M419" s="48" t="s">
        <v>2371</v>
      </c>
      <c r="N419" s="49" t="s">
        <v>1340</v>
      </c>
      <c r="O419" s="49"/>
      <c r="P419" s="76" t="str">
        <f t="shared" si="338"/>
        <v/>
      </c>
      <c r="Q419" s="88" t="s">
        <v>594</v>
      </c>
      <c r="R419" s="49" t="s">
        <v>595</v>
      </c>
      <c r="S419" s="76" t="s">
        <v>1854</v>
      </c>
      <c r="T419" s="76" t="s">
        <v>25</v>
      </c>
      <c r="U419" s="89"/>
      <c r="V419" s="90">
        <v>3</v>
      </c>
      <c r="W419" s="399">
        <f t="shared" si="314"/>
        <v>467539.33333333331</v>
      </c>
      <c r="X419" s="171" t="s">
        <v>2892</v>
      </c>
      <c r="Y419" s="76"/>
      <c r="Z419" s="473" t="s">
        <v>4575</v>
      </c>
      <c r="AA419" s="473" t="s">
        <v>4575</v>
      </c>
      <c r="AB419" s="473" t="s">
        <v>4576</v>
      </c>
      <c r="AC419" s="132">
        <v>43567</v>
      </c>
      <c r="AD419" s="132">
        <v>42419</v>
      </c>
      <c r="AE419" s="132">
        <v>41729</v>
      </c>
      <c r="AF419" s="132" t="str">
        <f t="shared" si="315"/>
        <v/>
      </c>
      <c r="AG419" s="132">
        <f t="shared" si="291"/>
        <v>41729</v>
      </c>
      <c r="AH419" s="132"/>
      <c r="AI419" s="204" t="s">
        <v>2345</v>
      </c>
      <c r="AJ419" s="205">
        <v>43567</v>
      </c>
      <c r="AK419" s="206">
        <v>1205894</v>
      </c>
      <c r="AL419" s="226">
        <v>1205894</v>
      </c>
      <c r="AM419" s="208">
        <f>1205894+98362*2</f>
        <v>1402618</v>
      </c>
      <c r="AN419" s="93"/>
      <c r="AO419" s="49" t="str">
        <f t="shared" si="318"/>
        <v>千葉県袖ヶ浦市代宿２５９－５－１～３</v>
      </c>
      <c r="AP419" s="49"/>
      <c r="AQ419" s="89"/>
      <c r="AR419" s="93"/>
      <c r="AS419" s="89"/>
      <c r="AT419" s="93"/>
      <c r="AU419" s="89"/>
      <c r="AV419" s="93"/>
      <c r="AW419" s="89"/>
      <c r="AX419" s="94"/>
      <c r="AY419" s="391">
        <f t="shared" si="316"/>
        <v>0</v>
      </c>
      <c r="AZ419" s="95">
        <f t="shared" si="290"/>
        <v>1402618</v>
      </c>
      <c r="BA419" s="49" t="str">
        <f t="shared" si="319"/>
        <v>千葉県袖ヶ浦市代宿２５９－５－１～３</v>
      </c>
      <c r="BB419" s="48">
        <f t="shared" si="320"/>
        <v>3</v>
      </c>
      <c r="BC419" s="96">
        <f t="shared" si="321"/>
        <v>0</v>
      </c>
      <c r="BD419" s="89">
        <f t="shared" si="322"/>
        <v>43567</v>
      </c>
      <c r="BE419" s="97">
        <f t="shared" si="323"/>
        <v>0</v>
      </c>
      <c r="BF419" s="97">
        <f t="shared" si="324"/>
        <v>0</v>
      </c>
      <c r="BG419" s="97">
        <f t="shared" si="325"/>
        <v>0</v>
      </c>
      <c r="BH419" s="97">
        <f t="shared" si="326"/>
        <v>0</v>
      </c>
      <c r="BI419" s="97">
        <f t="shared" si="327"/>
        <v>0</v>
      </c>
      <c r="BJ419" s="97">
        <f t="shared" si="328"/>
        <v>0</v>
      </c>
      <c r="BK419" s="97">
        <f t="shared" si="329"/>
        <v>0</v>
      </c>
      <c r="BL419" s="97">
        <f t="shared" si="330"/>
        <v>0</v>
      </c>
      <c r="BM419" s="97">
        <f t="shared" si="331"/>
        <v>0</v>
      </c>
      <c r="BN419" s="97">
        <f t="shared" si="332"/>
        <v>0</v>
      </c>
      <c r="BO419" s="97">
        <f t="shared" si="333"/>
        <v>0</v>
      </c>
      <c r="BP419" s="97">
        <f t="shared" si="334"/>
        <v>0</v>
      </c>
      <c r="BQ419" s="97">
        <f t="shared" si="335"/>
        <v>0</v>
      </c>
      <c r="BR419" s="116">
        <f t="shared" si="336"/>
        <v>0</v>
      </c>
      <c r="BS419" s="117">
        <f t="shared" si="337"/>
        <v>1402618</v>
      </c>
      <c r="BT419" s="186" t="s">
        <v>3720</v>
      </c>
      <c r="BV419" s="103"/>
    </row>
    <row r="420" spans="1:74" ht="31.5" customHeight="1" x14ac:dyDescent="0.25">
      <c r="A420" s="74">
        <v>12</v>
      </c>
      <c r="B420" s="75">
        <v>229</v>
      </c>
      <c r="C420" s="49" t="s">
        <v>1891</v>
      </c>
      <c r="D420" s="76"/>
      <c r="E420" s="48" t="s">
        <v>1137</v>
      </c>
      <c r="F420" s="87" t="s">
        <v>2381</v>
      </c>
      <c r="G420" s="87"/>
      <c r="H420" s="87"/>
      <c r="I420" s="87"/>
      <c r="J420" s="109"/>
      <c r="K420" s="87"/>
      <c r="L420" s="87"/>
      <c r="M420" s="48" t="s">
        <v>2371</v>
      </c>
      <c r="N420" s="49" t="s">
        <v>1340</v>
      </c>
      <c r="O420" s="49"/>
      <c r="P420" s="76" t="str">
        <f t="shared" si="338"/>
        <v/>
      </c>
      <c r="Q420" s="88" t="s">
        <v>594</v>
      </c>
      <c r="R420" s="49" t="s">
        <v>595</v>
      </c>
      <c r="S420" s="76" t="s">
        <v>1854</v>
      </c>
      <c r="T420" s="76" t="s">
        <v>25</v>
      </c>
      <c r="U420" s="89"/>
      <c r="V420" s="90">
        <v>3</v>
      </c>
      <c r="W420" s="399">
        <f t="shared" si="314"/>
        <v>467539.33333333331</v>
      </c>
      <c r="X420" s="171" t="s">
        <v>2892</v>
      </c>
      <c r="Y420" s="76"/>
      <c r="Z420" s="473" t="s">
        <v>4575</v>
      </c>
      <c r="AA420" s="473" t="s">
        <v>4575</v>
      </c>
      <c r="AB420" s="473" t="s">
        <v>4576</v>
      </c>
      <c r="AC420" s="132" t="s">
        <v>145</v>
      </c>
      <c r="AD420" s="132">
        <v>42419</v>
      </c>
      <c r="AE420" s="132">
        <v>41729</v>
      </c>
      <c r="AF420" s="132" t="str">
        <f t="shared" si="315"/>
        <v/>
      </c>
      <c r="AG420" s="132">
        <f t="shared" si="291"/>
        <v>41729</v>
      </c>
      <c r="AH420" s="132"/>
      <c r="AI420" s="204" t="s">
        <v>2345</v>
      </c>
      <c r="AJ420" s="205">
        <v>43567</v>
      </c>
      <c r="AK420" s="206">
        <v>1205894</v>
      </c>
      <c r="AL420" s="226">
        <v>1205894</v>
      </c>
      <c r="AM420" s="208">
        <f>1205894+98362*2</f>
        <v>1402618</v>
      </c>
      <c r="AN420" s="93"/>
      <c r="AO420" s="49" t="str">
        <f t="shared" si="318"/>
        <v>千葉県袖ヶ浦市代宿２５９－５－１～３</v>
      </c>
      <c r="AP420" s="49"/>
      <c r="AQ420" s="89"/>
      <c r="AR420" s="93"/>
      <c r="AS420" s="89"/>
      <c r="AT420" s="93"/>
      <c r="AU420" s="89"/>
      <c r="AV420" s="93"/>
      <c r="AW420" s="89"/>
      <c r="AX420" s="94"/>
      <c r="AY420" s="391">
        <f t="shared" si="316"/>
        <v>0</v>
      </c>
      <c r="AZ420" s="95">
        <f t="shared" si="290"/>
        <v>1402618</v>
      </c>
      <c r="BA420" s="49" t="str">
        <f t="shared" si="319"/>
        <v>千葉県袖ヶ浦市代宿２５９－５－１～３</v>
      </c>
      <c r="BB420" s="48">
        <f t="shared" si="320"/>
        <v>3</v>
      </c>
      <c r="BC420" s="96">
        <f t="shared" si="321"/>
        <v>0</v>
      </c>
      <c r="BD420" s="89" t="str">
        <f t="shared" si="322"/>
        <v>期限未記載</v>
      </c>
      <c r="BE420" s="97">
        <f t="shared" si="323"/>
        <v>1402618</v>
      </c>
      <c r="BF420" s="97">
        <f t="shared" si="324"/>
        <v>0</v>
      </c>
      <c r="BG420" s="97">
        <f t="shared" si="325"/>
        <v>0</v>
      </c>
      <c r="BH420" s="97">
        <f t="shared" si="326"/>
        <v>0</v>
      </c>
      <c r="BI420" s="97">
        <f t="shared" si="327"/>
        <v>0</v>
      </c>
      <c r="BJ420" s="97">
        <f t="shared" si="328"/>
        <v>0</v>
      </c>
      <c r="BK420" s="97">
        <f t="shared" si="329"/>
        <v>0</v>
      </c>
      <c r="BL420" s="97">
        <f t="shared" si="330"/>
        <v>0</v>
      </c>
      <c r="BM420" s="97">
        <f t="shared" si="331"/>
        <v>0</v>
      </c>
      <c r="BN420" s="97">
        <f t="shared" si="332"/>
        <v>0</v>
      </c>
      <c r="BO420" s="97">
        <f t="shared" si="333"/>
        <v>0</v>
      </c>
      <c r="BP420" s="97">
        <f t="shared" si="334"/>
        <v>0</v>
      </c>
      <c r="BQ420" s="97">
        <f t="shared" si="335"/>
        <v>0</v>
      </c>
      <c r="BR420" s="97">
        <f t="shared" si="336"/>
        <v>0</v>
      </c>
      <c r="BS420" s="98">
        <f t="shared" si="337"/>
        <v>0</v>
      </c>
      <c r="BT420" s="186" t="s">
        <v>3720</v>
      </c>
      <c r="BV420" s="103"/>
    </row>
    <row r="421" spans="1:74" ht="31.5" customHeight="1" x14ac:dyDescent="0.25">
      <c r="A421" s="74">
        <v>12</v>
      </c>
      <c r="B421" s="75">
        <v>1118</v>
      </c>
      <c r="C421" s="49" t="s">
        <v>1891</v>
      </c>
      <c r="D421" s="76" t="s">
        <v>1818</v>
      </c>
      <c r="E421" s="48" t="s">
        <v>1137</v>
      </c>
      <c r="F421" s="87" t="s">
        <v>2893</v>
      </c>
      <c r="G421" s="87"/>
      <c r="H421" s="87"/>
      <c r="I421" s="87"/>
      <c r="J421" s="109"/>
      <c r="K421" s="87"/>
      <c r="L421" s="87"/>
      <c r="M421" s="48" t="s">
        <v>2371</v>
      </c>
      <c r="N421" s="49" t="s">
        <v>2894</v>
      </c>
      <c r="O421" s="49"/>
      <c r="P421" s="76" t="str">
        <f t="shared" si="338"/>
        <v/>
      </c>
      <c r="Q421" s="88" t="s">
        <v>594</v>
      </c>
      <c r="R421" s="49" t="s">
        <v>595</v>
      </c>
      <c r="S421" s="76" t="s">
        <v>1854</v>
      </c>
      <c r="T421" s="76" t="s">
        <v>25</v>
      </c>
      <c r="U421" s="89"/>
      <c r="V421" s="90">
        <v>1</v>
      </c>
      <c r="W421" s="399">
        <f t="shared" si="314"/>
        <v>0</v>
      </c>
      <c r="X421" s="171" t="s">
        <v>2892</v>
      </c>
      <c r="Y421" s="76"/>
      <c r="Z421" s="473" t="s">
        <v>4575</v>
      </c>
      <c r="AA421" s="473" t="s">
        <v>4575</v>
      </c>
      <c r="AB421" s="473" t="s">
        <v>4576</v>
      </c>
      <c r="AC421" s="132">
        <v>43567</v>
      </c>
      <c r="AD421" s="132">
        <v>43537</v>
      </c>
      <c r="AE421" s="132">
        <v>41729</v>
      </c>
      <c r="AF421" s="132" t="str">
        <f t="shared" si="315"/>
        <v/>
      </c>
      <c r="AG421" s="132">
        <f t="shared" si="291"/>
        <v>41729</v>
      </c>
      <c r="AH421" s="132"/>
      <c r="AI421" s="204" t="s">
        <v>2345</v>
      </c>
      <c r="AJ421" s="205">
        <v>43567</v>
      </c>
      <c r="AK421" s="206">
        <v>1205894</v>
      </c>
      <c r="AL421" s="226">
        <v>1205894</v>
      </c>
      <c r="AM421" s="208">
        <v>0</v>
      </c>
      <c r="AN421" s="93"/>
      <c r="AO421" s="49" t="str">
        <f t="shared" si="318"/>
        <v>千葉県袖ヶ浦市代宿２５９－５－２</v>
      </c>
      <c r="AP421" s="49"/>
      <c r="AQ421" s="89"/>
      <c r="AR421" s="93"/>
      <c r="AS421" s="89"/>
      <c r="AT421" s="93"/>
      <c r="AU421" s="89"/>
      <c r="AV421" s="93"/>
      <c r="AW421" s="89"/>
      <c r="AX421" s="94"/>
      <c r="AY421" s="391">
        <f t="shared" si="316"/>
        <v>0</v>
      </c>
      <c r="AZ421" s="95" t="str">
        <f t="shared" si="290"/>
        <v/>
      </c>
      <c r="BA421" s="49" t="str">
        <f t="shared" si="319"/>
        <v>千葉県袖ヶ浦市代宿２５９－５－２</v>
      </c>
      <c r="BB421" s="48">
        <f t="shared" si="320"/>
        <v>1</v>
      </c>
      <c r="BC421" s="96">
        <f t="shared" si="321"/>
        <v>0</v>
      </c>
      <c r="BD421" s="89" t="s">
        <v>3719</v>
      </c>
      <c r="BE421" s="97">
        <f t="shared" si="323"/>
        <v>0</v>
      </c>
      <c r="BF421" s="97">
        <f t="shared" si="324"/>
        <v>0</v>
      </c>
      <c r="BG421" s="97">
        <f t="shared" si="325"/>
        <v>0</v>
      </c>
      <c r="BH421" s="97">
        <f t="shared" si="326"/>
        <v>0</v>
      </c>
      <c r="BI421" s="97">
        <f t="shared" si="327"/>
        <v>0</v>
      </c>
      <c r="BJ421" s="97">
        <f t="shared" si="328"/>
        <v>0</v>
      </c>
      <c r="BK421" s="97">
        <f t="shared" si="329"/>
        <v>0</v>
      </c>
      <c r="BL421" s="97">
        <f t="shared" si="330"/>
        <v>0</v>
      </c>
      <c r="BM421" s="97">
        <f t="shared" si="331"/>
        <v>0</v>
      </c>
      <c r="BN421" s="97">
        <f t="shared" si="332"/>
        <v>0</v>
      </c>
      <c r="BO421" s="97">
        <f t="shared" si="333"/>
        <v>0</v>
      </c>
      <c r="BP421" s="97">
        <f t="shared" si="334"/>
        <v>0</v>
      </c>
      <c r="BQ421" s="97">
        <f t="shared" si="335"/>
        <v>0</v>
      </c>
      <c r="BR421" s="97">
        <f t="shared" si="336"/>
        <v>0</v>
      </c>
      <c r="BS421" s="98" t="e">
        <f t="shared" si="337"/>
        <v>#VALUE!</v>
      </c>
      <c r="BT421" s="186" t="s">
        <v>3720</v>
      </c>
      <c r="BV421" s="103"/>
    </row>
    <row r="422" spans="1:74" ht="31.5" customHeight="1" x14ac:dyDescent="0.25">
      <c r="A422" s="74">
        <v>12</v>
      </c>
      <c r="B422" s="75">
        <v>1119</v>
      </c>
      <c r="C422" s="49" t="s">
        <v>1891</v>
      </c>
      <c r="D422" s="76" t="s">
        <v>1818</v>
      </c>
      <c r="E422" s="48" t="s">
        <v>1137</v>
      </c>
      <c r="F422" s="87" t="s">
        <v>2895</v>
      </c>
      <c r="G422" s="87"/>
      <c r="H422" s="87"/>
      <c r="I422" s="87"/>
      <c r="J422" s="109"/>
      <c r="K422" s="87"/>
      <c r="L422" s="87"/>
      <c r="M422" s="48" t="s">
        <v>2371</v>
      </c>
      <c r="N422" s="49" t="s">
        <v>2896</v>
      </c>
      <c r="O422" s="49"/>
      <c r="P422" s="76" t="str">
        <f t="shared" si="338"/>
        <v/>
      </c>
      <c r="Q422" s="88" t="s">
        <v>594</v>
      </c>
      <c r="R422" s="49" t="s">
        <v>595</v>
      </c>
      <c r="S422" s="76" t="s">
        <v>1854</v>
      </c>
      <c r="T422" s="76" t="s">
        <v>25</v>
      </c>
      <c r="U422" s="89"/>
      <c r="V422" s="90">
        <v>1</v>
      </c>
      <c r="W422" s="399">
        <f t="shared" si="314"/>
        <v>0</v>
      </c>
      <c r="X422" s="171" t="s">
        <v>2892</v>
      </c>
      <c r="Y422" s="203"/>
      <c r="Z422" s="473" t="s">
        <v>4575</v>
      </c>
      <c r="AA422" s="473" t="s">
        <v>4575</v>
      </c>
      <c r="AB422" s="473" t="s">
        <v>4576</v>
      </c>
      <c r="AC422" s="132">
        <v>43567</v>
      </c>
      <c r="AD422" s="132">
        <v>43537</v>
      </c>
      <c r="AE422" s="132">
        <v>41729</v>
      </c>
      <c r="AF422" s="132" t="str">
        <f t="shared" si="315"/>
        <v/>
      </c>
      <c r="AG422" s="132">
        <f t="shared" si="291"/>
        <v>41729</v>
      </c>
      <c r="AH422" s="132"/>
      <c r="AI422" s="204" t="s">
        <v>2345</v>
      </c>
      <c r="AJ422" s="205">
        <v>43567</v>
      </c>
      <c r="AK422" s="206">
        <v>1205894</v>
      </c>
      <c r="AL422" s="226">
        <v>1205894</v>
      </c>
      <c r="AM422" s="208">
        <v>0</v>
      </c>
      <c r="AN422" s="93"/>
      <c r="AO422" s="49" t="str">
        <f t="shared" si="318"/>
        <v>千葉県袖ヶ浦市代宿２５９－５－３</v>
      </c>
      <c r="AP422" s="49"/>
      <c r="AQ422" s="89"/>
      <c r="AR422" s="93"/>
      <c r="AS422" s="89"/>
      <c r="AT422" s="93"/>
      <c r="AU422" s="89"/>
      <c r="AV422" s="93"/>
      <c r="AW422" s="89"/>
      <c r="AX422" s="94"/>
      <c r="AY422" s="391">
        <f t="shared" si="316"/>
        <v>0</v>
      </c>
      <c r="AZ422" s="95" t="str">
        <f t="shared" si="290"/>
        <v/>
      </c>
      <c r="BA422" s="49" t="str">
        <f t="shared" si="319"/>
        <v>千葉県袖ヶ浦市代宿２５９－５－３</v>
      </c>
      <c r="BB422" s="48">
        <f t="shared" si="320"/>
        <v>1</v>
      </c>
      <c r="BC422" s="96">
        <f t="shared" si="321"/>
        <v>0</v>
      </c>
      <c r="BD422" s="89" t="s">
        <v>3719</v>
      </c>
      <c r="BE422" s="97">
        <f t="shared" si="323"/>
        <v>0</v>
      </c>
      <c r="BF422" s="97">
        <f t="shared" si="324"/>
        <v>0</v>
      </c>
      <c r="BG422" s="97">
        <f t="shared" si="325"/>
        <v>0</v>
      </c>
      <c r="BH422" s="97">
        <f t="shared" si="326"/>
        <v>0</v>
      </c>
      <c r="BI422" s="97">
        <f t="shared" si="327"/>
        <v>0</v>
      </c>
      <c r="BJ422" s="97">
        <f t="shared" si="328"/>
        <v>0</v>
      </c>
      <c r="BK422" s="97">
        <f t="shared" si="329"/>
        <v>0</v>
      </c>
      <c r="BL422" s="97">
        <f t="shared" si="330"/>
        <v>0</v>
      </c>
      <c r="BM422" s="97">
        <f t="shared" si="331"/>
        <v>0</v>
      </c>
      <c r="BN422" s="97">
        <f t="shared" si="332"/>
        <v>0</v>
      </c>
      <c r="BO422" s="97">
        <f t="shared" si="333"/>
        <v>0</v>
      </c>
      <c r="BP422" s="97">
        <f t="shared" si="334"/>
        <v>0</v>
      </c>
      <c r="BQ422" s="97">
        <f t="shared" si="335"/>
        <v>0</v>
      </c>
      <c r="BR422" s="97">
        <f t="shared" si="336"/>
        <v>0</v>
      </c>
      <c r="BS422" s="130" t="e">
        <f t="shared" si="337"/>
        <v>#VALUE!</v>
      </c>
      <c r="BT422" s="186" t="s">
        <v>3720</v>
      </c>
      <c r="BV422" s="103"/>
    </row>
    <row r="423" spans="1:74" ht="31.5" customHeight="1" x14ac:dyDescent="0.25">
      <c r="A423" s="74">
        <v>12</v>
      </c>
      <c r="B423" s="75">
        <v>248</v>
      </c>
      <c r="C423" s="49" t="s">
        <v>1892</v>
      </c>
      <c r="D423" s="76" t="s">
        <v>3406</v>
      </c>
      <c r="E423" s="48"/>
      <c r="F423" s="87" t="s">
        <v>2937</v>
      </c>
      <c r="G423" s="87"/>
      <c r="H423" s="87"/>
      <c r="I423" s="87"/>
      <c r="J423" s="109"/>
      <c r="K423" s="87"/>
      <c r="L423" s="87"/>
      <c r="M423" s="82"/>
      <c r="N423" s="49" t="s">
        <v>1907</v>
      </c>
      <c r="O423" s="49"/>
      <c r="P423" s="76"/>
      <c r="Q423" s="102"/>
      <c r="R423" s="49"/>
      <c r="S423" s="76" t="s">
        <v>1854</v>
      </c>
      <c r="T423" s="76" t="s">
        <v>24</v>
      </c>
      <c r="U423" s="89"/>
      <c r="V423" s="90">
        <v>2</v>
      </c>
      <c r="W423" s="399">
        <f t="shared" si="314"/>
        <v>490000</v>
      </c>
      <c r="X423" s="171" t="s">
        <v>2938</v>
      </c>
      <c r="Y423" s="503"/>
      <c r="Z423" s="473" t="s">
        <v>4575</v>
      </c>
      <c r="AA423" s="473" t="s">
        <v>4575</v>
      </c>
      <c r="AB423" s="473" t="s">
        <v>4576</v>
      </c>
      <c r="AC423" s="204"/>
      <c r="AD423" s="132">
        <v>42571</v>
      </c>
      <c r="AE423" s="132"/>
      <c r="AF423" s="132" t="str">
        <f t="shared" si="315"/>
        <v/>
      </c>
      <c r="AG423" s="132">
        <f t="shared" si="291"/>
        <v>42571</v>
      </c>
      <c r="AH423" s="132"/>
      <c r="AI423" s="132"/>
      <c r="AJ423" s="132"/>
      <c r="AK423" s="112"/>
      <c r="AL423" s="132"/>
      <c r="AM423" s="212"/>
      <c r="AN423" s="93">
        <v>980000</v>
      </c>
      <c r="AO423" s="49" t="str">
        <f t="shared" si="318"/>
        <v>千葉県大網白里市桂山970_20160720</v>
      </c>
      <c r="AP423" s="49"/>
      <c r="AQ423" s="89"/>
      <c r="AR423" s="93"/>
      <c r="AS423" s="89"/>
      <c r="AT423" s="93"/>
      <c r="AU423" s="89"/>
      <c r="AV423" s="93"/>
      <c r="AW423" s="107"/>
      <c r="AX423" s="103"/>
      <c r="AY423" s="391">
        <f t="shared" si="316"/>
        <v>0</v>
      </c>
      <c r="AZ423" s="95" t="str">
        <f t="shared" si="290"/>
        <v/>
      </c>
      <c r="BA423" s="49" t="str">
        <f t="shared" si="319"/>
        <v>千葉県大網白里市桂山970_20160720</v>
      </c>
      <c r="BB423" s="48">
        <f t="shared" si="320"/>
        <v>2</v>
      </c>
      <c r="BC423" s="96">
        <f t="shared" si="321"/>
        <v>0</v>
      </c>
      <c r="BD423" s="89">
        <f t="shared" ref="BD423:BD454" si="339">AC423</f>
        <v>0</v>
      </c>
      <c r="BE423" s="97">
        <f t="shared" si="323"/>
        <v>0</v>
      </c>
      <c r="BF423" s="97" t="str">
        <f t="shared" si="324"/>
        <v/>
      </c>
      <c r="BG423" s="97">
        <f t="shared" si="325"/>
        <v>0</v>
      </c>
      <c r="BH423" s="97">
        <f t="shared" si="326"/>
        <v>0</v>
      </c>
      <c r="BI423" s="97">
        <f t="shared" si="327"/>
        <v>0</v>
      </c>
      <c r="BJ423" s="97">
        <f t="shared" si="328"/>
        <v>0</v>
      </c>
      <c r="BK423" s="97">
        <f t="shared" si="329"/>
        <v>0</v>
      </c>
      <c r="BL423" s="97">
        <f t="shared" si="330"/>
        <v>0</v>
      </c>
      <c r="BM423" s="97">
        <f t="shared" si="331"/>
        <v>0</v>
      </c>
      <c r="BN423" s="97">
        <f t="shared" si="332"/>
        <v>0</v>
      </c>
      <c r="BO423" s="97">
        <f t="shared" si="333"/>
        <v>0</v>
      </c>
      <c r="BP423" s="97">
        <f t="shared" si="334"/>
        <v>0</v>
      </c>
      <c r="BQ423" s="97">
        <f t="shared" si="335"/>
        <v>0</v>
      </c>
      <c r="BR423" s="116">
        <f t="shared" si="336"/>
        <v>0</v>
      </c>
      <c r="BS423" s="117" t="e">
        <f t="shared" si="337"/>
        <v>#VALUE!</v>
      </c>
      <c r="BT423" s="184"/>
      <c r="BV423" s="103"/>
    </row>
    <row r="424" spans="1:74" ht="31.5" customHeight="1" x14ac:dyDescent="0.25">
      <c r="A424" s="74">
        <v>12</v>
      </c>
      <c r="B424" s="75">
        <v>247</v>
      </c>
      <c r="C424" s="49" t="s">
        <v>1892</v>
      </c>
      <c r="D424" s="76" t="s">
        <v>2906</v>
      </c>
      <c r="E424" s="48" t="s">
        <v>1143</v>
      </c>
      <c r="F424" s="87" t="s">
        <v>3259</v>
      </c>
      <c r="G424" s="87"/>
      <c r="H424" s="87"/>
      <c r="I424" s="87"/>
      <c r="J424" s="109"/>
      <c r="K424" s="87"/>
      <c r="L424" s="87"/>
      <c r="M424" s="82"/>
      <c r="N424" s="49" t="s">
        <v>3260</v>
      </c>
      <c r="O424" s="49"/>
      <c r="P424" s="76" t="str">
        <f t="shared" ref="P424:P432" si="340">IF(COUNTIF(N424,"*未確定*"),"番地未確定","")</f>
        <v/>
      </c>
      <c r="Q424" s="88" t="s">
        <v>602</v>
      </c>
      <c r="R424" s="49"/>
      <c r="S424" s="76" t="s">
        <v>1854</v>
      </c>
      <c r="T424" s="76" t="s">
        <v>24</v>
      </c>
      <c r="U424" s="89"/>
      <c r="V424" s="90">
        <v>2</v>
      </c>
      <c r="W424" s="399">
        <f t="shared" si="314"/>
        <v>413578.5</v>
      </c>
      <c r="X424" s="171" t="s">
        <v>2938</v>
      </c>
      <c r="Y424" s="76"/>
      <c r="Z424" s="473" t="s">
        <v>4575</v>
      </c>
      <c r="AA424" s="473" t="s">
        <v>4575</v>
      </c>
      <c r="AB424" s="473" t="s">
        <v>4576</v>
      </c>
      <c r="AC424" s="132" t="s">
        <v>3142</v>
      </c>
      <c r="AD424" s="132" t="s">
        <v>3142</v>
      </c>
      <c r="AE424" s="132" t="s">
        <v>3142</v>
      </c>
      <c r="AF424" s="132" t="str">
        <f t="shared" si="315"/>
        <v>SAME</v>
      </c>
      <c r="AG424" s="132" t="str">
        <f t="shared" si="291"/>
        <v>記載無</v>
      </c>
      <c r="AH424" s="132"/>
      <c r="AI424" s="204"/>
      <c r="AJ424" s="205"/>
      <c r="AK424" s="206"/>
      <c r="AL424" s="207"/>
      <c r="AM424" s="208">
        <v>827157</v>
      </c>
      <c r="AN424" s="93"/>
      <c r="AO424" s="49" t="str">
        <f t="shared" si="318"/>
        <v>千葉県大網白里市桂山９７０－４－１</v>
      </c>
      <c r="AP424" s="49"/>
      <c r="AQ424" s="89"/>
      <c r="AR424" s="93"/>
      <c r="AS424" s="89"/>
      <c r="AT424" s="93"/>
      <c r="AU424" s="89"/>
      <c r="AV424" s="93"/>
      <c r="AW424" s="89"/>
      <c r="AX424" s="94"/>
      <c r="AY424" s="391">
        <f t="shared" si="316"/>
        <v>0</v>
      </c>
      <c r="AZ424" s="95">
        <f t="shared" si="290"/>
        <v>827157</v>
      </c>
      <c r="BA424" s="49" t="str">
        <f t="shared" si="319"/>
        <v>千葉県大網白里市桂山９７０－４－１</v>
      </c>
      <c r="BB424" s="48">
        <f t="shared" si="320"/>
        <v>2</v>
      </c>
      <c r="BC424" s="96">
        <f t="shared" si="321"/>
        <v>0</v>
      </c>
      <c r="BD424" s="89" t="str">
        <f t="shared" si="339"/>
        <v>記載無</v>
      </c>
      <c r="BE424" s="97">
        <f t="shared" si="323"/>
        <v>0</v>
      </c>
      <c r="BF424" s="97">
        <f t="shared" si="324"/>
        <v>0</v>
      </c>
      <c r="BG424" s="97">
        <f t="shared" si="325"/>
        <v>0</v>
      </c>
      <c r="BH424" s="97">
        <f t="shared" si="326"/>
        <v>0</v>
      </c>
      <c r="BI424" s="97">
        <f t="shared" si="327"/>
        <v>0</v>
      </c>
      <c r="BJ424" s="97">
        <f t="shared" si="328"/>
        <v>0</v>
      </c>
      <c r="BK424" s="97">
        <f t="shared" si="329"/>
        <v>0</v>
      </c>
      <c r="BL424" s="97">
        <f t="shared" si="330"/>
        <v>0</v>
      </c>
      <c r="BM424" s="97">
        <f t="shared" si="331"/>
        <v>0</v>
      </c>
      <c r="BN424" s="97">
        <f t="shared" si="332"/>
        <v>0</v>
      </c>
      <c r="BO424" s="97">
        <f t="shared" si="333"/>
        <v>0</v>
      </c>
      <c r="BP424" s="97">
        <f t="shared" si="334"/>
        <v>0</v>
      </c>
      <c r="BQ424" s="97">
        <f t="shared" si="335"/>
        <v>0</v>
      </c>
      <c r="BR424" s="116">
        <f t="shared" si="336"/>
        <v>0</v>
      </c>
      <c r="BS424" s="117">
        <f t="shared" si="337"/>
        <v>827157</v>
      </c>
      <c r="BT424" s="184"/>
      <c r="BV424" s="103"/>
    </row>
    <row r="425" spans="1:74" ht="31.5" customHeight="1" x14ac:dyDescent="0.25">
      <c r="A425" s="74">
        <v>12</v>
      </c>
      <c r="B425" s="75">
        <v>247</v>
      </c>
      <c r="C425" s="49" t="s">
        <v>1892</v>
      </c>
      <c r="D425" s="76" t="s">
        <v>2906</v>
      </c>
      <c r="E425" s="48" t="s">
        <v>1143</v>
      </c>
      <c r="F425" s="87" t="s">
        <v>2937</v>
      </c>
      <c r="G425" s="87"/>
      <c r="H425" s="87"/>
      <c r="I425" s="87"/>
      <c r="J425" s="109"/>
      <c r="K425" s="87"/>
      <c r="L425" s="87"/>
      <c r="M425" s="82"/>
      <c r="N425" s="49" t="s">
        <v>1013</v>
      </c>
      <c r="O425" s="76" t="s">
        <v>3745</v>
      </c>
      <c r="P425" s="76" t="str">
        <f t="shared" si="340"/>
        <v/>
      </c>
      <c r="Q425" s="88" t="s">
        <v>602</v>
      </c>
      <c r="R425" s="49"/>
      <c r="S425" s="76" t="s">
        <v>1854</v>
      </c>
      <c r="T425" s="76" t="s">
        <v>24</v>
      </c>
      <c r="U425" s="89"/>
      <c r="V425" s="90">
        <v>2</v>
      </c>
      <c r="W425" s="399">
        <f t="shared" si="314"/>
        <v>413578.5</v>
      </c>
      <c r="X425" s="171" t="s">
        <v>2938</v>
      </c>
      <c r="Y425" s="419"/>
      <c r="Z425" s="473" t="s">
        <v>4575</v>
      </c>
      <c r="AA425" s="473" t="s">
        <v>4575</v>
      </c>
      <c r="AB425" s="473" t="s">
        <v>4576</v>
      </c>
      <c r="AC425" s="132" t="str">
        <f>IF(AZ425=0,"【支払済】","")</f>
        <v>【支払済】</v>
      </c>
      <c r="AD425" s="132">
        <v>42801</v>
      </c>
      <c r="AE425" s="132">
        <v>41713</v>
      </c>
      <c r="AF425" s="132" t="str">
        <f t="shared" si="315"/>
        <v/>
      </c>
      <c r="AG425" s="132">
        <f t="shared" si="291"/>
        <v>41713</v>
      </c>
      <c r="AH425" s="132"/>
      <c r="AI425" s="204"/>
      <c r="AJ425" s="205"/>
      <c r="AK425" s="206"/>
      <c r="AL425" s="207"/>
      <c r="AM425" s="208">
        <v>827157</v>
      </c>
      <c r="AN425" s="93"/>
      <c r="AO425" s="49" t="str">
        <f t="shared" si="318"/>
        <v>千葉県大網白里市桂山９７０－４－１～２</v>
      </c>
      <c r="AP425" s="208"/>
      <c r="AQ425" s="89">
        <v>43549</v>
      </c>
      <c r="AR425" s="93">
        <v>827157</v>
      </c>
      <c r="AS425" s="89"/>
      <c r="AT425" s="93"/>
      <c r="AU425" s="89"/>
      <c r="AV425" s="93"/>
      <c r="AW425" s="89"/>
      <c r="AX425" s="94"/>
      <c r="AY425" s="391">
        <f t="shared" si="316"/>
        <v>827157</v>
      </c>
      <c r="AZ425" s="95">
        <f t="shared" si="290"/>
        <v>0</v>
      </c>
      <c r="BA425" s="49" t="str">
        <f t="shared" si="319"/>
        <v>千葉県大網白里市桂山９７０－４－１～２</v>
      </c>
      <c r="BB425" s="48">
        <f t="shared" si="320"/>
        <v>2</v>
      </c>
      <c r="BC425" s="96">
        <f t="shared" si="321"/>
        <v>0</v>
      </c>
      <c r="BD425" s="89" t="str">
        <f t="shared" si="339"/>
        <v>【支払済】</v>
      </c>
      <c r="BE425" s="97">
        <f t="shared" si="323"/>
        <v>0</v>
      </c>
      <c r="BF425" s="97">
        <f t="shared" si="324"/>
        <v>0</v>
      </c>
      <c r="BG425" s="97">
        <f t="shared" si="325"/>
        <v>0</v>
      </c>
      <c r="BH425" s="97">
        <f t="shared" si="326"/>
        <v>0</v>
      </c>
      <c r="BI425" s="97">
        <f t="shared" si="327"/>
        <v>0</v>
      </c>
      <c r="BJ425" s="97">
        <f t="shared" si="328"/>
        <v>0</v>
      </c>
      <c r="BK425" s="97">
        <f t="shared" si="329"/>
        <v>0</v>
      </c>
      <c r="BL425" s="97">
        <f t="shared" si="330"/>
        <v>0</v>
      </c>
      <c r="BM425" s="97">
        <f t="shared" si="331"/>
        <v>0</v>
      </c>
      <c r="BN425" s="97">
        <f t="shared" si="332"/>
        <v>0</v>
      </c>
      <c r="BO425" s="97">
        <f t="shared" si="333"/>
        <v>0</v>
      </c>
      <c r="BP425" s="97">
        <f t="shared" si="334"/>
        <v>0</v>
      </c>
      <c r="BQ425" s="97">
        <f t="shared" si="335"/>
        <v>0</v>
      </c>
      <c r="BR425" s="116">
        <f t="shared" si="336"/>
        <v>0</v>
      </c>
      <c r="BS425" s="117">
        <f t="shared" si="337"/>
        <v>0</v>
      </c>
      <c r="BT425" s="184"/>
      <c r="BV425" s="492"/>
    </row>
    <row r="426" spans="1:74" ht="31.5" customHeight="1" x14ac:dyDescent="0.25">
      <c r="A426" s="74">
        <v>12</v>
      </c>
      <c r="B426" s="75">
        <v>247</v>
      </c>
      <c r="C426" s="49" t="s">
        <v>1892</v>
      </c>
      <c r="D426" s="76" t="s">
        <v>2906</v>
      </c>
      <c r="E426" s="48" t="s">
        <v>1143</v>
      </c>
      <c r="F426" s="87" t="s">
        <v>2937</v>
      </c>
      <c r="G426" s="87"/>
      <c r="H426" s="87"/>
      <c r="I426" s="87"/>
      <c r="J426" s="109"/>
      <c r="K426" s="87"/>
      <c r="L426" s="87"/>
      <c r="M426" s="82"/>
      <c r="N426" s="49" t="s">
        <v>1013</v>
      </c>
      <c r="O426" s="49"/>
      <c r="P426" s="76" t="str">
        <f t="shared" si="340"/>
        <v/>
      </c>
      <c r="Q426" s="88" t="s">
        <v>602</v>
      </c>
      <c r="R426" s="49"/>
      <c r="S426" s="76" t="s">
        <v>1854</v>
      </c>
      <c r="T426" s="76" t="s">
        <v>24</v>
      </c>
      <c r="U426" s="89"/>
      <c r="V426" s="90">
        <v>2</v>
      </c>
      <c r="W426" s="399">
        <f t="shared" si="314"/>
        <v>413578.5</v>
      </c>
      <c r="X426" s="171" t="s">
        <v>2938</v>
      </c>
      <c r="Y426" s="76"/>
      <c r="Z426" s="473" t="s">
        <v>4575</v>
      </c>
      <c r="AA426" s="473" t="s">
        <v>4575</v>
      </c>
      <c r="AB426" s="473" t="s">
        <v>4576</v>
      </c>
      <c r="AC426" s="132">
        <v>43554</v>
      </c>
      <c r="AD426" s="132">
        <v>42801</v>
      </c>
      <c r="AE426" s="132">
        <v>41713</v>
      </c>
      <c r="AF426" s="132" t="str">
        <f t="shared" si="315"/>
        <v/>
      </c>
      <c r="AG426" s="132">
        <f t="shared" si="291"/>
        <v>41713</v>
      </c>
      <c r="AH426" s="132"/>
      <c r="AI426" s="204"/>
      <c r="AJ426" s="205"/>
      <c r="AK426" s="206"/>
      <c r="AL426" s="207"/>
      <c r="AM426" s="208">
        <v>827157</v>
      </c>
      <c r="AN426" s="93"/>
      <c r="AO426" s="49" t="str">
        <f t="shared" si="318"/>
        <v>千葉県大網白里市桂山９７０－４－１～２</v>
      </c>
      <c r="AP426" s="49"/>
      <c r="AQ426" s="89">
        <v>43549</v>
      </c>
      <c r="AR426" s="93">
        <v>827157</v>
      </c>
      <c r="AS426" s="89"/>
      <c r="AT426" s="93"/>
      <c r="AU426" s="89"/>
      <c r="AV426" s="93"/>
      <c r="AW426" s="89"/>
      <c r="AX426" s="94"/>
      <c r="AY426" s="391">
        <f t="shared" si="316"/>
        <v>827157</v>
      </c>
      <c r="AZ426" s="95">
        <f t="shared" si="290"/>
        <v>0</v>
      </c>
      <c r="BA426" s="49" t="str">
        <f t="shared" si="319"/>
        <v>千葉県大網白里市桂山９７０－４－１～２</v>
      </c>
      <c r="BB426" s="48">
        <f t="shared" si="320"/>
        <v>2</v>
      </c>
      <c r="BC426" s="96">
        <f t="shared" si="321"/>
        <v>0</v>
      </c>
      <c r="BD426" s="89">
        <f t="shared" si="339"/>
        <v>43554</v>
      </c>
      <c r="BE426" s="97">
        <f t="shared" si="323"/>
        <v>0</v>
      </c>
      <c r="BF426" s="97">
        <f t="shared" si="324"/>
        <v>0</v>
      </c>
      <c r="BG426" s="97">
        <f t="shared" si="325"/>
        <v>0</v>
      </c>
      <c r="BH426" s="97">
        <f t="shared" si="326"/>
        <v>0</v>
      </c>
      <c r="BI426" s="97">
        <f t="shared" si="327"/>
        <v>0</v>
      </c>
      <c r="BJ426" s="97">
        <f t="shared" si="328"/>
        <v>0</v>
      </c>
      <c r="BK426" s="97">
        <f t="shared" si="329"/>
        <v>0</v>
      </c>
      <c r="BL426" s="97">
        <f t="shared" si="330"/>
        <v>0</v>
      </c>
      <c r="BM426" s="97">
        <f t="shared" si="331"/>
        <v>0</v>
      </c>
      <c r="BN426" s="97">
        <f t="shared" si="332"/>
        <v>0</v>
      </c>
      <c r="BO426" s="97">
        <f t="shared" si="333"/>
        <v>0</v>
      </c>
      <c r="BP426" s="97">
        <f t="shared" si="334"/>
        <v>0</v>
      </c>
      <c r="BQ426" s="97">
        <f t="shared" si="335"/>
        <v>0</v>
      </c>
      <c r="BR426" s="116">
        <f t="shared" si="336"/>
        <v>0</v>
      </c>
      <c r="BS426" s="117">
        <f t="shared" si="337"/>
        <v>0</v>
      </c>
      <c r="BT426" s="184"/>
      <c r="BV426" s="103"/>
    </row>
    <row r="427" spans="1:74" ht="31.5" customHeight="1" x14ac:dyDescent="0.25">
      <c r="A427" s="74">
        <v>12</v>
      </c>
      <c r="B427" s="75">
        <v>1108</v>
      </c>
      <c r="C427" s="49" t="s">
        <v>1893</v>
      </c>
      <c r="D427" s="76" t="s">
        <v>2906</v>
      </c>
      <c r="E427" s="48" t="s">
        <v>1353</v>
      </c>
      <c r="F427" s="87" t="s">
        <v>3248</v>
      </c>
      <c r="G427" s="87"/>
      <c r="H427" s="87"/>
      <c r="I427" s="87"/>
      <c r="J427" s="109"/>
      <c r="K427" s="87"/>
      <c r="L427" s="87"/>
      <c r="M427" s="137" t="s">
        <v>2371</v>
      </c>
      <c r="N427" s="49" t="s">
        <v>1371</v>
      </c>
      <c r="O427" s="76" t="s">
        <v>3745</v>
      </c>
      <c r="P427" s="76" t="str">
        <f t="shared" si="340"/>
        <v/>
      </c>
      <c r="Q427" s="88" t="s">
        <v>615</v>
      </c>
      <c r="R427" s="49"/>
      <c r="S427" s="76" t="s">
        <v>1854</v>
      </c>
      <c r="T427" s="76" t="s">
        <v>24</v>
      </c>
      <c r="U427" s="89"/>
      <c r="V427" s="90">
        <v>1</v>
      </c>
      <c r="W427" s="399">
        <f t="shared" si="314"/>
        <v>369416</v>
      </c>
      <c r="X427" s="177" t="s">
        <v>3315</v>
      </c>
      <c r="Y427" s="419"/>
      <c r="Z427" s="473" t="s">
        <v>4575</v>
      </c>
      <c r="AA427" s="473" t="s">
        <v>4575</v>
      </c>
      <c r="AB427" s="473" t="s">
        <v>4576</v>
      </c>
      <c r="AC427" s="132" t="str">
        <f>IF(AZ427=0,"【支払済】","")</f>
        <v>【支払済】</v>
      </c>
      <c r="AD427" s="132" t="s">
        <v>3178</v>
      </c>
      <c r="AE427" s="132">
        <v>41362</v>
      </c>
      <c r="AF427" s="132" t="str">
        <f t="shared" si="315"/>
        <v/>
      </c>
      <c r="AG427" s="132">
        <f t="shared" si="291"/>
        <v>41362</v>
      </c>
      <c r="AH427" s="132"/>
      <c r="AI427" s="204"/>
      <c r="AJ427" s="205"/>
      <c r="AK427" s="206"/>
      <c r="AL427" s="207"/>
      <c r="AM427" s="208">
        <f>286326+83090</f>
        <v>369416</v>
      </c>
      <c r="AN427" s="93"/>
      <c r="AO427" s="49" t="str">
        <f t="shared" si="318"/>
        <v>千葉県銚子市小長町１５２２</v>
      </c>
      <c r="AP427" s="208"/>
      <c r="AQ427" s="89">
        <v>43559</v>
      </c>
      <c r="AR427" s="93">
        <v>369416</v>
      </c>
      <c r="AS427" s="89"/>
      <c r="AT427" s="93"/>
      <c r="AU427" s="89"/>
      <c r="AV427" s="93"/>
      <c r="AW427" s="89"/>
      <c r="AX427" s="94"/>
      <c r="AY427" s="391">
        <f t="shared" si="316"/>
        <v>369416</v>
      </c>
      <c r="AZ427" s="95">
        <f t="shared" si="290"/>
        <v>0</v>
      </c>
      <c r="BA427" s="49" t="str">
        <f t="shared" si="319"/>
        <v>千葉県銚子市小長町１５２２</v>
      </c>
      <c r="BB427" s="48">
        <f t="shared" si="320"/>
        <v>1</v>
      </c>
      <c r="BC427" s="96">
        <f t="shared" si="321"/>
        <v>0</v>
      </c>
      <c r="BD427" s="89" t="str">
        <f t="shared" si="339"/>
        <v>【支払済】</v>
      </c>
      <c r="BE427" s="97">
        <f t="shared" si="323"/>
        <v>0</v>
      </c>
      <c r="BF427" s="97">
        <f t="shared" si="324"/>
        <v>0</v>
      </c>
      <c r="BG427" s="97">
        <f t="shared" si="325"/>
        <v>0</v>
      </c>
      <c r="BH427" s="97">
        <f t="shared" si="326"/>
        <v>0</v>
      </c>
      <c r="BI427" s="97">
        <f t="shared" si="327"/>
        <v>0</v>
      </c>
      <c r="BJ427" s="97">
        <f t="shared" si="328"/>
        <v>0</v>
      </c>
      <c r="BK427" s="97">
        <f t="shared" si="329"/>
        <v>0</v>
      </c>
      <c r="BL427" s="97">
        <f t="shared" si="330"/>
        <v>0</v>
      </c>
      <c r="BM427" s="97">
        <f t="shared" si="331"/>
        <v>0</v>
      </c>
      <c r="BN427" s="97">
        <f t="shared" si="332"/>
        <v>0</v>
      </c>
      <c r="BO427" s="97">
        <f t="shared" si="333"/>
        <v>0</v>
      </c>
      <c r="BP427" s="97">
        <f t="shared" si="334"/>
        <v>0</v>
      </c>
      <c r="BQ427" s="97">
        <f t="shared" si="335"/>
        <v>0</v>
      </c>
      <c r="BR427" s="97">
        <f t="shared" si="336"/>
        <v>0</v>
      </c>
      <c r="BS427" s="98">
        <f t="shared" si="337"/>
        <v>0</v>
      </c>
      <c r="BV427" s="492"/>
    </row>
    <row r="428" spans="1:74" ht="31.5" customHeight="1" x14ac:dyDescent="0.25">
      <c r="A428" s="74">
        <v>12</v>
      </c>
      <c r="B428" s="75">
        <v>250</v>
      </c>
      <c r="C428" s="49" t="s">
        <v>1893</v>
      </c>
      <c r="D428" s="76" t="s">
        <v>3250</v>
      </c>
      <c r="E428" s="48" t="s">
        <v>1353</v>
      </c>
      <c r="F428" s="87" t="s">
        <v>3248</v>
      </c>
      <c r="G428" s="87"/>
      <c r="H428" s="87"/>
      <c r="I428" s="87"/>
      <c r="J428" s="109"/>
      <c r="K428" s="87"/>
      <c r="L428" s="87"/>
      <c r="M428" s="137" t="s">
        <v>2371</v>
      </c>
      <c r="N428" s="49" t="s">
        <v>1371</v>
      </c>
      <c r="O428" s="49"/>
      <c r="P428" s="76" t="str">
        <f t="shared" si="340"/>
        <v/>
      </c>
      <c r="Q428" s="88" t="s">
        <v>615</v>
      </c>
      <c r="R428" s="49"/>
      <c r="S428" s="76" t="s">
        <v>1854</v>
      </c>
      <c r="T428" s="76" t="s">
        <v>24</v>
      </c>
      <c r="U428" s="89"/>
      <c r="V428" s="90">
        <v>1</v>
      </c>
      <c r="W428" s="399">
        <f t="shared" si="314"/>
        <v>369416</v>
      </c>
      <c r="X428" s="177" t="s">
        <v>3315</v>
      </c>
      <c r="Y428" s="76"/>
      <c r="Z428" s="473" t="s">
        <v>4575</v>
      </c>
      <c r="AA428" s="473" t="s">
        <v>4575</v>
      </c>
      <c r="AB428" s="473" t="s">
        <v>4576</v>
      </c>
      <c r="AC428" s="132" t="s">
        <v>145</v>
      </c>
      <c r="AD428" s="132">
        <v>41491</v>
      </c>
      <c r="AE428" s="132">
        <v>41362</v>
      </c>
      <c r="AF428" s="132" t="str">
        <f t="shared" si="315"/>
        <v/>
      </c>
      <c r="AG428" s="132">
        <f t="shared" si="291"/>
        <v>41362</v>
      </c>
      <c r="AH428" s="132"/>
      <c r="AI428" s="204"/>
      <c r="AJ428" s="205"/>
      <c r="AK428" s="211"/>
      <c r="AL428" s="207"/>
      <c r="AM428" s="208">
        <f>286326+83090</f>
        <v>369416</v>
      </c>
      <c r="AN428" s="93"/>
      <c r="AO428" s="49" t="str">
        <f t="shared" si="318"/>
        <v>千葉県銚子市小長町１５２２</v>
      </c>
      <c r="AP428" s="49"/>
      <c r="AQ428" s="89"/>
      <c r="AR428" s="93"/>
      <c r="AS428" s="89"/>
      <c r="AT428" s="93"/>
      <c r="AU428" s="89"/>
      <c r="AV428" s="93"/>
      <c r="AW428" s="89"/>
      <c r="AX428" s="94"/>
      <c r="AY428" s="391">
        <f t="shared" si="316"/>
        <v>0</v>
      </c>
      <c r="AZ428" s="95">
        <f t="shared" ref="AZ428:AZ493" si="341">IF(AM428=0,"",AM428-AR428-AT428-AV428-AX428)</f>
        <v>369416</v>
      </c>
      <c r="BA428" s="49" t="str">
        <f t="shared" si="319"/>
        <v>千葉県銚子市小長町１５２２</v>
      </c>
      <c r="BB428" s="48">
        <f t="shared" si="320"/>
        <v>1</v>
      </c>
      <c r="BC428" s="96">
        <f t="shared" si="321"/>
        <v>0</v>
      </c>
      <c r="BD428" s="89" t="str">
        <f t="shared" si="339"/>
        <v>期限未記載</v>
      </c>
      <c r="BE428" s="97">
        <f t="shared" si="323"/>
        <v>369416</v>
      </c>
      <c r="BF428" s="97">
        <f t="shared" si="324"/>
        <v>0</v>
      </c>
      <c r="BG428" s="97">
        <f t="shared" si="325"/>
        <v>0</v>
      </c>
      <c r="BH428" s="97">
        <f t="shared" si="326"/>
        <v>0</v>
      </c>
      <c r="BI428" s="97">
        <f t="shared" si="327"/>
        <v>0</v>
      </c>
      <c r="BJ428" s="97">
        <f t="shared" si="328"/>
        <v>0</v>
      </c>
      <c r="BK428" s="97">
        <f t="shared" si="329"/>
        <v>0</v>
      </c>
      <c r="BL428" s="97">
        <f t="shared" si="330"/>
        <v>0</v>
      </c>
      <c r="BM428" s="97">
        <f t="shared" si="331"/>
        <v>0</v>
      </c>
      <c r="BN428" s="97">
        <f t="shared" si="332"/>
        <v>0</v>
      </c>
      <c r="BO428" s="97">
        <f t="shared" si="333"/>
        <v>0</v>
      </c>
      <c r="BP428" s="97">
        <f t="shared" si="334"/>
        <v>0</v>
      </c>
      <c r="BQ428" s="97">
        <f t="shared" si="335"/>
        <v>0</v>
      </c>
      <c r="BR428" s="97">
        <f t="shared" si="336"/>
        <v>0</v>
      </c>
      <c r="BS428" s="98">
        <f t="shared" si="337"/>
        <v>0</v>
      </c>
      <c r="BT428" s="184"/>
      <c r="BV428" s="103"/>
    </row>
    <row r="429" spans="1:74" ht="31.5" customHeight="1" x14ac:dyDescent="0.25">
      <c r="A429" s="74">
        <v>12</v>
      </c>
      <c r="B429" s="75">
        <v>1108</v>
      </c>
      <c r="C429" s="49" t="s">
        <v>1893</v>
      </c>
      <c r="D429" s="76" t="s">
        <v>3250</v>
      </c>
      <c r="E429" s="48" t="s">
        <v>1353</v>
      </c>
      <c r="F429" s="87" t="s">
        <v>3248</v>
      </c>
      <c r="G429" s="87"/>
      <c r="H429" s="87"/>
      <c r="I429" s="87"/>
      <c r="J429" s="109"/>
      <c r="K429" s="87"/>
      <c r="L429" s="87"/>
      <c r="M429" s="137" t="s">
        <v>2371</v>
      </c>
      <c r="N429" s="49" t="s">
        <v>1371</v>
      </c>
      <c r="O429" s="49"/>
      <c r="P429" s="76" t="str">
        <f t="shared" si="340"/>
        <v/>
      </c>
      <c r="Q429" s="88" t="s">
        <v>615</v>
      </c>
      <c r="R429" s="49"/>
      <c r="S429" s="76" t="s">
        <v>1854</v>
      </c>
      <c r="T429" s="76" t="s">
        <v>24</v>
      </c>
      <c r="U429" s="89"/>
      <c r="V429" s="90">
        <v>1</v>
      </c>
      <c r="W429" s="399">
        <f t="shared" si="314"/>
        <v>369416</v>
      </c>
      <c r="X429" s="177" t="s">
        <v>3315</v>
      </c>
      <c r="Y429" s="76"/>
      <c r="Z429" s="473" t="s">
        <v>4575</v>
      </c>
      <c r="AA429" s="473" t="s">
        <v>4575</v>
      </c>
      <c r="AB429" s="473" t="s">
        <v>4576</v>
      </c>
      <c r="AC429" s="132" t="s">
        <v>145</v>
      </c>
      <c r="AD429" s="132" t="s">
        <v>3178</v>
      </c>
      <c r="AE429" s="132">
        <v>41362</v>
      </c>
      <c r="AF429" s="132" t="str">
        <f t="shared" si="315"/>
        <v/>
      </c>
      <c r="AG429" s="132">
        <f t="shared" si="291"/>
        <v>41362</v>
      </c>
      <c r="AH429" s="132"/>
      <c r="AI429" s="204"/>
      <c r="AJ429" s="205"/>
      <c r="AK429" s="206"/>
      <c r="AL429" s="207"/>
      <c r="AM429" s="208">
        <f>286326+83090</f>
        <v>369416</v>
      </c>
      <c r="AN429" s="93"/>
      <c r="AO429" s="49" t="str">
        <f t="shared" si="318"/>
        <v>千葉県銚子市小長町１５２２</v>
      </c>
      <c r="AP429" s="49"/>
      <c r="AQ429" s="89"/>
      <c r="AR429" s="93"/>
      <c r="AS429" s="89"/>
      <c r="AT429" s="93"/>
      <c r="AU429" s="89"/>
      <c r="AV429" s="93"/>
      <c r="AW429" s="89"/>
      <c r="AX429" s="94"/>
      <c r="AY429" s="391">
        <f t="shared" si="316"/>
        <v>0</v>
      </c>
      <c r="AZ429" s="95">
        <f t="shared" si="341"/>
        <v>369416</v>
      </c>
      <c r="BA429" s="49" t="str">
        <f t="shared" si="319"/>
        <v>千葉県銚子市小長町１５２２</v>
      </c>
      <c r="BB429" s="48">
        <f t="shared" si="320"/>
        <v>1</v>
      </c>
      <c r="BC429" s="96">
        <f t="shared" si="321"/>
        <v>0</v>
      </c>
      <c r="BD429" s="89" t="str">
        <f t="shared" si="339"/>
        <v>期限未記載</v>
      </c>
      <c r="BE429" s="97">
        <f t="shared" si="323"/>
        <v>369416</v>
      </c>
      <c r="BF429" s="97">
        <f t="shared" si="324"/>
        <v>0</v>
      </c>
      <c r="BG429" s="97">
        <f t="shared" si="325"/>
        <v>0</v>
      </c>
      <c r="BH429" s="97">
        <f t="shared" si="326"/>
        <v>0</v>
      </c>
      <c r="BI429" s="97">
        <f t="shared" si="327"/>
        <v>0</v>
      </c>
      <c r="BJ429" s="97">
        <f t="shared" si="328"/>
        <v>0</v>
      </c>
      <c r="BK429" s="97">
        <f t="shared" si="329"/>
        <v>0</v>
      </c>
      <c r="BL429" s="97">
        <f t="shared" si="330"/>
        <v>0</v>
      </c>
      <c r="BM429" s="97">
        <f t="shared" si="331"/>
        <v>0</v>
      </c>
      <c r="BN429" s="97">
        <f t="shared" si="332"/>
        <v>0</v>
      </c>
      <c r="BO429" s="97">
        <f t="shared" si="333"/>
        <v>0</v>
      </c>
      <c r="BP429" s="97">
        <f t="shared" si="334"/>
        <v>0</v>
      </c>
      <c r="BQ429" s="97">
        <f t="shared" si="335"/>
        <v>0</v>
      </c>
      <c r="BR429" s="97">
        <f t="shared" si="336"/>
        <v>0</v>
      </c>
      <c r="BS429" s="98">
        <f t="shared" si="337"/>
        <v>0</v>
      </c>
      <c r="BV429" s="103"/>
    </row>
    <row r="430" spans="1:74" ht="31.5" customHeight="1" x14ac:dyDescent="0.25">
      <c r="A430" s="74">
        <v>12</v>
      </c>
      <c r="B430" s="75">
        <v>249</v>
      </c>
      <c r="C430" s="49" t="s">
        <v>1893</v>
      </c>
      <c r="D430" s="349" t="s">
        <v>4126</v>
      </c>
      <c r="E430" s="48" t="s">
        <v>1353</v>
      </c>
      <c r="F430" s="87" t="s">
        <v>3246</v>
      </c>
      <c r="G430" s="87"/>
      <c r="H430" s="87"/>
      <c r="I430" s="87"/>
      <c r="J430" s="109"/>
      <c r="K430" s="87"/>
      <c r="L430" s="376" t="s">
        <v>4204</v>
      </c>
      <c r="M430" s="137" t="s">
        <v>2371</v>
      </c>
      <c r="N430" s="49" t="s">
        <v>1371</v>
      </c>
      <c r="O430" s="76" t="s">
        <v>3745</v>
      </c>
      <c r="P430" s="76" t="str">
        <f t="shared" si="340"/>
        <v/>
      </c>
      <c r="Q430" s="88" t="s">
        <v>3249</v>
      </c>
      <c r="R430" s="49"/>
      <c r="S430" s="76" t="s">
        <v>2421</v>
      </c>
      <c r="T430" s="76" t="s">
        <v>3025</v>
      </c>
      <c r="U430" s="89"/>
      <c r="V430" s="90">
        <v>1</v>
      </c>
      <c r="W430" s="399">
        <f t="shared" si="314"/>
        <v>479892</v>
      </c>
      <c r="X430" s="177" t="s">
        <v>3315</v>
      </c>
      <c r="Y430" s="419"/>
      <c r="Z430" s="473" t="s">
        <v>4575</v>
      </c>
      <c r="AA430" s="473" t="s">
        <v>4575</v>
      </c>
      <c r="AB430" s="473" t="s">
        <v>4576</v>
      </c>
      <c r="AC430" s="132" t="str">
        <f>IF(AZ430=0,"【支払済】","")</f>
        <v>【支払済】</v>
      </c>
      <c r="AD430" s="132" t="s">
        <v>3142</v>
      </c>
      <c r="AE430" s="132">
        <v>41362</v>
      </c>
      <c r="AF430" s="132" t="str">
        <f t="shared" si="315"/>
        <v/>
      </c>
      <c r="AG430" s="132">
        <f t="shared" si="291"/>
        <v>41362</v>
      </c>
      <c r="AH430" s="132"/>
      <c r="AI430" s="204"/>
      <c r="AJ430" s="205"/>
      <c r="AK430" s="206"/>
      <c r="AL430" s="207"/>
      <c r="AM430" s="208">
        <f>396802+83090</f>
        <v>479892</v>
      </c>
      <c r="AN430" s="93"/>
      <c r="AO430" s="49" t="str">
        <f t="shared" si="318"/>
        <v>千葉県銚子市小長町１５２２</v>
      </c>
      <c r="AP430" s="208"/>
      <c r="AQ430" s="89">
        <v>43483</v>
      </c>
      <c r="AR430" s="93">
        <v>479892</v>
      </c>
      <c r="AS430" s="89"/>
      <c r="AT430" s="93"/>
      <c r="AU430" s="89"/>
      <c r="AV430" s="93"/>
      <c r="AW430" s="89"/>
      <c r="AX430" s="94"/>
      <c r="AY430" s="391">
        <f t="shared" si="316"/>
        <v>479892</v>
      </c>
      <c r="AZ430" s="95">
        <f t="shared" si="341"/>
        <v>0</v>
      </c>
      <c r="BA430" s="49" t="str">
        <f t="shared" si="319"/>
        <v>千葉県銚子市小長町１５２２</v>
      </c>
      <c r="BB430" s="48">
        <f t="shared" si="320"/>
        <v>1</v>
      </c>
      <c r="BC430" s="96">
        <f t="shared" si="321"/>
        <v>0</v>
      </c>
      <c r="BD430" s="89" t="str">
        <f t="shared" si="339"/>
        <v>【支払済】</v>
      </c>
      <c r="BE430" s="97">
        <f t="shared" si="323"/>
        <v>0</v>
      </c>
      <c r="BF430" s="97">
        <f t="shared" si="324"/>
        <v>0</v>
      </c>
      <c r="BG430" s="97">
        <f t="shared" si="325"/>
        <v>0</v>
      </c>
      <c r="BH430" s="97">
        <f t="shared" si="326"/>
        <v>0</v>
      </c>
      <c r="BI430" s="97">
        <f t="shared" si="327"/>
        <v>0</v>
      </c>
      <c r="BJ430" s="97">
        <f t="shared" si="328"/>
        <v>0</v>
      </c>
      <c r="BK430" s="97">
        <f t="shared" si="329"/>
        <v>0</v>
      </c>
      <c r="BL430" s="97">
        <f t="shared" si="330"/>
        <v>0</v>
      </c>
      <c r="BM430" s="97">
        <f t="shared" si="331"/>
        <v>0</v>
      </c>
      <c r="BN430" s="97">
        <f t="shared" si="332"/>
        <v>0</v>
      </c>
      <c r="BO430" s="97">
        <f t="shared" si="333"/>
        <v>0</v>
      </c>
      <c r="BP430" s="97">
        <f t="shared" si="334"/>
        <v>0</v>
      </c>
      <c r="BQ430" s="97">
        <f t="shared" si="335"/>
        <v>0</v>
      </c>
      <c r="BR430" s="116">
        <f t="shared" si="336"/>
        <v>0</v>
      </c>
      <c r="BS430" s="117">
        <f t="shared" si="337"/>
        <v>0</v>
      </c>
      <c r="BT430" s="184"/>
      <c r="BV430" s="492"/>
    </row>
    <row r="431" spans="1:74" ht="31.5" customHeight="1" x14ac:dyDescent="0.25">
      <c r="A431" s="74">
        <v>12</v>
      </c>
      <c r="B431" s="75">
        <v>249</v>
      </c>
      <c r="C431" s="49" t="s">
        <v>1893</v>
      </c>
      <c r="D431" s="349" t="s">
        <v>4126</v>
      </c>
      <c r="E431" s="48" t="s">
        <v>1353</v>
      </c>
      <c r="F431" s="87" t="s">
        <v>3247</v>
      </c>
      <c r="G431" s="87"/>
      <c r="H431" s="87"/>
      <c r="I431" s="87"/>
      <c r="J431" s="109"/>
      <c r="K431" s="87"/>
      <c r="L431" s="376" t="s">
        <v>4204</v>
      </c>
      <c r="M431" s="137" t="s">
        <v>2371</v>
      </c>
      <c r="N431" s="49" t="s">
        <v>1371</v>
      </c>
      <c r="O431" s="49"/>
      <c r="P431" s="76" t="str">
        <f t="shared" si="340"/>
        <v/>
      </c>
      <c r="Q431" s="88" t="s">
        <v>615</v>
      </c>
      <c r="R431" s="49"/>
      <c r="S431" s="76" t="s">
        <v>1854</v>
      </c>
      <c r="T431" s="76" t="s">
        <v>24</v>
      </c>
      <c r="U431" s="89"/>
      <c r="V431" s="90">
        <v>1</v>
      </c>
      <c r="W431" s="399">
        <f t="shared" si="314"/>
        <v>479892</v>
      </c>
      <c r="X431" s="177" t="s">
        <v>3315</v>
      </c>
      <c r="Y431" s="419"/>
      <c r="Z431" s="473" t="s">
        <v>4575</v>
      </c>
      <c r="AA431" s="473" t="s">
        <v>4575</v>
      </c>
      <c r="AB431" s="473" t="s">
        <v>4576</v>
      </c>
      <c r="AC431" s="132" t="str">
        <f>IF(AZ431=0,"【支払済】","")</f>
        <v>【支払済】</v>
      </c>
      <c r="AD431" s="132">
        <v>41491</v>
      </c>
      <c r="AE431" s="132">
        <v>41362</v>
      </c>
      <c r="AF431" s="132" t="str">
        <f t="shared" si="315"/>
        <v/>
      </c>
      <c r="AG431" s="132">
        <f t="shared" ref="AG431:AG494" si="342">+IF(AE431="",AD431,IF(AD431&gt;AE431,AE431,AD431))</f>
        <v>41362</v>
      </c>
      <c r="AH431" s="132"/>
      <c r="AI431" s="204"/>
      <c r="AJ431" s="205"/>
      <c r="AK431" s="206"/>
      <c r="AL431" s="207"/>
      <c r="AM431" s="208">
        <f>396802+83090</f>
        <v>479892</v>
      </c>
      <c r="AN431" s="93"/>
      <c r="AO431" s="49" t="str">
        <f t="shared" si="318"/>
        <v>千葉県銚子市小長町１５２２</v>
      </c>
      <c r="AP431" s="208"/>
      <c r="AQ431" s="89">
        <v>43483</v>
      </c>
      <c r="AR431" s="93">
        <v>479892</v>
      </c>
      <c r="AS431" s="89"/>
      <c r="AT431" s="93"/>
      <c r="AU431" s="89"/>
      <c r="AV431" s="93"/>
      <c r="AW431" s="89"/>
      <c r="AX431" s="94"/>
      <c r="AY431" s="391">
        <f t="shared" si="316"/>
        <v>479892</v>
      </c>
      <c r="AZ431" s="95">
        <f t="shared" si="341"/>
        <v>0</v>
      </c>
      <c r="BA431" s="49" t="str">
        <f t="shared" si="319"/>
        <v>千葉県銚子市小長町１５２２</v>
      </c>
      <c r="BB431" s="48">
        <f t="shared" si="320"/>
        <v>1</v>
      </c>
      <c r="BC431" s="96">
        <f t="shared" si="321"/>
        <v>0</v>
      </c>
      <c r="BD431" s="89" t="str">
        <f t="shared" si="339"/>
        <v>【支払済】</v>
      </c>
      <c r="BE431" s="97">
        <f t="shared" si="323"/>
        <v>0</v>
      </c>
      <c r="BF431" s="97">
        <f t="shared" si="324"/>
        <v>0</v>
      </c>
      <c r="BG431" s="97">
        <f t="shared" si="325"/>
        <v>0</v>
      </c>
      <c r="BH431" s="97">
        <f t="shared" si="326"/>
        <v>0</v>
      </c>
      <c r="BI431" s="97">
        <f t="shared" si="327"/>
        <v>0</v>
      </c>
      <c r="BJ431" s="97">
        <f t="shared" si="328"/>
        <v>0</v>
      </c>
      <c r="BK431" s="97">
        <f t="shared" si="329"/>
        <v>0</v>
      </c>
      <c r="BL431" s="97">
        <f t="shared" si="330"/>
        <v>0</v>
      </c>
      <c r="BM431" s="97">
        <f t="shared" si="331"/>
        <v>0</v>
      </c>
      <c r="BN431" s="97">
        <f t="shared" si="332"/>
        <v>0</v>
      </c>
      <c r="BO431" s="97">
        <f t="shared" si="333"/>
        <v>0</v>
      </c>
      <c r="BP431" s="97">
        <f t="shared" si="334"/>
        <v>0</v>
      </c>
      <c r="BQ431" s="97">
        <f t="shared" si="335"/>
        <v>0</v>
      </c>
      <c r="BR431" s="116">
        <f t="shared" si="336"/>
        <v>0</v>
      </c>
      <c r="BS431" s="117">
        <f t="shared" si="337"/>
        <v>0</v>
      </c>
      <c r="BT431" s="184"/>
      <c r="BV431" s="492"/>
    </row>
    <row r="432" spans="1:74" ht="31.5" customHeight="1" x14ac:dyDescent="0.25">
      <c r="A432" s="74">
        <v>12</v>
      </c>
      <c r="B432" s="75">
        <v>249</v>
      </c>
      <c r="C432" s="49" t="s">
        <v>1893</v>
      </c>
      <c r="D432" s="349" t="s">
        <v>4126</v>
      </c>
      <c r="E432" s="48" t="s">
        <v>1353</v>
      </c>
      <c r="F432" s="87" t="s">
        <v>3246</v>
      </c>
      <c r="G432" s="87"/>
      <c r="H432" s="87"/>
      <c r="I432" s="87"/>
      <c r="J432" s="109"/>
      <c r="K432" s="87"/>
      <c r="L432" s="376" t="s">
        <v>4204</v>
      </c>
      <c r="M432" s="137" t="s">
        <v>2371</v>
      </c>
      <c r="N432" s="49" t="s">
        <v>1371</v>
      </c>
      <c r="O432" s="49"/>
      <c r="P432" s="76" t="str">
        <f t="shared" si="340"/>
        <v/>
      </c>
      <c r="Q432" s="88" t="s">
        <v>3249</v>
      </c>
      <c r="R432" s="49"/>
      <c r="S432" s="76" t="s">
        <v>2421</v>
      </c>
      <c r="T432" s="76" t="s">
        <v>3025</v>
      </c>
      <c r="U432" s="89"/>
      <c r="V432" s="90">
        <v>1</v>
      </c>
      <c r="W432" s="399">
        <f t="shared" si="314"/>
        <v>479892</v>
      </c>
      <c r="X432" s="177" t="s">
        <v>3315</v>
      </c>
      <c r="Y432" s="419"/>
      <c r="Z432" s="473" t="s">
        <v>4575</v>
      </c>
      <c r="AA432" s="473" t="s">
        <v>4575</v>
      </c>
      <c r="AB432" s="473" t="s">
        <v>4576</v>
      </c>
      <c r="AC432" s="132" t="str">
        <f>IF(AZ432=0,"【支払済】","")</f>
        <v>【支払済】</v>
      </c>
      <c r="AD432" s="132" t="s">
        <v>3142</v>
      </c>
      <c r="AE432" s="132">
        <v>41362</v>
      </c>
      <c r="AF432" s="132" t="str">
        <f t="shared" si="315"/>
        <v/>
      </c>
      <c r="AG432" s="132">
        <f t="shared" si="342"/>
        <v>41362</v>
      </c>
      <c r="AH432" s="132"/>
      <c r="AI432" s="204"/>
      <c r="AJ432" s="205"/>
      <c r="AK432" s="206"/>
      <c r="AL432" s="207"/>
      <c r="AM432" s="208">
        <f>396802+83090</f>
        <v>479892</v>
      </c>
      <c r="AN432" s="93"/>
      <c r="AO432" s="49" t="str">
        <f t="shared" si="318"/>
        <v>千葉県銚子市小長町１５２２</v>
      </c>
      <c r="AP432" s="208"/>
      <c r="AQ432" s="89">
        <v>43483</v>
      </c>
      <c r="AR432" s="93">
        <v>479892</v>
      </c>
      <c r="AS432" s="89"/>
      <c r="AT432" s="93"/>
      <c r="AU432" s="89"/>
      <c r="AV432" s="93"/>
      <c r="AW432" s="89"/>
      <c r="AX432" s="94"/>
      <c r="AY432" s="391">
        <f t="shared" si="316"/>
        <v>479892</v>
      </c>
      <c r="AZ432" s="95">
        <f t="shared" si="341"/>
        <v>0</v>
      </c>
      <c r="BA432" s="49" t="str">
        <f t="shared" si="319"/>
        <v>千葉県銚子市小長町１５２２</v>
      </c>
      <c r="BB432" s="48">
        <f t="shared" si="320"/>
        <v>1</v>
      </c>
      <c r="BC432" s="96">
        <f t="shared" si="321"/>
        <v>0</v>
      </c>
      <c r="BD432" s="89" t="str">
        <f t="shared" si="339"/>
        <v>【支払済】</v>
      </c>
      <c r="BE432" s="97">
        <f t="shared" si="323"/>
        <v>0</v>
      </c>
      <c r="BF432" s="97">
        <f t="shared" si="324"/>
        <v>0</v>
      </c>
      <c r="BG432" s="97">
        <f t="shared" si="325"/>
        <v>0</v>
      </c>
      <c r="BH432" s="97">
        <f t="shared" si="326"/>
        <v>0</v>
      </c>
      <c r="BI432" s="97">
        <f t="shared" si="327"/>
        <v>0</v>
      </c>
      <c r="BJ432" s="97">
        <f t="shared" si="328"/>
        <v>0</v>
      </c>
      <c r="BK432" s="97">
        <f t="shared" si="329"/>
        <v>0</v>
      </c>
      <c r="BL432" s="97">
        <f t="shared" si="330"/>
        <v>0</v>
      </c>
      <c r="BM432" s="97">
        <f t="shared" si="331"/>
        <v>0</v>
      </c>
      <c r="BN432" s="97">
        <f t="shared" si="332"/>
        <v>0</v>
      </c>
      <c r="BO432" s="97">
        <f t="shared" si="333"/>
        <v>0</v>
      </c>
      <c r="BP432" s="97">
        <f t="shared" si="334"/>
        <v>0</v>
      </c>
      <c r="BQ432" s="97">
        <f t="shared" si="335"/>
        <v>0</v>
      </c>
      <c r="BR432" s="97">
        <f t="shared" si="336"/>
        <v>0</v>
      </c>
      <c r="BS432" s="98">
        <f t="shared" si="337"/>
        <v>0</v>
      </c>
      <c r="BT432" s="184"/>
      <c r="BV432" s="492"/>
    </row>
    <row r="433" spans="1:74" ht="31.5" customHeight="1" x14ac:dyDescent="0.25">
      <c r="A433" s="74">
        <v>12</v>
      </c>
      <c r="B433" s="75">
        <v>204</v>
      </c>
      <c r="C433" s="126" t="s">
        <v>1894</v>
      </c>
      <c r="D433" s="76" t="s">
        <v>3393</v>
      </c>
      <c r="E433" s="48" t="s">
        <v>1302</v>
      </c>
      <c r="F433" s="87" t="s">
        <v>4041</v>
      </c>
      <c r="G433" s="87"/>
      <c r="H433" s="87"/>
      <c r="I433" s="87"/>
      <c r="J433" s="109"/>
      <c r="K433" s="87"/>
      <c r="L433" s="87"/>
      <c r="M433" s="82"/>
      <c r="N433" s="49" t="s">
        <v>1326</v>
      </c>
      <c r="O433" s="49"/>
      <c r="P433" s="49"/>
      <c r="Q433" s="88" t="s">
        <v>575</v>
      </c>
      <c r="R433" s="49" t="s">
        <v>574</v>
      </c>
      <c r="S433" s="76" t="s">
        <v>1854</v>
      </c>
      <c r="T433" s="76" t="s">
        <v>23</v>
      </c>
      <c r="U433" s="89"/>
      <c r="V433" s="90">
        <v>2</v>
      </c>
      <c r="W433" s="399">
        <f t="shared" si="314"/>
        <v>734276</v>
      </c>
      <c r="X433" s="171" t="s">
        <v>2952</v>
      </c>
      <c r="Y433" s="467" t="s">
        <v>2310</v>
      </c>
      <c r="Z433" s="482" t="s">
        <v>4575</v>
      </c>
      <c r="AA433" s="482" t="s">
        <v>4575</v>
      </c>
      <c r="AB433" s="482" t="s">
        <v>4608</v>
      </c>
      <c r="AC433" s="132" t="str">
        <f>IF(AZ433=0,"【支払済】","")</f>
        <v>【支払済】</v>
      </c>
      <c r="AD433" s="132">
        <v>42304</v>
      </c>
      <c r="AE433" s="132">
        <v>41729</v>
      </c>
      <c r="AF433" s="132" t="str">
        <f t="shared" si="315"/>
        <v/>
      </c>
      <c r="AG433" s="132">
        <f t="shared" si="342"/>
        <v>41729</v>
      </c>
      <c r="AH433" s="132"/>
      <c r="AI433" s="204"/>
      <c r="AJ433" s="205"/>
      <c r="AK433" s="206"/>
      <c r="AL433" s="207"/>
      <c r="AM433" s="208">
        <f>804012+664540</f>
        <v>1468552</v>
      </c>
      <c r="AN433" s="93"/>
      <c r="AO433" s="49" t="str">
        <f t="shared" si="318"/>
        <v>千葉県長生郡一宮町綱田字麦田４５－１－１～２</v>
      </c>
      <c r="AP433" s="208"/>
      <c r="AQ433" s="89"/>
      <c r="AR433" s="93"/>
      <c r="AS433" s="89">
        <v>42797</v>
      </c>
      <c r="AT433" s="93">
        <f>440324+192888+170800</f>
        <v>804012</v>
      </c>
      <c r="AU433" s="89"/>
      <c r="AV433" s="93"/>
      <c r="AW433" s="89">
        <v>43304</v>
      </c>
      <c r="AX433" s="94">
        <v>664540</v>
      </c>
      <c r="AY433" s="391">
        <f t="shared" si="316"/>
        <v>1468552</v>
      </c>
      <c r="AZ433" s="95">
        <f t="shared" si="341"/>
        <v>0</v>
      </c>
      <c r="BA433" s="49" t="str">
        <f t="shared" si="319"/>
        <v>千葉県長生郡一宮町綱田字麦田４５－１－１～２</v>
      </c>
      <c r="BB433" s="48">
        <f t="shared" si="320"/>
        <v>2</v>
      </c>
      <c r="BC433" s="96" t="str">
        <f t="shared" si="321"/>
        <v>自社物件</v>
      </c>
      <c r="BD433" s="89" t="str">
        <f t="shared" si="339"/>
        <v>【支払済】</v>
      </c>
      <c r="BE433" s="97">
        <f t="shared" si="323"/>
        <v>0</v>
      </c>
      <c r="BF433" s="97">
        <f t="shared" si="324"/>
        <v>0</v>
      </c>
      <c r="BG433" s="97">
        <f t="shared" si="325"/>
        <v>0</v>
      </c>
      <c r="BH433" s="97">
        <f t="shared" si="326"/>
        <v>0</v>
      </c>
      <c r="BI433" s="97">
        <f t="shared" si="327"/>
        <v>0</v>
      </c>
      <c r="BJ433" s="97">
        <f t="shared" si="328"/>
        <v>0</v>
      </c>
      <c r="BK433" s="97">
        <f t="shared" si="329"/>
        <v>0</v>
      </c>
      <c r="BL433" s="97">
        <f t="shared" si="330"/>
        <v>0</v>
      </c>
      <c r="BM433" s="97">
        <f t="shared" si="331"/>
        <v>0</v>
      </c>
      <c r="BN433" s="97">
        <f t="shared" si="332"/>
        <v>0</v>
      </c>
      <c r="BO433" s="97">
        <f t="shared" si="333"/>
        <v>0</v>
      </c>
      <c r="BP433" s="97">
        <f t="shared" si="334"/>
        <v>0</v>
      </c>
      <c r="BQ433" s="97">
        <f t="shared" si="335"/>
        <v>0</v>
      </c>
      <c r="BR433" s="97">
        <f t="shared" si="336"/>
        <v>0</v>
      </c>
      <c r="BS433" s="98">
        <f t="shared" si="337"/>
        <v>0</v>
      </c>
      <c r="BT433" s="184"/>
      <c r="BV433" s="492"/>
    </row>
    <row r="434" spans="1:74" ht="31.5" customHeight="1" x14ac:dyDescent="0.25">
      <c r="A434" s="74">
        <v>12</v>
      </c>
      <c r="B434" s="75">
        <v>1091</v>
      </c>
      <c r="C434" s="49" t="s">
        <v>1894</v>
      </c>
      <c r="D434" s="76" t="s">
        <v>2906</v>
      </c>
      <c r="E434" s="48" t="s">
        <v>1301</v>
      </c>
      <c r="F434" s="87" t="s">
        <v>3233</v>
      </c>
      <c r="G434" s="87"/>
      <c r="H434" s="87"/>
      <c r="I434" s="87"/>
      <c r="J434" s="109"/>
      <c r="K434" s="87"/>
      <c r="L434" s="87"/>
      <c r="M434" s="48" t="s">
        <v>2972</v>
      </c>
      <c r="N434" s="49" t="s">
        <v>1325</v>
      </c>
      <c r="O434" s="49"/>
      <c r="P434" s="49"/>
      <c r="Q434" s="88" t="s">
        <v>573</v>
      </c>
      <c r="R434" s="49"/>
      <c r="S434" s="76" t="s">
        <v>1854</v>
      </c>
      <c r="T434" s="76" t="s">
        <v>23</v>
      </c>
      <c r="U434" s="89"/>
      <c r="V434" s="90">
        <v>1</v>
      </c>
      <c r="W434" s="399">
        <f t="shared" si="314"/>
        <v>85400</v>
      </c>
      <c r="X434" s="171" t="s">
        <v>2951</v>
      </c>
      <c r="Y434" s="76"/>
      <c r="Z434" s="473" t="s">
        <v>4575</v>
      </c>
      <c r="AA434" s="473" t="s">
        <v>4575</v>
      </c>
      <c r="AB434" s="473" t="s">
        <v>4576</v>
      </c>
      <c r="AC434" s="132" t="s">
        <v>145</v>
      </c>
      <c r="AD434" s="132">
        <v>42200</v>
      </c>
      <c r="AE434" s="132">
        <v>41729</v>
      </c>
      <c r="AF434" s="132" t="str">
        <f t="shared" si="315"/>
        <v/>
      </c>
      <c r="AG434" s="132">
        <f t="shared" si="342"/>
        <v>41729</v>
      </c>
      <c r="AH434" s="132"/>
      <c r="AI434" s="204"/>
      <c r="AJ434" s="205"/>
      <c r="AK434" s="206"/>
      <c r="AL434" s="207"/>
      <c r="AM434" s="208">
        <v>85400</v>
      </c>
      <c r="AN434" s="93"/>
      <c r="AO434" s="49" t="str">
        <f t="shared" si="318"/>
        <v>千葉県長生郡一宮町船頭給１５１－２</v>
      </c>
      <c r="AP434" s="49"/>
      <c r="AQ434" s="89"/>
      <c r="AR434" s="93"/>
      <c r="AS434" s="89"/>
      <c r="AT434" s="93"/>
      <c r="AU434" s="89"/>
      <c r="AV434" s="93"/>
      <c r="AW434" s="89"/>
      <c r="AX434" s="94"/>
      <c r="AY434" s="391">
        <f t="shared" si="316"/>
        <v>0</v>
      </c>
      <c r="AZ434" s="95">
        <f t="shared" si="341"/>
        <v>85400</v>
      </c>
      <c r="BA434" s="49" t="str">
        <f t="shared" si="319"/>
        <v>千葉県長生郡一宮町船頭給１５１－２</v>
      </c>
      <c r="BB434" s="48">
        <f t="shared" si="320"/>
        <v>1</v>
      </c>
      <c r="BC434" s="96">
        <f t="shared" si="321"/>
        <v>0</v>
      </c>
      <c r="BD434" s="89" t="str">
        <f t="shared" si="339"/>
        <v>期限未記載</v>
      </c>
      <c r="BE434" s="97">
        <f t="shared" si="323"/>
        <v>85400</v>
      </c>
      <c r="BF434" s="97">
        <f t="shared" si="324"/>
        <v>0</v>
      </c>
      <c r="BG434" s="97">
        <f t="shared" si="325"/>
        <v>0</v>
      </c>
      <c r="BH434" s="97">
        <f t="shared" si="326"/>
        <v>0</v>
      </c>
      <c r="BI434" s="97">
        <f t="shared" si="327"/>
        <v>0</v>
      </c>
      <c r="BJ434" s="97">
        <f t="shared" si="328"/>
        <v>0</v>
      </c>
      <c r="BK434" s="97">
        <f t="shared" si="329"/>
        <v>0</v>
      </c>
      <c r="BL434" s="97">
        <f t="shared" si="330"/>
        <v>0</v>
      </c>
      <c r="BM434" s="97">
        <f t="shared" si="331"/>
        <v>0</v>
      </c>
      <c r="BN434" s="97">
        <f t="shared" si="332"/>
        <v>0</v>
      </c>
      <c r="BO434" s="97">
        <f t="shared" si="333"/>
        <v>0</v>
      </c>
      <c r="BP434" s="97">
        <f t="shared" si="334"/>
        <v>0</v>
      </c>
      <c r="BQ434" s="97">
        <f t="shared" si="335"/>
        <v>0</v>
      </c>
      <c r="BR434" s="97">
        <f t="shared" si="336"/>
        <v>0</v>
      </c>
      <c r="BS434" s="98">
        <f t="shared" si="337"/>
        <v>0</v>
      </c>
      <c r="BT434" s="184"/>
      <c r="BV434" s="103"/>
    </row>
    <row r="435" spans="1:74" ht="31.5" customHeight="1" x14ac:dyDescent="0.25">
      <c r="A435" s="74">
        <v>12</v>
      </c>
      <c r="B435" s="75">
        <v>205</v>
      </c>
      <c r="C435" s="49" t="s">
        <v>1894</v>
      </c>
      <c r="D435" s="76"/>
      <c r="E435" s="48" t="s">
        <v>1301</v>
      </c>
      <c r="F435" s="87" t="s">
        <v>2950</v>
      </c>
      <c r="G435" s="87"/>
      <c r="H435" s="87"/>
      <c r="I435" s="87"/>
      <c r="J435" s="109"/>
      <c r="K435" s="87"/>
      <c r="L435" s="87"/>
      <c r="M435" s="48" t="s">
        <v>2972</v>
      </c>
      <c r="N435" s="49" t="s">
        <v>1325</v>
      </c>
      <c r="O435" s="49"/>
      <c r="P435" s="49"/>
      <c r="Q435" s="88" t="s">
        <v>573</v>
      </c>
      <c r="R435" s="49"/>
      <c r="S435" s="76" t="s">
        <v>1854</v>
      </c>
      <c r="T435" s="76" t="s">
        <v>23</v>
      </c>
      <c r="U435" s="89"/>
      <c r="V435" s="90">
        <v>1</v>
      </c>
      <c r="W435" s="399">
        <f t="shared" si="314"/>
        <v>425229</v>
      </c>
      <c r="X435" s="171" t="s">
        <v>2951</v>
      </c>
      <c r="Y435" s="76"/>
      <c r="Z435" s="473" t="s">
        <v>4575</v>
      </c>
      <c r="AA435" s="473" t="s">
        <v>4575</v>
      </c>
      <c r="AB435" s="473" t="s">
        <v>4576</v>
      </c>
      <c r="AC435" s="132" t="s">
        <v>145</v>
      </c>
      <c r="AD435" s="132">
        <v>42200</v>
      </c>
      <c r="AE435" s="132">
        <v>41729</v>
      </c>
      <c r="AF435" s="132" t="str">
        <f t="shared" si="315"/>
        <v/>
      </c>
      <c r="AG435" s="132">
        <f t="shared" si="342"/>
        <v>41729</v>
      </c>
      <c r="AH435" s="132"/>
      <c r="AI435" s="204"/>
      <c r="AJ435" s="205"/>
      <c r="AK435" s="206"/>
      <c r="AL435" s="207"/>
      <c r="AM435" s="208">
        <v>425229</v>
      </c>
      <c r="AN435" s="93"/>
      <c r="AO435" s="49" t="str">
        <f t="shared" si="318"/>
        <v>千葉県長生郡一宮町船頭給１５１－２</v>
      </c>
      <c r="AP435" s="49"/>
      <c r="AQ435" s="89"/>
      <c r="AR435" s="93"/>
      <c r="AS435" s="89"/>
      <c r="AT435" s="93"/>
      <c r="AU435" s="89"/>
      <c r="AV435" s="93"/>
      <c r="AW435" s="89"/>
      <c r="AX435" s="94"/>
      <c r="AY435" s="391">
        <f t="shared" si="316"/>
        <v>0</v>
      </c>
      <c r="AZ435" s="95">
        <f t="shared" si="341"/>
        <v>425229</v>
      </c>
      <c r="BA435" s="49" t="str">
        <f t="shared" si="319"/>
        <v>千葉県長生郡一宮町船頭給１５１－２</v>
      </c>
      <c r="BB435" s="48">
        <f t="shared" si="320"/>
        <v>1</v>
      </c>
      <c r="BC435" s="96">
        <f t="shared" si="321"/>
        <v>0</v>
      </c>
      <c r="BD435" s="89" t="str">
        <f t="shared" si="339"/>
        <v>期限未記載</v>
      </c>
      <c r="BE435" s="97">
        <f t="shared" si="323"/>
        <v>425229</v>
      </c>
      <c r="BF435" s="97">
        <f t="shared" si="324"/>
        <v>0</v>
      </c>
      <c r="BG435" s="97">
        <f t="shared" si="325"/>
        <v>0</v>
      </c>
      <c r="BH435" s="97">
        <f t="shared" si="326"/>
        <v>0</v>
      </c>
      <c r="BI435" s="97">
        <f t="shared" si="327"/>
        <v>0</v>
      </c>
      <c r="BJ435" s="97">
        <f t="shared" si="328"/>
        <v>0</v>
      </c>
      <c r="BK435" s="97">
        <f t="shared" si="329"/>
        <v>0</v>
      </c>
      <c r="BL435" s="97">
        <f t="shared" si="330"/>
        <v>0</v>
      </c>
      <c r="BM435" s="97">
        <f t="shared" si="331"/>
        <v>0</v>
      </c>
      <c r="BN435" s="97">
        <f t="shared" si="332"/>
        <v>0</v>
      </c>
      <c r="BO435" s="97">
        <f t="shared" si="333"/>
        <v>0</v>
      </c>
      <c r="BP435" s="97">
        <f t="shared" si="334"/>
        <v>0</v>
      </c>
      <c r="BQ435" s="97">
        <f t="shared" si="335"/>
        <v>0</v>
      </c>
      <c r="BR435" s="97">
        <f t="shared" si="336"/>
        <v>0</v>
      </c>
      <c r="BS435" s="98">
        <f t="shared" si="337"/>
        <v>0</v>
      </c>
      <c r="BT435" s="184"/>
      <c r="BV435" s="103"/>
    </row>
    <row r="436" spans="1:74" ht="31.5" customHeight="1" x14ac:dyDescent="0.25">
      <c r="A436" s="74">
        <v>12</v>
      </c>
      <c r="B436" s="75">
        <v>1010</v>
      </c>
      <c r="C436" s="49" t="s">
        <v>1895</v>
      </c>
      <c r="D436" s="76" t="s">
        <v>2958</v>
      </c>
      <c r="E436" s="48" t="s">
        <v>1306</v>
      </c>
      <c r="F436" s="149" t="s">
        <v>3091</v>
      </c>
      <c r="G436" s="149"/>
      <c r="H436" s="149"/>
      <c r="I436" s="149"/>
      <c r="J436" s="265"/>
      <c r="K436" s="149"/>
      <c r="L436" s="149"/>
      <c r="M436" s="48" t="s">
        <v>2371</v>
      </c>
      <c r="N436" s="49" t="s">
        <v>2886</v>
      </c>
      <c r="O436" s="49"/>
      <c r="P436" s="49"/>
      <c r="Q436" s="88" t="s">
        <v>2887</v>
      </c>
      <c r="R436" s="49"/>
      <c r="S436" s="76" t="s">
        <v>1854</v>
      </c>
      <c r="T436" s="76" t="s">
        <v>23</v>
      </c>
      <c r="U436" s="89"/>
      <c r="V436" s="90">
        <v>3</v>
      </c>
      <c r="W436" s="399">
        <f t="shared" si="314"/>
        <v>96444</v>
      </c>
      <c r="X436" s="171" t="s">
        <v>2453</v>
      </c>
      <c r="Y436" s="76"/>
      <c r="Z436" s="473" t="s">
        <v>4575</v>
      </c>
      <c r="AA436" s="473" t="s">
        <v>4575</v>
      </c>
      <c r="AB436" s="473" t="s">
        <v>4608</v>
      </c>
      <c r="AC436" s="132">
        <v>43567</v>
      </c>
      <c r="AD436" s="132">
        <v>43088</v>
      </c>
      <c r="AE436" s="132">
        <v>41729</v>
      </c>
      <c r="AF436" s="132" t="str">
        <f t="shared" si="315"/>
        <v/>
      </c>
      <c r="AG436" s="132">
        <f t="shared" si="342"/>
        <v>41729</v>
      </c>
      <c r="AH436" s="132"/>
      <c r="AI436" s="204" t="s">
        <v>2859</v>
      </c>
      <c r="AJ436" s="205">
        <v>43567</v>
      </c>
      <c r="AK436" s="211">
        <v>5711669</v>
      </c>
      <c r="AL436" s="226">
        <v>5711669</v>
      </c>
      <c r="AM436" s="208">
        <v>289332</v>
      </c>
      <c r="AN436" s="93"/>
      <c r="AO436" s="49" t="str">
        <f t="shared" si="318"/>
        <v>千葉県長生郡長柄町山之郷３３－１</v>
      </c>
      <c r="AP436" s="49"/>
      <c r="AQ436" s="89"/>
      <c r="AR436" s="93"/>
      <c r="AS436" s="89"/>
      <c r="AT436" s="93"/>
      <c r="AU436" s="89"/>
      <c r="AV436" s="93"/>
      <c r="AW436" s="89"/>
      <c r="AX436" s="94"/>
      <c r="AY436" s="391">
        <f t="shared" si="316"/>
        <v>0</v>
      </c>
      <c r="AZ436" s="95">
        <f t="shared" si="341"/>
        <v>289332</v>
      </c>
      <c r="BA436" s="49" t="str">
        <f t="shared" si="319"/>
        <v>千葉県長生郡長柄町山之郷３３－１</v>
      </c>
      <c r="BB436" s="48">
        <f t="shared" si="320"/>
        <v>3</v>
      </c>
      <c r="BC436" s="96">
        <f t="shared" si="321"/>
        <v>0</v>
      </c>
      <c r="BD436" s="89">
        <f t="shared" si="339"/>
        <v>43567</v>
      </c>
      <c r="BE436" s="97">
        <f t="shared" si="323"/>
        <v>0</v>
      </c>
      <c r="BF436" s="97">
        <f t="shared" si="324"/>
        <v>0</v>
      </c>
      <c r="BG436" s="97">
        <f t="shared" si="325"/>
        <v>0</v>
      </c>
      <c r="BH436" s="97">
        <f t="shared" si="326"/>
        <v>0</v>
      </c>
      <c r="BI436" s="97">
        <f t="shared" si="327"/>
        <v>0</v>
      </c>
      <c r="BJ436" s="97">
        <f t="shared" si="328"/>
        <v>0</v>
      </c>
      <c r="BK436" s="97">
        <f t="shared" si="329"/>
        <v>0</v>
      </c>
      <c r="BL436" s="97">
        <f t="shared" si="330"/>
        <v>0</v>
      </c>
      <c r="BM436" s="97">
        <f t="shared" si="331"/>
        <v>0</v>
      </c>
      <c r="BN436" s="97">
        <f t="shared" si="332"/>
        <v>0</v>
      </c>
      <c r="BO436" s="97">
        <f t="shared" si="333"/>
        <v>0</v>
      </c>
      <c r="BP436" s="97">
        <f t="shared" si="334"/>
        <v>0</v>
      </c>
      <c r="BQ436" s="97">
        <f t="shared" si="335"/>
        <v>0</v>
      </c>
      <c r="BR436" s="97">
        <f t="shared" si="336"/>
        <v>0</v>
      </c>
      <c r="BS436" s="98">
        <f t="shared" si="337"/>
        <v>289332</v>
      </c>
      <c r="BT436" s="184"/>
      <c r="BV436" s="103"/>
    </row>
    <row r="437" spans="1:74" ht="31.5" customHeight="1" x14ac:dyDescent="0.25">
      <c r="A437" s="74">
        <v>12</v>
      </c>
      <c r="B437" s="75">
        <v>1010</v>
      </c>
      <c r="C437" s="49" t="s">
        <v>1895</v>
      </c>
      <c r="D437" s="76" t="s">
        <v>2958</v>
      </c>
      <c r="E437" s="48" t="s">
        <v>1306</v>
      </c>
      <c r="F437" s="149" t="s">
        <v>3092</v>
      </c>
      <c r="G437" s="149"/>
      <c r="H437" s="149"/>
      <c r="I437" s="149"/>
      <c r="J437" s="265"/>
      <c r="K437" s="149"/>
      <c r="L437" s="149"/>
      <c r="M437" s="48" t="s">
        <v>2371</v>
      </c>
      <c r="N437" s="49" t="s">
        <v>2886</v>
      </c>
      <c r="O437" s="49"/>
      <c r="P437" s="49"/>
      <c r="Q437" s="88" t="s">
        <v>580</v>
      </c>
      <c r="R437" s="49"/>
      <c r="S437" s="76" t="s">
        <v>1854</v>
      </c>
      <c r="T437" s="76" t="s">
        <v>23</v>
      </c>
      <c r="U437" s="89"/>
      <c r="V437" s="90">
        <v>3</v>
      </c>
      <c r="W437" s="399">
        <f t="shared" si="314"/>
        <v>1711645.6666666667</v>
      </c>
      <c r="X437" s="171" t="s">
        <v>2453</v>
      </c>
      <c r="Y437" s="76"/>
      <c r="Z437" s="473" t="s">
        <v>4575</v>
      </c>
      <c r="AA437" s="473" t="s">
        <v>4575</v>
      </c>
      <c r="AB437" s="473" t="s">
        <v>4608</v>
      </c>
      <c r="AC437" s="132">
        <v>43567</v>
      </c>
      <c r="AD437" s="132">
        <v>43088</v>
      </c>
      <c r="AE437" s="132">
        <v>41729</v>
      </c>
      <c r="AF437" s="132" t="str">
        <f t="shared" si="315"/>
        <v/>
      </c>
      <c r="AG437" s="132">
        <f t="shared" si="342"/>
        <v>41729</v>
      </c>
      <c r="AH437" s="132"/>
      <c r="AI437" s="204" t="s">
        <v>2345</v>
      </c>
      <c r="AJ437" s="205">
        <v>43567</v>
      </c>
      <c r="AK437" s="206">
        <v>5711669</v>
      </c>
      <c r="AL437" s="226">
        <v>5711669</v>
      </c>
      <c r="AM437" s="208">
        <v>5134937</v>
      </c>
      <c r="AN437" s="93"/>
      <c r="AO437" s="49" t="str">
        <f t="shared" ref="AO437:AO468" si="343">N437</f>
        <v>千葉県長生郡長柄町山之郷３３－１</v>
      </c>
      <c r="AP437" s="49"/>
      <c r="AQ437" s="89"/>
      <c r="AR437" s="93"/>
      <c r="AS437" s="89"/>
      <c r="AT437" s="93"/>
      <c r="AU437" s="89"/>
      <c r="AV437" s="93"/>
      <c r="AW437" s="89"/>
      <c r="AX437" s="94"/>
      <c r="AY437" s="391">
        <f t="shared" si="316"/>
        <v>0</v>
      </c>
      <c r="AZ437" s="95">
        <f t="shared" si="341"/>
        <v>5134937</v>
      </c>
      <c r="BA437" s="49" t="str">
        <f t="shared" si="319"/>
        <v>千葉県長生郡長柄町山之郷３３－１</v>
      </c>
      <c r="BB437" s="48">
        <f t="shared" ref="BB437:BB468" si="344">V437</f>
        <v>3</v>
      </c>
      <c r="BC437" s="96">
        <f t="shared" ref="BC437:BC468" si="345">Y437</f>
        <v>0</v>
      </c>
      <c r="BD437" s="89">
        <f t="shared" si="339"/>
        <v>43567</v>
      </c>
      <c r="BE437" s="97">
        <f t="shared" ref="BE437:BE468" si="346">IF(OR(AC437="期限未記載",AC437="期限超過"),AZ437,0)</f>
        <v>0</v>
      </c>
      <c r="BF437" s="97">
        <f t="shared" ref="BF437:BF468" si="347">IF(AND(BD437&lt;=43506,BD437&lt;&gt;""),AZ437,0)</f>
        <v>0</v>
      </c>
      <c r="BG437" s="97">
        <f t="shared" ref="BG437:BG468" si="348">IF(AND(BD437&lt;=43511,BD437&gt;=43507),AZ437,0)</f>
        <v>0</v>
      </c>
      <c r="BH437" s="97">
        <f t="shared" ref="BH437:BH468" si="349">IF(AND(BD437&lt;=43516,BD437&gt;=43512),AZ437,0)</f>
        <v>0</v>
      </c>
      <c r="BI437" s="97">
        <f t="shared" ref="BI437:BI468" si="350">IF(AND(BD437&lt;=43521,BD437&gt;=43517),AZ437,0)</f>
        <v>0</v>
      </c>
      <c r="BJ437" s="97">
        <f t="shared" ref="BJ437:BJ468" si="351">IF(AND(BD437&lt;=43524,BD437&gt;=43522),AZ437,0)</f>
        <v>0</v>
      </c>
      <c r="BK437" s="97">
        <f t="shared" ref="BK437:BK468" si="352">IF(AND(BD437&lt;=43529,BD437&gt;=43525),AZ437,0)</f>
        <v>0</v>
      </c>
      <c r="BL437" s="97">
        <f t="shared" ref="BL437:BL468" si="353">IF(AND(BD437&lt;=43534,BD437&gt;=43530),AZ437,0)</f>
        <v>0</v>
      </c>
      <c r="BM437" s="97">
        <f t="shared" ref="BM437:BM468" si="354">IF(AND(BD437&lt;=43539,BD437&gt;=43535),AZ437,0)</f>
        <v>0</v>
      </c>
      <c r="BN437" s="97">
        <f t="shared" ref="BN437:BN468" si="355">IF(AND(BD437&lt;=43544,BD437&gt;=43540),AZ437,0)</f>
        <v>0</v>
      </c>
      <c r="BO437" s="97">
        <f t="shared" ref="BO437:BO468" si="356">IF(AND(BD437&lt;=43549,BD437&gt;=43545),AZ437,0)</f>
        <v>0</v>
      </c>
      <c r="BP437" s="97">
        <f t="shared" ref="BP437:BP468" si="357">IF(AND(BD437&lt;=43555,BD437&gt;=43550),AZ437,0)</f>
        <v>0</v>
      </c>
      <c r="BQ437" s="97">
        <f t="shared" ref="BQ437:BQ468" si="358">IF(AND(BD437&lt;=43560,BD437&gt;=43556),AZ437,0)</f>
        <v>0</v>
      </c>
      <c r="BR437" s="97">
        <f t="shared" ref="BR437:BR468" si="359">IF(AND($BD437&lt;=43565,$BD437&gt;=43561),$AZ437,0)</f>
        <v>0</v>
      </c>
      <c r="BS437" s="98">
        <f t="shared" ref="BS437:BS468" si="360">AZ437-SUM(BE437:BR437)</f>
        <v>5134937</v>
      </c>
      <c r="BT437" s="184"/>
      <c r="BU437" s="100"/>
      <c r="BV437" s="103"/>
    </row>
    <row r="438" spans="1:74" ht="31.5" customHeight="1" x14ac:dyDescent="0.25">
      <c r="A438" s="74">
        <v>12</v>
      </c>
      <c r="B438" s="75">
        <v>206</v>
      </c>
      <c r="C438" s="49" t="s">
        <v>1895</v>
      </c>
      <c r="D438" s="76" t="s">
        <v>2958</v>
      </c>
      <c r="E438" s="48" t="s">
        <v>1306</v>
      </c>
      <c r="F438" s="125" t="s">
        <v>2382</v>
      </c>
      <c r="G438" s="125"/>
      <c r="H438" s="125"/>
      <c r="I438" s="125"/>
      <c r="J438" s="263"/>
      <c r="K438" s="125"/>
      <c r="L438" s="125"/>
      <c r="M438" s="48" t="s">
        <v>2371</v>
      </c>
      <c r="N438" s="49" t="s">
        <v>2886</v>
      </c>
      <c r="O438" s="49"/>
      <c r="P438" s="49"/>
      <c r="Q438" s="88" t="s">
        <v>580</v>
      </c>
      <c r="R438" s="49"/>
      <c r="S438" s="76" t="s">
        <v>1854</v>
      </c>
      <c r="T438" s="76" t="s">
        <v>23</v>
      </c>
      <c r="U438" s="89"/>
      <c r="V438" s="90">
        <v>1</v>
      </c>
      <c r="W438" s="399">
        <f t="shared" si="314"/>
        <v>5711669</v>
      </c>
      <c r="X438" s="171" t="s">
        <v>2453</v>
      </c>
      <c r="Y438" s="419"/>
      <c r="Z438" s="473" t="s">
        <v>4575</v>
      </c>
      <c r="AA438" s="473" t="s">
        <v>4575</v>
      </c>
      <c r="AB438" s="473" t="s">
        <v>4608</v>
      </c>
      <c r="AC438" s="132" t="str">
        <f>IF(AZ438=0,"【支払済】","")</f>
        <v>【支払済】</v>
      </c>
      <c r="AD438" s="132">
        <v>43537</v>
      </c>
      <c r="AE438" s="132">
        <v>41729</v>
      </c>
      <c r="AF438" s="132" t="str">
        <f t="shared" si="315"/>
        <v/>
      </c>
      <c r="AG438" s="132">
        <f t="shared" si="342"/>
        <v>41729</v>
      </c>
      <c r="AH438" s="132"/>
      <c r="AI438" s="204" t="s">
        <v>2345</v>
      </c>
      <c r="AJ438" s="205">
        <v>43567</v>
      </c>
      <c r="AK438" s="206">
        <v>5711669</v>
      </c>
      <c r="AL438" s="226">
        <v>5711669</v>
      </c>
      <c r="AM438" s="208">
        <v>5711669</v>
      </c>
      <c r="AN438" s="93"/>
      <c r="AO438" s="49" t="str">
        <f t="shared" si="343"/>
        <v>千葉県長生郡長柄町山之郷３３－１</v>
      </c>
      <c r="AP438" s="208"/>
      <c r="AQ438" s="89">
        <v>43567</v>
      </c>
      <c r="AR438" s="93">
        <v>5711669</v>
      </c>
      <c r="AS438" s="89"/>
      <c r="AT438" s="93"/>
      <c r="AU438" s="89"/>
      <c r="AV438" s="93"/>
      <c r="AW438" s="89"/>
      <c r="AX438" s="94"/>
      <c r="AY438" s="391">
        <f t="shared" si="316"/>
        <v>5711669</v>
      </c>
      <c r="AZ438" s="95">
        <f t="shared" si="341"/>
        <v>0</v>
      </c>
      <c r="BA438" s="49" t="str">
        <f t="shared" si="319"/>
        <v>千葉県長生郡長柄町山之郷３３－１</v>
      </c>
      <c r="BB438" s="48">
        <f t="shared" si="344"/>
        <v>1</v>
      </c>
      <c r="BC438" s="96">
        <f t="shared" si="345"/>
        <v>0</v>
      </c>
      <c r="BD438" s="89" t="str">
        <f t="shared" si="339"/>
        <v>【支払済】</v>
      </c>
      <c r="BE438" s="97">
        <f t="shared" si="346"/>
        <v>0</v>
      </c>
      <c r="BF438" s="97">
        <f t="shared" si="347"/>
        <v>0</v>
      </c>
      <c r="BG438" s="97">
        <f t="shared" si="348"/>
        <v>0</v>
      </c>
      <c r="BH438" s="97">
        <f t="shared" si="349"/>
        <v>0</v>
      </c>
      <c r="BI438" s="97">
        <f t="shared" si="350"/>
        <v>0</v>
      </c>
      <c r="BJ438" s="97">
        <f t="shared" si="351"/>
        <v>0</v>
      </c>
      <c r="BK438" s="97">
        <f t="shared" si="352"/>
        <v>0</v>
      </c>
      <c r="BL438" s="97">
        <f t="shared" si="353"/>
        <v>0</v>
      </c>
      <c r="BM438" s="97">
        <f t="shared" si="354"/>
        <v>0</v>
      </c>
      <c r="BN438" s="97">
        <f t="shared" si="355"/>
        <v>0</v>
      </c>
      <c r="BO438" s="97">
        <f t="shared" si="356"/>
        <v>0</v>
      </c>
      <c r="BP438" s="97">
        <f t="shared" si="357"/>
        <v>0</v>
      </c>
      <c r="BQ438" s="97">
        <f t="shared" si="358"/>
        <v>0</v>
      </c>
      <c r="BR438" s="97">
        <f t="shared" si="359"/>
        <v>0</v>
      </c>
      <c r="BS438" s="98">
        <f t="shared" si="360"/>
        <v>0</v>
      </c>
      <c r="BT438" s="184"/>
      <c r="BV438" s="492"/>
    </row>
    <row r="439" spans="1:74" ht="31.5" customHeight="1" x14ac:dyDescent="0.25">
      <c r="A439" s="74">
        <v>12</v>
      </c>
      <c r="B439" s="75">
        <v>1011</v>
      </c>
      <c r="C439" s="49" t="s">
        <v>1895</v>
      </c>
      <c r="D439" s="76" t="s">
        <v>2906</v>
      </c>
      <c r="E439" s="48" t="s">
        <v>1306</v>
      </c>
      <c r="F439" s="125" t="s">
        <v>3093</v>
      </c>
      <c r="G439" s="125"/>
      <c r="H439" s="125"/>
      <c r="I439" s="125"/>
      <c r="J439" s="263"/>
      <c r="K439" s="125"/>
      <c r="L439" s="125"/>
      <c r="M439" s="48" t="s">
        <v>2371</v>
      </c>
      <c r="N439" s="49" t="s">
        <v>1330</v>
      </c>
      <c r="O439" s="49"/>
      <c r="P439" s="49"/>
      <c r="Q439" s="88" t="s">
        <v>580</v>
      </c>
      <c r="R439" s="49"/>
      <c r="S439" s="76" t="s">
        <v>1854</v>
      </c>
      <c r="T439" s="76" t="s">
        <v>23</v>
      </c>
      <c r="U439" s="89"/>
      <c r="V439" s="90">
        <v>3</v>
      </c>
      <c r="W439" s="399">
        <f t="shared" si="314"/>
        <v>95800</v>
      </c>
      <c r="X439" s="171" t="s">
        <v>2453</v>
      </c>
      <c r="Y439" s="76"/>
      <c r="Z439" s="473" t="s">
        <v>4575</v>
      </c>
      <c r="AA439" s="473" t="s">
        <v>4575</v>
      </c>
      <c r="AB439" s="473" t="s">
        <v>4608</v>
      </c>
      <c r="AC439" s="132" t="s">
        <v>145</v>
      </c>
      <c r="AD439" s="132">
        <v>43088</v>
      </c>
      <c r="AE439" s="132">
        <v>41729</v>
      </c>
      <c r="AF439" s="132" t="str">
        <f t="shared" si="315"/>
        <v/>
      </c>
      <c r="AG439" s="132">
        <f t="shared" si="342"/>
        <v>41729</v>
      </c>
      <c r="AH439" s="132"/>
      <c r="AI439" s="204" t="s">
        <v>2345</v>
      </c>
      <c r="AJ439" s="205">
        <v>43567</v>
      </c>
      <c r="AK439" s="206">
        <v>5711669</v>
      </c>
      <c r="AL439" s="226">
        <v>5711669</v>
      </c>
      <c r="AM439" s="208">
        <v>287400</v>
      </c>
      <c r="AN439" s="93"/>
      <c r="AO439" s="49" t="str">
        <f t="shared" si="343"/>
        <v>千葉県長生郡長柄町山之郷３３－１－１～３</v>
      </c>
      <c r="AP439" s="49"/>
      <c r="AQ439" s="89"/>
      <c r="AR439" s="93"/>
      <c r="AS439" s="89"/>
      <c r="AT439" s="93"/>
      <c r="AU439" s="89"/>
      <c r="AV439" s="93"/>
      <c r="AW439" s="89"/>
      <c r="AX439" s="94"/>
      <c r="AY439" s="391">
        <f t="shared" si="316"/>
        <v>0</v>
      </c>
      <c r="AZ439" s="95">
        <f t="shared" si="341"/>
        <v>287400</v>
      </c>
      <c r="BA439" s="49" t="str">
        <f t="shared" si="319"/>
        <v>千葉県長生郡長柄町山之郷３３－１－１～３</v>
      </c>
      <c r="BB439" s="48">
        <f t="shared" si="344"/>
        <v>3</v>
      </c>
      <c r="BC439" s="96">
        <f t="shared" si="345"/>
        <v>0</v>
      </c>
      <c r="BD439" s="89" t="str">
        <f t="shared" si="339"/>
        <v>期限未記載</v>
      </c>
      <c r="BE439" s="97">
        <f t="shared" si="346"/>
        <v>287400</v>
      </c>
      <c r="BF439" s="97">
        <f t="shared" si="347"/>
        <v>0</v>
      </c>
      <c r="BG439" s="97">
        <f t="shared" si="348"/>
        <v>0</v>
      </c>
      <c r="BH439" s="97">
        <f t="shared" si="349"/>
        <v>0</v>
      </c>
      <c r="BI439" s="97">
        <f t="shared" si="350"/>
        <v>0</v>
      </c>
      <c r="BJ439" s="97">
        <f t="shared" si="351"/>
        <v>0</v>
      </c>
      <c r="BK439" s="97">
        <f t="shared" si="352"/>
        <v>0</v>
      </c>
      <c r="BL439" s="97">
        <f t="shared" si="353"/>
        <v>0</v>
      </c>
      <c r="BM439" s="97">
        <f t="shared" si="354"/>
        <v>0</v>
      </c>
      <c r="BN439" s="97">
        <f t="shared" si="355"/>
        <v>0</v>
      </c>
      <c r="BO439" s="97">
        <f t="shared" si="356"/>
        <v>0</v>
      </c>
      <c r="BP439" s="97">
        <f t="shared" si="357"/>
        <v>0</v>
      </c>
      <c r="BQ439" s="97">
        <f t="shared" si="358"/>
        <v>0</v>
      </c>
      <c r="BR439" s="97">
        <f t="shared" si="359"/>
        <v>0</v>
      </c>
      <c r="BS439" s="98">
        <f t="shared" si="360"/>
        <v>0</v>
      </c>
      <c r="BT439" s="184"/>
      <c r="BU439" s="100"/>
      <c r="BV439" s="103"/>
    </row>
    <row r="440" spans="1:74" ht="31.5" customHeight="1" x14ac:dyDescent="0.25">
      <c r="A440" s="74">
        <v>12</v>
      </c>
      <c r="B440" s="75">
        <v>1012</v>
      </c>
      <c r="C440" s="49" t="s">
        <v>1895</v>
      </c>
      <c r="D440" s="76" t="s">
        <v>2378</v>
      </c>
      <c r="E440" s="48" t="s">
        <v>1306</v>
      </c>
      <c r="F440" s="125" t="s">
        <v>2382</v>
      </c>
      <c r="G440" s="125"/>
      <c r="H440" s="125"/>
      <c r="I440" s="125"/>
      <c r="J440" s="263"/>
      <c r="K440" s="125"/>
      <c r="L440" s="125"/>
      <c r="M440" s="48" t="s">
        <v>2371</v>
      </c>
      <c r="N440" s="49" t="s">
        <v>1330</v>
      </c>
      <c r="O440" s="49"/>
      <c r="P440" s="49"/>
      <c r="Q440" s="88" t="s">
        <v>580</v>
      </c>
      <c r="R440" s="49"/>
      <c r="S440" s="76" t="s">
        <v>1854</v>
      </c>
      <c r="T440" s="76" t="s">
        <v>23</v>
      </c>
      <c r="U440" s="89"/>
      <c r="V440" s="90">
        <v>3</v>
      </c>
      <c r="W440" s="399">
        <f t="shared" si="314"/>
        <v>1903889.6666666667</v>
      </c>
      <c r="X440" s="171" t="s">
        <v>2453</v>
      </c>
      <c r="Y440" s="76"/>
      <c r="Z440" s="473" t="s">
        <v>4575</v>
      </c>
      <c r="AA440" s="473" t="s">
        <v>4575</v>
      </c>
      <c r="AB440" s="473" t="s">
        <v>4608</v>
      </c>
      <c r="AC440" s="132" t="s">
        <v>145</v>
      </c>
      <c r="AD440" s="132"/>
      <c r="AE440" s="132">
        <v>41729</v>
      </c>
      <c r="AF440" s="132" t="str">
        <f t="shared" si="315"/>
        <v/>
      </c>
      <c r="AG440" s="132">
        <f t="shared" si="342"/>
        <v>0</v>
      </c>
      <c r="AH440" s="132"/>
      <c r="AI440" s="204" t="s">
        <v>2345</v>
      </c>
      <c r="AJ440" s="205">
        <v>43567</v>
      </c>
      <c r="AK440" s="206">
        <v>5711669</v>
      </c>
      <c r="AL440" s="226">
        <v>5711669</v>
      </c>
      <c r="AM440" s="208">
        <v>5711669</v>
      </c>
      <c r="AN440" s="93"/>
      <c r="AO440" s="49" t="str">
        <f t="shared" si="343"/>
        <v>千葉県長生郡長柄町山之郷３３－１－１～３</v>
      </c>
      <c r="AP440" s="49"/>
      <c r="AQ440" s="89"/>
      <c r="AR440" s="93"/>
      <c r="AS440" s="89"/>
      <c r="AT440" s="93"/>
      <c r="AU440" s="89"/>
      <c r="AV440" s="93"/>
      <c r="AW440" s="89"/>
      <c r="AX440" s="94"/>
      <c r="AY440" s="391">
        <f t="shared" si="316"/>
        <v>0</v>
      </c>
      <c r="AZ440" s="95">
        <f t="shared" si="341"/>
        <v>5711669</v>
      </c>
      <c r="BA440" s="49" t="str">
        <f t="shared" si="319"/>
        <v>千葉県長生郡長柄町山之郷３３－１－１～３</v>
      </c>
      <c r="BB440" s="48">
        <f t="shared" si="344"/>
        <v>3</v>
      </c>
      <c r="BC440" s="96">
        <f t="shared" si="345"/>
        <v>0</v>
      </c>
      <c r="BD440" s="89" t="str">
        <f t="shared" si="339"/>
        <v>期限未記載</v>
      </c>
      <c r="BE440" s="97">
        <f t="shared" si="346"/>
        <v>5711669</v>
      </c>
      <c r="BF440" s="97">
        <f t="shared" si="347"/>
        <v>0</v>
      </c>
      <c r="BG440" s="97">
        <f t="shared" si="348"/>
        <v>0</v>
      </c>
      <c r="BH440" s="97">
        <f t="shared" si="349"/>
        <v>0</v>
      </c>
      <c r="BI440" s="97">
        <f t="shared" si="350"/>
        <v>0</v>
      </c>
      <c r="BJ440" s="97">
        <f t="shared" si="351"/>
        <v>0</v>
      </c>
      <c r="BK440" s="97">
        <f t="shared" si="352"/>
        <v>0</v>
      </c>
      <c r="BL440" s="97">
        <f t="shared" si="353"/>
        <v>0</v>
      </c>
      <c r="BM440" s="97">
        <f t="shared" si="354"/>
        <v>0</v>
      </c>
      <c r="BN440" s="97">
        <f t="shared" si="355"/>
        <v>0</v>
      </c>
      <c r="BO440" s="97">
        <f t="shared" si="356"/>
        <v>0</v>
      </c>
      <c r="BP440" s="97">
        <f t="shared" si="357"/>
        <v>0</v>
      </c>
      <c r="BQ440" s="97">
        <f t="shared" si="358"/>
        <v>0</v>
      </c>
      <c r="BR440" s="97">
        <f t="shared" si="359"/>
        <v>0</v>
      </c>
      <c r="BS440" s="98">
        <f t="shared" si="360"/>
        <v>0</v>
      </c>
      <c r="BT440" s="184"/>
      <c r="BU440" s="100"/>
      <c r="BV440" s="103"/>
    </row>
    <row r="441" spans="1:74" ht="31.5" customHeight="1" x14ac:dyDescent="0.25">
      <c r="A441" s="74">
        <v>12</v>
      </c>
      <c r="B441" s="75">
        <v>1008</v>
      </c>
      <c r="C441" s="49" t="s">
        <v>1896</v>
      </c>
      <c r="D441" s="76" t="s">
        <v>2906</v>
      </c>
      <c r="E441" s="48" t="s">
        <v>1305</v>
      </c>
      <c r="F441" s="149" t="s">
        <v>3090</v>
      </c>
      <c r="G441" s="149"/>
      <c r="H441" s="149"/>
      <c r="I441" s="149"/>
      <c r="J441" s="265"/>
      <c r="K441" s="149"/>
      <c r="L441" s="149"/>
      <c r="M441" s="82"/>
      <c r="N441" s="49" t="s">
        <v>1329</v>
      </c>
      <c r="O441" s="49"/>
      <c r="P441" s="49"/>
      <c r="Q441" s="88" t="s">
        <v>578</v>
      </c>
      <c r="R441" s="49" t="s">
        <v>579</v>
      </c>
      <c r="S441" s="76" t="s">
        <v>1854</v>
      </c>
      <c r="T441" s="76" t="s">
        <v>23</v>
      </c>
      <c r="U441" s="89"/>
      <c r="V441" s="90">
        <v>2</v>
      </c>
      <c r="W441" s="399">
        <f t="shared" si="314"/>
        <v>96444</v>
      </c>
      <c r="X441" s="171" t="s">
        <v>2955</v>
      </c>
      <c r="Y441" s="76"/>
      <c r="Z441" s="473" t="s">
        <v>4575</v>
      </c>
      <c r="AA441" s="473" t="s">
        <v>4575</v>
      </c>
      <c r="AB441" s="473" t="s">
        <v>4576</v>
      </c>
      <c r="AC441" s="132" t="s">
        <v>145</v>
      </c>
      <c r="AD441" s="132">
        <v>42698</v>
      </c>
      <c r="AE441" s="132">
        <v>41729</v>
      </c>
      <c r="AF441" s="132" t="str">
        <f t="shared" si="315"/>
        <v/>
      </c>
      <c r="AG441" s="132">
        <f t="shared" si="342"/>
        <v>41729</v>
      </c>
      <c r="AH441" s="132"/>
      <c r="AI441" s="204"/>
      <c r="AJ441" s="205"/>
      <c r="AK441" s="206"/>
      <c r="AL441" s="207"/>
      <c r="AM441" s="208">
        <v>192888</v>
      </c>
      <c r="AN441" s="93"/>
      <c r="AO441" s="49" t="str">
        <f t="shared" si="343"/>
        <v>千葉県長生郡白子町関６６４６－１～２</v>
      </c>
      <c r="AP441" s="49"/>
      <c r="AQ441" s="89"/>
      <c r="AR441" s="93"/>
      <c r="AS441" s="89"/>
      <c r="AT441" s="93"/>
      <c r="AU441" s="89"/>
      <c r="AV441" s="93"/>
      <c r="AW441" s="89"/>
      <c r="AX441" s="94"/>
      <c r="AY441" s="391">
        <f t="shared" si="316"/>
        <v>0</v>
      </c>
      <c r="AZ441" s="95">
        <f t="shared" si="341"/>
        <v>192888</v>
      </c>
      <c r="BA441" s="49" t="str">
        <f t="shared" si="319"/>
        <v>千葉県長生郡白子町関６６４６－１～２</v>
      </c>
      <c r="BB441" s="48">
        <f t="shared" si="344"/>
        <v>2</v>
      </c>
      <c r="BC441" s="96">
        <f t="shared" si="345"/>
        <v>0</v>
      </c>
      <c r="BD441" s="89" t="str">
        <f t="shared" si="339"/>
        <v>期限未記載</v>
      </c>
      <c r="BE441" s="97">
        <f t="shared" si="346"/>
        <v>192888</v>
      </c>
      <c r="BF441" s="97">
        <f t="shared" si="347"/>
        <v>0</v>
      </c>
      <c r="BG441" s="97">
        <f t="shared" si="348"/>
        <v>0</v>
      </c>
      <c r="BH441" s="97">
        <f t="shared" si="349"/>
        <v>0</v>
      </c>
      <c r="BI441" s="97">
        <f t="shared" si="350"/>
        <v>0</v>
      </c>
      <c r="BJ441" s="97">
        <f t="shared" si="351"/>
        <v>0</v>
      </c>
      <c r="BK441" s="97">
        <f t="shared" si="352"/>
        <v>0</v>
      </c>
      <c r="BL441" s="97">
        <f t="shared" si="353"/>
        <v>0</v>
      </c>
      <c r="BM441" s="97">
        <f t="shared" si="354"/>
        <v>0</v>
      </c>
      <c r="BN441" s="97">
        <f t="shared" si="355"/>
        <v>0</v>
      </c>
      <c r="BO441" s="97">
        <f t="shared" si="356"/>
        <v>0</v>
      </c>
      <c r="BP441" s="97">
        <f t="shared" si="357"/>
        <v>0</v>
      </c>
      <c r="BQ441" s="97">
        <f t="shared" si="358"/>
        <v>0</v>
      </c>
      <c r="BR441" s="97">
        <f t="shared" si="359"/>
        <v>0</v>
      </c>
      <c r="BS441" s="98">
        <f t="shared" si="360"/>
        <v>0</v>
      </c>
      <c r="BT441" s="184"/>
      <c r="BU441" s="100"/>
      <c r="BV441" s="103"/>
    </row>
    <row r="442" spans="1:74" ht="31.5" customHeight="1" x14ac:dyDescent="0.25">
      <c r="A442" s="74">
        <v>12</v>
      </c>
      <c r="B442" s="75">
        <v>1007</v>
      </c>
      <c r="C442" s="49" t="s">
        <v>1896</v>
      </c>
      <c r="D442" s="76" t="s">
        <v>2906</v>
      </c>
      <c r="E442" s="48" t="s">
        <v>1305</v>
      </c>
      <c r="F442" s="87" t="s">
        <v>3088</v>
      </c>
      <c r="G442" s="87"/>
      <c r="H442" s="87"/>
      <c r="I442" s="87"/>
      <c r="J442" s="109"/>
      <c r="K442" s="87"/>
      <c r="L442" s="87"/>
      <c r="M442" s="82"/>
      <c r="N442" s="49" t="s">
        <v>1329</v>
      </c>
      <c r="O442" s="49"/>
      <c r="P442" s="49"/>
      <c r="Q442" s="88" t="s">
        <v>578</v>
      </c>
      <c r="R442" s="49" t="s">
        <v>579</v>
      </c>
      <c r="S442" s="76" t="s">
        <v>1854</v>
      </c>
      <c r="T442" s="76" t="s">
        <v>23</v>
      </c>
      <c r="U442" s="89"/>
      <c r="V442" s="90">
        <v>2</v>
      </c>
      <c r="W442" s="399">
        <f t="shared" si="314"/>
        <v>286852.5</v>
      </c>
      <c r="X442" s="171" t="s">
        <v>2955</v>
      </c>
      <c r="Y442" s="76"/>
      <c r="Z442" s="473" t="s">
        <v>4575</v>
      </c>
      <c r="AA442" s="473" t="s">
        <v>4575</v>
      </c>
      <c r="AB442" s="473" t="s">
        <v>4576</v>
      </c>
      <c r="AC442" s="132" t="s">
        <v>145</v>
      </c>
      <c r="AD442" s="132">
        <v>42655</v>
      </c>
      <c r="AE442" s="132">
        <v>41729</v>
      </c>
      <c r="AF442" s="132" t="str">
        <f t="shared" si="315"/>
        <v/>
      </c>
      <c r="AG442" s="132">
        <f t="shared" si="342"/>
        <v>41729</v>
      </c>
      <c r="AH442" s="132"/>
      <c r="AI442" s="204"/>
      <c r="AJ442" s="205"/>
      <c r="AK442" s="206"/>
      <c r="AL442" s="207"/>
      <c r="AM442" s="208">
        <v>573705</v>
      </c>
      <c r="AN442" s="93"/>
      <c r="AO442" s="49" t="str">
        <f t="shared" si="343"/>
        <v>千葉県長生郡白子町関６６４６－１～２</v>
      </c>
      <c r="AP442" s="49"/>
      <c r="AQ442" s="89"/>
      <c r="AR442" s="93"/>
      <c r="AS442" s="89"/>
      <c r="AT442" s="93"/>
      <c r="AU442" s="89"/>
      <c r="AV442" s="93"/>
      <c r="AW442" s="89"/>
      <c r="AX442" s="94"/>
      <c r="AY442" s="391">
        <f t="shared" si="316"/>
        <v>0</v>
      </c>
      <c r="AZ442" s="95">
        <f t="shared" si="341"/>
        <v>573705</v>
      </c>
      <c r="BA442" s="49" t="str">
        <f t="shared" si="319"/>
        <v>千葉県長生郡白子町関６６４６－１～２</v>
      </c>
      <c r="BB442" s="48">
        <f t="shared" si="344"/>
        <v>2</v>
      </c>
      <c r="BC442" s="96">
        <f t="shared" si="345"/>
        <v>0</v>
      </c>
      <c r="BD442" s="89" t="str">
        <f t="shared" si="339"/>
        <v>期限未記載</v>
      </c>
      <c r="BE442" s="97">
        <f t="shared" si="346"/>
        <v>573705</v>
      </c>
      <c r="BF442" s="97">
        <f t="shared" si="347"/>
        <v>0</v>
      </c>
      <c r="BG442" s="97">
        <f t="shared" si="348"/>
        <v>0</v>
      </c>
      <c r="BH442" s="97">
        <f t="shared" si="349"/>
        <v>0</v>
      </c>
      <c r="BI442" s="97">
        <f t="shared" si="350"/>
        <v>0</v>
      </c>
      <c r="BJ442" s="97">
        <f t="shared" si="351"/>
        <v>0</v>
      </c>
      <c r="BK442" s="97">
        <f t="shared" si="352"/>
        <v>0</v>
      </c>
      <c r="BL442" s="97">
        <f t="shared" si="353"/>
        <v>0</v>
      </c>
      <c r="BM442" s="97">
        <f t="shared" si="354"/>
        <v>0</v>
      </c>
      <c r="BN442" s="97">
        <f t="shared" si="355"/>
        <v>0</v>
      </c>
      <c r="BO442" s="97">
        <f t="shared" si="356"/>
        <v>0</v>
      </c>
      <c r="BP442" s="97">
        <f t="shared" si="357"/>
        <v>0</v>
      </c>
      <c r="BQ442" s="97">
        <f t="shared" si="358"/>
        <v>0</v>
      </c>
      <c r="BR442" s="97">
        <f t="shared" si="359"/>
        <v>0</v>
      </c>
      <c r="BS442" s="98">
        <f t="shared" si="360"/>
        <v>0</v>
      </c>
      <c r="BT442" s="184"/>
      <c r="BU442" s="100"/>
      <c r="BV442" s="103"/>
    </row>
    <row r="443" spans="1:74" ht="31.5" customHeight="1" x14ac:dyDescent="0.25">
      <c r="A443" s="74">
        <v>12</v>
      </c>
      <c r="B443" s="75">
        <v>1009</v>
      </c>
      <c r="C443" s="49" t="s">
        <v>1896</v>
      </c>
      <c r="D443" s="76" t="s">
        <v>2906</v>
      </c>
      <c r="E443" s="48" t="s">
        <v>1305</v>
      </c>
      <c r="F443" s="149" t="s">
        <v>3089</v>
      </c>
      <c r="G443" s="149"/>
      <c r="H443" s="149"/>
      <c r="I443" s="149"/>
      <c r="J443" s="265"/>
      <c r="K443" s="149"/>
      <c r="L443" s="149"/>
      <c r="M443" s="82"/>
      <c r="N443" s="49" t="s">
        <v>1329</v>
      </c>
      <c r="O443" s="49"/>
      <c r="P443" s="49"/>
      <c r="Q443" s="88" t="s">
        <v>578</v>
      </c>
      <c r="R443" s="49" t="s">
        <v>579</v>
      </c>
      <c r="S443" s="76" t="s">
        <v>1854</v>
      </c>
      <c r="T443" s="76" t="s">
        <v>23</v>
      </c>
      <c r="U443" s="89"/>
      <c r="V443" s="90">
        <v>2</v>
      </c>
      <c r="W443" s="399">
        <f t="shared" si="314"/>
        <v>346274.5</v>
      </c>
      <c r="X443" s="171" t="s">
        <v>2955</v>
      </c>
      <c r="Y443" s="76"/>
      <c r="Z443" s="473" t="s">
        <v>4575</v>
      </c>
      <c r="AA443" s="473" t="s">
        <v>4575</v>
      </c>
      <c r="AB443" s="473" t="s">
        <v>4576</v>
      </c>
      <c r="AC443" s="132" t="s">
        <v>145</v>
      </c>
      <c r="AD443" s="132">
        <v>42698</v>
      </c>
      <c r="AE443" s="132">
        <v>41729</v>
      </c>
      <c r="AF443" s="132" t="str">
        <f t="shared" si="315"/>
        <v/>
      </c>
      <c r="AG443" s="132">
        <f t="shared" si="342"/>
        <v>41729</v>
      </c>
      <c r="AH443" s="132"/>
      <c r="AI443" s="204"/>
      <c r="AJ443" s="205"/>
      <c r="AK443" s="206"/>
      <c r="AL443" s="207"/>
      <c r="AM443" s="208">
        <v>692549</v>
      </c>
      <c r="AN443" s="93"/>
      <c r="AO443" s="49" t="str">
        <f t="shared" si="343"/>
        <v>千葉県長生郡白子町関６６４６－１～２</v>
      </c>
      <c r="AP443" s="49"/>
      <c r="AQ443" s="89"/>
      <c r="AR443" s="93"/>
      <c r="AS443" s="89"/>
      <c r="AT443" s="93"/>
      <c r="AU443" s="89"/>
      <c r="AV443" s="93"/>
      <c r="AW443" s="89"/>
      <c r="AX443" s="94"/>
      <c r="AY443" s="391">
        <f t="shared" si="316"/>
        <v>0</v>
      </c>
      <c r="AZ443" s="95">
        <f t="shared" si="341"/>
        <v>692549</v>
      </c>
      <c r="BA443" s="49" t="str">
        <f t="shared" si="319"/>
        <v>千葉県長生郡白子町関６６４６－１～２</v>
      </c>
      <c r="BB443" s="48">
        <f t="shared" si="344"/>
        <v>2</v>
      </c>
      <c r="BC443" s="96">
        <f t="shared" si="345"/>
        <v>0</v>
      </c>
      <c r="BD443" s="89" t="str">
        <f t="shared" si="339"/>
        <v>期限未記載</v>
      </c>
      <c r="BE443" s="97">
        <f t="shared" si="346"/>
        <v>692549</v>
      </c>
      <c r="BF443" s="97">
        <f t="shared" si="347"/>
        <v>0</v>
      </c>
      <c r="BG443" s="97">
        <f t="shared" si="348"/>
        <v>0</v>
      </c>
      <c r="BH443" s="97">
        <f t="shared" si="349"/>
        <v>0</v>
      </c>
      <c r="BI443" s="97">
        <f t="shared" si="350"/>
        <v>0</v>
      </c>
      <c r="BJ443" s="97">
        <f t="shared" si="351"/>
        <v>0</v>
      </c>
      <c r="BK443" s="97">
        <f t="shared" si="352"/>
        <v>0</v>
      </c>
      <c r="BL443" s="97">
        <f t="shared" si="353"/>
        <v>0</v>
      </c>
      <c r="BM443" s="97">
        <f t="shared" si="354"/>
        <v>0</v>
      </c>
      <c r="BN443" s="97">
        <f t="shared" si="355"/>
        <v>0</v>
      </c>
      <c r="BO443" s="97">
        <f t="shared" si="356"/>
        <v>0</v>
      </c>
      <c r="BP443" s="97">
        <f t="shared" si="357"/>
        <v>0</v>
      </c>
      <c r="BQ443" s="97">
        <f t="shared" si="358"/>
        <v>0</v>
      </c>
      <c r="BR443" s="97">
        <f t="shared" si="359"/>
        <v>0</v>
      </c>
      <c r="BS443" s="98">
        <f t="shared" si="360"/>
        <v>0</v>
      </c>
      <c r="BT443" s="184"/>
      <c r="BU443" s="100"/>
      <c r="BV443" s="103"/>
    </row>
    <row r="444" spans="1:74" ht="31.5" customHeight="1" x14ac:dyDescent="0.25">
      <c r="A444" s="74">
        <v>12</v>
      </c>
      <c r="B444" s="75">
        <v>207</v>
      </c>
      <c r="C444" s="49" t="s">
        <v>1896</v>
      </c>
      <c r="D444" s="76" t="s">
        <v>2906</v>
      </c>
      <c r="E444" s="48" t="s">
        <v>1305</v>
      </c>
      <c r="F444" s="87" t="s">
        <v>3088</v>
      </c>
      <c r="G444" s="87"/>
      <c r="H444" s="87"/>
      <c r="I444" s="87"/>
      <c r="J444" s="109"/>
      <c r="K444" s="87"/>
      <c r="L444" s="87"/>
      <c r="M444" s="82"/>
      <c r="N444" s="49" t="s">
        <v>1329</v>
      </c>
      <c r="O444" s="49"/>
      <c r="P444" s="49"/>
      <c r="Q444" s="88" t="s">
        <v>578</v>
      </c>
      <c r="R444" s="49" t="s">
        <v>579</v>
      </c>
      <c r="S444" s="76" t="s">
        <v>1854</v>
      </c>
      <c r="T444" s="76" t="s">
        <v>23</v>
      </c>
      <c r="U444" s="89"/>
      <c r="V444" s="90">
        <v>2</v>
      </c>
      <c r="W444" s="399">
        <f t="shared" si="314"/>
        <v>442718.5</v>
      </c>
      <c r="X444" s="171" t="s">
        <v>2955</v>
      </c>
      <c r="Y444" s="76"/>
      <c r="Z444" s="473" t="s">
        <v>4575</v>
      </c>
      <c r="AA444" s="473" t="s">
        <v>4575</v>
      </c>
      <c r="AB444" s="473" t="s">
        <v>4576</v>
      </c>
      <c r="AC444" s="132" t="s">
        <v>145</v>
      </c>
      <c r="AD444" s="132">
        <v>42698</v>
      </c>
      <c r="AE444" s="132">
        <v>41729</v>
      </c>
      <c r="AF444" s="132" t="str">
        <f t="shared" si="315"/>
        <v/>
      </c>
      <c r="AG444" s="132">
        <f t="shared" si="342"/>
        <v>41729</v>
      </c>
      <c r="AH444" s="132"/>
      <c r="AI444" s="204"/>
      <c r="AJ444" s="205"/>
      <c r="AK444" s="211"/>
      <c r="AL444" s="207"/>
      <c r="AM444" s="208">
        <v>885437</v>
      </c>
      <c r="AN444" s="93"/>
      <c r="AO444" s="49" t="str">
        <f t="shared" si="343"/>
        <v>千葉県長生郡白子町関６６４６－１～２</v>
      </c>
      <c r="AP444" s="49"/>
      <c r="AQ444" s="89"/>
      <c r="AR444" s="93"/>
      <c r="AS444" s="89"/>
      <c r="AT444" s="93"/>
      <c r="AU444" s="89"/>
      <c r="AV444" s="93"/>
      <c r="AW444" s="89"/>
      <c r="AX444" s="94"/>
      <c r="AY444" s="391">
        <f t="shared" si="316"/>
        <v>0</v>
      </c>
      <c r="AZ444" s="95">
        <f t="shared" si="341"/>
        <v>885437</v>
      </c>
      <c r="BA444" s="49" t="str">
        <f t="shared" si="319"/>
        <v>千葉県長生郡白子町関６６４６－１～２</v>
      </c>
      <c r="BB444" s="48">
        <f t="shared" si="344"/>
        <v>2</v>
      </c>
      <c r="BC444" s="96">
        <f t="shared" si="345"/>
        <v>0</v>
      </c>
      <c r="BD444" s="89" t="str">
        <f t="shared" si="339"/>
        <v>期限未記載</v>
      </c>
      <c r="BE444" s="97">
        <f t="shared" si="346"/>
        <v>885437</v>
      </c>
      <c r="BF444" s="97">
        <f t="shared" si="347"/>
        <v>0</v>
      </c>
      <c r="BG444" s="97">
        <f t="shared" si="348"/>
        <v>0</v>
      </c>
      <c r="BH444" s="97">
        <f t="shared" si="349"/>
        <v>0</v>
      </c>
      <c r="BI444" s="97">
        <f t="shared" si="350"/>
        <v>0</v>
      </c>
      <c r="BJ444" s="97">
        <f t="shared" si="351"/>
        <v>0</v>
      </c>
      <c r="BK444" s="97">
        <f t="shared" si="352"/>
        <v>0</v>
      </c>
      <c r="BL444" s="97">
        <f t="shared" si="353"/>
        <v>0</v>
      </c>
      <c r="BM444" s="97">
        <f t="shared" si="354"/>
        <v>0</v>
      </c>
      <c r="BN444" s="97">
        <f t="shared" si="355"/>
        <v>0</v>
      </c>
      <c r="BO444" s="97">
        <f t="shared" si="356"/>
        <v>0</v>
      </c>
      <c r="BP444" s="97">
        <f t="shared" si="357"/>
        <v>0</v>
      </c>
      <c r="BQ444" s="97">
        <f t="shared" si="358"/>
        <v>0</v>
      </c>
      <c r="BR444" s="97">
        <f t="shared" si="359"/>
        <v>0</v>
      </c>
      <c r="BS444" s="98">
        <f t="shared" si="360"/>
        <v>0</v>
      </c>
      <c r="BT444" s="184"/>
      <c r="BU444" s="100"/>
      <c r="BV444" s="103"/>
    </row>
    <row r="445" spans="1:74" ht="31.5" customHeight="1" x14ac:dyDescent="0.25">
      <c r="A445" s="74">
        <v>12</v>
      </c>
      <c r="B445" s="75">
        <v>208</v>
      </c>
      <c r="C445" s="49" t="s">
        <v>1896</v>
      </c>
      <c r="D445" s="76" t="s">
        <v>2906</v>
      </c>
      <c r="E445" s="48" t="s">
        <v>1304</v>
      </c>
      <c r="F445" s="87" t="s">
        <v>2678</v>
      </c>
      <c r="G445" s="87"/>
      <c r="H445" s="87"/>
      <c r="I445" s="87"/>
      <c r="J445" s="109"/>
      <c r="K445" s="87"/>
      <c r="L445" s="87"/>
      <c r="M445" s="48" t="s">
        <v>2371</v>
      </c>
      <c r="N445" s="49" t="s">
        <v>1328</v>
      </c>
      <c r="O445" s="49"/>
      <c r="P445" s="49"/>
      <c r="Q445" s="88" t="s">
        <v>577</v>
      </c>
      <c r="R445" s="49"/>
      <c r="S445" s="76" t="s">
        <v>1854</v>
      </c>
      <c r="T445" s="76" t="s">
        <v>23</v>
      </c>
      <c r="U445" s="89"/>
      <c r="V445" s="90">
        <v>1</v>
      </c>
      <c r="W445" s="399">
        <f t="shared" si="314"/>
        <v>1072311</v>
      </c>
      <c r="X445" s="171" t="s">
        <v>2679</v>
      </c>
      <c r="Y445" s="76"/>
      <c r="Z445" s="473" t="s">
        <v>4575</v>
      </c>
      <c r="AA445" s="473" t="s">
        <v>4575</v>
      </c>
      <c r="AB445" s="473" t="s">
        <v>4576</v>
      </c>
      <c r="AC445" s="132">
        <v>43524</v>
      </c>
      <c r="AD445" s="132">
        <v>43494</v>
      </c>
      <c r="AE445" s="132">
        <v>41729</v>
      </c>
      <c r="AF445" s="132" t="str">
        <f t="shared" si="315"/>
        <v/>
      </c>
      <c r="AG445" s="132">
        <f t="shared" si="342"/>
        <v>41729</v>
      </c>
      <c r="AH445" s="132"/>
      <c r="AI445" s="204"/>
      <c r="AJ445" s="205"/>
      <c r="AK445" s="211"/>
      <c r="AL445" s="207"/>
      <c r="AM445" s="208">
        <v>1072311</v>
      </c>
      <c r="AN445" s="93"/>
      <c r="AO445" s="49" t="str">
        <f t="shared" si="343"/>
        <v>千葉県長生郡白子町牛込５１２－２</v>
      </c>
      <c r="AP445" s="49"/>
      <c r="AQ445" s="89"/>
      <c r="AR445" s="93"/>
      <c r="AS445" s="89"/>
      <c r="AT445" s="93"/>
      <c r="AU445" s="89"/>
      <c r="AV445" s="93"/>
      <c r="AW445" s="89"/>
      <c r="AX445" s="94"/>
      <c r="AY445" s="391">
        <f t="shared" si="316"/>
        <v>0</v>
      </c>
      <c r="AZ445" s="95">
        <f t="shared" si="341"/>
        <v>1072311</v>
      </c>
      <c r="BA445" s="49" t="str">
        <f t="shared" si="319"/>
        <v>千葉県長生郡白子町牛込５１２－２</v>
      </c>
      <c r="BB445" s="48">
        <f t="shared" si="344"/>
        <v>1</v>
      </c>
      <c r="BC445" s="96">
        <f t="shared" si="345"/>
        <v>0</v>
      </c>
      <c r="BD445" s="89">
        <f t="shared" si="339"/>
        <v>43524</v>
      </c>
      <c r="BE445" s="97">
        <f t="shared" si="346"/>
        <v>0</v>
      </c>
      <c r="BF445" s="97">
        <f t="shared" si="347"/>
        <v>0</v>
      </c>
      <c r="BG445" s="97">
        <f t="shared" si="348"/>
        <v>0</v>
      </c>
      <c r="BH445" s="97">
        <f t="shared" si="349"/>
        <v>0</v>
      </c>
      <c r="BI445" s="97">
        <f t="shared" si="350"/>
        <v>0</v>
      </c>
      <c r="BJ445" s="97">
        <f t="shared" si="351"/>
        <v>1072311</v>
      </c>
      <c r="BK445" s="97">
        <f t="shared" si="352"/>
        <v>0</v>
      </c>
      <c r="BL445" s="97">
        <f t="shared" si="353"/>
        <v>0</v>
      </c>
      <c r="BM445" s="97">
        <f t="shared" si="354"/>
        <v>0</v>
      </c>
      <c r="BN445" s="97">
        <f t="shared" si="355"/>
        <v>0</v>
      </c>
      <c r="BO445" s="97">
        <f t="shared" si="356"/>
        <v>0</v>
      </c>
      <c r="BP445" s="97">
        <f t="shared" si="357"/>
        <v>0</v>
      </c>
      <c r="BQ445" s="97">
        <f t="shared" si="358"/>
        <v>0</v>
      </c>
      <c r="BR445" s="97">
        <f t="shared" si="359"/>
        <v>0</v>
      </c>
      <c r="BS445" s="98">
        <f t="shared" si="360"/>
        <v>0</v>
      </c>
      <c r="BT445" s="184"/>
      <c r="BU445" s="100"/>
      <c r="BV445" s="103"/>
    </row>
    <row r="446" spans="1:74" ht="31.5" customHeight="1" x14ac:dyDescent="0.25">
      <c r="A446" s="74">
        <v>12</v>
      </c>
      <c r="B446" s="75">
        <v>209</v>
      </c>
      <c r="C446" s="49" t="s">
        <v>1896</v>
      </c>
      <c r="D446" s="76"/>
      <c r="E446" s="48" t="s">
        <v>1303</v>
      </c>
      <c r="F446" s="87" t="s">
        <v>2677</v>
      </c>
      <c r="G446" s="87"/>
      <c r="H446" s="87"/>
      <c r="I446" s="87"/>
      <c r="J446" s="109"/>
      <c r="K446" s="87"/>
      <c r="L446" s="87"/>
      <c r="M446" s="48" t="s">
        <v>2972</v>
      </c>
      <c r="N446" s="49" t="s">
        <v>1327</v>
      </c>
      <c r="O446" s="49"/>
      <c r="P446" s="49"/>
      <c r="Q446" s="88" t="s">
        <v>576</v>
      </c>
      <c r="R446" s="49"/>
      <c r="S446" s="76" t="s">
        <v>1854</v>
      </c>
      <c r="T446" s="76" t="s">
        <v>23</v>
      </c>
      <c r="U446" s="89"/>
      <c r="V446" s="90">
        <v>2</v>
      </c>
      <c r="W446" s="399">
        <f t="shared" si="314"/>
        <v>726148</v>
      </c>
      <c r="X446" s="171" t="s">
        <v>2676</v>
      </c>
      <c r="Y446" s="76"/>
      <c r="Z446" s="473" t="s">
        <v>4575</v>
      </c>
      <c r="AA446" s="473" t="s">
        <v>4575</v>
      </c>
      <c r="AB446" s="473" t="s">
        <v>4576</v>
      </c>
      <c r="AC446" s="132">
        <v>43524</v>
      </c>
      <c r="AD446" s="132">
        <v>43494</v>
      </c>
      <c r="AE446" s="132">
        <v>41729</v>
      </c>
      <c r="AF446" s="132" t="str">
        <f t="shared" si="315"/>
        <v/>
      </c>
      <c r="AG446" s="132">
        <f t="shared" si="342"/>
        <v>41729</v>
      </c>
      <c r="AH446" s="132"/>
      <c r="AI446" s="204"/>
      <c r="AJ446" s="205"/>
      <c r="AK446" s="206"/>
      <c r="AL446" s="207"/>
      <c r="AM446" s="208">
        <f>726148*2</f>
        <v>1452296</v>
      </c>
      <c r="AN446" s="93"/>
      <c r="AO446" s="49" t="str">
        <f t="shared" si="343"/>
        <v>千葉県長生郡白子町牛込５６０－１、５６１－１－１～２</v>
      </c>
      <c r="AP446" s="49"/>
      <c r="AQ446" s="89"/>
      <c r="AR446" s="93"/>
      <c r="AS446" s="89"/>
      <c r="AT446" s="93"/>
      <c r="AU446" s="89"/>
      <c r="AV446" s="93"/>
      <c r="AW446" s="89"/>
      <c r="AX446" s="94"/>
      <c r="AY446" s="391">
        <f t="shared" si="316"/>
        <v>0</v>
      </c>
      <c r="AZ446" s="95">
        <f t="shared" si="341"/>
        <v>1452296</v>
      </c>
      <c r="BA446" s="49" t="str">
        <f t="shared" si="319"/>
        <v>千葉県長生郡白子町牛込５６０－１、５６１－１－１～２</v>
      </c>
      <c r="BB446" s="48">
        <f t="shared" si="344"/>
        <v>2</v>
      </c>
      <c r="BC446" s="96">
        <f t="shared" si="345"/>
        <v>0</v>
      </c>
      <c r="BD446" s="89">
        <f t="shared" si="339"/>
        <v>43524</v>
      </c>
      <c r="BE446" s="97">
        <f t="shared" si="346"/>
        <v>0</v>
      </c>
      <c r="BF446" s="97">
        <f t="shared" si="347"/>
        <v>0</v>
      </c>
      <c r="BG446" s="97">
        <f t="shared" si="348"/>
        <v>0</v>
      </c>
      <c r="BH446" s="97">
        <f t="shared" si="349"/>
        <v>0</v>
      </c>
      <c r="BI446" s="97">
        <f t="shared" si="350"/>
        <v>0</v>
      </c>
      <c r="BJ446" s="97">
        <f t="shared" si="351"/>
        <v>1452296</v>
      </c>
      <c r="BK446" s="97">
        <f t="shared" si="352"/>
        <v>0</v>
      </c>
      <c r="BL446" s="97">
        <f t="shared" si="353"/>
        <v>0</v>
      </c>
      <c r="BM446" s="97">
        <f t="shared" si="354"/>
        <v>0</v>
      </c>
      <c r="BN446" s="97">
        <f t="shared" si="355"/>
        <v>0</v>
      </c>
      <c r="BO446" s="97">
        <f t="shared" si="356"/>
        <v>0</v>
      </c>
      <c r="BP446" s="97">
        <f t="shared" si="357"/>
        <v>0</v>
      </c>
      <c r="BQ446" s="97">
        <f t="shared" si="358"/>
        <v>0</v>
      </c>
      <c r="BR446" s="97">
        <f t="shared" si="359"/>
        <v>0</v>
      </c>
      <c r="BS446" s="98">
        <f t="shared" si="360"/>
        <v>0</v>
      </c>
      <c r="BT446" s="184"/>
      <c r="BU446" s="100"/>
      <c r="BV446" s="103"/>
    </row>
    <row r="447" spans="1:74" ht="31.5" customHeight="1" x14ac:dyDescent="0.25">
      <c r="A447" s="74">
        <v>12</v>
      </c>
      <c r="B447" s="75">
        <v>210</v>
      </c>
      <c r="C447" s="49" t="s">
        <v>1897</v>
      </c>
      <c r="D447" s="76" t="s">
        <v>3393</v>
      </c>
      <c r="E447" s="48" t="s">
        <v>1307</v>
      </c>
      <c r="F447" s="125" t="s">
        <v>2680</v>
      </c>
      <c r="G447" s="125"/>
      <c r="H447" s="125"/>
      <c r="I447" s="125"/>
      <c r="J447" s="263"/>
      <c r="K447" s="125"/>
      <c r="L447" s="125"/>
      <c r="M447" s="48" t="s">
        <v>2371</v>
      </c>
      <c r="N447" s="49" t="s">
        <v>1331</v>
      </c>
      <c r="O447" s="49"/>
      <c r="P447" s="49"/>
      <c r="Q447" s="88" t="s">
        <v>581</v>
      </c>
      <c r="R447" s="49"/>
      <c r="S447" s="76" t="s">
        <v>1854</v>
      </c>
      <c r="T447" s="76" t="s">
        <v>23</v>
      </c>
      <c r="U447" s="89"/>
      <c r="V447" s="90">
        <v>5</v>
      </c>
      <c r="W447" s="399">
        <f t="shared" si="314"/>
        <v>531936</v>
      </c>
      <c r="X447" s="171" t="s">
        <v>2681</v>
      </c>
      <c r="Y447" s="76"/>
      <c r="Z447" s="473" t="s">
        <v>4575</v>
      </c>
      <c r="AA447" s="473" t="s">
        <v>4575</v>
      </c>
      <c r="AB447" s="473" t="s">
        <v>4576</v>
      </c>
      <c r="AC447" s="132">
        <v>43524</v>
      </c>
      <c r="AD447" s="132">
        <v>43494</v>
      </c>
      <c r="AE447" s="132">
        <v>41729</v>
      </c>
      <c r="AF447" s="132" t="str">
        <f t="shared" si="315"/>
        <v/>
      </c>
      <c r="AG447" s="132">
        <f t="shared" si="342"/>
        <v>41729</v>
      </c>
      <c r="AH447" s="132"/>
      <c r="AI447" s="204"/>
      <c r="AJ447" s="205"/>
      <c r="AK447" s="206"/>
      <c r="AL447" s="207"/>
      <c r="AM447" s="208">
        <f>531936*5</f>
        <v>2659680</v>
      </c>
      <c r="AN447" s="93"/>
      <c r="AO447" s="49" t="str">
        <f t="shared" si="343"/>
        <v>千葉県長生郡睦沢町下之郷字沢尻２７５５－２～６</v>
      </c>
      <c r="AP447" s="49"/>
      <c r="AQ447" s="89"/>
      <c r="AR447" s="93"/>
      <c r="AS447" s="89"/>
      <c r="AT447" s="93"/>
      <c r="AU447" s="89"/>
      <c r="AV447" s="93"/>
      <c r="AW447" s="89"/>
      <c r="AX447" s="94"/>
      <c r="AY447" s="391">
        <f t="shared" si="316"/>
        <v>0</v>
      </c>
      <c r="AZ447" s="95">
        <f t="shared" si="341"/>
        <v>2659680</v>
      </c>
      <c r="BA447" s="49" t="str">
        <f t="shared" si="319"/>
        <v>千葉県長生郡睦沢町下之郷字沢尻２７５５－２～６</v>
      </c>
      <c r="BB447" s="48">
        <f t="shared" si="344"/>
        <v>5</v>
      </c>
      <c r="BC447" s="96">
        <f t="shared" si="345"/>
        <v>0</v>
      </c>
      <c r="BD447" s="89">
        <f t="shared" si="339"/>
        <v>43524</v>
      </c>
      <c r="BE447" s="97">
        <f t="shared" si="346"/>
        <v>0</v>
      </c>
      <c r="BF447" s="97">
        <f t="shared" si="347"/>
        <v>0</v>
      </c>
      <c r="BG447" s="97">
        <f t="shared" si="348"/>
        <v>0</v>
      </c>
      <c r="BH447" s="97">
        <f t="shared" si="349"/>
        <v>0</v>
      </c>
      <c r="BI447" s="97">
        <f t="shared" si="350"/>
        <v>0</v>
      </c>
      <c r="BJ447" s="97">
        <f t="shared" si="351"/>
        <v>2659680</v>
      </c>
      <c r="BK447" s="97">
        <f t="shared" si="352"/>
        <v>0</v>
      </c>
      <c r="BL447" s="97">
        <f t="shared" si="353"/>
        <v>0</v>
      </c>
      <c r="BM447" s="97">
        <f t="shared" si="354"/>
        <v>0</v>
      </c>
      <c r="BN447" s="97">
        <f t="shared" si="355"/>
        <v>0</v>
      </c>
      <c r="BO447" s="97">
        <f t="shared" si="356"/>
        <v>0</v>
      </c>
      <c r="BP447" s="97">
        <f t="shared" si="357"/>
        <v>0</v>
      </c>
      <c r="BQ447" s="97">
        <f t="shared" si="358"/>
        <v>0</v>
      </c>
      <c r="BR447" s="97">
        <f t="shared" si="359"/>
        <v>0</v>
      </c>
      <c r="BS447" s="98">
        <f t="shared" si="360"/>
        <v>0</v>
      </c>
      <c r="BT447" s="184"/>
      <c r="BU447" s="100"/>
      <c r="BV447" s="103"/>
    </row>
    <row r="448" spans="1:74" ht="31.5" customHeight="1" x14ac:dyDescent="0.25">
      <c r="A448" s="74">
        <v>12</v>
      </c>
      <c r="B448" s="75">
        <v>251</v>
      </c>
      <c r="C448" s="49" t="s">
        <v>1876</v>
      </c>
      <c r="D448" s="76"/>
      <c r="E448" s="48" t="s">
        <v>1360</v>
      </c>
      <c r="F448" s="87" t="s">
        <v>2686</v>
      </c>
      <c r="G448" s="87"/>
      <c r="H448" s="87"/>
      <c r="I448" s="87"/>
      <c r="J448" s="109"/>
      <c r="K448" s="87"/>
      <c r="L448" s="87"/>
      <c r="M448" s="48" t="s">
        <v>2371</v>
      </c>
      <c r="N448" s="49" t="s">
        <v>1376</v>
      </c>
      <c r="O448" s="49"/>
      <c r="P448" s="76" t="str">
        <f>IF(COUNTIF(N448,"*未確定*"),"番地未確定","")</f>
        <v/>
      </c>
      <c r="Q448" s="88" t="s">
        <v>621</v>
      </c>
      <c r="R448" s="49"/>
      <c r="S448" s="76" t="s">
        <v>1854</v>
      </c>
      <c r="T448" s="76" t="s">
        <v>24</v>
      </c>
      <c r="U448" s="89"/>
      <c r="V448" s="90">
        <v>2</v>
      </c>
      <c r="W448" s="399">
        <f t="shared" si="314"/>
        <v>613760</v>
      </c>
      <c r="X448" s="171" t="s">
        <v>2687</v>
      </c>
      <c r="Y448" s="203"/>
      <c r="Z448" s="473" t="s">
        <v>4575</v>
      </c>
      <c r="AA448" s="473" t="s">
        <v>4575</v>
      </c>
      <c r="AB448" s="473" t="s">
        <v>4576</v>
      </c>
      <c r="AC448" s="132">
        <v>43524</v>
      </c>
      <c r="AD448" s="132">
        <v>43494</v>
      </c>
      <c r="AE448" s="132">
        <v>41713</v>
      </c>
      <c r="AF448" s="132" t="str">
        <f t="shared" si="315"/>
        <v/>
      </c>
      <c r="AG448" s="132">
        <f t="shared" si="342"/>
        <v>41713</v>
      </c>
      <c r="AH448" s="132"/>
      <c r="AI448" s="204"/>
      <c r="AJ448" s="205"/>
      <c r="AK448" s="206"/>
      <c r="AL448" s="207"/>
      <c r="AM448" s="208">
        <v>1227520</v>
      </c>
      <c r="AN448" s="93"/>
      <c r="AO448" s="49" t="str">
        <f t="shared" si="343"/>
        <v>千葉県八街市雁丸３３－１－１～２</v>
      </c>
      <c r="AP448" s="49"/>
      <c r="AQ448" s="89"/>
      <c r="AR448" s="93"/>
      <c r="AS448" s="89"/>
      <c r="AT448" s="93"/>
      <c r="AU448" s="89"/>
      <c r="AV448" s="93"/>
      <c r="AW448" s="89"/>
      <c r="AX448" s="94"/>
      <c r="AY448" s="391">
        <f t="shared" si="316"/>
        <v>0</v>
      </c>
      <c r="AZ448" s="95">
        <f t="shared" si="341"/>
        <v>1227520</v>
      </c>
      <c r="BA448" s="49" t="str">
        <f t="shared" si="319"/>
        <v>千葉県八街市雁丸３３－１－１～２</v>
      </c>
      <c r="BB448" s="48">
        <f t="shared" si="344"/>
        <v>2</v>
      </c>
      <c r="BC448" s="96">
        <f t="shared" si="345"/>
        <v>0</v>
      </c>
      <c r="BD448" s="89">
        <f t="shared" si="339"/>
        <v>43524</v>
      </c>
      <c r="BE448" s="97">
        <f t="shared" si="346"/>
        <v>0</v>
      </c>
      <c r="BF448" s="97">
        <f t="shared" si="347"/>
        <v>0</v>
      </c>
      <c r="BG448" s="97">
        <f t="shared" si="348"/>
        <v>0</v>
      </c>
      <c r="BH448" s="97">
        <f t="shared" si="349"/>
        <v>0</v>
      </c>
      <c r="BI448" s="97">
        <f t="shared" si="350"/>
        <v>0</v>
      </c>
      <c r="BJ448" s="97">
        <f t="shared" si="351"/>
        <v>1227520</v>
      </c>
      <c r="BK448" s="97">
        <f t="shared" si="352"/>
        <v>0</v>
      </c>
      <c r="BL448" s="97">
        <f t="shared" si="353"/>
        <v>0</v>
      </c>
      <c r="BM448" s="97">
        <f t="shared" si="354"/>
        <v>0</v>
      </c>
      <c r="BN448" s="97">
        <f t="shared" si="355"/>
        <v>0</v>
      </c>
      <c r="BO448" s="97">
        <f t="shared" si="356"/>
        <v>0</v>
      </c>
      <c r="BP448" s="97">
        <f t="shared" si="357"/>
        <v>0</v>
      </c>
      <c r="BQ448" s="97">
        <f t="shared" si="358"/>
        <v>0</v>
      </c>
      <c r="BR448" s="97">
        <f t="shared" si="359"/>
        <v>0</v>
      </c>
      <c r="BS448" s="98">
        <f t="shared" si="360"/>
        <v>0</v>
      </c>
      <c r="BT448" s="184"/>
      <c r="BU448" s="100"/>
      <c r="BV448" s="103"/>
    </row>
    <row r="449" spans="1:74" ht="31.5" customHeight="1" x14ac:dyDescent="0.25">
      <c r="A449" s="74">
        <v>12</v>
      </c>
      <c r="B449" s="75">
        <v>252</v>
      </c>
      <c r="C449" s="49" t="s">
        <v>1876</v>
      </c>
      <c r="D449" s="76" t="s">
        <v>2906</v>
      </c>
      <c r="E449" s="48" t="s">
        <v>1362</v>
      </c>
      <c r="F449" s="87" t="s">
        <v>2928</v>
      </c>
      <c r="G449" s="87"/>
      <c r="H449" s="87"/>
      <c r="I449" s="87"/>
      <c r="J449" s="109"/>
      <c r="K449" s="87"/>
      <c r="L449" s="87"/>
      <c r="M449" s="48" t="s">
        <v>2972</v>
      </c>
      <c r="N449" s="49" t="s">
        <v>1378</v>
      </c>
      <c r="O449" s="76" t="s">
        <v>3745</v>
      </c>
      <c r="P449" s="76" t="str">
        <f>IF(COUNTIF(N449,"*未確定*"),"番地未確定","")</f>
        <v/>
      </c>
      <c r="Q449" s="88" t="s">
        <v>623</v>
      </c>
      <c r="R449" s="49"/>
      <c r="S449" s="76" t="s">
        <v>1854</v>
      </c>
      <c r="T449" s="76" t="s">
        <v>24</v>
      </c>
      <c r="U449" s="89"/>
      <c r="V449" s="90">
        <v>1</v>
      </c>
      <c r="W449" s="399">
        <f t="shared" si="314"/>
        <v>573705</v>
      </c>
      <c r="X449" s="171" t="s">
        <v>2927</v>
      </c>
      <c r="Y449" s="419"/>
      <c r="Z449" s="473" t="s">
        <v>4575</v>
      </c>
      <c r="AA449" s="473" t="s">
        <v>4575</v>
      </c>
      <c r="AB449" s="473" t="s">
        <v>4576</v>
      </c>
      <c r="AC449" s="132" t="str">
        <f>IF(AZ449=0,"【支払済】","")</f>
        <v>【支払済】</v>
      </c>
      <c r="AD449" s="132">
        <v>43554</v>
      </c>
      <c r="AE449" s="132">
        <v>41713</v>
      </c>
      <c r="AF449" s="132" t="str">
        <f t="shared" si="315"/>
        <v/>
      </c>
      <c r="AG449" s="132">
        <f t="shared" si="342"/>
        <v>41713</v>
      </c>
      <c r="AH449" s="132"/>
      <c r="AI449" s="204"/>
      <c r="AJ449" s="205"/>
      <c r="AK449" s="206"/>
      <c r="AL449" s="207"/>
      <c r="AM449" s="208">
        <v>573705</v>
      </c>
      <c r="AN449" s="93"/>
      <c r="AO449" s="49" t="str">
        <f t="shared" si="343"/>
        <v>千葉県八街市吉倉２８８－３８、４０</v>
      </c>
      <c r="AP449" s="208"/>
      <c r="AQ449" s="89">
        <v>43549</v>
      </c>
      <c r="AR449" s="93">
        <v>573705</v>
      </c>
      <c r="AS449" s="89"/>
      <c r="AT449" s="93"/>
      <c r="AU449" s="89"/>
      <c r="AV449" s="93"/>
      <c r="AW449" s="89"/>
      <c r="AX449" s="94"/>
      <c r="AY449" s="391">
        <f t="shared" si="316"/>
        <v>573705</v>
      </c>
      <c r="AZ449" s="95">
        <f t="shared" si="341"/>
        <v>0</v>
      </c>
      <c r="BA449" s="49" t="str">
        <f t="shared" si="319"/>
        <v>千葉県八街市吉倉２８８－３８、４０</v>
      </c>
      <c r="BB449" s="48">
        <f t="shared" si="344"/>
        <v>1</v>
      </c>
      <c r="BC449" s="96">
        <f t="shared" si="345"/>
        <v>0</v>
      </c>
      <c r="BD449" s="89" t="str">
        <f t="shared" si="339"/>
        <v>【支払済】</v>
      </c>
      <c r="BE449" s="97">
        <f t="shared" si="346"/>
        <v>0</v>
      </c>
      <c r="BF449" s="97">
        <f t="shared" si="347"/>
        <v>0</v>
      </c>
      <c r="BG449" s="97">
        <f t="shared" si="348"/>
        <v>0</v>
      </c>
      <c r="BH449" s="97">
        <f t="shared" si="349"/>
        <v>0</v>
      </c>
      <c r="BI449" s="97">
        <f t="shared" si="350"/>
        <v>0</v>
      </c>
      <c r="BJ449" s="97">
        <f t="shared" si="351"/>
        <v>0</v>
      </c>
      <c r="BK449" s="97">
        <f t="shared" si="352"/>
        <v>0</v>
      </c>
      <c r="BL449" s="97">
        <f t="shared" si="353"/>
        <v>0</v>
      </c>
      <c r="BM449" s="97">
        <f t="shared" si="354"/>
        <v>0</v>
      </c>
      <c r="BN449" s="97">
        <f t="shared" si="355"/>
        <v>0</v>
      </c>
      <c r="BO449" s="97">
        <f t="shared" si="356"/>
        <v>0</v>
      </c>
      <c r="BP449" s="97">
        <f t="shared" si="357"/>
        <v>0</v>
      </c>
      <c r="BQ449" s="97">
        <f t="shared" si="358"/>
        <v>0</v>
      </c>
      <c r="BR449" s="97">
        <f t="shared" si="359"/>
        <v>0</v>
      </c>
      <c r="BS449" s="98">
        <f t="shared" si="360"/>
        <v>0</v>
      </c>
      <c r="BT449" s="184"/>
      <c r="BU449" s="100"/>
      <c r="BV449" s="492"/>
    </row>
    <row r="450" spans="1:74" ht="31.5" customHeight="1" x14ac:dyDescent="0.25">
      <c r="A450" s="74">
        <v>12</v>
      </c>
      <c r="B450" s="75">
        <v>252</v>
      </c>
      <c r="C450" s="49" t="s">
        <v>1876</v>
      </c>
      <c r="D450" s="76" t="s">
        <v>2906</v>
      </c>
      <c r="E450" s="48" t="s">
        <v>1362</v>
      </c>
      <c r="F450" s="87" t="s">
        <v>2928</v>
      </c>
      <c r="G450" s="87"/>
      <c r="H450" s="87"/>
      <c r="I450" s="87"/>
      <c r="J450" s="109"/>
      <c r="K450" s="87"/>
      <c r="L450" s="87"/>
      <c r="M450" s="48" t="s">
        <v>2972</v>
      </c>
      <c r="N450" s="49" t="s">
        <v>1378</v>
      </c>
      <c r="O450" s="49"/>
      <c r="P450" s="76" t="str">
        <f>IF(COUNTIF(N450,"*未確定*"),"番地未確定","")</f>
        <v/>
      </c>
      <c r="Q450" s="88" t="s">
        <v>623</v>
      </c>
      <c r="R450" s="49"/>
      <c r="S450" s="76" t="s">
        <v>1854</v>
      </c>
      <c r="T450" s="76" t="s">
        <v>24</v>
      </c>
      <c r="U450" s="89"/>
      <c r="V450" s="90">
        <v>1</v>
      </c>
      <c r="W450" s="399">
        <f t="shared" si="314"/>
        <v>573705</v>
      </c>
      <c r="X450" s="171" t="s">
        <v>2927</v>
      </c>
      <c r="Y450" s="76"/>
      <c r="Z450" s="473" t="s">
        <v>4575</v>
      </c>
      <c r="AA450" s="473" t="s">
        <v>4575</v>
      </c>
      <c r="AB450" s="473" t="s">
        <v>4576</v>
      </c>
      <c r="AC450" s="132">
        <v>43554</v>
      </c>
      <c r="AD450" s="132">
        <v>43554</v>
      </c>
      <c r="AE450" s="132">
        <v>41713</v>
      </c>
      <c r="AF450" s="132" t="str">
        <f t="shared" si="315"/>
        <v/>
      </c>
      <c r="AG450" s="132">
        <f t="shared" si="342"/>
        <v>41713</v>
      </c>
      <c r="AH450" s="132"/>
      <c r="AI450" s="204"/>
      <c r="AJ450" s="205"/>
      <c r="AK450" s="211"/>
      <c r="AL450" s="207"/>
      <c r="AM450" s="208">
        <v>573705</v>
      </c>
      <c r="AN450" s="93"/>
      <c r="AO450" s="49" t="str">
        <f t="shared" si="343"/>
        <v>千葉県八街市吉倉２８８－３８、４０</v>
      </c>
      <c r="AP450" s="49"/>
      <c r="AQ450" s="89">
        <v>43549</v>
      </c>
      <c r="AR450" s="93">
        <v>573705</v>
      </c>
      <c r="AS450" s="89"/>
      <c r="AT450" s="93"/>
      <c r="AU450" s="89"/>
      <c r="AV450" s="93"/>
      <c r="AW450" s="89"/>
      <c r="AX450" s="94"/>
      <c r="AY450" s="391">
        <f t="shared" si="316"/>
        <v>573705</v>
      </c>
      <c r="AZ450" s="95">
        <f t="shared" si="341"/>
        <v>0</v>
      </c>
      <c r="BA450" s="49" t="str">
        <f t="shared" si="319"/>
        <v>千葉県八街市吉倉２８８－３８、４０</v>
      </c>
      <c r="BB450" s="48">
        <f t="shared" si="344"/>
        <v>1</v>
      </c>
      <c r="BC450" s="96">
        <f t="shared" si="345"/>
        <v>0</v>
      </c>
      <c r="BD450" s="89">
        <f t="shared" si="339"/>
        <v>43554</v>
      </c>
      <c r="BE450" s="97">
        <f t="shared" si="346"/>
        <v>0</v>
      </c>
      <c r="BF450" s="97">
        <f t="shared" si="347"/>
        <v>0</v>
      </c>
      <c r="BG450" s="97">
        <f t="shared" si="348"/>
        <v>0</v>
      </c>
      <c r="BH450" s="97">
        <f t="shared" si="349"/>
        <v>0</v>
      </c>
      <c r="BI450" s="97">
        <f t="shared" si="350"/>
        <v>0</v>
      </c>
      <c r="BJ450" s="97">
        <f t="shared" si="351"/>
        <v>0</v>
      </c>
      <c r="BK450" s="97">
        <f t="shared" si="352"/>
        <v>0</v>
      </c>
      <c r="BL450" s="97">
        <f t="shared" si="353"/>
        <v>0</v>
      </c>
      <c r="BM450" s="97">
        <f t="shared" si="354"/>
        <v>0</v>
      </c>
      <c r="BN450" s="97">
        <f t="shared" si="355"/>
        <v>0</v>
      </c>
      <c r="BO450" s="97">
        <f t="shared" si="356"/>
        <v>0</v>
      </c>
      <c r="BP450" s="97">
        <f t="shared" si="357"/>
        <v>0</v>
      </c>
      <c r="BQ450" s="97">
        <f t="shared" si="358"/>
        <v>0</v>
      </c>
      <c r="BR450" s="97">
        <f t="shared" si="359"/>
        <v>0</v>
      </c>
      <c r="BS450" s="98">
        <f t="shared" si="360"/>
        <v>0</v>
      </c>
      <c r="BT450" s="184"/>
      <c r="BU450" s="100"/>
      <c r="BV450" s="103"/>
    </row>
    <row r="451" spans="1:74" ht="31.5" customHeight="1" x14ac:dyDescent="0.25">
      <c r="A451" s="74">
        <v>12</v>
      </c>
      <c r="B451" s="75">
        <v>1083</v>
      </c>
      <c r="C451" s="49" t="s">
        <v>1876</v>
      </c>
      <c r="D451" s="76" t="s">
        <v>2906</v>
      </c>
      <c r="E451" s="48" t="s">
        <v>1362</v>
      </c>
      <c r="F451" s="87" t="s">
        <v>2928</v>
      </c>
      <c r="G451" s="87"/>
      <c r="H451" s="87"/>
      <c r="I451" s="87"/>
      <c r="J451" s="109"/>
      <c r="K451" s="87"/>
      <c r="L451" s="87"/>
      <c r="M451" s="48" t="s">
        <v>2972</v>
      </c>
      <c r="N451" s="49" t="s">
        <v>1378</v>
      </c>
      <c r="O451" s="49"/>
      <c r="P451" s="76" t="str">
        <f>IF(COUNTIF(N451,"*未確定*"),"番地未確定","")</f>
        <v/>
      </c>
      <c r="Q451" s="88" t="s">
        <v>623</v>
      </c>
      <c r="R451" s="49"/>
      <c r="S451" s="76" t="s">
        <v>1854</v>
      </c>
      <c r="T451" s="76" t="s">
        <v>24</v>
      </c>
      <c r="U451" s="89"/>
      <c r="V451" s="90">
        <v>1</v>
      </c>
      <c r="W451" s="399">
        <f t="shared" si="314"/>
        <v>573705</v>
      </c>
      <c r="X451" s="171" t="s">
        <v>2927</v>
      </c>
      <c r="Y451" s="76"/>
      <c r="Z451" s="473" t="s">
        <v>4575</v>
      </c>
      <c r="AA451" s="473" t="s">
        <v>4575</v>
      </c>
      <c r="AB451" s="473" t="s">
        <v>4576</v>
      </c>
      <c r="AC451" s="132" t="s">
        <v>3138</v>
      </c>
      <c r="AD451" s="132">
        <v>42500</v>
      </c>
      <c r="AE451" s="132">
        <v>41713</v>
      </c>
      <c r="AF451" s="132" t="str">
        <f t="shared" si="315"/>
        <v/>
      </c>
      <c r="AG451" s="132">
        <f t="shared" si="342"/>
        <v>41713</v>
      </c>
      <c r="AH451" s="132"/>
      <c r="AI451" s="204"/>
      <c r="AJ451" s="205"/>
      <c r="AK451" s="206"/>
      <c r="AL451" s="207"/>
      <c r="AM451" s="208">
        <v>573705</v>
      </c>
      <c r="AN451" s="93"/>
      <c r="AO451" s="49" t="str">
        <f t="shared" si="343"/>
        <v>千葉県八街市吉倉２８８－３８、４０</v>
      </c>
      <c r="AP451" s="49"/>
      <c r="AQ451" s="89"/>
      <c r="AR451" s="93"/>
      <c r="AS451" s="89"/>
      <c r="AT451" s="93"/>
      <c r="AU451" s="89"/>
      <c r="AV451" s="93"/>
      <c r="AW451" s="89"/>
      <c r="AX451" s="94"/>
      <c r="AY451" s="391">
        <f t="shared" si="316"/>
        <v>0</v>
      </c>
      <c r="AZ451" s="95">
        <v>0</v>
      </c>
      <c r="BA451" s="49" t="str">
        <f t="shared" si="319"/>
        <v>千葉県八街市吉倉２８８－３８、４０</v>
      </c>
      <c r="BB451" s="48">
        <f t="shared" si="344"/>
        <v>1</v>
      </c>
      <c r="BC451" s="96">
        <f t="shared" si="345"/>
        <v>0</v>
      </c>
      <c r="BD451" s="89" t="str">
        <f t="shared" si="339"/>
        <v>記載無</v>
      </c>
      <c r="BE451" s="97">
        <f t="shared" si="346"/>
        <v>0</v>
      </c>
      <c r="BF451" s="97">
        <f t="shared" si="347"/>
        <v>0</v>
      </c>
      <c r="BG451" s="97">
        <f t="shared" si="348"/>
        <v>0</v>
      </c>
      <c r="BH451" s="97">
        <f t="shared" si="349"/>
        <v>0</v>
      </c>
      <c r="BI451" s="97">
        <f t="shared" si="350"/>
        <v>0</v>
      </c>
      <c r="BJ451" s="97">
        <f t="shared" si="351"/>
        <v>0</v>
      </c>
      <c r="BK451" s="97">
        <f t="shared" si="352"/>
        <v>0</v>
      </c>
      <c r="BL451" s="97">
        <f t="shared" si="353"/>
        <v>0</v>
      </c>
      <c r="BM451" s="97">
        <f t="shared" si="354"/>
        <v>0</v>
      </c>
      <c r="BN451" s="97">
        <f t="shared" si="355"/>
        <v>0</v>
      </c>
      <c r="BO451" s="97">
        <f t="shared" si="356"/>
        <v>0</v>
      </c>
      <c r="BP451" s="97">
        <f t="shared" si="357"/>
        <v>0</v>
      </c>
      <c r="BQ451" s="97">
        <f t="shared" si="358"/>
        <v>0</v>
      </c>
      <c r="BR451" s="97">
        <f t="shared" si="359"/>
        <v>0</v>
      </c>
      <c r="BS451" s="98">
        <f t="shared" si="360"/>
        <v>0</v>
      </c>
      <c r="BT451" s="184"/>
      <c r="BU451" s="100"/>
      <c r="BV451" s="103"/>
    </row>
    <row r="452" spans="1:74" ht="31.5" customHeight="1" x14ac:dyDescent="0.25">
      <c r="A452" s="74">
        <v>12</v>
      </c>
      <c r="B452" s="75">
        <v>1084</v>
      </c>
      <c r="C452" s="49" t="s">
        <v>1876</v>
      </c>
      <c r="D452" s="76" t="s">
        <v>2906</v>
      </c>
      <c r="E452" s="48" t="s">
        <v>1362</v>
      </c>
      <c r="F452" s="87" t="s">
        <v>2928</v>
      </c>
      <c r="G452" s="87"/>
      <c r="H452" s="87"/>
      <c r="I452" s="87"/>
      <c r="J452" s="109"/>
      <c r="K452" s="87"/>
      <c r="L452" s="87"/>
      <c r="M452" s="48" t="s">
        <v>2972</v>
      </c>
      <c r="N452" s="49" t="s">
        <v>1378</v>
      </c>
      <c r="O452" s="49"/>
      <c r="P452" s="76" t="str">
        <f>IF(COUNTIF(N452,"*未確定*"),"番地未確定","")</f>
        <v/>
      </c>
      <c r="Q452" s="88" t="s">
        <v>623</v>
      </c>
      <c r="R452" s="49"/>
      <c r="S452" s="76" t="s">
        <v>1854</v>
      </c>
      <c r="T452" s="76" t="s">
        <v>24</v>
      </c>
      <c r="U452" s="89"/>
      <c r="V452" s="90">
        <v>1</v>
      </c>
      <c r="W452" s="399">
        <f t="shared" si="314"/>
        <v>573705</v>
      </c>
      <c r="X452" s="171" t="s">
        <v>2927</v>
      </c>
      <c r="Y452" s="76"/>
      <c r="Z452" s="473" t="s">
        <v>4575</v>
      </c>
      <c r="AA452" s="473" t="s">
        <v>4575</v>
      </c>
      <c r="AB452" s="473" t="s">
        <v>4576</v>
      </c>
      <c r="AC452" s="132" t="s">
        <v>3138</v>
      </c>
      <c r="AD452" s="132" t="s">
        <v>3138</v>
      </c>
      <c r="AE452" s="132">
        <v>41713</v>
      </c>
      <c r="AF452" s="132" t="str">
        <f t="shared" si="315"/>
        <v/>
      </c>
      <c r="AG452" s="132">
        <f t="shared" si="342"/>
        <v>41713</v>
      </c>
      <c r="AH452" s="132"/>
      <c r="AI452" s="204"/>
      <c r="AJ452" s="205"/>
      <c r="AK452" s="206"/>
      <c r="AL452" s="207"/>
      <c r="AM452" s="208">
        <v>573705</v>
      </c>
      <c r="AN452" s="93"/>
      <c r="AO452" s="49" t="str">
        <f t="shared" si="343"/>
        <v>千葉県八街市吉倉２８８－３８、４０</v>
      </c>
      <c r="AP452" s="49"/>
      <c r="AQ452" s="89"/>
      <c r="AR452" s="93"/>
      <c r="AS452" s="89"/>
      <c r="AT452" s="93"/>
      <c r="AU452" s="89"/>
      <c r="AV452" s="93"/>
      <c r="AW452" s="89"/>
      <c r="AX452" s="94"/>
      <c r="AY452" s="391">
        <f t="shared" si="316"/>
        <v>0</v>
      </c>
      <c r="AZ452" s="95">
        <v>0</v>
      </c>
      <c r="BA452" s="49" t="str">
        <f t="shared" si="319"/>
        <v>千葉県八街市吉倉２８８－３８、４０</v>
      </c>
      <c r="BB452" s="48">
        <f t="shared" si="344"/>
        <v>1</v>
      </c>
      <c r="BC452" s="96">
        <f t="shared" si="345"/>
        <v>0</v>
      </c>
      <c r="BD452" s="89" t="str">
        <f t="shared" si="339"/>
        <v>記載無</v>
      </c>
      <c r="BE452" s="97">
        <f t="shared" si="346"/>
        <v>0</v>
      </c>
      <c r="BF452" s="97">
        <f t="shared" si="347"/>
        <v>0</v>
      </c>
      <c r="BG452" s="97">
        <f t="shared" si="348"/>
        <v>0</v>
      </c>
      <c r="BH452" s="97">
        <f t="shared" si="349"/>
        <v>0</v>
      </c>
      <c r="BI452" s="97">
        <f t="shared" si="350"/>
        <v>0</v>
      </c>
      <c r="BJ452" s="97">
        <f t="shared" si="351"/>
        <v>0</v>
      </c>
      <c r="BK452" s="97">
        <f t="shared" si="352"/>
        <v>0</v>
      </c>
      <c r="BL452" s="97">
        <f t="shared" si="353"/>
        <v>0</v>
      </c>
      <c r="BM452" s="97">
        <f t="shared" si="354"/>
        <v>0</v>
      </c>
      <c r="BN452" s="97">
        <f t="shared" si="355"/>
        <v>0</v>
      </c>
      <c r="BO452" s="97">
        <f t="shared" si="356"/>
        <v>0</v>
      </c>
      <c r="BP452" s="97">
        <f t="shared" si="357"/>
        <v>0</v>
      </c>
      <c r="BQ452" s="97">
        <f t="shared" si="358"/>
        <v>0</v>
      </c>
      <c r="BR452" s="97">
        <f t="shared" si="359"/>
        <v>0</v>
      </c>
      <c r="BS452" s="98">
        <f t="shared" si="360"/>
        <v>0</v>
      </c>
      <c r="BT452" s="184"/>
      <c r="BU452" s="100"/>
      <c r="BV452" s="103"/>
    </row>
    <row r="453" spans="1:74" s="118" customFormat="1" ht="31.5" customHeight="1" x14ac:dyDescent="0.25">
      <c r="A453" s="74">
        <v>12</v>
      </c>
      <c r="B453" s="75">
        <v>254</v>
      </c>
      <c r="C453" s="49" t="s">
        <v>1876</v>
      </c>
      <c r="D453" s="76" t="s">
        <v>2906</v>
      </c>
      <c r="E453" s="76" t="s">
        <v>1358</v>
      </c>
      <c r="F453" s="101"/>
      <c r="G453" s="87" t="s">
        <v>4054</v>
      </c>
      <c r="H453" s="101"/>
      <c r="I453" s="101"/>
      <c r="J453" s="257"/>
      <c r="K453" s="101"/>
      <c r="L453" s="101"/>
      <c r="M453" s="77"/>
      <c r="N453" s="49" t="s">
        <v>1374</v>
      </c>
      <c r="O453" s="49"/>
      <c r="P453" s="49"/>
      <c r="Q453" s="88" t="s">
        <v>171</v>
      </c>
      <c r="R453" s="49"/>
      <c r="S453" s="76" t="s">
        <v>1854</v>
      </c>
      <c r="T453" s="76" t="s">
        <v>24</v>
      </c>
      <c r="U453" s="110"/>
      <c r="V453" s="143">
        <v>2</v>
      </c>
      <c r="W453" s="399">
        <f t="shared" si="314"/>
        <v>417000</v>
      </c>
      <c r="X453" s="171" t="s">
        <v>3221</v>
      </c>
      <c r="Y453" s="121"/>
      <c r="Z453" s="473" t="s">
        <v>4575</v>
      </c>
      <c r="AA453" s="473" t="s">
        <v>4576</v>
      </c>
      <c r="AB453" s="473" t="s">
        <v>4576</v>
      </c>
      <c r="AC453" s="121"/>
      <c r="AD453" s="132">
        <v>42237</v>
      </c>
      <c r="AE453" s="132"/>
      <c r="AF453" s="132" t="str">
        <f t="shared" si="315"/>
        <v/>
      </c>
      <c r="AG453" s="132">
        <f t="shared" si="342"/>
        <v>42237</v>
      </c>
      <c r="AH453" s="132"/>
      <c r="AI453" s="132"/>
      <c r="AJ453" s="132"/>
      <c r="AK453" s="112"/>
      <c r="AL453" s="132"/>
      <c r="AM453" s="150"/>
      <c r="AN453" s="111">
        <f>452000+180000+202000</f>
        <v>834000</v>
      </c>
      <c r="AO453" s="49" t="str">
        <f t="shared" si="343"/>
        <v>千葉県八街市砂６６０－１－１～２</v>
      </c>
      <c r="AP453" s="49"/>
      <c r="AQ453" s="89"/>
      <c r="AR453" s="93"/>
      <c r="AS453" s="89"/>
      <c r="AT453" s="93"/>
      <c r="AU453" s="89"/>
      <c r="AV453" s="93"/>
      <c r="AW453" s="107"/>
      <c r="AX453" s="103"/>
      <c r="AY453" s="391">
        <f t="shared" si="316"/>
        <v>0</v>
      </c>
      <c r="AZ453" s="95" t="str">
        <f t="shared" si="341"/>
        <v/>
      </c>
      <c r="BA453" s="49" t="str">
        <f t="shared" si="319"/>
        <v>千葉県八街市砂６６０－１－１～２</v>
      </c>
      <c r="BB453" s="48">
        <f t="shared" si="344"/>
        <v>2</v>
      </c>
      <c r="BC453" s="96">
        <f t="shared" si="345"/>
        <v>0</v>
      </c>
      <c r="BD453" s="89">
        <f t="shared" si="339"/>
        <v>0</v>
      </c>
      <c r="BE453" s="97">
        <f t="shared" si="346"/>
        <v>0</v>
      </c>
      <c r="BF453" s="97" t="str">
        <f t="shared" si="347"/>
        <v/>
      </c>
      <c r="BG453" s="97">
        <f t="shared" si="348"/>
        <v>0</v>
      </c>
      <c r="BH453" s="97">
        <f t="shared" si="349"/>
        <v>0</v>
      </c>
      <c r="BI453" s="97">
        <f t="shared" si="350"/>
        <v>0</v>
      </c>
      <c r="BJ453" s="97">
        <f t="shared" si="351"/>
        <v>0</v>
      </c>
      <c r="BK453" s="97">
        <f t="shared" si="352"/>
        <v>0</v>
      </c>
      <c r="BL453" s="97">
        <f t="shared" si="353"/>
        <v>0</v>
      </c>
      <c r="BM453" s="97">
        <f t="shared" si="354"/>
        <v>0</v>
      </c>
      <c r="BN453" s="97">
        <f t="shared" si="355"/>
        <v>0</v>
      </c>
      <c r="BO453" s="97">
        <f t="shared" si="356"/>
        <v>0</v>
      </c>
      <c r="BP453" s="97">
        <f t="shared" si="357"/>
        <v>0</v>
      </c>
      <c r="BQ453" s="97">
        <f t="shared" si="358"/>
        <v>0</v>
      </c>
      <c r="BR453" s="97">
        <f t="shared" si="359"/>
        <v>0</v>
      </c>
      <c r="BS453" s="98" t="e">
        <f t="shared" si="360"/>
        <v>#VALUE!</v>
      </c>
      <c r="BT453" s="184"/>
      <c r="BU453" s="100"/>
      <c r="BV453" s="136"/>
    </row>
    <row r="454" spans="1:74" s="118" customFormat="1" ht="31.5" customHeight="1" x14ac:dyDescent="0.25">
      <c r="A454" s="74">
        <v>12</v>
      </c>
      <c r="B454" s="75">
        <v>253</v>
      </c>
      <c r="C454" s="49" t="s">
        <v>1876</v>
      </c>
      <c r="D454" s="76" t="s">
        <v>2906</v>
      </c>
      <c r="E454" s="76" t="s">
        <v>1358</v>
      </c>
      <c r="F454" s="101"/>
      <c r="G454" s="87" t="s">
        <v>4054</v>
      </c>
      <c r="H454" s="101"/>
      <c r="I454" s="101"/>
      <c r="J454" s="257"/>
      <c r="K454" s="101"/>
      <c r="L454" s="101"/>
      <c r="M454" s="77"/>
      <c r="N454" s="49" t="s">
        <v>1374</v>
      </c>
      <c r="O454" s="49"/>
      <c r="P454" s="49"/>
      <c r="Q454" s="88" t="s">
        <v>171</v>
      </c>
      <c r="R454" s="49"/>
      <c r="S454" s="76" t="s">
        <v>1854</v>
      </c>
      <c r="T454" s="76" t="s">
        <v>24</v>
      </c>
      <c r="U454" s="110"/>
      <c r="V454" s="143">
        <v>2</v>
      </c>
      <c r="W454" s="399">
        <f t="shared" si="314"/>
        <v>395000</v>
      </c>
      <c r="X454" s="171" t="s">
        <v>3221</v>
      </c>
      <c r="Y454" s="121"/>
      <c r="Z454" s="473" t="s">
        <v>4575</v>
      </c>
      <c r="AA454" s="473" t="s">
        <v>4576</v>
      </c>
      <c r="AB454" s="473" t="s">
        <v>4576</v>
      </c>
      <c r="AC454" s="121"/>
      <c r="AD454" s="132">
        <v>42600</v>
      </c>
      <c r="AE454" s="132"/>
      <c r="AF454" s="132" t="str">
        <f t="shared" si="315"/>
        <v/>
      </c>
      <c r="AG454" s="132">
        <f t="shared" si="342"/>
        <v>42600</v>
      </c>
      <c r="AH454" s="132"/>
      <c r="AI454" s="132"/>
      <c r="AJ454" s="132"/>
      <c r="AK454" s="112"/>
      <c r="AL454" s="132"/>
      <c r="AM454" s="150"/>
      <c r="AN454" s="111">
        <v>790000</v>
      </c>
      <c r="AO454" s="49" t="str">
        <f t="shared" si="343"/>
        <v>千葉県八街市砂６６０－１－１～２</v>
      </c>
      <c r="AP454" s="49"/>
      <c r="AQ454" s="89"/>
      <c r="AR454" s="93"/>
      <c r="AS454" s="89"/>
      <c r="AT454" s="93"/>
      <c r="AU454" s="89"/>
      <c r="AV454" s="93"/>
      <c r="AW454" s="107"/>
      <c r="AX454" s="103"/>
      <c r="AY454" s="391">
        <f t="shared" si="316"/>
        <v>0</v>
      </c>
      <c r="AZ454" s="95" t="str">
        <f t="shared" si="341"/>
        <v/>
      </c>
      <c r="BA454" s="49" t="str">
        <f t="shared" si="319"/>
        <v>千葉県八街市砂６６０－１－１～２</v>
      </c>
      <c r="BB454" s="48">
        <f t="shared" si="344"/>
        <v>2</v>
      </c>
      <c r="BC454" s="96">
        <f t="shared" si="345"/>
        <v>0</v>
      </c>
      <c r="BD454" s="89">
        <f t="shared" si="339"/>
        <v>0</v>
      </c>
      <c r="BE454" s="97">
        <f t="shared" si="346"/>
        <v>0</v>
      </c>
      <c r="BF454" s="97" t="str">
        <f t="shared" si="347"/>
        <v/>
      </c>
      <c r="BG454" s="97">
        <f t="shared" si="348"/>
        <v>0</v>
      </c>
      <c r="BH454" s="97">
        <f t="shared" si="349"/>
        <v>0</v>
      </c>
      <c r="BI454" s="97">
        <f t="shared" si="350"/>
        <v>0</v>
      </c>
      <c r="BJ454" s="97">
        <f t="shared" si="351"/>
        <v>0</v>
      </c>
      <c r="BK454" s="97">
        <f t="shared" si="352"/>
        <v>0</v>
      </c>
      <c r="BL454" s="97">
        <f t="shared" si="353"/>
        <v>0</v>
      </c>
      <c r="BM454" s="97">
        <f t="shared" si="354"/>
        <v>0</v>
      </c>
      <c r="BN454" s="97">
        <f t="shared" si="355"/>
        <v>0</v>
      </c>
      <c r="BO454" s="97">
        <f t="shared" si="356"/>
        <v>0</v>
      </c>
      <c r="BP454" s="97">
        <f t="shared" si="357"/>
        <v>0</v>
      </c>
      <c r="BQ454" s="97">
        <f t="shared" si="358"/>
        <v>0</v>
      </c>
      <c r="BR454" s="97">
        <f t="shared" si="359"/>
        <v>0</v>
      </c>
      <c r="BS454" s="98" t="e">
        <f t="shared" si="360"/>
        <v>#VALUE!</v>
      </c>
      <c r="BT454" s="183"/>
      <c r="BU454" s="100"/>
      <c r="BV454" s="136"/>
    </row>
    <row r="455" spans="1:74" s="118" customFormat="1" ht="31.5" customHeight="1" x14ac:dyDescent="0.25">
      <c r="A455" s="74">
        <v>12</v>
      </c>
      <c r="B455" s="75">
        <v>255</v>
      </c>
      <c r="C455" s="49" t="s">
        <v>1876</v>
      </c>
      <c r="D455" s="76" t="s">
        <v>2906</v>
      </c>
      <c r="E455" s="48" t="s">
        <v>1361</v>
      </c>
      <c r="F455" s="87" t="s">
        <v>3219</v>
      </c>
      <c r="G455" s="87"/>
      <c r="H455" s="87"/>
      <c r="I455" s="87"/>
      <c r="J455" s="109"/>
      <c r="K455" s="87"/>
      <c r="L455" s="87"/>
      <c r="M455" s="48" t="s">
        <v>2371</v>
      </c>
      <c r="N455" s="49" t="s">
        <v>1377</v>
      </c>
      <c r="O455" s="49"/>
      <c r="P455" s="49"/>
      <c r="Q455" s="88" t="s">
        <v>622</v>
      </c>
      <c r="R455" s="49"/>
      <c r="S455" s="76" t="s">
        <v>1854</v>
      </c>
      <c r="T455" s="76" t="s">
        <v>24</v>
      </c>
      <c r="U455" s="89"/>
      <c r="V455" s="90">
        <v>1</v>
      </c>
      <c r="W455" s="399">
        <f t="shared" si="314"/>
        <v>573705</v>
      </c>
      <c r="X455" s="171" t="s">
        <v>3220</v>
      </c>
      <c r="Y455" s="209" t="s">
        <v>2160</v>
      </c>
      <c r="Z455" s="473" t="s">
        <v>4575</v>
      </c>
      <c r="AA455" s="506" t="s">
        <v>4575</v>
      </c>
      <c r="AB455" s="473" t="s">
        <v>4576</v>
      </c>
      <c r="AC455" s="204" t="s">
        <v>152</v>
      </c>
      <c r="AD455" s="132">
        <v>42473</v>
      </c>
      <c r="AE455" s="132">
        <v>41713</v>
      </c>
      <c r="AF455" s="132" t="str">
        <f t="shared" si="315"/>
        <v/>
      </c>
      <c r="AG455" s="132">
        <f t="shared" si="342"/>
        <v>41713</v>
      </c>
      <c r="AH455" s="132"/>
      <c r="AI455" s="204"/>
      <c r="AJ455" s="205"/>
      <c r="AK455" s="206"/>
      <c r="AL455" s="207"/>
      <c r="AM455" s="208">
        <v>573705</v>
      </c>
      <c r="AN455" s="93"/>
      <c r="AO455" s="49" t="str">
        <f t="shared" si="343"/>
        <v>千葉県八街市勢田３３９－２</v>
      </c>
      <c r="AP455" s="49"/>
      <c r="AQ455" s="89"/>
      <c r="AR455" s="93"/>
      <c r="AS455" s="89"/>
      <c r="AT455" s="93"/>
      <c r="AU455" s="89"/>
      <c r="AV455" s="93"/>
      <c r="AW455" s="89"/>
      <c r="AX455" s="94"/>
      <c r="AY455" s="391">
        <f t="shared" si="316"/>
        <v>0</v>
      </c>
      <c r="AZ455" s="95">
        <f t="shared" si="341"/>
        <v>573705</v>
      </c>
      <c r="BA455" s="49" t="str">
        <f t="shared" si="319"/>
        <v>千葉県八街市勢田３３９－２</v>
      </c>
      <c r="BB455" s="48">
        <f t="shared" si="344"/>
        <v>1</v>
      </c>
      <c r="BC455" s="96" t="str">
        <f t="shared" si="345"/>
        <v>ｽﾏｰﾄﾌｧｰﾑ</v>
      </c>
      <c r="BD455" s="89" t="str">
        <f t="shared" ref="BD455:BD476" si="361">AC455</f>
        <v>【譲渡済】</v>
      </c>
      <c r="BE455" s="97">
        <f t="shared" si="346"/>
        <v>0</v>
      </c>
      <c r="BF455" s="97">
        <f t="shared" si="347"/>
        <v>0</v>
      </c>
      <c r="BG455" s="97">
        <f t="shared" si="348"/>
        <v>0</v>
      </c>
      <c r="BH455" s="97">
        <f t="shared" si="349"/>
        <v>0</v>
      </c>
      <c r="BI455" s="97">
        <f t="shared" si="350"/>
        <v>0</v>
      </c>
      <c r="BJ455" s="97">
        <f t="shared" si="351"/>
        <v>0</v>
      </c>
      <c r="BK455" s="97">
        <f t="shared" si="352"/>
        <v>0</v>
      </c>
      <c r="BL455" s="97">
        <f t="shared" si="353"/>
        <v>0</v>
      </c>
      <c r="BM455" s="97">
        <f t="shared" si="354"/>
        <v>0</v>
      </c>
      <c r="BN455" s="97">
        <f t="shared" si="355"/>
        <v>0</v>
      </c>
      <c r="BO455" s="97">
        <f t="shared" si="356"/>
        <v>0</v>
      </c>
      <c r="BP455" s="97">
        <f t="shared" si="357"/>
        <v>0</v>
      </c>
      <c r="BQ455" s="97">
        <f t="shared" si="358"/>
        <v>0</v>
      </c>
      <c r="BR455" s="97">
        <f t="shared" si="359"/>
        <v>0</v>
      </c>
      <c r="BS455" s="98">
        <f t="shared" si="360"/>
        <v>573705</v>
      </c>
      <c r="BT455" s="184"/>
      <c r="BU455" s="100"/>
      <c r="BV455" s="136" t="s">
        <v>4622</v>
      </c>
    </row>
    <row r="456" spans="1:74" ht="31.5" customHeight="1" x14ac:dyDescent="0.25">
      <c r="A456" s="74">
        <v>12</v>
      </c>
      <c r="B456" s="75">
        <v>256</v>
      </c>
      <c r="C456" s="49" t="s">
        <v>1876</v>
      </c>
      <c r="D456" s="76"/>
      <c r="E456" s="48" t="s">
        <v>1359</v>
      </c>
      <c r="F456" s="87" t="s">
        <v>2935</v>
      </c>
      <c r="G456" s="87"/>
      <c r="H456" s="87"/>
      <c r="I456" s="87"/>
      <c r="J456" s="109"/>
      <c r="K456" s="87"/>
      <c r="L456" s="87"/>
      <c r="M456" s="48" t="s">
        <v>2371</v>
      </c>
      <c r="N456" s="49" t="s">
        <v>1375</v>
      </c>
      <c r="O456" s="49"/>
      <c r="P456" s="76" t="str">
        <f>IF(COUNTIF(N456,"*未確定*"),"番地未確定","")</f>
        <v/>
      </c>
      <c r="Q456" s="88" t="s">
        <v>620</v>
      </c>
      <c r="R456" s="49"/>
      <c r="S456" s="76" t="s">
        <v>1854</v>
      </c>
      <c r="T456" s="76" t="s">
        <v>24</v>
      </c>
      <c r="U456" s="89"/>
      <c r="V456" s="90">
        <v>2</v>
      </c>
      <c r="W456" s="399">
        <f t="shared" si="314"/>
        <v>1172713</v>
      </c>
      <c r="X456" s="171" t="s">
        <v>2936</v>
      </c>
      <c r="Y456" s="76"/>
      <c r="Z456" s="473" t="s">
        <v>4575</v>
      </c>
      <c r="AA456" s="506" t="s">
        <v>4575</v>
      </c>
      <c r="AB456" s="473" t="s">
        <v>4576</v>
      </c>
      <c r="AC456" s="132">
        <v>43554</v>
      </c>
      <c r="AD456" s="132">
        <v>43524</v>
      </c>
      <c r="AE456" s="132">
        <v>41713</v>
      </c>
      <c r="AF456" s="132" t="str">
        <f t="shared" si="315"/>
        <v/>
      </c>
      <c r="AG456" s="132">
        <f t="shared" si="342"/>
        <v>41713</v>
      </c>
      <c r="AH456" s="132"/>
      <c r="AI456" s="204"/>
      <c r="AJ456" s="205"/>
      <c r="AK456" s="211"/>
      <c r="AL456" s="207"/>
      <c r="AM456" s="208">
        <v>2345426</v>
      </c>
      <c r="AN456" s="93"/>
      <c r="AO456" s="49" t="str">
        <f t="shared" si="343"/>
        <v>千葉県八街市大関１９９－４－１～２</v>
      </c>
      <c r="AP456" s="49"/>
      <c r="AQ456" s="89"/>
      <c r="AR456" s="93"/>
      <c r="AS456" s="89"/>
      <c r="AT456" s="93"/>
      <c r="AU456" s="89"/>
      <c r="AV456" s="93"/>
      <c r="AW456" s="89"/>
      <c r="AX456" s="94"/>
      <c r="AY456" s="391">
        <f t="shared" si="316"/>
        <v>0</v>
      </c>
      <c r="AZ456" s="95">
        <f t="shared" si="341"/>
        <v>2345426</v>
      </c>
      <c r="BA456" s="49" t="str">
        <f t="shared" si="319"/>
        <v>千葉県八街市大関１９９－４－１～２</v>
      </c>
      <c r="BB456" s="48">
        <f t="shared" si="344"/>
        <v>2</v>
      </c>
      <c r="BC456" s="96">
        <f t="shared" si="345"/>
        <v>0</v>
      </c>
      <c r="BD456" s="89">
        <f t="shared" si="361"/>
        <v>43554</v>
      </c>
      <c r="BE456" s="97">
        <f t="shared" si="346"/>
        <v>0</v>
      </c>
      <c r="BF456" s="97">
        <f t="shared" si="347"/>
        <v>0</v>
      </c>
      <c r="BG456" s="97">
        <f t="shared" si="348"/>
        <v>0</v>
      </c>
      <c r="BH456" s="97">
        <f t="shared" si="349"/>
        <v>0</v>
      </c>
      <c r="BI456" s="97">
        <f t="shared" si="350"/>
        <v>0</v>
      </c>
      <c r="BJ456" s="97">
        <f t="shared" si="351"/>
        <v>0</v>
      </c>
      <c r="BK456" s="97">
        <f t="shared" si="352"/>
        <v>0</v>
      </c>
      <c r="BL456" s="97">
        <f t="shared" si="353"/>
        <v>0</v>
      </c>
      <c r="BM456" s="97">
        <f t="shared" si="354"/>
        <v>0</v>
      </c>
      <c r="BN456" s="97">
        <f t="shared" si="355"/>
        <v>0</v>
      </c>
      <c r="BO456" s="97">
        <f t="shared" si="356"/>
        <v>0</v>
      </c>
      <c r="BP456" s="97">
        <f t="shared" si="357"/>
        <v>2345426</v>
      </c>
      <c r="BQ456" s="97">
        <f t="shared" si="358"/>
        <v>0</v>
      </c>
      <c r="BR456" s="97">
        <f t="shared" si="359"/>
        <v>0</v>
      </c>
      <c r="BS456" s="98">
        <f t="shared" si="360"/>
        <v>0</v>
      </c>
      <c r="BT456" s="184"/>
      <c r="BU456" s="100"/>
      <c r="BV456" s="103"/>
    </row>
    <row r="457" spans="1:74" s="118" customFormat="1" ht="31.5" customHeight="1" x14ac:dyDescent="0.25">
      <c r="A457" s="74">
        <v>12</v>
      </c>
      <c r="B457" s="75">
        <v>1112</v>
      </c>
      <c r="C457" s="49" t="s">
        <v>1876</v>
      </c>
      <c r="D457" s="76" t="s">
        <v>2906</v>
      </c>
      <c r="E457" s="48" t="s">
        <v>1359</v>
      </c>
      <c r="F457" s="87" t="s">
        <v>3261</v>
      </c>
      <c r="G457" s="87"/>
      <c r="H457" s="87"/>
      <c r="I457" s="87"/>
      <c r="J457" s="109"/>
      <c r="K457" s="87"/>
      <c r="L457" s="87"/>
      <c r="M457" s="48" t="s">
        <v>2371</v>
      </c>
      <c r="N457" s="49" t="s">
        <v>3262</v>
      </c>
      <c r="O457" s="49"/>
      <c r="P457" s="76" t="str">
        <f>IF(COUNTIF(N457,"*未確定*"),"番地未確定","")</f>
        <v/>
      </c>
      <c r="Q457" s="88" t="s">
        <v>620</v>
      </c>
      <c r="R457" s="49"/>
      <c r="S457" s="76" t="s">
        <v>1854</v>
      </c>
      <c r="T457" s="76" t="s">
        <v>24</v>
      </c>
      <c r="U457" s="89"/>
      <c r="V457" s="90">
        <v>2</v>
      </c>
      <c r="W457" s="399">
        <f t="shared" ref="W457:W494" si="362">(AM457+AN457)/V457</f>
        <v>1172713</v>
      </c>
      <c r="X457" s="171" t="s">
        <v>2936</v>
      </c>
      <c r="Y457" s="76"/>
      <c r="Z457" s="473" t="s">
        <v>4575</v>
      </c>
      <c r="AA457" s="506" t="s">
        <v>4575</v>
      </c>
      <c r="AB457" s="473" t="s">
        <v>4576</v>
      </c>
      <c r="AC457" s="473" t="s">
        <v>4576</v>
      </c>
      <c r="AD457" s="473" t="s">
        <v>4576</v>
      </c>
      <c r="AE457" s="473" t="s">
        <v>4576</v>
      </c>
      <c r="AF457" s="473" t="s">
        <v>4576</v>
      </c>
      <c r="AG457" s="473" t="s">
        <v>4576</v>
      </c>
      <c r="AH457" s="473" t="s">
        <v>4576</v>
      </c>
      <c r="AI457" s="473" t="s">
        <v>4576</v>
      </c>
      <c r="AJ457" s="473" t="s">
        <v>4576</v>
      </c>
      <c r="AK457" s="473" t="s">
        <v>4576</v>
      </c>
      <c r="AL457" s="473" t="s">
        <v>4576</v>
      </c>
      <c r="AM457" s="208">
        <v>2345426</v>
      </c>
      <c r="AN457" s="93"/>
      <c r="AO457" s="49" t="str">
        <f t="shared" si="343"/>
        <v>千葉県八街市大関１９９－４－１他</v>
      </c>
      <c r="AP457" s="49"/>
      <c r="AQ457" s="89"/>
      <c r="AR457" s="93"/>
      <c r="AS457" s="89"/>
      <c r="AT457" s="93"/>
      <c r="AU457" s="89"/>
      <c r="AV457" s="93"/>
      <c r="AW457" s="89"/>
      <c r="AX457" s="94"/>
      <c r="AY457" s="391">
        <f t="shared" si="316"/>
        <v>0</v>
      </c>
      <c r="AZ457" s="95">
        <f t="shared" si="341"/>
        <v>2345426</v>
      </c>
      <c r="BA457" s="49" t="str">
        <f t="shared" si="319"/>
        <v>千葉県八街市大関１９９－４－１他</v>
      </c>
      <c r="BB457" s="48">
        <f t="shared" si="344"/>
        <v>2</v>
      </c>
      <c r="BC457" s="96">
        <f t="shared" si="345"/>
        <v>0</v>
      </c>
      <c r="BD457" s="89" t="str">
        <f t="shared" si="361"/>
        <v>無</v>
      </c>
      <c r="BE457" s="97">
        <f t="shared" si="346"/>
        <v>0</v>
      </c>
      <c r="BF457" s="97">
        <f t="shared" si="347"/>
        <v>0</v>
      </c>
      <c r="BG457" s="97">
        <f t="shared" si="348"/>
        <v>0</v>
      </c>
      <c r="BH457" s="97">
        <f t="shared" si="349"/>
        <v>0</v>
      </c>
      <c r="BI457" s="97">
        <f t="shared" si="350"/>
        <v>0</v>
      </c>
      <c r="BJ457" s="97">
        <f t="shared" si="351"/>
        <v>0</v>
      </c>
      <c r="BK457" s="97">
        <f t="shared" si="352"/>
        <v>0</v>
      </c>
      <c r="BL457" s="97">
        <f t="shared" si="353"/>
        <v>0</v>
      </c>
      <c r="BM457" s="97">
        <f t="shared" si="354"/>
        <v>0</v>
      </c>
      <c r="BN457" s="97">
        <f t="shared" si="355"/>
        <v>0</v>
      </c>
      <c r="BO457" s="97">
        <f t="shared" si="356"/>
        <v>0</v>
      </c>
      <c r="BP457" s="97">
        <f t="shared" si="357"/>
        <v>0</v>
      </c>
      <c r="BQ457" s="97">
        <f t="shared" si="358"/>
        <v>0</v>
      </c>
      <c r="BR457" s="97">
        <f t="shared" si="359"/>
        <v>0</v>
      </c>
      <c r="BS457" s="98">
        <f t="shared" si="360"/>
        <v>2345426</v>
      </c>
      <c r="BT457" s="184"/>
      <c r="BU457" s="100"/>
      <c r="BV457" s="136"/>
    </row>
    <row r="458" spans="1:74" s="118" customFormat="1" ht="31.5" customHeight="1" x14ac:dyDescent="0.25">
      <c r="A458" s="74">
        <v>12</v>
      </c>
      <c r="B458" s="75">
        <v>257</v>
      </c>
      <c r="C458" s="126" t="s">
        <v>1898</v>
      </c>
      <c r="D458" s="76" t="s">
        <v>2906</v>
      </c>
      <c r="E458" s="48" t="s">
        <v>1355</v>
      </c>
      <c r="F458" s="87" t="s">
        <v>2917</v>
      </c>
      <c r="G458" s="87"/>
      <c r="H458" s="87"/>
      <c r="I458" s="87"/>
      <c r="J458" s="109"/>
      <c r="K458" s="87"/>
      <c r="L458" s="87"/>
      <c r="M458" s="82"/>
      <c r="N458" s="49" t="s">
        <v>1014</v>
      </c>
      <c r="O458" s="49"/>
      <c r="P458" s="49"/>
      <c r="Q458" s="88" t="s">
        <v>617</v>
      </c>
      <c r="R458" s="49" t="s">
        <v>603</v>
      </c>
      <c r="S458" s="76" t="s">
        <v>1854</v>
      </c>
      <c r="T458" s="76" t="s">
        <v>24</v>
      </c>
      <c r="U458" s="89"/>
      <c r="V458" s="90">
        <v>2</v>
      </c>
      <c r="W458" s="399">
        <f t="shared" si="362"/>
        <v>800458</v>
      </c>
      <c r="X458" s="171" t="s">
        <v>2918</v>
      </c>
      <c r="Y458" s="209" t="s">
        <v>2159</v>
      </c>
      <c r="Z458" s="473" t="s">
        <v>4575</v>
      </c>
      <c r="AA458" s="506" t="s">
        <v>4575</v>
      </c>
      <c r="AB458" s="473" t="s">
        <v>4576</v>
      </c>
      <c r="AC458" s="204" t="s">
        <v>152</v>
      </c>
      <c r="AD458" s="132">
        <v>43396</v>
      </c>
      <c r="AE458" s="132">
        <v>41713</v>
      </c>
      <c r="AF458" s="132" t="str">
        <f t="shared" si="315"/>
        <v/>
      </c>
      <c r="AG458" s="132">
        <f t="shared" si="342"/>
        <v>41713</v>
      </c>
      <c r="AH458" s="132"/>
      <c r="AI458" s="204"/>
      <c r="AJ458" s="205"/>
      <c r="AK458" s="206"/>
      <c r="AL458" s="207"/>
      <c r="AM458" s="208">
        <v>1600916</v>
      </c>
      <c r="AN458" s="93"/>
      <c r="AO458" s="49" t="str">
        <f t="shared" si="343"/>
        <v>千葉県富里市七栄１７０－６７－１～２</v>
      </c>
      <c r="AP458" s="49"/>
      <c r="AQ458" s="89"/>
      <c r="AR458" s="93"/>
      <c r="AS458" s="89"/>
      <c r="AT458" s="93"/>
      <c r="AU458" s="89"/>
      <c r="AV458" s="93"/>
      <c r="AW458" s="89"/>
      <c r="AX458" s="94"/>
      <c r="AY458" s="391">
        <f t="shared" si="316"/>
        <v>0</v>
      </c>
      <c r="AZ458" s="95">
        <f t="shared" si="341"/>
        <v>1600916</v>
      </c>
      <c r="BA458" s="49" t="str">
        <f t="shared" si="319"/>
        <v>千葉県富里市七栄１７０－６７－１～２</v>
      </c>
      <c r="BB458" s="48">
        <f t="shared" si="344"/>
        <v>2</v>
      </c>
      <c r="BC458" s="96" t="str">
        <f t="shared" si="345"/>
        <v>ｿｰﾗｰｸﾘｰﾆﾝｸﾞ</v>
      </c>
      <c r="BD458" s="89" t="str">
        <f t="shared" si="361"/>
        <v>【譲渡済】</v>
      </c>
      <c r="BE458" s="97">
        <f t="shared" si="346"/>
        <v>0</v>
      </c>
      <c r="BF458" s="97">
        <f t="shared" si="347"/>
        <v>0</v>
      </c>
      <c r="BG458" s="97">
        <f t="shared" si="348"/>
        <v>0</v>
      </c>
      <c r="BH458" s="97">
        <f t="shared" si="349"/>
        <v>0</v>
      </c>
      <c r="BI458" s="97">
        <f t="shared" si="350"/>
        <v>0</v>
      </c>
      <c r="BJ458" s="97">
        <f t="shared" si="351"/>
        <v>0</v>
      </c>
      <c r="BK458" s="97">
        <f t="shared" si="352"/>
        <v>0</v>
      </c>
      <c r="BL458" s="97">
        <f t="shared" si="353"/>
        <v>0</v>
      </c>
      <c r="BM458" s="97">
        <f t="shared" si="354"/>
        <v>0</v>
      </c>
      <c r="BN458" s="97">
        <f t="shared" si="355"/>
        <v>0</v>
      </c>
      <c r="BO458" s="97">
        <f t="shared" si="356"/>
        <v>0</v>
      </c>
      <c r="BP458" s="97">
        <f t="shared" si="357"/>
        <v>0</v>
      </c>
      <c r="BQ458" s="97">
        <f t="shared" si="358"/>
        <v>0</v>
      </c>
      <c r="BR458" s="97">
        <f t="shared" si="359"/>
        <v>0</v>
      </c>
      <c r="BS458" s="98">
        <f t="shared" si="360"/>
        <v>1600916</v>
      </c>
      <c r="BT458" s="182"/>
      <c r="BU458" s="100"/>
      <c r="BV458" s="136" t="s">
        <v>4612</v>
      </c>
    </row>
    <row r="459" spans="1:74" s="118" customFormat="1" ht="31.5" customHeight="1" x14ac:dyDescent="0.25">
      <c r="A459" s="74">
        <v>12</v>
      </c>
      <c r="B459" s="75">
        <v>1003</v>
      </c>
      <c r="C459" s="49" t="s">
        <v>1898</v>
      </c>
      <c r="D459" s="76" t="s">
        <v>2906</v>
      </c>
      <c r="E459" s="48" t="s">
        <v>1354</v>
      </c>
      <c r="F459" s="87" t="s">
        <v>2933</v>
      </c>
      <c r="G459" s="87"/>
      <c r="H459" s="87"/>
      <c r="I459" s="87"/>
      <c r="J459" s="109"/>
      <c r="K459" s="87"/>
      <c r="L459" s="87"/>
      <c r="M459" s="48" t="s">
        <v>2972</v>
      </c>
      <c r="N459" s="49" t="s">
        <v>1015</v>
      </c>
      <c r="O459" s="76" t="s">
        <v>3745</v>
      </c>
      <c r="P459" s="76" t="str">
        <f>IF(COUNTIF(N459,"*未確定*"),"番地未確定","")</f>
        <v/>
      </c>
      <c r="Q459" s="88" t="s">
        <v>616</v>
      </c>
      <c r="R459" s="49"/>
      <c r="S459" s="76" t="s">
        <v>1854</v>
      </c>
      <c r="T459" s="76" t="s">
        <v>24</v>
      </c>
      <c r="U459" s="89"/>
      <c r="V459" s="90">
        <v>1</v>
      </c>
      <c r="W459" s="399">
        <f t="shared" si="362"/>
        <v>594532</v>
      </c>
      <c r="X459" s="171" t="s">
        <v>2934</v>
      </c>
      <c r="Y459" s="419"/>
      <c r="Z459" s="473" t="s">
        <v>4575</v>
      </c>
      <c r="AA459" s="473" t="s">
        <v>4575</v>
      </c>
      <c r="AB459" s="473" t="s">
        <v>4576</v>
      </c>
      <c r="AC459" s="132" t="str">
        <f>IF(AZ459=0,"【支払済】","")</f>
        <v>【支払済】</v>
      </c>
      <c r="AD459" s="132">
        <v>42618</v>
      </c>
      <c r="AE459" s="132">
        <v>41713</v>
      </c>
      <c r="AF459" s="132" t="str">
        <f t="shared" si="315"/>
        <v/>
      </c>
      <c r="AG459" s="132">
        <f t="shared" si="342"/>
        <v>41713</v>
      </c>
      <c r="AH459" s="132"/>
      <c r="AI459" s="204"/>
      <c r="AJ459" s="205"/>
      <c r="AK459" s="206"/>
      <c r="AL459" s="207"/>
      <c r="AM459" s="208">
        <v>594532</v>
      </c>
      <c r="AN459" s="93"/>
      <c r="AO459" s="49" t="str">
        <f t="shared" si="343"/>
        <v>千葉県富里市十倉字四区２３６９－１－１～２</v>
      </c>
      <c r="AP459" s="208"/>
      <c r="AQ459" s="89">
        <v>43549</v>
      </c>
      <c r="AR459" s="93">
        <v>594532</v>
      </c>
      <c r="AS459" s="89"/>
      <c r="AT459" s="93"/>
      <c r="AU459" s="89"/>
      <c r="AV459" s="93"/>
      <c r="AW459" s="89"/>
      <c r="AX459" s="94"/>
      <c r="AY459" s="391">
        <f t="shared" si="316"/>
        <v>594532</v>
      </c>
      <c r="AZ459" s="95">
        <f t="shared" si="341"/>
        <v>0</v>
      </c>
      <c r="BA459" s="49" t="str">
        <f t="shared" si="319"/>
        <v>千葉県富里市十倉字四区２３６９－１－１～２</v>
      </c>
      <c r="BB459" s="48">
        <f t="shared" si="344"/>
        <v>1</v>
      </c>
      <c r="BC459" s="96">
        <f t="shared" si="345"/>
        <v>0</v>
      </c>
      <c r="BD459" s="89" t="str">
        <f t="shared" si="361"/>
        <v>【支払済】</v>
      </c>
      <c r="BE459" s="97">
        <f t="shared" si="346"/>
        <v>0</v>
      </c>
      <c r="BF459" s="97">
        <f t="shared" si="347"/>
        <v>0</v>
      </c>
      <c r="BG459" s="97">
        <f t="shared" si="348"/>
        <v>0</v>
      </c>
      <c r="BH459" s="97">
        <f t="shared" si="349"/>
        <v>0</v>
      </c>
      <c r="BI459" s="97">
        <f t="shared" si="350"/>
        <v>0</v>
      </c>
      <c r="BJ459" s="97">
        <f t="shared" si="351"/>
        <v>0</v>
      </c>
      <c r="BK459" s="97">
        <f t="shared" si="352"/>
        <v>0</v>
      </c>
      <c r="BL459" s="97">
        <f t="shared" si="353"/>
        <v>0</v>
      </c>
      <c r="BM459" s="97">
        <f t="shared" si="354"/>
        <v>0</v>
      </c>
      <c r="BN459" s="97">
        <f t="shared" si="355"/>
        <v>0</v>
      </c>
      <c r="BO459" s="97">
        <f t="shared" si="356"/>
        <v>0</v>
      </c>
      <c r="BP459" s="97">
        <f t="shared" si="357"/>
        <v>0</v>
      </c>
      <c r="BQ459" s="97">
        <f t="shared" si="358"/>
        <v>0</v>
      </c>
      <c r="BR459" s="97">
        <f t="shared" si="359"/>
        <v>0</v>
      </c>
      <c r="BS459" s="98">
        <f t="shared" si="360"/>
        <v>0</v>
      </c>
      <c r="BT459" s="182"/>
      <c r="BU459" s="100"/>
      <c r="BV459" s="492"/>
    </row>
    <row r="460" spans="1:74" ht="31.5" customHeight="1" x14ac:dyDescent="0.25">
      <c r="A460" s="74">
        <v>12</v>
      </c>
      <c r="B460" s="75">
        <v>258</v>
      </c>
      <c r="C460" s="49" t="s">
        <v>1898</v>
      </c>
      <c r="D460" s="76" t="s">
        <v>2906</v>
      </c>
      <c r="E460" s="48" t="s">
        <v>1354</v>
      </c>
      <c r="F460" s="87" t="s">
        <v>2933</v>
      </c>
      <c r="G460" s="87"/>
      <c r="H460" s="87"/>
      <c r="I460" s="87"/>
      <c r="J460" s="109"/>
      <c r="K460" s="87"/>
      <c r="L460" s="87"/>
      <c r="M460" s="48" t="s">
        <v>2972</v>
      </c>
      <c r="N460" s="49" t="s">
        <v>1015</v>
      </c>
      <c r="O460" s="49"/>
      <c r="P460" s="76" t="str">
        <f>IF(COUNTIF(N460,"*未確定*"),"番地未確定","")</f>
        <v/>
      </c>
      <c r="Q460" s="88" t="s">
        <v>616</v>
      </c>
      <c r="R460" s="49"/>
      <c r="S460" s="76" t="s">
        <v>1854</v>
      </c>
      <c r="T460" s="76" t="s">
        <v>24</v>
      </c>
      <c r="U460" s="89"/>
      <c r="V460" s="90">
        <v>1</v>
      </c>
      <c r="W460" s="399">
        <f t="shared" si="362"/>
        <v>594532</v>
      </c>
      <c r="X460" s="171" t="s">
        <v>2934</v>
      </c>
      <c r="Y460" s="76"/>
      <c r="Z460" s="473" t="s">
        <v>4575</v>
      </c>
      <c r="AA460" s="473" t="s">
        <v>4575</v>
      </c>
      <c r="AB460" s="473" t="s">
        <v>4576</v>
      </c>
      <c r="AC460" s="132">
        <v>43554</v>
      </c>
      <c r="AD460" s="132">
        <v>43524</v>
      </c>
      <c r="AE460" s="132">
        <v>41713</v>
      </c>
      <c r="AF460" s="132" t="str">
        <f t="shared" si="315"/>
        <v/>
      </c>
      <c r="AG460" s="132">
        <f t="shared" si="342"/>
        <v>41713</v>
      </c>
      <c r="AH460" s="132"/>
      <c r="AI460" s="204"/>
      <c r="AJ460" s="205"/>
      <c r="AK460" s="206"/>
      <c r="AL460" s="207"/>
      <c r="AM460" s="208">
        <v>594532</v>
      </c>
      <c r="AN460" s="93"/>
      <c r="AO460" s="49" t="str">
        <f t="shared" si="343"/>
        <v>千葉県富里市十倉字四区２３６９－１－１～２</v>
      </c>
      <c r="AP460" s="49"/>
      <c r="AQ460" s="89">
        <v>43549</v>
      </c>
      <c r="AR460" s="93">
        <v>594532</v>
      </c>
      <c r="AS460" s="89"/>
      <c r="AT460" s="93"/>
      <c r="AU460" s="89"/>
      <c r="AV460" s="93"/>
      <c r="AW460" s="89"/>
      <c r="AX460" s="94"/>
      <c r="AY460" s="391">
        <f t="shared" si="316"/>
        <v>594532</v>
      </c>
      <c r="AZ460" s="95">
        <f t="shared" si="341"/>
        <v>0</v>
      </c>
      <c r="BA460" s="49" t="str">
        <f t="shared" si="319"/>
        <v>千葉県富里市十倉字四区２３６９－１－１～２</v>
      </c>
      <c r="BB460" s="48">
        <f t="shared" si="344"/>
        <v>1</v>
      </c>
      <c r="BC460" s="96">
        <f t="shared" si="345"/>
        <v>0</v>
      </c>
      <c r="BD460" s="89">
        <f t="shared" si="361"/>
        <v>43554</v>
      </c>
      <c r="BE460" s="97">
        <f t="shared" si="346"/>
        <v>0</v>
      </c>
      <c r="BF460" s="97">
        <f t="shared" si="347"/>
        <v>0</v>
      </c>
      <c r="BG460" s="97">
        <f t="shared" si="348"/>
        <v>0</v>
      </c>
      <c r="BH460" s="97">
        <f t="shared" si="349"/>
        <v>0</v>
      </c>
      <c r="BI460" s="97">
        <f t="shared" si="350"/>
        <v>0</v>
      </c>
      <c r="BJ460" s="97">
        <f t="shared" si="351"/>
        <v>0</v>
      </c>
      <c r="BK460" s="97">
        <f t="shared" si="352"/>
        <v>0</v>
      </c>
      <c r="BL460" s="97">
        <f t="shared" si="353"/>
        <v>0</v>
      </c>
      <c r="BM460" s="97">
        <f t="shared" si="354"/>
        <v>0</v>
      </c>
      <c r="BN460" s="97">
        <f t="shared" si="355"/>
        <v>0</v>
      </c>
      <c r="BO460" s="97">
        <f t="shared" si="356"/>
        <v>0</v>
      </c>
      <c r="BP460" s="97">
        <f t="shared" si="357"/>
        <v>0</v>
      </c>
      <c r="BQ460" s="97">
        <f t="shared" si="358"/>
        <v>0</v>
      </c>
      <c r="BR460" s="97">
        <f t="shared" si="359"/>
        <v>0</v>
      </c>
      <c r="BS460" s="98">
        <f t="shared" si="360"/>
        <v>0</v>
      </c>
      <c r="BV460" s="103"/>
    </row>
    <row r="461" spans="1:74" ht="31.5" customHeight="1" x14ac:dyDescent="0.25">
      <c r="A461" s="74">
        <v>12</v>
      </c>
      <c r="B461" s="75">
        <v>1003</v>
      </c>
      <c r="C461" s="49" t="s">
        <v>1898</v>
      </c>
      <c r="D461" s="76" t="s">
        <v>2906</v>
      </c>
      <c r="E461" s="48" t="s">
        <v>1354</v>
      </c>
      <c r="F461" s="87" t="s">
        <v>2933</v>
      </c>
      <c r="G461" s="87"/>
      <c r="H461" s="87"/>
      <c r="I461" s="87"/>
      <c r="J461" s="109"/>
      <c r="K461" s="87"/>
      <c r="L461" s="87"/>
      <c r="M461" s="48" t="s">
        <v>2972</v>
      </c>
      <c r="N461" s="49" t="s">
        <v>1015</v>
      </c>
      <c r="O461" s="49"/>
      <c r="P461" s="76" t="str">
        <f>IF(COUNTIF(N461,"*未確定*"),"番地未確定","")</f>
        <v/>
      </c>
      <c r="Q461" s="88" t="s">
        <v>616</v>
      </c>
      <c r="R461" s="49"/>
      <c r="S461" s="76" t="s">
        <v>1854</v>
      </c>
      <c r="T461" s="76" t="s">
        <v>24</v>
      </c>
      <c r="U461" s="89"/>
      <c r="V461" s="90">
        <v>1</v>
      </c>
      <c r="W461" s="399">
        <f t="shared" si="362"/>
        <v>594532</v>
      </c>
      <c r="X461" s="171" t="s">
        <v>2934</v>
      </c>
      <c r="Y461" s="76"/>
      <c r="Z461" s="473" t="s">
        <v>4575</v>
      </c>
      <c r="AA461" s="473" t="s">
        <v>4575</v>
      </c>
      <c r="AB461" s="473" t="s">
        <v>4576</v>
      </c>
      <c r="AC461" s="132" t="s">
        <v>3074</v>
      </c>
      <c r="AD461" s="132">
        <v>42618</v>
      </c>
      <c r="AE461" s="132">
        <v>41713</v>
      </c>
      <c r="AF461" s="132" t="str">
        <f t="shared" si="315"/>
        <v/>
      </c>
      <c r="AG461" s="132">
        <f t="shared" si="342"/>
        <v>41713</v>
      </c>
      <c r="AH461" s="132"/>
      <c r="AI461" s="204"/>
      <c r="AJ461" s="205"/>
      <c r="AK461" s="206"/>
      <c r="AL461" s="207"/>
      <c r="AM461" s="208">
        <v>594532</v>
      </c>
      <c r="AN461" s="93"/>
      <c r="AO461" s="49" t="str">
        <f t="shared" si="343"/>
        <v>千葉県富里市十倉字四区２３６９－１－１～２</v>
      </c>
      <c r="AP461" s="49"/>
      <c r="AQ461" s="89">
        <v>43549</v>
      </c>
      <c r="AR461" s="93">
        <v>594532</v>
      </c>
      <c r="AS461" s="89"/>
      <c r="AT461" s="93"/>
      <c r="AU461" s="89"/>
      <c r="AV461" s="93"/>
      <c r="AW461" s="89"/>
      <c r="AX461" s="94"/>
      <c r="AY461" s="391">
        <f t="shared" si="316"/>
        <v>594532</v>
      </c>
      <c r="AZ461" s="95">
        <f t="shared" si="341"/>
        <v>0</v>
      </c>
      <c r="BA461" s="49" t="str">
        <f t="shared" si="319"/>
        <v>千葉県富里市十倉字四区２３６９－１－１～２</v>
      </c>
      <c r="BB461" s="48">
        <f t="shared" si="344"/>
        <v>1</v>
      </c>
      <c r="BC461" s="96">
        <f t="shared" si="345"/>
        <v>0</v>
      </c>
      <c r="BD461" s="89" t="str">
        <f t="shared" si="361"/>
        <v>記載無</v>
      </c>
      <c r="BE461" s="97">
        <f t="shared" si="346"/>
        <v>0</v>
      </c>
      <c r="BF461" s="97">
        <f t="shared" si="347"/>
        <v>0</v>
      </c>
      <c r="BG461" s="97">
        <f t="shared" si="348"/>
        <v>0</v>
      </c>
      <c r="BH461" s="97">
        <f t="shared" si="349"/>
        <v>0</v>
      </c>
      <c r="BI461" s="97">
        <f t="shared" si="350"/>
        <v>0</v>
      </c>
      <c r="BJ461" s="97">
        <f t="shared" si="351"/>
        <v>0</v>
      </c>
      <c r="BK461" s="97">
        <f t="shared" si="352"/>
        <v>0</v>
      </c>
      <c r="BL461" s="97">
        <f t="shared" si="353"/>
        <v>0</v>
      </c>
      <c r="BM461" s="97">
        <f t="shared" si="354"/>
        <v>0</v>
      </c>
      <c r="BN461" s="97">
        <f t="shared" si="355"/>
        <v>0</v>
      </c>
      <c r="BO461" s="97">
        <f t="shared" si="356"/>
        <v>0</v>
      </c>
      <c r="BP461" s="97">
        <f t="shared" si="357"/>
        <v>0</v>
      </c>
      <c r="BQ461" s="97">
        <f t="shared" si="358"/>
        <v>0</v>
      </c>
      <c r="BR461" s="97">
        <f t="shared" si="359"/>
        <v>0</v>
      </c>
      <c r="BS461" s="98">
        <f t="shared" si="360"/>
        <v>0</v>
      </c>
      <c r="BU461" s="100"/>
      <c r="BV461" s="103"/>
    </row>
    <row r="462" spans="1:74" ht="31.5" customHeight="1" x14ac:dyDescent="0.25">
      <c r="A462" s="74">
        <v>12</v>
      </c>
      <c r="B462" s="75">
        <v>211</v>
      </c>
      <c r="C462" s="49" t="s">
        <v>1875</v>
      </c>
      <c r="D462" s="76"/>
      <c r="E462" s="48" t="s">
        <v>1308</v>
      </c>
      <c r="F462" s="87" t="s">
        <v>2684</v>
      </c>
      <c r="G462" s="87"/>
      <c r="H462" s="87"/>
      <c r="I462" s="87"/>
      <c r="J462" s="109"/>
      <c r="K462" s="87"/>
      <c r="L462" s="87"/>
      <c r="M462" s="48" t="s">
        <v>2371</v>
      </c>
      <c r="N462" s="49" t="s">
        <v>1332</v>
      </c>
      <c r="O462" s="49"/>
      <c r="P462" s="49"/>
      <c r="Q462" s="88" t="s">
        <v>582</v>
      </c>
      <c r="R462" s="49"/>
      <c r="S462" s="76" t="s">
        <v>1854</v>
      </c>
      <c r="T462" s="76" t="s">
        <v>23</v>
      </c>
      <c r="U462" s="89"/>
      <c r="V462" s="90">
        <v>1</v>
      </c>
      <c r="W462" s="399">
        <f t="shared" si="362"/>
        <v>3050951</v>
      </c>
      <c r="X462" s="171" t="s">
        <v>2685</v>
      </c>
      <c r="Y462" s="76"/>
      <c r="Z462" s="473" t="s">
        <v>4575</v>
      </c>
      <c r="AA462" s="473" t="s">
        <v>4575</v>
      </c>
      <c r="AB462" s="473" t="s">
        <v>4576</v>
      </c>
      <c r="AC462" s="132">
        <v>43524</v>
      </c>
      <c r="AD462" s="132">
        <v>43494</v>
      </c>
      <c r="AE462" s="132">
        <v>41729</v>
      </c>
      <c r="AF462" s="132" t="str">
        <f t="shared" si="315"/>
        <v/>
      </c>
      <c r="AG462" s="132">
        <f t="shared" si="342"/>
        <v>41729</v>
      </c>
      <c r="AH462" s="132"/>
      <c r="AI462" s="204"/>
      <c r="AJ462" s="205"/>
      <c r="AK462" s="211"/>
      <c r="AL462" s="207"/>
      <c r="AM462" s="208">
        <v>3050951</v>
      </c>
      <c r="AN462" s="93"/>
      <c r="AO462" s="49" t="str">
        <f t="shared" si="343"/>
        <v>千葉県茂原市萱場１５１５－１</v>
      </c>
      <c r="AP462" s="49"/>
      <c r="AQ462" s="89"/>
      <c r="AR462" s="93"/>
      <c r="AS462" s="89"/>
      <c r="AT462" s="93"/>
      <c r="AU462" s="89"/>
      <c r="AV462" s="93"/>
      <c r="AW462" s="89"/>
      <c r="AX462" s="94"/>
      <c r="AY462" s="391">
        <f t="shared" si="316"/>
        <v>0</v>
      </c>
      <c r="AZ462" s="95">
        <f t="shared" si="341"/>
        <v>3050951</v>
      </c>
      <c r="BA462" s="49" t="str">
        <f t="shared" si="319"/>
        <v>千葉県茂原市萱場１５１５－１</v>
      </c>
      <c r="BB462" s="48">
        <f t="shared" si="344"/>
        <v>1</v>
      </c>
      <c r="BC462" s="96">
        <f t="shared" si="345"/>
        <v>0</v>
      </c>
      <c r="BD462" s="89">
        <f t="shared" si="361"/>
        <v>43524</v>
      </c>
      <c r="BE462" s="97">
        <f t="shared" si="346"/>
        <v>0</v>
      </c>
      <c r="BF462" s="97">
        <f t="shared" si="347"/>
        <v>0</v>
      </c>
      <c r="BG462" s="97">
        <f t="shared" si="348"/>
        <v>0</v>
      </c>
      <c r="BH462" s="97">
        <f t="shared" si="349"/>
        <v>0</v>
      </c>
      <c r="BI462" s="97">
        <f t="shared" si="350"/>
        <v>0</v>
      </c>
      <c r="BJ462" s="97">
        <f t="shared" si="351"/>
        <v>3050951</v>
      </c>
      <c r="BK462" s="97">
        <f t="shared" si="352"/>
        <v>0</v>
      </c>
      <c r="BL462" s="97">
        <f t="shared" si="353"/>
        <v>0</v>
      </c>
      <c r="BM462" s="97">
        <f t="shared" si="354"/>
        <v>0</v>
      </c>
      <c r="BN462" s="97">
        <f t="shared" si="355"/>
        <v>0</v>
      </c>
      <c r="BO462" s="97">
        <f t="shared" si="356"/>
        <v>0</v>
      </c>
      <c r="BP462" s="97">
        <f t="shared" si="357"/>
        <v>0</v>
      </c>
      <c r="BQ462" s="97">
        <f t="shared" si="358"/>
        <v>0</v>
      </c>
      <c r="BR462" s="97">
        <f t="shared" si="359"/>
        <v>0</v>
      </c>
      <c r="BS462" s="98">
        <f t="shared" si="360"/>
        <v>0</v>
      </c>
      <c r="BV462" s="103"/>
    </row>
    <row r="463" spans="1:74" ht="31.5" customHeight="1" x14ac:dyDescent="0.25">
      <c r="A463" s="74">
        <v>12</v>
      </c>
      <c r="B463" s="75">
        <v>212</v>
      </c>
      <c r="C463" s="126" t="s">
        <v>1875</v>
      </c>
      <c r="D463" s="76" t="s">
        <v>2906</v>
      </c>
      <c r="E463" s="48" t="s">
        <v>1311</v>
      </c>
      <c r="F463" s="87" t="s">
        <v>3084</v>
      </c>
      <c r="G463" s="87"/>
      <c r="H463" s="87"/>
      <c r="I463" s="87"/>
      <c r="J463" s="109"/>
      <c r="K463" s="87"/>
      <c r="L463" s="87"/>
      <c r="M463" s="48" t="s">
        <v>2371</v>
      </c>
      <c r="N463" s="49" t="s">
        <v>1336</v>
      </c>
      <c r="O463" s="49"/>
      <c r="P463" s="76" t="str">
        <f>IF(COUNTIF(N463,"*未確定*"),"番地未確定","")</f>
        <v/>
      </c>
      <c r="Q463" s="88" t="s">
        <v>587</v>
      </c>
      <c r="R463" s="49" t="s">
        <v>588</v>
      </c>
      <c r="S463" s="76" t="s">
        <v>1854</v>
      </c>
      <c r="T463" s="76" t="s">
        <v>23</v>
      </c>
      <c r="U463" s="89"/>
      <c r="V463" s="90">
        <v>2</v>
      </c>
      <c r="W463" s="399">
        <f t="shared" si="362"/>
        <v>210122.5</v>
      </c>
      <c r="X463" s="171" t="s">
        <v>3082</v>
      </c>
      <c r="Y463" s="209" t="s">
        <v>2157</v>
      </c>
      <c r="Z463" s="473" t="s">
        <v>4575</v>
      </c>
      <c r="AA463" s="473" t="s">
        <v>4575</v>
      </c>
      <c r="AB463" s="473" t="s">
        <v>4576</v>
      </c>
      <c r="AC463" s="204" t="s">
        <v>152</v>
      </c>
      <c r="AD463" s="132">
        <v>42636</v>
      </c>
      <c r="AE463" s="132">
        <v>41729</v>
      </c>
      <c r="AF463" s="132" t="str">
        <f t="shared" si="315"/>
        <v/>
      </c>
      <c r="AG463" s="132">
        <f t="shared" si="342"/>
        <v>41729</v>
      </c>
      <c r="AH463" s="132"/>
      <c r="AI463" s="204"/>
      <c r="AJ463" s="205"/>
      <c r="AK463" s="211"/>
      <c r="AL463" s="207"/>
      <c r="AM463" s="208">
        <f>318618+101627</f>
        <v>420245</v>
      </c>
      <c r="AN463" s="93"/>
      <c r="AO463" s="49" t="str">
        <f t="shared" si="343"/>
        <v>千葉県茂原市山崎字関谷１０１８－１～２</v>
      </c>
      <c r="AP463" s="49"/>
      <c r="AQ463" s="89"/>
      <c r="AR463" s="93"/>
      <c r="AS463" s="89"/>
      <c r="AT463" s="93"/>
      <c r="AU463" s="89"/>
      <c r="AV463" s="93"/>
      <c r="AW463" s="89"/>
      <c r="AX463" s="94"/>
      <c r="AY463" s="391">
        <f t="shared" si="316"/>
        <v>0</v>
      </c>
      <c r="AZ463" s="95">
        <f t="shared" si="341"/>
        <v>420245</v>
      </c>
      <c r="BA463" s="49" t="str">
        <f t="shared" si="319"/>
        <v>千葉県茂原市山崎字関谷１０１８－１～２</v>
      </c>
      <c r="BB463" s="48">
        <f t="shared" si="344"/>
        <v>2</v>
      </c>
      <c r="BC463" s="96" t="str">
        <f t="shared" si="345"/>
        <v>絆</v>
      </c>
      <c r="BD463" s="89" t="str">
        <f t="shared" si="361"/>
        <v>【譲渡済】</v>
      </c>
      <c r="BE463" s="97">
        <f t="shared" si="346"/>
        <v>0</v>
      </c>
      <c r="BF463" s="97">
        <f t="shared" si="347"/>
        <v>0</v>
      </c>
      <c r="BG463" s="97">
        <f t="shared" si="348"/>
        <v>0</v>
      </c>
      <c r="BH463" s="97">
        <f t="shared" si="349"/>
        <v>0</v>
      </c>
      <c r="BI463" s="97">
        <f t="shared" si="350"/>
        <v>0</v>
      </c>
      <c r="BJ463" s="97">
        <f t="shared" si="351"/>
        <v>0</v>
      </c>
      <c r="BK463" s="97">
        <f t="shared" si="352"/>
        <v>0</v>
      </c>
      <c r="BL463" s="97">
        <f t="shared" si="353"/>
        <v>0</v>
      </c>
      <c r="BM463" s="97">
        <f t="shared" si="354"/>
        <v>0</v>
      </c>
      <c r="BN463" s="97">
        <f t="shared" si="355"/>
        <v>0</v>
      </c>
      <c r="BO463" s="97">
        <f t="shared" si="356"/>
        <v>0</v>
      </c>
      <c r="BP463" s="97">
        <f t="shared" si="357"/>
        <v>0</v>
      </c>
      <c r="BQ463" s="97">
        <f t="shared" si="358"/>
        <v>0</v>
      </c>
      <c r="BR463" s="97">
        <f t="shared" si="359"/>
        <v>0</v>
      </c>
      <c r="BS463" s="98">
        <f t="shared" si="360"/>
        <v>420245</v>
      </c>
      <c r="BT463" s="183"/>
      <c r="BV463" s="103" t="s">
        <v>2157</v>
      </c>
    </row>
    <row r="464" spans="1:74" ht="31.5" customHeight="1" x14ac:dyDescent="0.25">
      <c r="A464" s="74">
        <v>12</v>
      </c>
      <c r="B464" s="75">
        <v>1006</v>
      </c>
      <c r="C464" s="126" t="s">
        <v>1875</v>
      </c>
      <c r="D464" s="76" t="s">
        <v>2906</v>
      </c>
      <c r="E464" s="48" t="s">
        <v>1311</v>
      </c>
      <c r="F464" s="87" t="s">
        <v>3087</v>
      </c>
      <c r="G464" s="87"/>
      <c r="H464" s="87"/>
      <c r="I464" s="87"/>
      <c r="J464" s="109"/>
      <c r="K464" s="87"/>
      <c r="L464" s="87"/>
      <c r="M464" s="48" t="s">
        <v>2371</v>
      </c>
      <c r="N464" s="49" t="s">
        <v>1336</v>
      </c>
      <c r="O464" s="49"/>
      <c r="P464" s="76" t="str">
        <f>IF(COUNTIF(N464,"*未確定*"),"番地未確定","")</f>
        <v/>
      </c>
      <c r="Q464" s="88" t="s">
        <v>587</v>
      </c>
      <c r="R464" s="49" t="s">
        <v>588</v>
      </c>
      <c r="S464" s="76" t="s">
        <v>1854</v>
      </c>
      <c r="T464" s="76" t="s">
        <v>23</v>
      </c>
      <c r="U464" s="89"/>
      <c r="V464" s="90">
        <v>2</v>
      </c>
      <c r="W464" s="399">
        <f t="shared" si="362"/>
        <v>210122.5</v>
      </c>
      <c r="X464" s="171" t="s">
        <v>3082</v>
      </c>
      <c r="Y464" s="209" t="s">
        <v>2157</v>
      </c>
      <c r="Z464" s="473" t="s">
        <v>4575</v>
      </c>
      <c r="AA464" s="473" t="s">
        <v>4575</v>
      </c>
      <c r="AB464" s="473" t="s">
        <v>4576</v>
      </c>
      <c r="AC464" s="204" t="s">
        <v>152</v>
      </c>
      <c r="AD464" s="132">
        <v>42636</v>
      </c>
      <c r="AE464" s="132">
        <v>41729</v>
      </c>
      <c r="AF464" s="132" t="str">
        <f t="shared" si="315"/>
        <v/>
      </c>
      <c r="AG464" s="132">
        <f t="shared" si="342"/>
        <v>41729</v>
      </c>
      <c r="AH464" s="132"/>
      <c r="AI464" s="204"/>
      <c r="AJ464" s="205"/>
      <c r="AK464" s="211"/>
      <c r="AL464" s="207"/>
      <c r="AM464" s="208">
        <f>318618+101627</f>
        <v>420245</v>
      </c>
      <c r="AN464" s="93"/>
      <c r="AO464" s="49" t="str">
        <f t="shared" si="343"/>
        <v>千葉県茂原市山崎字関谷１０１８－１～２</v>
      </c>
      <c r="AP464" s="49"/>
      <c r="AQ464" s="89"/>
      <c r="AR464" s="93"/>
      <c r="AS464" s="89"/>
      <c r="AT464" s="93"/>
      <c r="AU464" s="89"/>
      <c r="AV464" s="93"/>
      <c r="AW464" s="89"/>
      <c r="AX464" s="94"/>
      <c r="AY464" s="391">
        <f t="shared" si="316"/>
        <v>0</v>
      </c>
      <c r="AZ464" s="95">
        <f t="shared" si="341"/>
        <v>420245</v>
      </c>
      <c r="BA464" s="49" t="str">
        <f t="shared" si="319"/>
        <v>千葉県茂原市山崎字関谷１０１８－１～２</v>
      </c>
      <c r="BB464" s="48">
        <f t="shared" si="344"/>
        <v>2</v>
      </c>
      <c r="BC464" s="96" t="str">
        <f t="shared" si="345"/>
        <v>絆</v>
      </c>
      <c r="BD464" s="89" t="str">
        <f t="shared" si="361"/>
        <v>【譲渡済】</v>
      </c>
      <c r="BE464" s="97">
        <f t="shared" si="346"/>
        <v>0</v>
      </c>
      <c r="BF464" s="97">
        <f t="shared" si="347"/>
        <v>0</v>
      </c>
      <c r="BG464" s="97">
        <f t="shared" si="348"/>
        <v>0</v>
      </c>
      <c r="BH464" s="97">
        <f t="shared" si="349"/>
        <v>0</v>
      </c>
      <c r="BI464" s="97">
        <f t="shared" si="350"/>
        <v>0</v>
      </c>
      <c r="BJ464" s="97">
        <f t="shared" si="351"/>
        <v>0</v>
      </c>
      <c r="BK464" s="97">
        <f t="shared" si="352"/>
        <v>0</v>
      </c>
      <c r="BL464" s="97">
        <f t="shared" si="353"/>
        <v>0</v>
      </c>
      <c r="BM464" s="97">
        <f t="shared" si="354"/>
        <v>0</v>
      </c>
      <c r="BN464" s="97">
        <f t="shared" si="355"/>
        <v>0</v>
      </c>
      <c r="BO464" s="97">
        <f t="shared" si="356"/>
        <v>0</v>
      </c>
      <c r="BP464" s="97">
        <f t="shared" si="357"/>
        <v>0</v>
      </c>
      <c r="BQ464" s="97">
        <f t="shared" si="358"/>
        <v>0</v>
      </c>
      <c r="BR464" s="97">
        <f t="shared" si="359"/>
        <v>0</v>
      </c>
      <c r="BS464" s="98">
        <f t="shared" si="360"/>
        <v>420245</v>
      </c>
      <c r="BV464" s="103" t="s">
        <v>2157</v>
      </c>
    </row>
    <row r="465" spans="1:74" ht="31.5" customHeight="1" x14ac:dyDescent="0.25">
      <c r="A465" s="74">
        <v>12</v>
      </c>
      <c r="B465" s="75">
        <v>1004</v>
      </c>
      <c r="C465" s="126" t="s">
        <v>1875</v>
      </c>
      <c r="D465" s="76" t="s">
        <v>2906</v>
      </c>
      <c r="E465" s="48" t="s">
        <v>1311</v>
      </c>
      <c r="F465" s="87" t="s">
        <v>3085</v>
      </c>
      <c r="G465" s="87"/>
      <c r="H465" s="87"/>
      <c r="I465" s="87"/>
      <c r="J465" s="109"/>
      <c r="K465" s="87"/>
      <c r="L465" s="87"/>
      <c r="M465" s="48" t="s">
        <v>2371</v>
      </c>
      <c r="N465" s="49" t="s">
        <v>1336</v>
      </c>
      <c r="O465" s="49"/>
      <c r="P465" s="76" t="str">
        <f>IF(COUNTIF(N465,"*未確定*"),"番地未確定","")</f>
        <v/>
      </c>
      <c r="Q465" s="88" t="s">
        <v>587</v>
      </c>
      <c r="R465" s="49" t="s">
        <v>588</v>
      </c>
      <c r="S465" s="76" t="s">
        <v>1854</v>
      </c>
      <c r="T465" s="76" t="s">
        <v>23</v>
      </c>
      <c r="U465" s="89"/>
      <c r="V465" s="90">
        <v>2</v>
      </c>
      <c r="W465" s="399">
        <f t="shared" si="362"/>
        <v>210122.5</v>
      </c>
      <c r="X465" s="171" t="s">
        <v>3082</v>
      </c>
      <c r="Y465" s="209" t="s">
        <v>2157</v>
      </c>
      <c r="Z465" s="473" t="s">
        <v>4575</v>
      </c>
      <c r="AA465" s="473" t="s">
        <v>4575</v>
      </c>
      <c r="AB465" s="473" t="s">
        <v>4576</v>
      </c>
      <c r="AC465" s="204" t="s">
        <v>152</v>
      </c>
      <c r="AD465" s="132">
        <v>42636</v>
      </c>
      <c r="AE465" s="132">
        <v>41729</v>
      </c>
      <c r="AF465" s="132" t="str">
        <f t="shared" si="315"/>
        <v/>
      </c>
      <c r="AG465" s="132">
        <f t="shared" si="342"/>
        <v>41729</v>
      </c>
      <c r="AH465" s="132"/>
      <c r="AI465" s="204"/>
      <c r="AJ465" s="205"/>
      <c r="AK465" s="211"/>
      <c r="AL465" s="207"/>
      <c r="AM465" s="208">
        <f>318618+101627</f>
        <v>420245</v>
      </c>
      <c r="AN465" s="93"/>
      <c r="AO465" s="49" t="str">
        <f t="shared" si="343"/>
        <v>千葉県茂原市山崎字関谷１０１８－１～２</v>
      </c>
      <c r="AP465" s="49"/>
      <c r="AQ465" s="89"/>
      <c r="AR465" s="93"/>
      <c r="AS465" s="89"/>
      <c r="AT465" s="93"/>
      <c r="AU465" s="89"/>
      <c r="AV465" s="93"/>
      <c r="AW465" s="89"/>
      <c r="AX465" s="94"/>
      <c r="AY465" s="391">
        <f t="shared" si="316"/>
        <v>0</v>
      </c>
      <c r="AZ465" s="95">
        <f t="shared" si="341"/>
        <v>420245</v>
      </c>
      <c r="BA465" s="49" t="str">
        <f t="shared" si="319"/>
        <v>千葉県茂原市山崎字関谷１０１８－１～２</v>
      </c>
      <c r="BB465" s="48">
        <f t="shared" si="344"/>
        <v>2</v>
      </c>
      <c r="BC465" s="96" t="str">
        <f t="shared" si="345"/>
        <v>絆</v>
      </c>
      <c r="BD465" s="89" t="str">
        <f t="shared" si="361"/>
        <v>【譲渡済】</v>
      </c>
      <c r="BE465" s="97">
        <f t="shared" si="346"/>
        <v>0</v>
      </c>
      <c r="BF465" s="97">
        <f t="shared" si="347"/>
        <v>0</v>
      </c>
      <c r="BG465" s="97">
        <f t="shared" si="348"/>
        <v>0</v>
      </c>
      <c r="BH465" s="97">
        <f t="shared" si="349"/>
        <v>0</v>
      </c>
      <c r="BI465" s="97">
        <f t="shared" si="350"/>
        <v>0</v>
      </c>
      <c r="BJ465" s="97">
        <f t="shared" si="351"/>
        <v>0</v>
      </c>
      <c r="BK465" s="97">
        <f t="shared" si="352"/>
        <v>0</v>
      </c>
      <c r="BL465" s="97">
        <f t="shared" si="353"/>
        <v>0</v>
      </c>
      <c r="BM465" s="97">
        <f t="shared" si="354"/>
        <v>0</v>
      </c>
      <c r="BN465" s="97">
        <f t="shared" si="355"/>
        <v>0</v>
      </c>
      <c r="BO465" s="97">
        <f t="shared" si="356"/>
        <v>0</v>
      </c>
      <c r="BP465" s="97">
        <f t="shared" si="357"/>
        <v>0</v>
      </c>
      <c r="BQ465" s="97">
        <f t="shared" si="358"/>
        <v>0</v>
      </c>
      <c r="BR465" s="97">
        <f t="shared" si="359"/>
        <v>0</v>
      </c>
      <c r="BS465" s="98">
        <f t="shared" si="360"/>
        <v>420245</v>
      </c>
      <c r="BV465" s="103" t="s">
        <v>2157</v>
      </c>
    </row>
    <row r="466" spans="1:74" ht="31.5" customHeight="1" x14ac:dyDescent="0.25">
      <c r="A466" s="74">
        <v>12</v>
      </c>
      <c r="B466" s="75">
        <v>1005</v>
      </c>
      <c r="C466" s="126" t="s">
        <v>1875</v>
      </c>
      <c r="D466" s="76" t="s">
        <v>2906</v>
      </c>
      <c r="E466" s="48" t="s">
        <v>1311</v>
      </c>
      <c r="F466" s="87" t="s">
        <v>3086</v>
      </c>
      <c r="G466" s="87"/>
      <c r="H466" s="87"/>
      <c r="I466" s="87"/>
      <c r="J466" s="109"/>
      <c r="K466" s="87"/>
      <c r="L466" s="87"/>
      <c r="M466" s="48" t="s">
        <v>2371</v>
      </c>
      <c r="N466" s="49" t="s">
        <v>1336</v>
      </c>
      <c r="O466" s="49"/>
      <c r="P466" s="76" t="str">
        <f>IF(COUNTIF(N466,"*未確定*"),"番地未確定","")</f>
        <v/>
      </c>
      <c r="Q466" s="88" t="s">
        <v>587</v>
      </c>
      <c r="R466" s="49" t="s">
        <v>588</v>
      </c>
      <c r="S466" s="76" t="s">
        <v>1854</v>
      </c>
      <c r="T466" s="76" t="s">
        <v>23</v>
      </c>
      <c r="U466" s="89"/>
      <c r="V466" s="90">
        <v>2</v>
      </c>
      <c r="W466" s="399">
        <f t="shared" si="362"/>
        <v>210122.5</v>
      </c>
      <c r="X466" s="171" t="s">
        <v>3082</v>
      </c>
      <c r="Y466" s="209" t="s">
        <v>2157</v>
      </c>
      <c r="Z466" s="473" t="s">
        <v>4575</v>
      </c>
      <c r="AA466" s="473" t="s">
        <v>4575</v>
      </c>
      <c r="AB466" s="473" t="s">
        <v>4576</v>
      </c>
      <c r="AC466" s="204" t="s">
        <v>152</v>
      </c>
      <c r="AD466" s="132">
        <v>42636</v>
      </c>
      <c r="AE466" s="132">
        <v>41729</v>
      </c>
      <c r="AF466" s="132" t="str">
        <f t="shared" si="315"/>
        <v/>
      </c>
      <c r="AG466" s="132">
        <f t="shared" si="342"/>
        <v>41729</v>
      </c>
      <c r="AH466" s="132"/>
      <c r="AI466" s="204"/>
      <c r="AJ466" s="205"/>
      <c r="AK466" s="235"/>
      <c r="AL466" s="207"/>
      <c r="AM466" s="208">
        <f>318618+101627</f>
        <v>420245</v>
      </c>
      <c r="AN466" s="93"/>
      <c r="AO466" s="49" t="str">
        <f t="shared" si="343"/>
        <v>千葉県茂原市山崎字関谷１０１８－１～２</v>
      </c>
      <c r="AP466" s="49"/>
      <c r="AQ466" s="89"/>
      <c r="AR466" s="93"/>
      <c r="AS466" s="89"/>
      <c r="AT466" s="93"/>
      <c r="AU466" s="89"/>
      <c r="AV466" s="93"/>
      <c r="AW466" s="89"/>
      <c r="AX466" s="94"/>
      <c r="AY466" s="391">
        <f t="shared" si="316"/>
        <v>0</v>
      </c>
      <c r="AZ466" s="95">
        <f t="shared" si="341"/>
        <v>420245</v>
      </c>
      <c r="BA466" s="49" t="str">
        <f t="shared" si="319"/>
        <v>千葉県茂原市山崎字関谷１０１８－１～２</v>
      </c>
      <c r="BB466" s="48">
        <f t="shared" si="344"/>
        <v>2</v>
      </c>
      <c r="BC466" s="96" t="str">
        <f t="shared" si="345"/>
        <v>絆</v>
      </c>
      <c r="BD466" s="89" t="str">
        <f t="shared" si="361"/>
        <v>【譲渡済】</v>
      </c>
      <c r="BE466" s="97">
        <f t="shared" si="346"/>
        <v>0</v>
      </c>
      <c r="BF466" s="97">
        <f t="shared" si="347"/>
        <v>0</v>
      </c>
      <c r="BG466" s="97">
        <f t="shared" si="348"/>
        <v>0</v>
      </c>
      <c r="BH466" s="97">
        <f t="shared" si="349"/>
        <v>0</v>
      </c>
      <c r="BI466" s="97">
        <f t="shared" si="350"/>
        <v>0</v>
      </c>
      <c r="BJ466" s="97">
        <f t="shared" si="351"/>
        <v>0</v>
      </c>
      <c r="BK466" s="97">
        <f t="shared" si="352"/>
        <v>0</v>
      </c>
      <c r="BL466" s="97">
        <f t="shared" si="353"/>
        <v>0</v>
      </c>
      <c r="BM466" s="97">
        <f t="shared" si="354"/>
        <v>0</v>
      </c>
      <c r="BN466" s="97">
        <f t="shared" si="355"/>
        <v>0</v>
      </c>
      <c r="BO466" s="97">
        <f t="shared" si="356"/>
        <v>0</v>
      </c>
      <c r="BP466" s="97">
        <f t="shared" si="357"/>
        <v>0</v>
      </c>
      <c r="BQ466" s="97">
        <f t="shared" si="358"/>
        <v>0</v>
      </c>
      <c r="BR466" s="97">
        <f t="shared" si="359"/>
        <v>0</v>
      </c>
      <c r="BS466" s="98">
        <f t="shared" si="360"/>
        <v>420245</v>
      </c>
      <c r="BT466" s="191"/>
      <c r="BV466" s="103" t="s">
        <v>2157</v>
      </c>
    </row>
    <row r="467" spans="1:74" ht="31.5" customHeight="1" x14ac:dyDescent="0.25">
      <c r="A467" s="74">
        <v>12</v>
      </c>
      <c r="B467" s="75">
        <v>213</v>
      </c>
      <c r="C467" s="49" t="s">
        <v>1875</v>
      </c>
      <c r="D467" s="76" t="s">
        <v>2906</v>
      </c>
      <c r="E467" s="48" t="s">
        <v>1309</v>
      </c>
      <c r="F467" s="87" t="s">
        <v>2953</v>
      </c>
      <c r="G467" s="87"/>
      <c r="H467" s="87"/>
      <c r="I467" s="87"/>
      <c r="J467" s="109"/>
      <c r="K467" s="87"/>
      <c r="L467" s="87"/>
      <c r="M467" s="48" t="s">
        <v>2371</v>
      </c>
      <c r="N467" s="49" t="s">
        <v>1333</v>
      </c>
      <c r="O467" s="49"/>
      <c r="P467" s="49"/>
      <c r="Q467" s="88" t="s">
        <v>583</v>
      </c>
      <c r="R467" s="49"/>
      <c r="S467" s="76" t="s">
        <v>1854</v>
      </c>
      <c r="T467" s="76" t="s">
        <v>23</v>
      </c>
      <c r="U467" s="89"/>
      <c r="V467" s="90">
        <v>1</v>
      </c>
      <c r="W467" s="399">
        <f t="shared" si="362"/>
        <v>377762</v>
      </c>
      <c r="X467" s="171" t="s">
        <v>2954</v>
      </c>
      <c r="Y467" s="76"/>
      <c r="Z467" s="473" t="s">
        <v>4575</v>
      </c>
      <c r="AA467" s="473" t="s">
        <v>4575</v>
      </c>
      <c r="AB467" s="473" t="s">
        <v>4576</v>
      </c>
      <c r="AC467" s="132" t="s">
        <v>3178</v>
      </c>
      <c r="AD467" s="132">
        <v>42194</v>
      </c>
      <c r="AE467" s="132">
        <v>41729</v>
      </c>
      <c r="AF467" s="132" t="str">
        <f t="shared" ref="AF467:AF478" si="363">+IF(AD467=AE467,"SAME","")</f>
        <v/>
      </c>
      <c r="AG467" s="132">
        <f t="shared" si="342"/>
        <v>41729</v>
      </c>
      <c r="AH467" s="132"/>
      <c r="AI467" s="204"/>
      <c r="AJ467" s="205"/>
      <c r="AK467" s="211"/>
      <c r="AL467" s="207"/>
      <c r="AM467" s="208">
        <f>292362+85400</f>
        <v>377762</v>
      </c>
      <c r="AN467" s="93"/>
      <c r="AO467" s="49" t="str">
        <f t="shared" si="343"/>
        <v>千葉県茂原市清水字傍示土１０４０－８他</v>
      </c>
      <c r="AP467" s="49"/>
      <c r="AQ467" s="89"/>
      <c r="AR467" s="93"/>
      <c r="AS467" s="89"/>
      <c r="AT467" s="93"/>
      <c r="AU467" s="89"/>
      <c r="AV467" s="93"/>
      <c r="AW467" s="89"/>
      <c r="AX467" s="94"/>
      <c r="AY467" s="391">
        <f t="shared" ref="AY467:AY494" si="364">AR467+AT467+AV467+AX467</f>
        <v>0</v>
      </c>
      <c r="AZ467" s="95">
        <f t="shared" si="341"/>
        <v>377762</v>
      </c>
      <c r="BA467" s="49" t="str">
        <f t="shared" si="319"/>
        <v>千葉県茂原市清水字傍示土１０４０－８他</v>
      </c>
      <c r="BB467" s="48">
        <f t="shared" si="344"/>
        <v>1</v>
      </c>
      <c r="BC467" s="96">
        <f t="shared" si="345"/>
        <v>0</v>
      </c>
      <c r="BD467" s="89" t="str">
        <f t="shared" si="361"/>
        <v>記載無</v>
      </c>
      <c r="BE467" s="97">
        <f t="shared" si="346"/>
        <v>0</v>
      </c>
      <c r="BF467" s="97">
        <f t="shared" si="347"/>
        <v>0</v>
      </c>
      <c r="BG467" s="97">
        <f t="shared" si="348"/>
        <v>0</v>
      </c>
      <c r="BH467" s="97">
        <f t="shared" si="349"/>
        <v>0</v>
      </c>
      <c r="BI467" s="97">
        <f t="shared" si="350"/>
        <v>0</v>
      </c>
      <c r="BJ467" s="97">
        <f t="shared" si="351"/>
        <v>0</v>
      </c>
      <c r="BK467" s="97">
        <f t="shared" si="352"/>
        <v>0</v>
      </c>
      <c r="BL467" s="97">
        <f t="shared" si="353"/>
        <v>0</v>
      </c>
      <c r="BM467" s="97">
        <f t="shared" si="354"/>
        <v>0</v>
      </c>
      <c r="BN467" s="97">
        <f t="shared" si="355"/>
        <v>0</v>
      </c>
      <c r="BO467" s="97">
        <f t="shared" si="356"/>
        <v>0</v>
      </c>
      <c r="BP467" s="97">
        <f t="shared" si="357"/>
        <v>0</v>
      </c>
      <c r="BQ467" s="97">
        <f t="shared" si="358"/>
        <v>0</v>
      </c>
      <c r="BR467" s="97">
        <f t="shared" si="359"/>
        <v>0</v>
      </c>
      <c r="BS467" s="98">
        <f t="shared" si="360"/>
        <v>377762</v>
      </c>
      <c r="BT467" s="195"/>
      <c r="BV467" s="103"/>
    </row>
    <row r="468" spans="1:74" ht="31.5" customHeight="1" x14ac:dyDescent="0.25">
      <c r="A468" s="74">
        <v>12</v>
      </c>
      <c r="B468" s="75">
        <v>214</v>
      </c>
      <c r="C468" s="49" t="s">
        <v>1875</v>
      </c>
      <c r="D468" s="76"/>
      <c r="E468" s="48" t="s">
        <v>1310</v>
      </c>
      <c r="F468" s="87" t="s">
        <v>2682</v>
      </c>
      <c r="G468" s="87"/>
      <c r="H468" s="87"/>
      <c r="I468" s="87"/>
      <c r="J468" s="109"/>
      <c r="K468" s="87"/>
      <c r="L468" s="87"/>
      <c r="M468" s="48" t="s">
        <v>2371</v>
      </c>
      <c r="N468" s="49" t="s">
        <v>1334</v>
      </c>
      <c r="O468" s="49"/>
      <c r="P468" s="49"/>
      <c r="Q468" s="88" t="s">
        <v>584</v>
      </c>
      <c r="R468" s="49"/>
      <c r="S468" s="76" t="s">
        <v>1854</v>
      </c>
      <c r="T468" s="76" t="s">
        <v>23</v>
      </c>
      <c r="U468" s="89"/>
      <c r="V468" s="90">
        <v>3</v>
      </c>
      <c r="W468" s="399">
        <f t="shared" si="362"/>
        <v>437433.33333333331</v>
      </c>
      <c r="X468" s="171" t="s">
        <v>2683</v>
      </c>
      <c r="Y468" s="76"/>
      <c r="Z468" s="473" t="s">
        <v>4575</v>
      </c>
      <c r="AA468" s="473" t="s">
        <v>4575</v>
      </c>
      <c r="AB468" s="473" t="s">
        <v>4576</v>
      </c>
      <c r="AC468" s="132">
        <v>43524</v>
      </c>
      <c r="AD468" s="132">
        <v>43494</v>
      </c>
      <c r="AE468" s="132">
        <v>41729</v>
      </c>
      <c r="AF468" s="132" t="str">
        <f t="shared" si="363"/>
        <v/>
      </c>
      <c r="AG468" s="132">
        <f t="shared" si="342"/>
        <v>41729</v>
      </c>
      <c r="AH468" s="132"/>
      <c r="AI468" s="204"/>
      <c r="AJ468" s="205"/>
      <c r="AK468" s="211"/>
      <c r="AL468" s="207"/>
      <c r="AM468" s="208">
        <v>1312300</v>
      </c>
      <c r="AN468" s="93"/>
      <c r="AO468" s="49" t="str">
        <f t="shared" si="343"/>
        <v>千葉県茂原市中善寺字北ヶ谷１１０７－１－１～３</v>
      </c>
      <c r="AP468" s="49"/>
      <c r="AQ468" s="89"/>
      <c r="AR468" s="93"/>
      <c r="AS468" s="89"/>
      <c r="AT468" s="93"/>
      <c r="AU468" s="89"/>
      <c r="AV468" s="93"/>
      <c r="AW468" s="89"/>
      <c r="AX468" s="94"/>
      <c r="AY468" s="391">
        <f t="shared" si="364"/>
        <v>0</v>
      </c>
      <c r="AZ468" s="95">
        <f t="shared" si="341"/>
        <v>1312300</v>
      </c>
      <c r="BA468" s="49" t="str">
        <f t="shared" si="319"/>
        <v>千葉県茂原市中善寺字北ヶ谷１１０７－１－１～３</v>
      </c>
      <c r="BB468" s="48">
        <f t="shared" si="344"/>
        <v>3</v>
      </c>
      <c r="BC468" s="96">
        <f t="shared" si="345"/>
        <v>0</v>
      </c>
      <c r="BD468" s="89">
        <f t="shared" si="361"/>
        <v>43524</v>
      </c>
      <c r="BE468" s="97">
        <f t="shared" si="346"/>
        <v>0</v>
      </c>
      <c r="BF468" s="97">
        <f t="shared" si="347"/>
        <v>0</v>
      </c>
      <c r="BG468" s="97">
        <f t="shared" si="348"/>
        <v>0</v>
      </c>
      <c r="BH468" s="97">
        <f t="shared" si="349"/>
        <v>0</v>
      </c>
      <c r="BI468" s="97">
        <f t="shared" si="350"/>
        <v>0</v>
      </c>
      <c r="BJ468" s="97">
        <f t="shared" si="351"/>
        <v>1312300</v>
      </c>
      <c r="BK468" s="97">
        <f t="shared" si="352"/>
        <v>0</v>
      </c>
      <c r="BL468" s="97">
        <f t="shared" si="353"/>
        <v>0</v>
      </c>
      <c r="BM468" s="97">
        <f t="shared" si="354"/>
        <v>0</v>
      </c>
      <c r="BN468" s="97">
        <f t="shared" si="355"/>
        <v>0</v>
      </c>
      <c r="BO468" s="97">
        <f t="shared" si="356"/>
        <v>0</v>
      </c>
      <c r="BP468" s="97">
        <f t="shared" si="357"/>
        <v>0</v>
      </c>
      <c r="BQ468" s="97">
        <f t="shared" si="358"/>
        <v>0</v>
      </c>
      <c r="BR468" s="97">
        <f t="shared" si="359"/>
        <v>0</v>
      </c>
      <c r="BS468" s="98">
        <f t="shared" si="360"/>
        <v>0</v>
      </c>
      <c r="BT468" s="183"/>
      <c r="BV468" s="103"/>
    </row>
    <row r="469" spans="1:74" ht="31.5" customHeight="1" x14ac:dyDescent="0.25">
      <c r="A469" s="74">
        <v>12</v>
      </c>
      <c r="B469" s="75">
        <v>215</v>
      </c>
      <c r="C469" s="126" t="s">
        <v>1875</v>
      </c>
      <c r="D469" s="76" t="s">
        <v>3393</v>
      </c>
      <c r="E469" s="48" t="s">
        <v>1193</v>
      </c>
      <c r="F469" s="318" t="s">
        <v>4042</v>
      </c>
      <c r="G469" s="318"/>
      <c r="H469" s="87"/>
      <c r="I469" s="87"/>
      <c r="J469" s="109"/>
      <c r="K469" s="87"/>
      <c r="L469" s="87"/>
      <c r="M469" s="82"/>
      <c r="N469" s="49" t="s">
        <v>1335</v>
      </c>
      <c r="O469" s="49"/>
      <c r="P469" s="76" t="str">
        <f>IF(COUNTIF(N469,"*未確定*"),"番地未確定","")</f>
        <v/>
      </c>
      <c r="Q469" s="88" t="s">
        <v>585</v>
      </c>
      <c r="R469" s="49" t="s">
        <v>586</v>
      </c>
      <c r="S469" s="76" t="s">
        <v>1854</v>
      </c>
      <c r="T469" s="76" t="s">
        <v>23</v>
      </c>
      <c r="U469" s="89"/>
      <c r="V469" s="90">
        <v>3</v>
      </c>
      <c r="W469" s="399">
        <f t="shared" si="362"/>
        <v>343392</v>
      </c>
      <c r="X469" s="171" t="s">
        <v>3083</v>
      </c>
      <c r="Y469" s="419"/>
      <c r="Z469" s="473" t="s">
        <v>4575</v>
      </c>
      <c r="AA469" s="473" t="s">
        <v>4575</v>
      </c>
      <c r="AB469" s="473" t="s">
        <v>4576</v>
      </c>
      <c r="AC469" s="132" t="str">
        <f>IF(AZ469=0,"【支払済】","")</f>
        <v>【支払済】</v>
      </c>
      <c r="AD469" s="132">
        <v>42704</v>
      </c>
      <c r="AE469" s="132">
        <v>41729</v>
      </c>
      <c r="AF469" s="132" t="str">
        <f t="shared" si="363"/>
        <v/>
      </c>
      <c r="AG469" s="132">
        <f t="shared" si="342"/>
        <v>41729</v>
      </c>
      <c r="AH469" s="132"/>
      <c r="AI469" s="204"/>
      <c r="AJ469" s="205"/>
      <c r="AK469" s="211"/>
      <c r="AL469" s="207"/>
      <c r="AM469" s="208">
        <v>1030176</v>
      </c>
      <c r="AN469" s="93"/>
      <c r="AO469" s="49" t="str">
        <f t="shared" ref="AO469:AO478" si="365">N469</f>
        <v>千葉県茂原市六ッ野５６５－４－１～３</v>
      </c>
      <c r="AP469" s="208"/>
      <c r="AQ469" s="89">
        <v>42772</v>
      </c>
      <c r="AR469" s="93">
        <f>289332+484644+256200</f>
        <v>1030176</v>
      </c>
      <c r="AS469" s="89"/>
      <c r="AT469" s="93"/>
      <c r="AU469" s="89"/>
      <c r="AV469" s="93"/>
      <c r="AW469" s="89"/>
      <c r="AX469" s="94"/>
      <c r="AY469" s="391">
        <f t="shared" si="364"/>
        <v>1030176</v>
      </c>
      <c r="AZ469" s="95">
        <f t="shared" si="341"/>
        <v>0</v>
      </c>
      <c r="BA469" s="49" t="str">
        <f t="shared" ref="BA469:BA532" si="366">N469</f>
        <v>千葉県茂原市六ッ野５６５－４－１～３</v>
      </c>
      <c r="BB469" s="48">
        <f t="shared" ref="BB469:BB476" si="367">V469</f>
        <v>3</v>
      </c>
      <c r="BC469" s="96">
        <f t="shared" ref="BC469:BC476" si="368">Y469</f>
        <v>0</v>
      </c>
      <c r="BD469" s="89" t="str">
        <f t="shared" si="361"/>
        <v>【支払済】</v>
      </c>
      <c r="BE469" s="97">
        <f t="shared" ref="BE469:BE476" si="369">IF(OR(AC469="期限未記載",AC469="期限超過"),AZ469,0)</f>
        <v>0</v>
      </c>
      <c r="BF469" s="97">
        <f t="shared" ref="BF469:BF476" si="370">IF(AND(BD469&lt;=43506,BD469&lt;&gt;""),AZ469,0)</f>
        <v>0</v>
      </c>
      <c r="BG469" s="97">
        <f t="shared" ref="BG469:BG476" si="371">IF(AND(BD469&lt;=43511,BD469&gt;=43507),AZ469,0)</f>
        <v>0</v>
      </c>
      <c r="BH469" s="97">
        <f t="shared" ref="BH469:BH476" si="372">IF(AND(BD469&lt;=43516,BD469&gt;=43512),AZ469,0)</f>
        <v>0</v>
      </c>
      <c r="BI469" s="97">
        <f t="shared" ref="BI469:BI476" si="373">IF(AND(BD469&lt;=43521,BD469&gt;=43517),AZ469,0)</f>
        <v>0</v>
      </c>
      <c r="BJ469" s="97">
        <f t="shared" ref="BJ469:BJ476" si="374">IF(AND(BD469&lt;=43524,BD469&gt;=43522),AZ469,0)</f>
        <v>0</v>
      </c>
      <c r="BK469" s="97">
        <f t="shared" ref="BK469:BK476" si="375">IF(AND(BD469&lt;=43529,BD469&gt;=43525),AZ469,0)</f>
        <v>0</v>
      </c>
      <c r="BL469" s="97">
        <f t="shared" ref="BL469:BL476" si="376">IF(AND(BD469&lt;=43534,BD469&gt;=43530),AZ469,0)</f>
        <v>0</v>
      </c>
      <c r="BM469" s="97">
        <f t="shared" ref="BM469:BM476" si="377">IF(AND(BD469&lt;=43539,BD469&gt;=43535),AZ469,0)</f>
        <v>0</v>
      </c>
      <c r="BN469" s="97">
        <f t="shared" ref="BN469:BN476" si="378">IF(AND(BD469&lt;=43544,BD469&gt;=43540),AZ469,0)</f>
        <v>0</v>
      </c>
      <c r="BO469" s="97">
        <f t="shared" ref="BO469:BO476" si="379">IF(AND(BD469&lt;=43549,BD469&gt;=43545),AZ469,0)</f>
        <v>0</v>
      </c>
      <c r="BP469" s="97">
        <f t="shared" ref="BP469:BP476" si="380">IF(AND(BD469&lt;=43555,BD469&gt;=43550),AZ469,0)</f>
        <v>0</v>
      </c>
      <c r="BQ469" s="97">
        <f t="shared" ref="BQ469:BQ476" si="381">IF(AND(BD469&lt;=43560,BD469&gt;=43556),AZ469,0)</f>
        <v>0</v>
      </c>
      <c r="BR469" s="97">
        <f t="shared" ref="BR469:BR476" si="382">IF(AND($BD469&lt;=43565,$BD469&gt;=43561),$AZ469,0)</f>
        <v>0</v>
      </c>
      <c r="BS469" s="98">
        <f t="shared" ref="BS469:BS476" si="383">AZ469-SUM(BE469:BR469)</f>
        <v>0</v>
      </c>
      <c r="BV469" s="492"/>
    </row>
    <row r="470" spans="1:74" ht="31.5" customHeight="1" x14ac:dyDescent="0.25">
      <c r="A470" s="74">
        <v>12</v>
      </c>
      <c r="B470" s="75">
        <v>216</v>
      </c>
      <c r="C470" s="49" t="s">
        <v>1872</v>
      </c>
      <c r="D470" s="76"/>
      <c r="E470" s="48" t="s">
        <v>1181</v>
      </c>
      <c r="F470" s="87" t="s">
        <v>2721</v>
      </c>
      <c r="G470" s="87"/>
      <c r="H470" s="87"/>
      <c r="I470" s="87"/>
      <c r="J470" s="109"/>
      <c r="K470" s="87"/>
      <c r="L470" s="87"/>
      <c r="M470" s="48" t="s">
        <v>2982</v>
      </c>
      <c r="N470" s="49" t="s">
        <v>1320</v>
      </c>
      <c r="O470" s="49"/>
      <c r="P470" s="49"/>
      <c r="Q470" s="88" t="s">
        <v>568</v>
      </c>
      <c r="R470" s="49"/>
      <c r="S470" s="76" t="s">
        <v>1854</v>
      </c>
      <c r="T470" s="76" t="s">
        <v>23</v>
      </c>
      <c r="U470" s="89"/>
      <c r="V470" s="90">
        <v>2</v>
      </c>
      <c r="W470" s="399">
        <f t="shared" si="362"/>
        <v>545059.5</v>
      </c>
      <c r="X470" s="171" t="s">
        <v>2720</v>
      </c>
      <c r="Y470" s="76"/>
      <c r="Z470" s="473" t="s">
        <v>4575</v>
      </c>
      <c r="AA470" s="473" t="s">
        <v>4576</v>
      </c>
      <c r="AB470" s="473" t="s">
        <v>4576</v>
      </c>
      <c r="AC470" s="132">
        <v>43525</v>
      </c>
      <c r="AD470" s="132">
        <v>43495</v>
      </c>
      <c r="AE470" s="132">
        <v>41729</v>
      </c>
      <c r="AF470" s="132" t="str">
        <f t="shared" si="363"/>
        <v/>
      </c>
      <c r="AG470" s="132">
        <f t="shared" si="342"/>
        <v>41729</v>
      </c>
      <c r="AH470" s="132"/>
      <c r="AI470" s="204"/>
      <c r="AJ470" s="205"/>
      <c r="AK470" s="211"/>
      <c r="AL470" s="207"/>
      <c r="AM470" s="208">
        <f>988492+101627</f>
        <v>1090119</v>
      </c>
      <c r="AN470" s="93"/>
      <c r="AO470" s="49" t="str">
        <f t="shared" si="365"/>
        <v>千葉県木更津市久津間字久留里川通１９３６－１～２</v>
      </c>
      <c r="AP470" s="49"/>
      <c r="AQ470" s="89"/>
      <c r="AR470" s="93"/>
      <c r="AS470" s="89"/>
      <c r="AT470" s="93"/>
      <c r="AU470" s="89"/>
      <c r="AV470" s="93"/>
      <c r="AW470" s="89"/>
      <c r="AX470" s="94"/>
      <c r="AY470" s="391">
        <f t="shared" si="364"/>
        <v>0</v>
      </c>
      <c r="AZ470" s="95">
        <f t="shared" si="341"/>
        <v>1090119</v>
      </c>
      <c r="BA470" s="49" t="str">
        <f t="shared" si="366"/>
        <v>千葉県木更津市久津間字久留里川通１９３６－１～２</v>
      </c>
      <c r="BB470" s="48">
        <f t="shared" si="367"/>
        <v>2</v>
      </c>
      <c r="BC470" s="96">
        <f t="shared" si="368"/>
        <v>0</v>
      </c>
      <c r="BD470" s="89">
        <f t="shared" si="361"/>
        <v>43525</v>
      </c>
      <c r="BE470" s="97">
        <f t="shared" si="369"/>
        <v>0</v>
      </c>
      <c r="BF470" s="97">
        <f t="shared" si="370"/>
        <v>0</v>
      </c>
      <c r="BG470" s="97">
        <f t="shared" si="371"/>
        <v>0</v>
      </c>
      <c r="BH470" s="97">
        <f t="shared" si="372"/>
        <v>0</v>
      </c>
      <c r="BI470" s="97">
        <f t="shared" si="373"/>
        <v>0</v>
      </c>
      <c r="BJ470" s="97">
        <f t="shared" si="374"/>
        <v>0</v>
      </c>
      <c r="BK470" s="97">
        <f t="shared" si="375"/>
        <v>1090119</v>
      </c>
      <c r="BL470" s="97">
        <f t="shared" si="376"/>
        <v>0</v>
      </c>
      <c r="BM470" s="97">
        <f t="shared" si="377"/>
        <v>0</v>
      </c>
      <c r="BN470" s="97">
        <f t="shared" si="378"/>
        <v>0</v>
      </c>
      <c r="BO470" s="97">
        <f t="shared" si="379"/>
        <v>0</v>
      </c>
      <c r="BP470" s="97">
        <f t="shared" si="380"/>
        <v>0</v>
      </c>
      <c r="BQ470" s="97">
        <f t="shared" si="381"/>
        <v>0</v>
      </c>
      <c r="BR470" s="97">
        <f t="shared" si="382"/>
        <v>0</v>
      </c>
      <c r="BS470" s="98">
        <f t="shared" si="383"/>
        <v>0</v>
      </c>
      <c r="BV470" s="103"/>
    </row>
    <row r="471" spans="1:74" ht="31.5" customHeight="1" x14ac:dyDescent="0.25">
      <c r="A471" s="74">
        <v>12</v>
      </c>
      <c r="B471" s="75">
        <v>217</v>
      </c>
      <c r="C471" s="49" t="s">
        <v>1872</v>
      </c>
      <c r="D471" s="76"/>
      <c r="E471" s="48" t="s">
        <v>1180</v>
      </c>
      <c r="F471" s="87" t="s">
        <v>2711</v>
      </c>
      <c r="G471" s="87"/>
      <c r="H471" s="87"/>
      <c r="I471" s="87"/>
      <c r="J471" s="109"/>
      <c r="K471" s="87"/>
      <c r="L471" s="87"/>
      <c r="M471" s="48" t="s">
        <v>2982</v>
      </c>
      <c r="N471" s="49" t="s">
        <v>1319</v>
      </c>
      <c r="O471" s="49"/>
      <c r="P471" s="49" t="str">
        <f>IF(COUNTIF(N471,"*未確定*"),"番地未確定","")</f>
        <v/>
      </c>
      <c r="Q471" s="88" t="s">
        <v>567</v>
      </c>
      <c r="R471" s="49"/>
      <c r="S471" s="76" t="s">
        <v>1854</v>
      </c>
      <c r="T471" s="76" t="s">
        <v>23</v>
      </c>
      <c r="U471" s="89"/>
      <c r="V471" s="90">
        <v>1</v>
      </c>
      <c r="W471" s="399">
        <f t="shared" si="362"/>
        <v>573705</v>
      </c>
      <c r="X471" s="171" t="s">
        <v>2712</v>
      </c>
      <c r="Y471" s="521" t="s">
        <v>1862</v>
      </c>
      <c r="Z471" s="473" t="s">
        <v>4575</v>
      </c>
      <c r="AA471" s="506" t="s">
        <v>4575</v>
      </c>
      <c r="AB471" s="473" t="s">
        <v>4576</v>
      </c>
      <c r="AC471" s="204" t="s">
        <v>152</v>
      </c>
      <c r="AD471" s="132">
        <v>43495</v>
      </c>
      <c r="AE471" s="132">
        <v>41729</v>
      </c>
      <c r="AF471" s="132" t="str">
        <f t="shared" si="363"/>
        <v/>
      </c>
      <c r="AG471" s="132">
        <f t="shared" si="342"/>
        <v>41729</v>
      </c>
      <c r="AH471" s="132"/>
      <c r="AI471" s="204"/>
      <c r="AJ471" s="205"/>
      <c r="AK471" s="206"/>
      <c r="AL471" s="207"/>
      <c r="AM471" s="208">
        <v>573705</v>
      </c>
      <c r="AN471" s="93"/>
      <c r="AO471" s="49" t="str">
        <f t="shared" si="365"/>
        <v>千葉県木更津市真里谷字奥桑ヶ谷４１９６－１、４１９７－１</v>
      </c>
      <c r="AP471" s="49"/>
      <c r="AQ471" s="89"/>
      <c r="AR471" s="93"/>
      <c r="AS471" s="89"/>
      <c r="AT471" s="93"/>
      <c r="AU471" s="89"/>
      <c r="AV471" s="93"/>
      <c r="AW471" s="89"/>
      <c r="AX471" s="94"/>
      <c r="AY471" s="391">
        <f t="shared" si="364"/>
        <v>0</v>
      </c>
      <c r="AZ471" s="95">
        <f t="shared" si="341"/>
        <v>573705</v>
      </c>
      <c r="BA471" s="49" t="str">
        <f t="shared" si="366"/>
        <v>千葉県木更津市真里谷字奥桑ヶ谷４１９６－１、４１９７－１</v>
      </c>
      <c r="BB471" s="48">
        <f t="shared" si="367"/>
        <v>1</v>
      </c>
      <c r="BC471" s="96" t="str">
        <f t="shared" si="368"/>
        <v>ｴｰﾋﾟｰｼｰﾒﾝﾃﾅﾝｽ</v>
      </c>
      <c r="BD471" s="89" t="str">
        <f t="shared" si="361"/>
        <v>【譲渡済】</v>
      </c>
      <c r="BE471" s="97">
        <f t="shared" si="369"/>
        <v>0</v>
      </c>
      <c r="BF471" s="97">
        <f t="shared" si="370"/>
        <v>0</v>
      </c>
      <c r="BG471" s="97">
        <f t="shared" si="371"/>
        <v>0</v>
      </c>
      <c r="BH471" s="97">
        <f t="shared" si="372"/>
        <v>0</v>
      </c>
      <c r="BI471" s="97">
        <f t="shared" si="373"/>
        <v>0</v>
      </c>
      <c r="BJ471" s="97">
        <f t="shared" si="374"/>
        <v>0</v>
      </c>
      <c r="BK471" s="97">
        <f t="shared" si="375"/>
        <v>0</v>
      </c>
      <c r="BL471" s="97">
        <f t="shared" si="376"/>
        <v>0</v>
      </c>
      <c r="BM471" s="97">
        <f t="shared" si="377"/>
        <v>0</v>
      </c>
      <c r="BN471" s="97">
        <f t="shared" si="378"/>
        <v>0</v>
      </c>
      <c r="BO471" s="97">
        <f t="shared" si="379"/>
        <v>0</v>
      </c>
      <c r="BP471" s="97">
        <f t="shared" si="380"/>
        <v>0</v>
      </c>
      <c r="BQ471" s="97">
        <f t="shared" si="381"/>
        <v>0</v>
      </c>
      <c r="BR471" s="97">
        <f t="shared" si="382"/>
        <v>0</v>
      </c>
      <c r="BS471" s="98">
        <f t="shared" si="383"/>
        <v>573705</v>
      </c>
      <c r="BT471" s="183"/>
      <c r="BV471" s="103"/>
    </row>
    <row r="472" spans="1:74" ht="31.5" customHeight="1" x14ac:dyDescent="0.25">
      <c r="A472" s="74">
        <v>12</v>
      </c>
      <c r="B472" s="75">
        <v>218</v>
      </c>
      <c r="C472" s="49" t="s">
        <v>1872</v>
      </c>
      <c r="D472" s="76"/>
      <c r="E472" s="48" t="s">
        <v>1182</v>
      </c>
      <c r="F472" s="109" t="s">
        <v>3760</v>
      </c>
      <c r="G472" s="109"/>
      <c r="H472" s="87"/>
      <c r="I472" s="87"/>
      <c r="J472" s="109" t="s">
        <v>3760</v>
      </c>
      <c r="K472" s="87"/>
      <c r="L472" s="87"/>
      <c r="M472" s="48" t="s">
        <v>2371</v>
      </c>
      <c r="N472" s="49" t="s">
        <v>1321</v>
      </c>
      <c r="O472" s="49"/>
      <c r="P472" s="49"/>
      <c r="Q472" s="88" t="s">
        <v>569</v>
      </c>
      <c r="R472" s="49"/>
      <c r="S472" s="76" t="s">
        <v>1854</v>
      </c>
      <c r="T472" s="76" t="s">
        <v>23</v>
      </c>
      <c r="U472" s="89"/>
      <c r="V472" s="90">
        <v>4</v>
      </c>
      <c r="W472" s="399">
        <f t="shared" si="362"/>
        <v>440552.25</v>
      </c>
      <c r="X472" s="171" t="s">
        <v>2513</v>
      </c>
      <c r="Y472" s="76"/>
      <c r="Z472" s="473" t="s">
        <v>4575</v>
      </c>
      <c r="AA472" s="506" t="s">
        <v>4575</v>
      </c>
      <c r="AB472" s="473" t="s">
        <v>4576</v>
      </c>
      <c r="AC472" s="132" t="s">
        <v>145</v>
      </c>
      <c r="AD472" s="132">
        <v>43483</v>
      </c>
      <c r="AE472" s="132">
        <v>41729</v>
      </c>
      <c r="AF472" s="132" t="str">
        <f t="shared" si="363"/>
        <v/>
      </c>
      <c r="AG472" s="132">
        <f t="shared" si="342"/>
        <v>41729</v>
      </c>
      <c r="AH472" s="132"/>
      <c r="AI472" s="204"/>
      <c r="AJ472" s="205"/>
      <c r="AK472" s="206"/>
      <c r="AL472" s="207"/>
      <c r="AM472" s="208">
        <f>385776+993233+383200</f>
        <v>1762209</v>
      </c>
      <c r="AN472" s="93"/>
      <c r="AO472" s="49" t="str">
        <f t="shared" si="365"/>
        <v>千葉県木更津市長須賀１０６７－１～２</v>
      </c>
      <c r="AP472" s="49"/>
      <c r="AQ472" s="89"/>
      <c r="AR472" s="93"/>
      <c r="AS472" s="89"/>
      <c r="AT472" s="93"/>
      <c r="AU472" s="89"/>
      <c r="AV472" s="93"/>
      <c r="AW472" s="89"/>
      <c r="AX472" s="94"/>
      <c r="AY472" s="391">
        <f t="shared" si="364"/>
        <v>0</v>
      </c>
      <c r="AZ472" s="95">
        <f t="shared" si="341"/>
        <v>1762209</v>
      </c>
      <c r="BA472" s="49" t="str">
        <f t="shared" si="366"/>
        <v>千葉県木更津市長須賀１０６７－１～２</v>
      </c>
      <c r="BB472" s="48">
        <f t="shared" si="367"/>
        <v>4</v>
      </c>
      <c r="BC472" s="96">
        <f t="shared" si="368"/>
        <v>0</v>
      </c>
      <c r="BD472" s="89" t="str">
        <f t="shared" si="361"/>
        <v>期限未記載</v>
      </c>
      <c r="BE472" s="97">
        <f t="shared" si="369"/>
        <v>1762209</v>
      </c>
      <c r="BF472" s="97">
        <f t="shared" si="370"/>
        <v>0</v>
      </c>
      <c r="BG472" s="97">
        <f t="shared" si="371"/>
        <v>0</v>
      </c>
      <c r="BH472" s="97">
        <f t="shared" si="372"/>
        <v>0</v>
      </c>
      <c r="BI472" s="97">
        <f t="shared" si="373"/>
        <v>0</v>
      </c>
      <c r="BJ472" s="97">
        <f t="shared" si="374"/>
        <v>0</v>
      </c>
      <c r="BK472" s="97">
        <f t="shared" si="375"/>
        <v>0</v>
      </c>
      <c r="BL472" s="97">
        <f t="shared" si="376"/>
        <v>0</v>
      </c>
      <c r="BM472" s="97">
        <f t="shared" si="377"/>
        <v>0</v>
      </c>
      <c r="BN472" s="97">
        <f t="shared" si="378"/>
        <v>0</v>
      </c>
      <c r="BO472" s="97">
        <f t="shared" si="379"/>
        <v>0</v>
      </c>
      <c r="BP472" s="97">
        <f t="shared" si="380"/>
        <v>0</v>
      </c>
      <c r="BQ472" s="97">
        <f t="shared" si="381"/>
        <v>0</v>
      </c>
      <c r="BR472" s="97">
        <f t="shared" si="382"/>
        <v>0</v>
      </c>
      <c r="BS472" s="98">
        <f t="shared" si="383"/>
        <v>0</v>
      </c>
      <c r="BT472" s="183"/>
      <c r="BV472" s="103"/>
    </row>
    <row r="473" spans="1:74" ht="31.5" customHeight="1" x14ac:dyDescent="0.25">
      <c r="A473" s="74">
        <v>13</v>
      </c>
      <c r="B473" s="75">
        <v>1064</v>
      </c>
      <c r="C473" s="49" t="s">
        <v>624</v>
      </c>
      <c r="D473" s="76" t="s">
        <v>2906</v>
      </c>
      <c r="E473" s="76"/>
      <c r="F473" s="101" t="s">
        <v>3184</v>
      </c>
      <c r="G473" s="101"/>
      <c r="H473" s="101"/>
      <c r="I473" s="101"/>
      <c r="J473" s="257"/>
      <c r="K473" s="101"/>
      <c r="L473" s="101"/>
      <c r="M473" s="77"/>
      <c r="N473" s="49" t="s">
        <v>3185</v>
      </c>
      <c r="O473" s="49"/>
      <c r="P473" s="76"/>
      <c r="Q473" s="104"/>
      <c r="R473" s="103"/>
      <c r="S473" s="76" t="s">
        <v>1854</v>
      </c>
      <c r="T473" s="76" t="s">
        <v>22</v>
      </c>
      <c r="U473" s="89"/>
      <c r="V473" s="90">
        <v>1</v>
      </c>
      <c r="W473" s="399">
        <f t="shared" si="362"/>
        <v>165300</v>
      </c>
      <c r="X473" s="171" t="s">
        <v>3179</v>
      </c>
      <c r="Y473" s="121"/>
      <c r="Z473" s="522"/>
      <c r="AA473" s="522"/>
      <c r="AB473" s="522"/>
      <c r="AC473" s="132" t="s">
        <v>3178</v>
      </c>
      <c r="AD473" s="132" t="s">
        <v>3178</v>
      </c>
      <c r="AE473" s="132" t="s">
        <v>3178</v>
      </c>
      <c r="AF473" s="132" t="str">
        <f t="shared" si="363"/>
        <v>SAME</v>
      </c>
      <c r="AG473" s="132" t="str">
        <f t="shared" si="342"/>
        <v>記載無</v>
      </c>
      <c r="AH473" s="132"/>
      <c r="AI473" s="132"/>
      <c r="AJ473" s="132"/>
      <c r="AK473" s="112"/>
      <c r="AL473" s="132"/>
      <c r="AM473" s="212"/>
      <c r="AN473" s="93">
        <v>165300</v>
      </c>
      <c r="AO473" s="49" t="str">
        <f t="shared" si="365"/>
        <v>住所記載無し</v>
      </c>
      <c r="AP473" s="49"/>
      <c r="AQ473" s="89"/>
      <c r="AR473" s="93"/>
      <c r="AS473" s="89"/>
      <c r="AT473" s="93"/>
      <c r="AU473" s="89"/>
      <c r="AV473" s="93"/>
      <c r="AW473" s="107"/>
      <c r="AX473" s="103"/>
      <c r="AY473" s="391">
        <f t="shared" si="364"/>
        <v>0</v>
      </c>
      <c r="AZ473" s="95" t="str">
        <f t="shared" si="341"/>
        <v/>
      </c>
      <c r="BA473" s="49" t="str">
        <f t="shared" si="366"/>
        <v>住所記載無し</v>
      </c>
      <c r="BB473" s="48">
        <f t="shared" si="367"/>
        <v>1</v>
      </c>
      <c r="BC473" s="96">
        <f t="shared" si="368"/>
        <v>0</v>
      </c>
      <c r="BD473" s="89" t="str">
        <f t="shared" si="361"/>
        <v>記載無</v>
      </c>
      <c r="BE473" s="97">
        <f t="shared" si="369"/>
        <v>0</v>
      </c>
      <c r="BF473" s="97">
        <f t="shared" si="370"/>
        <v>0</v>
      </c>
      <c r="BG473" s="97">
        <f t="shared" si="371"/>
        <v>0</v>
      </c>
      <c r="BH473" s="97">
        <f t="shared" si="372"/>
        <v>0</v>
      </c>
      <c r="BI473" s="97">
        <f t="shared" si="373"/>
        <v>0</v>
      </c>
      <c r="BJ473" s="97">
        <f t="shared" si="374"/>
        <v>0</v>
      </c>
      <c r="BK473" s="97">
        <f t="shared" si="375"/>
        <v>0</v>
      </c>
      <c r="BL473" s="97">
        <f t="shared" si="376"/>
        <v>0</v>
      </c>
      <c r="BM473" s="97">
        <f t="shared" si="377"/>
        <v>0</v>
      </c>
      <c r="BN473" s="97">
        <f t="shared" si="378"/>
        <v>0</v>
      </c>
      <c r="BO473" s="97">
        <f t="shared" si="379"/>
        <v>0</v>
      </c>
      <c r="BP473" s="97">
        <f t="shared" si="380"/>
        <v>0</v>
      </c>
      <c r="BQ473" s="97">
        <f t="shared" si="381"/>
        <v>0</v>
      </c>
      <c r="BR473" s="97">
        <f t="shared" si="382"/>
        <v>0</v>
      </c>
      <c r="BS473" s="98" t="e">
        <f t="shared" si="383"/>
        <v>#VALUE!</v>
      </c>
      <c r="BT473" s="183"/>
      <c r="BV473" s="103"/>
    </row>
    <row r="474" spans="1:74" ht="31.5" customHeight="1" x14ac:dyDescent="0.25">
      <c r="A474" s="74">
        <v>13</v>
      </c>
      <c r="B474" s="75">
        <v>1065</v>
      </c>
      <c r="C474" s="49" t="s">
        <v>624</v>
      </c>
      <c r="D474" s="76" t="s">
        <v>2906</v>
      </c>
      <c r="E474" s="76"/>
      <c r="F474" s="101" t="s">
        <v>3186</v>
      </c>
      <c r="G474" s="101"/>
      <c r="H474" s="101"/>
      <c r="I474" s="101"/>
      <c r="J474" s="257"/>
      <c r="K474" s="101"/>
      <c r="L474" s="101"/>
      <c r="M474" s="77"/>
      <c r="N474" s="49" t="s">
        <v>3185</v>
      </c>
      <c r="O474" s="49"/>
      <c r="P474" s="76"/>
      <c r="Q474" s="104"/>
      <c r="R474" s="103"/>
      <c r="S474" s="76" t="s">
        <v>1854</v>
      </c>
      <c r="T474" s="76" t="s">
        <v>22</v>
      </c>
      <c r="U474" s="89"/>
      <c r="V474" s="90">
        <v>1</v>
      </c>
      <c r="W474" s="399">
        <f t="shared" si="362"/>
        <v>165300</v>
      </c>
      <c r="X474" s="171" t="s">
        <v>3179</v>
      </c>
      <c r="Y474" s="121"/>
      <c r="Z474" s="522"/>
      <c r="AA474" s="522"/>
      <c r="AB474" s="522"/>
      <c r="AC474" s="132" t="s">
        <v>3178</v>
      </c>
      <c r="AD474" s="132" t="s">
        <v>3178</v>
      </c>
      <c r="AE474" s="132" t="s">
        <v>3178</v>
      </c>
      <c r="AF474" s="132" t="str">
        <f t="shared" si="363"/>
        <v>SAME</v>
      </c>
      <c r="AG474" s="132" t="str">
        <f t="shared" si="342"/>
        <v>記載無</v>
      </c>
      <c r="AH474" s="132"/>
      <c r="AI474" s="132"/>
      <c r="AJ474" s="132"/>
      <c r="AK474" s="112"/>
      <c r="AL474" s="132"/>
      <c r="AM474" s="212"/>
      <c r="AN474" s="93">
        <v>165300</v>
      </c>
      <c r="AO474" s="49" t="str">
        <f t="shared" si="365"/>
        <v>住所記載無し</v>
      </c>
      <c r="AP474" s="49"/>
      <c r="AQ474" s="89"/>
      <c r="AR474" s="93"/>
      <c r="AS474" s="89"/>
      <c r="AT474" s="93"/>
      <c r="AU474" s="89"/>
      <c r="AV474" s="93"/>
      <c r="AW474" s="107"/>
      <c r="AX474" s="103"/>
      <c r="AY474" s="391">
        <f t="shared" si="364"/>
        <v>0</v>
      </c>
      <c r="AZ474" s="95" t="str">
        <f t="shared" si="341"/>
        <v/>
      </c>
      <c r="BA474" s="49" t="str">
        <f t="shared" si="366"/>
        <v>住所記載無し</v>
      </c>
      <c r="BB474" s="48">
        <f t="shared" si="367"/>
        <v>1</v>
      </c>
      <c r="BC474" s="96">
        <f t="shared" si="368"/>
        <v>0</v>
      </c>
      <c r="BD474" s="89" t="str">
        <f t="shared" si="361"/>
        <v>記載無</v>
      </c>
      <c r="BE474" s="97">
        <f t="shared" si="369"/>
        <v>0</v>
      </c>
      <c r="BF474" s="97">
        <f t="shared" si="370"/>
        <v>0</v>
      </c>
      <c r="BG474" s="97">
        <f t="shared" si="371"/>
        <v>0</v>
      </c>
      <c r="BH474" s="97">
        <f t="shared" si="372"/>
        <v>0</v>
      </c>
      <c r="BI474" s="97">
        <f t="shared" si="373"/>
        <v>0</v>
      </c>
      <c r="BJ474" s="97">
        <f t="shared" si="374"/>
        <v>0</v>
      </c>
      <c r="BK474" s="97">
        <f t="shared" si="375"/>
        <v>0</v>
      </c>
      <c r="BL474" s="97">
        <f t="shared" si="376"/>
        <v>0</v>
      </c>
      <c r="BM474" s="97">
        <f t="shared" si="377"/>
        <v>0</v>
      </c>
      <c r="BN474" s="97">
        <f t="shared" si="378"/>
        <v>0</v>
      </c>
      <c r="BO474" s="97">
        <f t="shared" si="379"/>
        <v>0</v>
      </c>
      <c r="BP474" s="97">
        <f t="shared" si="380"/>
        <v>0</v>
      </c>
      <c r="BQ474" s="97">
        <f t="shared" si="381"/>
        <v>0</v>
      </c>
      <c r="BR474" s="97">
        <f t="shared" si="382"/>
        <v>0</v>
      </c>
      <c r="BS474" s="98" t="e">
        <f t="shared" si="383"/>
        <v>#VALUE!</v>
      </c>
      <c r="BT474" s="183"/>
      <c r="BU474" s="118"/>
      <c r="BV474" s="103"/>
    </row>
    <row r="475" spans="1:74" ht="31.5" customHeight="1" x14ac:dyDescent="0.25">
      <c r="A475" s="74">
        <v>13</v>
      </c>
      <c r="B475" s="75">
        <v>1066</v>
      </c>
      <c r="C475" s="49" t="s">
        <v>624</v>
      </c>
      <c r="D475" s="76" t="s">
        <v>2906</v>
      </c>
      <c r="E475" s="76"/>
      <c r="F475" s="101" t="s">
        <v>3187</v>
      </c>
      <c r="G475" s="101"/>
      <c r="H475" s="101"/>
      <c r="I475" s="101"/>
      <c r="J475" s="257"/>
      <c r="K475" s="101"/>
      <c r="L475" s="101"/>
      <c r="M475" s="77"/>
      <c r="N475" s="49" t="s">
        <v>3185</v>
      </c>
      <c r="O475" s="49"/>
      <c r="P475" s="76"/>
      <c r="Q475" s="104"/>
      <c r="R475" s="103"/>
      <c r="S475" s="76" t="s">
        <v>1854</v>
      </c>
      <c r="T475" s="76" t="s">
        <v>22</v>
      </c>
      <c r="U475" s="89"/>
      <c r="V475" s="90">
        <v>1</v>
      </c>
      <c r="W475" s="399">
        <f t="shared" si="362"/>
        <v>165300</v>
      </c>
      <c r="X475" s="171" t="s">
        <v>3179</v>
      </c>
      <c r="Y475" s="121"/>
      <c r="Z475" s="522"/>
      <c r="AA475" s="522"/>
      <c r="AB475" s="522"/>
      <c r="AC475" s="132" t="s">
        <v>3178</v>
      </c>
      <c r="AD475" s="132" t="s">
        <v>3178</v>
      </c>
      <c r="AE475" s="132" t="s">
        <v>3178</v>
      </c>
      <c r="AF475" s="132" t="str">
        <f t="shared" si="363"/>
        <v>SAME</v>
      </c>
      <c r="AG475" s="132" t="str">
        <f t="shared" si="342"/>
        <v>記載無</v>
      </c>
      <c r="AH475" s="132"/>
      <c r="AI475" s="132"/>
      <c r="AJ475" s="132"/>
      <c r="AK475" s="112"/>
      <c r="AL475" s="132"/>
      <c r="AM475" s="212"/>
      <c r="AN475" s="93">
        <v>165300</v>
      </c>
      <c r="AO475" s="49" t="str">
        <f t="shared" si="365"/>
        <v>住所記載無し</v>
      </c>
      <c r="AP475" s="49"/>
      <c r="AQ475" s="89"/>
      <c r="AR475" s="93"/>
      <c r="AS475" s="89"/>
      <c r="AT475" s="93"/>
      <c r="AU475" s="89"/>
      <c r="AV475" s="93"/>
      <c r="AW475" s="107"/>
      <c r="AX475" s="103"/>
      <c r="AY475" s="391">
        <f t="shared" si="364"/>
        <v>0</v>
      </c>
      <c r="AZ475" s="95" t="str">
        <f t="shared" si="341"/>
        <v/>
      </c>
      <c r="BA475" s="49" t="str">
        <f t="shared" si="366"/>
        <v>住所記載無し</v>
      </c>
      <c r="BB475" s="48">
        <f t="shared" si="367"/>
        <v>1</v>
      </c>
      <c r="BC475" s="96">
        <f t="shared" si="368"/>
        <v>0</v>
      </c>
      <c r="BD475" s="89" t="str">
        <f t="shared" si="361"/>
        <v>記載無</v>
      </c>
      <c r="BE475" s="97">
        <f t="shared" si="369"/>
        <v>0</v>
      </c>
      <c r="BF475" s="97">
        <f t="shared" si="370"/>
        <v>0</v>
      </c>
      <c r="BG475" s="97">
        <f t="shared" si="371"/>
        <v>0</v>
      </c>
      <c r="BH475" s="97">
        <f t="shared" si="372"/>
        <v>0</v>
      </c>
      <c r="BI475" s="97">
        <f t="shared" si="373"/>
        <v>0</v>
      </c>
      <c r="BJ475" s="97">
        <f t="shared" si="374"/>
        <v>0</v>
      </c>
      <c r="BK475" s="97">
        <f t="shared" si="375"/>
        <v>0</v>
      </c>
      <c r="BL475" s="97">
        <f t="shared" si="376"/>
        <v>0</v>
      </c>
      <c r="BM475" s="97">
        <f t="shared" si="377"/>
        <v>0</v>
      </c>
      <c r="BN475" s="97">
        <f t="shared" si="378"/>
        <v>0</v>
      </c>
      <c r="BO475" s="97">
        <f t="shared" si="379"/>
        <v>0</v>
      </c>
      <c r="BP475" s="97">
        <f t="shared" si="380"/>
        <v>0</v>
      </c>
      <c r="BQ475" s="97">
        <f t="shared" si="381"/>
        <v>0</v>
      </c>
      <c r="BR475" s="97">
        <f t="shared" si="382"/>
        <v>0</v>
      </c>
      <c r="BS475" s="98" t="e">
        <f t="shared" si="383"/>
        <v>#VALUE!</v>
      </c>
      <c r="BU475" s="118"/>
      <c r="BV475" s="103"/>
    </row>
    <row r="476" spans="1:74" ht="31.5" customHeight="1" x14ac:dyDescent="0.25">
      <c r="A476" s="74">
        <v>13</v>
      </c>
      <c r="B476" s="75">
        <v>1067</v>
      </c>
      <c r="C476" s="49" t="s">
        <v>624</v>
      </c>
      <c r="D476" s="76" t="s">
        <v>2906</v>
      </c>
      <c r="E476" s="76"/>
      <c r="F476" s="101" t="s">
        <v>3188</v>
      </c>
      <c r="G476" s="101"/>
      <c r="H476" s="101"/>
      <c r="I476" s="101"/>
      <c r="J476" s="257"/>
      <c r="K476" s="101"/>
      <c r="L476" s="101"/>
      <c r="M476" s="77"/>
      <c r="N476" s="49" t="s">
        <v>3185</v>
      </c>
      <c r="O476" s="49"/>
      <c r="P476" s="76"/>
      <c r="Q476" s="104"/>
      <c r="R476" s="103"/>
      <c r="S476" s="76" t="s">
        <v>1854</v>
      </c>
      <c r="T476" s="76" t="s">
        <v>22</v>
      </c>
      <c r="U476" s="89"/>
      <c r="V476" s="90">
        <v>1</v>
      </c>
      <c r="W476" s="399">
        <f t="shared" si="362"/>
        <v>165300</v>
      </c>
      <c r="X476" s="171" t="s">
        <v>3179</v>
      </c>
      <c r="Y476" s="121"/>
      <c r="Z476" s="522"/>
      <c r="AA476" s="522"/>
      <c r="AB476" s="522"/>
      <c r="AC476" s="132" t="s">
        <v>3178</v>
      </c>
      <c r="AD476" s="132" t="s">
        <v>3178</v>
      </c>
      <c r="AE476" s="132" t="s">
        <v>3178</v>
      </c>
      <c r="AF476" s="132" t="str">
        <f t="shared" si="363"/>
        <v>SAME</v>
      </c>
      <c r="AG476" s="132" t="str">
        <f t="shared" si="342"/>
        <v>記載無</v>
      </c>
      <c r="AH476" s="132"/>
      <c r="AI476" s="132"/>
      <c r="AJ476" s="132"/>
      <c r="AK476" s="112"/>
      <c r="AL476" s="132"/>
      <c r="AM476" s="212"/>
      <c r="AN476" s="93">
        <v>165300</v>
      </c>
      <c r="AO476" s="49" t="str">
        <f t="shared" si="365"/>
        <v>住所記載無し</v>
      </c>
      <c r="AP476" s="49"/>
      <c r="AQ476" s="89"/>
      <c r="AR476" s="93"/>
      <c r="AS476" s="89"/>
      <c r="AT476" s="93"/>
      <c r="AU476" s="89"/>
      <c r="AV476" s="93"/>
      <c r="AW476" s="107"/>
      <c r="AX476" s="103"/>
      <c r="AY476" s="391">
        <f t="shared" si="364"/>
        <v>0</v>
      </c>
      <c r="AZ476" s="95" t="str">
        <f t="shared" si="341"/>
        <v/>
      </c>
      <c r="BA476" s="49" t="str">
        <f t="shared" si="366"/>
        <v>住所記載無し</v>
      </c>
      <c r="BB476" s="48">
        <f t="shared" si="367"/>
        <v>1</v>
      </c>
      <c r="BC476" s="96">
        <f t="shared" si="368"/>
        <v>0</v>
      </c>
      <c r="BD476" s="89" t="str">
        <f t="shared" si="361"/>
        <v>記載無</v>
      </c>
      <c r="BE476" s="97">
        <f t="shared" si="369"/>
        <v>0</v>
      </c>
      <c r="BF476" s="97">
        <f t="shared" si="370"/>
        <v>0</v>
      </c>
      <c r="BG476" s="97">
        <f t="shared" si="371"/>
        <v>0</v>
      </c>
      <c r="BH476" s="97">
        <f t="shared" si="372"/>
        <v>0</v>
      </c>
      <c r="BI476" s="97">
        <f t="shared" si="373"/>
        <v>0</v>
      </c>
      <c r="BJ476" s="97">
        <f t="shared" si="374"/>
        <v>0</v>
      </c>
      <c r="BK476" s="97">
        <f t="shared" si="375"/>
        <v>0</v>
      </c>
      <c r="BL476" s="97">
        <f t="shared" si="376"/>
        <v>0</v>
      </c>
      <c r="BM476" s="97">
        <f t="shared" si="377"/>
        <v>0</v>
      </c>
      <c r="BN476" s="97">
        <f t="shared" si="378"/>
        <v>0</v>
      </c>
      <c r="BO476" s="97">
        <f t="shared" si="379"/>
        <v>0</v>
      </c>
      <c r="BP476" s="97">
        <f t="shared" si="380"/>
        <v>0</v>
      </c>
      <c r="BQ476" s="97">
        <f t="shared" si="381"/>
        <v>0</v>
      </c>
      <c r="BR476" s="97">
        <f t="shared" si="382"/>
        <v>0</v>
      </c>
      <c r="BS476" s="98" t="e">
        <f t="shared" si="383"/>
        <v>#VALUE!</v>
      </c>
      <c r="BU476" s="118"/>
      <c r="BV476" s="103"/>
    </row>
    <row r="477" spans="1:74" ht="31.5" customHeight="1" x14ac:dyDescent="0.25">
      <c r="A477" s="74">
        <v>13</v>
      </c>
      <c r="B477" s="75">
        <v>936</v>
      </c>
      <c r="C477" s="49" t="s">
        <v>172</v>
      </c>
      <c r="D477" s="76" t="s">
        <v>2378</v>
      </c>
      <c r="E477" s="103"/>
      <c r="F477" s="87" t="s">
        <v>2380</v>
      </c>
      <c r="G477" s="87"/>
      <c r="H477" s="87"/>
      <c r="I477" s="87"/>
      <c r="J477" s="109"/>
      <c r="K477" s="87"/>
      <c r="L477" s="87"/>
      <c r="M477" s="48" t="s">
        <v>2371</v>
      </c>
      <c r="N477" s="49" t="s">
        <v>2315</v>
      </c>
      <c r="O477" s="49"/>
      <c r="P477" s="49"/>
      <c r="Q477" s="88"/>
      <c r="R477" s="49"/>
      <c r="S477" s="76" t="s">
        <v>1854</v>
      </c>
      <c r="T477" s="48" t="s">
        <v>174</v>
      </c>
      <c r="U477" s="110"/>
      <c r="V477" s="90">
        <v>5</v>
      </c>
      <c r="W477" s="399">
        <f t="shared" si="362"/>
        <v>300426.59999999998</v>
      </c>
      <c r="X477" s="171" t="s">
        <v>2451</v>
      </c>
      <c r="Y477" s="240"/>
      <c r="Z477" s="473" t="s">
        <v>4575</v>
      </c>
      <c r="AA477" s="473" t="s">
        <v>4575</v>
      </c>
      <c r="AB477" s="473" t="s">
        <v>4576</v>
      </c>
      <c r="AC477" s="237" t="s">
        <v>2429</v>
      </c>
      <c r="AD477" s="132">
        <v>42968</v>
      </c>
      <c r="AE477" s="132">
        <v>42184</v>
      </c>
      <c r="AF477" s="132" t="str">
        <f t="shared" si="363"/>
        <v/>
      </c>
      <c r="AG477" s="132">
        <f t="shared" si="342"/>
        <v>42184</v>
      </c>
      <c r="AH477" s="132" t="str">
        <f>+IF(AD477="",AE477,"")</f>
        <v/>
      </c>
      <c r="AI477" s="204" t="s">
        <v>2345</v>
      </c>
      <c r="AJ477" s="205">
        <v>43567</v>
      </c>
      <c r="AK477" s="211">
        <v>1502133</v>
      </c>
      <c r="AL477" s="226">
        <v>1502133</v>
      </c>
      <c r="AM477" s="241">
        <v>1502133</v>
      </c>
      <c r="AN477" s="111"/>
      <c r="AO477" s="49" t="str">
        <f t="shared" si="365"/>
        <v>東京都あきる野市小川１４１１</v>
      </c>
      <c r="AP477" s="49"/>
      <c r="AQ477" s="89"/>
      <c r="AR477" s="93"/>
      <c r="AS477" s="89"/>
      <c r="AT477" s="93"/>
      <c r="AU477" s="89"/>
      <c r="AV477" s="93"/>
      <c r="AW477" s="107"/>
      <c r="AX477" s="103"/>
      <c r="AY477" s="391">
        <f t="shared" si="364"/>
        <v>0</v>
      </c>
      <c r="AZ477" s="99">
        <f t="shared" si="341"/>
        <v>1502133</v>
      </c>
      <c r="BA477" s="49" t="str">
        <f t="shared" si="366"/>
        <v>東京都あきる野市小川１４１１</v>
      </c>
      <c r="BB477" s="48"/>
      <c r="BC477" s="96"/>
      <c r="BD477" s="89"/>
      <c r="BE477" s="97"/>
      <c r="BF477" s="97"/>
      <c r="BG477" s="97"/>
      <c r="BH477" s="97"/>
      <c r="BI477" s="112"/>
      <c r="BJ477" s="97"/>
      <c r="BK477" s="97"/>
      <c r="BL477" s="97"/>
      <c r="BM477" s="97"/>
      <c r="BN477" s="97"/>
      <c r="BO477" s="97"/>
      <c r="BP477" s="97"/>
      <c r="BQ477" s="97"/>
      <c r="BR477" s="97"/>
      <c r="BS477" s="113">
        <v>1502133</v>
      </c>
      <c r="BT477" s="183"/>
      <c r="BV477" s="103"/>
    </row>
    <row r="478" spans="1:74" ht="31.5" customHeight="1" x14ac:dyDescent="0.25">
      <c r="A478" s="74">
        <v>13</v>
      </c>
      <c r="B478" s="75">
        <v>936</v>
      </c>
      <c r="C478" s="49" t="s">
        <v>2857</v>
      </c>
      <c r="D478" s="76" t="s">
        <v>2489</v>
      </c>
      <c r="E478" s="103"/>
      <c r="F478" s="87" t="s">
        <v>2858</v>
      </c>
      <c r="G478" s="87"/>
      <c r="H478" s="87"/>
      <c r="I478" s="87"/>
      <c r="J478" s="109"/>
      <c r="K478" s="87"/>
      <c r="L478" s="87"/>
      <c r="M478" s="48" t="s">
        <v>2371</v>
      </c>
      <c r="N478" s="49" t="s">
        <v>2315</v>
      </c>
      <c r="O478" s="49"/>
      <c r="P478" s="49"/>
      <c r="Q478" s="88"/>
      <c r="R478" s="49"/>
      <c r="S478" s="76" t="s">
        <v>1854</v>
      </c>
      <c r="T478" s="48" t="s">
        <v>174</v>
      </c>
      <c r="U478" s="110"/>
      <c r="V478" s="90">
        <v>5</v>
      </c>
      <c r="W478" s="399">
        <f t="shared" si="362"/>
        <v>300426.59999999998</v>
      </c>
      <c r="X478" s="171" t="s">
        <v>2451</v>
      </c>
      <c r="Y478" s="240"/>
      <c r="Z478" s="473" t="s">
        <v>4575</v>
      </c>
      <c r="AA478" s="473" t="s">
        <v>4575</v>
      </c>
      <c r="AB478" s="473" t="s">
        <v>4576</v>
      </c>
      <c r="AC478" s="237">
        <v>43567</v>
      </c>
      <c r="AD478" s="132">
        <v>43537</v>
      </c>
      <c r="AE478" s="132">
        <v>42184</v>
      </c>
      <c r="AF478" s="132" t="str">
        <f t="shared" si="363"/>
        <v/>
      </c>
      <c r="AG478" s="132">
        <f t="shared" si="342"/>
        <v>42184</v>
      </c>
      <c r="AH478" s="132" t="str">
        <f>+IF(AD478="",AE478,"")</f>
        <v/>
      </c>
      <c r="AI478" s="204" t="s">
        <v>2859</v>
      </c>
      <c r="AJ478" s="205">
        <v>43567</v>
      </c>
      <c r="AK478" s="211">
        <v>1502133</v>
      </c>
      <c r="AL478" s="226">
        <v>1502133</v>
      </c>
      <c r="AM478" s="241">
        <v>1502133</v>
      </c>
      <c r="AN478" s="111"/>
      <c r="AO478" s="49" t="str">
        <f t="shared" si="365"/>
        <v>東京都あきる野市小川１４１１</v>
      </c>
      <c r="AP478" s="49"/>
      <c r="AQ478" s="89"/>
      <c r="AR478" s="93"/>
      <c r="AS478" s="89"/>
      <c r="AT478" s="93"/>
      <c r="AU478" s="89"/>
      <c r="AV478" s="93"/>
      <c r="AW478" s="107"/>
      <c r="AX478" s="103"/>
      <c r="AY478" s="391">
        <f t="shared" si="364"/>
        <v>0</v>
      </c>
      <c r="AZ478" s="99">
        <f t="shared" si="341"/>
        <v>1502133</v>
      </c>
      <c r="BA478" s="49" t="str">
        <f t="shared" si="366"/>
        <v>東京都あきる野市小川１４１１</v>
      </c>
      <c r="BB478" s="48"/>
      <c r="BC478" s="96"/>
      <c r="BD478" s="89"/>
      <c r="BE478" s="97"/>
      <c r="BF478" s="97"/>
      <c r="BG478" s="97"/>
      <c r="BH478" s="97"/>
      <c r="BI478" s="112"/>
      <c r="BJ478" s="97"/>
      <c r="BK478" s="97"/>
      <c r="BL478" s="97"/>
      <c r="BM478" s="97"/>
      <c r="BN478" s="97"/>
      <c r="BO478" s="97"/>
      <c r="BP478" s="97"/>
      <c r="BQ478" s="97"/>
      <c r="BR478" s="97"/>
      <c r="BS478" s="113">
        <v>1502133</v>
      </c>
      <c r="BV478" s="103"/>
    </row>
    <row r="479" spans="1:74" ht="31.5" customHeight="1" x14ac:dyDescent="0.25">
      <c r="A479" s="74">
        <v>13</v>
      </c>
      <c r="B479" s="75">
        <v>1103</v>
      </c>
      <c r="C479" s="49" t="s">
        <v>3241</v>
      </c>
      <c r="D479" s="76" t="s">
        <v>2906</v>
      </c>
      <c r="E479" s="76"/>
      <c r="F479" s="101" t="s">
        <v>3242</v>
      </c>
      <c r="G479" s="101"/>
      <c r="H479" s="101"/>
      <c r="I479" s="101"/>
      <c r="J479" s="257"/>
      <c r="K479" s="101"/>
      <c r="L479" s="101"/>
      <c r="M479" s="77"/>
      <c r="N479" s="49" t="s">
        <v>3241</v>
      </c>
      <c r="O479" s="49"/>
      <c r="P479" s="49"/>
      <c r="Q479" s="102"/>
      <c r="R479" s="103"/>
      <c r="S479" s="48" t="s">
        <v>1854</v>
      </c>
      <c r="T479" s="76" t="s">
        <v>174</v>
      </c>
      <c r="U479" s="89"/>
      <c r="V479" s="90">
        <v>1</v>
      </c>
      <c r="W479" s="399">
        <f t="shared" si="362"/>
        <v>11000</v>
      </c>
      <c r="X479" s="174"/>
      <c r="Y479" s="224"/>
      <c r="Z479" s="523"/>
      <c r="AA479" s="523"/>
      <c r="AB479" s="524"/>
      <c r="AC479" s="121" t="s">
        <v>3138</v>
      </c>
      <c r="AD479" s="132">
        <v>42096</v>
      </c>
      <c r="AE479" s="132" t="s">
        <v>3138</v>
      </c>
      <c r="AF479" s="132"/>
      <c r="AG479" s="132">
        <f t="shared" si="342"/>
        <v>42096</v>
      </c>
      <c r="AH479" s="132"/>
      <c r="AI479" s="132"/>
      <c r="AJ479" s="132"/>
      <c r="AK479" s="112"/>
      <c r="AL479" s="132"/>
      <c r="AM479" s="150">
        <v>11000</v>
      </c>
      <c r="AN479" s="111"/>
      <c r="AO479" s="49" t="str">
        <f>+N479</f>
        <v>佐伯　和洋邸</v>
      </c>
      <c r="AP479" s="49"/>
      <c r="AQ479" s="89"/>
      <c r="AR479" s="93"/>
      <c r="AS479" s="89"/>
      <c r="AT479" s="93"/>
      <c r="AU479" s="89"/>
      <c r="AV479" s="93"/>
      <c r="AW479" s="89"/>
      <c r="AX479" s="103"/>
      <c r="AY479" s="391">
        <f t="shared" si="364"/>
        <v>0</v>
      </c>
      <c r="AZ479" s="95">
        <f t="shared" si="341"/>
        <v>11000</v>
      </c>
      <c r="BA479" s="49" t="str">
        <f t="shared" si="366"/>
        <v>佐伯　和洋邸</v>
      </c>
      <c r="BB479" s="48">
        <f t="shared" ref="BB479:BB491" si="384">V479</f>
        <v>1</v>
      </c>
      <c r="BC479" s="96">
        <f t="shared" ref="BC479:BC491" si="385">Y479</f>
        <v>0</v>
      </c>
      <c r="BD479" s="89" t="str">
        <f>AC479</f>
        <v>記載無</v>
      </c>
      <c r="BE479" s="97">
        <f t="shared" ref="BE479:BE491" si="386">IF(OR(AC479="期限未記載",AC479="期限超過"),AZ479,0)</f>
        <v>0</v>
      </c>
      <c r="BF479" s="97">
        <f t="shared" ref="BF479:BF491" si="387">IF(AND(BD479&lt;=43506,BD479&lt;&gt;""),AZ479,0)</f>
        <v>0</v>
      </c>
      <c r="BG479" s="97">
        <f t="shared" ref="BG479:BG491" si="388">IF(AND(BD479&lt;=43511,BD479&gt;=43507),AZ479,0)</f>
        <v>0</v>
      </c>
      <c r="BH479" s="97">
        <f t="shared" ref="BH479:BH491" si="389">IF(AND(BD479&lt;=43516,BD479&gt;=43512),AZ479,0)</f>
        <v>0</v>
      </c>
      <c r="BI479" s="97">
        <f t="shared" ref="BI479:BI491" si="390">IF(AND(BD479&lt;=43521,BD479&gt;=43517),AZ479,0)</f>
        <v>0</v>
      </c>
      <c r="BJ479" s="97">
        <f t="shared" ref="BJ479:BJ491" si="391">IF(AND(BD479&lt;=43524,BD479&gt;=43522),AZ479,0)</f>
        <v>0</v>
      </c>
      <c r="BK479" s="97">
        <f t="shared" ref="BK479:BK491" si="392">IF(AND(BD479&lt;=43529,BD479&gt;=43525),AZ479,0)</f>
        <v>0</v>
      </c>
      <c r="BL479" s="97">
        <f t="shared" ref="BL479:BL491" si="393">IF(AND(BD479&lt;=43534,BD479&gt;=43530),AZ479,0)</f>
        <v>0</v>
      </c>
      <c r="BM479" s="97">
        <f t="shared" ref="BM479:BM491" si="394">IF(AND(BD479&lt;=43539,BD479&gt;=43535),AZ479,0)</f>
        <v>0</v>
      </c>
      <c r="BN479" s="97">
        <f t="shared" ref="BN479:BN491" si="395">IF(AND(BD479&lt;=43544,BD479&gt;=43540),AZ479,0)</f>
        <v>0</v>
      </c>
      <c r="BO479" s="97">
        <f t="shared" ref="BO479:BO491" si="396">IF(AND(BD479&lt;=43549,BD479&gt;=43545),AZ479,0)</f>
        <v>0</v>
      </c>
      <c r="BP479" s="97">
        <f t="shared" ref="BP479:BP491" si="397">IF(AND(BD479&lt;=43555,BD479&gt;=43550),AZ479,0)</f>
        <v>0</v>
      </c>
      <c r="BQ479" s="97">
        <f t="shared" ref="BQ479:BQ491" si="398">IF(AND(BD479&lt;=43560,BD479&gt;=43556),AZ479,0)</f>
        <v>0</v>
      </c>
      <c r="BR479" s="97">
        <f t="shared" ref="BR479:BR491" si="399">IF(AND($BD479&lt;=43565,$BD479&gt;=43561),$AZ479,0)</f>
        <v>0</v>
      </c>
      <c r="BS479" s="98"/>
      <c r="BV479" s="103"/>
    </row>
    <row r="480" spans="1:74" ht="31.5" customHeight="1" x14ac:dyDescent="0.25">
      <c r="A480" s="74">
        <v>13</v>
      </c>
      <c r="B480" s="75">
        <v>260</v>
      </c>
      <c r="C480" s="49" t="s">
        <v>172</v>
      </c>
      <c r="D480" s="76" t="s">
        <v>3432</v>
      </c>
      <c r="E480" s="76" t="s">
        <v>1379</v>
      </c>
      <c r="F480" s="101" t="s">
        <v>2986</v>
      </c>
      <c r="G480" s="101"/>
      <c r="H480" s="101"/>
      <c r="I480" s="101"/>
      <c r="J480" s="257"/>
      <c r="K480" s="101"/>
      <c r="L480" s="101"/>
      <c r="M480" s="76" t="s">
        <v>2371</v>
      </c>
      <c r="N480" s="49" t="s">
        <v>1908</v>
      </c>
      <c r="O480" s="49"/>
      <c r="P480" s="49"/>
      <c r="Q480" s="88" t="s">
        <v>173</v>
      </c>
      <c r="R480" s="49"/>
      <c r="S480" s="76" t="s">
        <v>1854</v>
      </c>
      <c r="T480" s="76" t="s">
        <v>174</v>
      </c>
      <c r="U480" s="110"/>
      <c r="V480" s="143">
        <v>1</v>
      </c>
      <c r="W480" s="399">
        <f t="shared" si="362"/>
        <v>1502133</v>
      </c>
      <c r="X480" s="171" t="s">
        <v>2451</v>
      </c>
      <c r="Y480" s="121"/>
      <c r="Z480" s="473" t="s">
        <v>4575</v>
      </c>
      <c r="AA480" s="473" t="s">
        <v>4575</v>
      </c>
      <c r="AB480" s="473" t="s">
        <v>4576</v>
      </c>
      <c r="AC480" s="237"/>
      <c r="AD480" s="132">
        <v>42968</v>
      </c>
      <c r="AE480" s="132"/>
      <c r="AF480" s="132" t="str">
        <f t="shared" ref="AF480:AF494" si="400">+IF(AD480=AE480,"SAME","")</f>
        <v/>
      </c>
      <c r="AG480" s="132">
        <f t="shared" si="342"/>
        <v>42968</v>
      </c>
      <c r="AH480" s="132"/>
      <c r="AI480" s="132"/>
      <c r="AJ480" s="132"/>
      <c r="AK480" s="215"/>
      <c r="AL480" s="132"/>
      <c r="AM480" s="150"/>
      <c r="AN480" s="111">
        <v>1502133</v>
      </c>
      <c r="AO480" s="49" t="str">
        <f t="shared" ref="AO480:AO543" si="401">N480</f>
        <v>東京都あきる野市小川字秋見ヶ崎１４１１</v>
      </c>
      <c r="AP480" s="49"/>
      <c r="AQ480" s="89"/>
      <c r="AR480" s="93"/>
      <c r="AS480" s="89"/>
      <c r="AT480" s="93"/>
      <c r="AU480" s="89"/>
      <c r="AV480" s="93"/>
      <c r="AW480" s="107"/>
      <c r="AX480" s="103"/>
      <c r="AY480" s="391">
        <f t="shared" si="364"/>
        <v>0</v>
      </c>
      <c r="AZ480" s="95" t="str">
        <f t="shared" si="341"/>
        <v/>
      </c>
      <c r="BA480" s="49" t="str">
        <f t="shared" si="366"/>
        <v>東京都あきる野市小川字秋見ヶ崎１４１１</v>
      </c>
      <c r="BB480" s="48">
        <f t="shared" si="384"/>
        <v>1</v>
      </c>
      <c r="BC480" s="96">
        <f t="shared" si="385"/>
        <v>0</v>
      </c>
      <c r="BD480" s="89">
        <f>AC480</f>
        <v>0</v>
      </c>
      <c r="BE480" s="97">
        <f t="shared" si="386"/>
        <v>0</v>
      </c>
      <c r="BF480" s="97" t="str">
        <f t="shared" si="387"/>
        <v/>
      </c>
      <c r="BG480" s="97">
        <f t="shared" si="388"/>
        <v>0</v>
      </c>
      <c r="BH480" s="97">
        <f t="shared" si="389"/>
        <v>0</v>
      </c>
      <c r="BI480" s="97">
        <f t="shared" si="390"/>
        <v>0</v>
      </c>
      <c r="BJ480" s="97">
        <f t="shared" si="391"/>
        <v>0</v>
      </c>
      <c r="BK480" s="97">
        <f t="shared" si="392"/>
        <v>0</v>
      </c>
      <c r="BL480" s="97">
        <f t="shared" si="393"/>
        <v>0</v>
      </c>
      <c r="BM480" s="97">
        <f t="shared" si="394"/>
        <v>0</v>
      </c>
      <c r="BN480" s="97">
        <f t="shared" si="395"/>
        <v>0</v>
      </c>
      <c r="BO480" s="97">
        <f t="shared" si="396"/>
        <v>0</v>
      </c>
      <c r="BP480" s="97">
        <f t="shared" si="397"/>
        <v>0</v>
      </c>
      <c r="BQ480" s="97">
        <f t="shared" si="398"/>
        <v>0</v>
      </c>
      <c r="BR480" s="97">
        <f t="shared" si="399"/>
        <v>0</v>
      </c>
      <c r="BS480" s="98" t="e">
        <f t="shared" ref="BS480:BS491" si="402">AZ480-SUM(BE480:BR480)</f>
        <v>#VALUE!</v>
      </c>
      <c r="BT480" s="184"/>
      <c r="BV480" s="103"/>
    </row>
    <row r="481" spans="1:74" ht="31.5" customHeight="1" x14ac:dyDescent="0.25">
      <c r="A481" s="74">
        <v>13</v>
      </c>
      <c r="B481" s="75">
        <v>261</v>
      </c>
      <c r="C481" s="49" t="s">
        <v>175</v>
      </c>
      <c r="D481" s="76" t="s">
        <v>2988</v>
      </c>
      <c r="E481" s="76" t="s">
        <v>1054</v>
      </c>
      <c r="F481" s="101"/>
      <c r="G481" s="87" t="s">
        <v>4054</v>
      </c>
      <c r="H481" s="101"/>
      <c r="I481" s="101"/>
      <c r="J481" s="257"/>
      <c r="K481" s="101"/>
      <c r="L481" s="101"/>
      <c r="M481" s="77"/>
      <c r="N481" s="49" t="s">
        <v>1909</v>
      </c>
      <c r="O481" s="49"/>
      <c r="P481" s="49"/>
      <c r="Q481" s="88" t="s">
        <v>176</v>
      </c>
      <c r="R481" s="49"/>
      <c r="S481" s="76" t="s">
        <v>1854</v>
      </c>
      <c r="T481" s="76" t="s">
        <v>174</v>
      </c>
      <c r="U481" s="110"/>
      <c r="V481" s="143">
        <v>11</v>
      </c>
      <c r="W481" s="399">
        <f t="shared" si="362"/>
        <v>436628.36363636365</v>
      </c>
      <c r="X481" s="171" t="s">
        <v>3190</v>
      </c>
      <c r="Y481" s="121"/>
      <c r="Z481" s="473" t="s">
        <v>4575</v>
      </c>
      <c r="AA481" s="473" t="s">
        <v>4575</v>
      </c>
      <c r="AB481" s="473" t="s">
        <v>4576</v>
      </c>
      <c r="AC481" s="121"/>
      <c r="AD481" s="132">
        <v>42507</v>
      </c>
      <c r="AE481" s="132"/>
      <c r="AF481" s="132" t="str">
        <f t="shared" si="400"/>
        <v/>
      </c>
      <c r="AG481" s="132">
        <f t="shared" si="342"/>
        <v>42507</v>
      </c>
      <c r="AH481" s="132"/>
      <c r="AI481" s="132"/>
      <c r="AJ481" s="132"/>
      <c r="AK481" s="215"/>
      <c r="AL481" s="132"/>
      <c r="AM481" s="150"/>
      <c r="AN481" s="111">
        <v>4802912</v>
      </c>
      <c r="AO481" s="49" t="str">
        <f t="shared" si="401"/>
        <v>東京都西多摩郡日の出町大字平井字谷戸３２０７－１他</v>
      </c>
      <c r="AP481" s="49"/>
      <c r="AQ481" s="89"/>
      <c r="AR481" s="93"/>
      <c r="AS481" s="89"/>
      <c r="AT481" s="93"/>
      <c r="AU481" s="89"/>
      <c r="AV481" s="93"/>
      <c r="AW481" s="107"/>
      <c r="AX481" s="103"/>
      <c r="AY481" s="391">
        <f t="shared" si="364"/>
        <v>0</v>
      </c>
      <c r="AZ481" s="95" t="str">
        <f t="shared" si="341"/>
        <v/>
      </c>
      <c r="BA481" s="49" t="str">
        <f t="shared" si="366"/>
        <v>東京都西多摩郡日の出町大字平井字谷戸３２０７－１他</v>
      </c>
      <c r="BB481" s="48">
        <f t="shared" si="384"/>
        <v>11</v>
      </c>
      <c r="BC481" s="96">
        <f t="shared" si="385"/>
        <v>0</v>
      </c>
      <c r="BD481" s="89">
        <f>AC481</f>
        <v>0</v>
      </c>
      <c r="BE481" s="97">
        <f t="shared" si="386"/>
        <v>0</v>
      </c>
      <c r="BF481" s="97" t="str">
        <f t="shared" si="387"/>
        <v/>
      </c>
      <c r="BG481" s="97">
        <f t="shared" si="388"/>
        <v>0</v>
      </c>
      <c r="BH481" s="97">
        <f t="shared" si="389"/>
        <v>0</v>
      </c>
      <c r="BI481" s="97">
        <f t="shared" si="390"/>
        <v>0</v>
      </c>
      <c r="BJ481" s="97">
        <f t="shared" si="391"/>
        <v>0</v>
      </c>
      <c r="BK481" s="97">
        <f t="shared" si="392"/>
        <v>0</v>
      </c>
      <c r="BL481" s="97">
        <f t="shared" si="393"/>
        <v>0</v>
      </c>
      <c r="BM481" s="97">
        <f t="shared" si="394"/>
        <v>0</v>
      </c>
      <c r="BN481" s="97">
        <f t="shared" si="395"/>
        <v>0</v>
      </c>
      <c r="BO481" s="97">
        <f t="shared" si="396"/>
        <v>0</v>
      </c>
      <c r="BP481" s="97">
        <f t="shared" si="397"/>
        <v>0</v>
      </c>
      <c r="BQ481" s="97">
        <f t="shared" si="398"/>
        <v>0</v>
      </c>
      <c r="BR481" s="97">
        <f t="shared" si="399"/>
        <v>0</v>
      </c>
      <c r="BS481" s="98" t="e">
        <f t="shared" si="402"/>
        <v>#VALUE!</v>
      </c>
      <c r="BT481" s="184"/>
      <c r="BV481" s="103"/>
    </row>
    <row r="482" spans="1:74" ht="31.5" customHeight="1" x14ac:dyDescent="0.25">
      <c r="A482" s="74">
        <v>13</v>
      </c>
      <c r="B482" s="75">
        <v>259</v>
      </c>
      <c r="C482" s="49" t="s">
        <v>2862</v>
      </c>
      <c r="D482" s="76" t="s">
        <v>3431</v>
      </c>
      <c r="E482" s="48" t="s">
        <v>1112</v>
      </c>
      <c r="F482" s="87" t="s">
        <v>2863</v>
      </c>
      <c r="G482" s="87"/>
      <c r="H482" s="87"/>
      <c r="I482" s="87"/>
      <c r="J482" s="109"/>
      <c r="K482" s="87"/>
      <c r="L482" s="87"/>
      <c r="M482" s="48" t="s">
        <v>2371</v>
      </c>
      <c r="N482" s="49" t="s">
        <v>1384</v>
      </c>
      <c r="O482" s="49"/>
      <c r="P482" s="76" t="str">
        <f>IF(COUNTIF(N482,"*未確定*"),"番地未確定","")</f>
        <v/>
      </c>
      <c r="Q482" s="88" t="s">
        <v>2864</v>
      </c>
      <c r="R482" s="49"/>
      <c r="S482" s="76" t="s">
        <v>1854</v>
      </c>
      <c r="T482" s="76" t="s">
        <v>1855</v>
      </c>
      <c r="U482" s="89"/>
      <c r="V482" s="90">
        <v>1</v>
      </c>
      <c r="W482" s="399">
        <f t="shared" si="362"/>
        <v>0</v>
      </c>
      <c r="X482" s="171" t="s">
        <v>3628</v>
      </c>
      <c r="Y482" s="76"/>
      <c r="Z482" s="473" t="s">
        <v>4575</v>
      </c>
      <c r="AA482" s="473" t="s">
        <v>4575</v>
      </c>
      <c r="AB482" s="473" t="s">
        <v>4576</v>
      </c>
      <c r="AC482" s="237">
        <v>43567</v>
      </c>
      <c r="AD482" s="132">
        <v>43537</v>
      </c>
      <c r="AE482" s="132">
        <v>41708</v>
      </c>
      <c r="AF482" s="132" t="str">
        <f t="shared" si="400"/>
        <v/>
      </c>
      <c r="AG482" s="132">
        <f t="shared" si="342"/>
        <v>41708</v>
      </c>
      <c r="AH482" s="132"/>
      <c r="AI482" s="204" t="s">
        <v>2859</v>
      </c>
      <c r="AJ482" s="205">
        <v>43567</v>
      </c>
      <c r="AK482" s="206">
        <v>573705</v>
      </c>
      <c r="AL482" s="226">
        <v>573705</v>
      </c>
      <c r="AM482" s="208">
        <v>0</v>
      </c>
      <c r="AN482" s="93"/>
      <c r="AO482" s="49" t="str">
        <f t="shared" si="401"/>
        <v>東京都大島町差木地字下原９８０－３他</v>
      </c>
      <c r="AP482" s="49"/>
      <c r="AQ482" s="89"/>
      <c r="AR482" s="93"/>
      <c r="AS482" s="89"/>
      <c r="AT482" s="93"/>
      <c r="AU482" s="89"/>
      <c r="AV482" s="93"/>
      <c r="AW482" s="89"/>
      <c r="AX482" s="94"/>
      <c r="AY482" s="391">
        <f t="shared" si="364"/>
        <v>0</v>
      </c>
      <c r="AZ482" s="95" t="str">
        <f t="shared" si="341"/>
        <v/>
      </c>
      <c r="BA482" s="49" t="str">
        <f t="shared" si="366"/>
        <v>東京都大島町差木地字下原９８０－３他</v>
      </c>
      <c r="BB482" s="48">
        <f t="shared" si="384"/>
        <v>1</v>
      </c>
      <c r="BC482" s="96">
        <f t="shared" si="385"/>
        <v>0</v>
      </c>
      <c r="BD482" s="89" t="s">
        <v>3721</v>
      </c>
      <c r="BE482" s="97">
        <f t="shared" si="386"/>
        <v>0</v>
      </c>
      <c r="BF482" s="97">
        <f t="shared" si="387"/>
        <v>0</v>
      </c>
      <c r="BG482" s="97">
        <f t="shared" si="388"/>
        <v>0</v>
      </c>
      <c r="BH482" s="97">
        <f t="shared" si="389"/>
        <v>0</v>
      </c>
      <c r="BI482" s="97">
        <f t="shared" si="390"/>
        <v>0</v>
      </c>
      <c r="BJ482" s="97">
        <f t="shared" si="391"/>
        <v>0</v>
      </c>
      <c r="BK482" s="97">
        <f t="shared" si="392"/>
        <v>0</v>
      </c>
      <c r="BL482" s="97">
        <f t="shared" si="393"/>
        <v>0</v>
      </c>
      <c r="BM482" s="97">
        <f t="shared" si="394"/>
        <v>0</v>
      </c>
      <c r="BN482" s="97">
        <f t="shared" si="395"/>
        <v>0</v>
      </c>
      <c r="BO482" s="97">
        <f t="shared" si="396"/>
        <v>0</v>
      </c>
      <c r="BP482" s="97">
        <f t="shared" si="397"/>
        <v>0</v>
      </c>
      <c r="BQ482" s="97">
        <f t="shared" si="398"/>
        <v>0</v>
      </c>
      <c r="BR482" s="97">
        <f t="shared" si="399"/>
        <v>0</v>
      </c>
      <c r="BS482" s="98" t="e">
        <f t="shared" si="402"/>
        <v>#VALUE!</v>
      </c>
      <c r="BT482" s="184"/>
      <c r="BV482" s="103"/>
    </row>
    <row r="483" spans="1:74" ht="31.5" customHeight="1" x14ac:dyDescent="0.25">
      <c r="A483" s="74">
        <v>13</v>
      </c>
      <c r="B483" s="75">
        <v>262</v>
      </c>
      <c r="C483" s="49" t="s">
        <v>624</v>
      </c>
      <c r="D483" s="76" t="s">
        <v>2988</v>
      </c>
      <c r="E483" s="48" t="s">
        <v>1157</v>
      </c>
      <c r="F483" s="87"/>
      <c r="G483" s="87" t="s">
        <v>4054</v>
      </c>
      <c r="H483" s="87"/>
      <c r="I483" s="87"/>
      <c r="J483" s="109"/>
      <c r="K483" s="87"/>
      <c r="L483" s="87"/>
      <c r="M483" s="82"/>
      <c r="N483" s="49" t="s">
        <v>1383</v>
      </c>
      <c r="O483" s="49"/>
      <c r="P483" s="76" t="str">
        <f>IF(COUNTIF(N483,"*未確定*"),"番地未確定","")</f>
        <v/>
      </c>
      <c r="Q483" s="88" t="s">
        <v>625</v>
      </c>
      <c r="R483" s="49" t="s">
        <v>626</v>
      </c>
      <c r="S483" s="76" t="s">
        <v>1854</v>
      </c>
      <c r="T483" s="76" t="s">
        <v>22</v>
      </c>
      <c r="U483" s="89"/>
      <c r="V483" s="90">
        <v>7</v>
      </c>
      <c r="W483" s="399">
        <f t="shared" si="362"/>
        <v>505431.57142857142</v>
      </c>
      <c r="X483" s="171" t="s">
        <v>3191</v>
      </c>
      <c r="Y483" s="209" t="s">
        <v>2310</v>
      </c>
      <c r="Z483" s="482" t="s">
        <v>4575</v>
      </c>
      <c r="AA483" s="482" t="s">
        <v>4575</v>
      </c>
      <c r="AB483" s="482" t="s">
        <v>4576</v>
      </c>
      <c r="AC483" s="132" t="s">
        <v>145</v>
      </c>
      <c r="AD483" s="132">
        <v>42811</v>
      </c>
      <c r="AE483" s="132">
        <v>41725</v>
      </c>
      <c r="AF483" s="132" t="str">
        <f t="shared" si="400"/>
        <v/>
      </c>
      <c r="AG483" s="132">
        <f t="shared" si="342"/>
        <v>41725</v>
      </c>
      <c r="AH483" s="132"/>
      <c r="AI483" s="204"/>
      <c r="AJ483" s="205"/>
      <c r="AK483" s="206"/>
      <c r="AL483" s="207"/>
      <c r="AM483" s="208">
        <f>2546221+165300*6</f>
        <v>3538021</v>
      </c>
      <c r="AN483" s="93"/>
      <c r="AO483" s="49" t="str">
        <f t="shared" si="401"/>
        <v>東京都八王子市谷野町２４－１～７他</v>
      </c>
      <c r="AP483" s="49"/>
      <c r="AQ483" s="89"/>
      <c r="AR483" s="93"/>
      <c r="AS483" s="89"/>
      <c r="AT483" s="93"/>
      <c r="AU483" s="89"/>
      <c r="AV483" s="93"/>
      <c r="AW483" s="89"/>
      <c r="AX483" s="94"/>
      <c r="AY483" s="391">
        <f t="shared" si="364"/>
        <v>0</v>
      </c>
      <c r="AZ483" s="95">
        <f t="shared" si="341"/>
        <v>3538021</v>
      </c>
      <c r="BA483" s="49" t="str">
        <f t="shared" si="366"/>
        <v>東京都八王子市谷野町２４－１～７他</v>
      </c>
      <c r="BB483" s="48">
        <f t="shared" si="384"/>
        <v>7</v>
      </c>
      <c r="BC483" s="96" t="str">
        <f t="shared" si="385"/>
        <v>自社物件</v>
      </c>
      <c r="BD483" s="89" t="str">
        <f t="shared" ref="BD483:BD491" si="403">AC483</f>
        <v>期限未記載</v>
      </c>
      <c r="BE483" s="97">
        <f t="shared" si="386"/>
        <v>3538021</v>
      </c>
      <c r="BF483" s="97">
        <f t="shared" si="387"/>
        <v>0</v>
      </c>
      <c r="BG483" s="97">
        <f t="shared" si="388"/>
        <v>0</v>
      </c>
      <c r="BH483" s="97">
        <f t="shared" si="389"/>
        <v>0</v>
      </c>
      <c r="BI483" s="97">
        <f t="shared" si="390"/>
        <v>0</v>
      </c>
      <c r="BJ483" s="97">
        <f t="shared" si="391"/>
        <v>0</v>
      </c>
      <c r="BK483" s="97">
        <f t="shared" si="392"/>
        <v>0</v>
      </c>
      <c r="BL483" s="97">
        <f t="shared" si="393"/>
        <v>0</v>
      </c>
      <c r="BM483" s="97">
        <f t="shared" si="394"/>
        <v>0</v>
      </c>
      <c r="BN483" s="97">
        <f t="shared" si="395"/>
        <v>0</v>
      </c>
      <c r="BO483" s="97">
        <f t="shared" si="396"/>
        <v>0</v>
      </c>
      <c r="BP483" s="97">
        <f t="shared" si="397"/>
        <v>0</v>
      </c>
      <c r="BQ483" s="97">
        <f t="shared" si="398"/>
        <v>0</v>
      </c>
      <c r="BR483" s="97">
        <f t="shared" si="399"/>
        <v>0</v>
      </c>
      <c r="BS483" s="98">
        <f t="shared" si="402"/>
        <v>0</v>
      </c>
      <c r="BT483" s="184"/>
      <c r="BV483" s="103"/>
    </row>
    <row r="484" spans="1:74" ht="31.5" customHeight="1" x14ac:dyDescent="0.25">
      <c r="A484" s="74">
        <v>13</v>
      </c>
      <c r="B484" s="75">
        <v>263</v>
      </c>
      <c r="C484" s="49" t="s">
        <v>624</v>
      </c>
      <c r="D484" s="76" t="s">
        <v>2988</v>
      </c>
      <c r="E484" s="76"/>
      <c r="F484" s="101" t="s">
        <v>3177</v>
      </c>
      <c r="G484" s="101"/>
      <c r="H484" s="101"/>
      <c r="I484" s="101"/>
      <c r="J484" s="257"/>
      <c r="K484" s="101"/>
      <c r="L484" s="101"/>
      <c r="M484" s="77"/>
      <c r="N484" s="49" t="s">
        <v>3176</v>
      </c>
      <c r="O484" s="49"/>
      <c r="P484" s="76"/>
      <c r="Q484" s="104"/>
      <c r="R484" s="103"/>
      <c r="S484" s="76" t="s">
        <v>1854</v>
      </c>
      <c r="T484" s="76" t="s">
        <v>22</v>
      </c>
      <c r="U484" s="89"/>
      <c r="V484" s="90">
        <v>1</v>
      </c>
      <c r="W484" s="399">
        <f t="shared" si="362"/>
        <v>2546221</v>
      </c>
      <c r="X484" s="171" t="s">
        <v>3179</v>
      </c>
      <c r="Y484" s="121"/>
      <c r="Z484" s="482" t="s">
        <v>4575</v>
      </c>
      <c r="AA484" s="482" t="s">
        <v>4575</v>
      </c>
      <c r="AB484" s="473" t="s">
        <v>2310</v>
      </c>
      <c r="AC484" s="132" t="s">
        <v>3178</v>
      </c>
      <c r="AD484" s="132" t="s">
        <v>3178</v>
      </c>
      <c r="AE484" s="132" t="s">
        <v>3178</v>
      </c>
      <c r="AF484" s="132" t="str">
        <f t="shared" si="400"/>
        <v>SAME</v>
      </c>
      <c r="AG484" s="132" t="str">
        <f t="shared" si="342"/>
        <v>記載無</v>
      </c>
      <c r="AH484" s="132"/>
      <c r="AI484" s="132"/>
      <c r="AJ484" s="132"/>
      <c r="AK484" s="242"/>
      <c r="AL484" s="132"/>
      <c r="AM484" s="212"/>
      <c r="AN484" s="93">
        <v>2546221</v>
      </c>
      <c r="AO484" s="49" t="str">
        <f t="shared" si="401"/>
        <v>東京都八王子市谷野町２８－４</v>
      </c>
      <c r="AP484" s="49"/>
      <c r="AQ484" s="89"/>
      <c r="AR484" s="93"/>
      <c r="AS484" s="89"/>
      <c r="AT484" s="93"/>
      <c r="AU484" s="89"/>
      <c r="AV484" s="93"/>
      <c r="AW484" s="107"/>
      <c r="AX484" s="103"/>
      <c r="AY484" s="391">
        <f t="shared" si="364"/>
        <v>0</v>
      </c>
      <c r="AZ484" s="95" t="str">
        <f t="shared" si="341"/>
        <v/>
      </c>
      <c r="BA484" s="49" t="str">
        <f t="shared" si="366"/>
        <v>東京都八王子市谷野町２８－４</v>
      </c>
      <c r="BB484" s="48">
        <f t="shared" si="384"/>
        <v>1</v>
      </c>
      <c r="BC484" s="96">
        <f t="shared" si="385"/>
        <v>0</v>
      </c>
      <c r="BD484" s="89" t="str">
        <f t="shared" si="403"/>
        <v>記載無</v>
      </c>
      <c r="BE484" s="97">
        <f t="shared" si="386"/>
        <v>0</v>
      </c>
      <c r="BF484" s="97">
        <f t="shared" si="387"/>
        <v>0</v>
      </c>
      <c r="BG484" s="97">
        <f t="shared" si="388"/>
        <v>0</v>
      </c>
      <c r="BH484" s="97">
        <f t="shared" si="389"/>
        <v>0</v>
      </c>
      <c r="BI484" s="97">
        <f t="shared" si="390"/>
        <v>0</v>
      </c>
      <c r="BJ484" s="97">
        <f t="shared" si="391"/>
        <v>0</v>
      </c>
      <c r="BK484" s="97">
        <f t="shared" si="392"/>
        <v>0</v>
      </c>
      <c r="BL484" s="97">
        <f t="shared" si="393"/>
        <v>0</v>
      </c>
      <c r="BM484" s="97">
        <f t="shared" si="394"/>
        <v>0</v>
      </c>
      <c r="BN484" s="97">
        <f t="shared" si="395"/>
        <v>0</v>
      </c>
      <c r="BO484" s="97">
        <f t="shared" si="396"/>
        <v>0</v>
      </c>
      <c r="BP484" s="97">
        <f t="shared" si="397"/>
        <v>0</v>
      </c>
      <c r="BQ484" s="97">
        <f t="shared" si="398"/>
        <v>0</v>
      </c>
      <c r="BR484" s="97">
        <f t="shared" si="399"/>
        <v>0</v>
      </c>
      <c r="BS484" s="98" t="e">
        <f t="shared" si="402"/>
        <v>#VALUE!</v>
      </c>
      <c r="BT484" s="184"/>
      <c r="BV484" s="103"/>
    </row>
    <row r="485" spans="1:74" ht="31.5" customHeight="1" x14ac:dyDescent="0.25">
      <c r="A485" s="74">
        <v>13</v>
      </c>
      <c r="B485" s="75">
        <v>1061</v>
      </c>
      <c r="C485" s="49" t="s">
        <v>624</v>
      </c>
      <c r="D485" s="76" t="s">
        <v>2988</v>
      </c>
      <c r="E485" s="76"/>
      <c r="F485" s="101" t="s">
        <v>3181</v>
      </c>
      <c r="G485" s="101"/>
      <c r="H485" s="101"/>
      <c r="I485" s="101"/>
      <c r="J485" s="257"/>
      <c r="K485" s="101"/>
      <c r="L485" s="101"/>
      <c r="M485" s="77"/>
      <c r="N485" s="49" t="s">
        <v>3180</v>
      </c>
      <c r="O485" s="49"/>
      <c r="P485" s="76"/>
      <c r="Q485" s="104"/>
      <c r="R485" s="103"/>
      <c r="S485" s="76" t="s">
        <v>1854</v>
      </c>
      <c r="T485" s="76" t="s">
        <v>22</v>
      </c>
      <c r="U485" s="89"/>
      <c r="V485" s="90">
        <v>1</v>
      </c>
      <c r="W485" s="399">
        <f t="shared" si="362"/>
        <v>165300</v>
      </c>
      <c r="X485" s="171" t="s">
        <v>3179</v>
      </c>
      <c r="Y485" s="121"/>
      <c r="Z485" s="482" t="s">
        <v>4575</v>
      </c>
      <c r="AA485" s="482" t="s">
        <v>4575</v>
      </c>
      <c r="AB485" s="473" t="s">
        <v>4576</v>
      </c>
      <c r="AC485" s="132" t="s">
        <v>3178</v>
      </c>
      <c r="AD485" s="132" t="s">
        <v>3178</v>
      </c>
      <c r="AE485" s="132" t="s">
        <v>3178</v>
      </c>
      <c r="AF485" s="132" t="str">
        <f t="shared" si="400"/>
        <v>SAME</v>
      </c>
      <c r="AG485" s="132" t="str">
        <f t="shared" si="342"/>
        <v>記載無</v>
      </c>
      <c r="AH485" s="132"/>
      <c r="AI485" s="132"/>
      <c r="AJ485" s="132"/>
      <c r="AK485" s="215"/>
      <c r="AL485" s="132"/>
      <c r="AM485" s="212"/>
      <c r="AN485" s="93">
        <v>165300</v>
      </c>
      <c r="AO485" s="49" t="str">
        <f t="shared" si="401"/>
        <v>東京都八王子市谷野町２８－5</v>
      </c>
      <c r="AP485" s="49"/>
      <c r="AQ485" s="89"/>
      <c r="AR485" s="93"/>
      <c r="AS485" s="89"/>
      <c r="AT485" s="93"/>
      <c r="AU485" s="89"/>
      <c r="AV485" s="93"/>
      <c r="AW485" s="107"/>
      <c r="AX485" s="103"/>
      <c r="AY485" s="391">
        <f t="shared" si="364"/>
        <v>0</v>
      </c>
      <c r="AZ485" s="95" t="str">
        <f t="shared" si="341"/>
        <v/>
      </c>
      <c r="BA485" s="49" t="str">
        <f t="shared" si="366"/>
        <v>東京都八王子市谷野町２８－5</v>
      </c>
      <c r="BB485" s="48">
        <f t="shared" si="384"/>
        <v>1</v>
      </c>
      <c r="BC485" s="96">
        <f t="shared" si="385"/>
        <v>0</v>
      </c>
      <c r="BD485" s="89" t="str">
        <f t="shared" si="403"/>
        <v>記載無</v>
      </c>
      <c r="BE485" s="97">
        <f t="shared" si="386"/>
        <v>0</v>
      </c>
      <c r="BF485" s="97">
        <f t="shared" si="387"/>
        <v>0</v>
      </c>
      <c r="BG485" s="97">
        <f t="shared" si="388"/>
        <v>0</v>
      </c>
      <c r="BH485" s="97">
        <f t="shared" si="389"/>
        <v>0</v>
      </c>
      <c r="BI485" s="97">
        <f t="shared" si="390"/>
        <v>0</v>
      </c>
      <c r="BJ485" s="97">
        <f t="shared" si="391"/>
        <v>0</v>
      </c>
      <c r="BK485" s="97">
        <f t="shared" si="392"/>
        <v>0</v>
      </c>
      <c r="BL485" s="97">
        <f t="shared" si="393"/>
        <v>0</v>
      </c>
      <c r="BM485" s="97">
        <f t="shared" si="394"/>
        <v>0</v>
      </c>
      <c r="BN485" s="97">
        <f t="shared" si="395"/>
        <v>0</v>
      </c>
      <c r="BO485" s="97">
        <f t="shared" si="396"/>
        <v>0</v>
      </c>
      <c r="BP485" s="97">
        <f t="shared" si="397"/>
        <v>0</v>
      </c>
      <c r="BQ485" s="97">
        <f t="shared" si="398"/>
        <v>0</v>
      </c>
      <c r="BR485" s="116">
        <f t="shared" si="399"/>
        <v>0</v>
      </c>
      <c r="BS485" s="98" t="e">
        <f t="shared" si="402"/>
        <v>#VALUE!</v>
      </c>
      <c r="BT485" s="184"/>
      <c r="BV485" s="103"/>
    </row>
    <row r="486" spans="1:74" ht="31.5" customHeight="1" x14ac:dyDescent="0.25">
      <c r="A486" s="74">
        <v>13</v>
      </c>
      <c r="B486" s="75">
        <v>1063</v>
      </c>
      <c r="C486" s="49" t="s">
        <v>624</v>
      </c>
      <c r="D486" s="76" t="s">
        <v>2988</v>
      </c>
      <c r="E486" s="76"/>
      <c r="F486" s="101" t="s">
        <v>3183</v>
      </c>
      <c r="G486" s="101"/>
      <c r="H486" s="101"/>
      <c r="I486" s="101"/>
      <c r="J486" s="257"/>
      <c r="K486" s="101"/>
      <c r="L486" s="101"/>
      <c r="M486" s="77"/>
      <c r="N486" s="49" t="s">
        <v>3182</v>
      </c>
      <c r="O486" s="49"/>
      <c r="P486" s="76"/>
      <c r="Q486" s="104"/>
      <c r="R486" s="103"/>
      <c r="S486" s="76" t="s">
        <v>1854</v>
      </c>
      <c r="T486" s="76" t="s">
        <v>22</v>
      </c>
      <c r="U486" s="89"/>
      <c r="V486" s="90">
        <v>1</v>
      </c>
      <c r="W486" s="399">
        <f t="shared" si="362"/>
        <v>165300</v>
      </c>
      <c r="X486" s="171" t="s">
        <v>3179</v>
      </c>
      <c r="Y486" s="121"/>
      <c r="Z486" s="482" t="s">
        <v>4575</v>
      </c>
      <c r="AA486" s="482" t="s">
        <v>4575</v>
      </c>
      <c r="AB486" s="473" t="s">
        <v>4576</v>
      </c>
      <c r="AC486" s="132" t="s">
        <v>3178</v>
      </c>
      <c r="AD486" s="132" t="s">
        <v>3178</v>
      </c>
      <c r="AE486" s="132" t="s">
        <v>3178</v>
      </c>
      <c r="AF486" s="132" t="str">
        <f t="shared" si="400"/>
        <v>SAME</v>
      </c>
      <c r="AG486" s="132" t="str">
        <f t="shared" si="342"/>
        <v>記載無</v>
      </c>
      <c r="AH486" s="132"/>
      <c r="AI486" s="132"/>
      <c r="AJ486" s="132"/>
      <c r="AK486" s="215"/>
      <c r="AL486" s="132"/>
      <c r="AM486" s="212"/>
      <c r="AN486" s="93">
        <v>165300</v>
      </c>
      <c r="AO486" s="49" t="str">
        <f t="shared" si="401"/>
        <v>東京都八王子市谷野町２８－6</v>
      </c>
      <c r="AP486" s="49"/>
      <c r="AQ486" s="89"/>
      <c r="AR486" s="93"/>
      <c r="AS486" s="89"/>
      <c r="AT486" s="93"/>
      <c r="AU486" s="89"/>
      <c r="AV486" s="93"/>
      <c r="AW486" s="107"/>
      <c r="AX486" s="103"/>
      <c r="AY486" s="391">
        <f t="shared" si="364"/>
        <v>0</v>
      </c>
      <c r="AZ486" s="95" t="str">
        <f t="shared" si="341"/>
        <v/>
      </c>
      <c r="BA486" s="49" t="str">
        <f t="shared" si="366"/>
        <v>東京都八王子市谷野町２８－6</v>
      </c>
      <c r="BB486" s="48">
        <f t="shared" si="384"/>
        <v>1</v>
      </c>
      <c r="BC486" s="96">
        <f t="shared" si="385"/>
        <v>0</v>
      </c>
      <c r="BD486" s="89" t="str">
        <f t="shared" si="403"/>
        <v>記載無</v>
      </c>
      <c r="BE486" s="97">
        <f t="shared" si="386"/>
        <v>0</v>
      </c>
      <c r="BF486" s="97">
        <f t="shared" si="387"/>
        <v>0</v>
      </c>
      <c r="BG486" s="97">
        <f t="shared" si="388"/>
        <v>0</v>
      </c>
      <c r="BH486" s="97">
        <f t="shared" si="389"/>
        <v>0</v>
      </c>
      <c r="BI486" s="97">
        <f t="shared" si="390"/>
        <v>0</v>
      </c>
      <c r="BJ486" s="97">
        <f t="shared" si="391"/>
        <v>0</v>
      </c>
      <c r="BK486" s="97">
        <f t="shared" si="392"/>
        <v>0</v>
      </c>
      <c r="BL486" s="97">
        <f t="shared" si="393"/>
        <v>0</v>
      </c>
      <c r="BM486" s="97">
        <f t="shared" si="394"/>
        <v>0</v>
      </c>
      <c r="BN486" s="97">
        <f t="shared" si="395"/>
        <v>0</v>
      </c>
      <c r="BO486" s="97">
        <f t="shared" si="396"/>
        <v>0</v>
      </c>
      <c r="BP486" s="97">
        <f t="shared" si="397"/>
        <v>0</v>
      </c>
      <c r="BQ486" s="97">
        <f t="shared" si="398"/>
        <v>0</v>
      </c>
      <c r="BR486" s="116">
        <f t="shared" si="399"/>
        <v>0</v>
      </c>
      <c r="BS486" s="98" t="e">
        <f t="shared" si="402"/>
        <v>#VALUE!</v>
      </c>
      <c r="BV486" s="103"/>
    </row>
    <row r="487" spans="1:74" ht="31.5" customHeight="1" x14ac:dyDescent="0.25">
      <c r="A487" s="74">
        <v>13</v>
      </c>
      <c r="B487" s="75">
        <v>1062</v>
      </c>
      <c r="C487" s="49" t="s">
        <v>624</v>
      </c>
      <c r="D487" s="76" t="s">
        <v>3434</v>
      </c>
      <c r="E487" s="76"/>
      <c r="F487" s="101" t="s">
        <v>3186</v>
      </c>
      <c r="G487" s="101"/>
      <c r="H487" s="101"/>
      <c r="I487" s="101"/>
      <c r="J487" s="257"/>
      <c r="K487" s="101"/>
      <c r="L487" s="101"/>
      <c r="M487" s="77"/>
      <c r="N487" s="49" t="s">
        <v>1910</v>
      </c>
      <c r="O487" s="49"/>
      <c r="P487" s="76"/>
      <c r="Q487" s="104"/>
      <c r="R487" s="103"/>
      <c r="S487" s="76" t="s">
        <v>1854</v>
      </c>
      <c r="T487" s="76" t="s">
        <v>22</v>
      </c>
      <c r="U487" s="89"/>
      <c r="V487" s="90">
        <v>7</v>
      </c>
      <c r="W487" s="399">
        <f t="shared" si="362"/>
        <v>458285.71428571426</v>
      </c>
      <c r="X487" s="174"/>
      <c r="Y487" s="121"/>
      <c r="Z487" s="482" t="s">
        <v>4575</v>
      </c>
      <c r="AA487" s="482" t="s">
        <v>4575</v>
      </c>
      <c r="AB487" s="473" t="s">
        <v>4576</v>
      </c>
      <c r="AC487" s="204"/>
      <c r="AD487" s="132">
        <v>42564</v>
      </c>
      <c r="AE487" s="132"/>
      <c r="AF487" s="132" t="str">
        <f t="shared" si="400"/>
        <v/>
      </c>
      <c r="AG487" s="132">
        <f t="shared" si="342"/>
        <v>42564</v>
      </c>
      <c r="AH487" s="132"/>
      <c r="AI487" s="132"/>
      <c r="AJ487" s="132"/>
      <c r="AK487" s="112"/>
      <c r="AL487" s="132"/>
      <c r="AM487" s="212"/>
      <c r="AN487" s="93">
        <v>3208000</v>
      </c>
      <c r="AO487" s="49" t="str">
        <f t="shared" si="401"/>
        <v>東京都八王子市谷野町２８－７_20160713</v>
      </c>
      <c r="AP487" s="49"/>
      <c r="AQ487" s="89"/>
      <c r="AR487" s="93"/>
      <c r="AS487" s="89"/>
      <c r="AT487" s="93"/>
      <c r="AU487" s="89"/>
      <c r="AV487" s="93"/>
      <c r="AW487" s="107"/>
      <c r="AX487" s="103"/>
      <c r="AY487" s="391">
        <f t="shared" si="364"/>
        <v>0</v>
      </c>
      <c r="AZ487" s="95" t="str">
        <f t="shared" si="341"/>
        <v/>
      </c>
      <c r="BA487" s="49" t="str">
        <f t="shared" si="366"/>
        <v>東京都八王子市谷野町２８－７_20160713</v>
      </c>
      <c r="BB487" s="48">
        <f t="shared" si="384"/>
        <v>7</v>
      </c>
      <c r="BC487" s="96">
        <f t="shared" si="385"/>
        <v>0</v>
      </c>
      <c r="BD487" s="89">
        <f t="shared" si="403"/>
        <v>0</v>
      </c>
      <c r="BE487" s="97">
        <f t="shared" si="386"/>
        <v>0</v>
      </c>
      <c r="BF487" s="97" t="str">
        <f t="shared" si="387"/>
        <v/>
      </c>
      <c r="BG487" s="97">
        <f t="shared" si="388"/>
        <v>0</v>
      </c>
      <c r="BH487" s="97">
        <f t="shared" si="389"/>
        <v>0</v>
      </c>
      <c r="BI487" s="97">
        <f t="shared" si="390"/>
        <v>0</v>
      </c>
      <c r="BJ487" s="97">
        <f t="shared" si="391"/>
        <v>0</v>
      </c>
      <c r="BK487" s="97">
        <f t="shared" si="392"/>
        <v>0</v>
      </c>
      <c r="BL487" s="97">
        <f t="shared" si="393"/>
        <v>0</v>
      </c>
      <c r="BM487" s="97">
        <f t="shared" si="394"/>
        <v>0</v>
      </c>
      <c r="BN487" s="97">
        <f t="shared" si="395"/>
        <v>0</v>
      </c>
      <c r="BO487" s="97">
        <f t="shared" si="396"/>
        <v>0</v>
      </c>
      <c r="BP487" s="97">
        <f t="shared" si="397"/>
        <v>0</v>
      </c>
      <c r="BQ487" s="97">
        <f t="shared" si="398"/>
        <v>0</v>
      </c>
      <c r="BR487" s="97">
        <f t="shared" si="399"/>
        <v>0</v>
      </c>
      <c r="BS487" s="98" t="e">
        <f t="shared" si="402"/>
        <v>#VALUE!</v>
      </c>
      <c r="BT487" s="183"/>
      <c r="BV487" s="103"/>
    </row>
    <row r="488" spans="1:74" ht="31.5" customHeight="1" x14ac:dyDescent="0.25">
      <c r="A488" s="74">
        <v>13</v>
      </c>
      <c r="B488" s="75">
        <v>264</v>
      </c>
      <c r="C488" s="49" t="s">
        <v>177</v>
      </c>
      <c r="D488" s="76" t="s">
        <v>2988</v>
      </c>
      <c r="E488" s="76" t="s">
        <v>1380</v>
      </c>
      <c r="F488" s="101"/>
      <c r="G488" s="87" t="s">
        <v>4054</v>
      </c>
      <c r="H488" s="101"/>
      <c r="I488" s="101"/>
      <c r="J488" s="257"/>
      <c r="K488" s="101"/>
      <c r="L488" s="101"/>
      <c r="M488" s="77"/>
      <c r="N488" s="49" t="s">
        <v>1382</v>
      </c>
      <c r="O488" s="49"/>
      <c r="P488" s="49"/>
      <c r="Q488" s="88" t="s">
        <v>178</v>
      </c>
      <c r="R488" s="49"/>
      <c r="S488" s="76" t="s">
        <v>1854</v>
      </c>
      <c r="T488" s="76" t="s">
        <v>22</v>
      </c>
      <c r="U488" s="110"/>
      <c r="V488" s="143">
        <v>3</v>
      </c>
      <c r="W488" s="399">
        <f t="shared" si="362"/>
        <v>692666.66666666663</v>
      </c>
      <c r="X488" s="171" t="s">
        <v>3192</v>
      </c>
      <c r="Y488" s="121"/>
      <c r="Z488" s="482" t="s">
        <v>4575</v>
      </c>
      <c r="AA488" s="482" t="s">
        <v>4575</v>
      </c>
      <c r="AB488" s="473" t="s">
        <v>4576</v>
      </c>
      <c r="AC488" s="121"/>
      <c r="AD488" s="132">
        <v>42564</v>
      </c>
      <c r="AE488" s="132"/>
      <c r="AF488" s="132" t="str">
        <f t="shared" si="400"/>
        <v/>
      </c>
      <c r="AG488" s="132">
        <f t="shared" si="342"/>
        <v>42564</v>
      </c>
      <c r="AH488" s="132"/>
      <c r="AI488" s="132"/>
      <c r="AJ488" s="132"/>
      <c r="AK488" s="112"/>
      <c r="AL488" s="132"/>
      <c r="AM488" s="150"/>
      <c r="AN488" s="111">
        <v>2078000</v>
      </c>
      <c r="AO488" s="49" t="str">
        <f t="shared" si="401"/>
        <v>東京都八王子市梅坪町４５１－１～２</v>
      </c>
      <c r="AP488" s="49"/>
      <c r="AQ488" s="89"/>
      <c r="AR488" s="93"/>
      <c r="AS488" s="89"/>
      <c r="AT488" s="93"/>
      <c r="AU488" s="89"/>
      <c r="AV488" s="93"/>
      <c r="AW488" s="107"/>
      <c r="AX488" s="103"/>
      <c r="AY488" s="391">
        <f t="shared" si="364"/>
        <v>0</v>
      </c>
      <c r="AZ488" s="95" t="str">
        <f t="shared" si="341"/>
        <v/>
      </c>
      <c r="BA488" s="49" t="str">
        <f t="shared" si="366"/>
        <v>東京都八王子市梅坪町４５１－１～２</v>
      </c>
      <c r="BB488" s="48">
        <f t="shared" si="384"/>
        <v>3</v>
      </c>
      <c r="BC488" s="96">
        <f t="shared" si="385"/>
        <v>0</v>
      </c>
      <c r="BD488" s="89">
        <f t="shared" si="403"/>
        <v>0</v>
      </c>
      <c r="BE488" s="97">
        <f t="shared" si="386"/>
        <v>0</v>
      </c>
      <c r="BF488" s="97" t="str">
        <f t="shared" si="387"/>
        <v/>
      </c>
      <c r="BG488" s="97">
        <f t="shared" si="388"/>
        <v>0</v>
      </c>
      <c r="BH488" s="97">
        <f t="shared" si="389"/>
        <v>0</v>
      </c>
      <c r="BI488" s="97">
        <f t="shared" si="390"/>
        <v>0</v>
      </c>
      <c r="BJ488" s="97">
        <f t="shared" si="391"/>
        <v>0</v>
      </c>
      <c r="BK488" s="97">
        <f t="shared" si="392"/>
        <v>0</v>
      </c>
      <c r="BL488" s="97">
        <f t="shared" si="393"/>
        <v>0</v>
      </c>
      <c r="BM488" s="97">
        <f t="shared" si="394"/>
        <v>0</v>
      </c>
      <c r="BN488" s="97">
        <f t="shared" si="395"/>
        <v>0</v>
      </c>
      <c r="BO488" s="97">
        <f t="shared" si="396"/>
        <v>0</v>
      </c>
      <c r="BP488" s="97">
        <f t="shared" si="397"/>
        <v>0</v>
      </c>
      <c r="BQ488" s="97">
        <f t="shared" si="398"/>
        <v>0</v>
      </c>
      <c r="BR488" s="97">
        <f t="shared" si="399"/>
        <v>0</v>
      </c>
      <c r="BS488" s="98" t="e">
        <f t="shared" si="402"/>
        <v>#VALUE!</v>
      </c>
      <c r="BT488" s="183"/>
      <c r="BV488" s="103"/>
    </row>
    <row r="489" spans="1:74" ht="31.5" customHeight="1" x14ac:dyDescent="0.25">
      <c r="A489" s="74">
        <v>13</v>
      </c>
      <c r="B489" s="75">
        <v>265</v>
      </c>
      <c r="C489" s="49" t="s">
        <v>2862</v>
      </c>
      <c r="D489" s="76" t="s">
        <v>3431</v>
      </c>
      <c r="E489" s="48" t="s">
        <v>1069</v>
      </c>
      <c r="F489" s="87" t="s">
        <v>2865</v>
      </c>
      <c r="G489" s="87"/>
      <c r="H489" s="87"/>
      <c r="I489" s="87"/>
      <c r="J489" s="109"/>
      <c r="K489" s="87"/>
      <c r="L489" s="87"/>
      <c r="M489" s="48" t="s">
        <v>2371</v>
      </c>
      <c r="N489" s="49" t="s">
        <v>1385</v>
      </c>
      <c r="O489" s="49"/>
      <c r="P489" s="76" t="str">
        <f>IF(COUNTIF(N489,"*未確定*"),"番地未確定","")</f>
        <v/>
      </c>
      <c r="Q489" s="88" t="s">
        <v>2866</v>
      </c>
      <c r="R489" s="49"/>
      <c r="S489" s="76" t="s">
        <v>1854</v>
      </c>
      <c r="T489" s="48" t="s">
        <v>1812</v>
      </c>
      <c r="U489" s="89"/>
      <c r="V489" s="90">
        <v>1</v>
      </c>
      <c r="W489" s="399">
        <f t="shared" si="362"/>
        <v>0</v>
      </c>
      <c r="X489" s="171" t="s">
        <v>2465</v>
      </c>
      <c r="Y489" s="76"/>
      <c r="Z489" s="482" t="s">
        <v>4575</v>
      </c>
      <c r="AA489" s="482" t="s">
        <v>4575</v>
      </c>
      <c r="AB489" s="473" t="s">
        <v>4576</v>
      </c>
      <c r="AC489" s="237" t="s">
        <v>3716</v>
      </c>
      <c r="AD489" s="132">
        <v>43537</v>
      </c>
      <c r="AE489" s="132">
        <v>41709</v>
      </c>
      <c r="AF489" s="132" t="str">
        <f t="shared" si="400"/>
        <v/>
      </c>
      <c r="AG489" s="132">
        <f t="shared" si="342"/>
        <v>41709</v>
      </c>
      <c r="AH489" s="132"/>
      <c r="AI489" s="204" t="s">
        <v>2859</v>
      </c>
      <c r="AJ489" s="205">
        <v>43567</v>
      </c>
      <c r="AK489" s="211">
        <v>594550</v>
      </c>
      <c r="AL489" s="226">
        <v>594550</v>
      </c>
      <c r="AM489" s="208">
        <v>0</v>
      </c>
      <c r="AN489" s="93"/>
      <c r="AO489" s="49" t="str">
        <f t="shared" si="401"/>
        <v>東京都八丈島八丈町三根５８８－１</v>
      </c>
      <c r="AP489" s="49"/>
      <c r="AQ489" s="89"/>
      <c r="AR489" s="93"/>
      <c r="AS489" s="89"/>
      <c r="AT489" s="93"/>
      <c r="AU489" s="89"/>
      <c r="AV489" s="93"/>
      <c r="AW489" s="89"/>
      <c r="AX489" s="94"/>
      <c r="AY489" s="391">
        <f t="shared" si="364"/>
        <v>0</v>
      </c>
      <c r="AZ489" s="95" t="str">
        <f t="shared" si="341"/>
        <v/>
      </c>
      <c r="BA489" s="49" t="str">
        <f t="shared" si="366"/>
        <v>東京都八丈島八丈町三根５８８－１</v>
      </c>
      <c r="BB489" s="48">
        <f t="shared" si="384"/>
        <v>1</v>
      </c>
      <c r="BC489" s="96">
        <f t="shared" si="385"/>
        <v>0</v>
      </c>
      <c r="BD489" s="89" t="str">
        <f t="shared" si="403"/>
        <v>支払済</v>
      </c>
      <c r="BE489" s="97">
        <f t="shared" si="386"/>
        <v>0</v>
      </c>
      <c r="BF489" s="97">
        <f t="shared" si="387"/>
        <v>0</v>
      </c>
      <c r="BG489" s="97">
        <f t="shared" si="388"/>
        <v>0</v>
      </c>
      <c r="BH489" s="97">
        <f t="shared" si="389"/>
        <v>0</v>
      </c>
      <c r="BI489" s="97">
        <f t="shared" si="390"/>
        <v>0</v>
      </c>
      <c r="BJ489" s="97">
        <f t="shared" si="391"/>
        <v>0</v>
      </c>
      <c r="BK489" s="97">
        <f t="shared" si="392"/>
        <v>0</v>
      </c>
      <c r="BL489" s="97">
        <f t="shared" si="393"/>
        <v>0</v>
      </c>
      <c r="BM489" s="97">
        <f t="shared" si="394"/>
        <v>0</v>
      </c>
      <c r="BN489" s="97">
        <f t="shared" si="395"/>
        <v>0</v>
      </c>
      <c r="BO489" s="97">
        <f t="shared" si="396"/>
        <v>0</v>
      </c>
      <c r="BP489" s="97">
        <f t="shared" si="397"/>
        <v>0</v>
      </c>
      <c r="BQ489" s="97">
        <f t="shared" si="398"/>
        <v>0</v>
      </c>
      <c r="BR489" s="97">
        <f t="shared" si="399"/>
        <v>0</v>
      </c>
      <c r="BS489" s="98" t="e">
        <f t="shared" si="402"/>
        <v>#VALUE!</v>
      </c>
      <c r="BT489" s="183"/>
      <c r="BV489" s="103"/>
    </row>
    <row r="490" spans="1:74" ht="31.5" customHeight="1" x14ac:dyDescent="0.25">
      <c r="A490" s="74">
        <v>13</v>
      </c>
      <c r="B490" s="75">
        <v>267</v>
      </c>
      <c r="C490" s="49" t="s">
        <v>627</v>
      </c>
      <c r="D490" s="76" t="s">
        <v>3435</v>
      </c>
      <c r="E490" s="103"/>
      <c r="F490" s="87"/>
      <c r="G490" s="87" t="s">
        <v>4054</v>
      </c>
      <c r="H490" s="133"/>
      <c r="I490" s="133"/>
      <c r="J490" s="262"/>
      <c r="K490" s="133"/>
      <c r="L490" s="133"/>
      <c r="M490" s="82"/>
      <c r="N490" s="49" t="s">
        <v>1386</v>
      </c>
      <c r="O490" s="49"/>
      <c r="P490" s="49"/>
      <c r="Q490" s="88" t="s">
        <v>215</v>
      </c>
      <c r="R490" s="49"/>
      <c r="S490" s="76" t="s">
        <v>1854</v>
      </c>
      <c r="T490" s="48" t="s">
        <v>1812</v>
      </c>
      <c r="U490" s="110"/>
      <c r="V490" s="90">
        <v>4</v>
      </c>
      <c r="W490" s="399">
        <f t="shared" si="362"/>
        <v>3788110.5</v>
      </c>
      <c r="X490" s="171" t="s">
        <v>3189</v>
      </c>
      <c r="Y490" s="213"/>
      <c r="Z490" s="482" t="s">
        <v>4575</v>
      </c>
      <c r="AA490" s="482" t="s">
        <v>4575</v>
      </c>
      <c r="AB490" s="473" t="s">
        <v>4576</v>
      </c>
      <c r="AC490" s="213"/>
      <c r="AD490" s="132">
        <v>42797</v>
      </c>
      <c r="AE490" s="132"/>
      <c r="AF490" s="132" t="str">
        <f t="shared" si="400"/>
        <v/>
      </c>
      <c r="AG490" s="132">
        <f t="shared" si="342"/>
        <v>42797</v>
      </c>
      <c r="AH490" s="132"/>
      <c r="AI490" s="132"/>
      <c r="AJ490" s="132"/>
      <c r="AK490" s="215"/>
      <c r="AL490" s="132"/>
      <c r="AM490" s="223"/>
      <c r="AN490" s="111">
        <v>15152442</v>
      </c>
      <c r="AO490" s="49" t="str">
        <f t="shared" si="401"/>
        <v>東京都八丈島八丈町三根５８９４－３－１～２他</v>
      </c>
      <c r="AP490" s="49"/>
      <c r="AQ490" s="89"/>
      <c r="AR490" s="93"/>
      <c r="AS490" s="89"/>
      <c r="AT490" s="93"/>
      <c r="AU490" s="89"/>
      <c r="AV490" s="93"/>
      <c r="AW490" s="107"/>
      <c r="AX490" s="103"/>
      <c r="AY490" s="391">
        <f t="shared" si="364"/>
        <v>0</v>
      </c>
      <c r="AZ490" s="95" t="str">
        <f t="shared" si="341"/>
        <v/>
      </c>
      <c r="BA490" s="49" t="str">
        <f t="shared" si="366"/>
        <v>東京都八丈島八丈町三根５８９４－３－１～２他</v>
      </c>
      <c r="BB490" s="48">
        <f t="shared" si="384"/>
        <v>4</v>
      </c>
      <c r="BC490" s="96">
        <f t="shared" si="385"/>
        <v>0</v>
      </c>
      <c r="BD490" s="89">
        <f t="shared" si="403"/>
        <v>0</v>
      </c>
      <c r="BE490" s="97">
        <f t="shared" si="386"/>
        <v>0</v>
      </c>
      <c r="BF490" s="97" t="str">
        <f t="shared" si="387"/>
        <v/>
      </c>
      <c r="BG490" s="97">
        <f t="shared" si="388"/>
        <v>0</v>
      </c>
      <c r="BH490" s="97">
        <f t="shared" si="389"/>
        <v>0</v>
      </c>
      <c r="BI490" s="97">
        <f t="shared" si="390"/>
        <v>0</v>
      </c>
      <c r="BJ490" s="97">
        <f t="shared" si="391"/>
        <v>0</v>
      </c>
      <c r="BK490" s="97">
        <f t="shared" si="392"/>
        <v>0</v>
      </c>
      <c r="BL490" s="97">
        <f t="shared" si="393"/>
        <v>0</v>
      </c>
      <c r="BM490" s="97">
        <f t="shared" si="394"/>
        <v>0</v>
      </c>
      <c r="BN490" s="97">
        <f t="shared" si="395"/>
        <v>0</v>
      </c>
      <c r="BO490" s="97">
        <f t="shared" si="396"/>
        <v>0</v>
      </c>
      <c r="BP490" s="97">
        <f t="shared" si="397"/>
        <v>0</v>
      </c>
      <c r="BQ490" s="97">
        <f t="shared" si="398"/>
        <v>0</v>
      </c>
      <c r="BR490" s="97">
        <f t="shared" si="399"/>
        <v>0</v>
      </c>
      <c r="BS490" s="98" t="e">
        <f t="shared" si="402"/>
        <v>#VALUE!</v>
      </c>
      <c r="BT490" s="183"/>
      <c r="BV490" s="103"/>
    </row>
    <row r="491" spans="1:74" ht="31.5" customHeight="1" x14ac:dyDescent="0.25">
      <c r="A491" s="74">
        <v>13</v>
      </c>
      <c r="B491" s="75">
        <v>266</v>
      </c>
      <c r="C491" s="49" t="s">
        <v>627</v>
      </c>
      <c r="D491" s="76" t="s">
        <v>3432</v>
      </c>
      <c r="E491" s="48" t="s">
        <v>1381</v>
      </c>
      <c r="F491" s="87"/>
      <c r="G491" s="87" t="s">
        <v>4054</v>
      </c>
      <c r="H491" s="87"/>
      <c r="I491" s="87"/>
      <c r="J491" s="109"/>
      <c r="K491" s="87"/>
      <c r="L491" s="87"/>
      <c r="M491" s="48" t="s">
        <v>2371</v>
      </c>
      <c r="N491" s="49" t="s">
        <v>1386</v>
      </c>
      <c r="O491" s="49"/>
      <c r="P491" s="76" t="str">
        <f>IF(COUNTIF(N491,"*未確定*"),"番地未確定","")</f>
        <v/>
      </c>
      <c r="Q491" s="88" t="s">
        <v>628</v>
      </c>
      <c r="R491" s="49"/>
      <c r="S491" s="76" t="s">
        <v>1854</v>
      </c>
      <c r="T491" s="48" t="s">
        <v>1812</v>
      </c>
      <c r="U491" s="89"/>
      <c r="V491" s="90">
        <v>4</v>
      </c>
      <c r="W491" s="399">
        <f t="shared" si="362"/>
        <v>3788110.5</v>
      </c>
      <c r="X491" s="171" t="s">
        <v>3189</v>
      </c>
      <c r="Y491" s="76"/>
      <c r="Z491" s="482" t="s">
        <v>4575</v>
      </c>
      <c r="AA491" s="482" t="s">
        <v>4575</v>
      </c>
      <c r="AB491" s="473" t="s">
        <v>4576</v>
      </c>
      <c r="AC491" s="132" t="s">
        <v>145</v>
      </c>
      <c r="AD491" s="132">
        <v>42797</v>
      </c>
      <c r="AE491" s="132">
        <v>41709</v>
      </c>
      <c r="AF491" s="132" t="str">
        <f t="shared" si="400"/>
        <v/>
      </c>
      <c r="AG491" s="132">
        <f t="shared" si="342"/>
        <v>41709</v>
      </c>
      <c r="AH491" s="132"/>
      <c r="AI491" s="204"/>
      <c r="AJ491" s="205"/>
      <c r="AK491" s="211"/>
      <c r="AL491" s="207"/>
      <c r="AM491" s="208">
        <v>15152442</v>
      </c>
      <c r="AN491" s="93"/>
      <c r="AO491" s="49" t="str">
        <f t="shared" si="401"/>
        <v>東京都八丈島八丈町三根５８９４－３－１～２他</v>
      </c>
      <c r="AP491" s="49"/>
      <c r="AQ491" s="89"/>
      <c r="AR491" s="93"/>
      <c r="AS491" s="89"/>
      <c r="AT491" s="93"/>
      <c r="AU491" s="89"/>
      <c r="AV491" s="93"/>
      <c r="AW491" s="89"/>
      <c r="AX491" s="94"/>
      <c r="AY491" s="391">
        <f t="shared" si="364"/>
        <v>0</v>
      </c>
      <c r="AZ491" s="95">
        <f t="shared" si="341"/>
        <v>15152442</v>
      </c>
      <c r="BA491" s="49" t="str">
        <f t="shared" si="366"/>
        <v>東京都八丈島八丈町三根５８９４－３－１～２他</v>
      </c>
      <c r="BB491" s="48">
        <f t="shared" si="384"/>
        <v>4</v>
      </c>
      <c r="BC491" s="96">
        <f t="shared" si="385"/>
        <v>0</v>
      </c>
      <c r="BD491" s="89" t="str">
        <f t="shared" si="403"/>
        <v>期限未記載</v>
      </c>
      <c r="BE491" s="97">
        <f t="shared" si="386"/>
        <v>15152442</v>
      </c>
      <c r="BF491" s="97">
        <f t="shared" si="387"/>
        <v>0</v>
      </c>
      <c r="BG491" s="97">
        <f t="shared" si="388"/>
        <v>0</v>
      </c>
      <c r="BH491" s="97">
        <f t="shared" si="389"/>
        <v>0</v>
      </c>
      <c r="BI491" s="97">
        <f t="shared" si="390"/>
        <v>0</v>
      </c>
      <c r="BJ491" s="97">
        <f t="shared" si="391"/>
        <v>0</v>
      </c>
      <c r="BK491" s="97">
        <f t="shared" si="392"/>
        <v>0</v>
      </c>
      <c r="BL491" s="97">
        <f t="shared" si="393"/>
        <v>0</v>
      </c>
      <c r="BM491" s="97">
        <f t="shared" si="394"/>
        <v>0</v>
      </c>
      <c r="BN491" s="97">
        <f t="shared" si="395"/>
        <v>0</v>
      </c>
      <c r="BO491" s="97">
        <f t="shared" si="396"/>
        <v>0</v>
      </c>
      <c r="BP491" s="97">
        <f t="shared" si="397"/>
        <v>0</v>
      </c>
      <c r="BQ491" s="97">
        <f t="shared" si="398"/>
        <v>0</v>
      </c>
      <c r="BR491" s="97">
        <f t="shared" si="399"/>
        <v>0</v>
      </c>
      <c r="BS491" s="98">
        <f t="shared" si="402"/>
        <v>0</v>
      </c>
      <c r="BT491" s="183"/>
      <c r="BV491" s="103"/>
    </row>
    <row r="492" spans="1:74" ht="31.5" customHeight="1" x14ac:dyDescent="0.25">
      <c r="A492" s="74">
        <v>13</v>
      </c>
      <c r="B492" s="75">
        <v>1105</v>
      </c>
      <c r="C492" s="49" t="s">
        <v>2364</v>
      </c>
      <c r="D492" s="76" t="s">
        <v>3431</v>
      </c>
      <c r="E492" s="103"/>
      <c r="F492" s="87" t="s">
        <v>2428</v>
      </c>
      <c r="G492" s="87"/>
      <c r="H492" s="87"/>
      <c r="I492" s="87"/>
      <c r="J492" s="109"/>
      <c r="K492" s="87"/>
      <c r="L492" s="87"/>
      <c r="M492" s="48" t="s">
        <v>2371</v>
      </c>
      <c r="N492" s="49" t="s">
        <v>2427</v>
      </c>
      <c r="O492" s="49"/>
      <c r="P492" s="49"/>
      <c r="Q492" s="88"/>
      <c r="R492" s="49"/>
      <c r="S492" s="76" t="s">
        <v>1854</v>
      </c>
      <c r="T492" s="48" t="s">
        <v>1812</v>
      </c>
      <c r="U492" s="110"/>
      <c r="V492" s="90">
        <v>1</v>
      </c>
      <c r="W492" s="399">
        <f t="shared" si="362"/>
        <v>101627</v>
      </c>
      <c r="X492" s="171" t="s">
        <v>3189</v>
      </c>
      <c r="Y492" s="240"/>
      <c r="Z492" s="482" t="s">
        <v>4575</v>
      </c>
      <c r="AA492" s="482" t="s">
        <v>4575</v>
      </c>
      <c r="AB492" s="473" t="s">
        <v>4576</v>
      </c>
      <c r="AC492" s="214">
        <v>43567</v>
      </c>
      <c r="AD492" s="132">
        <v>43537</v>
      </c>
      <c r="AE492" s="132"/>
      <c r="AF492" s="132" t="str">
        <f t="shared" si="400"/>
        <v/>
      </c>
      <c r="AG492" s="132">
        <f t="shared" si="342"/>
        <v>43537</v>
      </c>
      <c r="AH492" s="132" t="str">
        <f>+IF(AD492="",AE492,"")</f>
        <v/>
      </c>
      <c r="AI492" s="204" t="s">
        <v>2345</v>
      </c>
      <c r="AJ492" s="205">
        <v>43567</v>
      </c>
      <c r="AK492" s="206">
        <v>304881</v>
      </c>
      <c r="AL492" s="226">
        <v>101627</v>
      </c>
      <c r="AM492" s="241">
        <v>101627</v>
      </c>
      <c r="AN492" s="111"/>
      <c r="AO492" s="49" t="str">
        <f t="shared" si="401"/>
        <v>東京都八丈島八丈町三根５８９４－３2</v>
      </c>
      <c r="AP492" s="49"/>
      <c r="AQ492" s="89"/>
      <c r="AR492" s="93"/>
      <c r="AS492" s="89"/>
      <c r="AT492" s="93"/>
      <c r="AU492" s="89"/>
      <c r="AV492" s="93"/>
      <c r="AW492" s="107"/>
      <c r="AX492" s="103"/>
      <c r="AY492" s="391">
        <f t="shared" si="364"/>
        <v>0</v>
      </c>
      <c r="AZ492" s="99">
        <f t="shared" si="341"/>
        <v>101627</v>
      </c>
      <c r="BA492" s="49" t="str">
        <f t="shared" si="366"/>
        <v>東京都八丈島八丈町三根５８９４－３2</v>
      </c>
      <c r="BB492" s="48">
        <v>4</v>
      </c>
      <c r="BC492" s="96"/>
      <c r="BD492" s="89"/>
      <c r="BE492" s="97"/>
      <c r="BF492" s="97"/>
      <c r="BG492" s="97"/>
      <c r="BH492" s="97"/>
      <c r="BI492" s="112"/>
      <c r="BJ492" s="97"/>
      <c r="BK492" s="97"/>
      <c r="BL492" s="97"/>
      <c r="BM492" s="97"/>
      <c r="BN492" s="97"/>
      <c r="BO492" s="97"/>
      <c r="BP492" s="97"/>
      <c r="BQ492" s="97"/>
      <c r="BR492" s="97"/>
      <c r="BS492" s="113">
        <v>304881</v>
      </c>
      <c r="BT492" s="183"/>
      <c r="BV492" s="103"/>
    </row>
    <row r="493" spans="1:74" ht="31.5" customHeight="1" x14ac:dyDescent="0.25">
      <c r="A493" s="74">
        <v>13</v>
      </c>
      <c r="B493" s="75">
        <v>1107</v>
      </c>
      <c r="C493" s="49" t="s">
        <v>2364</v>
      </c>
      <c r="D493" s="76" t="s">
        <v>3431</v>
      </c>
      <c r="E493" s="103"/>
      <c r="F493" s="78" t="s">
        <v>3244</v>
      </c>
      <c r="G493" s="78"/>
      <c r="H493" s="78"/>
      <c r="I493" s="78"/>
      <c r="J493" s="261"/>
      <c r="K493" s="78"/>
      <c r="L493" s="78"/>
      <c r="M493" s="48" t="s">
        <v>2371</v>
      </c>
      <c r="N493" s="126" t="s">
        <v>3245</v>
      </c>
      <c r="O493" s="126"/>
      <c r="P493" s="49"/>
      <c r="Q493" s="88"/>
      <c r="R493" s="49"/>
      <c r="S493" s="76" t="s">
        <v>1854</v>
      </c>
      <c r="T493" s="48" t="s">
        <v>1812</v>
      </c>
      <c r="U493" s="110"/>
      <c r="V493" s="90">
        <v>1</v>
      </c>
      <c r="W493" s="399">
        <f t="shared" si="362"/>
        <v>15152442</v>
      </c>
      <c r="X493" s="171" t="s">
        <v>3189</v>
      </c>
      <c r="Y493" s="240"/>
      <c r="Z493" s="482" t="s">
        <v>4575</v>
      </c>
      <c r="AA493" s="482" t="s">
        <v>4575</v>
      </c>
      <c r="AB493" s="473" t="s">
        <v>4576</v>
      </c>
      <c r="AC493" s="237" t="s">
        <v>3142</v>
      </c>
      <c r="AD493" s="132" t="s">
        <v>3178</v>
      </c>
      <c r="AE493" s="132"/>
      <c r="AF493" s="132" t="str">
        <f t="shared" si="400"/>
        <v/>
      </c>
      <c r="AG493" s="132" t="str">
        <f t="shared" si="342"/>
        <v>記載無</v>
      </c>
      <c r="AH493" s="132" t="str">
        <f>+IF(AD493="",AE493,"")</f>
        <v/>
      </c>
      <c r="AI493" s="204" t="s">
        <v>2345</v>
      </c>
      <c r="AJ493" s="205">
        <v>43567</v>
      </c>
      <c r="AK493" s="206">
        <v>304881</v>
      </c>
      <c r="AL493" s="226">
        <v>101627</v>
      </c>
      <c r="AM493" s="241">
        <v>15152442</v>
      </c>
      <c r="AN493" s="111"/>
      <c r="AO493" s="49" t="str">
        <f t="shared" si="401"/>
        <v>東京都八丈島八丈町三根５８９４－３2_x000D_(購入用計量器工事費、工事費負担金）</v>
      </c>
      <c r="AP493" s="49"/>
      <c r="AQ493" s="89"/>
      <c r="AR493" s="93"/>
      <c r="AS493" s="89"/>
      <c r="AT493" s="93"/>
      <c r="AU493" s="89"/>
      <c r="AV493" s="93"/>
      <c r="AW493" s="107"/>
      <c r="AX493" s="103"/>
      <c r="AY493" s="391">
        <f t="shared" si="364"/>
        <v>0</v>
      </c>
      <c r="AZ493" s="99">
        <f t="shared" si="341"/>
        <v>15152442</v>
      </c>
      <c r="BA493" s="49" t="str">
        <f t="shared" si="366"/>
        <v>東京都八丈島八丈町三根５８９４－３2_x000D_(購入用計量器工事費、工事費負担金）</v>
      </c>
      <c r="BB493" s="48">
        <v>4</v>
      </c>
      <c r="BC493" s="96"/>
      <c r="BD493" s="89"/>
      <c r="BE493" s="97"/>
      <c r="BF493" s="97"/>
      <c r="BG493" s="97"/>
      <c r="BH493" s="97"/>
      <c r="BI493" s="112"/>
      <c r="BJ493" s="97"/>
      <c r="BK493" s="97"/>
      <c r="BL493" s="97"/>
      <c r="BM493" s="97"/>
      <c r="BN493" s="97"/>
      <c r="BO493" s="97"/>
      <c r="BP493" s="97"/>
      <c r="BQ493" s="97"/>
      <c r="BR493" s="97"/>
      <c r="BS493" s="113">
        <v>304881</v>
      </c>
      <c r="BT493" s="183"/>
      <c r="BV493" s="103"/>
    </row>
    <row r="494" spans="1:74" ht="31.5" customHeight="1" x14ac:dyDescent="0.25">
      <c r="A494" s="74">
        <v>13</v>
      </c>
      <c r="B494" s="75">
        <v>935</v>
      </c>
      <c r="C494" s="49" t="s">
        <v>2364</v>
      </c>
      <c r="D494" s="76" t="s">
        <v>3432</v>
      </c>
      <c r="E494" s="103"/>
      <c r="F494" s="87" t="s">
        <v>3714</v>
      </c>
      <c r="G494" s="87"/>
      <c r="H494" s="87"/>
      <c r="I494" s="87"/>
      <c r="J494" s="109"/>
      <c r="K494" s="87"/>
      <c r="L494" s="87"/>
      <c r="M494" s="48" t="s">
        <v>2371</v>
      </c>
      <c r="N494" s="49" t="s">
        <v>3715</v>
      </c>
      <c r="O494" s="49"/>
      <c r="P494" s="49"/>
      <c r="Q494" s="88"/>
      <c r="R494" s="49"/>
      <c r="S494" s="76" t="s">
        <v>1854</v>
      </c>
      <c r="T494" s="48" t="s">
        <v>1812</v>
      </c>
      <c r="U494" s="110"/>
      <c r="V494" s="90">
        <v>3</v>
      </c>
      <c r="W494" s="399">
        <f t="shared" si="362"/>
        <v>0</v>
      </c>
      <c r="X494" s="171" t="s">
        <v>3189</v>
      </c>
      <c r="Y494" s="419"/>
      <c r="Z494" s="473" t="s">
        <v>4575</v>
      </c>
      <c r="AA494" s="473" t="s">
        <v>4575</v>
      </c>
      <c r="AB494" s="473" t="s">
        <v>4576</v>
      </c>
      <c r="AC494" s="132" t="s">
        <v>3716</v>
      </c>
      <c r="AD494" s="132">
        <v>43537</v>
      </c>
      <c r="AE494" s="132"/>
      <c r="AF494" s="132" t="str">
        <f t="shared" si="400"/>
        <v/>
      </c>
      <c r="AG494" s="132">
        <f t="shared" si="342"/>
        <v>43537</v>
      </c>
      <c r="AH494" s="132" t="str">
        <f>+IF(AD494="",AE494,"")</f>
        <v/>
      </c>
      <c r="AI494" s="204" t="s">
        <v>2345</v>
      </c>
      <c r="AJ494" s="205">
        <v>43567</v>
      </c>
      <c r="AK494" s="211">
        <v>304881</v>
      </c>
      <c r="AL494" s="226">
        <v>304881</v>
      </c>
      <c r="AM494" s="241">
        <v>0</v>
      </c>
      <c r="AN494" s="111"/>
      <c r="AO494" s="49" t="str">
        <f t="shared" si="401"/>
        <v>東京都八丈島八丈町三根5894－32・41～42</v>
      </c>
      <c r="AP494" s="208"/>
      <c r="AQ494" s="89"/>
      <c r="AR494" s="93"/>
      <c r="AS494" s="89"/>
      <c r="AT494" s="93"/>
      <c r="AU494" s="89"/>
      <c r="AV494" s="93"/>
      <c r="AW494" s="107"/>
      <c r="AX494" s="103"/>
      <c r="AY494" s="391">
        <f t="shared" si="364"/>
        <v>0</v>
      </c>
      <c r="AZ494" s="99">
        <v>0</v>
      </c>
      <c r="BA494" s="49" t="str">
        <f t="shared" si="366"/>
        <v>東京都八丈島八丈町三根5894－32・41～42</v>
      </c>
      <c r="BB494" s="48">
        <v>4</v>
      </c>
      <c r="BC494" s="96"/>
      <c r="BD494" s="89" t="str">
        <f>AC494</f>
        <v>支払済</v>
      </c>
      <c r="BE494" s="97"/>
      <c r="BF494" s="97"/>
      <c r="BG494" s="97"/>
      <c r="BH494" s="97"/>
      <c r="BI494" s="112"/>
      <c r="BJ494" s="97"/>
      <c r="BK494" s="97"/>
      <c r="BL494" s="97"/>
      <c r="BM494" s="97"/>
      <c r="BN494" s="97"/>
      <c r="BO494" s="97"/>
      <c r="BP494" s="97"/>
      <c r="BQ494" s="97"/>
      <c r="BR494" s="97"/>
      <c r="BS494" s="113">
        <v>0</v>
      </c>
      <c r="BT494" s="183" t="s">
        <v>3717</v>
      </c>
      <c r="BV494" s="492"/>
    </row>
    <row r="495" spans="1:74" ht="31.5" customHeight="1" x14ac:dyDescent="0.25">
      <c r="A495" s="74">
        <v>13</v>
      </c>
      <c r="B495" s="75">
        <v>976</v>
      </c>
      <c r="C495" s="49" t="s">
        <v>627</v>
      </c>
      <c r="D495" s="76" t="s">
        <v>3745</v>
      </c>
      <c r="E495" s="48"/>
      <c r="F495" s="87" t="s">
        <v>3746</v>
      </c>
      <c r="G495" s="87"/>
      <c r="H495" s="87"/>
      <c r="I495" s="87"/>
      <c r="J495" s="109"/>
      <c r="K495" s="87"/>
      <c r="L495" s="87"/>
      <c r="M495" s="82"/>
      <c r="N495" s="49" t="s">
        <v>3747</v>
      </c>
      <c r="O495" s="76"/>
      <c r="P495" s="49"/>
      <c r="Q495" s="88"/>
      <c r="R495" s="49"/>
      <c r="S495" s="76"/>
      <c r="T495" s="76"/>
      <c r="U495" s="89"/>
      <c r="V495" s="90">
        <v>1</v>
      </c>
      <c r="W495" s="399"/>
      <c r="X495" s="174"/>
      <c r="Y495" s="56"/>
      <c r="Z495" s="473" t="s">
        <v>4575</v>
      </c>
      <c r="AA495" s="473" t="s">
        <v>4575</v>
      </c>
      <c r="AB495" s="474" t="s">
        <v>4576</v>
      </c>
      <c r="AC495" s="132" t="s">
        <v>3741</v>
      </c>
      <c r="AD495" s="132"/>
      <c r="AE495" s="132"/>
      <c r="AF495" s="132"/>
      <c r="AG495" s="132"/>
      <c r="AH495" s="132"/>
      <c r="AI495" s="204"/>
      <c r="AJ495" s="205"/>
      <c r="AK495" s="211"/>
      <c r="AL495" s="207"/>
      <c r="AM495" s="208">
        <v>573705</v>
      </c>
      <c r="AN495" s="93"/>
      <c r="AO495" s="49" t="str">
        <f t="shared" si="401"/>
        <v>東京都大島町差木地字クダッチ980-3</v>
      </c>
      <c r="AP495" s="208"/>
      <c r="AQ495" s="89"/>
      <c r="AR495" s="93"/>
      <c r="AS495" s="89"/>
      <c r="AT495" s="93"/>
      <c r="AU495" s="89"/>
      <c r="AV495" s="93"/>
      <c r="AW495" s="89"/>
      <c r="AX495" s="94"/>
      <c r="AY495" s="391"/>
      <c r="AZ495" s="99">
        <v>0</v>
      </c>
      <c r="BA495" s="49" t="str">
        <f t="shared" si="366"/>
        <v>東京都大島町差木地字クダッチ980-3</v>
      </c>
      <c r="BB495" s="48"/>
      <c r="BC495" s="96"/>
      <c r="BD495" s="89"/>
      <c r="BE495" s="97"/>
      <c r="BF495" s="97"/>
      <c r="BG495" s="97"/>
      <c r="BH495" s="97"/>
      <c r="BI495" s="97"/>
      <c r="BJ495" s="97"/>
      <c r="BK495" s="97"/>
      <c r="BL495" s="97"/>
      <c r="BM495" s="97"/>
      <c r="BN495" s="97"/>
      <c r="BO495" s="97"/>
      <c r="BP495" s="97"/>
      <c r="BQ495" s="97"/>
      <c r="BR495" s="97"/>
      <c r="BS495" s="98"/>
      <c r="BT495" s="184"/>
      <c r="BV495" s="492"/>
    </row>
    <row r="496" spans="1:74" ht="31.5" customHeight="1" x14ac:dyDescent="0.25">
      <c r="A496" s="74">
        <v>13</v>
      </c>
      <c r="B496" s="75">
        <v>976</v>
      </c>
      <c r="C496" s="49" t="s">
        <v>627</v>
      </c>
      <c r="D496" s="76" t="s">
        <v>3745</v>
      </c>
      <c r="E496" s="48"/>
      <c r="F496" s="87" t="s">
        <v>3746</v>
      </c>
      <c r="G496" s="87"/>
      <c r="H496" s="87"/>
      <c r="I496" s="87"/>
      <c r="J496" s="109"/>
      <c r="K496" s="87"/>
      <c r="L496" s="87"/>
      <c r="M496" s="82"/>
      <c r="N496" s="49" t="s">
        <v>3747</v>
      </c>
      <c r="O496" s="76"/>
      <c r="P496" s="49"/>
      <c r="Q496" s="88"/>
      <c r="R496" s="49"/>
      <c r="S496" s="76"/>
      <c r="T496" s="76"/>
      <c r="U496" s="89"/>
      <c r="V496" s="90">
        <v>1</v>
      </c>
      <c r="W496" s="399"/>
      <c r="X496" s="174"/>
      <c r="Y496" s="419"/>
      <c r="Z496" s="473" t="s">
        <v>4575</v>
      </c>
      <c r="AA496" s="473" t="s">
        <v>4575</v>
      </c>
      <c r="AB496" s="473" t="s">
        <v>4576</v>
      </c>
      <c r="AC496" s="132" t="s">
        <v>3741</v>
      </c>
      <c r="AD496" s="132"/>
      <c r="AE496" s="132"/>
      <c r="AF496" s="132"/>
      <c r="AG496" s="132"/>
      <c r="AH496" s="132"/>
      <c r="AI496" s="204"/>
      <c r="AJ496" s="205"/>
      <c r="AK496" s="211"/>
      <c r="AL496" s="207"/>
      <c r="AM496" s="208">
        <v>573705</v>
      </c>
      <c r="AN496" s="93"/>
      <c r="AO496" s="49" t="str">
        <f t="shared" si="401"/>
        <v>東京都大島町差木地字クダッチ980-3</v>
      </c>
      <c r="AP496" s="208"/>
      <c r="AQ496" s="89"/>
      <c r="AR496" s="93"/>
      <c r="AS496" s="89"/>
      <c r="AT496" s="93"/>
      <c r="AU496" s="89"/>
      <c r="AV496" s="93"/>
      <c r="AW496" s="89"/>
      <c r="AX496" s="94"/>
      <c r="AY496" s="391"/>
      <c r="AZ496" s="99">
        <v>0</v>
      </c>
      <c r="BA496" s="49" t="str">
        <f t="shared" si="366"/>
        <v>東京都大島町差木地字クダッチ980-3</v>
      </c>
      <c r="BB496" s="48"/>
      <c r="BC496" s="96"/>
      <c r="BD496" s="89"/>
      <c r="BE496" s="97"/>
      <c r="BF496" s="97"/>
      <c r="BG496" s="97"/>
      <c r="BH496" s="97"/>
      <c r="BI496" s="97"/>
      <c r="BJ496" s="97"/>
      <c r="BK496" s="97"/>
      <c r="BL496" s="97"/>
      <c r="BM496" s="97"/>
      <c r="BN496" s="97"/>
      <c r="BO496" s="97"/>
      <c r="BP496" s="97"/>
      <c r="BQ496" s="97"/>
      <c r="BR496" s="97"/>
      <c r="BS496" s="98"/>
      <c r="BT496" s="184"/>
      <c r="BV496" s="492"/>
    </row>
    <row r="497" spans="1:74" ht="31.5" customHeight="1" x14ac:dyDescent="0.25">
      <c r="A497" s="74">
        <v>14</v>
      </c>
      <c r="B497" s="75">
        <v>1053</v>
      </c>
      <c r="C497" s="49" t="s">
        <v>647</v>
      </c>
      <c r="D497" s="76" t="s">
        <v>2906</v>
      </c>
      <c r="E497" s="48" t="s">
        <v>1411</v>
      </c>
      <c r="F497" s="87" t="s">
        <v>3161</v>
      </c>
      <c r="G497" s="87"/>
      <c r="H497" s="87"/>
      <c r="I497" s="87"/>
      <c r="J497" s="109"/>
      <c r="K497" s="87"/>
      <c r="L497" s="87"/>
      <c r="M497" s="48" t="s">
        <v>2371</v>
      </c>
      <c r="N497" s="49" t="s">
        <v>3162</v>
      </c>
      <c r="O497" s="49"/>
      <c r="P497" s="76" t="str">
        <f t="shared" ref="P497:P505" si="404">IF(COUNTIF(N497,"*未確定*"),"番地未確定","")</f>
        <v/>
      </c>
      <c r="Q497" s="88" t="s">
        <v>648</v>
      </c>
      <c r="R497" s="49"/>
      <c r="S497" s="76" t="s">
        <v>1854</v>
      </c>
      <c r="T497" s="76" t="s">
        <v>649</v>
      </c>
      <c r="U497" s="89"/>
      <c r="V497" s="90">
        <v>1</v>
      </c>
      <c r="W497" s="399">
        <f t="shared" ref="W497:W560" si="405">(AM497+AN497)/V497</f>
        <v>85400</v>
      </c>
      <c r="X497" s="171" t="s">
        <v>3311</v>
      </c>
      <c r="Y497" s="209" t="s">
        <v>2310</v>
      </c>
      <c r="Z497" s="473" t="s">
        <v>4575</v>
      </c>
      <c r="AA497" s="473" t="s">
        <v>4575</v>
      </c>
      <c r="AB497" s="506" t="s">
        <v>3743</v>
      </c>
      <c r="AC497" s="132" t="s">
        <v>145</v>
      </c>
      <c r="AD497" s="132">
        <v>42619</v>
      </c>
      <c r="AE497" s="132">
        <v>42327</v>
      </c>
      <c r="AF497" s="132" t="str">
        <f t="shared" ref="AF497:AF560" si="406">+IF(AD497=AE497,"SAME","")</f>
        <v/>
      </c>
      <c r="AG497" s="132">
        <f t="shared" ref="AG497:AG560" si="407">+IF(AE497="",AD497,IF(AD497&gt;AE497,AE497,AD497))</f>
        <v>42327</v>
      </c>
      <c r="AH497" s="132"/>
      <c r="AI497" s="204"/>
      <c r="AJ497" s="205"/>
      <c r="AK497" s="211"/>
      <c r="AL497" s="207"/>
      <c r="AM497" s="208">
        <v>85400</v>
      </c>
      <c r="AN497" s="93"/>
      <c r="AO497" s="49" t="str">
        <f t="shared" si="401"/>
        <v>神奈川県三浦市城山町３２２３</v>
      </c>
      <c r="AP497" s="49"/>
      <c r="AQ497" s="89"/>
      <c r="AR497" s="93"/>
      <c r="AS497" s="89"/>
      <c r="AT497" s="93"/>
      <c r="AU497" s="89"/>
      <c r="AV497" s="93"/>
      <c r="AW497" s="89"/>
      <c r="AX497" s="94"/>
      <c r="AY497" s="391">
        <f t="shared" ref="AY497:AY560" si="408">AR497+AT497+AV497+AX497</f>
        <v>0</v>
      </c>
      <c r="AZ497" s="95">
        <v>0</v>
      </c>
      <c r="BA497" s="49" t="str">
        <f t="shared" si="366"/>
        <v>神奈川県三浦市城山町３２２３</v>
      </c>
      <c r="BB497" s="48">
        <f t="shared" ref="BB497:BB560" si="409">V497</f>
        <v>1</v>
      </c>
      <c r="BC497" s="96" t="str">
        <f t="shared" ref="BC497:BC560" si="410">Y497</f>
        <v>自社物件</v>
      </c>
      <c r="BD497" s="89" t="s">
        <v>3719</v>
      </c>
      <c r="BE497" s="97">
        <f t="shared" ref="BE497:BE560" si="411">IF(OR(AC497="期限未記載",AC497="期限超過"),AZ497,0)</f>
        <v>0</v>
      </c>
      <c r="BF497" s="97">
        <f t="shared" ref="BF497:BF560" si="412">IF(AND(BD497&lt;=43506,BD497&lt;&gt;""),AZ497,0)</f>
        <v>0</v>
      </c>
      <c r="BG497" s="97">
        <f t="shared" ref="BG497:BG560" si="413">IF(AND(BD497&lt;=43511,BD497&gt;=43507),AZ497,0)</f>
        <v>0</v>
      </c>
      <c r="BH497" s="97">
        <f t="shared" ref="BH497:BH560" si="414">IF(AND(BD497&lt;=43516,BD497&gt;=43512),AZ497,0)</f>
        <v>0</v>
      </c>
      <c r="BI497" s="97">
        <f t="shared" ref="BI497:BI560" si="415">IF(AND(BD497&lt;=43521,BD497&gt;=43517),AZ497,0)</f>
        <v>0</v>
      </c>
      <c r="BJ497" s="97">
        <f t="shared" ref="BJ497:BJ560" si="416">IF(AND(BD497&lt;=43524,BD497&gt;=43522),AZ497,0)</f>
        <v>0</v>
      </c>
      <c r="BK497" s="97">
        <f t="shared" ref="BK497:BK560" si="417">IF(AND(BD497&lt;=43529,BD497&gt;=43525),AZ497,0)</f>
        <v>0</v>
      </c>
      <c r="BL497" s="97">
        <f t="shared" ref="BL497:BL560" si="418">IF(AND(BD497&lt;=43534,BD497&gt;=43530),AZ497,0)</f>
        <v>0</v>
      </c>
      <c r="BM497" s="97">
        <f t="shared" ref="BM497:BM560" si="419">IF(AND(BD497&lt;=43539,BD497&gt;=43535),AZ497,0)</f>
        <v>0</v>
      </c>
      <c r="BN497" s="97">
        <f t="shared" ref="BN497:BN560" si="420">IF(AND(BD497&lt;=43544,BD497&gt;=43540),AZ497,0)</f>
        <v>0</v>
      </c>
      <c r="BO497" s="97">
        <f t="shared" ref="BO497:BO560" si="421">IF(AND(BD497&lt;=43549,BD497&gt;=43545),AZ497,0)</f>
        <v>0</v>
      </c>
      <c r="BP497" s="97">
        <f t="shared" ref="BP497:BP560" si="422">IF(AND(BD497&lt;=43555,BD497&gt;=43550),AZ497,0)</f>
        <v>0</v>
      </c>
      <c r="BQ497" s="97">
        <f t="shared" ref="BQ497:BQ560" si="423">IF(AND(BD497&lt;=43560,BD497&gt;=43556),AZ497,0)</f>
        <v>0</v>
      </c>
      <c r="BR497" s="97">
        <f t="shared" ref="BR497:BR560" si="424">IF(AND($BD497&lt;=43565,$BD497&gt;=43561),$AZ497,0)</f>
        <v>0</v>
      </c>
      <c r="BS497" s="98">
        <f t="shared" ref="BS497:BS560" si="425">AZ497-SUM(BE497:BR497)</f>
        <v>0</v>
      </c>
      <c r="BT497" s="182" t="s">
        <v>3727</v>
      </c>
      <c r="BV497" s="103"/>
    </row>
    <row r="498" spans="1:74" ht="31.5" customHeight="1" x14ac:dyDescent="0.25">
      <c r="A498" s="74">
        <v>14</v>
      </c>
      <c r="B498" s="75">
        <v>1053</v>
      </c>
      <c r="C498" s="49" t="s">
        <v>647</v>
      </c>
      <c r="D498" s="76" t="s">
        <v>3126</v>
      </c>
      <c r="E498" s="48" t="s">
        <v>1411</v>
      </c>
      <c r="F498" s="87" t="s">
        <v>3161</v>
      </c>
      <c r="G498" s="87"/>
      <c r="H498" s="87"/>
      <c r="I498" s="87"/>
      <c r="J498" s="109"/>
      <c r="K498" s="87"/>
      <c r="L498" s="87"/>
      <c r="M498" s="48" t="s">
        <v>2371</v>
      </c>
      <c r="N498" s="49" t="s">
        <v>3162</v>
      </c>
      <c r="O498" s="49"/>
      <c r="P498" s="76" t="str">
        <f t="shared" si="404"/>
        <v/>
      </c>
      <c r="Q498" s="88" t="s">
        <v>648</v>
      </c>
      <c r="R498" s="49"/>
      <c r="S498" s="76" t="s">
        <v>1854</v>
      </c>
      <c r="T498" s="76" t="s">
        <v>649</v>
      </c>
      <c r="U498" s="89"/>
      <c r="V498" s="90">
        <v>1</v>
      </c>
      <c r="W498" s="399">
        <f t="shared" si="405"/>
        <v>549100</v>
      </c>
      <c r="X498" s="171" t="s">
        <v>3632</v>
      </c>
      <c r="Y498" s="209" t="s">
        <v>2310</v>
      </c>
      <c r="Z498" s="473" t="s">
        <v>4575</v>
      </c>
      <c r="AA498" s="473" t="s">
        <v>4575</v>
      </c>
      <c r="AB498" s="506" t="s">
        <v>3743</v>
      </c>
      <c r="AC498" s="132" t="s">
        <v>3097</v>
      </c>
      <c r="AD498" s="132" t="s">
        <v>3138</v>
      </c>
      <c r="AE498" s="132">
        <v>42327</v>
      </c>
      <c r="AF498" s="132" t="str">
        <f t="shared" si="406"/>
        <v/>
      </c>
      <c r="AG498" s="132">
        <f t="shared" si="407"/>
        <v>42327</v>
      </c>
      <c r="AH498" s="132"/>
      <c r="AI498" s="204"/>
      <c r="AJ498" s="205"/>
      <c r="AK498" s="211"/>
      <c r="AL498" s="207"/>
      <c r="AM498" s="208">
        <v>549100</v>
      </c>
      <c r="AN498" s="93"/>
      <c r="AO498" s="49" t="str">
        <f t="shared" si="401"/>
        <v>神奈川県三浦市城山町３２２３</v>
      </c>
      <c r="AP498" s="49"/>
      <c r="AQ498" s="89"/>
      <c r="AR498" s="93">
        <v>549100</v>
      </c>
      <c r="AS498" s="89"/>
      <c r="AT498" s="93"/>
      <c r="AU498" s="89"/>
      <c r="AV498" s="93"/>
      <c r="AW498" s="89"/>
      <c r="AX498" s="94"/>
      <c r="AY498" s="391">
        <f t="shared" si="408"/>
        <v>549100</v>
      </c>
      <c r="AZ498" s="95">
        <f t="shared" ref="AZ498:AZ529" si="426">IF(AM498=0,"",AM498-AR498-AT498-AV498-AX498)</f>
        <v>0</v>
      </c>
      <c r="BA498" s="49" t="str">
        <f t="shared" si="366"/>
        <v>神奈川県三浦市城山町３２２３</v>
      </c>
      <c r="BB498" s="48">
        <f t="shared" si="409"/>
        <v>1</v>
      </c>
      <c r="BC498" s="96" t="str">
        <f t="shared" si="410"/>
        <v>自社物件</v>
      </c>
      <c r="BD498" s="89" t="str">
        <f t="shared" ref="BD498:BD529" si="427">AC498</f>
        <v>記載無</v>
      </c>
      <c r="BE498" s="97">
        <f t="shared" si="411"/>
        <v>0</v>
      </c>
      <c r="BF498" s="97">
        <f t="shared" si="412"/>
        <v>0</v>
      </c>
      <c r="BG498" s="97">
        <f t="shared" si="413"/>
        <v>0</v>
      </c>
      <c r="BH498" s="97">
        <f t="shared" si="414"/>
        <v>0</v>
      </c>
      <c r="BI498" s="97">
        <f t="shared" si="415"/>
        <v>0</v>
      </c>
      <c r="BJ498" s="97">
        <f t="shared" si="416"/>
        <v>0</v>
      </c>
      <c r="BK498" s="97">
        <f t="shared" si="417"/>
        <v>0</v>
      </c>
      <c r="BL498" s="97">
        <f t="shared" si="418"/>
        <v>0</v>
      </c>
      <c r="BM498" s="97">
        <f t="shared" si="419"/>
        <v>0</v>
      </c>
      <c r="BN498" s="97">
        <f t="shared" si="420"/>
        <v>0</v>
      </c>
      <c r="BO498" s="97">
        <f t="shared" si="421"/>
        <v>0</v>
      </c>
      <c r="BP498" s="97">
        <f t="shared" si="422"/>
        <v>0</v>
      </c>
      <c r="BQ498" s="97">
        <f t="shared" si="423"/>
        <v>0</v>
      </c>
      <c r="BR498" s="97">
        <f t="shared" si="424"/>
        <v>0</v>
      </c>
      <c r="BS498" s="98">
        <f t="shared" si="425"/>
        <v>0</v>
      </c>
      <c r="BV498" s="103"/>
    </row>
    <row r="499" spans="1:74" ht="31.5" customHeight="1" x14ac:dyDescent="0.25">
      <c r="A499" s="74">
        <v>14</v>
      </c>
      <c r="B499" s="193">
        <v>1069</v>
      </c>
      <c r="C499" s="49" t="s">
        <v>3159</v>
      </c>
      <c r="D499" s="76" t="s">
        <v>2988</v>
      </c>
      <c r="E499" s="48" t="s">
        <v>1071</v>
      </c>
      <c r="F499" s="87" t="s">
        <v>3027</v>
      </c>
      <c r="G499" s="87"/>
      <c r="H499" s="87"/>
      <c r="I499" s="87"/>
      <c r="J499" s="109"/>
      <c r="K499" s="87"/>
      <c r="L499" s="87"/>
      <c r="M499" s="82"/>
      <c r="N499" s="49" t="s">
        <v>3160</v>
      </c>
      <c r="O499" s="49"/>
      <c r="P499" s="76" t="str">
        <f t="shared" si="404"/>
        <v/>
      </c>
      <c r="Q499" s="88" t="s">
        <v>3028</v>
      </c>
      <c r="R499" s="49"/>
      <c r="S499" s="76" t="s">
        <v>2991</v>
      </c>
      <c r="T499" s="76" t="s">
        <v>3029</v>
      </c>
      <c r="U499" s="89"/>
      <c r="V499" s="90">
        <v>1</v>
      </c>
      <c r="W499" s="399">
        <f t="shared" si="405"/>
        <v>85400</v>
      </c>
      <c r="X499" s="173"/>
      <c r="Y499" s="232"/>
      <c r="Z499" s="473" t="s">
        <v>4575</v>
      </c>
      <c r="AA499" s="473" t="s">
        <v>4575</v>
      </c>
      <c r="AB499" s="506" t="s">
        <v>3743</v>
      </c>
      <c r="AC499" s="132" t="s">
        <v>3158</v>
      </c>
      <c r="AD499" s="132" t="s">
        <v>3158</v>
      </c>
      <c r="AE499" s="132" t="s">
        <v>3158</v>
      </c>
      <c r="AF499" s="132" t="str">
        <f t="shared" si="406"/>
        <v>SAME</v>
      </c>
      <c r="AG499" s="132" t="str">
        <f t="shared" si="407"/>
        <v>記入無</v>
      </c>
      <c r="AH499" s="132"/>
      <c r="AI499" s="204"/>
      <c r="AJ499" s="205"/>
      <c r="AK499" s="211"/>
      <c r="AL499" s="207"/>
      <c r="AM499" s="208">
        <v>85400</v>
      </c>
      <c r="AN499" s="93"/>
      <c r="AO499" s="49" t="str">
        <f t="shared" si="401"/>
        <v>横須賀地域お客様サービスグループ（購入用計器工事費）</v>
      </c>
      <c r="AP499" s="49"/>
      <c r="AQ499" s="89"/>
      <c r="AR499" s="93"/>
      <c r="AS499" s="89"/>
      <c r="AT499" s="93"/>
      <c r="AU499" s="89"/>
      <c r="AV499" s="93"/>
      <c r="AW499" s="89"/>
      <c r="AX499" s="94"/>
      <c r="AY499" s="391">
        <f t="shared" si="408"/>
        <v>0</v>
      </c>
      <c r="AZ499" s="95">
        <f t="shared" si="426"/>
        <v>85400</v>
      </c>
      <c r="BA499" s="49" t="str">
        <f t="shared" si="366"/>
        <v>横須賀地域お客様サービスグループ（購入用計器工事費）</v>
      </c>
      <c r="BB499" s="48">
        <f t="shared" si="409"/>
        <v>1</v>
      </c>
      <c r="BC499" s="96">
        <f t="shared" si="410"/>
        <v>0</v>
      </c>
      <c r="BD499" s="89" t="str">
        <f t="shared" si="427"/>
        <v>記入無</v>
      </c>
      <c r="BE499" s="97">
        <f t="shared" si="411"/>
        <v>0</v>
      </c>
      <c r="BF499" s="97">
        <f t="shared" si="412"/>
        <v>0</v>
      </c>
      <c r="BG499" s="97">
        <f t="shared" si="413"/>
        <v>0</v>
      </c>
      <c r="BH499" s="97">
        <f t="shared" si="414"/>
        <v>0</v>
      </c>
      <c r="BI499" s="97">
        <f t="shared" si="415"/>
        <v>0</v>
      </c>
      <c r="BJ499" s="97">
        <f t="shared" si="416"/>
        <v>0</v>
      </c>
      <c r="BK499" s="97">
        <f t="shared" si="417"/>
        <v>0</v>
      </c>
      <c r="BL499" s="97">
        <f t="shared" si="418"/>
        <v>0</v>
      </c>
      <c r="BM499" s="97">
        <f t="shared" si="419"/>
        <v>0</v>
      </c>
      <c r="BN499" s="97">
        <f t="shared" si="420"/>
        <v>0</v>
      </c>
      <c r="BO499" s="97">
        <f t="shared" si="421"/>
        <v>0</v>
      </c>
      <c r="BP499" s="97">
        <f t="shared" si="422"/>
        <v>0</v>
      </c>
      <c r="BQ499" s="97">
        <f t="shared" si="423"/>
        <v>0</v>
      </c>
      <c r="BR499" s="97">
        <f t="shared" si="424"/>
        <v>0</v>
      </c>
      <c r="BS499" s="98">
        <f t="shared" si="425"/>
        <v>85400</v>
      </c>
      <c r="BT499" s="183"/>
      <c r="BV499" s="103"/>
    </row>
    <row r="500" spans="1:74" ht="31.5" customHeight="1" x14ac:dyDescent="0.25">
      <c r="A500" s="74">
        <v>14</v>
      </c>
      <c r="B500" s="75">
        <v>1055</v>
      </c>
      <c r="C500" s="49" t="s">
        <v>637</v>
      </c>
      <c r="D500" s="76" t="s">
        <v>2988</v>
      </c>
      <c r="E500" s="48" t="s">
        <v>1227</v>
      </c>
      <c r="F500" s="149" t="s">
        <v>3165</v>
      </c>
      <c r="G500" s="149"/>
      <c r="H500" s="149"/>
      <c r="I500" s="149"/>
      <c r="J500" s="265"/>
      <c r="K500" s="149"/>
      <c r="L500" s="149"/>
      <c r="M500" s="82" t="s">
        <v>3612</v>
      </c>
      <c r="N500" s="49" t="s">
        <v>1406</v>
      </c>
      <c r="O500" s="49"/>
      <c r="P500" s="76" t="str">
        <f t="shared" si="404"/>
        <v/>
      </c>
      <c r="Q500" s="88" t="s">
        <v>638</v>
      </c>
      <c r="R500" s="49"/>
      <c r="S500" s="76" t="s">
        <v>1854</v>
      </c>
      <c r="T500" s="76" t="s">
        <v>639</v>
      </c>
      <c r="U500" s="89"/>
      <c r="V500" s="90">
        <v>13</v>
      </c>
      <c r="W500" s="399">
        <f t="shared" si="405"/>
        <v>85400</v>
      </c>
      <c r="X500" s="171" t="s">
        <v>3163</v>
      </c>
      <c r="Y500" s="76"/>
      <c r="Z500" s="473" t="s">
        <v>4575</v>
      </c>
      <c r="AA500" s="473" t="s">
        <v>4575</v>
      </c>
      <c r="AB500" s="473" t="s">
        <v>4576</v>
      </c>
      <c r="AC500" s="132" t="s">
        <v>145</v>
      </c>
      <c r="AD500" s="132" t="s">
        <v>145</v>
      </c>
      <c r="AE500" s="132">
        <v>41725</v>
      </c>
      <c r="AF500" s="132" t="str">
        <f t="shared" si="406"/>
        <v/>
      </c>
      <c r="AG500" s="132">
        <f t="shared" si="407"/>
        <v>41725</v>
      </c>
      <c r="AH500" s="132"/>
      <c r="AI500" s="204"/>
      <c r="AJ500" s="205"/>
      <c r="AK500" s="211"/>
      <c r="AL500" s="207"/>
      <c r="AM500" s="208">
        <v>1110200</v>
      </c>
      <c r="AN500" s="93"/>
      <c r="AO500" s="49" t="str">
        <f t="shared" si="401"/>
        <v>神奈川県横浜市保土ヶ谷区上菅田町８４９他</v>
      </c>
      <c r="AP500" s="49"/>
      <c r="AQ500" s="89"/>
      <c r="AR500" s="93"/>
      <c r="AS500" s="89"/>
      <c r="AT500" s="93"/>
      <c r="AU500" s="89"/>
      <c r="AV500" s="93"/>
      <c r="AW500" s="89"/>
      <c r="AX500" s="94"/>
      <c r="AY500" s="391">
        <f t="shared" si="408"/>
        <v>0</v>
      </c>
      <c r="AZ500" s="95">
        <f t="shared" si="426"/>
        <v>1110200</v>
      </c>
      <c r="BA500" s="49" t="str">
        <f t="shared" si="366"/>
        <v>神奈川県横浜市保土ヶ谷区上菅田町８４９他</v>
      </c>
      <c r="BB500" s="48">
        <f t="shared" si="409"/>
        <v>13</v>
      </c>
      <c r="BC500" s="96">
        <f t="shared" si="410"/>
        <v>0</v>
      </c>
      <c r="BD500" s="89" t="str">
        <f t="shared" si="427"/>
        <v>期限未記載</v>
      </c>
      <c r="BE500" s="97">
        <f t="shared" si="411"/>
        <v>1110200</v>
      </c>
      <c r="BF500" s="97">
        <f t="shared" si="412"/>
        <v>0</v>
      </c>
      <c r="BG500" s="97">
        <f t="shared" si="413"/>
        <v>0</v>
      </c>
      <c r="BH500" s="97">
        <f t="shared" si="414"/>
        <v>0</v>
      </c>
      <c r="BI500" s="97">
        <f t="shared" si="415"/>
        <v>0</v>
      </c>
      <c r="BJ500" s="97">
        <f t="shared" si="416"/>
        <v>0</v>
      </c>
      <c r="BK500" s="97">
        <f t="shared" si="417"/>
        <v>0</v>
      </c>
      <c r="BL500" s="97">
        <f t="shared" si="418"/>
        <v>0</v>
      </c>
      <c r="BM500" s="97">
        <f t="shared" si="419"/>
        <v>0</v>
      </c>
      <c r="BN500" s="97">
        <f t="shared" si="420"/>
        <v>0</v>
      </c>
      <c r="BO500" s="97">
        <f t="shared" si="421"/>
        <v>0</v>
      </c>
      <c r="BP500" s="97">
        <f t="shared" si="422"/>
        <v>0</v>
      </c>
      <c r="BQ500" s="97">
        <f t="shared" si="423"/>
        <v>0</v>
      </c>
      <c r="BR500" s="97">
        <f t="shared" si="424"/>
        <v>0</v>
      </c>
      <c r="BS500" s="98">
        <f t="shared" si="425"/>
        <v>0</v>
      </c>
      <c r="BT500" s="184"/>
      <c r="BV500" s="103"/>
    </row>
    <row r="501" spans="1:74" ht="31.5" customHeight="1" x14ac:dyDescent="0.25">
      <c r="A501" s="74">
        <v>14</v>
      </c>
      <c r="B501" s="75">
        <v>1054</v>
      </c>
      <c r="C501" s="49" t="s">
        <v>637</v>
      </c>
      <c r="D501" s="76" t="s">
        <v>2988</v>
      </c>
      <c r="E501" s="48" t="s">
        <v>1227</v>
      </c>
      <c r="F501" s="149" t="s">
        <v>3164</v>
      </c>
      <c r="G501" s="149"/>
      <c r="H501" s="149"/>
      <c r="I501" s="149"/>
      <c r="J501" s="265"/>
      <c r="K501" s="149"/>
      <c r="L501" s="149"/>
      <c r="M501" s="82" t="s">
        <v>3612</v>
      </c>
      <c r="N501" s="49" t="s">
        <v>1406</v>
      </c>
      <c r="O501" s="49"/>
      <c r="P501" s="76" t="str">
        <f t="shared" si="404"/>
        <v/>
      </c>
      <c r="Q501" s="88" t="s">
        <v>638</v>
      </c>
      <c r="R501" s="49"/>
      <c r="S501" s="76" t="s">
        <v>1854</v>
      </c>
      <c r="T501" s="76" t="s">
        <v>639</v>
      </c>
      <c r="U501" s="89"/>
      <c r="V501" s="90">
        <v>13</v>
      </c>
      <c r="W501" s="399">
        <f t="shared" si="405"/>
        <v>85400</v>
      </c>
      <c r="X501" s="171" t="s">
        <v>3163</v>
      </c>
      <c r="Y501" s="76"/>
      <c r="Z501" s="473" t="s">
        <v>4575</v>
      </c>
      <c r="AA501" s="473" t="s">
        <v>4575</v>
      </c>
      <c r="AB501" s="473" t="s">
        <v>4576</v>
      </c>
      <c r="AC501" s="132" t="s">
        <v>145</v>
      </c>
      <c r="AD501" s="132" t="s">
        <v>145</v>
      </c>
      <c r="AE501" s="132">
        <v>41725</v>
      </c>
      <c r="AF501" s="132" t="str">
        <f t="shared" si="406"/>
        <v/>
      </c>
      <c r="AG501" s="132">
        <f t="shared" si="407"/>
        <v>41725</v>
      </c>
      <c r="AH501" s="132"/>
      <c r="AI501" s="204"/>
      <c r="AJ501" s="205"/>
      <c r="AK501" s="211"/>
      <c r="AL501" s="207"/>
      <c r="AM501" s="208">
        <v>1110200</v>
      </c>
      <c r="AN501" s="93"/>
      <c r="AO501" s="49" t="str">
        <f t="shared" si="401"/>
        <v>神奈川県横浜市保土ヶ谷区上菅田町８４９他</v>
      </c>
      <c r="AP501" s="49"/>
      <c r="AQ501" s="89"/>
      <c r="AR501" s="93"/>
      <c r="AS501" s="89"/>
      <c r="AT501" s="93"/>
      <c r="AU501" s="89"/>
      <c r="AV501" s="93"/>
      <c r="AW501" s="89"/>
      <c r="AX501" s="94"/>
      <c r="AY501" s="391">
        <f t="shared" si="408"/>
        <v>0</v>
      </c>
      <c r="AZ501" s="95">
        <f t="shared" si="426"/>
        <v>1110200</v>
      </c>
      <c r="BA501" s="49" t="str">
        <f t="shared" si="366"/>
        <v>神奈川県横浜市保土ヶ谷区上菅田町８４９他</v>
      </c>
      <c r="BB501" s="48">
        <f t="shared" si="409"/>
        <v>13</v>
      </c>
      <c r="BC501" s="96">
        <f t="shared" si="410"/>
        <v>0</v>
      </c>
      <c r="BD501" s="89" t="str">
        <f t="shared" si="427"/>
        <v>期限未記載</v>
      </c>
      <c r="BE501" s="97">
        <f t="shared" si="411"/>
        <v>1110200</v>
      </c>
      <c r="BF501" s="97">
        <f t="shared" si="412"/>
        <v>0</v>
      </c>
      <c r="BG501" s="97">
        <f t="shared" si="413"/>
        <v>0</v>
      </c>
      <c r="BH501" s="97">
        <f t="shared" si="414"/>
        <v>0</v>
      </c>
      <c r="BI501" s="97">
        <f t="shared" si="415"/>
        <v>0</v>
      </c>
      <c r="BJ501" s="97">
        <f t="shared" si="416"/>
        <v>0</v>
      </c>
      <c r="BK501" s="97">
        <f t="shared" si="417"/>
        <v>0</v>
      </c>
      <c r="BL501" s="97">
        <f t="shared" si="418"/>
        <v>0</v>
      </c>
      <c r="BM501" s="97">
        <f t="shared" si="419"/>
        <v>0</v>
      </c>
      <c r="BN501" s="97">
        <f t="shared" si="420"/>
        <v>0</v>
      </c>
      <c r="BO501" s="97">
        <f t="shared" si="421"/>
        <v>0</v>
      </c>
      <c r="BP501" s="97">
        <f t="shared" si="422"/>
        <v>0</v>
      </c>
      <c r="BQ501" s="97">
        <f t="shared" si="423"/>
        <v>0</v>
      </c>
      <c r="BR501" s="97">
        <f t="shared" si="424"/>
        <v>0</v>
      </c>
      <c r="BS501" s="98">
        <f t="shared" si="425"/>
        <v>0</v>
      </c>
      <c r="BT501" s="184"/>
      <c r="BU501" s="118"/>
      <c r="BV501" s="103"/>
    </row>
    <row r="502" spans="1:74" ht="31.5" customHeight="1" x14ac:dyDescent="0.25">
      <c r="A502" s="74">
        <v>14</v>
      </c>
      <c r="B502" s="75">
        <v>1057</v>
      </c>
      <c r="C502" s="49" t="s">
        <v>637</v>
      </c>
      <c r="D502" s="76" t="s">
        <v>2988</v>
      </c>
      <c r="E502" s="48" t="s">
        <v>1227</v>
      </c>
      <c r="F502" s="149" t="s">
        <v>3167</v>
      </c>
      <c r="G502" s="149"/>
      <c r="H502" s="149"/>
      <c r="I502" s="149"/>
      <c r="J502" s="265"/>
      <c r="K502" s="149"/>
      <c r="L502" s="149"/>
      <c r="M502" s="82" t="s">
        <v>3612</v>
      </c>
      <c r="N502" s="49" t="s">
        <v>1406</v>
      </c>
      <c r="O502" s="49"/>
      <c r="P502" s="76" t="str">
        <f t="shared" si="404"/>
        <v/>
      </c>
      <c r="Q502" s="88" t="s">
        <v>638</v>
      </c>
      <c r="R502" s="49"/>
      <c r="S502" s="76" t="s">
        <v>1854</v>
      </c>
      <c r="T502" s="76" t="s">
        <v>639</v>
      </c>
      <c r="U502" s="89"/>
      <c r="V502" s="90">
        <v>13</v>
      </c>
      <c r="W502" s="399">
        <f t="shared" si="405"/>
        <v>301019.23076923075</v>
      </c>
      <c r="X502" s="171" t="s">
        <v>3163</v>
      </c>
      <c r="Y502" s="76"/>
      <c r="Z502" s="473" t="s">
        <v>4575</v>
      </c>
      <c r="AA502" s="473" t="s">
        <v>4575</v>
      </c>
      <c r="AB502" s="473" t="s">
        <v>4576</v>
      </c>
      <c r="AC502" s="132" t="s">
        <v>145</v>
      </c>
      <c r="AD502" s="132" t="s">
        <v>145</v>
      </c>
      <c r="AE502" s="132">
        <v>41725</v>
      </c>
      <c r="AF502" s="132" t="str">
        <f t="shared" si="406"/>
        <v/>
      </c>
      <c r="AG502" s="132">
        <f t="shared" si="407"/>
        <v>41725</v>
      </c>
      <c r="AH502" s="132"/>
      <c r="AI502" s="204"/>
      <c r="AJ502" s="205"/>
      <c r="AK502" s="211"/>
      <c r="AL502" s="207"/>
      <c r="AM502" s="208">
        <v>3913250</v>
      </c>
      <c r="AN502" s="93"/>
      <c r="AO502" s="49" t="str">
        <f t="shared" si="401"/>
        <v>神奈川県横浜市保土ヶ谷区上菅田町８４９他</v>
      </c>
      <c r="AP502" s="49"/>
      <c r="AQ502" s="89"/>
      <c r="AR502" s="93"/>
      <c r="AS502" s="89"/>
      <c r="AT502" s="93"/>
      <c r="AU502" s="89"/>
      <c r="AV502" s="93"/>
      <c r="AW502" s="89"/>
      <c r="AX502" s="94"/>
      <c r="AY502" s="391">
        <f t="shared" si="408"/>
        <v>0</v>
      </c>
      <c r="AZ502" s="95">
        <f t="shared" si="426"/>
        <v>3913250</v>
      </c>
      <c r="BA502" s="49" t="str">
        <f t="shared" si="366"/>
        <v>神奈川県横浜市保土ヶ谷区上菅田町８４９他</v>
      </c>
      <c r="BB502" s="48">
        <f t="shared" si="409"/>
        <v>13</v>
      </c>
      <c r="BC502" s="96">
        <f t="shared" si="410"/>
        <v>0</v>
      </c>
      <c r="BD502" s="89" t="str">
        <f t="shared" si="427"/>
        <v>期限未記載</v>
      </c>
      <c r="BE502" s="97">
        <f t="shared" si="411"/>
        <v>3913250</v>
      </c>
      <c r="BF502" s="97">
        <f t="shared" si="412"/>
        <v>0</v>
      </c>
      <c r="BG502" s="97">
        <f t="shared" si="413"/>
        <v>0</v>
      </c>
      <c r="BH502" s="97">
        <f t="shared" si="414"/>
        <v>0</v>
      </c>
      <c r="BI502" s="97">
        <f t="shared" si="415"/>
        <v>0</v>
      </c>
      <c r="BJ502" s="97">
        <f t="shared" si="416"/>
        <v>0</v>
      </c>
      <c r="BK502" s="97">
        <f t="shared" si="417"/>
        <v>0</v>
      </c>
      <c r="BL502" s="97">
        <f t="shared" si="418"/>
        <v>0</v>
      </c>
      <c r="BM502" s="97">
        <f t="shared" si="419"/>
        <v>0</v>
      </c>
      <c r="BN502" s="97">
        <f t="shared" si="420"/>
        <v>0</v>
      </c>
      <c r="BO502" s="97">
        <f t="shared" si="421"/>
        <v>0</v>
      </c>
      <c r="BP502" s="97">
        <f t="shared" si="422"/>
        <v>0</v>
      </c>
      <c r="BQ502" s="97">
        <f t="shared" si="423"/>
        <v>0</v>
      </c>
      <c r="BR502" s="97">
        <f t="shared" si="424"/>
        <v>0</v>
      </c>
      <c r="BS502" s="98">
        <f t="shared" si="425"/>
        <v>0</v>
      </c>
      <c r="BT502" s="184"/>
      <c r="BV502" s="103"/>
    </row>
    <row r="503" spans="1:74" ht="31.5" customHeight="1" x14ac:dyDescent="0.25">
      <c r="A503" s="74">
        <v>14</v>
      </c>
      <c r="B503" s="75">
        <v>1056</v>
      </c>
      <c r="C503" s="49" t="s">
        <v>637</v>
      </c>
      <c r="D503" s="76" t="s">
        <v>2988</v>
      </c>
      <c r="E503" s="48" t="s">
        <v>1227</v>
      </c>
      <c r="F503" s="149" t="s">
        <v>3166</v>
      </c>
      <c r="G503" s="149"/>
      <c r="H503" s="149"/>
      <c r="I503" s="149"/>
      <c r="J503" s="265"/>
      <c r="K503" s="149"/>
      <c r="L503" s="149"/>
      <c r="M503" s="82" t="s">
        <v>3612</v>
      </c>
      <c r="N503" s="49" t="s">
        <v>1406</v>
      </c>
      <c r="O503" s="49"/>
      <c r="P503" s="76" t="str">
        <f t="shared" si="404"/>
        <v/>
      </c>
      <c r="Q503" s="88" t="s">
        <v>638</v>
      </c>
      <c r="R503" s="49"/>
      <c r="S503" s="76" t="s">
        <v>1854</v>
      </c>
      <c r="T503" s="76" t="s">
        <v>639</v>
      </c>
      <c r="U503" s="89"/>
      <c r="V503" s="90">
        <v>13</v>
      </c>
      <c r="W503" s="399">
        <f t="shared" si="405"/>
        <v>301019.23076923075</v>
      </c>
      <c r="X503" s="171" t="s">
        <v>3163</v>
      </c>
      <c r="Y503" s="76"/>
      <c r="Z503" s="473" t="s">
        <v>4575</v>
      </c>
      <c r="AA503" s="473" t="s">
        <v>4575</v>
      </c>
      <c r="AB503" s="473" t="s">
        <v>4576</v>
      </c>
      <c r="AC503" s="132" t="s">
        <v>145</v>
      </c>
      <c r="AD503" s="132" t="s">
        <v>145</v>
      </c>
      <c r="AE503" s="132">
        <v>41725</v>
      </c>
      <c r="AF503" s="132" t="str">
        <f t="shared" si="406"/>
        <v/>
      </c>
      <c r="AG503" s="132">
        <f t="shared" si="407"/>
        <v>41725</v>
      </c>
      <c r="AH503" s="132"/>
      <c r="AI503" s="204"/>
      <c r="AJ503" s="205"/>
      <c r="AK503" s="211"/>
      <c r="AL503" s="207"/>
      <c r="AM503" s="208">
        <v>3913250</v>
      </c>
      <c r="AN503" s="93"/>
      <c r="AO503" s="49" t="str">
        <f t="shared" si="401"/>
        <v>神奈川県横浜市保土ヶ谷区上菅田町８４９他</v>
      </c>
      <c r="AP503" s="49"/>
      <c r="AQ503" s="89"/>
      <c r="AR503" s="93"/>
      <c r="AS503" s="89"/>
      <c r="AT503" s="93"/>
      <c r="AU503" s="89"/>
      <c r="AV503" s="93"/>
      <c r="AW503" s="89"/>
      <c r="AX503" s="94"/>
      <c r="AY503" s="391">
        <f t="shared" si="408"/>
        <v>0</v>
      </c>
      <c r="AZ503" s="95">
        <f t="shared" si="426"/>
        <v>3913250</v>
      </c>
      <c r="BA503" s="49" t="str">
        <f t="shared" si="366"/>
        <v>神奈川県横浜市保土ヶ谷区上菅田町８４９他</v>
      </c>
      <c r="BB503" s="48">
        <f t="shared" si="409"/>
        <v>13</v>
      </c>
      <c r="BC503" s="96">
        <f t="shared" si="410"/>
        <v>0</v>
      </c>
      <c r="BD503" s="89" t="str">
        <f t="shared" si="427"/>
        <v>期限未記載</v>
      </c>
      <c r="BE503" s="97">
        <f t="shared" si="411"/>
        <v>3913250</v>
      </c>
      <c r="BF503" s="97">
        <f t="shared" si="412"/>
        <v>0</v>
      </c>
      <c r="BG503" s="97">
        <f t="shared" si="413"/>
        <v>0</v>
      </c>
      <c r="BH503" s="97">
        <f t="shared" si="414"/>
        <v>0</v>
      </c>
      <c r="BI503" s="97">
        <f t="shared" si="415"/>
        <v>0</v>
      </c>
      <c r="BJ503" s="97">
        <f t="shared" si="416"/>
        <v>0</v>
      </c>
      <c r="BK503" s="97">
        <f t="shared" si="417"/>
        <v>0</v>
      </c>
      <c r="BL503" s="97">
        <f t="shared" si="418"/>
        <v>0</v>
      </c>
      <c r="BM503" s="97">
        <f t="shared" si="419"/>
        <v>0</v>
      </c>
      <c r="BN503" s="97">
        <f t="shared" si="420"/>
        <v>0</v>
      </c>
      <c r="BO503" s="97">
        <f t="shared" si="421"/>
        <v>0</v>
      </c>
      <c r="BP503" s="97">
        <f t="shared" si="422"/>
        <v>0</v>
      </c>
      <c r="BQ503" s="97">
        <f t="shared" si="423"/>
        <v>0</v>
      </c>
      <c r="BR503" s="97">
        <f t="shared" si="424"/>
        <v>0</v>
      </c>
      <c r="BS503" s="98">
        <f t="shared" si="425"/>
        <v>0</v>
      </c>
      <c r="BT503" s="184"/>
      <c r="BU503" s="118"/>
      <c r="BV503" s="103"/>
    </row>
    <row r="504" spans="1:74" ht="31.5" customHeight="1" x14ac:dyDescent="0.25">
      <c r="A504" s="74">
        <v>14</v>
      </c>
      <c r="B504" s="75">
        <v>286</v>
      </c>
      <c r="C504" s="49" t="s">
        <v>637</v>
      </c>
      <c r="D504" s="76" t="s">
        <v>2988</v>
      </c>
      <c r="E504" s="48" t="s">
        <v>1227</v>
      </c>
      <c r="F504" s="149" t="s">
        <v>3166</v>
      </c>
      <c r="G504" s="149"/>
      <c r="H504" s="87"/>
      <c r="I504" s="87"/>
      <c r="J504" s="109"/>
      <c r="K504" s="87"/>
      <c r="L504" s="87"/>
      <c r="M504" s="82" t="s">
        <v>3612</v>
      </c>
      <c r="N504" s="49" t="s">
        <v>1406</v>
      </c>
      <c r="O504" s="49"/>
      <c r="P504" s="76" t="str">
        <f t="shared" si="404"/>
        <v/>
      </c>
      <c r="Q504" s="88" t="s">
        <v>638</v>
      </c>
      <c r="R504" s="49"/>
      <c r="S504" s="76" t="s">
        <v>1854</v>
      </c>
      <c r="T504" s="76" t="s">
        <v>639</v>
      </c>
      <c r="U504" s="89"/>
      <c r="V504" s="90">
        <v>13</v>
      </c>
      <c r="W504" s="399">
        <f t="shared" si="405"/>
        <v>386419.23076923075</v>
      </c>
      <c r="X504" s="171" t="s">
        <v>3163</v>
      </c>
      <c r="Y504" s="76"/>
      <c r="Z504" s="473" t="s">
        <v>4575</v>
      </c>
      <c r="AA504" s="473" t="s">
        <v>4575</v>
      </c>
      <c r="AB504" s="473" t="s">
        <v>4576</v>
      </c>
      <c r="AC504" s="132" t="s">
        <v>145</v>
      </c>
      <c r="AD504" s="132">
        <v>42458</v>
      </c>
      <c r="AE504" s="132">
        <v>41725</v>
      </c>
      <c r="AF504" s="132" t="str">
        <f t="shared" si="406"/>
        <v/>
      </c>
      <c r="AG504" s="132">
        <f t="shared" si="407"/>
        <v>41725</v>
      </c>
      <c r="AH504" s="132"/>
      <c r="AI504" s="204"/>
      <c r="AJ504" s="205"/>
      <c r="AK504" s="211"/>
      <c r="AL504" s="207"/>
      <c r="AM504" s="208">
        <v>5023450</v>
      </c>
      <c r="AN504" s="93"/>
      <c r="AO504" s="49" t="str">
        <f t="shared" si="401"/>
        <v>神奈川県横浜市保土ヶ谷区上菅田町８４９他</v>
      </c>
      <c r="AP504" s="49"/>
      <c r="AQ504" s="89"/>
      <c r="AR504" s="93"/>
      <c r="AS504" s="89"/>
      <c r="AT504" s="93"/>
      <c r="AU504" s="89"/>
      <c r="AV504" s="93"/>
      <c r="AW504" s="89"/>
      <c r="AX504" s="94"/>
      <c r="AY504" s="391">
        <f t="shared" si="408"/>
        <v>0</v>
      </c>
      <c r="AZ504" s="95">
        <f t="shared" si="426"/>
        <v>5023450</v>
      </c>
      <c r="BA504" s="49" t="str">
        <f t="shared" si="366"/>
        <v>神奈川県横浜市保土ヶ谷区上菅田町８４９他</v>
      </c>
      <c r="BB504" s="48">
        <f t="shared" si="409"/>
        <v>13</v>
      </c>
      <c r="BC504" s="96">
        <f t="shared" si="410"/>
        <v>0</v>
      </c>
      <c r="BD504" s="89" t="str">
        <f t="shared" si="427"/>
        <v>期限未記載</v>
      </c>
      <c r="BE504" s="97">
        <f t="shared" si="411"/>
        <v>5023450</v>
      </c>
      <c r="BF504" s="97">
        <f t="shared" si="412"/>
        <v>0</v>
      </c>
      <c r="BG504" s="97">
        <f t="shared" si="413"/>
        <v>0</v>
      </c>
      <c r="BH504" s="97">
        <f t="shared" si="414"/>
        <v>0</v>
      </c>
      <c r="BI504" s="97">
        <f t="shared" si="415"/>
        <v>0</v>
      </c>
      <c r="BJ504" s="97">
        <f t="shared" si="416"/>
        <v>0</v>
      </c>
      <c r="BK504" s="97">
        <f t="shared" si="417"/>
        <v>0</v>
      </c>
      <c r="BL504" s="97">
        <f t="shared" si="418"/>
        <v>0</v>
      </c>
      <c r="BM504" s="97">
        <f t="shared" si="419"/>
        <v>0</v>
      </c>
      <c r="BN504" s="97">
        <f t="shared" si="420"/>
        <v>0</v>
      </c>
      <c r="BO504" s="97">
        <f t="shared" si="421"/>
        <v>0</v>
      </c>
      <c r="BP504" s="97">
        <f t="shared" si="422"/>
        <v>0</v>
      </c>
      <c r="BQ504" s="97">
        <f t="shared" si="423"/>
        <v>0</v>
      </c>
      <c r="BR504" s="97">
        <f t="shared" si="424"/>
        <v>0</v>
      </c>
      <c r="BS504" s="98">
        <f t="shared" si="425"/>
        <v>0</v>
      </c>
      <c r="BT504" s="184"/>
      <c r="BV504" s="103"/>
    </row>
    <row r="505" spans="1:74" ht="31.5" customHeight="1" x14ac:dyDescent="0.25">
      <c r="A505" s="74">
        <v>14</v>
      </c>
      <c r="B505" s="75">
        <v>287</v>
      </c>
      <c r="C505" s="49" t="s">
        <v>640</v>
      </c>
      <c r="D505" s="76" t="s">
        <v>2988</v>
      </c>
      <c r="E505" s="48" t="s">
        <v>1388</v>
      </c>
      <c r="F505" s="87" t="s">
        <v>2699</v>
      </c>
      <c r="G505" s="87"/>
      <c r="H505" s="87"/>
      <c r="I505" s="87"/>
      <c r="J505" s="109"/>
      <c r="K505" s="87"/>
      <c r="L505" s="87"/>
      <c r="M505" s="48" t="s">
        <v>2371</v>
      </c>
      <c r="N505" s="49" t="s">
        <v>1387</v>
      </c>
      <c r="O505" s="49"/>
      <c r="P505" s="76" t="str">
        <f t="shared" si="404"/>
        <v/>
      </c>
      <c r="Q505" s="88" t="s">
        <v>641</v>
      </c>
      <c r="R505" s="49"/>
      <c r="S505" s="76" t="s">
        <v>1854</v>
      </c>
      <c r="T505" s="76" t="s">
        <v>642</v>
      </c>
      <c r="U505" s="89"/>
      <c r="V505" s="90">
        <v>13</v>
      </c>
      <c r="W505" s="399">
        <f t="shared" si="405"/>
        <v>631353.84615384613</v>
      </c>
      <c r="X505" s="171" t="s">
        <v>2700</v>
      </c>
      <c r="Y505" s="76"/>
      <c r="Z505" s="473" t="s">
        <v>4575</v>
      </c>
      <c r="AA505" s="473" t="s">
        <v>4575</v>
      </c>
      <c r="AB505" s="473" t="s">
        <v>4576</v>
      </c>
      <c r="AC505" s="132">
        <v>43524</v>
      </c>
      <c r="AD505" s="132">
        <v>43494</v>
      </c>
      <c r="AE505" s="132">
        <v>41705</v>
      </c>
      <c r="AF505" s="132" t="str">
        <f t="shared" si="406"/>
        <v/>
      </c>
      <c r="AG505" s="132">
        <f t="shared" si="407"/>
        <v>41705</v>
      </c>
      <c r="AH505" s="132"/>
      <c r="AI505" s="204"/>
      <c r="AJ505" s="205"/>
      <c r="AK505" s="211"/>
      <c r="AL505" s="207"/>
      <c r="AM505" s="208">
        <v>8207600</v>
      </c>
      <c r="AN505" s="93"/>
      <c r="AO505" s="49" t="str">
        <f t="shared" si="401"/>
        <v>神奈川県厚木市上古沢５６９－１～１３</v>
      </c>
      <c r="AP505" s="49"/>
      <c r="AQ505" s="89"/>
      <c r="AR505" s="93"/>
      <c r="AS505" s="89"/>
      <c r="AT505" s="93"/>
      <c r="AU505" s="89"/>
      <c r="AV505" s="93"/>
      <c r="AW505" s="89"/>
      <c r="AX505" s="94"/>
      <c r="AY505" s="391">
        <f t="shared" si="408"/>
        <v>0</v>
      </c>
      <c r="AZ505" s="95">
        <f t="shared" si="426"/>
        <v>8207600</v>
      </c>
      <c r="BA505" s="49" t="str">
        <f t="shared" si="366"/>
        <v>神奈川県厚木市上古沢５６９－１～１３</v>
      </c>
      <c r="BB505" s="48">
        <f t="shared" si="409"/>
        <v>13</v>
      </c>
      <c r="BC505" s="96">
        <f t="shared" si="410"/>
        <v>0</v>
      </c>
      <c r="BD505" s="89">
        <f t="shared" si="427"/>
        <v>43524</v>
      </c>
      <c r="BE505" s="97">
        <f t="shared" si="411"/>
        <v>0</v>
      </c>
      <c r="BF505" s="97">
        <f t="shared" si="412"/>
        <v>0</v>
      </c>
      <c r="BG505" s="97">
        <f t="shared" si="413"/>
        <v>0</v>
      </c>
      <c r="BH505" s="97">
        <f t="shared" si="414"/>
        <v>0</v>
      </c>
      <c r="BI505" s="97">
        <f t="shared" si="415"/>
        <v>0</v>
      </c>
      <c r="BJ505" s="97">
        <f t="shared" si="416"/>
        <v>8207600</v>
      </c>
      <c r="BK505" s="97">
        <f t="shared" si="417"/>
        <v>0</v>
      </c>
      <c r="BL505" s="97">
        <f t="shared" si="418"/>
        <v>0</v>
      </c>
      <c r="BM505" s="97">
        <f t="shared" si="419"/>
        <v>0</v>
      </c>
      <c r="BN505" s="97">
        <f t="shared" si="420"/>
        <v>0</v>
      </c>
      <c r="BO505" s="97">
        <f t="shared" si="421"/>
        <v>0</v>
      </c>
      <c r="BP505" s="97">
        <f t="shared" si="422"/>
        <v>0</v>
      </c>
      <c r="BQ505" s="97">
        <f t="shared" si="423"/>
        <v>0</v>
      </c>
      <c r="BR505" s="97">
        <f t="shared" si="424"/>
        <v>0</v>
      </c>
      <c r="BS505" s="98">
        <f t="shared" si="425"/>
        <v>0</v>
      </c>
      <c r="BT505" s="184"/>
      <c r="BV505" s="103"/>
    </row>
    <row r="506" spans="1:74" ht="31.5" customHeight="1" x14ac:dyDescent="0.25">
      <c r="A506" s="74">
        <v>14</v>
      </c>
      <c r="B506" s="75">
        <v>288</v>
      </c>
      <c r="C506" s="49" t="s">
        <v>179</v>
      </c>
      <c r="D506" s="76" t="s">
        <v>2988</v>
      </c>
      <c r="E506" s="76" t="s">
        <v>1388</v>
      </c>
      <c r="F506" s="87" t="s">
        <v>2699</v>
      </c>
      <c r="G506" s="87"/>
      <c r="H506" s="101"/>
      <c r="I506" s="101"/>
      <c r="J506" s="257"/>
      <c r="K506" s="101"/>
      <c r="L506" s="101"/>
      <c r="M506" s="76" t="s">
        <v>2371</v>
      </c>
      <c r="N506" s="49" t="s">
        <v>1387</v>
      </c>
      <c r="O506" s="49"/>
      <c r="P506" s="49"/>
      <c r="Q506" s="88" t="s">
        <v>180</v>
      </c>
      <c r="R506" s="49"/>
      <c r="S506" s="76" t="s">
        <v>1854</v>
      </c>
      <c r="T506" s="76" t="s">
        <v>642</v>
      </c>
      <c r="U506" s="110" t="s">
        <v>380</v>
      </c>
      <c r="V506" s="143">
        <v>13</v>
      </c>
      <c r="W506" s="399">
        <f t="shared" si="405"/>
        <v>631353.84615384613</v>
      </c>
      <c r="X506" s="171" t="s">
        <v>2700</v>
      </c>
      <c r="Y506" s="224"/>
      <c r="Z506" s="473" t="s">
        <v>4575</v>
      </c>
      <c r="AA506" s="473" t="s">
        <v>4575</v>
      </c>
      <c r="AB506" s="473" t="s">
        <v>4576</v>
      </c>
      <c r="AC506" s="121"/>
      <c r="AD506" s="132">
        <v>42825</v>
      </c>
      <c r="AE506" s="132"/>
      <c r="AF506" s="132" t="str">
        <f t="shared" si="406"/>
        <v/>
      </c>
      <c r="AG506" s="132">
        <f t="shared" si="407"/>
        <v>42825</v>
      </c>
      <c r="AH506" s="132"/>
      <c r="AI506" s="132"/>
      <c r="AJ506" s="132"/>
      <c r="AK506" s="215"/>
      <c r="AL506" s="132"/>
      <c r="AM506" s="150"/>
      <c r="AN506" s="111">
        <v>8207600</v>
      </c>
      <c r="AO506" s="49" t="str">
        <f t="shared" si="401"/>
        <v>神奈川県厚木市上古沢５６９－１～１３</v>
      </c>
      <c r="AP506" s="49"/>
      <c r="AQ506" s="89"/>
      <c r="AR506" s="93"/>
      <c r="AS506" s="89"/>
      <c r="AT506" s="93"/>
      <c r="AU506" s="89"/>
      <c r="AV506" s="93"/>
      <c r="AW506" s="107"/>
      <c r="AX506" s="103"/>
      <c r="AY506" s="391">
        <f t="shared" si="408"/>
        <v>0</v>
      </c>
      <c r="AZ506" s="95" t="str">
        <f t="shared" si="426"/>
        <v/>
      </c>
      <c r="BA506" s="49" t="str">
        <f t="shared" si="366"/>
        <v>神奈川県厚木市上古沢５６９－１～１３</v>
      </c>
      <c r="BB506" s="48">
        <f t="shared" si="409"/>
        <v>13</v>
      </c>
      <c r="BC506" s="96">
        <f t="shared" si="410"/>
        <v>0</v>
      </c>
      <c r="BD506" s="89">
        <f t="shared" si="427"/>
        <v>0</v>
      </c>
      <c r="BE506" s="97">
        <f t="shared" si="411"/>
        <v>0</v>
      </c>
      <c r="BF506" s="97" t="str">
        <f t="shared" si="412"/>
        <v/>
      </c>
      <c r="BG506" s="97">
        <f t="shared" si="413"/>
        <v>0</v>
      </c>
      <c r="BH506" s="97">
        <f t="shared" si="414"/>
        <v>0</v>
      </c>
      <c r="BI506" s="97">
        <f t="shared" si="415"/>
        <v>0</v>
      </c>
      <c r="BJ506" s="97">
        <f t="shared" si="416"/>
        <v>0</v>
      </c>
      <c r="BK506" s="97">
        <f t="shared" si="417"/>
        <v>0</v>
      </c>
      <c r="BL506" s="97">
        <f t="shared" si="418"/>
        <v>0</v>
      </c>
      <c r="BM506" s="97">
        <f t="shared" si="419"/>
        <v>0</v>
      </c>
      <c r="BN506" s="97">
        <f t="shared" si="420"/>
        <v>0</v>
      </c>
      <c r="BO506" s="97">
        <f t="shared" si="421"/>
        <v>0</v>
      </c>
      <c r="BP506" s="97">
        <f t="shared" si="422"/>
        <v>0</v>
      </c>
      <c r="BQ506" s="97">
        <f t="shared" si="423"/>
        <v>0</v>
      </c>
      <c r="BR506" s="97">
        <f t="shared" si="424"/>
        <v>0</v>
      </c>
      <c r="BS506" s="98" t="e">
        <f t="shared" si="425"/>
        <v>#VALUE!</v>
      </c>
      <c r="BT506" s="184"/>
      <c r="BV506" s="103"/>
    </row>
    <row r="507" spans="1:74" ht="31.5" customHeight="1" x14ac:dyDescent="0.25">
      <c r="A507" s="74">
        <v>14</v>
      </c>
      <c r="B507" s="75">
        <v>1053</v>
      </c>
      <c r="C507" s="49" t="s">
        <v>647</v>
      </c>
      <c r="D507" s="76" t="s">
        <v>2906</v>
      </c>
      <c r="E507" s="48" t="s">
        <v>1411</v>
      </c>
      <c r="F507" s="87" t="s">
        <v>2920</v>
      </c>
      <c r="G507" s="87"/>
      <c r="H507" s="87"/>
      <c r="I507" s="87"/>
      <c r="J507" s="109"/>
      <c r="K507" s="87"/>
      <c r="L507" s="87"/>
      <c r="M507" s="48" t="s">
        <v>2371</v>
      </c>
      <c r="N507" s="49" t="s">
        <v>3162</v>
      </c>
      <c r="O507" s="76" t="s">
        <v>3745</v>
      </c>
      <c r="P507" s="76" t="str">
        <f>IF(COUNTIF(N507,"*未確定*"),"番地未確定","")</f>
        <v/>
      </c>
      <c r="Q507" s="88" t="s">
        <v>648</v>
      </c>
      <c r="R507" s="49"/>
      <c r="S507" s="76" t="s">
        <v>1854</v>
      </c>
      <c r="T507" s="76" t="s">
        <v>649</v>
      </c>
      <c r="U507" s="89"/>
      <c r="V507" s="90">
        <v>1</v>
      </c>
      <c r="W507" s="399">
        <f t="shared" si="405"/>
        <v>549100</v>
      </c>
      <c r="X507" s="171" t="s">
        <v>3632</v>
      </c>
      <c r="Y507" s="433" t="s">
        <v>2310</v>
      </c>
      <c r="Z507" s="476" t="s">
        <v>4576</v>
      </c>
      <c r="AA507" s="476" t="s">
        <v>4575</v>
      </c>
      <c r="AB507" s="476" t="s">
        <v>4608</v>
      </c>
      <c r="AC507" s="132" t="str">
        <f>IF(AZ507=0,"【支払済】","")</f>
        <v>【支払済】</v>
      </c>
      <c r="AD507" s="132" t="s">
        <v>3138</v>
      </c>
      <c r="AE507" s="132">
        <v>42327</v>
      </c>
      <c r="AF507" s="132" t="str">
        <f t="shared" si="406"/>
        <v/>
      </c>
      <c r="AG507" s="132">
        <f t="shared" si="407"/>
        <v>42327</v>
      </c>
      <c r="AH507" s="132"/>
      <c r="AI507" s="204"/>
      <c r="AJ507" s="205"/>
      <c r="AK507" s="206"/>
      <c r="AL507" s="207"/>
      <c r="AM507" s="208">
        <v>549100</v>
      </c>
      <c r="AN507" s="93"/>
      <c r="AO507" s="49" t="str">
        <f t="shared" si="401"/>
        <v>神奈川県三浦市城山町３２２３</v>
      </c>
      <c r="AP507" s="208"/>
      <c r="AQ507" s="89">
        <v>43549</v>
      </c>
      <c r="AR507" s="93">
        <v>549100</v>
      </c>
      <c r="AS507" s="89"/>
      <c r="AT507" s="93"/>
      <c r="AU507" s="89"/>
      <c r="AV507" s="93"/>
      <c r="AW507" s="89"/>
      <c r="AX507" s="94"/>
      <c r="AY507" s="391">
        <f t="shared" si="408"/>
        <v>549100</v>
      </c>
      <c r="AZ507" s="95">
        <f t="shared" si="426"/>
        <v>0</v>
      </c>
      <c r="BA507" s="49" t="str">
        <f t="shared" si="366"/>
        <v>神奈川県三浦市城山町３２２３</v>
      </c>
      <c r="BB507" s="48">
        <f t="shared" si="409"/>
        <v>1</v>
      </c>
      <c r="BC507" s="96" t="str">
        <f t="shared" si="410"/>
        <v>自社物件</v>
      </c>
      <c r="BD507" s="89" t="str">
        <f t="shared" si="427"/>
        <v>【支払済】</v>
      </c>
      <c r="BE507" s="97">
        <f t="shared" si="411"/>
        <v>0</v>
      </c>
      <c r="BF507" s="97">
        <f t="shared" si="412"/>
        <v>0</v>
      </c>
      <c r="BG507" s="97">
        <f t="shared" si="413"/>
        <v>0</v>
      </c>
      <c r="BH507" s="97">
        <f t="shared" si="414"/>
        <v>0</v>
      </c>
      <c r="BI507" s="97">
        <f t="shared" si="415"/>
        <v>0</v>
      </c>
      <c r="BJ507" s="97">
        <f t="shared" si="416"/>
        <v>0</v>
      </c>
      <c r="BK507" s="97">
        <f t="shared" si="417"/>
        <v>0</v>
      </c>
      <c r="BL507" s="97">
        <f t="shared" si="418"/>
        <v>0</v>
      </c>
      <c r="BM507" s="97">
        <f t="shared" si="419"/>
        <v>0</v>
      </c>
      <c r="BN507" s="97">
        <f t="shared" si="420"/>
        <v>0</v>
      </c>
      <c r="BO507" s="97">
        <f t="shared" si="421"/>
        <v>0</v>
      </c>
      <c r="BP507" s="97">
        <f t="shared" si="422"/>
        <v>0</v>
      </c>
      <c r="BQ507" s="97">
        <f t="shared" si="423"/>
        <v>0</v>
      </c>
      <c r="BR507" s="97">
        <f t="shared" si="424"/>
        <v>0</v>
      </c>
      <c r="BS507" s="98">
        <f t="shared" si="425"/>
        <v>0</v>
      </c>
      <c r="BV507" s="492"/>
    </row>
    <row r="508" spans="1:74" ht="31.5" customHeight="1" x14ac:dyDescent="0.25">
      <c r="A508" s="74">
        <v>14</v>
      </c>
      <c r="B508" s="75">
        <v>1053</v>
      </c>
      <c r="C508" s="49" t="s">
        <v>647</v>
      </c>
      <c r="D508" s="76" t="s">
        <v>2906</v>
      </c>
      <c r="E508" s="48" t="s">
        <v>1411</v>
      </c>
      <c r="F508" s="87" t="s">
        <v>2920</v>
      </c>
      <c r="G508" s="87"/>
      <c r="H508" s="87"/>
      <c r="I508" s="87"/>
      <c r="J508" s="109"/>
      <c r="K508" s="87"/>
      <c r="L508" s="87"/>
      <c r="M508" s="48" t="s">
        <v>2371</v>
      </c>
      <c r="N508" s="49" t="s">
        <v>3162</v>
      </c>
      <c r="O508" s="76" t="s">
        <v>3745</v>
      </c>
      <c r="P508" s="76" t="str">
        <f>IF(COUNTIF(N508,"*未確定*"),"番地未確定","")</f>
        <v/>
      </c>
      <c r="Q508" s="88" t="s">
        <v>648</v>
      </c>
      <c r="R508" s="49"/>
      <c r="S508" s="76" t="s">
        <v>1854</v>
      </c>
      <c r="T508" s="76" t="s">
        <v>649</v>
      </c>
      <c r="U508" s="89"/>
      <c r="V508" s="90">
        <v>1</v>
      </c>
      <c r="W508" s="399">
        <f t="shared" si="405"/>
        <v>549100</v>
      </c>
      <c r="X508" s="171" t="s">
        <v>3632</v>
      </c>
      <c r="Y508" s="433" t="s">
        <v>2310</v>
      </c>
      <c r="Z508" s="476" t="s">
        <v>4576</v>
      </c>
      <c r="AA508" s="476" t="s">
        <v>4575</v>
      </c>
      <c r="AB508" s="476" t="s">
        <v>4608</v>
      </c>
      <c r="AC508" s="132" t="str">
        <f>IF(AZ508=0,"【支払済】","")</f>
        <v>【支払済】</v>
      </c>
      <c r="AD508" s="132" t="s">
        <v>3138</v>
      </c>
      <c r="AE508" s="132">
        <v>42327</v>
      </c>
      <c r="AF508" s="132" t="str">
        <f t="shared" si="406"/>
        <v/>
      </c>
      <c r="AG508" s="132">
        <f t="shared" si="407"/>
        <v>42327</v>
      </c>
      <c r="AH508" s="132"/>
      <c r="AI508" s="204"/>
      <c r="AJ508" s="205"/>
      <c r="AK508" s="206"/>
      <c r="AL508" s="207"/>
      <c r="AM508" s="208">
        <v>549100</v>
      </c>
      <c r="AN508" s="93"/>
      <c r="AO508" s="49" t="str">
        <f t="shared" si="401"/>
        <v>神奈川県三浦市城山町３２２３</v>
      </c>
      <c r="AP508" s="208"/>
      <c r="AQ508" s="89">
        <v>43549</v>
      </c>
      <c r="AR508" s="93">
        <v>549100</v>
      </c>
      <c r="AS508" s="89"/>
      <c r="AT508" s="93"/>
      <c r="AU508" s="89"/>
      <c r="AV508" s="93"/>
      <c r="AW508" s="89"/>
      <c r="AX508" s="94"/>
      <c r="AY508" s="391">
        <f t="shared" si="408"/>
        <v>549100</v>
      </c>
      <c r="AZ508" s="95">
        <f t="shared" si="426"/>
        <v>0</v>
      </c>
      <c r="BA508" s="49" t="str">
        <f t="shared" si="366"/>
        <v>神奈川県三浦市城山町３２２３</v>
      </c>
      <c r="BB508" s="48">
        <f t="shared" si="409"/>
        <v>1</v>
      </c>
      <c r="BC508" s="96" t="str">
        <f t="shared" si="410"/>
        <v>自社物件</v>
      </c>
      <c r="BD508" s="89" t="str">
        <f t="shared" si="427"/>
        <v>【支払済】</v>
      </c>
      <c r="BE508" s="97">
        <f t="shared" si="411"/>
        <v>0</v>
      </c>
      <c r="BF508" s="97">
        <f t="shared" si="412"/>
        <v>0</v>
      </c>
      <c r="BG508" s="97">
        <f t="shared" si="413"/>
        <v>0</v>
      </c>
      <c r="BH508" s="97">
        <f t="shared" si="414"/>
        <v>0</v>
      </c>
      <c r="BI508" s="97">
        <f t="shared" si="415"/>
        <v>0</v>
      </c>
      <c r="BJ508" s="97">
        <f t="shared" si="416"/>
        <v>0</v>
      </c>
      <c r="BK508" s="97">
        <f t="shared" si="417"/>
        <v>0</v>
      </c>
      <c r="BL508" s="97">
        <f t="shared" si="418"/>
        <v>0</v>
      </c>
      <c r="BM508" s="97">
        <f t="shared" si="419"/>
        <v>0</v>
      </c>
      <c r="BN508" s="97">
        <f t="shared" si="420"/>
        <v>0</v>
      </c>
      <c r="BO508" s="97">
        <f t="shared" si="421"/>
        <v>0</v>
      </c>
      <c r="BP508" s="97">
        <f t="shared" si="422"/>
        <v>0</v>
      </c>
      <c r="BQ508" s="97">
        <f t="shared" si="423"/>
        <v>0</v>
      </c>
      <c r="BR508" s="97">
        <f t="shared" si="424"/>
        <v>0</v>
      </c>
      <c r="BS508" s="98">
        <f t="shared" si="425"/>
        <v>0</v>
      </c>
      <c r="BV508" s="492"/>
    </row>
    <row r="509" spans="1:74" ht="31.5" customHeight="1" x14ac:dyDescent="0.25">
      <c r="A509" s="74">
        <v>14</v>
      </c>
      <c r="B509" s="75">
        <v>1052</v>
      </c>
      <c r="C509" s="49" t="s">
        <v>3026</v>
      </c>
      <c r="D509" s="76" t="s">
        <v>2988</v>
      </c>
      <c r="E509" s="48" t="s">
        <v>1071</v>
      </c>
      <c r="F509" s="87" t="s">
        <v>3027</v>
      </c>
      <c r="G509" s="87"/>
      <c r="H509" s="87"/>
      <c r="I509" s="87"/>
      <c r="J509" s="109"/>
      <c r="K509" s="87"/>
      <c r="L509" s="87"/>
      <c r="M509" s="76" t="s">
        <v>2371</v>
      </c>
      <c r="N509" s="49" t="s">
        <v>1912</v>
      </c>
      <c r="O509" s="49"/>
      <c r="P509" s="76" t="str">
        <f>IF(COUNTIF(N509,"*未確定*"),"番地未確定","")</f>
        <v/>
      </c>
      <c r="Q509" s="88" t="s">
        <v>3028</v>
      </c>
      <c r="R509" s="49"/>
      <c r="S509" s="76" t="s">
        <v>2991</v>
      </c>
      <c r="T509" s="76" t="s">
        <v>3029</v>
      </c>
      <c r="U509" s="89"/>
      <c r="V509" s="90">
        <v>1</v>
      </c>
      <c r="W509" s="399">
        <f t="shared" si="405"/>
        <v>549100</v>
      </c>
      <c r="X509" s="171" t="s">
        <v>2919</v>
      </c>
      <c r="Y509" s="209" t="s">
        <v>2310</v>
      </c>
      <c r="Z509" s="476" t="s">
        <v>4576</v>
      </c>
      <c r="AA509" s="476" t="s">
        <v>4575</v>
      </c>
      <c r="AB509" s="476" t="s">
        <v>4608</v>
      </c>
      <c r="AC509" s="132">
        <v>43553</v>
      </c>
      <c r="AD509" s="132">
        <v>42619</v>
      </c>
      <c r="AE509" s="132">
        <v>42327</v>
      </c>
      <c r="AF509" s="132" t="str">
        <f t="shared" si="406"/>
        <v/>
      </c>
      <c r="AG509" s="132">
        <f t="shared" si="407"/>
        <v>42327</v>
      </c>
      <c r="AH509" s="132"/>
      <c r="AI509" s="204"/>
      <c r="AJ509" s="205"/>
      <c r="AK509" s="211"/>
      <c r="AL509" s="207"/>
      <c r="AM509" s="208">
        <v>549100</v>
      </c>
      <c r="AN509" s="93"/>
      <c r="AO509" s="49" t="str">
        <f t="shared" si="401"/>
        <v>神奈川県三浦市城山町３２２３</v>
      </c>
      <c r="AP509" s="49"/>
      <c r="AQ509" s="89">
        <v>43549</v>
      </c>
      <c r="AR509" s="93">
        <v>549100</v>
      </c>
      <c r="AS509" s="89"/>
      <c r="AT509" s="93"/>
      <c r="AU509" s="89"/>
      <c r="AV509" s="93"/>
      <c r="AW509" s="89"/>
      <c r="AX509" s="94"/>
      <c r="AY509" s="391">
        <f t="shared" si="408"/>
        <v>549100</v>
      </c>
      <c r="AZ509" s="95">
        <f t="shared" si="426"/>
        <v>0</v>
      </c>
      <c r="BA509" s="49" t="str">
        <f t="shared" si="366"/>
        <v>神奈川県三浦市城山町３２２３</v>
      </c>
      <c r="BB509" s="48">
        <f t="shared" si="409"/>
        <v>1</v>
      </c>
      <c r="BC509" s="96" t="str">
        <f t="shared" si="410"/>
        <v>自社物件</v>
      </c>
      <c r="BD509" s="89">
        <f t="shared" si="427"/>
        <v>43553</v>
      </c>
      <c r="BE509" s="97">
        <f t="shared" si="411"/>
        <v>0</v>
      </c>
      <c r="BF509" s="97">
        <f t="shared" si="412"/>
        <v>0</v>
      </c>
      <c r="BG509" s="97">
        <f t="shared" si="413"/>
        <v>0</v>
      </c>
      <c r="BH509" s="97">
        <f t="shared" si="414"/>
        <v>0</v>
      </c>
      <c r="BI509" s="97">
        <f t="shared" si="415"/>
        <v>0</v>
      </c>
      <c r="BJ509" s="97">
        <f t="shared" si="416"/>
        <v>0</v>
      </c>
      <c r="BK509" s="97">
        <f t="shared" si="417"/>
        <v>0</v>
      </c>
      <c r="BL509" s="97">
        <f t="shared" si="418"/>
        <v>0</v>
      </c>
      <c r="BM509" s="97">
        <f t="shared" si="419"/>
        <v>0</v>
      </c>
      <c r="BN509" s="97">
        <f t="shared" si="420"/>
        <v>0</v>
      </c>
      <c r="BO509" s="97">
        <f t="shared" si="421"/>
        <v>0</v>
      </c>
      <c r="BP509" s="97">
        <f t="shared" si="422"/>
        <v>0</v>
      </c>
      <c r="BQ509" s="97">
        <f t="shared" si="423"/>
        <v>0</v>
      </c>
      <c r="BR509" s="97">
        <f t="shared" si="424"/>
        <v>0</v>
      </c>
      <c r="BS509" s="98">
        <f t="shared" si="425"/>
        <v>0</v>
      </c>
      <c r="BT509" s="184"/>
      <c r="BV509" s="103"/>
    </row>
    <row r="510" spans="1:74" ht="31.5" customHeight="1" x14ac:dyDescent="0.25">
      <c r="A510" s="74">
        <v>14</v>
      </c>
      <c r="B510" s="75">
        <v>291</v>
      </c>
      <c r="C510" s="49" t="s">
        <v>647</v>
      </c>
      <c r="D510" s="76" t="s">
        <v>3424</v>
      </c>
      <c r="E510" s="48" t="s">
        <v>1411</v>
      </c>
      <c r="F510" s="87" t="s">
        <v>2920</v>
      </c>
      <c r="G510" s="87"/>
      <c r="H510" s="87"/>
      <c r="I510" s="87"/>
      <c r="J510" s="109"/>
      <c r="K510" s="87"/>
      <c r="L510" s="87"/>
      <c r="M510" s="76" t="s">
        <v>2371</v>
      </c>
      <c r="N510" s="49" t="s">
        <v>1912</v>
      </c>
      <c r="O510" s="49"/>
      <c r="P510" s="76" t="str">
        <f>IF(COUNTIF(N510,"*未確定*"),"番地未確定","")</f>
        <v/>
      </c>
      <c r="Q510" s="88" t="s">
        <v>648</v>
      </c>
      <c r="R510" s="49"/>
      <c r="S510" s="76" t="s">
        <v>1854</v>
      </c>
      <c r="T510" s="76" t="s">
        <v>649</v>
      </c>
      <c r="U510" s="89"/>
      <c r="V510" s="90">
        <v>1</v>
      </c>
      <c r="W510" s="399">
        <f t="shared" si="405"/>
        <v>549100</v>
      </c>
      <c r="X510" s="171" t="s">
        <v>2919</v>
      </c>
      <c r="Y510" s="209" t="s">
        <v>2310</v>
      </c>
      <c r="Z510" s="476" t="s">
        <v>4576</v>
      </c>
      <c r="AA510" s="485" t="s">
        <v>4575</v>
      </c>
      <c r="AB510" s="476" t="s">
        <v>4608</v>
      </c>
      <c r="AC510" s="132">
        <v>43553</v>
      </c>
      <c r="AD510" s="132">
        <v>43523</v>
      </c>
      <c r="AE510" s="132">
        <v>42327</v>
      </c>
      <c r="AF510" s="132" t="str">
        <f t="shared" si="406"/>
        <v/>
      </c>
      <c r="AG510" s="132">
        <f t="shared" si="407"/>
        <v>42327</v>
      </c>
      <c r="AH510" s="132"/>
      <c r="AI510" s="204"/>
      <c r="AJ510" s="205"/>
      <c r="AK510" s="211"/>
      <c r="AL510" s="207"/>
      <c r="AM510" s="208">
        <v>549100</v>
      </c>
      <c r="AN510" s="93"/>
      <c r="AO510" s="49" t="str">
        <f t="shared" si="401"/>
        <v>神奈川県三浦市城山町３２２３</v>
      </c>
      <c r="AP510" s="49"/>
      <c r="AQ510" s="89">
        <v>43549</v>
      </c>
      <c r="AR510" s="93">
        <v>549100</v>
      </c>
      <c r="AS510" s="89"/>
      <c r="AT510" s="93"/>
      <c r="AU510" s="89"/>
      <c r="AV510" s="93"/>
      <c r="AW510" s="89"/>
      <c r="AX510" s="94"/>
      <c r="AY510" s="391">
        <f t="shared" si="408"/>
        <v>549100</v>
      </c>
      <c r="AZ510" s="95">
        <f t="shared" si="426"/>
        <v>0</v>
      </c>
      <c r="BA510" s="49" t="str">
        <f t="shared" si="366"/>
        <v>神奈川県三浦市城山町３２２３</v>
      </c>
      <c r="BB510" s="48">
        <f t="shared" si="409"/>
        <v>1</v>
      </c>
      <c r="BC510" s="96" t="str">
        <f t="shared" si="410"/>
        <v>自社物件</v>
      </c>
      <c r="BD510" s="89">
        <f t="shared" si="427"/>
        <v>43553</v>
      </c>
      <c r="BE510" s="97">
        <f t="shared" si="411"/>
        <v>0</v>
      </c>
      <c r="BF510" s="97">
        <f t="shared" si="412"/>
        <v>0</v>
      </c>
      <c r="BG510" s="97">
        <f t="shared" si="413"/>
        <v>0</v>
      </c>
      <c r="BH510" s="97">
        <f t="shared" si="414"/>
        <v>0</v>
      </c>
      <c r="BI510" s="97">
        <f t="shared" si="415"/>
        <v>0</v>
      </c>
      <c r="BJ510" s="97">
        <f t="shared" si="416"/>
        <v>0</v>
      </c>
      <c r="BK510" s="97">
        <f t="shared" si="417"/>
        <v>0</v>
      </c>
      <c r="BL510" s="97">
        <f t="shared" si="418"/>
        <v>0</v>
      </c>
      <c r="BM510" s="97">
        <f t="shared" si="419"/>
        <v>0</v>
      </c>
      <c r="BN510" s="97">
        <f t="shared" si="420"/>
        <v>0</v>
      </c>
      <c r="BO510" s="97">
        <f t="shared" si="421"/>
        <v>0</v>
      </c>
      <c r="BP510" s="97">
        <f t="shared" si="422"/>
        <v>0</v>
      </c>
      <c r="BQ510" s="97">
        <f t="shared" si="423"/>
        <v>0</v>
      </c>
      <c r="BR510" s="97">
        <f t="shared" si="424"/>
        <v>0</v>
      </c>
      <c r="BS510" s="98">
        <f t="shared" si="425"/>
        <v>0</v>
      </c>
      <c r="BT510" s="184"/>
      <c r="BV510" s="103"/>
    </row>
    <row r="511" spans="1:74" ht="31.5" customHeight="1" x14ac:dyDescent="0.25">
      <c r="A511" s="74">
        <v>14</v>
      </c>
      <c r="B511" s="75">
        <v>270</v>
      </c>
      <c r="C511" s="49" t="s">
        <v>181</v>
      </c>
      <c r="D511" s="76" t="s">
        <v>2988</v>
      </c>
      <c r="E511" s="76" t="s">
        <v>1390</v>
      </c>
      <c r="F511" s="101" t="s">
        <v>4043</v>
      </c>
      <c r="G511" s="101"/>
      <c r="H511" s="101"/>
      <c r="I511" s="101"/>
      <c r="J511" s="257"/>
      <c r="K511" s="101"/>
      <c r="L511" s="101"/>
      <c r="M511" s="76" t="s">
        <v>2371</v>
      </c>
      <c r="N511" s="49" t="s">
        <v>1401</v>
      </c>
      <c r="O511" s="49"/>
      <c r="P511" s="49"/>
      <c r="Q511" s="88" t="s">
        <v>182</v>
      </c>
      <c r="R511" s="49"/>
      <c r="S511" s="76" t="s">
        <v>1854</v>
      </c>
      <c r="T511" s="76" t="s">
        <v>20</v>
      </c>
      <c r="U511" s="110"/>
      <c r="V511" s="143">
        <v>2</v>
      </c>
      <c r="W511" s="399">
        <f t="shared" si="405"/>
        <v>600000</v>
      </c>
      <c r="X511" s="171" t="s">
        <v>3494</v>
      </c>
      <c r="Y511" s="121"/>
      <c r="Z511" s="473" t="s">
        <v>4575</v>
      </c>
      <c r="AA511" s="473" t="s">
        <v>4575</v>
      </c>
      <c r="AB511" s="473" t="s">
        <v>4576</v>
      </c>
      <c r="AC511" s="121"/>
      <c r="AD511" s="132">
        <v>42811</v>
      </c>
      <c r="AE511" s="132"/>
      <c r="AF511" s="132" t="str">
        <f t="shared" si="406"/>
        <v/>
      </c>
      <c r="AG511" s="132">
        <f t="shared" si="407"/>
        <v>42811</v>
      </c>
      <c r="AH511" s="132"/>
      <c r="AI511" s="132"/>
      <c r="AJ511" s="132"/>
      <c r="AK511" s="215"/>
      <c r="AL511" s="132"/>
      <c r="AM511" s="150"/>
      <c r="AN511" s="111">
        <f>600000*2</f>
        <v>1200000</v>
      </c>
      <c r="AO511" s="49" t="str">
        <f t="shared" si="401"/>
        <v>神奈川県小田原市入生田字吾性沢２５１－３５－１～２</v>
      </c>
      <c r="AP511" s="49"/>
      <c r="AQ511" s="89"/>
      <c r="AR511" s="93"/>
      <c r="AS511" s="89"/>
      <c r="AT511" s="93"/>
      <c r="AU511" s="89"/>
      <c r="AV511" s="93"/>
      <c r="AW511" s="107"/>
      <c r="AX511" s="103"/>
      <c r="AY511" s="391">
        <f t="shared" si="408"/>
        <v>0</v>
      </c>
      <c r="AZ511" s="95" t="str">
        <f t="shared" si="426"/>
        <v/>
      </c>
      <c r="BA511" s="49" t="str">
        <f t="shared" si="366"/>
        <v>神奈川県小田原市入生田字吾性沢２５１－３５－１～２</v>
      </c>
      <c r="BB511" s="48">
        <f t="shared" si="409"/>
        <v>2</v>
      </c>
      <c r="BC511" s="96">
        <f t="shared" si="410"/>
        <v>0</v>
      </c>
      <c r="BD511" s="89">
        <f t="shared" si="427"/>
        <v>0</v>
      </c>
      <c r="BE511" s="97">
        <f t="shared" si="411"/>
        <v>0</v>
      </c>
      <c r="BF511" s="97" t="str">
        <f t="shared" si="412"/>
        <v/>
      </c>
      <c r="BG511" s="97">
        <f t="shared" si="413"/>
        <v>0</v>
      </c>
      <c r="BH511" s="97">
        <f t="shared" si="414"/>
        <v>0</v>
      </c>
      <c r="BI511" s="97">
        <f t="shared" si="415"/>
        <v>0</v>
      </c>
      <c r="BJ511" s="97">
        <f t="shared" si="416"/>
        <v>0</v>
      </c>
      <c r="BK511" s="97">
        <f t="shared" si="417"/>
        <v>0</v>
      </c>
      <c r="BL511" s="97">
        <f t="shared" si="418"/>
        <v>0</v>
      </c>
      <c r="BM511" s="97">
        <f t="shared" si="419"/>
        <v>0</v>
      </c>
      <c r="BN511" s="97">
        <f t="shared" si="420"/>
        <v>0</v>
      </c>
      <c r="BO511" s="97">
        <f t="shared" si="421"/>
        <v>0</v>
      </c>
      <c r="BP511" s="97">
        <f t="shared" si="422"/>
        <v>0</v>
      </c>
      <c r="BQ511" s="97">
        <f t="shared" si="423"/>
        <v>0</v>
      </c>
      <c r="BR511" s="97">
        <f t="shared" si="424"/>
        <v>0</v>
      </c>
      <c r="BS511" s="98" t="e">
        <f t="shared" si="425"/>
        <v>#VALUE!</v>
      </c>
      <c r="BV511" s="103"/>
    </row>
    <row r="512" spans="1:74" ht="31.5" customHeight="1" x14ac:dyDescent="0.25">
      <c r="A512" s="74">
        <v>14</v>
      </c>
      <c r="B512" s="75">
        <v>269</v>
      </c>
      <c r="C512" s="49" t="s">
        <v>181</v>
      </c>
      <c r="D512" s="76" t="s">
        <v>2988</v>
      </c>
      <c r="E512" s="76" t="s">
        <v>1390</v>
      </c>
      <c r="F512" s="101" t="s">
        <v>4043</v>
      </c>
      <c r="G512" s="101"/>
      <c r="H512" s="101"/>
      <c r="I512" s="101"/>
      <c r="J512" s="257"/>
      <c r="K512" s="101"/>
      <c r="L512" s="101"/>
      <c r="M512" s="76" t="s">
        <v>2371</v>
      </c>
      <c r="N512" s="49" t="s">
        <v>1401</v>
      </c>
      <c r="O512" s="49"/>
      <c r="P512" s="49"/>
      <c r="Q512" s="88" t="s">
        <v>182</v>
      </c>
      <c r="R512" s="49"/>
      <c r="S512" s="76" t="s">
        <v>1854</v>
      </c>
      <c r="T512" s="76" t="s">
        <v>20</v>
      </c>
      <c r="U512" s="110"/>
      <c r="V512" s="143">
        <v>2</v>
      </c>
      <c r="W512" s="399">
        <f t="shared" si="405"/>
        <v>584105</v>
      </c>
      <c r="X512" s="171" t="s">
        <v>3494</v>
      </c>
      <c r="Y512" s="121"/>
      <c r="Z512" s="473" t="s">
        <v>4575</v>
      </c>
      <c r="AA512" s="473" t="s">
        <v>4575</v>
      </c>
      <c r="AB512" s="473" t="s">
        <v>4576</v>
      </c>
      <c r="AC512" s="121"/>
      <c r="AD512" s="132">
        <v>42965</v>
      </c>
      <c r="AE512" s="132"/>
      <c r="AF512" s="132" t="str">
        <f t="shared" si="406"/>
        <v/>
      </c>
      <c r="AG512" s="132">
        <f t="shared" si="407"/>
        <v>42965</v>
      </c>
      <c r="AH512" s="132"/>
      <c r="AI512" s="132"/>
      <c r="AJ512" s="132"/>
      <c r="AK512" s="112"/>
      <c r="AL512" s="132"/>
      <c r="AM512" s="150"/>
      <c r="AN512" s="111">
        <f>584105*2</f>
        <v>1168210</v>
      </c>
      <c r="AO512" s="49" t="str">
        <f t="shared" si="401"/>
        <v>神奈川県小田原市入生田字吾性沢２５１－３５－１～２</v>
      </c>
      <c r="AP512" s="49"/>
      <c r="AQ512" s="89"/>
      <c r="AR512" s="93"/>
      <c r="AS512" s="89"/>
      <c r="AT512" s="93"/>
      <c r="AU512" s="89"/>
      <c r="AV512" s="93"/>
      <c r="AW512" s="107"/>
      <c r="AX512" s="103"/>
      <c r="AY512" s="391">
        <f t="shared" si="408"/>
        <v>0</v>
      </c>
      <c r="AZ512" s="95" t="str">
        <f t="shared" si="426"/>
        <v/>
      </c>
      <c r="BA512" s="49" t="str">
        <f t="shared" si="366"/>
        <v>神奈川県小田原市入生田字吾性沢２５１－３５－１～２</v>
      </c>
      <c r="BB512" s="48">
        <f t="shared" si="409"/>
        <v>2</v>
      </c>
      <c r="BC512" s="96">
        <f t="shared" si="410"/>
        <v>0</v>
      </c>
      <c r="BD512" s="89">
        <f t="shared" si="427"/>
        <v>0</v>
      </c>
      <c r="BE512" s="97">
        <f t="shared" si="411"/>
        <v>0</v>
      </c>
      <c r="BF512" s="97" t="str">
        <f t="shared" si="412"/>
        <v/>
      </c>
      <c r="BG512" s="97">
        <f t="shared" si="413"/>
        <v>0</v>
      </c>
      <c r="BH512" s="97">
        <f t="shared" si="414"/>
        <v>0</v>
      </c>
      <c r="BI512" s="97">
        <f t="shared" si="415"/>
        <v>0</v>
      </c>
      <c r="BJ512" s="97">
        <f t="shared" si="416"/>
        <v>0</v>
      </c>
      <c r="BK512" s="97">
        <f t="shared" si="417"/>
        <v>0</v>
      </c>
      <c r="BL512" s="97">
        <f t="shared" si="418"/>
        <v>0</v>
      </c>
      <c r="BM512" s="97">
        <f t="shared" si="419"/>
        <v>0</v>
      </c>
      <c r="BN512" s="97">
        <f t="shared" si="420"/>
        <v>0</v>
      </c>
      <c r="BO512" s="97">
        <f t="shared" si="421"/>
        <v>0</v>
      </c>
      <c r="BP512" s="97">
        <f t="shared" si="422"/>
        <v>0</v>
      </c>
      <c r="BQ512" s="97">
        <f t="shared" si="423"/>
        <v>0</v>
      </c>
      <c r="BR512" s="97">
        <f t="shared" si="424"/>
        <v>0</v>
      </c>
      <c r="BS512" s="98" t="e">
        <f t="shared" si="425"/>
        <v>#VALUE!</v>
      </c>
      <c r="BT512" s="184"/>
      <c r="BU512" s="100"/>
      <c r="BV512" s="103"/>
    </row>
    <row r="513" spans="1:74" ht="31.5" customHeight="1" x14ac:dyDescent="0.25">
      <c r="A513" s="74">
        <v>14</v>
      </c>
      <c r="B513" s="75">
        <v>271</v>
      </c>
      <c r="C513" s="49" t="s">
        <v>183</v>
      </c>
      <c r="D513" s="76" t="s">
        <v>2988</v>
      </c>
      <c r="E513" s="76" t="s">
        <v>1391</v>
      </c>
      <c r="F513" s="101"/>
      <c r="G513" s="87" t="s">
        <v>4054</v>
      </c>
      <c r="H513" s="101"/>
      <c r="I513" s="101"/>
      <c r="J513" s="257"/>
      <c r="K513" s="101"/>
      <c r="L513" s="101"/>
      <c r="M513" s="76" t="s">
        <v>2371</v>
      </c>
      <c r="N513" s="49" t="s">
        <v>1402</v>
      </c>
      <c r="O513" s="49"/>
      <c r="P513" s="49"/>
      <c r="Q513" s="88" t="s">
        <v>184</v>
      </c>
      <c r="R513" s="49"/>
      <c r="S513" s="76" t="s">
        <v>1854</v>
      </c>
      <c r="T513" s="76" t="s">
        <v>20</v>
      </c>
      <c r="U513" s="110"/>
      <c r="V513" s="143">
        <v>3</v>
      </c>
      <c r="W513" s="399">
        <f t="shared" si="405"/>
        <v>666666.66666666663</v>
      </c>
      <c r="X513" s="171" t="s">
        <v>3495</v>
      </c>
      <c r="Y513" s="121"/>
      <c r="Z513" s="473" t="s">
        <v>4575</v>
      </c>
      <c r="AA513" s="473" t="s">
        <v>4575</v>
      </c>
      <c r="AB513" s="473" t="s">
        <v>4576</v>
      </c>
      <c r="AC513" s="121"/>
      <c r="AD513" s="132">
        <v>42823</v>
      </c>
      <c r="AE513" s="132"/>
      <c r="AF513" s="132" t="str">
        <f t="shared" si="406"/>
        <v/>
      </c>
      <c r="AG513" s="132">
        <f t="shared" si="407"/>
        <v>42823</v>
      </c>
      <c r="AH513" s="132"/>
      <c r="AI513" s="132"/>
      <c r="AJ513" s="132"/>
      <c r="AK513" s="112"/>
      <c r="AL513" s="132"/>
      <c r="AM513" s="150"/>
      <c r="AN513" s="111">
        <v>2000000</v>
      </c>
      <c r="AO513" s="49" t="str">
        <f t="shared" si="401"/>
        <v>神奈川県秦野市柳川字鍛冶畑１３－１～３</v>
      </c>
      <c r="AP513" s="49"/>
      <c r="AQ513" s="89"/>
      <c r="AR513" s="93"/>
      <c r="AS513" s="89"/>
      <c r="AT513" s="93"/>
      <c r="AU513" s="89"/>
      <c r="AV513" s="93"/>
      <c r="AW513" s="107"/>
      <c r="AX513" s="103"/>
      <c r="AY513" s="391">
        <f t="shared" si="408"/>
        <v>0</v>
      </c>
      <c r="AZ513" s="95" t="str">
        <f t="shared" si="426"/>
        <v/>
      </c>
      <c r="BA513" s="49" t="str">
        <f t="shared" si="366"/>
        <v>神奈川県秦野市柳川字鍛冶畑１３－１～３</v>
      </c>
      <c r="BB513" s="48">
        <f t="shared" si="409"/>
        <v>3</v>
      </c>
      <c r="BC513" s="96">
        <f t="shared" si="410"/>
        <v>0</v>
      </c>
      <c r="BD513" s="89">
        <f t="shared" si="427"/>
        <v>0</v>
      </c>
      <c r="BE513" s="97">
        <f t="shared" si="411"/>
        <v>0</v>
      </c>
      <c r="BF513" s="97" t="str">
        <f t="shared" si="412"/>
        <v/>
      </c>
      <c r="BG513" s="97">
        <f t="shared" si="413"/>
        <v>0</v>
      </c>
      <c r="BH513" s="97">
        <f t="shared" si="414"/>
        <v>0</v>
      </c>
      <c r="BI513" s="97">
        <f t="shared" si="415"/>
        <v>0</v>
      </c>
      <c r="BJ513" s="97">
        <f t="shared" si="416"/>
        <v>0</v>
      </c>
      <c r="BK513" s="97">
        <f t="shared" si="417"/>
        <v>0</v>
      </c>
      <c r="BL513" s="97">
        <f t="shared" si="418"/>
        <v>0</v>
      </c>
      <c r="BM513" s="97">
        <f t="shared" si="419"/>
        <v>0</v>
      </c>
      <c r="BN513" s="97">
        <f t="shared" si="420"/>
        <v>0</v>
      </c>
      <c r="BO513" s="97">
        <f t="shared" si="421"/>
        <v>0</v>
      </c>
      <c r="BP513" s="97">
        <f t="shared" si="422"/>
        <v>0</v>
      </c>
      <c r="BQ513" s="97">
        <f t="shared" si="423"/>
        <v>0</v>
      </c>
      <c r="BR513" s="97">
        <f t="shared" si="424"/>
        <v>0</v>
      </c>
      <c r="BS513" s="98" t="e">
        <f t="shared" si="425"/>
        <v>#VALUE!</v>
      </c>
      <c r="BT513" s="184"/>
      <c r="BV513" s="103"/>
    </row>
    <row r="514" spans="1:74" ht="31.5" customHeight="1" x14ac:dyDescent="0.25">
      <c r="A514" s="74">
        <v>14</v>
      </c>
      <c r="B514" s="75">
        <v>283</v>
      </c>
      <c r="C514" s="49" t="s">
        <v>185</v>
      </c>
      <c r="D514" s="76" t="s">
        <v>2988</v>
      </c>
      <c r="E514" s="76" t="s">
        <v>1137</v>
      </c>
      <c r="F514" s="101"/>
      <c r="G514" s="87" t="s">
        <v>4054</v>
      </c>
      <c r="H514" s="101"/>
      <c r="I514" s="101"/>
      <c r="J514" s="257"/>
      <c r="K514" s="101"/>
      <c r="L514" s="101"/>
      <c r="M514" s="76" t="s">
        <v>2371</v>
      </c>
      <c r="N514" s="49" t="s">
        <v>1403</v>
      </c>
      <c r="O514" s="49"/>
      <c r="P514" s="49"/>
      <c r="Q514" s="88" t="s">
        <v>186</v>
      </c>
      <c r="R514" s="49"/>
      <c r="S514" s="76" t="s">
        <v>1854</v>
      </c>
      <c r="T514" s="76" t="s">
        <v>187</v>
      </c>
      <c r="U514" s="110"/>
      <c r="V514" s="143">
        <v>21</v>
      </c>
      <c r="W514" s="399">
        <f t="shared" si="405"/>
        <v>403777.85714285716</v>
      </c>
      <c r="X514" s="171" t="s">
        <v>3496</v>
      </c>
      <c r="Y514" s="121"/>
      <c r="Z514" s="473" t="s">
        <v>4575</v>
      </c>
      <c r="AA514" s="473" t="s">
        <v>4575</v>
      </c>
      <c r="AB514" s="473" t="s">
        <v>4576</v>
      </c>
      <c r="AC514" s="121"/>
      <c r="AD514" s="132">
        <v>42972</v>
      </c>
      <c r="AE514" s="132"/>
      <c r="AF514" s="132" t="str">
        <f t="shared" si="406"/>
        <v/>
      </c>
      <c r="AG514" s="132">
        <f t="shared" si="407"/>
        <v>42972</v>
      </c>
      <c r="AH514" s="132"/>
      <c r="AI514" s="132"/>
      <c r="AJ514" s="132"/>
      <c r="AK514" s="112"/>
      <c r="AL514" s="132"/>
      <c r="AM514" s="150"/>
      <c r="AN514" s="111">
        <v>8479335</v>
      </c>
      <c r="AO514" s="49" t="str">
        <f t="shared" si="401"/>
        <v>神奈川県川崎市麻生区黒川字明坪２１５１－１、３～２２</v>
      </c>
      <c r="AP514" s="49"/>
      <c r="AQ514" s="89"/>
      <c r="AR514" s="93"/>
      <c r="AS514" s="89"/>
      <c r="AT514" s="93"/>
      <c r="AU514" s="89"/>
      <c r="AV514" s="93"/>
      <c r="AW514" s="107"/>
      <c r="AX514" s="103"/>
      <c r="AY514" s="391">
        <f t="shared" si="408"/>
        <v>0</v>
      </c>
      <c r="AZ514" s="95" t="str">
        <f t="shared" si="426"/>
        <v/>
      </c>
      <c r="BA514" s="49" t="str">
        <f t="shared" si="366"/>
        <v>神奈川県川崎市麻生区黒川字明坪２１５１－１、３～２２</v>
      </c>
      <c r="BB514" s="48">
        <f t="shared" si="409"/>
        <v>21</v>
      </c>
      <c r="BC514" s="96">
        <f t="shared" si="410"/>
        <v>0</v>
      </c>
      <c r="BD514" s="89">
        <f t="shared" si="427"/>
        <v>0</v>
      </c>
      <c r="BE514" s="97">
        <f t="shared" si="411"/>
        <v>0</v>
      </c>
      <c r="BF514" s="97" t="str">
        <f t="shared" si="412"/>
        <v/>
      </c>
      <c r="BG514" s="97">
        <f t="shared" si="413"/>
        <v>0</v>
      </c>
      <c r="BH514" s="97">
        <f t="shared" si="414"/>
        <v>0</v>
      </c>
      <c r="BI514" s="97">
        <f t="shared" si="415"/>
        <v>0</v>
      </c>
      <c r="BJ514" s="97">
        <f t="shared" si="416"/>
        <v>0</v>
      </c>
      <c r="BK514" s="97">
        <f t="shared" si="417"/>
        <v>0</v>
      </c>
      <c r="BL514" s="97">
        <f t="shared" si="418"/>
        <v>0</v>
      </c>
      <c r="BM514" s="97">
        <f t="shared" si="419"/>
        <v>0</v>
      </c>
      <c r="BN514" s="97">
        <f t="shared" si="420"/>
        <v>0</v>
      </c>
      <c r="BO514" s="97">
        <f t="shared" si="421"/>
        <v>0</v>
      </c>
      <c r="BP514" s="97">
        <f t="shared" si="422"/>
        <v>0</v>
      </c>
      <c r="BQ514" s="97">
        <f t="shared" si="423"/>
        <v>0</v>
      </c>
      <c r="BR514" s="97">
        <f t="shared" si="424"/>
        <v>0</v>
      </c>
      <c r="BS514" s="98" t="e">
        <f t="shared" si="425"/>
        <v>#VALUE!</v>
      </c>
      <c r="BU514" s="118"/>
      <c r="BV514" s="103"/>
    </row>
    <row r="515" spans="1:74" s="100" customFormat="1" ht="31.5" customHeight="1" x14ac:dyDescent="0.25">
      <c r="A515" s="74">
        <v>14</v>
      </c>
      <c r="B515" s="75">
        <v>268</v>
      </c>
      <c r="C515" s="49" t="s">
        <v>629</v>
      </c>
      <c r="D515" s="76"/>
      <c r="E515" s="48" t="s">
        <v>1389</v>
      </c>
      <c r="F515" s="109" t="s">
        <v>3769</v>
      </c>
      <c r="G515" s="109"/>
      <c r="H515" s="87"/>
      <c r="I515" s="87"/>
      <c r="J515" s="109" t="s">
        <v>3770</v>
      </c>
      <c r="K515" s="87"/>
      <c r="L515" s="87"/>
      <c r="M515" s="48" t="s">
        <v>2371</v>
      </c>
      <c r="N515" s="49" t="s">
        <v>1911</v>
      </c>
      <c r="O515" s="49"/>
      <c r="P515" s="76" t="str">
        <f>IF(COUNTIF(N515,"*未確定*"),"番地未確定","")</f>
        <v/>
      </c>
      <c r="Q515" s="88" t="s">
        <v>630</v>
      </c>
      <c r="R515" s="49"/>
      <c r="S515" s="76" t="s">
        <v>1854</v>
      </c>
      <c r="T515" s="76" t="s">
        <v>19</v>
      </c>
      <c r="U515" s="89"/>
      <c r="V515" s="90">
        <v>21</v>
      </c>
      <c r="W515" s="399">
        <f t="shared" si="405"/>
        <v>420190.47619047621</v>
      </c>
      <c r="X515" s="171" t="s">
        <v>2522</v>
      </c>
      <c r="Y515" s="76"/>
      <c r="Z515" s="473" t="s">
        <v>4575</v>
      </c>
      <c r="AA515" s="473" t="s">
        <v>4575</v>
      </c>
      <c r="AB515" s="473" t="s">
        <v>4576</v>
      </c>
      <c r="AC515" s="132">
        <v>43516</v>
      </c>
      <c r="AD515" s="132">
        <v>43484</v>
      </c>
      <c r="AE515" s="132">
        <v>41716</v>
      </c>
      <c r="AF515" s="132" t="str">
        <f t="shared" si="406"/>
        <v/>
      </c>
      <c r="AG515" s="132">
        <f t="shared" si="407"/>
        <v>41716</v>
      </c>
      <c r="AH515" s="132"/>
      <c r="AI515" s="204"/>
      <c r="AJ515" s="205"/>
      <c r="AK515" s="206"/>
      <c r="AL515" s="207"/>
      <c r="AM515" s="208">
        <v>8824000</v>
      </c>
      <c r="AN515" s="93"/>
      <c r="AO515" s="49" t="str">
        <f t="shared" si="401"/>
        <v>神奈川県相模原市緑区佐野川２３９１－１、４～２３</v>
      </c>
      <c r="AP515" s="49"/>
      <c r="AQ515" s="89"/>
      <c r="AR515" s="93"/>
      <c r="AS515" s="89"/>
      <c r="AT515" s="93"/>
      <c r="AU515" s="89"/>
      <c r="AV515" s="93"/>
      <c r="AW515" s="89"/>
      <c r="AX515" s="94"/>
      <c r="AY515" s="391">
        <f t="shared" si="408"/>
        <v>0</v>
      </c>
      <c r="AZ515" s="95">
        <f t="shared" si="426"/>
        <v>8824000</v>
      </c>
      <c r="BA515" s="49" t="str">
        <f t="shared" si="366"/>
        <v>神奈川県相模原市緑区佐野川２３９１－１、４～２３</v>
      </c>
      <c r="BB515" s="48">
        <f t="shared" si="409"/>
        <v>21</v>
      </c>
      <c r="BC515" s="96">
        <f t="shared" si="410"/>
        <v>0</v>
      </c>
      <c r="BD515" s="89">
        <f t="shared" si="427"/>
        <v>43516</v>
      </c>
      <c r="BE515" s="97">
        <f t="shared" si="411"/>
        <v>0</v>
      </c>
      <c r="BF515" s="97">
        <f t="shared" si="412"/>
        <v>0</v>
      </c>
      <c r="BG515" s="97">
        <f t="shared" si="413"/>
        <v>0</v>
      </c>
      <c r="BH515" s="97">
        <f t="shared" si="414"/>
        <v>8824000</v>
      </c>
      <c r="BI515" s="97">
        <f t="shared" si="415"/>
        <v>0</v>
      </c>
      <c r="BJ515" s="97">
        <f t="shared" si="416"/>
        <v>0</v>
      </c>
      <c r="BK515" s="97">
        <f t="shared" si="417"/>
        <v>0</v>
      </c>
      <c r="BL515" s="97">
        <f t="shared" si="418"/>
        <v>0</v>
      </c>
      <c r="BM515" s="97">
        <f t="shared" si="419"/>
        <v>0</v>
      </c>
      <c r="BN515" s="97">
        <f t="shared" si="420"/>
        <v>0</v>
      </c>
      <c r="BO515" s="97">
        <f t="shared" si="421"/>
        <v>0</v>
      </c>
      <c r="BP515" s="97">
        <f t="shared" si="422"/>
        <v>0</v>
      </c>
      <c r="BQ515" s="97">
        <f t="shared" si="423"/>
        <v>0</v>
      </c>
      <c r="BR515" s="97">
        <f t="shared" si="424"/>
        <v>0</v>
      </c>
      <c r="BS515" s="98">
        <f t="shared" si="425"/>
        <v>0</v>
      </c>
      <c r="BT515" s="182"/>
      <c r="BU515" s="58"/>
      <c r="BV515" s="122"/>
    </row>
    <row r="516" spans="1:74" ht="31.5" customHeight="1" x14ac:dyDescent="0.25">
      <c r="A516" s="74">
        <v>14</v>
      </c>
      <c r="B516" s="75">
        <v>285</v>
      </c>
      <c r="C516" s="49" t="s">
        <v>635</v>
      </c>
      <c r="D516" s="76"/>
      <c r="E516" s="48" t="s">
        <v>1113</v>
      </c>
      <c r="F516" s="87" t="s">
        <v>2545</v>
      </c>
      <c r="G516" s="87"/>
      <c r="H516" s="87"/>
      <c r="I516" s="87"/>
      <c r="J516" s="109" t="s">
        <v>3792</v>
      </c>
      <c r="K516" s="87"/>
      <c r="L516" s="87"/>
      <c r="M516" s="48" t="s">
        <v>2371</v>
      </c>
      <c r="N516" s="49" t="s">
        <v>1405</v>
      </c>
      <c r="O516" s="49"/>
      <c r="P516" s="76" t="str">
        <f>IF(COUNTIF(N516,"*未確定*"),"番地未確定","")</f>
        <v/>
      </c>
      <c r="Q516" s="88" t="s">
        <v>636</v>
      </c>
      <c r="R516" s="49"/>
      <c r="S516" s="76" t="s">
        <v>1854</v>
      </c>
      <c r="T516" s="76" t="s">
        <v>634</v>
      </c>
      <c r="U516" s="89"/>
      <c r="V516" s="90">
        <v>184</v>
      </c>
      <c r="W516" s="399">
        <f t="shared" si="405"/>
        <v>1000760.8695652174</v>
      </c>
      <c r="X516" s="171" t="s">
        <v>2536</v>
      </c>
      <c r="Y516" s="76"/>
      <c r="Z516" s="473" t="s">
        <v>4575</v>
      </c>
      <c r="AA516" s="473" t="s">
        <v>4575</v>
      </c>
      <c r="AB516" s="473" t="s">
        <v>4576</v>
      </c>
      <c r="AC516" s="132">
        <v>43521</v>
      </c>
      <c r="AD516" s="132">
        <v>42760</v>
      </c>
      <c r="AE516" s="132">
        <v>41716</v>
      </c>
      <c r="AF516" s="132" t="str">
        <f t="shared" si="406"/>
        <v/>
      </c>
      <c r="AG516" s="132">
        <f t="shared" si="407"/>
        <v>41716</v>
      </c>
      <c r="AH516" s="132"/>
      <c r="AI516" s="204"/>
      <c r="AJ516" s="205"/>
      <c r="AK516" s="211"/>
      <c r="AL516" s="207"/>
      <c r="AM516" s="208">
        <v>184140000</v>
      </c>
      <c r="AN516" s="93"/>
      <c r="AO516" s="49" t="str">
        <f t="shared" si="401"/>
        <v>神奈川県相模原市緑区青山２８６９－１、－１７～１９９</v>
      </c>
      <c r="AP516" s="49"/>
      <c r="AQ516" s="89"/>
      <c r="AR516" s="93"/>
      <c r="AS516" s="89"/>
      <c r="AT516" s="93"/>
      <c r="AU516" s="89"/>
      <c r="AV516" s="93"/>
      <c r="AW516" s="89"/>
      <c r="AX516" s="94"/>
      <c r="AY516" s="391">
        <f t="shared" si="408"/>
        <v>0</v>
      </c>
      <c r="AZ516" s="95">
        <f t="shared" si="426"/>
        <v>184140000</v>
      </c>
      <c r="BA516" s="49" t="str">
        <f t="shared" si="366"/>
        <v>神奈川県相模原市緑区青山２８６９－１、－１７～１９９</v>
      </c>
      <c r="BB516" s="48">
        <f t="shared" si="409"/>
        <v>184</v>
      </c>
      <c r="BC516" s="96">
        <f t="shared" si="410"/>
        <v>0</v>
      </c>
      <c r="BD516" s="89">
        <f t="shared" si="427"/>
        <v>43521</v>
      </c>
      <c r="BE516" s="97">
        <f t="shared" si="411"/>
        <v>0</v>
      </c>
      <c r="BF516" s="97">
        <f t="shared" si="412"/>
        <v>0</v>
      </c>
      <c r="BG516" s="97">
        <f t="shared" si="413"/>
        <v>0</v>
      </c>
      <c r="BH516" s="97">
        <f t="shared" si="414"/>
        <v>0</v>
      </c>
      <c r="BI516" s="97">
        <f t="shared" si="415"/>
        <v>184140000</v>
      </c>
      <c r="BJ516" s="97">
        <f t="shared" si="416"/>
        <v>0</v>
      </c>
      <c r="BK516" s="97">
        <f t="shared" si="417"/>
        <v>0</v>
      </c>
      <c r="BL516" s="97">
        <f t="shared" si="418"/>
        <v>0</v>
      </c>
      <c r="BM516" s="97">
        <f t="shared" si="419"/>
        <v>0</v>
      </c>
      <c r="BN516" s="97">
        <f t="shared" si="420"/>
        <v>0</v>
      </c>
      <c r="BO516" s="97">
        <f t="shared" si="421"/>
        <v>0</v>
      </c>
      <c r="BP516" s="97">
        <f t="shared" si="422"/>
        <v>0</v>
      </c>
      <c r="BQ516" s="97">
        <f t="shared" si="423"/>
        <v>0</v>
      </c>
      <c r="BR516" s="97">
        <f t="shared" si="424"/>
        <v>0</v>
      </c>
      <c r="BS516" s="98">
        <f t="shared" si="425"/>
        <v>0</v>
      </c>
      <c r="BV516" s="103"/>
    </row>
    <row r="517" spans="1:74" s="100" customFormat="1" ht="31.5" customHeight="1" x14ac:dyDescent="0.25">
      <c r="A517" s="74">
        <v>14</v>
      </c>
      <c r="B517" s="75">
        <v>284</v>
      </c>
      <c r="C517" s="49" t="s">
        <v>632</v>
      </c>
      <c r="D517" s="76"/>
      <c r="E517" s="48" t="s">
        <v>1115</v>
      </c>
      <c r="F517" s="87" t="s">
        <v>2609</v>
      </c>
      <c r="G517" s="87"/>
      <c r="H517" s="87"/>
      <c r="I517" s="87"/>
      <c r="J517" s="109" t="s">
        <v>2609</v>
      </c>
      <c r="K517" s="87"/>
      <c r="L517" s="87"/>
      <c r="M517" s="48" t="s">
        <v>2371</v>
      </c>
      <c r="N517" s="49" t="s">
        <v>1404</v>
      </c>
      <c r="O517" s="49"/>
      <c r="P517" s="76" t="str">
        <f>IF(COUNTIF(N517,"*未確定*"),"番地未確定","")</f>
        <v/>
      </c>
      <c r="Q517" s="49" t="s">
        <v>633</v>
      </c>
      <c r="R517" s="49"/>
      <c r="S517" s="76" t="s">
        <v>1854</v>
      </c>
      <c r="T517" s="76" t="s">
        <v>634</v>
      </c>
      <c r="U517" s="89"/>
      <c r="V517" s="90">
        <v>53</v>
      </c>
      <c r="W517" s="399">
        <f t="shared" si="405"/>
        <v>1283773.5849056605</v>
      </c>
      <c r="X517" s="171" t="s">
        <v>2610</v>
      </c>
      <c r="Y517" s="76"/>
      <c r="Z517" s="473" t="s">
        <v>4575</v>
      </c>
      <c r="AA517" s="473" t="s">
        <v>4575</v>
      </c>
      <c r="AB517" s="473" t="s">
        <v>4576</v>
      </c>
      <c r="AC517" s="132">
        <v>43517</v>
      </c>
      <c r="AD517" s="132">
        <v>42757</v>
      </c>
      <c r="AE517" s="132">
        <v>41726</v>
      </c>
      <c r="AF517" s="132" t="str">
        <f t="shared" si="406"/>
        <v/>
      </c>
      <c r="AG517" s="132">
        <f t="shared" si="407"/>
        <v>41726</v>
      </c>
      <c r="AH517" s="132"/>
      <c r="AI517" s="204"/>
      <c r="AJ517" s="205"/>
      <c r="AK517" s="206"/>
      <c r="AL517" s="207"/>
      <c r="AM517" s="208">
        <v>68040000</v>
      </c>
      <c r="AN517" s="93"/>
      <c r="AO517" s="49" t="str">
        <f t="shared" si="401"/>
        <v>神奈川県相模原市緑区青野原２４５５－１他</v>
      </c>
      <c r="AP517" s="49"/>
      <c r="AQ517" s="89"/>
      <c r="AR517" s="93"/>
      <c r="AS517" s="89"/>
      <c r="AT517" s="93"/>
      <c r="AU517" s="89"/>
      <c r="AV517" s="93"/>
      <c r="AW517" s="89"/>
      <c r="AX517" s="94"/>
      <c r="AY517" s="391">
        <f t="shared" si="408"/>
        <v>0</v>
      </c>
      <c r="AZ517" s="95">
        <f t="shared" si="426"/>
        <v>68040000</v>
      </c>
      <c r="BA517" s="49" t="str">
        <f t="shared" si="366"/>
        <v>神奈川県相模原市緑区青野原２４５５－１他</v>
      </c>
      <c r="BB517" s="48">
        <f t="shared" si="409"/>
        <v>53</v>
      </c>
      <c r="BC517" s="96">
        <f t="shared" si="410"/>
        <v>0</v>
      </c>
      <c r="BD517" s="89">
        <f t="shared" si="427"/>
        <v>43517</v>
      </c>
      <c r="BE517" s="97">
        <f t="shared" si="411"/>
        <v>0</v>
      </c>
      <c r="BF517" s="97">
        <f t="shared" si="412"/>
        <v>0</v>
      </c>
      <c r="BG517" s="97">
        <f t="shared" si="413"/>
        <v>0</v>
      </c>
      <c r="BH517" s="97">
        <f t="shared" si="414"/>
        <v>0</v>
      </c>
      <c r="BI517" s="97">
        <f t="shared" si="415"/>
        <v>68040000</v>
      </c>
      <c r="BJ517" s="97">
        <f t="shared" si="416"/>
        <v>0</v>
      </c>
      <c r="BK517" s="97">
        <f t="shared" si="417"/>
        <v>0</v>
      </c>
      <c r="BL517" s="97">
        <f t="shared" si="418"/>
        <v>0</v>
      </c>
      <c r="BM517" s="97">
        <f t="shared" si="419"/>
        <v>0</v>
      </c>
      <c r="BN517" s="97">
        <f t="shared" si="420"/>
        <v>0</v>
      </c>
      <c r="BO517" s="97">
        <f t="shared" si="421"/>
        <v>0</v>
      </c>
      <c r="BP517" s="97">
        <f t="shared" si="422"/>
        <v>0</v>
      </c>
      <c r="BQ517" s="97">
        <f t="shared" si="423"/>
        <v>0</v>
      </c>
      <c r="BR517" s="97">
        <f t="shared" si="424"/>
        <v>0</v>
      </c>
      <c r="BS517" s="98">
        <f t="shared" si="425"/>
        <v>0</v>
      </c>
      <c r="BT517" s="184"/>
      <c r="BU517" s="58"/>
      <c r="BV517" s="122"/>
    </row>
    <row r="518" spans="1:74" s="100" customFormat="1" ht="31.5" customHeight="1" x14ac:dyDescent="0.25">
      <c r="A518" s="74">
        <v>14</v>
      </c>
      <c r="B518" s="75">
        <v>272</v>
      </c>
      <c r="C518" s="49" t="s">
        <v>188</v>
      </c>
      <c r="D518" s="76" t="s">
        <v>2988</v>
      </c>
      <c r="E518" s="76" t="s">
        <v>1153</v>
      </c>
      <c r="F518" s="101"/>
      <c r="G518" s="87" t="s">
        <v>4054</v>
      </c>
      <c r="H518" s="101"/>
      <c r="I518" s="101"/>
      <c r="J518" s="257"/>
      <c r="K518" s="101"/>
      <c r="L518" s="101"/>
      <c r="M518" s="48" t="s">
        <v>2371</v>
      </c>
      <c r="N518" s="49" t="s">
        <v>1400</v>
      </c>
      <c r="O518" s="49"/>
      <c r="P518" s="49"/>
      <c r="Q518" s="88" t="s">
        <v>190</v>
      </c>
      <c r="R518" s="49" t="s">
        <v>374</v>
      </c>
      <c r="S518" s="76" t="s">
        <v>1854</v>
      </c>
      <c r="T518" s="76" t="s">
        <v>20</v>
      </c>
      <c r="U518" s="110" t="s">
        <v>191</v>
      </c>
      <c r="V518" s="143">
        <v>17</v>
      </c>
      <c r="W518" s="399">
        <f t="shared" si="405"/>
        <v>402941.17647058825</v>
      </c>
      <c r="X518" s="171" t="s">
        <v>3497</v>
      </c>
      <c r="Y518" s="209" t="s">
        <v>4662</v>
      </c>
      <c r="Z518" s="473" t="s">
        <v>4575</v>
      </c>
      <c r="AA518" s="506" t="s">
        <v>4575</v>
      </c>
      <c r="AB518" s="473" t="s">
        <v>4576</v>
      </c>
      <c r="AC518" s="121" t="s">
        <v>416</v>
      </c>
      <c r="AD518" s="132">
        <v>42811</v>
      </c>
      <c r="AE518" s="132"/>
      <c r="AF518" s="132" t="str">
        <f t="shared" si="406"/>
        <v/>
      </c>
      <c r="AG518" s="132">
        <f t="shared" si="407"/>
        <v>42811</v>
      </c>
      <c r="AH518" s="132"/>
      <c r="AI518" s="204"/>
      <c r="AJ518" s="205"/>
      <c r="AK518" s="206"/>
      <c r="AL518" s="207"/>
      <c r="AM518" s="150"/>
      <c r="AN518" s="111">
        <v>6850000</v>
      </c>
      <c r="AO518" s="49" t="str">
        <f t="shared" si="401"/>
        <v>神奈川県足柄下郡湯河原町宮上字上野７７３他</v>
      </c>
      <c r="AP518" s="49"/>
      <c r="AQ518" s="89"/>
      <c r="AR518" s="93"/>
      <c r="AS518" s="89"/>
      <c r="AT518" s="93"/>
      <c r="AU518" s="89"/>
      <c r="AV518" s="93"/>
      <c r="AW518" s="107"/>
      <c r="AX518" s="103"/>
      <c r="AY518" s="391">
        <f t="shared" si="408"/>
        <v>0</v>
      </c>
      <c r="AZ518" s="95" t="str">
        <f t="shared" si="426"/>
        <v/>
      </c>
      <c r="BA518" s="49" t="str">
        <f t="shared" si="366"/>
        <v>神奈川県足柄下郡湯河原町宮上字上野７７３他</v>
      </c>
      <c r="BB518" s="48">
        <f t="shared" si="409"/>
        <v>17</v>
      </c>
      <c r="BC518" s="96" t="str">
        <f t="shared" si="410"/>
        <v>保岡商会？</v>
      </c>
      <c r="BD518" s="89" t="str">
        <f t="shared" si="427"/>
        <v>【譲渡済】</v>
      </c>
      <c r="BE518" s="97">
        <f t="shared" si="411"/>
        <v>0</v>
      </c>
      <c r="BF518" s="97">
        <f t="shared" si="412"/>
        <v>0</v>
      </c>
      <c r="BG518" s="97">
        <f t="shared" si="413"/>
        <v>0</v>
      </c>
      <c r="BH518" s="97">
        <f t="shared" si="414"/>
        <v>0</v>
      </c>
      <c r="BI518" s="97">
        <f t="shared" si="415"/>
        <v>0</v>
      </c>
      <c r="BJ518" s="97">
        <f t="shared" si="416"/>
        <v>0</v>
      </c>
      <c r="BK518" s="97">
        <f t="shared" si="417"/>
        <v>0</v>
      </c>
      <c r="BL518" s="97">
        <f t="shared" si="418"/>
        <v>0</v>
      </c>
      <c r="BM518" s="97">
        <f t="shared" si="419"/>
        <v>0</v>
      </c>
      <c r="BN518" s="97">
        <f t="shared" si="420"/>
        <v>0</v>
      </c>
      <c r="BO518" s="97">
        <f t="shared" si="421"/>
        <v>0</v>
      </c>
      <c r="BP518" s="97">
        <f t="shared" si="422"/>
        <v>0</v>
      </c>
      <c r="BQ518" s="97">
        <f t="shared" si="423"/>
        <v>0</v>
      </c>
      <c r="BR518" s="97">
        <f t="shared" si="424"/>
        <v>0</v>
      </c>
      <c r="BS518" s="98" t="e">
        <f t="shared" si="425"/>
        <v>#VALUE!</v>
      </c>
      <c r="BT518" s="184"/>
      <c r="BU518" s="118"/>
      <c r="BV518" s="122"/>
    </row>
    <row r="519" spans="1:74" s="100" customFormat="1" ht="31.5" customHeight="1" x14ac:dyDescent="0.25">
      <c r="A519" s="74">
        <v>14</v>
      </c>
      <c r="B519" s="75">
        <v>273</v>
      </c>
      <c r="C519" s="49" t="s">
        <v>188</v>
      </c>
      <c r="D519" s="76" t="s">
        <v>2988</v>
      </c>
      <c r="E519" s="76" t="s">
        <v>1112</v>
      </c>
      <c r="F519" s="101"/>
      <c r="G519" s="87" t="s">
        <v>4054</v>
      </c>
      <c r="H519" s="101"/>
      <c r="I519" s="101"/>
      <c r="J519" s="257"/>
      <c r="K519" s="101"/>
      <c r="L519" s="101"/>
      <c r="M519" s="48" t="s">
        <v>2371</v>
      </c>
      <c r="N519" s="49" t="s">
        <v>1392</v>
      </c>
      <c r="O519" s="49"/>
      <c r="P519" s="49"/>
      <c r="Q519" s="88" t="s">
        <v>189</v>
      </c>
      <c r="R519" s="49"/>
      <c r="S519" s="76" t="s">
        <v>1854</v>
      </c>
      <c r="T519" s="76" t="s">
        <v>20</v>
      </c>
      <c r="U519" s="110"/>
      <c r="V519" s="143">
        <v>4</v>
      </c>
      <c r="W519" s="399">
        <f t="shared" si="405"/>
        <v>350000</v>
      </c>
      <c r="X519" s="171" t="s">
        <v>3498</v>
      </c>
      <c r="Y519" s="209" t="s">
        <v>4661</v>
      </c>
      <c r="Z519" s="473" t="s">
        <v>4575</v>
      </c>
      <c r="AA519" s="506" t="s">
        <v>4576</v>
      </c>
      <c r="AB519" s="506" t="s">
        <v>4576</v>
      </c>
      <c r="AC519" s="121" t="s">
        <v>416</v>
      </c>
      <c r="AD519" s="132">
        <v>42629</v>
      </c>
      <c r="AE519" s="132"/>
      <c r="AF519" s="132" t="str">
        <f t="shared" si="406"/>
        <v/>
      </c>
      <c r="AG519" s="132">
        <f t="shared" si="407"/>
        <v>42629</v>
      </c>
      <c r="AH519" s="132"/>
      <c r="AI519" s="204"/>
      <c r="AJ519" s="205"/>
      <c r="AK519" s="206"/>
      <c r="AL519" s="207"/>
      <c r="AM519" s="150"/>
      <c r="AN519" s="111">
        <f>700000*2</f>
        <v>1400000</v>
      </c>
      <c r="AO519" s="49" t="str">
        <f t="shared" si="401"/>
        <v>神奈川県足柄下郡湯河原町鍛冶屋８９８－５８他</v>
      </c>
      <c r="AP519" s="49"/>
      <c r="AQ519" s="89"/>
      <c r="AR519" s="93"/>
      <c r="AS519" s="89"/>
      <c r="AT519" s="93"/>
      <c r="AU519" s="89"/>
      <c r="AV519" s="93"/>
      <c r="AW519" s="107"/>
      <c r="AX519" s="103"/>
      <c r="AY519" s="391">
        <f t="shared" si="408"/>
        <v>0</v>
      </c>
      <c r="AZ519" s="95" t="str">
        <f t="shared" si="426"/>
        <v/>
      </c>
      <c r="BA519" s="49" t="str">
        <f t="shared" si="366"/>
        <v>神奈川県足柄下郡湯河原町鍛冶屋８９８－５８他</v>
      </c>
      <c r="BB519" s="48">
        <f t="shared" si="409"/>
        <v>4</v>
      </c>
      <c r="BC519" s="96" t="str">
        <f t="shared" si="410"/>
        <v>横浜工業？</v>
      </c>
      <c r="BD519" s="89" t="str">
        <f t="shared" si="427"/>
        <v>【譲渡済】</v>
      </c>
      <c r="BE519" s="97">
        <f t="shared" si="411"/>
        <v>0</v>
      </c>
      <c r="BF519" s="97">
        <f t="shared" si="412"/>
        <v>0</v>
      </c>
      <c r="BG519" s="97">
        <f t="shared" si="413"/>
        <v>0</v>
      </c>
      <c r="BH519" s="97">
        <f t="shared" si="414"/>
        <v>0</v>
      </c>
      <c r="BI519" s="97">
        <f t="shared" si="415"/>
        <v>0</v>
      </c>
      <c r="BJ519" s="97">
        <f t="shared" si="416"/>
        <v>0</v>
      </c>
      <c r="BK519" s="97">
        <f t="shared" si="417"/>
        <v>0</v>
      </c>
      <c r="BL519" s="97">
        <f t="shared" si="418"/>
        <v>0</v>
      </c>
      <c r="BM519" s="97">
        <f t="shared" si="419"/>
        <v>0</v>
      </c>
      <c r="BN519" s="97">
        <f t="shared" si="420"/>
        <v>0</v>
      </c>
      <c r="BO519" s="97">
        <f t="shared" si="421"/>
        <v>0</v>
      </c>
      <c r="BP519" s="97">
        <f t="shared" si="422"/>
        <v>0</v>
      </c>
      <c r="BQ519" s="97">
        <f t="shared" si="423"/>
        <v>0</v>
      </c>
      <c r="BR519" s="97">
        <f t="shared" si="424"/>
        <v>0</v>
      </c>
      <c r="BS519" s="98" t="e">
        <f t="shared" si="425"/>
        <v>#VALUE!</v>
      </c>
      <c r="BT519" s="184"/>
      <c r="BU519" s="58"/>
      <c r="BV519" s="122"/>
    </row>
    <row r="520" spans="1:74" s="100" customFormat="1" ht="31.5" customHeight="1" x14ac:dyDescent="0.25">
      <c r="A520" s="74">
        <v>14</v>
      </c>
      <c r="B520" s="75">
        <v>274</v>
      </c>
      <c r="C520" s="49" t="s">
        <v>21</v>
      </c>
      <c r="D520" s="76" t="s">
        <v>2988</v>
      </c>
      <c r="E520" s="76" t="s">
        <v>1113</v>
      </c>
      <c r="F520" s="101"/>
      <c r="G520" s="87" t="s">
        <v>4054</v>
      </c>
      <c r="H520" s="101"/>
      <c r="I520" s="101"/>
      <c r="J520" s="257"/>
      <c r="K520" s="101"/>
      <c r="L520" s="101"/>
      <c r="M520" s="48" t="s">
        <v>2371</v>
      </c>
      <c r="N520" s="49" t="s">
        <v>1393</v>
      </c>
      <c r="O520" s="49"/>
      <c r="P520" s="49"/>
      <c r="Q520" s="88" t="s">
        <v>192</v>
      </c>
      <c r="R520" s="49" t="s">
        <v>193</v>
      </c>
      <c r="S520" s="76" t="s">
        <v>1854</v>
      </c>
      <c r="T520" s="76" t="s">
        <v>20</v>
      </c>
      <c r="U520" s="110"/>
      <c r="V520" s="143">
        <v>5</v>
      </c>
      <c r="W520" s="399">
        <f t="shared" si="405"/>
        <v>360000</v>
      </c>
      <c r="X520" s="171" t="s">
        <v>3175</v>
      </c>
      <c r="Y520" s="121"/>
      <c r="Z520" s="473" t="s">
        <v>4575</v>
      </c>
      <c r="AA520" s="473" t="s">
        <v>4575</v>
      </c>
      <c r="AB520" s="506" t="s">
        <v>4576</v>
      </c>
      <c r="AC520" s="121"/>
      <c r="AD520" s="132">
        <v>42811</v>
      </c>
      <c r="AE520" s="132"/>
      <c r="AF520" s="132" t="str">
        <f t="shared" si="406"/>
        <v/>
      </c>
      <c r="AG520" s="132">
        <f t="shared" si="407"/>
        <v>42811</v>
      </c>
      <c r="AH520" s="132"/>
      <c r="AI520" s="132"/>
      <c r="AJ520" s="132"/>
      <c r="AK520" s="112"/>
      <c r="AL520" s="132"/>
      <c r="AM520" s="150"/>
      <c r="AN520" s="111">
        <v>1800000</v>
      </c>
      <c r="AO520" s="49" t="str">
        <f t="shared" si="401"/>
        <v>神奈川県足柄下郡箱根町芦ノ湯字朝日８６－６９、７１、８９～９０</v>
      </c>
      <c r="AP520" s="49"/>
      <c r="AQ520" s="89"/>
      <c r="AR520" s="93"/>
      <c r="AS520" s="89"/>
      <c r="AT520" s="93"/>
      <c r="AU520" s="89"/>
      <c r="AV520" s="93"/>
      <c r="AW520" s="107"/>
      <c r="AX520" s="103"/>
      <c r="AY520" s="391">
        <f t="shared" si="408"/>
        <v>0</v>
      </c>
      <c r="AZ520" s="95" t="str">
        <f t="shared" si="426"/>
        <v/>
      </c>
      <c r="BA520" s="49" t="str">
        <f t="shared" si="366"/>
        <v>神奈川県足柄下郡箱根町芦ノ湯字朝日８６－６９、７１、８９～９０</v>
      </c>
      <c r="BB520" s="48">
        <f t="shared" si="409"/>
        <v>5</v>
      </c>
      <c r="BC520" s="96">
        <f t="shared" si="410"/>
        <v>0</v>
      </c>
      <c r="BD520" s="89">
        <f t="shared" si="427"/>
        <v>0</v>
      </c>
      <c r="BE520" s="97">
        <f t="shared" si="411"/>
        <v>0</v>
      </c>
      <c r="BF520" s="97" t="str">
        <f t="shared" si="412"/>
        <v/>
      </c>
      <c r="BG520" s="97">
        <f t="shared" si="413"/>
        <v>0</v>
      </c>
      <c r="BH520" s="97">
        <f t="shared" si="414"/>
        <v>0</v>
      </c>
      <c r="BI520" s="97">
        <f t="shared" si="415"/>
        <v>0</v>
      </c>
      <c r="BJ520" s="97">
        <f t="shared" si="416"/>
        <v>0</v>
      </c>
      <c r="BK520" s="97">
        <f t="shared" si="417"/>
        <v>0</v>
      </c>
      <c r="BL520" s="97">
        <f t="shared" si="418"/>
        <v>0</v>
      </c>
      <c r="BM520" s="97">
        <f t="shared" si="419"/>
        <v>0</v>
      </c>
      <c r="BN520" s="97">
        <f t="shared" si="420"/>
        <v>0</v>
      </c>
      <c r="BO520" s="97">
        <f t="shared" si="421"/>
        <v>0</v>
      </c>
      <c r="BP520" s="97">
        <f t="shared" si="422"/>
        <v>0</v>
      </c>
      <c r="BQ520" s="97">
        <f t="shared" si="423"/>
        <v>0</v>
      </c>
      <c r="BR520" s="97">
        <f t="shared" si="424"/>
        <v>0</v>
      </c>
      <c r="BS520" s="98" t="e">
        <f t="shared" si="425"/>
        <v>#VALUE!</v>
      </c>
      <c r="BT520" s="184"/>
      <c r="BU520" s="58"/>
      <c r="BV520" s="122"/>
    </row>
    <row r="521" spans="1:74" s="100" customFormat="1" ht="31.5" customHeight="1" x14ac:dyDescent="0.25">
      <c r="A521" s="74">
        <v>14</v>
      </c>
      <c r="B521" s="75">
        <v>275</v>
      </c>
      <c r="C521" s="49" t="s">
        <v>21</v>
      </c>
      <c r="D521" s="76" t="s">
        <v>2988</v>
      </c>
      <c r="E521" s="76" t="s">
        <v>1070</v>
      </c>
      <c r="F521" s="101"/>
      <c r="G521" s="87" t="s">
        <v>4054</v>
      </c>
      <c r="H521" s="101"/>
      <c r="I521" s="101"/>
      <c r="J521" s="257"/>
      <c r="K521" s="101"/>
      <c r="L521" s="101"/>
      <c r="M521" s="48" t="s">
        <v>2371</v>
      </c>
      <c r="N521" s="49" t="s">
        <v>1397</v>
      </c>
      <c r="O521" s="49"/>
      <c r="P521" s="49"/>
      <c r="Q521" s="88" t="s">
        <v>198</v>
      </c>
      <c r="R521" s="49"/>
      <c r="S521" s="76" t="s">
        <v>1854</v>
      </c>
      <c r="T521" s="76" t="s">
        <v>20</v>
      </c>
      <c r="U521" s="110"/>
      <c r="V521" s="143">
        <v>1</v>
      </c>
      <c r="W521" s="399">
        <f t="shared" si="405"/>
        <v>300000</v>
      </c>
      <c r="X521" s="171" t="s">
        <v>3174</v>
      </c>
      <c r="Y521" s="121"/>
      <c r="Z521" s="473" t="s">
        <v>4575</v>
      </c>
      <c r="AA521" s="473" t="s">
        <v>4576</v>
      </c>
      <c r="AB521" s="473" t="s">
        <v>4576</v>
      </c>
      <c r="AC521" s="121"/>
      <c r="AD521" s="132">
        <v>41736</v>
      </c>
      <c r="AE521" s="132"/>
      <c r="AF521" s="132" t="str">
        <f t="shared" si="406"/>
        <v/>
      </c>
      <c r="AG521" s="132">
        <f t="shared" si="407"/>
        <v>41736</v>
      </c>
      <c r="AH521" s="132"/>
      <c r="AI521" s="132"/>
      <c r="AJ521" s="132"/>
      <c r="AK521" s="215"/>
      <c r="AL521" s="132"/>
      <c r="AM521" s="150"/>
      <c r="AN521" s="111">
        <v>300000</v>
      </c>
      <c r="AO521" s="49" t="str">
        <f t="shared" si="401"/>
        <v>神奈川県足柄下郡箱根町宮城野１３３０－１３６</v>
      </c>
      <c r="AP521" s="49"/>
      <c r="AQ521" s="89"/>
      <c r="AR521" s="93"/>
      <c r="AS521" s="89"/>
      <c r="AT521" s="93"/>
      <c r="AU521" s="89"/>
      <c r="AV521" s="93"/>
      <c r="AW521" s="107"/>
      <c r="AX521" s="103"/>
      <c r="AY521" s="391">
        <f t="shared" si="408"/>
        <v>0</v>
      </c>
      <c r="AZ521" s="95" t="str">
        <f t="shared" si="426"/>
        <v/>
      </c>
      <c r="BA521" s="49" t="str">
        <f t="shared" si="366"/>
        <v>神奈川県足柄下郡箱根町宮城野１３３０－１３６</v>
      </c>
      <c r="BB521" s="48">
        <f t="shared" si="409"/>
        <v>1</v>
      </c>
      <c r="BC521" s="96">
        <f t="shared" si="410"/>
        <v>0</v>
      </c>
      <c r="BD521" s="89">
        <f t="shared" si="427"/>
        <v>0</v>
      </c>
      <c r="BE521" s="97">
        <f t="shared" si="411"/>
        <v>0</v>
      </c>
      <c r="BF521" s="97" t="str">
        <f t="shared" si="412"/>
        <v/>
      </c>
      <c r="BG521" s="97">
        <f t="shared" si="413"/>
        <v>0</v>
      </c>
      <c r="BH521" s="97">
        <f t="shared" si="414"/>
        <v>0</v>
      </c>
      <c r="BI521" s="97">
        <f t="shared" si="415"/>
        <v>0</v>
      </c>
      <c r="BJ521" s="97">
        <f t="shared" si="416"/>
        <v>0</v>
      </c>
      <c r="BK521" s="97">
        <f t="shared" si="417"/>
        <v>0</v>
      </c>
      <c r="BL521" s="97">
        <f t="shared" si="418"/>
        <v>0</v>
      </c>
      <c r="BM521" s="97">
        <f t="shared" si="419"/>
        <v>0</v>
      </c>
      <c r="BN521" s="97">
        <f t="shared" si="420"/>
        <v>0</v>
      </c>
      <c r="BO521" s="97">
        <f t="shared" si="421"/>
        <v>0</v>
      </c>
      <c r="BP521" s="97">
        <f t="shared" si="422"/>
        <v>0</v>
      </c>
      <c r="BQ521" s="97">
        <f t="shared" si="423"/>
        <v>0</v>
      </c>
      <c r="BR521" s="97">
        <f t="shared" si="424"/>
        <v>0</v>
      </c>
      <c r="BS521" s="98" t="e">
        <f t="shared" si="425"/>
        <v>#VALUE!</v>
      </c>
      <c r="BT521" s="184"/>
      <c r="BU521" s="58"/>
      <c r="BV521" s="122"/>
    </row>
    <row r="522" spans="1:74" s="100" customFormat="1" ht="31.5" customHeight="1" x14ac:dyDescent="0.25">
      <c r="A522" s="74">
        <v>14</v>
      </c>
      <c r="B522" s="75">
        <v>277</v>
      </c>
      <c r="C522" s="49" t="s">
        <v>21</v>
      </c>
      <c r="D522" s="76" t="s">
        <v>2988</v>
      </c>
      <c r="E522" s="76" t="s">
        <v>1152</v>
      </c>
      <c r="F522" s="125" t="s">
        <v>4044</v>
      </c>
      <c r="G522" s="125"/>
      <c r="H522" s="101"/>
      <c r="I522" s="101"/>
      <c r="J522" s="257"/>
      <c r="K522" s="101"/>
      <c r="L522" s="101"/>
      <c r="M522" s="48" t="s">
        <v>2371</v>
      </c>
      <c r="N522" s="49" t="s">
        <v>1398</v>
      </c>
      <c r="O522" s="49"/>
      <c r="P522" s="49"/>
      <c r="Q522" s="88" t="s">
        <v>199</v>
      </c>
      <c r="R522" s="49" t="s">
        <v>200</v>
      </c>
      <c r="S522" s="76" t="s">
        <v>1854</v>
      </c>
      <c r="T522" s="76" t="s">
        <v>20</v>
      </c>
      <c r="U522" s="110"/>
      <c r="V522" s="143">
        <v>4</v>
      </c>
      <c r="W522" s="399">
        <f t="shared" si="405"/>
        <v>450000</v>
      </c>
      <c r="X522" s="171" t="s">
        <v>3173</v>
      </c>
      <c r="Y522" s="121"/>
      <c r="Z522" s="473" t="s">
        <v>4575</v>
      </c>
      <c r="AA522" s="473" t="s">
        <v>4575</v>
      </c>
      <c r="AB522" s="473" t="s">
        <v>4576</v>
      </c>
      <c r="AC522" s="121"/>
      <c r="AD522" s="132">
        <v>42965</v>
      </c>
      <c r="AE522" s="132"/>
      <c r="AF522" s="132" t="str">
        <f t="shared" si="406"/>
        <v/>
      </c>
      <c r="AG522" s="132">
        <f t="shared" si="407"/>
        <v>42965</v>
      </c>
      <c r="AH522" s="132"/>
      <c r="AI522" s="132"/>
      <c r="AJ522" s="132"/>
      <c r="AK522" s="215"/>
      <c r="AL522" s="132"/>
      <c r="AM522" s="150"/>
      <c r="AN522" s="111">
        <v>1800000</v>
      </c>
      <c r="AO522" s="49" t="str">
        <f t="shared" si="401"/>
        <v>神奈川県足柄下郡箱根町元箱根字大芝１０３－２４７、５５２～５５４</v>
      </c>
      <c r="AP522" s="49"/>
      <c r="AQ522" s="89"/>
      <c r="AR522" s="93"/>
      <c r="AS522" s="89"/>
      <c r="AT522" s="93"/>
      <c r="AU522" s="89"/>
      <c r="AV522" s="93"/>
      <c r="AW522" s="107"/>
      <c r="AX522" s="103"/>
      <c r="AY522" s="391">
        <f t="shared" si="408"/>
        <v>0</v>
      </c>
      <c r="AZ522" s="95" t="str">
        <f t="shared" si="426"/>
        <v/>
      </c>
      <c r="BA522" s="49" t="str">
        <f t="shared" si="366"/>
        <v>神奈川県足柄下郡箱根町元箱根字大芝１０３－２４７、５５２～５５４</v>
      </c>
      <c r="BB522" s="48">
        <f t="shared" si="409"/>
        <v>4</v>
      </c>
      <c r="BC522" s="96">
        <f t="shared" si="410"/>
        <v>0</v>
      </c>
      <c r="BD522" s="89">
        <f t="shared" si="427"/>
        <v>0</v>
      </c>
      <c r="BE522" s="97">
        <f t="shared" si="411"/>
        <v>0</v>
      </c>
      <c r="BF522" s="97" t="str">
        <f t="shared" si="412"/>
        <v/>
      </c>
      <c r="BG522" s="97">
        <f t="shared" si="413"/>
        <v>0</v>
      </c>
      <c r="BH522" s="97">
        <f t="shared" si="414"/>
        <v>0</v>
      </c>
      <c r="BI522" s="97">
        <f t="shared" si="415"/>
        <v>0</v>
      </c>
      <c r="BJ522" s="97">
        <f t="shared" si="416"/>
        <v>0</v>
      </c>
      <c r="BK522" s="97">
        <f t="shared" si="417"/>
        <v>0</v>
      </c>
      <c r="BL522" s="97">
        <f t="shared" si="418"/>
        <v>0</v>
      </c>
      <c r="BM522" s="97">
        <f t="shared" si="419"/>
        <v>0</v>
      </c>
      <c r="BN522" s="97">
        <f t="shared" si="420"/>
        <v>0</v>
      </c>
      <c r="BO522" s="97">
        <f t="shared" si="421"/>
        <v>0</v>
      </c>
      <c r="BP522" s="97">
        <f t="shared" si="422"/>
        <v>0</v>
      </c>
      <c r="BQ522" s="97">
        <f t="shared" si="423"/>
        <v>0</v>
      </c>
      <c r="BR522" s="97">
        <f t="shared" si="424"/>
        <v>0</v>
      </c>
      <c r="BS522" s="98" t="e">
        <f t="shared" si="425"/>
        <v>#VALUE!</v>
      </c>
      <c r="BT522" s="184"/>
      <c r="BU522" s="58"/>
      <c r="BV522" s="122"/>
    </row>
    <row r="523" spans="1:74" s="100" customFormat="1" ht="31.5" customHeight="1" x14ac:dyDescent="0.25">
      <c r="A523" s="74">
        <v>14</v>
      </c>
      <c r="B523" s="75">
        <v>276</v>
      </c>
      <c r="C523" s="49" t="s">
        <v>21</v>
      </c>
      <c r="D523" s="76" t="s">
        <v>2988</v>
      </c>
      <c r="E523" s="76" t="s">
        <v>1152</v>
      </c>
      <c r="F523" s="101"/>
      <c r="G523" s="87" t="s">
        <v>4054</v>
      </c>
      <c r="H523" s="101"/>
      <c r="I523" s="101"/>
      <c r="J523" s="257"/>
      <c r="K523" s="101"/>
      <c r="L523" s="101"/>
      <c r="M523" s="48" t="s">
        <v>2371</v>
      </c>
      <c r="N523" s="49" t="s">
        <v>1398</v>
      </c>
      <c r="O523" s="49"/>
      <c r="P523" s="49"/>
      <c r="Q523" s="88" t="s">
        <v>199</v>
      </c>
      <c r="R523" s="49" t="s">
        <v>200</v>
      </c>
      <c r="S523" s="76" t="s">
        <v>1854</v>
      </c>
      <c r="T523" s="76" t="s">
        <v>20</v>
      </c>
      <c r="U523" s="110"/>
      <c r="V523" s="143">
        <v>4</v>
      </c>
      <c r="W523" s="399">
        <f t="shared" si="405"/>
        <v>330033</v>
      </c>
      <c r="X523" s="171" t="s">
        <v>3173</v>
      </c>
      <c r="Y523" s="121"/>
      <c r="Z523" s="473" t="s">
        <v>4575</v>
      </c>
      <c r="AA523" s="473" t="s">
        <v>4575</v>
      </c>
      <c r="AB523" s="473" t="s">
        <v>4576</v>
      </c>
      <c r="AC523" s="121"/>
      <c r="AD523" s="132">
        <v>42965</v>
      </c>
      <c r="AE523" s="132"/>
      <c r="AF523" s="132" t="str">
        <f t="shared" si="406"/>
        <v/>
      </c>
      <c r="AG523" s="132">
        <f t="shared" si="407"/>
        <v>42965</v>
      </c>
      <c r="AH523" s="132"/>
      <c r="AI523" s="132"/>
      <c r="AJ523" s="132"/>
      <c r="AK523" s="112"/>
      <c r="AL523" s="132"/>
      <c r="AM523" s="150"/>
      <c r="AN523" s="111">
        <v>1320132</v>
      </c>
      <c r="AO523" s="49" t="str">
        <f t="shared" si="401"/>
        <v>神奈川県足柄下郡箱根町元箱根字大芝１０３－２４７、５５２～５５４</v>
      </c>
      <c r="AP523" s="49"/>
      <c r="AQ523" s="89"/>
      <c r="AR523" s="93"/>
      <c r="AS523" s="89"/>
      <c r="AT523" s="93"/>
      <c r="AU523" s="89"/>
      <c r="AV523" s="93"/>
      <c r="AW523" s="107"/>
      <c r="AX523" s="103"/>
      <c r="AY523" s="391">
        <f t="shared" si="408"/>
        <v>0</v>
      </c>
      <c r="AZ523" s="95" t="str">
        <f t="shared" si="426"/>
        <v/>
      </c>
      <c r="BA523" s="49" t="str">
        <f t="shared" si="366"/>
        <v>神奈川県足柄下郡箱根町元箱根字大芝１０３－２４７、５５２～５５４</v>
      </c>
      <c r="BB523" s="48">
        <f t="shared" si="409"/>
        <v>4</v>
      </c>
      <c r="BC523" s="96">
        <f t="shared" si="410"/>
        <v>0</v>
      </c>
      <c r="BD523" s="89">
        <f t="shared" si="427"/>
        <v>0</v>
      </c>
      <c r="BE523" s="97">
        <f t="shared" si="411"/>
        <v>0</v>
      </c>
      <c r="BF523" s="97" t="str">
        <f t="shared" si="412"/>
        <v/>
      </c>
      <c r="BG523" s="97">
        <f t="shared" si="413"/>
        <v>0</v>
      </c>
      <c r="BH523" s="97">
        <f t="shared" si="414"/>
        <v>0</v>
      </c>
      <c r="BI523" s="97">
        <f t="shared" si="415"/>
        <v>0</v>
      </c>
      <c r="BJ523" s="97">
        <f t="shared" si="416"/>
        <v>0</v>
      </c>
      <c r="BK523" s="97">
        <f t="shared" si="417"/>
        <v>0</v>
      </c>
      <c r="BL523" s="97">
        <f t="shared" si="418"/>
        <v>0</v>
      </c>
      <c r="BM523" s="97">
        <f t="shared" si="419"/>
        <v>0</v>
      </c>
      <c r="BN523" s="97">
        <f t="shared" si="420"/>
        <v>0</v>
      </c>
      <c r="BO523" s="97">
        <f t="shared" si="421"/>
        <v>0</v>
      </c>
      <c r="BP523" s="97">
        <f t="shared" si="422"/>
        <v>0</v>
      </c>
      <c r="BQ523" s="97">
        <f t="shared" si="423"/>
        <v>0</v>
      </c>
      <c r="BR523" s="97">
        <f t="shared" si="424"/>
        <v>0</v>
      </c>
      <c r="BS523" s="98" t="e">
        <f t="shared" si="425"/>
        <v>#VALUE!</v>
      </c>
      <c r="BT523" s="184"/>
      <c r="BU523" s="58"/>
      <c r="BV523" s="122"/>
    </row>
    <row r="524" spans="1:74" s="100" customFormat="1" ht="31.5" customHeight="1" x14ac:dyDescent="0.25">
      <c r="A524" s="74">
        <v>14</v>
      </c>
      <c r="B524" s="75">
        <v>278</v>
      </c>
      <c r="C524" s="49" t="s">
        <v>21</v>
      </c>
      <c r="D524" s="76" t="s">
        <v>2988</v>
      </c>
      <c r="E524" s="76" t="s">
        <v>1226</v>
      </c>
      <c r="F524" s="101"/>
      <c r="G524" s="87" t="s">
        <v>4054</v>
      </c>
      <c r="H524" s="101"/>
      <c r="I524" s="101"/>
      <c r="J524" s="257"/>
      <c r="K524" s="101"/>
      <c r="L524" s="101"/>
      <c r="M524" s="48" t="s">
        <v>2371</v>
      </c>
      <c r="N524" s="49" t="s">
        <v>1394</v>
      </c>
      <c r="O524" s="49"/>
      <c r="P524" s="49"/>
      <c r="Q524" s="88" t="s">
        <v>194</v>
      </c>
      <c r="R524" s="49"/>
      <c r="S524" s="76" t="s">
        <v>1854</v>
      </c>
      <c r="T524" s="76" t="s">
        <v>20</v>
      </c>
      <c r="U524" s="110"/>
      <c r="V524" s="143">
        <v>2</v>
      </c>
      <c r="W524" s="399">
        <f t="shared" si="405"/>
        <v>372879</v>
      </c>
      <c r="X524" s="171" t="s">
        <v>3172</v>
      </c>
      <c r="Y524" s="121"/>
      <c r="Z524" s="473" t="s">
        <v>4575</v>
      </c>
      <c r="AA524" s="473" t="s">
        <v>4575</v>
      </c>
      <c r="AB524" s="473" t="s">
        <v>4576</v>
      </c>
      <c r="AC524" s="121"/>
      <c r="AD524" s="132">
        <v>42970</v>
      </c>
      <c r="AE524" s="132"/>
      <c r="AF524" s="132" t="str">
        <f t="shared" si="406"/>
        <v/>
      </c>
      <c r="AG524" s="132">
        <f t="shared" si="407"/>
        <v>42970</v>
      </c>
      <c r="AH524" s="132"/>
      <c r="AI524" s="132"/>
      <c r="AJ524" s="132"/>
      <c r="AK524" s="112"/>
      <c r="AL524" s="132"/>
      <c r="AM524" s="150">
        <v>248586</v>
      </c>
      <c r="AN524" s="111">
        <f>248586*2</f>
        <v>497172</v>
      </c>
      <c r="AO524" s="49" t="str">
        <f t="shared" si="401"/>
        <v>神奈川県足柄下郡箱根町仙石原５６７－２６、２８</v>
      </c>
      <c r="AP524" s="49"/>
      <c r="AQ524" s="89"/>
      <c r="AR524" s="93"/>
      <c r="AS524" s="89"/>
      <c r="AT524" s="93"/>
      <c r="AU524" s="89"/>
      <c r="AV524" s="93"/>
      <c r="AW524" s="107"/>
      <c r="AX524" s="103"/>
      <c r="AY524" s="391">
        <f t="shared" si="408"/>
        <v>0</v>
      </c>
      <c r="AZ524" s="95">
        <f t="shared" si="426"/>
        <v>248586</v>
      </c>
      <c r="BA524" s="49" t="str">
        <f t="shared" si="366"/>
        <v>神奈川県足柄下郡箱根町仙石原５６７－２６、２８</v>
      </c>
      <c r="BB524" s="48">
        <f t="shared" si="409"/>
        <v>2</v>
      </c>
      <c r="BC524" s="96">
        <f t="shared" si="410"/>
        <v>0</v>
      </c>
      <c r="BD524" s="89">
        <f t="shared" si="427"/>
        <v>0</v>
      </c>
      <c r="BE524" s="97">
        <f t="shared" si="411"/>
        <v>0</v>
      </c>
      <c r="BF524" s="97">
        <f t="shared" si="412"/>
        <v>248586</v>
      </c>
      <c r="BG524" s="97">
        <f t="shared" si="413"/>
        <v>0</v>
      </c>
      <c r="BH524" s="97">
        <f t="shared" si="414"/>
        <v>0</v>
      </c>
      <c r="BI524" s="97">
        <f t="shared" si="415"/>
        <v>0</v>
      </c>
      <c r="BJ524" s="97">
        <f t="shared" si="416"/>
        <v>0</v>
      </c>
      <c r="BK524" s="97">
        <f t="shared" si="417"/>
        <v>0</v>
      </c>
      <c r="BL524" s="97">
        <f t="shared" si="418"/>
        <v>0</v>
      </c>
      <c r="BM524" s="97">
        <f t="shared" si="419"/>
        <v>0</v>
      </c>
      <c r="BN524" s="97">
        <f t="shared" si="420"/>
        <v>0</v>
      </c>
      <c r="BO524" s="97">
        <f t="shared" si="421"/>
        <v>0</v>
      </c>
      <c r="BP524" s="97">
        <f t="shared" si="422"/>
        <v>0</v>
      </c>
      <c r="BQ524" s="97">
        <f t="shared" si="423"/>
        <v>0</v>
      </c>
      <c r="BR524" s="97">
        <f t="shared" si="424"/>
        <v>0</v>
      </c>
      <c r="BS524" s="98">
        <f t="shared" si="425"/>
        <v>0</v>
      </c>
      <c r="BT524" s="184"/>
      <c r="BU524" s="58"/>
      <c r="BV524" s="122"/>
    </row>
    <row r="525" spans="1:74" s="100" customFormat="1" ht="31.5" customHeight="1" x14ac:dyDescent="0.25">
      <c r="A525" s="74">
        <v>14</v>
      </c>
      <c r="B525" s="75">
        <v>279</v>
      </c>
      <c r="C525" s="49" t="s">
        <v>21</v>
      </c>
      <c r="D525" s="76" t="s">
        <v>2988</v>
      </c>
      <c r="E525" s="76" t="s">
        <v>1114</v>
      </c>
      <c r="F525" s="101"/>
      <c r="G525" s="87" t="s">
        <v>4054</v>
      </c>
      <c r="H525" s="101"/>
      <c r="I525" s="101"/>
      <c r="J525" s="257"/>
      <c r="K525" s="101"/>
      <c r="L525" s="101"/>
      <c r="M525" s="48" t="s">
        <v>2371</v>
      </c>
      <c r="N525" s="49" t="s">
        <v>1395</v>
      </c>
      <c r="O525" s="49"/>
      <c r="P525" s="49"/>
      <c r="Q525" s="88" t="s">
        <v>195</v>
      </c>
      <c r="R525" s="49"/>
      <c r="S525" s="76" t="s">
        <v>1854</v>
      </c>
      <c r="T525" s="76" t="s">
        <v>20</v>
      </c>
      <c r="U525" s="110"/>
      <c r="V525" s="143">
        <v>1</v>
      </c>
      <c r="W525" s="399">
        <f t="shared" si="405"/>
        <v>450000</v>
      </c>
      <c r="X525" s="171" t="s">
        <v>3171</v>
      </c>
      <c r="Y525" s="224"/>
      <c r="Z525" s="473" t="s">
        <v>4575</v>
      </c>
      <c r="AA525" s="473" t="s">
        <v>4575</v>
      </c>
      <c r="AB525" s="473" t="s">
        <v>4576</v>
      </c>
      <c r="AC525" s="121"/>
      <c r="AD525" s="132">
        <v>41736</v>
      </c>
      <c r="AE525" s="132"/>
      <c r="AF525" s="132" t="str">
        <f t="shared" si="406"/>
        <v/>
      </c>
      <c r="AG525" s="132">
        <f t="shared" si="407"/>
        <v>41736</v>
      </c>
      <c r="AH525" s="132"/>
      <c r="AI525" s="132"/>
      <c r="AJ525" s="132"/>
      <c r="AK525" s="215"/>
      <c r="AL525" s="132"/>
      <c r="AM525" s="150"/>
      <c r="AN525" s="111">
        <v>450000</v>
      </c>
      <c r="AO525" s="49" t="str">
        <f t="shared" si="401"/>
        <v>神奈川県足柄下郡箱根町仙石原字菅原１１８１－８６</v>
      </c>
      <c r="AP525" s="49"/>
      <c r="AQ525" s="89"/>
      <c r="AR525" s="93"/>
      <c r="AS525" s="89"/>
      <c r="AT525" s="93"/>
      <c r="AU525" s="89"/>
      <c r="AV525" s="93"/>
      <c r="AW525" s="107"/>
      <c r="AX525" s="103"/>
      <c r="AY525" s="391">
        <f t="shared" si="408"/>
        <v>0</v>
      </c>
      <c r="AZ525" s="95" t="str">
        <f t="shared" si="426"/>
        <v/>
      </c>
      <c r="BA525" s="49" t="str">
        <f t="shared" si="366"/>
        <v>神奈川県足柄下郡箱根町仙石原字菅原１１８１－８６</v>
      </c>
      <c r="BB525" s="48">
        <f t="shared" si="409"/>
        <v>1</v>
      </c>
      <c r="BC525" s="96">
        <f t="shared" si="410"/>
        <v>0</v>
      </c>
      <c r="BD525" s="89">
        <f t="shared" si="427"/>
        <v>0</v>
      </c>
      <c r="BE525" s="97">
        <f t="shared" si="411"/>
        <v>0</v>
      </c>
      <c r="BF525" s="97" t="str">
        <f t="shared" si="412"/>
        <v/>
      </c>
      <c r="BG525" s="97">
        <f t="shared" si="413"/>
        <v>0</v>
      </c>
      <c r="BH525" s="97">
        <f t="shared" si="414"/>
        <v>0</v>
      </c>
      <c r="BI525" s="97">
        <f t="shared" si="415"/>
        <v>0</v>
      </c>
      <c r="BJ525" s="97">
        <f t="shared" si="416"/>
        <v>0</v>
      </c>
      <c r="BK525" s="97">
        <f t="shared" si="417"/>
        <v>0</v>
      </c>
      <c r="BL525" s="97">
        <f t="shared" si="418"/>
        <v>0</v>
      </c>
      <c r="BM525" s="97">
        <f t="shared" si="419"/>
        <v>0</v>
      </c>
      <c r="BN525" s="97">
        <f t="shared" si="420"/>
        <v>0</v>
      </c>
      <c r="BO525" s="97">
        <f t="shared" si="421"/>
        <v>0</v>
      </c>
      <c r="BP525" s="97">
        <f t="shared" si="422"/>
        <v>0</v>
      </c>
      <c r="BQ525" s="97">
        <f t="shared" si="423"/>
        <v>0</v>
      </c>
      <c r="BR525" s="97">
        <f t="shared" si="424"/>
        <v>0</v>
      </c>
      <c r="BS525" s="98" t="e">
        <f t="shared" si="425"/>
        <v>#VALUE!</v>
      </c>
      <c r="BT525" s="184"/>
      <c r="BU525" s="118"/>
      <c r="BV525" s="122"/>
    </row>
    <row r="526" spans="1:74" s="100" customFormat="1" ht="31.5" customHeight="1" x14ac:dyDescent="0.25">
      <c r="A526" s="74">
        <v>14</v>
      </c>
      <c r="B526" s="75">
        <v>280</v>
      </c>
      <c r="C526" s="49" t="s">
        <v>21</v>
      </c>
      <c r="D526" s="76" t="s">
        <v>2906</v>
      </c>
      <c r="E526" s="48" t="s">
        <v>1135</v>
      </c>
      <c r="F526" s="320" t="s">
        <v>4045</v>
      </c>
      <c r="G526" s="320"/>
      <c r="H526" s="125"/>
      <c r="I526" s="125"/>
      <c r="J526" s="263"/>
      <c r="K526" s="125"/>
      <c r="L526" s="125"/>
      <c r="M526" s="48" t="s">
        <v>2371</v>
      </c>
      <c r="N526" s="49" t="s">
        <v>1399</v>
      </c>
      <c r="O526" s="49"/>
      <c r="P526" s="76" t="str">
        <f>IF(COUNTIF(N526,"*未確定*"),"番地未確定","")</f>
        <v/>
      </c>
      <c r="Q526" s="88" t="s">
        <v>631</v>
      </c>
      <c r="R526" s="49"/>
      <c r="S526" s="76" t="s">
        <v>1854</v>
      </c>
      <c r="T526" s="76" t="s">
        <v>20</v>
      </c>
      <c r="U526" s="89"/>
      <c r="V526" s="90">
        <v>4</v>
      </c>
      <c r="W526" s="399">
        <f t="shared" si="405"/>
        <v>251049</v>
      </c>
      <c r="X526" s="171" t="s">
        <v>3168</v>
      </c>
      <c r="Y526" s="209" t="s">
        <v>2310</v>
      </c>
      <c r="Z526" s="473" t="s">
        <v>4575</v>
      </c>
      <c r="AA526" s="506" t="s">
        <v>4575</v>
      </c>
      <c r="AB526" s="506" t="s">
        <v>3743</v>
      </c>
      <c r="AC526" s="132" t="s">
        <v>145</v>
      </c>
      <c r="AD526" s="132">
        <v>42965</v>
      </c>
      <c r="AE526" s="132">
        <v>41729</v>
      </c>
      <c r="AF526" s="132" t="str">
        <f t="shared" si="406"/>
        <v/>
      </c>
      <c r="AG526" s="132">
        <f t="shared" si="407"/>
        <v>41729</v>
      </c>
      <c r="AH526" s="132"/>
      <c r="AI526" s="204"/>
      <c r="AJ526" s="205"/>
      <c r="AK526" s="206"/>
      <c r="AL526" s="207"/>
      <c r="AM526" s="208">
        <f>258522*2+243576*2</f>
        <v>1004196</v>
      </c>
      <c r="AN526" s="93"/>
      <c r="AO526" s="49" t="str">
        <f t="shared" si="401"/>
        <v>神奈川県足柄下郡箱根町湯本茶屋字鑓突石２２１－１他</v>
      </c>
      <c r="AP526" s="49"/>
      <c r="AQ526" s="89"/>
      <c r="AR526" s="93"/>
      <c r="AS526" s="89"/>
      <c r="AT526" s="93"/>
      <c r="AU526" s="89"/>
      <c r="AV526" s="93"/>
      <c r="AW526" s="89"/>
      <c r="AX526" s="94"/>
      <c r="AY526" s="391">
        <f t="shared" si="408"/>
        <v>0</v>
      </c>
      <c r="AZ526" s="95">
        <f t="shared" si="426"/>
        <v>1004196</v>
      </c>
      <c r="BA526" s="49" t="str">
        <f t="shared" si="366"/>
        <v>神奈川県足柄下郡箱根町湯本茶屋字鑓突石２２１－１他</v>
      </c>
      <c r="BB526" s="48">
        <f t="shared" si="409"/>
        <v>4</v>
      </c>
      <c r="BC526" s="96" t="str">
        <f t="shared" si="410"/>
        <v>自社物件</v>
      </c>
      <c r="BD526" s="89" t="str">
        <f t="shared" si="427"/>
        <v>期限未記載</v>
      </c>
      <c r="BE526" s="97">
        <f t="shared" si="411"/>
        <v>1004196</v>
      </c>
      <c r="BF526" s="97">
        <f t="shared" si="412"/>
        <v>0</v>
      </c>
      <c r="BG526" s="97">
        <f t="shared" si="413"/>
        <v>0</v>
      </c>
      <c r="BH526" s="97">
        <f t="shared" si="414"/>
        <v>0</v>
      </c>
      <c r="BI526" s="97">
        <f t="shared" si="415"/>
        <v>0</v>
      </c>
      <c r="BJ526" s="97">
        <f t="shared" si="416"/>
        <v>0</v>
      </c>
      <c r="BK526" s="97">
        <f t="shared" si="417"/>
        <v>0</v>
      </c>
      <c r="BL526" s="97">
        <f t="shared" si="418"/>
        <v>0</v>
      </c>
      <c r="BM526" s="97">
        <f t="shared" si="419"/>
        <v>0</v>
      </c>
      <c r="BN526" s="97">
        <f t="shared" si="420"/>
        <v>0</v>
      </c>
      <c r="BO526" s="97">
        <f t="shared" si="421"/>
        <v>0</v>
      </c>
      <c r="BP526" s="97">
        <f t="shared" si="422"/>
        <v>0</v>
      </c>
      <c r="BQ526" s="97">
        <f t="shared" si="423"/>
        <v>0</v>
      </c>
      <c r="BR526" s="97">
        <f t="shared" si="424"/>
        <v>0</v>
      </c>
      <c r="BS526" s="98">
        <f t="shared" si="425"/>
        <v>0</v>
      </c>
      <c r="BT526" s="184"/>
      <c r="BU526" s="58"/>
      <c r="BV526" s="122"/>
    </row>
    <row r="527" spans="1:74" s="100" customFormat="1" ht="31.5" customHeight="1" x14ac:dyDescent="0.25">
      <c r="A527" s="74">
        <v>14</v>
      </c>
      <c r="B527" s="75">
        <v>1058</v>
      </c>
      <c r="C527" s="49" t="s">
        <v>21</v>
      </c>
      <c r="D527" s="76" t="s">
        <v>2988</v>
      </c>
      <c r="E527" s="48" t="s">
        <v>1135</v>
      </c>
      <c r="F527" s="320" t="s">
        <v>4045</v>
      </c>
      <c r="G527" s="320"/>
      <c r="H527" s="125"/>
      <c r="I527" s="125"/>
      <c r="J527" s="263"/>
      <c r="K527" s="125"/>
      <c r="L527" s="125"/>
      <c r="M527" s="48" t="s">
        <v>2371</v>
      </c>
      <c r="N527" s="49" t="s">
        <v>1399</v>
      </c>
      <c r="O527" s="49"/>
      <c r="P527" s="76" t="str">
        <f>IF(COUNTIF(N527,"*未確定*"),"番地未確定","")</f>
        <v/>
      </c>
      <c r="Q527" s="88" t="s">
        <v>631</v>
      </c>
      <c r="R527" s="49"/>
      <c r="S527" s="76" t="s">
        <v>1854</v>
      </c>
      <c r="T527" s="76" t="s">
        <v>20</v>
      </c>
      <c r="U527" s="89"/>
      <c r="V527" s="90">
        <v>4</v>
      </c>
      <c r="W527" s="399">
        <f t="shared" si="405"/>
        <v>251049</v>
      </c>
      <c r="X527" s="171" t="s">
        <v>3168</v>
      </c>
      <c r="Y527" s="209" t="s">
        <v>2310</v>
      </c>
      <c r="Z527" s="473" t="s">
        <v>4575</v>
      </c>
      <c r="AA527" s="506" t="s">
        <v>4575</v>
      </c>
      <c r="AB527" s="506" t="s">
        <v>3743</v>
      </c>
      <c r="AC527" s="132" t="s">
        <v>3169</v>
      </c>
      <c r="AD527" s="132" t="s">
        <v>3169</v>
      </c>
      <c r="AE527" s="132">
        <v>41729</v>
      </c>
      <c r="AF527" s="132" t="str">
        <f t="shared" si="406"/>
        <v/>
      </c>
      <c r="AG527" s="132">
        <f t="shared" si="407"/>
        <v>41729</v>
      </c>
      <c r="AH527" s="132"/>
      <c r="AI527" s="204"/>
      <c r="AJ527" s="205"/>
      <c r="AK527" s="211"/>
      <c r="AL527" s="207"/>
      <c r="AM527" s="208">
        <f>258522*2+243576*2</f>
        <v>1004196</v>
      </c>
      <c r="AN527" s="93"/>
      <c r="AO527" s="49" t="str">
        <f t="shared" si="401"/>
        <v>神奈川県足柄下郡箱根町湯本茶屋字鑓突石２２１－１他</v>
      </c>
      <c r="AP527" s="49"/>
      <c r="AQ527" s="89"/>
      <c r="AR527" s="93"/>
      <c r="AS527" s="89"/>
      <c r="AT527" s="93"/>
      <c r="AU527" s="89"/>
      <c r="AV527" s="93"/>
      <c r="AW527" s="89"/>
      <c r="AX527" s="94"/>
      <c r="AY527" s="391">
        <f t="shared" si="408"/>
        <v>0</v>
      </c>
      <c r="AZ527" s="95">
        <f t="shared" si="426"/>
        <v>1004196</v>
      </c>
      <c r="BA527" s="49" t="str">
        <f t="shared" si="366"/>
        <v>神奈川県足柄下郡箱根町湯本茶屋字鑓突石２２１－１他</v>
      </c>
      <c r="BB527" s="48">
        <f t="shared" si="409"/>
        <v>4</v>
      </c>
      <c r="BC527" s="96" t="str">
        <f t="shared" si="410"/>
        <v>自社物件</v>
      </c>
      <c r="BD527" s="89" t="str">
        <f t="shared" si="427"/>
        <v>記載無</v>
      </c>
      <c r="BE527" s="97">
        <f t="shared" si="411"/>
        <v>0</v>
      </c>
      <c r="BF527" s="97">
        <f t="shared" si="412"/>
        <v>0</v>
      </c>
      <c r="BG527" s="97">
        <f t="shared" si="413"/>
        <v>0</v>
      </c>
      <c r="BH527" s="97">
        <f t="shared" si="414"/>
        <v>0</v>
      </c>
      <c r="BI527" s="97">
        <f t="shared" si="415"/>
        <v>0</v>
      </c>
      <c r="BJ527" s="97">
        <f t="shared" si="416"/>
        <v>0</v>
      </c>
      <c r="BK527" s="97">
        <f t="shared" si="417"/>
        <v>0</v>
      </c>
      <c r="BL527" s="97">
        <f t="shared" si="418"/>
        <v>0</v>
      </c>
      <c r="BM527" s="97">
        <f t="shared" si="419"/>
        <v>0</v>
      </c>
      <c r="BN527" s="97">
        <f t="shared" si="420"/>
        <v>0</v>
      </c>
      <c r="BO527" s="97">
        <f t="shared" si="421"/>
        <v>0</v>
      </c>
      <c r="BP527" s="97">
        <f t="shared" si="422"/>
        <v>0</v>
      </c>
      <c r="BQ527" s="97">
        <f t="shared" si="423"/>
        <v>0</v>
      </c>
      <c r="BR527" s="97">
        <f t="shared" si="424"/>
        <v>0</v>
      </c>
      <c r="BS527" s="98">
        <f t="shared" si="425"/>
        <v>1004196</v>
      </c>
      <c r="BT527" s="184"/>
      <c r="BU527" s="58"/>
      <c r="BV527" s="122"/>
    </row>
    <row r="528" spans="1:74" s="100" customFormat="1" ht="31.5" customHeight="1" x14ac:dyDescent="0.25">
      <c r="A528" s="74">
        <v>14</v>
      </c>
      <c r="B528" s="75">
        <v>282</v>
      </c>
      <c r="C528" s="49" t="s">
        <v>21</v>
      </c>
      <c r="D528" s="76" t="s">
        <v>2988</v>
      </c>
      <c r="E528" s="76" t="s">
        <v>1071</v>
      </c>
      <c r="F528" s="320" t="s">
        <v>4046</v>
      </c>
      <c r="G528" s="320"/>
      <c r="H528" s="101"/>
      <c r="I528" s="101"/>
      <c r="J528" s="257"/>
      <c r="K528" s="101"/>
      <c r="L528" s="101"/>
      <c r="M528" s="48" t="s">
        <v>2371</v>
      </c>
      <c r="N528" s="49" t="s">
        <v>1396</v>
      </c>
      <c r="O528" s="49"/>
      <c r="P528" s="49"/>
      <c r="Q528" s="88" t="s">
        <v>196</v>
      </c>
      <c r="R528" s="49" t="s">
        <v>197</v>
      </c>
      <c r="S528" s="76" t="s">
        <v>1854</v>
      </c>
      <c r="T528" s="76" t="s">
        <v>20</v>
      </c>
      <c r="U528" s="110"/>
      <c r="V528" s="143">
        <v>3</v>
      </c>
      <c r="W528" s="399">
        <f t="shared" si="405"/>
        <v>600000</v>
      </c>
      <c r="X528" s="171" t="s">
        <v>3170</v>
      </c>
      <c r="Y528" s="121"/>
      <c r="Z528" s="473" t="s">
        <v>4575</v>
      </c>
      <c r="AA528" s="473" t="s">
        <v>4575</v>
      </c>
      <c r="AB528" s="473" t="s">
        <v>4576</v>
      </c>
      <c r="AC528" s="121"/>
      <c r="AD528" s="132">
        <v>42811</v>
      </c>
      <c r="AE528" s="132"/>
      <c r="AF528" s="132" t="str">
        <f t="shared" si="406"/>
        <v/>
      </c>
      <c r="AG528" s="132">
        <f t="shared" si="407"/>
        <v>42811</v>
      </c>
      <c r="AH528" s="132"/>
      <c r="AI528" s="132"/>
      <c r="AJ528" s="132"/>
      <c r="AK528" s="215"/>
      <c r="AL528" s="132"/>
      <c r="AM528" s="150"/>
      <c r="AN528" s="111">
        <f>600000*3</f>
        <v>1800000</v>
      </c>
      <c r="AO528" s="49" t="str">
        <f t="shared" si="401"/>
        <v>神奈川県足柄下郡箱根町箱根字男駒山４３０－２１他</v>
      </c>
      <c r="AP528" s="49"/>
      <c r="AQ528" s="89"/>
      <c r="AR528" s="93"/>
      <c r="AS528" s="89"/>
      <c r="AT528" s="93"/>
      <c r="AU528" s="89"/>
      <c r="AV528" s="93"/>
      <c r="AW528" s="107"/>
      <c r="AX528" s="103"/>
      <c r="AY528" s="391">
        <f t="shared" si="408"/>
        <v>0</v>
      </c>
      <c r="AZ528" s="95" t="str">
        <f t="shared" si="426"/>
        <v/>
      </c>
      <c r="BA528" s="49" t="str">
        <f t="shared" si="366"/>
        <v>神奈川県足柄下郡箱根町箱根字男駒山４３０－２１他</v>
      </c>
      <c r="BB528" s="48">
        <f t="shared" si="409"/>
        <v>3</v>
      </c>
      <c r="BC528" s="96">
        <f t="shared" si="410"/>
        <v>0</v>
      </c>
      <c r="BD528" s="89">
        <f t="shared" si="427"/>
        <v>0</v>
      </c>
      <c r="BE528" s="97">
        <f t="shared" si="411"/>
        <v>0</v>
      </c>
      <c r="BF528" s="97" t="str">
        <f t="shared" si="412"/>
        <v/>
      </c>
      <c r="BG528" s="97">
        <f t="shared" si="413"/>
        <v>0</v>
      </c>
      <c r="BH528" s="97">
        <f t="shared" si="414"/>
        <v>0</v>
      </c>
      <c r="BI528" s="97">
        <f t="shared" si="415"/>
        <v>0</v>
      </c>
      <c r="BJ528" s="97">
        <f t="shared" si="416"/>
        <v>0</v>
      </c>
      <c r="BK528" s="97">
        <f t="shared" si="417"/>
        <v>0</v>
      </c>
      <c r="BL528" s="97">
        <f t="shared" si="418"/>
        <v>0</v>
      </c>
      <c r="BM528" s="97">
        <f t="shared" si="419"/>
        <v>0</v>
      </c>
      <c r="BN528" s="97">
        <f t="shared" si="420"/>
        <v>0</v>
      </c>
      <c r="BO528" s="97">
        <f t="shared" si="421"/>
        <v>0</v>
      </c>
      <c r="BP528" s="97">
        <f t="shared" si="422"/>
        <v>0</v>
      </c>
      <c r="BQ528" s="97">
        <f t="shared" si="423"/>
        <v>0</v>
      </c>
      <c r="BR528" s="97">
        <f t="shared" si="424"/>
        <v>0</v>
      </c>
      <c r="BS528" s="98" t="e">
        <f t="shared" si="425"/>
        <v>#VALUE!</v>
      </c>
      <c r="BT528" s="184"/>
      <c r="BU528" s="58"/>
      <c r="BV528" s="122"/>
    </row>
    <row r="529" spans="1:74" s="100" customFormat="1" ht="31.5" customHeight="1" x14ac:dyDescent="0.25">
      <c r="A529" s="74">
        <v>14</v>
      </c>
      <c r="B529" s="75">
        <v>281</v>
      </c>
      <c r="C529" s="49" t="s">
        <v>21</v>
      </c>
      <c r="D529" s="76" t="s">
        <v>2988</v>
      </c>
      <c r="E529" s="76" t="s">
        <v>1071</v>
      </c>
      <c r="F529" s="320" t="s">
        <v>4046</v>
      </c>
      <c r="G529" s="320"/>
      <c r="H529" s="101"/>
      <c r="I529" s="101"/>
      <c r="J529" s="257"/>
      <c r="K529" s="101"/>
      <c r="L529" s="101"/>
      <c r="M529" s="48" t="s">
        <v>2371</v>
      </c>
      <c r="N529" s="49" t="s">
        <v>1396</v>
      </c>
      <c r="O529" s="49"/>
      <c r="P529" s="49"/>
      <c r="Q529" s="88" t="s">
        <v>196</v>
      </c>
      <c r="R529" s="49" t="s">
        <v>197</v>
      </c>
      <c r="S529" s="76" t="s">
        <v>1854</v>
      </c>
      <c r="T529" s="76" t="s">
        <v>20</v>
      </c>
      <c r="U529" s="110"/>
      <c r="V529" s="143">
        <v>3</v>
      </c>
      <c r="W529" s="399">
        <f t="shared" si="405"/>
        <v>555054</v>
      </c>
      <c r="X529" s="171" t="s">
        <v>3170</v>
      </c>
      <c r="Y529" s="121"/>
      <c r="Z529" s="473" t="s">
        <v>4575</v>
      </c>
      <c r="AA529" s="473" t="s">
        <v>4575</v>
      </c>
      <c r="AB529" s="473" t="s">
        <v>4576</v>
      </c>
      <c r="AC529" s="121"/>
      <c r="AD529" s="132">
        <v>42965</v>
      </c>
      <c r="AE529" s="132"/>
      <c r="AF529" s="132" t="str">
        <f t="shared" si="406"/>
        <v/>
      </c>
      <c r="AG529" s="132">
        <f t="shared" si="407"/>
        <v>42965</v>
      </c>
      <c r="AH529" s="132"/>
      <c r="AI529" s="132"/>
      <c r="AJ529" s="132"/>
      <c r="AK529" s="215"/>
      <c r="AL529" s="132"/>
      <c r="AM529" s="150"/>
      <c r="AN529" s="111">
        <f>555054*3</f>
        <v>1665162</v>
      </c>
      <c r="AO529" s="49" t="str">
        <f t="shared" si="401"/>
        <v>神奈川県足柄下郡箱根町箱根字男駒山４３０－２１他</v>
      </c>
      <c r="AP529" s="49"/>
      <c r="AQ529" s="89"/>
      <c r="AR529" s="93"/>
      <c r="AS529" s="89"/>
      <c r="AT529" s="93"/>
      <c r="AU529" s="89"/>
      <c r="AV529" s="93"/>
      <c r="AW529" s="107"/>
      <c r="AX529" s="103"/>
      <c r="AY529" s="391">
        <f t="shared" si="408"/>
        <v>0</v>
      </c>
      <c r="AZ529" s="95" t="str">
        <f t="shared" si="426"/>
        <v/>
      </c>
      <c r="BA529" s="49" t="str">
        <f t="shared" si="366"/>
        <v>神奈川県足柄下郡箱根町箱根字男駒山４３０－２１他</v>
      </c>
      <c r="BB529" s="48">
        <f t="shared" si="409"/>
        <v>3</v>
      </c>
      <c r="BC529" s="96">
        <f t="shared" si="410"/>
        <v>0</v>
      </c>
      <c r="BD529" s="89">
        <f t="shared" si="427"/>
        <v>0</v>
      </c>
      <c r="BE529" s="97">
        <f t="shared" si="411"/>
        <v>0</v>
      </c>
      <c r="BF529" s="97" t="str">
        <f t="shared" si="412"/>
        <v/>
      </c>
      <c r="BG529" s="97">
        <f t="shared" si="413"/>
        <v>0</v>
      </c>
      <c r="BH529" s="97">
        <f t="shared" si="414"/>
        <v>0</v>
      </c>
      <c r="BI529" s="97">
        <f t="shared" si="415"/>
        <v>0</v>
      </c>
      <c r="BJ529" s="97">
        <f t="shared" si="416"/>
        <v>0</v>
      </c>
      <c r="BK529" s="97">
        <f t="shared" si="417"/>
        <v>0</v>
      </c>
      <c r="BL529" s="97">
        <f t="shared" si="418"/>
        <v>0</v>
      </c>
      <c r="BM529" s="97">
        <f t="shared" si="419"/>
        <v>0</v>
      </c>
      <c r="BN529" s="97">
        <f t="shared" si="420"/>
        <v>0</v>
      </c>
      <c r="BO529" s="97">
        <f t="shared" si="421"/>
        <v>0</v>
      </c>
      <c r="BP529" s="97">
        <f t="shared" si="422"/>
        <v>0</v>
      </c>
      <c r="BQ529" s="97">
        <f t="shared" si="423"/>
        <v>0</v>
      </c>
      <c r="BR529" s="97">
        <f t="shared" si="424"/>
        <v>0</v>
      </c>
      <c r="BS529" s="98" t="e">
        <f t="shared" si="425"/>
        <v>#VALUE!</v>
      </c>
      <c r="BT529" s="184"/>
      <c r="BU529" s="58"/>
      <c r="BV529" s="122"/>
    </row>
    <row r="530" spans="1:74" s="100" customFormat="1" ht="31.5" customHeight="1" x14ac:dyDescent="0.25">
      <c r="A530" s="74">
        <v>14</v>
      </c>
      <c r="B530" s="75">
        <v>289</v>
      </c>
      <c r="C530" s="49" t="s">
        <v>643</v>
      </c>
      <c r="D530" s="76" t="s">
        <v>1818</v>
      </c>
      <c r="E530" s="48" t="s">
        <v>1407</v>
      </c>
      <c r="F530" s="87" t="s">
        <v>2425</v>
      </c>
      <c r="G530" s="87"/>
      <c r="H530" s="87"/>
      <c r="I530" s="87"/>
      <c r="J530" s="109"/>
      <c r="K530" s="87"/>
      <c r="L530" s="87"/>
      <c r="M530" s="48" t="s">
        <v>2371</v>
      </c>
      <c r="N530" s="49" t="s">
        <v>1409</v>
      </c>
      <c r="O530" s="49"/>
      <c r="P530" s="76" t="str">
        <f>IF(COUNTIF(N530,"*未確定*"),"番地未確定","")</f>
        <v>番地未確定</v>
      </c>
      <c r="Q530" s="88" t="s">
        <v>644</v>
      </c>
      <c r="R530" s="49"/>
      <c r="S530" s="76" t="s">
        <v>1854</v>
      </c>
      <c r="T530" s="76" t="s">
        <v>642</v>
      </c>
      <c r="U530" s="89"/>
      <c r="V530" s="90">
        <v>1</v>
      </c>
      <c r="W530" s="399">
        <f t="shared" si="405"/>
        <v>320872</v>
      </c>
      <c r="X530" s="171" t="s">
        <v>2464</v>
      </c>
      <c r="Y530" s="76"/>
      <c r="Z530" s="473" t="s">
        <v>4575</v>
      </c>
      <c r="AA530" s="473" t="s">
        <v>4575</v>
      </c>
      <c r="AB530" s="473" t="s">
        <v>4576</v>
      </c>
      <c r="AC530" s="132">
        <v>42880</v>
      </c>
      <c r="AD530" s="132">
        <v>43494</v>
      </c>
      <c r="AE530" s="132">
        <v>41726</v>
      </c>
      <c r="AF530" s="132" t="str">
        <f t="shared" si="406"/>
        <v/>
      </c>
      <c r="AG530" s="132">
        <f t="shared" si="407"/>
        <v>41726</v>
      </c>
      <c r="AH530" s="132"/>
      <c r="AI530" s="204" t="s">
        <v>2345</v>
      </c>
      <c r="AJ530" s="205">
        <v>43567</v>
      </c>
      <c r="AK530" s="211">
        <v>1136622</v>
      </c>
      <c r="AL530" s="226">
        <v>320872</v>
      </c>
      <c r="AM530" s="208">
        <v>320872</v>
      </c>
      <c r="AN530" s="93"/>
      <c r="AO530" s="49" t="str">
        <f t="shared" si="401"/>
        <v>神奈川県中郡二宮町中里６００、（番地未確定）</v>
      </c>
      <c r="AP530" s="49"/>
      <c r="AQ530" s="89"/>
      <c r="AR530" s="93"/>
      <c r="AS530" s="89"/>
      <c r="AT530" s="93"/>
      <c r="AU530" s="89"/>
      <c r="AV530" s="93"/>
      <c r="AW530" s="89"/>
      <c r="AX530" s="94"/>
      <c r="AY530" s="391">
        <f t="shared" si="408"/>
        <v>0</v>
      </c>
      <c r="AZ530" s="95">
        <v>0</v>
      </c>
      <c r="BA530" s="49" t="str">
        <f t="shared" si="366"/>
        <v>神奈川県中郡二宮町中里６００、（番地未確定）</v>
      </c>
      <c r="BB530" s="48">
        <f t="shared" si="409"/>
        <v>1</v>
      </c>
      <c r="BC530" s="96">
        <f t="shared" si="410"/>
        <v>0</v>
      </c>
      <c r="BD530" s="89" t="s">
        <v>3724</v>
      </c>
      <c r="BE530" s="97">
        <f t="shared" si="411"/>
        <v>0</v>
      </c>
      <c r="BF530" s="97">
        <f t="shared" si="412"/>
        <v>0</v>
      </c>
      <c r="BG530" s="97">
        <f t="shared" si="413"/>
        <v>0</v>
      </c>
      <c r="BH530" s="97">
        <f t="shared" si="414"/>
        <v>0</v>
      </c>
      <c r="BI530" s="97">
        <f t="shared" si="415"/>
        <v>0</v>
      </c>
      <c r="BJ530" s="97">
        <f t="shared" si="416"/>
        <v>0</v>
      </c>
      <c r="BK530" s="97">
        <f t="shared" si="417"/>
        <v>0</v>
      </c>
      <c r="BL530" s="97">
        <f t="shared" si="418"/>
        <v>0</v>
      </c>
      <c r="BM530" s="97">
        <f t="shared" si="419"/>
        <v>0</v>
      </c>
      <c r="BN530" s="97">
        <f t="shared" si="420"/>
        <v>0</v>
      </c>
      <c r="BO530" s="97">
        <f t="shared" si="421"/>
        <v>0</v>
      </c>
      <c r="BP530" s="97">
        <f t="shared" si="422"/>
        <v>0</v>
      </c>
      <c r="BQ530" s="97">
        <f t="shared" si="423"/>
        <v>0</v>
      </c>
      <c r="BR530" s="97">
        <f t="shared" si="424"/>
        <v>0</v>
      </c>
      <c r="BS530" s="98">
        <f t="shared" si="425"/>
        <v>0</v>
      </c>
      <c r="BT530" s="184"/>
      <c r="BU530" s="58"/>
      <c r="BV530" s="122"/>
    </row>
    <row r="531" spans="1:74" s="100" customFormat="1" ht="31.5" customHeight="1" x14ac:dyDescent="0.25">
      <c r="A531" s="74">
        <v>14</v>
      </c>
      <c r="B531" s="75">
        <v>289</v>
      </c>
      <c r="C531" s="49" t="s">
        <v>643</v>
      </c>
      <c r="D531" s="76" t="s">
        <v>1818</v>
      </c>
      <c r="E531" s="48" t="s">
        <v>1407</v>
      </c>
      <c r="F531" s="87" t="s">
        <v>2424</v>
      </c>
      <c r="G531" s="87"/>
      <c r="H531" s="87"/>
      <c r="I531" s="87"/>
      <c r="J531" s="109"/>
      <c r="K531" s="87"/>
      <c r="L531" s="87"/>
      <c r="M531" s="48" t="s">
        <v>2371</v>
      </c>
      <c r="N531" s="49" t="s">
        <v>1409</v>
      </c>
      <c r="O531" s="49"/>
      <c r="P531" s="76" t="str">
        <f>IF(COUNTIF(N531,"*未確定*"),"番地未確定","")</f>
        <v>番地未確定</v>
      </c>
      <c r="Q531" s="88" t="s">
        <v>644</v>
      </c>
      <c r="R531" s="49"/>
      <c r="S531" s="76" t="s">
        <v>1854</v>
      </c>
      <c r="T531" s="76" t="s">
        <v>642</v>
      </c>
      <c r="U531" s="89"/>
      <c r="V531" s="90">
        <v>1</v>
      </c>
      <c r="W531" s="399">
        <f t="shared" si="405"/>
        <v>407875</v>
      </c>
      <c r="X531" s="171" t="s">
        <v>2464</v>
      </c>
      <c r="Y531" s="76"/>
      <c r="Z531" s="473" t="s">
        <v>4575</v>
      </c>
      <c r="AA531" s="473" t="s">
        <v>4575</v>
      </c>
      <c r="AB531" s="473" t="s">
        <v>4576</v>
      </c>
      <c r="AC531" s="132">
        <v>42880</v>
      </c>
      <c r="AD531" s="132">
        <v>43494</v>
      </c>
      <c r="AE531" s="132">
        <v>41726</v>
      </c>
      <c r="AF531" s="132" t="str">
        <f t="shared" si="406"/>
        <v/>
      </c>
      <c r="AG531" s="132">
        <f t="shared" si="407"/>
        <v>41726</v>
      </c>
      <c r="AH531" s="132"/>
      <c r="AI531" s="204" t="s">
        <v>2345</v>
      </c>
      <c r="AJ531" s="205">
        <v>43567</v>
      </c>
      <c r="AK531" s="211">
        <v>1136622</v>
      </c>
      <c r="AL531" s="226">
        <v>407875</v>
      </c>
      <c r="AM531" s="208">
        <v>407875</v>
      </c>
      <c r="AN531" s="93"/>
      <c r="AO531" s="49" t="str">
        <f t="shared" si="401"/>
        <v>神奈川県中郡二宮町中里６００、（番地未確定）</v>
      </c>
      <c r="AP531" s="49"/>
      <c r="AQ531" s="89"/>
      <c r="AR531" s="93"/>
      <c r="AS531" s="89"/>
      <c r="AT531" s="93"/>
      <c r="AU531" s="89"/>
      <c r="AV531" s="93"/>
      <c r="AW531" s="89"/>
      <c r="AX531" s="94"/>
      <c r="AY531" s="391">
        <f t="shared" si="408"/>
        <v>0</v>
      </c>
      <c r="AZ531" s="95">
        <v>0</v>
      </c>
      <c r="BA531" s="49" t="str">
        <f t="shared" si="366"/>
        <v>神奈川県中郡二宮町中里６００、（番地未確定）</v>
      </c>
      <c r="BB531" s="48">
        <f t="shared" si="409"/>
        <v>1</v>
      </c>
      <c r="BC531" s="96">
        <f t="shared" si="410"/>
        <v>0</v>
      </c>
      <c r="BD531" s="89" t="s">
        <v>3724</v>
      </c>
      <c r="BE531" s="97">
        <f t="shared" si="411"/>
        <v>0</v>
      </c>
      <c r="BF531" s="97">
        <f t="shared" si="412"/>
        <v>0</v>
      </c>
      <c r="BG531" s="97">
        <f t="shared" si="413"/>
        <v>0</v>
      </c>
      <c r="BH531" s="97">
        <f t="shared" si="414"/>
        <v>0</v>
      </c>
      <c r="BI531" s="97">
        <f t="shared" si="415"/>
        <v>0</v>
      </c>
      <c r="BJ531" s="97">
        <f t="shared" si="416"/>
        <v>0</v>
      </c>
      <c r="BK531" s="97">
        <f t="shared" si="417"/>
        <v>0</v>
      </c>
      <c r="BL531" s="97">
        <f t="shared" si="418"/>
        <v>0</v>
      </c>
      <c r="BM531" s="97">
        <f t="shared" si="419"/>
        <v>0</v>
      </c>
      <c r="BN531" s="97">
        <f t="shared" si="420"/>
        <v>0</v>
      </c>
      <c r="BO531" s="97">
        <f t="shared" si="421"/>
        <v>0</v>
      </c>
      <c r="BP531" s="97">
        <f t="shared" si="422"/>
        <v>0</v>
      </c>
      <c r="BQ531" s="97">
        <f t="shared" si="423"/>
        <v>0</v>
      </c>
      <c r="BR531" s="97">
        <f t="shared" si="424"/>
        <v>0</v>
      </c>
      <c r="BS531" s="98">
        <f t="shared" si="425"/>
        <v>0</v>
      </c>
      <c r="BT531" s="184"/>
      <c r="BU531" s="58"/>
      <c r="BV531" s="122"/>
    </row>
    <row r="532" spans="1:74" s="100" customFormat="1" ht="31.5" customHeight="1" x14ac:dyDescent="0.25">
      <c r="A532" s="74">
        <v>14</v>
      </c>
      <c r="B532" s="75">
        <v>289</v>
      </c>
      <c r="C532" s="49" t="s">
        <v>643</v>
      </c>
      <c r="D532" s="76" t="s">
        <v>2389</v>
      </c>
      <c r="E532" s="48" t="s">
        <v>1407</v>
      </c>
      <c r="F532" s="87" t="s">
        <v>2396</v>
      </c>
      <c r="G532" s="87"/>
      <c r="H532" s="87"/>
      <c r="I532" s="87"/>
      <c r="J532" s="109"/>
      <c r="K532" s="87"/>
      <c r="L532" s="87"/>
      <c r="M532" s="48" t="s">
        <v>2371</v>
      </c>
      <c r="N532" s="49" t="s">
        <v>1409</v>
      </c>
      <c r="O532" s="49"/>
      <c r="P532" s="76" t="str">
        <f>IF(COUNTIF(N532,"*未確定*"),"番地未確定","")</f>
        <v>番地未確定</v>
      </c>
      <c r="Q532" s="88" t="s">
        <v>644</v>
      </c>
      <c r="R532" s="49"/>
      <c r="S532" s="76" t="s">
        <v>1854</v>
      </c>
      <c r="T532" s="76" t="s">
        <v>642</v>
      </c>
      <c r="U532" s="89"/>
      <c r="V532" s="90">
        <v>1</v>
      </c>
      <c r="W532" s="399">
        <f t="shared" si="405"/>
        <v>407875</v>
      </c>
      <c r="X532" s="171" t="s">
        <v>2464</v>
      </c>
      <c r="Y532" s="76"/>
      <c r="Z532" s="473" t="s">
        <v>4575</v>
      </c>
      <c r="AA532" s="473" t="s">
        <v>4575</v>
      </c>
      <c r="AB532" s="473" t="s">
        <v>4576</v>
      </c>
      <c r="AC532" s="132">
        <v>42880</v>
      </c>
      <c r="AD532" s="132">
        <v>43494</v>
      </c>
      <c r="AE532" s="132">
        <v>41726</v>
      </c>
      <c r="AF532" s="132" t="str">
        <f t="shared" si="406"/>
        <v/>
      </c>
      <c r="AG532" s="132">
        <f t="shared" si="407"/>
        <v>41726</v>
      </c>
      <c r="AH532" s="132"/>
      <c r="AI532" s="204" t="s">
        <v>2345</v>
      </c>
      <c r="AJ532" s="205">
        <v>43567</v>
      </c>
      <c r="AK532" s="211">
        <v>1136622</v>
      </c>
      <c r="AL532" s="226">
        <v>407875</v>
      </c>
      <c r="AM532" s="208">
        <v>407875</v>
      </c>
      <c r="AN532" s="93"/>
      <c r="AO532" s="49" t="str">
        <f t="shared" si="401"/>
        <v>神奈川県中郡二宮町中里６００、（番地未確定）</v>
      </c>
      <c r="AP532" s="49"/>
      <c r="AQ532" s="89"/>
      <c r="AR532" s="93"/>
      <c r="AS532" s="89"/>
      <c r="AT532" s="93"/>
      <c r="AU532" s="89"/>
      <c r="AV532" s="93"/>
      <c r="AW532" s="89"/>
      <c r="AX532" s="94"/>
      <c r="AY532" s="391">
        <f t="shared" si="408"/>
        <v>0</v>
      </c>
      <c r="AZ532" s="95">
        <v>0</v>
      </c>
      <c r="BA532" s="49" t="str">
        <f t="shared" si="366"/>
        <v>神奈川県中郡二宮町中里６００、（番地未確定）</v>
      </c>
      <c r="BB532" s="48">
        <f t="shared" si="409"/>
        <v>1</v>
      </c>
      <c r="BC532" s="96">
        <f t="shared" si="410"/>
        <v>0</v>
      </c>
      <c r="BD532" s="89" t="s">
        <v>3724</v>
      </c>
      <c r="BE532" s="97">
        <f t="shared" si="411"/>
        <v>0</v>
      </c>
      <c r="BF532" s="97">
        <f t="shared" si="412"/>
        <v>0</v>
      </c>
      <c r="BG532" s="97">
        <f t="shared" si="413"/>
        <v>0</v>
      </c>
      <c r="BH532" s="97">
        <f t="shared" si="414"/>
        <v>0</v>
      </c>
      <c r="BI532" s="97">
        <f t="shared" si="415"/>
        <v>0</v>
      </c>
      <c r="BJ532" s="97">
        <f t="shared" si="416"/>
        <v>0</v>
      </c>
      <c r="BK532" s="97">
        <f t="shared" si="417"/>
        <v>0</v>
      </c>
      <c r="BL532" s="97">
        <f t="shared" si="418"/>
        <v>0</v>
      </c>
      <c r="BM532" s="97">
        <f t="shared" si="419"/>
        <v>0</v>
      </c>
      <c r="BN532" s="97">
        <f t="shared" si="420"/>
        <v>0</v>
      </c>
      <c r="BO532" s="97">
        <f t="shared" si="421"/>
        <v>0</v>
      </c>
      <c r="BP532" s="97">
        <f t="shared" si="422"/>
        <v>0</v>
      </c>
      <c r="BQ532" s="97">
        <f t="shared" si="423"/>
        <v>0</v>
      </c>
      <c r="BR532" s="97">
        <f t="shared" si="424"/>
        <v>0</v>
      </c>
      <c r="BS532" s="98">
        <f t="shared" si="425"/>
        <v>0</v>
      </c>
      <c r="BT532" s="184"/>
      <c r="BU532" s="58"/>
      <c r="BV532" s="122"/>
    </row>
    <row r="533" spans="1:74" s="100" customFormat="1" ht="31.5" customHeight="1" x14ac:dyDescent="0.25">
      <c r="A533" s="74">
        <v>14</v>
      </c>
      <c r="B533" s="75">
        <v>289</v>
      </c>
      <c r="C533" s="49" t="s">
        <v>643</v>
      </c>
      <c r="D533" s="76" t="s">
        <v>3393</v>
      </c>
      <c r="E533" s="48" t="s">
        <v>1407</v>
      </c>
      <c r="F533" s="87" t="s">
        <v>2396</v>
      </c>
      <c r="G533" s="87"/>
      <c r="H533" s="87"/>
      <c r="I533" s="87"/>
      <c r="J533" s="109"/>
      <c r="K533" s="87"/>
      <c r="L533" s="87"/>
      <c r="M533" s="48" t="s">
        <v>2371</v>
      </c>
      <c r="N533" s="49" t="s">
        <v>1409</v>
      </c>
      <c r="O533" s="49"/>
      <c r="P533" s="76" t="str">
        <f>IF(COUNTIF(N533,"*未確定*"),"番地未確定","")</f>
        <v>番地未確定</v>
      </c>
      <c r="Q533" s="88" t="s">
        <v>644</v>
      </c>
      <c r="R533" s="49"/>
      <c r="S533" s="76" t="s">
        <v>1854</v>
      </c>
      <c r="T533" s="76" t="s">
        <v>642</v>
      </c>
      <c r="U533" s="89"/>
      <c r="V533" s="90">
        <v>3</v>
      </c>
      <c r="W533" s="399">
        <f t="shared" si="405"/>
        <v>378874</v>
      </c>
      <c r="X533" s="171" t="s">
        <v>2464</v>
      </c>
      <c r="Y533" s="76"/>
      <c r="Z533" s="473" t="s">
        <v>4575</v>
      </c>
      <c r="AA533" s="473" t="s">
        <v>4575</v>
      </c>
      <c r="AB533" s="473" t="s">
        <v>4576</v>
      </c>
      <c r="AC533" s="132">
        <v>42880</v>
      </c>
      <c r="AD533" s="132">
        <v>43494</v>
      </c>
      <c r="AE533" s="132">
        <v>41726</v>
      </c>
      <c r="AF533" s="132" t="str">
        <f t="shared" si="406"/>
        <v/>
      </c>
      <c r="AG533" s="132">
        <f t="shared" si="407"/>
        <v>41726</v>
      </c>
      <c r="AH533" s="132"/>
      <c r="AI533" s="204" t="s">
        <v>2345</v>
      </c>
      <c r="AJ533" s="205">
        <v>43567</v>
      </c>
      <c r="AK533" s="211">
        <v>1136622</v>
      </c>
      <c r="AL533" s="226">
        <v>1136622</v>
      </c>
      <c r="AM533" s="208">
        <f>320872+407875*2</f>
        <v>1136622</v>
      </c>
      <c r="AN533" s="93"/>
      <c r="AO533" s="49" t="str">
        <f t="shared" si="401"/>
        <v>神奈川県中郡二宮町中里６００、（番地未確定）</v>
      </c>
      <c r="AP533" s="49"/>
      <c r="AQ533" s="89"/>
      <c r="AR533" s="93"/>
      <c r="AS533" s="89"/>
      <c r="AT533" s="93"/>
      <c r="AU533" s="89"/>
      <c r="AV533" s="93"/>
      <c r="AW533" s="89"/>
      <c r="AX533" s="94"/>
      <c r="AY533" s="391">
        <f t="shared" si="408"/>
        <v>0</v>
      </c>
      <c r="AZ533" s="95">
        <f t="shared" ref="AZ533:AZ596" si="428">IF(AM533=0,"",AM533-AR533-AT533-AV533-AX533)</f>
        <v>1136622</v>
      </c>
      <c r="BA533" s="49" t="str">
        <f t="shared" ref="BA533:BA596" si="429">N533</f>
        <v>神奈川県中郡二宮町中里６００、（番地未確定）</v>
      </c>
      <c r="BB533" s="48">
        <f t="shared" si="409"/>
        <v>3</v>
      </c>
      <c r="BC533" s="96">
        <f t="shared" si="410"/>
        <v>0</v>
      </c>
      <c r="BD533" s="89">
        <f t="shared" ref="BD533:BD596" si="430">AC533</f>
        <v>42880</v>
      </c>
      <c r="BE533" s="97">
        <f t="shared" si="411"/>
        <v>0</v>
      </c>
      <c r="BF533" s="97">
        <f t="shared" si="412"/>
        <v>1136622</v>
      </c>
      <c r="BG533" s="97">
        <f t="shared" si="413"/>
        <v>0</v>
      </c>
      <c r="BH533" s="97">
        <f t="shared" si="414"/>
        <v>0</v>
      </c>
      <c r="BI533" s="97">
        <f t="shared" si="415"/>
        <v>0</v>
      </c>
      <c r="BJ533" s="97">
        <f t="shared" si="416"/>
        <v>0</v>
      </c>
      <c r="BK533" s="97">
        <f t="shared" si="417"/>
        <v>0</v>
      </c>
      <c r="BL533" s="97">
        <f t="shared" si="418"/>
        <v>0</v>
      </c>
      <c r="BM533" s="97">
        <f t="shared" si="419"/>
        <v>0</v>
      </c>
      <c r="BN533" s="97">
        <f t="shared" si="420"/>
        <v>0</v>
      </c>
      <c r="BO533" s="97">
        <f t="shared" si="421"/>
        <v>0</v>
      </c>
      <c r="BP533" s="97">
        <f t="shared" si="422"/>
        <v>0</v>
      </c>
      <c r="BQ533" s="97">
        <f t="shared" si="423"/>
        <v>0</v>
      </c>
      <c r="BR533" s="97">
        <f t="shared" si="424"/>
        <v>0</v>
      </c>
      <c r="BS533" s="98">
        <f t="shared" si="425"/>
        <v>0</v>
      </c>
      <c r="BT533" s="184"/>
      <c r="BU533" s="58"/>
      <c r="BV533" s="122"/>
    </row>
    <row r="534" spans="1:74" s="100" customFormat="1" ht="31.5" customHeight="1" x14ac:dyDescent="0.25">
      <c r="A534" s="74">
        <v>14</v>
      </c>
      <c r="B534" s="75">
        <v>290</v>
      </c>
      <c r="C534" s="49" t="s">
        <v>645</v>
      </c>
      <c r="D534" s="76" t="s">
        <v>3393</v>
      </c>
      <c r="E534" s="48" t="s">
        <v>1408</v>
      </c>
      <c r="F534" s="87" t="s">
        <v>2701</v>
      </c>
      <c r="G534" s="87"/>
      <c r="H534" s="87"/>
      <c r="I534" s="87"/>
      <c r="J534" s="109"/>
      <c r="K534" s="87"/>
      <c r="L534" s="87"/>
      <c r="M534" s="48" t="s">
        <v>2371</v>
      </c>
      <c r="N534" s="49" t="s">
        <v>1410</v>
      </c>
      <c r="O534" s="49"/>
      <c r="P534" s="76" t="str">
        <f>IF(COUNTIF(N534,"*未確定*"),"番地未確定","")</f>
        <v/>
      </c>
      <c r="Q534" s="88" t="s">
        <v>646</v>
      </c>
      <c r="R534" s="49"/>
      <c r="S534" s="76" t="s">
        <v>1854</v>
      </c>
      <c r="T534" s="76" t="s">
        <v>642</v>
      </c>
      <c r="U534" s="89"/>
      <c r="V534" s="90">
        <v>4</v>
      </c>
      <c r="W534" s="399">
        <f t="shared" si="405"/>
        <v>349877.5</v>
      </c>
      <c r="X534" s="171" t="s">
        <v>2702</v>
      </c>
      <c r="Y534" s="76"/>
      <c r="Z534" s="473" t="s">
        <v>4575</v>
      </c>
      <c r="AA534" s="473" t="s">
        <v>4575</v>
      </c>
      <c r="AB534" s="473" t="s">
        <v>4576</v>
      </c>
      <c r="AC534" s="132">
        <v>43524</v>
      </c>
      <c r="AD534" s="132">
        <v>43494</v>
      </c>
      <c r="AE534" s="132">
        <v>41722</v>
      </c>
      <c r="AF534" s="132" t="str">
        <f t="shared" si="406"/>
        <v/>
      </c>
      <c r="AG534" s="132">
        <f t="shared" si="407"/>
        <v>41722</v>
      </c>
      <c r="AH534" s="132"/>
      <c r="AI534" s="204"/>
      <c r="AJ534" s="205"/>
      <c r="AK534" s="211"/>
      <c r="AL534" s="207"/>
      <c r="AM534" s="208">
        <v>1399510</v>
      </c>
      <c r="AN534" s="93"/>
      <c r="AO534" s="49" t="str">
        <f t="shared" si="401"/>
        <v>神奈川県平塚市南金目上２５１０－１、３～５</v>
      </c>
      <c r="AP534" s="49"/>
      <c r="AQ534" s="89"/>
      <c r="AR534" s="93"/>
      <c r="AS534" s="89"/>
      <c r="AT534" s="93"/>
      <c r="AU534" s="89"/>
      <c r="AV534" s="93"/>
      <c r="AW534" s="89"/>
      <c r="AX534" s="94"/>
      <c r="AY534" s="391">
        <f t="shared" si="408"/>
        <v>0</v>
      </c>
      <c r="AZ534" s="95">
        <f t="shared" si="428"/>
        <v>1399510</v>
      </c>
      <c r="BA534" s="49" t="str">
        <f t="shared" si="429"/>
        <v>神奈川県平塚市南金目上２５１０－１、３～５</v>
      </c>
      <c r="BB534" s="48">
        <f t="shared" si="409"/>
        <v>4</v>
      </c>
      <c r="BC534" s="96">
        <f t="shared" si="410"/>
        <v>0</v>
      </c>
      <c r="BD534" s="89">
        <f t="shared" si="430"/>
        <v>43524</v>
      </c>
      <c r="BE534" s="97">
        <f t="shared" si="411"/>
        <v>0</v>
      </c>
      <c r="BF534" s="97">
        <f t="shared" si="412"/>
        <v>0</v>
      </c>
      <c r="BG534" s="97">
        <f t="shared" si="413"/>
        <v>0</v>
      </c>
      <c r="BH534" s="97">
        <f t="shared" si="414"/>
        <v>0</v>
      </c>
      <c r="BI534" s="97">
        <f t="shared" si="415"/>
        <v>0</v>
      </c>
      <c r="BJ534" s="97">
        <f t="shared" si="416"/>
        <v>1399510</v>
      </c>
      <c r="BK534" s="97">
        <f t="shared" si="417"/>
        <v>0</v>
      </c>
      <c r="BL534" s="97">
        <f t="shared" si="418"/>
        <v>0</v>
      </c>
      <c r="BM534" s="97">
        <f t="shared" si="419"/>
        <v>0</v>
      </c>
      <c r="BN534" s="97">
        <f t="shared" si="420"/>
        <v>0</v>
      </c>
      <c r="BO534" s="97">
        <f t="shared" si="421"/>
        <v>0</v>
      </c>
      <c r="BP534" s="97">
        <f t="shared" si="422"/>
        <v>0</v>
      </c>
      <c r="BQ534" s="97">
        <f t="shared" si="423"/>
        <v>0</v>
      </c>
      <c r="BR534" s="97">
        <f t="shared" si="424"/>
        <v>0</v>
      </c>
      <c r="BS534" s="98">
        <f t="shared" si="425"/>
        <v>0</v>
      </c>
      <c r="BT534" s="184"/>
      <c r="BU534" s="58"/>
      <c r="BV534" s="122"/>
    </row>
    <row r="535" spans="1:74" s="100" customFormat="1" ht="31.5" customHeight="1" x14ac:dyDescent="0.25">
      <c r="A535" s="74">
        <v>19</v>
      </c>
      <c r="B535" s="75">
        <v>310</v>
      </c>
      <c r="C535" s="49" t="s">
        <v>2014</v>
      </c>
      <c r="D535" s="76" t="s">
        <v>1020</v>
      </c>
      <c r="E535" s="48"/>
      <c r="F535" s="87"/>
      <c r="G535" s="87" t="s">
        <v>4054</v>
      </c>
      <c r="H535" s="87"/>
      <c r="I535" s="87"/>
      <c r="J535" s="109"/>
      <c r="K535" s="87"/>
      <c r="L535" s="87"/>
      <c r="M535" s="76" t="s">
        <v>2371</v>
      </c>
      <c r="N535" s="49" t="s">
        <v>2009</v>
      </c>
      <c r="O535" s="49"/>
      <c r="P535" s="76"/>
      <c r="Q535" s="102"/>
      <c r="R535" s="103"/>
      <c r="S535" s="76" t="s">
        <v>1854</v>
      </c>
      <c r="T535" s="76" t="s">
        <v>18</v>
      </c>
      <c r="U535" s="89"/>
      <c r="V535" s="90">
        <v>26</v>
      </c>
      <c r="W535" s="399">
        <f t="shared" si="405"/>
        <v>10461538.461538462</v>
      </c>
      <c r="X535" s="171" t="s">
        <v>3073</v>
      </c>
      <c r="Y535" s="121"/>
      <c r="Z535" s="473" t="s">
        <v>4576</v>
      </c>
      <c r="AA535" s="473" t="s">
        <v>4575</v>
      </c>
      <c r="AB535" s="473" t="s">
        <v>4576</v>
      </c>
      <c r="AC535" s="204"/>
      <c r="AD535" s="132">
        <v>42811</v>
      </c>
      <c r="AE535" s="132"/>
      <c r="AF535" s="132" t="str">
        <f t="shared" si="406"/>
        <v/>
      </c>
      <c r="AG535" s="132">
        <f t="shared" si="407"/>
        <v>42811</v>
      </c>
      <c r="AH535" s="132"/>
      <c r="AI535" s="132"/>
      <c r="AJ535" s="132"/>
      <c r="AK535" s="215"/>
      <c r="AL535" s="132"/>
      <c r="AM535" s="212"/>
      <c r="AN535" s="93">
        <v>272000000</v>
      </c>
      <c r="AO535" s="49" t="str">
        <f t="shared" si="401"/>
        <v>山梨県甲斐市亀沢大明神６９４９－１５６－１_20170317</v>
      </c>
      <c r="AP535" s="49"/>
      <c r="AQ535" s="89"/>
      <c r="AR535" s="93"/>
      <c r="AS535" s="89"/>
      <c r="AT535" s="93"/>
      <c r="AU535" s="89"/>
      <c r="AV535" s="93"/>
      <c r="AW535" s="107"/>
      <c r="AX535" s="103"/>
      <c r="AY535" s="391">
        <f t="shared" si="408"/>
        <v>0</v>
      </c>
      <c r="AZ535" s="95" t="str">
        <f t="shared" si="428"/>
        <v/>
      </c>
      <c r="BA535" s="49" t="str">
        <f t="shared" si="429"/>
        <v>山梨県甲斐市亀沢大明神６９４９－１５６－１_20170317</v>
      </c>
      <c r="BB535" s="48">
        <f t="shared" si="409"/>
        <v>26</v>
      </c>
      <c r="BC535" s="96">
        <f t="shared" si="410"/>
        <v>0</v>
      </c>
      <c r="BD535" s="89">
        <f t="shared" si="430"/>
        <v>0</v>
      </c>
      <c r="BE535" s="97">
        <f t="shared" si="411"/>
        <v>0</v>
      </c>
      <c r="BF535" s="97" t="str">
        <f t="shared" si="412"/>
        <v/>
      </c>
      <c r="BG535" s="97">
        <f t="shared" si="413"/>
        <v>0</v>
      </c>
      <c r="BH535" s="97">
        <f t="shared" si="414"/>
        <v>0</v>
      </c>
      <c r="BI535" s="97">
        <f t="shared" si="415"/>
        <v>0</v>
      </c>
      <c r="BJ535" s="97">
        <f t="shared" si="416"/>
        <v>0</v>
      </c>
      <c r="BK535" s="97">
        <f t="shared" si="417"/>
        <v>0</v>
      </c>
      <c r="BL535" s="97">
        <f t="shared" si="418"/>
        <v>0</v>
      </c>
      <c r="BM535" s="97">
        <f t="shared" si="419"/>
        <v>0</v>
      </c>
      <c r="BN535" s="97">
        <f t="shared" si="420"/>
        <v>0</v>
      </c>
      <c r="BO535" s="97">
        <f t="shared" si="421"/>
        <v>0</v>
      </c>
      <c r="BP535" s="97">
        <f t="shared" si="422"/>
        <v>0</v>
      </c>
      <c r="BQ535" s="97">
        <f t="shared" si="423"/>
        <v>0</v>
      </c>
      <c r="BR535" s="97">
        <f t="shared" si="424"/>
        <v>0</v>
      </c>
      <c r="BS535" s="130" t="e">
        <f t="shared" si="425"/>
        <v>#VALUE!</v>
      </c>
      <c r="BT535" s="182"/>
      <c r="BU535" s="58"/>
      <c r="BV535" s="122"/>
    </row>
    <row r="536" spans="1:74" s="100" customFormat="1" ht="31.5" customHeight="1" x14ac:dyDescent="0.25">
      <c r="A536" s="74">
        <v>19</v>
      </c>
      <c r="B536" s="75">
        <v>311</v>
      </c>
      <c r="C536" s="49" t="s">
        <v>2014</v>
      </c>
      <c r="D536" s="76" t="s">
        <v>1020</v>
      </c>
      <c r="E536" s="48"/>
      <c r="F536" s="87"/>
      <c r="G536" s="87" t="s">
        <v>4054</v>
      </c>
      <c r="H536" s="87"/>
      <c r="I536" s="87"/>
      <c r="J536" s="109"/>
      <c r="K536" s="87"/>
      <c r="L536" s="87"/>
      <c r="M536" s="76" t="s">
        <v>2371</v>
      </c>
      <c r="N536" s="49" t="s">
        <v>1948</v>
      </c>
      <c r="O536" s="49"/>
      <c r="P536" s="76"/>
      <c r="Q536" s="102"/>
      <c r="R536" s="103"/>
      <c r="S536" s="76" t="s">
        <v>1854</v>
      </c>
      <c r="T536" s="76" t="s">
        <v>18</v>
      </c>
      <c r="U536" s="89"/>
      <c r="V536" s="90">
        <v>24</v>
      </c>
      <c r="W536" s="399">
        <f t="shared" si="405"/>
        <v>10858333.333333334</v>
      </c>
      <c r="X536" s="171" t="s">
        <v>3073</v>
      </c>
      <c r="Y536" s="121"/>
      <c r="Z536" s="473" t="s">
        <v>4576</v>
      </c>
      <c r="AA536" s="473" t="s">
        <v>4575</v>
      </c>
      <c r="AB536" s="473" t="s">
        <v>4576</v>
      </c>
      <c r="AC536" s="204"/>
      <c r="AD536" s="132">
        <v>42811</v>
      </c>
      <c r="AE536" s="132"/>
      <c r="AF536" s="132" t="str">
        <f t="shared" si="406"/>
        <v/>
      </c>
      <c r="AG536" s="132">
        <f t="shared" si="407"/>
        <v>42811</v>
      </c>
      <c r="AH536" s="132"/>
      <c r="AI536" s="132"/>
      <c r="AJ536" s="132"/>
      <c r="AK536" s="112"/>
      <c r="AL536" s="132"/>
      <c r="AM536" s="212"/>
      <c r="AN536" s="93">
        <v>260600000</v>
      </c>
      <c r="AO536" s="49" t="str">
        <f t="shared" si="401"/>
        <v>山梨県甲斐市亀沢大明神６９４９－２－１_20170317</v>
      </c>
      <c r="AP536" s="49"/>
      <c r="AQ536" s="89"/>
      <c r="AR536" s="93"/>
      <c r="AS536" s="89"/>
      <c r="AT536" s="93"/>
      <c r="AU536" s="89"/>
      <c r="AV536" s="93"/>
      <c r="AW536" s="107"/>
      <c r="AX536" s="103"/>
      <c r="AY536" s="391">
        <f t="shared" si="408"/>
        <v>0</v>
      </c>
      <c r="AZ536" s="95" t="str">
        <f t="shared" si="428"/>
        <v/>
      </c>
      <c r="BA536" s="49" t="str">
        <f t="shared" si="429"/>
        <v>山梨県甲斐市亀沢大明神６９４９－２－１_20170317</v>
      </c>
      <c r="BB536" s="48">
        <f t="shared" si="409"/>
        <v>24</v>
      </c>
      <c r="BC536" s="96">
        <f t="shared" si="410"/>
        <v>0</v>
      </c>
      <c r="BD536" s="89">
        <f t="shared" si="430"/>
        <v>0</v>
      </c>
      <c r="BE536" s="97">
        <f t="shared" si="411"/>
        <v>0</v>
      </c>
      <c r="BF536" s="97" t="str">
        <f t="shared" si="412"/>
        <v/>
      </c>
      <c r="BG536" s="97">
        <f t="shared" si="413"/>
        <v>0</v>
      </c>
      <c r="BH536" s="97">
        <f t="shared" si="414"/>
        <v>0</v>
      </c>
      <c r="BI536" s="97">
        <f t="shared" si="415"/>
        <v>0</v>
      </c>
      <c r="BJ536" s="97">
        <f t="shared" si="416"/>
        <v>0</v>
      </c>
      <c r="BK536" s="97">
        <f t="shared" si="417"/>
        <v>0</v>
      </c>
      <c r="BL536" s="97">
        <f t="shared" si="418"/>
        <v>0</v>
      </c>
      <c r="BM536" s="97">
        <f t="shared" si="419"/>
        <v>0</v>
      </c>
      <c r="BN536" s="97">
        <f t="shared" si="420"/>
        <v>0</v>
      </c>
      <c r="BO536" s="97">
        <f t="shared" si="421"/>
        <v>0</v>
      </c>
      <c r="BP536" s="97">
        <f t="shared" si="422"/>
        <v>0</v>
      </c>
      <c r="BQ536" s="97">
        <f t="shared" si="423"/>
        <v>0</v>
      </c>
      <c r="BR536" s="97">
        <f t="shared" si="424"/>
        <v>0</v>
      </c>
      <c r="BS536" s="130" t="e">
        <f t="shared" si="425"/>
        <v>#VALUE!</v>
      </c>
      <c r="BT536" s="182"/>
      <c r="BU536" s="58"/>
      <c r="BV536" s="122"/>
    </row>
    <row r="537" spans="1:74" s="100" customFormat="1" ht="31.5" customHeight="1" x14ac:dyDescent="0.25">
      <c r="A537" s="74">
        <v>19</v>
      </c>
      <c r="B537" s="75">
        <v>312</v>
      </c>
      <c r="C537" s="49" t="s">
        <v>2014</v>
      </c>
      <c r="D537" s="76" t="s">
        <v>1020</v>
      </c>
      <c r="E537" s="48"/>
      <c r="F537" s="87"/>
      <c r="G537" s="87" t="s">
        <v>4054</v>
      </c>
      <c r="H537" s="87"/>
      <c r="I537" s="87"/>
      <c r="J537" s="109"/>
      <c r="K537" s="87"/>
      <c r="L537" s="87"/>
      <c r="M537" s="76" t="s">
        <v>2371</v>
      </c>
      <c r="N537" s="49" t="s">
        <v>1949</v>
      </c>
      <c r="O537" s="49"/>
      <c r="P537" s="76"/>
      <c r="Q537" s="102"/>
      <c r="R537" s="103"/>
      <c r="S537" s="76" t="s">
        <v>1854</v>
      </c>
      <c r="T537" s="76" t="s">
        <v>18</v>
      </c>
      <c r="U537" s="89"/>
      <c r="V537" s="90">
        <v>51</v>
      </c>
      <c r="W537" s="399">
        <f t="shared" si="405"/>
        <v>5696078.4313725494</v>
      </c>
      <c r="X537" s="171" t="s">
        <v>3073</v>
      </c>
      <c r="Y537" s="121"/>
      <c r="Z537" s="473" t="s">
        <v>4576</v>
      </c>
      <c r="AA537" s="473" t="s">
        <v>4575</v>
      </c>
      <c r="AB537" s="473" t="s">
        <v>4576</v>
      </c>
      <c r="AC537" s="204"/>
      <c r="AD537" s="132">
        <v>42811</v>
      </c>
      <c r="AE537" s="132"/>
      <c r="AF537" s="132" t="str">
        <f t="shared" si="406"/>
        <v/>
      </c>
      <c r="AG537" s="132">
        <f t="shared" si="407"/>
        <v>42811</v>
      </c>
      <c r="AH537" s="132"/>
      <c r="AI537" s="132"/>
      <c r="AJ537" s="132"/>
      <c r="AK537" s="215"/>
      <c r="AL537" s="132"/>
      <c r="AM537" s="212"/>
      <c r="AN537" s="93">
        <v>290500000</v>
      </c>
      <c r="AO537" s="49" t="str">
        <f t="shared" si="401"/>
        <v>山梨県甲斐市亀沢大明神６９４９－２－１５６</v>
      </c>
      <c r="AP537" s="49"/>
      <c r="AQ537" s="89"/>
      <c r="AR537" s="93"/>
      <c r="AS537" s="89"/>
      <c r="AT537" s="93"/>
      <c r="AU537" s="89"/>
      <c r="AV537" s="93"/>
      <c r="AW537" s="107"/>
      <c r="AX537" s="103"/>
      <c r="AY537" s="391">
        <f t="shared" si="408"/>
        <v>0</v>
      </c>
      <c r="AZ537" s="95" t="str">
        <f t="shared" si="428"/>
        <v/>
      </c>
      <c r="BA537" s="49" t="str">
        <f t="shared" si="429"/>
        <v>山梨県甲斐市亀沢大明神６９４９－２－１５６</v>
      </c>
      <c r="BB537" s="48">
        <f t="shared" si="409"/>
        <v>51</v>
      </c>
      <c r="BC537" s="96">
        <f t="shared" si="410"/>
        <v>0</v>
      </c>
      <c r="BD537" s="89">
        <f t="shared" si="430"/>
        <v>0</v>
      </c>
      <c r="BE537" s="97">
        <f t="shared" si="411"/>
        <v>0</v>
      </c>
      <c r="BF537" s="97" t="str">
        <f t="shared" si="412"/>
        <v/>
      </c>
      <c r="BG537" s="97">
        <f t="shared" si="413"/>
        <v>0</v>
      </c>
      <c r="BH537" s="97">
        <f t="shared" si="414"/>
        <v>0</v>
      </c>
      <c r="BI537" s="97">
        <f t="shared" si="415"/>
        <v>0</v>
      </c>
      <c r="BJ537" s="97">
        <f t="shared" si="416"/>
        <v>0</v>
      </c>
      <c r="BK537" s="97">
        <f t="shared" si="417"/>
        <v>0</v>
      </c>
      <c r="BL537" s="97">
        <f t="shared" si="418"/>
        <v>0</v>
      </c>
      <c r="BM537" s="97">
        <f t="shared" si="419"/>
        <v>0</v>
      </c>
      <c r="BN537" s="97">
        <f t="shared" si="420"/>
        <v>0</v>
      </c>
      <c r="BO537" s="97">
        <f t="shared" si="421"/>
        <v>0</v>
      </c>
      <c r="BP537" s="97">
        <f t="shared" si="422"/>
        <v>0</v>
      </c>
      <c r="BQ537" s="97">
        <f t="shared" si="423"/>
        <v>0</v>
      </c>
      <c r="BR537" s="97">
        <f t="shared" si="424"/>
        <v>0</v>
      </c>
      <c r="BS537" s="98" t="e">
        <f t="shared" si="425"/>
        <v>#VALUE!</v>
      </c>
      <c r="BT537" s="182"/>
      <c r="BU537" s="58"/>
      <c r="BV537" s="122"/>
    </row>
    <row r="538" spans="1:74" s="100" customFormat="1" ht="31.5" customHeight="1" x14ac:dyDescent="0.25">
      <c r="A538" s="74">
        <v>19</v>
      </c>
      <c r="B538" s="75">
        <v>313</v>
      </c>
      <c r="C538" s="49" t="s">
        <v>2014</v>
      </c>
      <c r="D538" s="76" t="s">
        <v>2906</v>
      </c>
      <c r="E538" s="48" t="s">
        <v>1338</v>
      </c>
      <c r="F538" s="142" t="s">
        <v>3078</v>
      </c>
      <c r="G538" s="142"/>
      <c r="H538" s="142"/>
      <c r="I538" s="142"/>
      <c r="J538" s="267"/>
      <c r="K538" s="142"/>
      <c r="L538" s="142"/>
      <c r="M538" s="48" t="s">
        <v>2371</v>
      </c>
      <c r="N538" s="49" t="s">
        <v>1430</v>
      </c>
      <c r="O538" s="49"/>
      <c r="P538" s="76" t="str">
        <f>IF(COUNTIF(N538,"*未確定*"),"番地未確定","")</f>
        <v/>
      </c>
      <c r="Q538" s="88" t="s">
        <v>660</v>
      </c>
      <c r="R538" s="49"/>
      <c r="S538" s="76" t="s">
        <v>1854</v>
      </c>
      <c r="T538" s="76" t="s">
        <v>18</v>
      </c>
      <c r="U538" s="89"/>
      <c r="V538" s="90">
        <v>1</v>
      </c>
      <c r="W538" s="399">
        <f t="shared" si="405"/>
        <v>573705</v>
      </c>
      <c r="X538" s="171" t="s">
        <v>3071</v>
      </c>
      <c r="Y538" s="76"/>
      <c r="Z538" s="473" t="s">
        <v>4576</v>
      </c>
      <c r="AA538" s="473" t="s">
        <v>4575</v>
      </c>
      <c r="AB538" s="473" t="s">
        <v>4576</v>
      </c>
      <c r="AC538" s="132" t="s">
        <v>146</v>
      </c>
      <c r="AD538" s="132">
        <v>42836</v>
      </c>
      <c r="AE538" s="132">
        <v>42790</v>
      </c>
      <c r="AF538" s="132" t="str">
        <f t="shared" si="406"/>
        <v/>
      </c>
      <c r="AG538" s="132">
        <f t="shared" si="407"/>
        <v>42790</v>
      </c>
      <c r="AH538" s="132"/>
      <c r="AI538" s="204"/>
      <c r="AJ538" s="205"/>
      <c r="AK538" s="211"/>
      <c r="AL538" s="207"/>
      <c r="AM538" s="208">
        <v>573705</v>
      </c>
      <c r="AN538" s="93"/>
      <c r="AO538" s="49" t="str">
        <f t="shared" si="401"/>
        <v>山梨県甲斐市亀沢大明神６９４９－３７７</v>
      </c>
      <c r="AP538" s="49"/>
      <c r="AQ538" s="89"/>
      <c r="AR538" s="93"/>
      <c r="AS538" s="89"/>
      <c r="AT538" s="93"/>
      <c r="AU538" s="89"/>
      <c r="AV538" s="93"/>
      <c r="AW538" s="89"/>
      <c r="AX538" s="94"/>
      <c r="AY538" s="391">
        <f t="shared" si="408"/>
        <v>0</v>
      </c>
      <c r="AZ538" s="95">
        <f t="shared" si="428"/>
        <v>573705</v>
      </c>
      <c r="BA538" s="49" t="str">
        <f t="shared" si="429"/>
        <v>山梨県甲斐市亀沢大明神６９４９－３７７</v>
      </c>
      <c r="BB538" s="48">
        <f t="shared" si="409"/>
        <v>1</v>
      </c>
      <c r="BC538" s="96">
        <f t="shared" si="410"/>
        <v>0</v>
      </c>
      <c r="BD538" s="89" t="str">
        <f t="shared" si="430"/>
        <v>期限未記載</v>
      </c>
      <c r="BE538" s="97">
        <f t="shared" si="411"/>
        <v>573705</v>
      </c>
      <c r="BF538" s="97">
        <f t="shared" si="412"/>
        <v>0</v>
      </c>
      <c r="BG538" s="97">
        <f t="shared" si="413"/>
        <v>0</v>
      </c>
      <c r="BH538" s="97">
        <f t="shared" si="414"/>
        <v>0</v>
      </c>
      <c r="BI538" s="97">
        <f t="shared" si="415"/>
        <v>0</v>
      </c>
      <c r="BJ538" s="97">
        <f t="shared" si="416"/>
        <v>0</v>
      </c>
      <c r="BK538" s="97">
        <f t="shared" si="417"/>
        <v>0</v>
      </c>
      <c r="BL538" s="97">
        <f t="shared" si="418"/>
        <v>0</v>
      </c>
      <c r="BM538" s="97">
        <f t="shared" si="419"/>
        <v>0</v>
      </c>
      <c r="BN538" s="97">
        <f t="shared" si="420"/>
        <v>0</v>
      </c>
      <c r="BO538" s="97">
        <f t="shared" si="421"/>
        <v>0</v>
      </c>
      <c r="BP538" s="97">
        <f t="shared" si="422"/>
        <v>0</v>
      </c>
      <c r="BQ538" s="97">
        <f t="shared" si="423"/>
        <v>0</v>
      </c>
      <c r="BR538" s="97">
        <f t="shared" si="424"/>
        <v>0</v>
      </c>
      <c r="BS538" s="98">
        <f t="shared" si="425"/>
        <v>0</v>
      </c>
      <c r="BT538" s="182"/>
      <c r="BU538" s="58"/>
      <c r="BV538" s="122"/>
    </row>
    <row r="539" spans="1:74" ht="31.5" customHeight="1" x14ac:dyDescent="0.25">
      <c r="A539" s="74">
        <v>19</v>
      </c>
      <c r="B539" s="75">
        <v>313</v>
      </c>
      <c r="C539" s="49" t="s">
        <v>2014</v>
      </c>
      <c r="D539" s="76" t="s">
        <v>2906</v>
      </c>
      <c r="E539" s="48" t="s">
        <v>1338</v>
      </c>
      <c r="F539" s="142" t="s">
        <v>3077</v>
      </c>
      <c r="G539" s="142"/>
      <c r="H539" s="142"/>
      <c r="I539" s="142"/>
      <c r="J539" s="267"/>
      <c r="K539" s="142"/>
      <c r="L539" s="142"/>
      <c r="M539" s="48" t="s">
        <v>2371</v>
      </c>
      <c r="N539" s="49" t="s">
        <v>1430</v>
      </c>
      <c r="O539" s="49"/>
      <c r="P539" s="76" t="str">
        <f>IF(COUNTIF(N539,"*未確定*"),"番地未確定","")</f>
        <v/>
      </c>
      <c r="Q539" s="88" t="s">
        <v>660</v>
      </c>
      <c r="R539" s="49"/>
      <c r="S539" s="76" t="s">
        <v>1854</v>
      </c>
      <c r="T539" s="76" t="s">
        <v>18</v>
      </c>
      <c r="U539" s="89"/>
      <c r="V539" s="90">
        <v>1</v>
      </c>
      <c r="W539" s="399">
        <f t="shared" si="405"/>
        <v>573705</v>
      </c>
      <c r="X539" s="171" t="s">
        <v>3071</v>
      </c>
      <c r="Y539" s="76"/>
      <c r="Z539" s="473" t="s">
        <v>4576</v>
      </c>
      <c r="AA539" s="473" t="s">
        <v>4575</v>
      </c>
      <c r="AB539" s="473" t="s">
        <v>4576</v>
      </c>
      <c r="AC539" s="132" t="s">
        <v>146</v>
      </c>
      <c r="AD539" s="132">
        <v>42836</v>
      </c>
      <c r="AE539" s="132">
        <v>42790</v>
      </c>
      <c r="AF539" s="132" t="str">
        <f t="shared" si="406"/>
        <v/>
      </c>
      <c r="AG539" s="132">
        <f t="shared" si="407"/>
        <v>42790</v>
      </c>
      <c r="AH539" s="132"/>
      <c r="AI539" s="204"/>
      <c r="AJ539" s="205"/>
      <c r="AK539" s="206"/>
      <c r="AL539" s="207"/>
      <c r="AM539" s="208">
        <v>573705</v>
      </c>
      <c r="AN539" s="93"/>
      <c r="AO539" s="49" t="str">
        <f t="shared" si="401"/>
        <v>山梨県甲斐市亀沢大明神６９４９－３７７</v>
      </c>
      <c r="AP539" s="49"/>
      <c r="AQ539" s="89"/>
      <c r="AR539" s="93"/>
      <c r="AS539" s="89"/>
      <c r="AT539" s="93"/>
      <c r="AU539" s="89"/>
      <c r="AV539" s="93"/>
      <c r="AW539" s="89"/>
      <c r="AX539" s="94"/>
      <c r="AY539" s="391">
        <f t="shared" si="408"/>
        <v>0</v>
      </c>
      <c r="AZ539" s="95">
        <f t="shared" si="428"/>
        <v>573705</v>
      </c>
      <c r="BA539" s="49" t="str">
        <f t="shared" si="429"/>
        <v>山梨県甲斐市亀沢大明神６９４９－３７７</v>
      </c>
      <c r="BB539" s="48">
        <f t="shared" si="409"/>
        <v>1</v>
      </c>
      <c r="BC539" s="96">
        <f t="shared" si="410"/>
        <v>0</v>
      </c>
      <c r="BD539" s="89" t="str">
        <f t="shared" si="430"/>
        <v>期限未記載</v>
      </c>
      <c r="BE539" s="97">
        <f t="shared" si="411"/>
        <v>573705</v>
      </c>
      <c r="BF539" s="97">
        <f t="shared" si="412"/>
        <v>0</v>
      </c>
      <c r="BG539" s="97">
        <f t="shared" si="413"/>
        <v>0</v>
      </c>
      <c r="BH539" s="97">
        <f t="shared" si="414"/>
        <v>0</v>
      </c>
      <c r="BI539" s="97">
        <f t="shared" si="415"/>
        <v>0</v>
      </c>
      <c r="BJ539" s="97">
        <f t="shared" si="416"/>
        <v>0</v>
      </c>
      <c r="BK539" s="97">
        <f t="shared" si="417"/>
        <v>0</v>
      </c>
      <c r="BL539" s="97">
        <f t="shared" si="418"/>
        <v>0</v>
      </c>
      <c r="BM539" s="97">
        <f t="shared" si="419"/>
        <v>0</v>
      </c>
      <c r="BN539" s="97">
        <f t="shared" si="420"/>
        <v>0</v>
      </c>
      <c r="BO539" s="97">
        <f t="shared" si="421"/>
        <v>0</v>
      </c>
      <c r="BP539" s="97">
        <f t="shared" si="422"/>
        <v>0</v>
      </c>
      <c r="BQ539" s="97">
        <f t="shared" si="423"/>
        <v>0</v>
      </c>
      <c r="BR539" s="97">
        <f t="shared" si="424"/>
        <v>0</v>
      </c>
      <c r="BS539" s="98">
        <f t="shared" si="425"/>
        <v>0</v>
      </c>
      <c r="BV539" s="103"/>
    </row>
    <row r="540" spans="1:74" ht="31.5" customHeight="1" x14ac:dyDescent="0.25">
      <c r="A540" s="74">
        <v>19</v>
      </c>
      <c r="B540" s="75">
        <v>316</v>
      </c>
      <c r="C540" s="49" t="s">
        <v>2014</v>
      </c>
      <c r="D540" s="76" t="s">
        <v>1020</v>
      </c>
      <c r="E540" s="48"/>
      <c r="F540" s="318" t="s">
        <v>2558</v>
      </c>
      <c r="G540" s="318"/>
      <c r="H540" s="87"/>
      <c r="I540" s="87"/>
      <c r="J540" s="109"/>
      <c r="K540" s="87"/>
      <c r="L540" s="87"/>
      <c r="M540" s="76" t="s">
        <v>2371</v>
      </c>
      <c r="N540" s="49" t="s">
        <v>1950</v>
      </c>
      <c r="O540" s="49"/>
      <c r="P540" s="76"/>
      <c r="Q540" s="102"/>
      <c r="R540" s="103"/>
      <c r="S540" s="76" t="s">
        <v>1854</v>
      </c>
      <c r="T540" s="76" t="s">
        <v>18</v>
      </c>
      <c r="U540" s="89"/>
      <c r="V540" s="90">
        <v>2</v>
      </c>
      <c r="W540" s="399">
        <f t="shared" si="405"/>
        <v>48600000</v>
      </c>
      <c r="X540" s="171" t="s">
        <v>2557</v>
      </c>
      <c r="Y540" s="121"/>
      <c r="Z540" s="473" t="s">
        <v>4575</v>
      </c>
      <c r="AA540" s="473" t="s">
        <v>4575</v>
      </c>
      <c r="AB540" s="473" t="s">
        <v>4576</v>
      </c>
      <c r="AC540" s="204"/>
      <c r="AD540" s="132">
        <v>42811</v>
      </c>
      <c r="AE540" s="132"/>
      <c r="AF540" s="132" t="str">
        <f t="shared" si="406"/>
        <v/>
      </c>
      <c r="AG540" s="132">
        <f t="shared" si="407"/>
        <v>42811</v>
      </c>
      <c r="AH540" s="132"/>
      <c r="AI540" s="132"/>
      <c r="AJ540" s="132"/>
      <c r="AK540" s="112"/>
      <c r="AL540" s="132"/>
      <c r="AM540" s="212"/>
      <c r="AN540" s="93">
        <v>97200000</v>
      </c>
      <c r="AO540" s="49" t="str">
        <f t="shared" si="401"/>
        <v>山梨県甲斐市亀沢大明神６９４９－４２３－１_20170317</v>
      </c>
      <c r="AP540" s="49"/>
      <c r="AQ540" s="89"/>
      <c r="AR540" s="93"/>
      <c r="AS540" s="89"/>
      <c r="AT540" s="93"/>
      <c r="AU540" s="89"/>
      <c r="AV540" s="93"/>
      <c r="AW540" s="107"/>
      <c r="AX540" s="103"/>
      <c r="AY540" s="391">
        <f t="shared" si="408"/>
        <v>0</v>
      </c>
      <c r="AZ540" s="95" t="str">
        <f t="shared" si="428"/>
        <v/>
      </c>
      <c r="BA540" s="49" t="str">
        <f t="shared" si="429"/>
        <v>山梨県甲斐市亀沢大明神６９４９－４２３－１_20170317</v>
      </c>
      <c r="BB540" s="48">
        <f t="shared" si="409"/>
        <v>2</v>
      </c>
      <c r="BC540" s="96">
        <f t="shared" si="410"/>
        <v>0</v>
      </c>
      <c r="BD540" s="89">
        <f t="shared" si="430"/>
        <v>0</v>
      </c>
      <c r="BE540" s="97">
        <f t="shared" si="411"/>
        <v>0</v>
      </c>
      <c r="BF540" s="97" t="str">
        <f t="shared" si="412"/>
        <v/>
      </c>
      <c r="BG540" s="97">
        <f t="shared" si="413"/>
        <v>0</v>
      </c>
      <c r="BH540" s="97">
        <f t="shared" si="414"/>
        <v>0</v>
      </c>
      <c r="BI540" s="97">
        <f t="shared" si="415"/>
        <v>0</v>
      </c>
      <c r="BJ540" s="97">
        <f t="shared" si="416"/>
        <v>0</v>
      </c>
      <c r="BK540" s="97">
        <f t="shared" si="417"/>
        <v>0</v>
      </c>
      <c r="BL540" s="97">
        <f t="shared" si="418"/>
        <v>0</v>
      </c>
      <c r="BM540" s="97">
        <f t="shared" si="419"/>
        <v>0</v>
      </c>
      <c r="BN540" s="97">
        <f t="shared" si="420"/>
        <v>0</v>
      </c>
      <c r="BO540" s="97">
        <f t="shared" si="421"/>
        <v>0</v>
      </c>
      <c r="BP540" s="97">
        <f t="shared" si="422"/>
        <v>0</v>
      </c>
      <c r="BQ540" s="97">
        <f t="shared" si="423"/>
        <v>0</v>
      </c>
      <c r="BR540" s="97">
        <f t="shared" si="424"/>
        <v>0</v>
      </c>
      <c r="BS540" s="130" t="e">
        <f t="shared" si="425"/>
        <v>#VALUE!</v>
      </c>
      <c r="BU540" s="118"/>
      <c r="BV540" s="103"/>
    </row>
    <row r="541" spans="1:74" ht="31.5" customHeight="1" x14ac:dyDescent="0.25">
      <c r="A541" s="74">
        <v>19</v>
      </c>
      <c r="B541" s="75">
        <v>315</v>
      </c>
      <c r="C541" s="49" t="s">
        <v>2014</v>
      </c>
      <c r="D541" s="76" t="s">
        <v>2906</v>
      </c>
      <c r="E541" s="48"/>
      <c r="F541" s="109" t="s">
        <v>2558</v>
      </c>
      <c r="G541" s="109"/>
      <c r="H541" s="87"/>
      <c r="I541" s="87"/>
      <c r="J541" s="109" t="s">
        <v>2558</v>
      </c>
      <c r="K541" s="87"/>
      <c r="L541" s="87"/>
      <c r="M541" s="48" t="s">
        <v>2371</v>
      </c>
      <c r="N541" s="49" t="s">
        <v>1431</v>
      </c>
      <c r="O541" s="49"/>
      <c r="P541" s="76" t="str">
        <f>IF(COUNTIF(N541,"*未確定*"),"番地未確定","")</f>
        <v/>
      </c>
      <c r="Q541" s="49" t="s">
        <v>661</v>
      </c>
      <c r="R541" s="49"/>
      <c r="S541" s="76" t="s">
        <v>1854</v>
      </c>
      <c r="T541" s="76" t="s">
        <v>18</v>
      </c>
      <c r="U541" s="89"/>
      <c r="V541" s="90">
        <v>2</v>
      </c>
      <c r="W541" s="399">
        <f t="shared" si="405"/>
        <v>1500000</v>
      </c>
      <c r="X541" s="171" t="s">
        <v>2557</v>
      </c>
      <c r="Y541" s="121"/>
      <c r="Z541" s="473" t="s">
        <v>4575</v>
      </c>
      <c r="AA541" s="473" t="s">
        <v>4575</v>
      </c>
      <c r="AB541" s="473" t="s">
        <v>4576</v>
      </c>
      <c r="AC541" s="121"/>
      <c r="AD541" s="132">
        <v>42969</v>
      </c>
      <c r="AE541" s="132"/>
      <c r="AF541" s="132" t="str">
        <f t="shared" si="406"/>
        <v/>
      </c>
      <c r="AG541" s="132">
        <f t="shared" si="407"/>
        <v>42969</v>
      </c>
      <c r="AH541" s="132"/>
      <c r="AI541" s="132"/>
      <c r="AJ541" s="132"/>
      <c r="AK541" s="112"/>
      <c r="AL541" s="132"/>
      <c r="AM541" s="213"/>
      <c r="AN541" s="111">
        <v>3000000</v>
      </c>
      <c r="AO541" s="49" t="str">
        <f t="shared" si="401"/>
        <v>山梨県甲斐市亀沢大明神６９４９－４２３－１～２</v>
      </c>
      <c r="AP541" s="49"/>
      <c r="AQ541" s="89"/>
      <c r="AR541" s="93"/>
      <c r="AS541" s="89"/>
      <c r="AT541" s="93"/>
      <c r="AU541" s="89"/>
      <c r="AV541" s="93"/>
      <c r="AW541" s="107"/>
      <c r="AX541" s="103"/>
      <c r="AY541" s="391">
        <f t="shared" si="408"/>
        <v>0</v>
      </c>
      <c r="AZ541" s="95" t="str">
        <f t="shared" si="428"/>
        <v/>
      </c>
      <c r="BA541" s="49" t="str">
        <f t="shared" si="429"/>
        <v>山梨県甲斐市亀沢大明神６９４９－４２３－１～２</v>
      </c>
      <c r="BB541" s="48">
        <f t="shared" si="409"/>
        <v>2</v>
      </c>
      <c r="BC541" s="96">
        <f t="shared" si="410"/>
        <v>0</v>
      </c>
      <c r="BD541" s="89">
        <f t="shared" si="430"/>
        <v>0</v>
      </c>
      <c r="BE541" s="97">
        <f t="shared" si="411"/>
        <v>0</v>
      </c>
      <c r="BF541" s="97" t="str">
        <f t="shared" si="412"/>
        <v/>
      </c>
      <c r="BG541" s="97">
        <f t="shared" si="413"/>
        <v>0</v>
      </c>
      <c r="BH541" s="97">
        <f t="shared" si="414"/>
        <v>0</v>
      </c>
      <c r="BI541" s="97">
        <f t="shared" si="415"/>
        <v>0</v>
      </c>
      <c r="BJ541" s="97">
        <f t="shared" si="416"/>
        <v>0</v>
      </c>
      <c r="BK541" s="97">
        <f t="shared" si="417"/>
        <v>0</v>
      </c>
      <c r="BL541" s="97">
        <f t="shared" si="418"/>
        <v>0</v>
      </c>
      <c r="BM541" s="97">
        <f t="shared" si="419"/>
        <v>0</v>
      </c>
      <c r="BN541" s="97">
        <f t="shared" si="420"/>
        <v>0</v>
      </c>
      <c r="BO541" s="97">
        <f t="shared" si="421"/>
        <v>0</v>
      </c>
      <c r="BP541" s="97">
        <f t="shared" si="422"/>
        <v>0</v>
      </c>
      <c r="BQ541" s="97">
        <f t="shared" si="423"/>
        <v>0</v>
      </c>
      <c r="BR541" s="97">
        <f t="shared" si="424"/>
        <v>0</v>
      </c>
      <c r="BS541" s="130" t="e">
        <f t="shared" si="425"/>
        <v>#VALUE!</v>
      </c>
      <c r="BU541" s="118"/>
      <c r="BV541" s="103"/>
    </row>
    <row r="542" spans="1:74" ht="31.5" customHeight="1" x14ac:dyDescent="0.25">
      <c r="A542" s="74">
        <v>19</v>
      </c>
      <c r="B542" s="75">
        <v>314</v>
      </c>
      <c r="C542" s="49" t="s">
        <v>2014</v>
      </c>
      <c r="D542" s="76" t="s">
        <v>2906</v>
      </c>
      <c r="E542" s="48" t="s">
        <v>1225</v>
      </c>
      <c r="F542" s="87" t="s">
        <v>2558</v>
      </c>
      <c r="G542" s="87"/>
      <c r="H542" s="87"/>
      <c r="I542" s="87"/>
      <c r="J542" s="109" t="s">
        <v>2558</v>
      </c>
      <c r="K542" s="87"/>
      <c r="L542" s="87"/>
      <c r="M542" s="48" t="s">
        <v>2371</v>
      </c>
      <c r="N542" s="49" t="s">
        <v>1431</v>
      </c>
      <c r="O542" s="49"/>
      <c r="P542" s="76" t="str">
        <f>IF(COUNTIF(N542,"*未確定*"),"番地未確定","")</f>
        <v/>
      </c>
      <c r="Q542" s="49" t="s">
        <v>661</v>
      </c>
      <c r="R542" s="49"/>
      <c r="S542" s="76" t="s">
        <v>1854</v>
      </c>
      <c r="T542" s="76" t="s">
        <v>18</v>
      </c>
      <c r="U542" s="89"/>
      <c r="V542" s="90">
        <v>2</v>
      </c>
      <c r="W542" s="399">
        <f t="shared" si="405"/>
        <v>1500000</v>
      </c>
      <c r="X542" s="171" t="s">
        <v>2557</v>
      </c>
      <c r="Y542" s="76"/>
      <c r="Z542" s="473" t="s">
        <v>4575</v>
      </c>
      <c r="AA542" s="473" t="s">
        <v>4575</v>
      </c>
      <c r="AB542" s="473" t="s">
        <v>4576</v>
      </c>
      <c r="AC542" s="132">
        <v>43521</v>
      </c>
      <c r="AD542" s="132">
        <v>43489</v>
      </c>
      <c r="AE542" s="132">
        <v>42828</v>
      </c>
      <c r="AF542" s="132" t="str">
        <f t="shared" si="406"/>
        <v/>
      </c>
      <c r="AG542" s="132">
        <f t="shared" si="407"/>
        <v>42828</v>
      </c>
      <c r="AH542" s="132"/>
      <c r="AI542" s="204"/>
      <c r="AJ542" s="205"/>
      <c r="AK542" s="206"/>
      <c r="AL542" s="207"/>
      <c r="AM542" s="208">
        <v>3000000</v>
      </c>
      <c r="AN542" s="93"/>
      <c r="AO542" s="49" t="str">
        <f t="shared" si="401"/>
        <v>山梨県甲斐市亀沢大明神６９４９－４２３－１～２</v>
      </c>
      <c r="AP542" s="49"/>
      <c r="AQ542" s="89"/>
      <c r="AR542" s="93"/>
      <c r="AS542" s="89"/>
      <c r="AT542" s="93"/>
      <c r="AU542" s="89"/>
      <c r="AV542" s="93"/>
      <c r="AW542" s="89"/>
      <c r="AX542" s="94"/>
      <c r="AY542" s="391">
        <f t="shared" si="408"/>
        <v>0</v>
      </c>
      <c r="AZ542" s="95">
        <f t="shared" si="428"/>
        <v>3000000</v>
      </c>
      <c r="BA542" s="49" t="str">
        <f t="shared" si="429"/>
        <v>山梨県甲斐市亀沢大明神６９４９－４２３－１～２</v>
      </c>
      <c r="BB542" s="48">
        <f t="shared" si="409"/>
        <v>2</v>
      </c>
      <c r="BC542" s="96">
        <f t="shared" si="410"/>
        <v>0</v>
      </c>
      <c r="BD542" s="89">
        <f t="shared" si="430"/>
        <v>43521</v>
      </c>
      <c r="BE542" s="97">
        <f t="shared" si="411"/>
        <v>0</v>
      </c>
      <c r="BF542" s="97">
        <f t="shared" si="412"/>
        <v>0</v>
      </c>
      <c r="BG542" s="97">
        <f t="shared" si="413"/>
        <v>0</v>
      </c>
      <c r="BH542" s="97">
        <f t="shared" si="414"/>
        <v>0</v>
      </c>
      <c r="BI542" s="97">
        <f t="shared" si="415"/>
        <v>3000000</v>
      </c>
      <c r="BJ542" s="97">
        <f t="shared" si="416"/>
        <v>0</v>
      </c>
      <c r="BK542" s="97">
        <f t="shared" si="417"/>
        <v>0</v>
      </c>
      <c r="BL542" s="97">
        <f t="shared" si="418"/>
        <v>0</v>
      </c>
      <c r="BM542" s="97">
        <f t="shared" si="419"/>
        <v>0</v>
      </c>
      <c r="BN542" s="97">
        <f t="shared" si="420"/>
        <v>0</v>
      </c>
      <c r="BO542" s="97">
        <f t="shared" si="421"/>
        <v>0</v>
      </c>
      <c r="BP542" s="97">
        <f t="shared" si="422"/>
        <v>0</v>
      </c>
      <c r="BQ542" s="97">
        <f t="shared" si="423"/>
        <v>0</v>
      </c>
      <c r="BR542" s="97">
        <f t="shared" si="424"/>
        <v>0</v>
      </c>
      <c r="BS542" s="130">
        <f t="shared" si="425"/>
        <v>0</v>
      </c>
      <c r="BV542" s="103"/>
    </row>
    <row r="543" spans="1:74" ht="31.5" customHeight="1" x14ac:dyDescent="0.25">
      <c r="A543" s="74">
        <v>19</v>
      </c>
      <c r="B543" s="75">
        <v>318</v>
      </c>
      <c r="C543" s="49" t="s">
        <v>2014</v>
      </c>
      <c r="D543" s="76" t="s">
        <v>2906</v>
      </c>
      <c r="E543" s="76" t="s">
        <v>1116</v>
      </c>
      <c r="F543" s="319" t="s">
        <v>4047</v>
      </c>
      <c r="G543" s="319"/>
      <c r="H543" s="101"/>
      <c r="I543" s="101"/>
      <c r="J543" s="257"/>
      <c r="K543" s="101"/>
      <c r="L543" s="101"/>
      <c r="M543" s="48" t="s">
        <v>2371</v>
      </c>
      <c r="N543" s="49" t="s">
        <v>1429</v>
      </c>
      <c r="O543" s="49"/>
      <c r="P543" s="49"/>
      <c r="Q543" s="88" t="s">
        <v>201</v>
      </c>
      <c r="R543" s="49"/>
      <c r="S543" s="76" t="s">
        <v>1854</v>
      </c>
      <c r="T543" s="76" t="s">
        <v>18</v>
      </c>
      <c r="U543" s="110"/>
      <c r="V543" s="143">
        <v>2</v>
      </c>
      <c r="W543" s="399">
        <f t="shared" si="405"/>
        <v>216645000</v>
      </c>
      <c r="X543" s="171" t="s">
        <v>3072</v>
      </c>
      <c r="Y543" s="121"/>
      <c r="Z543" s="473" t="s">
        <v>4575</v>
      </c>
      <c r="AA543" s="473" t="s">
        <v>4575</v>
      </c>
      <c r="AB543" s="473" t="s">
        <v>4576</v>
      </c>
      <c r="AC543" s="121"/>
      <c r="AD543" s="132">
        <v>42563</v>
      </c>
      <c r="AE543" s="132"/>
      <c r="AF543" s="132" t="str">
        <f t="shared" si="406"/>
        <v/>
      </c>
      <c r="AG543" s="132">
        <f t="shared" si="407"/>
        <v>42563</v>
      </c>
      <c r="AH543" s="132"/>
      <c r="AI543" s="132"/>
      <c r="AJ543" s="132"/>
      <c r="AK543" s="215"/>
      <c r="AL543" s="132"/>
      <c r="AM543" s="213"/>
      <c r="AN543" s="111">
        <v>433290000</v>
      </c>
      <c r="AO543" s="49" t="str">
        <f t="shared" si="401"/>
        <v>山梨県甲斐市大垈字千鳥山１９２６</v>
      </c>
      <c r="AP543" s="49"/>
      <c r="AQ543" s="89"/>
      <c r="AR543" s="93"/>
      <c r="AS543" s="89"/>
      <c r="AT543" s="93"/>
      <c r="AU543" s="89"/>
      <c r="AV543" s="93"/>
      <c r="AW543" s="107"/>
      <c r="AX543" s="103"/>
      <c r="AY543" s="391">
        <f t="shared" si="408"/>
        <v>0</v>
      </c>
      <c r="AZ543" s="95" t="str">
        <f t="shared" si="428"/>
        <v/>
      </c>
      <c r="BA543" s="49" t="str">
        <f t="shared" si="429"/>
        <v>山梨県甲斐市大垈字千鳥山１９２６</v>
      </c>
      <c r="BB543" s="48">
        <f t="shared" si="409"/>
        <v>2</v>
      </c>
      <c r="BC543" s="96">
        <f t="shared" si="410"/>
        <v>0</v>
      </c>
      <c r="BD543" s="89">
        <f t="shared" si="430"/>
        <v>0</v>
      </c>
      <c r="BE543" s="97">
        <f t="shared" si="411"/>
        <v>0</v>
      </c>
      <c r="BF543" s="97" t="str">
        <f t="shared" si="412"/>
        <v/>
      </c>
      <c r="BG543" s="97">
        <f t="shared" si="413"/>
        <v>0</v>
      </c>
      <c r="BH543" s="97">
        <f t="shared" si="414"/>
        <v>0</v>
      </c>
      <c r="BI543" s="97">
        <f t="shared" si="415"/>
        <v>0</v>
      </c>
      <c r="BJ543" s="97">
        <f t="shared" si="416"/>
        <v>0</v>
      </c>
      <c r="BK543" s="97">
        <f t="shared" si="417"/>
        <v>0</v>
      </c>
      <c r="BL543" s="97">
        <f t="shared" si="418"/>
        <v>0</v>
      </c>
      <c r="BM543" s="97">
        <f t="shared" si="419"/>
        <v>0</v>
      </c>
      <c r="BN543" s="97">
        <f t="shared" si="420"/>
        <v>0</v>
      </c>
      <c r="BO543" s="97">
        <f t="shared" si="421"/>
        <v>0</v>
      </c>
      <c r="BP543" s="97">
        <f t="shared" si="422"/>
        <v>0</v>
      </c>
      <c r="BQ543" s="97">
        <f t="shared" si="423"/>
        <v>0</v>
      </c>
      <c r="BR543" s="97">
        <f t="shared" si="424"/>
        <v>0</v>
      </c>
      <c r="BS543" s="130" t="e">
        <f t="shared" si="425"/>
        <v>#VALUE!</v>
      </c>
      <c r="BV543" s="103"/>
    </row>
    <row r="544" spans="1:74" ht="31.5" customHeight="1" x14ac:dyDescent="0.25">
      <c r="A544" s="74">
        <v>19</v>
      </c>
      <c r="B544" s="75">
        <v>317</v>
      </c>
      <c r="C544" s="49" t="s">
        <v>2014</v>
      </c>
      <c r="D544" s="76" t="s">
        <v>2906</v>
      </c>
      <c r="E544" s="76" t="s">
        <v>1116</v>
      </c>
      <c r="F544" s="319" t="s">
        <v>4047</v>
      </c>
      <c r="G544" s="319"/>
      <c r="H544" s="101"/>
      <c r="I544" s="101"/>
      <c r="J544" s="257"/>
      <c r="K544" s="101"/>
      <c r="L544" s="101"/>
      <c r="M544" s="48" t="s">
        <v>2371</v>
      </c>
      <c r="N544" s="49" t="s">
        <v>1429</v>
      </c>
      <c r="O544" s="49"/>
      <c r="P544" s="49"/>
      <c r="Q544" s="88" t="s">
        <v>201</v>
      </c>
      <c r="R544" s="49"/>
      <c r="S544" s="76" t="s">
        <v>1854</v>
      </c>
      <c r="T544" s="76" t="s">
        <v>18</v>
      </c>
      <c r="U544" s="110"/>
      <c r="V544" s="143">
        <v>1</v>
      </c>
      <c r="W544" s="399">
        <f t="shared" si="405"/>
        <v>584050</v>
      </c>
      <c r="X544" s="171" t="s">
        <v>3072</v>
      </c>
      <c r="Y544" s="121"/>
      <c r="Z544" s="473" t="s">
        <v>4575</v>
      </c>
      <c r="AA544" s="473" t="s">
        <v>4575</v>
      </c>
      <c r="AB544" s="473" t="s">
        <v>4576</v>
      </c>
      <c r="AC544" s="121"/>
      <c r="AD544" s="132">
        <v>42923</v>
      </c>
      <c r="AE544" s="132"/>
      <c r="AF544" s="132" t="str">
        <f t="shared" si="406"/>
        <v/>
      </c>
      <c r="AG544" s="132">
        <f t="shared" si="407"/>
        <v>42923</v>
      </c>
      <c r="AH544" s="132"/>
      <c r="AI544" s="132"/>
      <c r="AJ544" s="132"/>
      <c r="AK544" s="112"/>
      <c r="AL544" s="132"/>
      <c r="AM544" s="213"/>
      <c r="AN544" s="111">
        <v>584050</v>
      </c>
      <c r="AO544" s="49" t="str">
        <f t="shared" ref="AO544:AO607" si="431">N544</f>
        <v>山梨県甲斐市大垈字千鳥山１９２６</v>
      </c>
      <c r="AP544" s="49"/>
      <c r="AQ544" s="89"/>
      <c r="AR544" s="93"/>
      <c r="AS544" s="89"/>
      <c r="AT544" s="93"/>
      <c r="AU544" s="89"/>
      <c r="AV544" s="93"/>
      <c r="AW544" s="107"/>
      <c r="AX544" s="103"/>
      <c r="AY544" s="391">
        <f t="shared" si="408"/>
        <v>0</v>
      </c>
      <c r="AZ544" s="95" t="str">
        <f t="shared" si="428"/>
        <v/>
      </c>
      <c r="BA544" s="49" t="str">
        <f t="shared" si="429"/>
        <v>山梨県甲斐市大垈字千鳥山１９２６</v>
      </c>
      <c r="BB544" s="48">
        <f t="shared" si="409"/>
        <v>1</v>
      </c>
      <c r="BC544" s="96">
        <f t="shared" si="410"/>
        <v>0</v>
      </c>
      <c r="BD544" s="89">
        <f t="shared" si="430"/>
        <v>0</v>
      </c>
      <c r="BE544" s="97">
        <f t="shared" si="411"/>
        <v>0</v>
      </c>
      <c r="BF544" s="97" t="str">
        <f t="shared" si="412"/>
        <v/>
      </c>
      <c r="BG544" s="97">
        <f t="shared" si="413"/>
        <v>0</v>
      </c>
      <c r="BH544" s="97">
        <f t="shared" si="414"/>
        <v>0</v>
      </c>
      <c r="BI544" s="97">
        <f t="shared" si="415"/>
        <v>0</v>
      </c>
      <c r="BJ544" s="97">
        <f t="shared" si="416"/>
        <v>0</v>
      </c>
      <c r="BK544" s="97">
        <f t="shared" si="417"/>
        <v>0</v>
      </c>
      <c r="BL544" s="97">
        <f t="shared" si="418"/>
        <v>0</v>
      </c>
      <c r="BM544" s="97">
        <f t="shared" si="419"/>
        <v>0</v>
      </c>
      <c r="BN544" s="97">
        <f t="shared" si="420"/>
        <v>0</v>
      </c>
      <c r="BO544" s="97">
        <f t="shared" si="421"/>
        <v>0</v>
      </c>
      <c r="BP544" s="97">
        <f t="shared" si="422"/>
        <v>0</v>
      </c>
      <c r="BQ544" s="97">
        <f t="shared" si="423"/>
        <v>0</v>
      </c>
      <c r="BR544" s="97">
        <f t="shared" si="424"/>
        <v>0</v>
      </c>
      <c r="BS544" s="98" t="e">
        <f t="shared" si="425"/>
        <v>#VALUE!</v>
      </c>
      <c r="BV544" s="103"/>
    </row>
    <row r="545" spans="1:74" ht="31.5" customHeight="1" x14ac:dyDescent="0.25">
      <c r="A545" s="74">
        <v>19</v>
      </c>
      <c r="B545" s="75">
        <v>320</v>
      </c>
      <c r="C545" s="49" t="s">
        <v>2015</v>
      </c>
      <c r="D545" s="76" t="s">
        <v>980</v>
      </c>
      <c r="E545" s="76" t="s">
        <v>1114</v>
      </c>
      <c r="F545" s="87" t="s">
        <v>2562</v>
      </c>
      <c r="G545" s="87"/>
      <c r="H545" s="87"/>
      <c r="I545" s="87"/>
      <c r="J545" s="109" t="s">
        <v>3798</v>
      </c>
      <c r="K545" s="87"/>
      <c r="L545" s="87"/>
      <c r="M545" s="76" t="s">
        <v>2371</v>
      </c>
      <c r="N545" s="49" t="s">
        <v>1126</v>
      </c>
      <c r="O545" s="49"/>
      <c r="P545" s="76" t="str">
        <f>IF(COUNTIF(N545,"*未確定*"),"番地未確定","")</f>
        <v/>
      </c>
      <c r="Q545" s="49" t="s">
        <v>134</v>
      </c>
      <c r="R545" s="49"/>
      <c r="S545" s="76" t="s">
        <v>1854</v>
      </c>
      <c r="T545" s="76" t="s">
        <v>18</v>
      </c>
      <c r="U545" s="89"/>
      <c r="V545" s="90">
        <v>11</v>
      </c>
      <c r="W545" s="399">
        <f t="shared" si="405"/>
        <v>1454545.4545454546</v>
      </c>
      <c r="X545" s="171" t="s">
        <v>2561</v>
      </c>
      <c r="Y545" s="121"/>
      <c r="Z545" s="473" t="s">
        <v>4576</v>
      </c>
      <c r="AA545" s="473" t="s">
        <v>4575</v>
      </c>
      <c r="AB545" s="473" t="s">
        <v>3743</v>
      </c>
      <c r="AC545" s="204"/>
      <c r="AD545" s="132">
        <v>42584</v>
      </c>
      <c r="AE545" s="132"/>
      <c r="AF545" s="132" t="str">
        <f t="shared" si="406"/>
        <v/>
      </c>
      <c r="AG545" s="132">
        <f t="shared" si="407"/>
        <v>42584</v>
      </c>
      <c r="AH545" s="132"/>
      <c r="AI545" s="132"/>
      <c r="AJ545" s="132"/>
      <c r="AK545" s="215"/>
      <c r="AL545" s="132"/>
      <c r="AM545" s="212"/>
      <c r="AN545" s="93">
        <v>16000000</v>
      </c>
      <c r="AO545" s="49" t="str">
        <f t="shared" si="431"/>
        <v>山梨県甲府市横根町１１８２－３６０－１～１１</v>
      </c>
      <c r="AP545" s="49"/>
      <c r="AQ545" s="89"/>
      <c r="AR545" s="93"/>
      <c r="AS545" s="89"/>
      <c r="AT545" s="93"/>
      <c r="AU545" s="89"/>
      <c r="AV545" s="93"/>
      <c r="AW545" s="107"/>
      <c r="AX545" s="103"/>
      <c r="AY545" s="391">
        <f t="shared" si="408"/>
        <v>0</v>
      </c>
      <c r="AZ545" s="95" t="str">
        <f t="shared" si="428"/>
        <v/>
      </c>
      <c r="BA545" s="49" t="str">
        <f t="shared" si="429"/>
        <v>山梨県甲府市横根町１１８２－３６０－１～１１</v>
      </c>
      <c r="BB545" s="48">
        <f t="shared" si="409"/>
        <v>11</v>
      </c>
      <c r="BC545" s="96">
        <f t="shared" si="410"/>
        <v>0</v>
      </c>
      <c r="BD545" s="89">
        <f t="shared" si="430"/>
        <v>0</v>
      </c>
      <c r="BE545" s="97">
        <f t="shared" si="411"/>
        <v>0</v>
      </c>
      <c r="BF545" s="97" t="str">
        <f t="shared" si="412"/>
        <v/>
      </c>
      <c r="BG545" s="97">
        <f t="shared" si="413"/>
        <v>0</v>
      </c>
      <c r="BH545" s="97">
        <f t="shared" si="414"/>
        <v>0</v>
      </c>
      <c r="BI545" s="97">
        <f t="shared" si="415"/>
        <v>0</v>
      </c>
      <c r="BJ545" s="97">
        <f t="shared" si="416"/>
        <v>0</v>
      </c>
      <c r="BK545" s="97">
        <f t="shared" si="417"/>
        <v>0</v>
      </c>
      <c r="BL545" s="97">
        <f t="shared" si="418"/>
        <v>0</v>
      </c>
      <c r="BM545" s="97">
        <f t="shared" si="419"/>
        <v>0</v>
      </c>
      <c r="BN545" s="97">
        <f t="shared" si="420"/>
        <v>0</v>
      </c>
      <c r="BO545" s="97">
        <f t="shared" si="421"/>
        <v>0</v>
      </c>
      <c r="BP545" s="97">
        <f t="shared" si="422"/>
        <v>0</v>
      </c>
      <c r="BQ545" s="97">
        <f t="shared" si="423"/>
        <v>0</v>
      </c>
      <c r="BR545" s="97">
        <f t="shared" si="424"/>
        <v>0</v>
      </c>
      <c r="BS545" s="98" t="e">
        <f t="shared" si="425"/>
        <v>#VALUE!</v>
      </c>
      <c r="BV545" s="103" t="s">
        <v>4663</v>
      </c>
    </row>
    <row r="546" spans="1:74" ht="31.5" customHeight="1" x14ac:dyDescent="0.25">
      <c r="A546" s="74">
        <v>19</v>
      </c>
      <c r="B546" s="75">
        <v>319</v>
      </c>
      <c r="C546" s="49" t="s">
        <v>2015</v>
      </c>
      <c r="D546" s="76" t="s">
        <v>2906</v>
      </c>
      <c r="E546" s="48" t="s">
        <v>1114</v>
      </c>
      <c r="F546" s="87" t="s">
        <v>2562</v>
      </c>
      <c r="G546" s="87"/>
      <c r="H546" s="87"/>
      <c r="I546" s="87"/>
      <c r="J546" s="109" t="s">
        <v>2562</v>
      </c>
      <c r="K546" s="87"/>
      <c r="L546" s="87"/>
      <c r="M546" s="48" t="s">
        <v>2371</v>
      </c>
      <c r="N546" s="49" t="s">
        <v>1126</v>
      </c>
      <c r="O546" s="49"/>
      <c r="P546" s="76" t="str">
        <f>IF(COUNTIF(N546,"*未確定*"),"番地未確定","")</f>
        <v/>
      </c>
      <c r="Q546" s="49" t="s">
        <v>134</v>
      </c>
      <c r="R546" s="49"/>
      <c r="S546" s="76" t="s">
        <v>1854</v>
      </c>
      <c r="T546" s="76" t="s">
        <v>18</v>
      </c>
      <c r="U546" s="89"/>
      <c r="V546" s="90">
        <v>11</v>
      </c>
      <c r="W546" s="399">
        <f t="shared" si="405"/>
        <v>1454545.4545454546</v>
      </c>
      <c r="X546" s="171" t="s">
        <v>2561</v>
      </c>
      <c r="Y546" s="209" t="s">
        <v>2310</v>
      </c>
      <c r="Z546" s="506" t="s">
        <v>4576</v>
      </c>
      <c r="AA546" s="482" t="s">
        <v>4575</v>
      </c>
      <c r="AB546" s="482" t="s">
        <v>3743</v>
      </c>
      <c r="AC546" s="132">
        <v>43521</v>
      </c>
      <c r="AD546" s="132">
        <v>43489</v>
      </c>
      <c r="AE546" s="132">
        <v>42819</v>
      </c>
      <c r="AF546" s="132" t="str">
        <f t="shared" si="406"/>
        <v/>
      </c>
      <c r="AG546" s="132">
        <f t="shared" si="407"/>
        <v>42819</v>
      </c>
      <c r="AH546" s="132"/>
      <c r="AI546" s="204"/>
      <c r="AJ546" s="205"/>
      <c r="AK546" s="206"/>
      <c r="AL546" s="207"/>
      <c r="AM546" s="208">
        <v>16000000</v>
      </c>
      <c r="AN546" s="93"/>
      <c r="AO546" s="49" t="str">
        <f t="shared" si="431"/>
        <v>山梨県甲府市横根町１１８２－３６０－１～１１</v>
      </c>
      <c r="AP546" s="49"/>
      <c r="AQ546" s="89"/>
      <c r="AR546" s="93"/>
      <c r="AS546" s="89"/>
      <c r="AT546" s="93"/>
      <c r="AU546" s="89"/>
      <c r="AV546" s="93"/>
      <c r="AW546" s="89"/>
      <c r="AX546" s="94"/>
      <c r="AY546" s="391">
        <f t="shared" si="408"/>
        <v>0</v>
      </c>
      <c r="AZ546" s="95">
        <f t="shared" si="428"/>
        <v>16000000</v>
      </c>
      <c r="BA546" s="49" t="str">
        <f t="shared" si="429"/>
        <v>山梨県甲府市横根町１１８２－３６０－１～１１</v>
      </c>
      <c r="BB546" s="48">
        <f t="shared" si="409"/>
        <v>11</v>
      </c>
      <c r="BC546" s="96" t="str">
        <f t="shared" si="410"/>
        <v>自社物件</v>
      </c>
      <c r="BD546" s="89">
        <f t="shared" si="430"/>
        <v>43521</v>
      </c>
      <c r="BE546" s="97">
        <f t="shared" si="411"/>
        <v>0</v>
      </c>
      <c r="BF546" s="97">
        <f t="shared" si="412"/>
        <v>0</v>
      </c>
      <c r="BG546" s="97">
        <f t="shared" si="413"/>
        <v>0</v>
      </c>
      <c r="BH546" s="97">
        <f t="shared" si="414"/>
        <v>0</v>
      </c>
      <c r="BI546" s="97">
        <f t="shared" si="415"/>
        <v>16000000</v>
      </c>
      <c r="BJ546" s="97">
        <f t="shared" si="416"/>
        <v>0</v>
      </c>
      <c r="BK546" s="97">
        <f t="shared" si="417"/>
        <v>0</v>
      </c>
      <c r="BL546" s="97">
        <f t="shared" si="418"/>
        <v>0</v>
      </c>
      <c r="BM546" s="97">
        <f t="shared" si="419"/>
        <v>0</v>
      </c>
      <c r="BN546" s="97">
        <f t="shared" si="420"/>
        <v>0</v>
      </c>
      <c r="BO546" s="97">
        <f t="shared" si="421"/>
        <v>0</v>
      </c>
      <c r="BP546" s="97">
        <f t="shared" si="422"/>
        <v>0</v>
      </c>
      <c r="BQ546" s="97">
        <f t="shared" si="423"/>
        <v>0</v>
      </c>
      <c r="BR546" s="97">
        <f t="shared" si="424"/>
        <v>0</v>
      </c>
      <c r="BS546" s="98">
        <f t="shared" si="425"/>
        <v>0</v>
      </c>
      <c r="BV546" s="103" t="s">
        <v>4663</v>
      </c>
    </row>
    <row r="547" spans="1:74" ht="31.5" customHeight="1" x14ac:dyDescent="0.25">
      <c r="A547" s="74">
        <v>19</v>
      </c>
      <c r="B547" s="75">
        <v>321</v>
      </c>
      <c r="C547" s="49" t="s">
        <v>2015</v>
      </c>
      <c r="D547" s="76" t="s">
        <v>3019</v>
      </c>
      <c r="E547" s="48" t="s">
        <v>1117</v>
      </c>
      <c r="F547" s="109" t="s">
        <v>2560</v>
      </c>
      <c r="G547" s="109"/>
      <c r="H547" s="87"/>
      <c r="I547" s="87"/>
      <c r="J547" s="109"/>
      <c r="K547" s="87"/>
      <c r="L547" s="87"/>
      <c r="M547" s="48" t="s">
        <v>2371</v>
      </c>
      <c r="N547" s="49" t="s">
        <v>1432</v>
      </c>
      <c r="O547" s="49"/>
      <c r="P547" s="76" t="str">
        <f>IF(COUNTIF(N547,"*未確定*"),"番地未確定","")</f>
        <v/>
      </c>
      <c r="Q547" s="49" t="s">
        <v>662</v>
      </c>
      <c r="R547" s="49"/>
      <c r="S547" s="76" t="s">
        <v>1854</v>
      </c>
      <c r="T547" s="76" t="s">
        <v>18</v>
      </c>
      <c r="U547" s="89"/>
      <c r="V547" s="90">
        <v>1</v>
      </c>
      <c r="W547" s="399">
        <f t="shared" si="405"/>
        <v>616300000</v>
      </c>
      <c r="X547" s="171" t="s">
        <v>2559</v>
      </c>
      <c r="Y547" s="76"/>
      <c r="Z547" s="473" t="s">
        <v>4432</v>
      </c>
      <c r="AA547" s="473" t="s">
        <v>4575</v>
      </c>
      <c r="AB547" s="473" t="s">
        <v>4576</v>
      </c>
      <c r="AC547" s="132">
        <v>43551</v>
      </c>
      <c r="AD547" s="132">
        <v>43521</v>
      </c>
      <c r="AE547" s="132">
        <v>42825</v>
      </c>
      <c r="AF547" s="132" t="str">
        <f t="shared" si="406"/>
        <v/>
      </c>
      <c r="AG547" s="132">
        <f t="shared" si="407"/>
        <v>42825</v>
      </c>
      <c r="AH547" s="132"/>
      <c r="AI547" s="204"/>
      <c r="AJ547" s="205"/>
      <c r="AK547" s="211"/>
      <c r="AL547" s="207"/>
      <c r="AM547" s="208">
        <v>616300000</v>
      </c>
      <c r="AN547" s="93"/>
      <c r="AO547" s="49" t="str">
        <f t="shared" si="431"/>
        <v>山梨県甲府市下帯那町３３４０～３３４６</v>
      </c>
      <c r="AP547" s="49"/>
      <c r="AQ547" s="89"/>
      <c r="AR547" s="93"/>
      <c r="AS547" s="89"/>
      <c r="AT547" s="93"/>
      <c r="AU547" s="89"/>
      <c r="AV547" s="93"/>
      <c r="AW547" s="89"/>
      <c r="AX547" s="94"/>
      <c r="AY547" s="391">
        <f t="shared" si="408"/>
        <v>0</v>
      </c>
      <c r="AZ547" s="95">
        <f t="shared" si="428"/>
        <v>616300000</v>
      </c>
      <c r="BA547" s="49" t="str">
        <f t="shared" si="429"/>
        <v>山梨県甲府市下帯那町３３４０～３３４６</v>
      </c>
      <c r="BB547" s="48">
        <f t="shared" si="409"/>
        <v>1</v>
      </c>
      <c r="BC547" s="96">
        <f t="shared" si="410"/>
        <v>0</v>
      </c>
      <c r="BD547" s="89">
        <f t="shared" si="430"/>
        <v>43551</v>
      </c>
      <c r="BE547" s="97">
        <f t="shared" si="411"/>
        <v>0</v>
      </c>
      <c r="BF547" s="97">
        <f t="shared" si="412"/>
        <v>0</v>
      </c>
      <c r="BG547" s="97">
        <f t="shared" si="413"/>
        <v>0</v>
      </c>
      <c r="BH547" s="97">
        <f t="shared" si="414"/>
        <v>0</v>
      </c>
      <c r="BI547" s="97">
        <f t="shared" si="415"/>
        <v>0</v>
      </c>
      <c r="BJ547" s="97">
        <f t="shared" si="416"/>
        <v>0</v>
      </c>
      <c r="BK547" s="97">
        <f t="shared" si="417"/>
        <v>0</v>
      </c>
      <c r="BL547" s="97">
        <f t="shared" si="418"/>
        <v>0</v>
      </c>
      <c r="BM547" s="97">
        <f t="shared" si="419"/>
        <v>0</v>
      </c>
      <c r="BN547" s="97">
        <f t="shared" si="420"/>
        <v>0</v>
      </c>
      <c r="BO547" s="97">
        <f t="shared" si="421"/>
        <v>0</v>
      </c>
      <c r="BP547" s="97">
        <f t="shared" si="422"/>
        <v>616300000</v>
      </c>
      <c r="BQ547" s="97">
        <f t="shared" si="423"/>
        <v>0</v>
      </c>
      <c r="BR547" s="97">
        <f t="shared" si="424"/>
        <v>0</v>
      </c>
      <c r="BS547" s="130">
        <f t="shared" si="425"/>
        <v>0</v>
      </c>
      <c r="BV547" s="103"/>
    </row>
    <row r="548" spans="1:74" ht="31.5" customHeight="1" x14ac:dyDescent="0.25">
      <c r="A548" s="74">
        <v>19</v>
      </c>
      <c r="B548" s="75">
        <v>321</v>
      </c>
      <c r="C548" s="49" t="s">
        <v>2015</v>
      </c>
      <c r="D548" s="76" t="s">
        <v>2988</v>
      </c>
      <c r="E548" s="48" t="s">
        <v>1117</v>
      </c>
      <c r="F548" s="109" t="s">
        <v>3023</v>
      </c>
      <c r="G548" s="109"/>
      <c r="H548" s="87"/>
      <c r="I548" s="87"/>
      <c r="J548" s="109" t="s">
        <v>2560</v>
      </c>
      <c r="K548" s="87"/>
      <c r="L548" s="87"/>
      <c r="M548" s="48" t="s">
        <v>2972</v>
      </c>
      <c r="N548" s="49" t="s">
        <v>1432</v>
      </c>
      <c r="O548" s="49"/>
      <c r="P548" s="76" t="str">
        <f>IF(COUNTIF(N548,"*未確定*"),"番地未確定","")</f>
        <v/>
      </c>
      <c r="Q548" s="49" t="s">
        <v>662</v>
      </c>
      <c r="R548" s="49"/>
      <c r="S548" s="76" t="s">
        <v>2991</v>
      </c>
      <c r="T548" s="76" t="s">
        <v>3024</v>
      </c>
      <c r="U548" s="89"/>
      <c r="V548" s="90">
        <v>9</v>
      </c>
      <c r="W548" s="399">
        <f t="shared" si="405"/>
        <v>124033333.33333333</v>
      </c>
      <c r="X548" s="171" t="s">
        <v>3646</v>
      </c>
      <c r="Y548" s="76"/>
      <c r="Z548" s="473" t="s">
        <v>4432</v>
      </c>
      <c r="AA548" s="473" t="s">
        <v>4575</v>
      </c>
      <c r="AB548" s="473" t="s">
        <v>4576</v>
      </c>
      <c r="AC548" s="132">
        <v>43551</v>
      </c>
      <c r="AD548" s="132">
        <v>43489</v>
      </c>
      <c r="AE548" s="132">
        <v>42825</v>
      </c>
      <c r="AF548" s="132" t="str">
        <f t="shared" si="406"/>
        <v/>
      </c>
      <c r="AG548" s="132">
        <f t="shared" si="407"/>
        <v>42825</v>
      </c>
      <c r="AH548" s="132"/>
      <c r="AI548" s="204"/>
      <c r="AJ548" s="205"/>
      <c r="AK548" s="206"/>
      <c r="AL548" s="207"/>
      <c r="AM548" s="208">
        <v>1116300000</v>
      </c>
      <c r="AN548" s="93"/>
      <c r="AO548" s="49" t="str">
        <f t="shared" si="431"/>
        <v>山梨県甲府市下帯那町３３４０～３３４６</v>
      </c>
      <c r="AP548" s="49"/>
      <c r="AQ548" s="89"/>
      <c r="AR548" s="93"/>
      <c r="AS548" s="89"/>
      <c r="AT548" s="93"/>
      <c r="AU548" s="89"/>
      <c r="AV548" s="93"/>
      <c r="AW548" s="89"/>
      <c r="AX548" s="94"/>
      <c r="AY548" s="391">
        <f t="shared" si="408"/>
        <v>0</v>
      </c>
      <c r="AZ548" s="95">
        <f t="shared" si="428"/>
        <v>1116300000</v>
      </c>
      <c r="BA548" s="49" t="str">
        <f t="shared" si="429"/>
        <v>山梨県甲府市下帯那町３３４０～３３４６</v>
      </c>
      <c r="BB548" s="48">
        <f t="shared" si="409"/>
        <v>9</v>
      </c>
      <c r="BC548" s="96">
        <f t="shared" si="410"/>
        <v>0</v>
      </c>
      <c r="BD548" s="89">
        <f t="shared" si="430"/>
        <v>43551</v>
      </c>
      <c r="BE548" s="97">
        <f t="shared" si="411"/>
        <v>0</v>
      </c>
      <c r="BF548" s="97">
        <f t="shared" si="412"/>
        <v>0</v>
      </c>
      <c r="BG548" s="97">
        <f t="shared" si="413"/>
        <v>0</v>
      </c>
      <c r="BH548" s="97">
        <f t="shared" si="414"/>
        <v>0</v>
      </c>
      <c r="BI548" s="97">
        <f t="shared" si="415"/>
        <v>0</v>
      </c>
      <c r="BJ548" s="97">
        <f t="shared" si="416"/>
        <v>0</v>
      </c>
      <c r="BK548" s="97">
        <f t="shared" si="417"/>
        <v>0</v>
      </c>
      <c r="BL548" s="97">
        <f t="shared" si="418"/>
        <v>0</v>
      </c>
      <c r="BM548" s="97">
        <f t="shared" si="419"/>
        <v>0</v>
      </c>
      <c r="BN548" s="97">
        <f t="shared" si="420"/>
        <v>0</v>
      </c>
      <c r="BO548" s="97">
        <f t="shared" si="421"/>
        <v>0</v>
      </c>
      <c r="BP548" s="97">
        <f t="shared" si="422"/>
        <v>1116300000</v>
      </c>
      <c r="BQ548" s="97">
        <f t="shared" si="423"/>
        <v>0</v>
      </c>
      <c r="BR548" s="97">
        <f t="shared" si="424"/>
        <v>0</v>
      </c>
      <c r="BS548" s="130">
        <f t="shared" si="425"/>
        <v>0</v>
      </c>
      <c r="BV548" s="103"/>
    </row>
    <row r="549" spans="1:74" ht="31.5" customHeight="1" x14ac:dyDescent="0.25">
      <c r="A549" s="74">
        <v>19</v>
      </c>
      <c r="B549" s="75">
        <v>322</v>
      </c>
      <c r="C549" s="49" t="s">
        <v>2015</v>
      </c>
      <c r="D549" s="76" t="s">
        <v>1020</v>
      </c>
      <c r="E549" s="48"/>
      <c r="F549" s="109" t="s">
        <v>2560</v>
      </c>
      <c r="G549" s="109"/>
      <c r="H549" s="87"/>
      <c r="I549" s="87"/>
      <c r="J549" s="109" t="s">
        <v>2560</v>
      </c>
      <c r="K549" s="87"/>
      <c r="L549" s="87"/>
      <c r="M549" s="48" t="s">
        <v>2371</v>
      </c>
      <c r="N549" s="49" t="s">
        <v>1914</v>
      </c>
      <c r="O549" s="49"/>
      <c r="P549" s="76"/>
      <c r="Q549" s="102"/>
      <c r="R549" s="103"/>
      <c r="S549" s="76" t="s">
        <v>1854</v>
      </c>
      <c r="T549" s="76" t="s">
        <v>18</v>
      </c>
      <c r="U549" s="89"/>
      <c r="V549" s="90">
        <v>9</v>
      </c>
      <c r="W549" s="399">
        <f t="shared" si="405"/>
        <v>124033333.33333333</v>
      </c>
      <c r="X549" s="171" t="s">
        <v>3421</v>
      </c>
      <c r="Y549" s="121"/>
      <c r="Z549" s="473" t="s">
        <v>4432</v>
      </c>
      <c r="AA549" s="473" t="s">
        <v>4575</v>
      </c>
      <c r="AB549" s="473" t="s">
        <v>4576</v>
      </c>
      <c r="AC549" s="204"/>
      <c r="AD549" s="132">
        <v>42811</v>
      </c>
      <c r="AE549" s="132"/>
      <c r="AF549" s="132" t="str">
        <f t="shared" si="406"/>
        <v/>
      </c>
      <c r="AG549" s="132">
        <f t="shared" si="407"/>
        <v>42811</v>
      </c>
      <c r="AH549" s="132"/>
      <c r="AI549" s="132"/>
      <c r="AJ549" s="132"/>
      <c r="AK549" s="215"/>
      <c r="AL549" s="132"/>
      <c r="AM549" s="212"/>
      <c r="AN549" s="93">
        <v>1116300000</v>
      </c>
      <c r="AO549" s="49" t="str">
        <f t="shared" si="431"/>
        <v>山梨県甲府市下帯那町３３４０－２－１_20170822</v>
      </c>
      <c r="AP549" s="49"/>
      <c r="AQ549" s="89"/>
      <c r="AR549" s="93"/>
      <c r="AS549" s="89"/>
      <c r="AT549" s="93"/>
      <c r="AU549" s="89"/>
      <c r="AV549" s="93"/>
      <c r="AW549" s="107"/>
      <c r="AX549" s="103"/>
      <c r="AY549" s="391">
        <f t="shared" si="408"/>
        <v>0</v>
      </c>
      <c r="AZ549" s="95" t="str">
        <f t="shared" si="428"/>
        <v/>
      </c>
      <c r="BA549" s="49" t="str">
        <f t="shared" si="429"/>
        <v>山梨県甲府市下帯那町３３４０－２－１_20170822</v>
      </c>
      <c r="BB549" s="48">
        <f t="shared" si="409"/>
        <v>9</v>
      </c>
      <c r="BC549" s="96">
        <f t="shared" si="410"/>
        <v>0</v>
      </c>
      <c r="BD549" s="89">
        <f t="shared" si="430"/>
        <v>0</v>
      </c>
      <c r="BE549" s="97">
        <f t="shared" si="411"/>
        <v>0</v>
      </c>
      <c r="BF549" s="97" t="str">
        <f t="shared" si="412"/>
        <v/>
      </c>
      <c r="BG549" s="97">
        <f t="shared" si="413"/>
        <v>0</v>
      </c>
      <c r="BH549" s="97">
        <f t="shared" si="414"/>
        <v>0</v>
      </c>
      <c r="BI549" s="97">
        <f t="shared" si="415"/>
        <v>0</v>
      </c>
      <c r="BJ549" s="97">
        <f t="shared" si="416"/>
        <v>0</v>
      </c>
      <c r="BK549" s="97">
        <f t="shared" si="417"/>
        <v>0</v>
      </c>
      <c r="BL549" s="97">
        <f t="shared" si="418"/>
        <v>0</v>
      </c>
      <c r="BM549" s="97">
        <f t="shared" si="419"/>
        <v>0</v>
      </c>
      <c r="BN549" s="97">
        <f t="shared" si="420"/>
        <v>0</v>
      </c>
      <c r="BO549" s="97">
        <f t="shared" si="421"/>
        <v>0</v>
      </c>
      <c r="BP549" s="97">
        <f t="shared" si="422"/>
        <v>0</v>
      </c>
      <c r="BQ549" s="97">
        <f t="shared" si="423"/>
        <v>0</v>
      </c>
      <c r="BR549" s="97">
        <f t="shared" si="424"/>
        <v>0</v>
      </c>
      <c r="BS549" s="98" t="e">
        <f t="shared" si="425"/>
        <v>#VALUE!</v>
      </c>
      <c r="BV549" s="103"/>
    </row>
    <row r="550" spans="1:74" ht="31.5" customHeight="1" x14ac:dyDescent="0.25">
      <c r="A550" s="74">
        <v>19</v>
      </c>
      <c r="B550" s="75">
        <v>323</v>
      </c>
      <c r="C550" s="49" t="s">
        <v>2019</v>
      </c>
      <c r="D550" s="76" t="s">
        <v>3393</v>
      </c>
      <c r="E550" s="48" t="s">
        <v>1459</v>
      </c>
      <c r="F550" s="87" t="s">
        <v>2580</v>
      </c>
      <c r="G550" s="87"/>
      <c r="H550" s="87"/>
      <c r="I550" s="87"/>
      <c r="J550" s="109" t="s">
        <v>2580</v>
      </c>
      <c r="K550" s="87"/>
      <c r="L550" s="87"/>
      <c r="M550" s="48" t="s">
        <v>2371</v>
      </c>
      <c r="N550" s="49" t="s">
        <v>1473</v>
      </c>
      <c r="O550" s="49"/>
      <c r="P550" s="76" t="str">
        <f>IF(COUNTIF(N550,"*未確定*"),"番地未確定","")</f>
        <v/>
      </c>
      <c r="Q550" s="49" t="s">
        <v>692</v>
      </c>
      <c r="R550" s="49"/>
      <c r="S550" s="76" t="s">
        <v>1854</v>
      </c>
      <c r="T550" s="76" t="s">
        <v>18</v>
      </c>
      <c r="U550" s="89"/>
      <c r="V550" s="90">
        <v>4</v>
      </c>
      <c r="W550" s="399">
        <f t="shared" si="405"/>
        <v>625000</v>
      </c>
      <c r="X550" s="171" t="s">
        <v>2579</v>
      </c>
      <c r="Y550" s="76"/>
      <c r="Z550" s="473" t="s">
        <v>4576</v>
      </c>
      <c r="AA550" s="473" t="s">
        <v>4575</v>
      </c>
      <c r="AB550" s="473" t="s">
        <v>4576</v>
      </c>
      <c r="AC550" s="132">
        <v>43521</v>
      </c>
      <c r="AD550" s="132">
        <v>43489</v>
      </c>
      <c r="AE550" s="132">
        <v>42825</v>
      </c>
      <c r="AF550" s="132" t="str">
        <f t="shared" si="406"/>
        <v/>
      </c>
      <c r="AG550" s="132">
        <f t="shared" si="407"/>
        <v>42825</v>
      </c>
      <c r="AH550" s="132"/>
      <c r="AI550" s="204"/>
      <c r="AJ550" s="205"/>
      <c r="AK550" s="211"/>
      <c r="AL550" s="207"/>
      <c r="AM550" s="208">
        <v>2500000</v>
      </c>
      <c r="AN550" s="93"/>
      <c r="AO550" s="49" t="str">
        <f t="shared" si="431"/>
        <v>山梨県山梨市下井尻１１７５、１１７５－１～４</v>
      </c>
      <c r="AP550" s="49"/>
      <c r="AQ550" s="89"/>
      <c r="AR550" s="93"/>
      <c r="AS550" s="89"/>
      <c r="AT550" s="93"/>
      <c r="AU550" s="89"/>
      <c r="AV550" s="93"/>
      <c r="AW550" s="89"/>
      <c r="AX550" s="94"/>
      <c r="AY550" s="391">
        <f t="shared" si="408"/>
        <v>0</v>
      </c>
      <c r="AZ550" s="95">
        <f t="shared" si="428"/>
        <v>2500000</v>
      </c>
      <c r="BA550" s="49" t="str">
        <f t="shared" si="429"/>
        <v>山梨県山梨市下井尻１１７５、１１７５－１～４</v>
      </c>
      <c r="BB550" s="48">
        <f t="shared" si="409"/>
        <v>4</v>
      </c>
      <c r="BC550" s="96">
        <f t="shared" si="410"/>
        <v>0</v>
      </c>
      <c r="BD550" s="89">
        <f t="shared" si="430"/>
        <v>43521</v>
      </c>
      <c r="BE550" s="97">
        <f t="shared" si="411"/>
        <v>0</v>
      </c>
      <c r="BF550" s="97">
        <f t="shared" si="412"/>
        <v>0</v>
      </c>
      <c r="BG550" s="97">
        <f t="shared" si="413"/>
        <v>0</v>
      </c>
      <c r="BH550" s="97">
        <f t="shared" si="414"/>
        <v>0</v>
      </c>
      <c r="BI550" s="97">
        <f t="shared" si="415"/>
        <v>2500000</v>
      </c>
      <c r="BJ550" s="97">
        <f t="shared" si="416"/>
        <v>0</v>
      </c>
      <c r="BK550" s="97">
        <f t="shared" si="417"/>
        <v>0</v>
      </c>
      <c r="BL550" s="97">
        <f t="shared" si="418"/>
        <v>0</v>
      </c>
      <c r="BM550" s="97">
        <f t="shared" si="419"/>
        <v>0</v>
      </c>
      <c r="BN550" s="97">
        <f t="shared" si="420"/>
        <v>0</v>
      </c>
      <c r="BO550" s="97">
        <f t="shared" si="421"/>
        <v>0</v>
      </c>
      <c r="BP550" s="97">
        <f t="shared" si="422"/>
        <v>0</v>
      </c>
      <c r="BQ550" s="97">
        <f t="shared" si="423"/>
        <v>0</v>
      </c>
      <c r="BR550" s="97">
        <f t="shared" si="424"/>
        <v>0</v>
      </c>
      <c r="BS550" s="98">
        <f t="shared" si="425"/>
        <v>0</v>
      </c>
      <c r="BV550" s="103"/>
    </row>
    <row r="551" spans="1:74" ht="31.5" customHeight="1" x14ac:dyDescent="0.25">
      <c r="A551" s="74">
        <v>19</v>
      </c>
      <c r="B551" s="75">
        <v>325</v>
      </c>
      <c r="C551" s="49" t="s">
        <v>2019</v>
      </c>
      <c r="D551" s="76" t="s">
        <v>1020</v>
      </c>
      <c r="E551" s="48"/>
      <c r="F551" s="318" t="s">
        <v>2580</v>
      </c>
      <c r="G551" s="318"/>
      <c r="H551" s="87"/>
      <c r="I551" s="87"/>
      <c r="J551" s="109"/>
      <c r="K551" s="87"/>
      <c r="L551" s="87"/>
      <c r="M551" s="48" t="s">
        <v>2371</v>
      </c>
      <c r="N551" s="156" t="s">
        <v>1944</v>
      </c>
      <c r="O551" s="49"/>
      <c r="P551" s="76"/>
      <c r="Q551" s="102"/>
      <c r="R551" s="103"/>
      <c r="S551" s="76" t="s">
        <v>1854</v>
      </c>
      <c r="T551" s="76" t="s">
        <v>18</v>
      </c>
      <c r="U551" s="89"/>
      <c r="V551" s="90">
        <v>4</v>
      </c>
      <c r="W551" s="399">
        <f t="shared" si="405"/>
        <v>622250</v>
      </c>
      <c r="X551" s="171" t="s">
        <v>2579</v>
      </c>
      <c r="Y551" s="121"/>
      <c r="Z551" s="473" t="s">
        <v>4576</v>
      </c>
      <c r="AA551" s="473" t="s">
        <v>4575</v>
      </c>
      <c r="AB551" s="473" t="s">
        <v>4576</v>
      </c>
      <c r="AC551" s="204"/>
      <c r="AD551" s="132">
        <v>42811</v>
      </c>
      <c r="AE551" s="132"/>
      <c r="AF551" s="132" t="str">
        <f t="shared" si="406"/>
        <v/>
      </c>
      <c r="AG551" s="132">
        <f t="shared" si="407"/>
        <v>42811</v>
      </c>
      <c r="AH551" s="132"/>
      <c r="AI551" s="132"/>
      <c r="AJ551" s="132"/>
      <c r="AK551" s="215"/>
      <c r="AL551" s="132"/>
      <c r="AM551" s="212"/>
      <c r="AN551" s="93">
        <v>2489000</v>
      </c>
      <c r="AO551" s="49" t="str">
        <f t="shared" si="431"/>
        <v>山梨県山梨市下井尻１１７５－１_</v>
      </c>
      <c r="AP551" s="49"/>
      <c r="AQ551" s="89"/>
      <c r="AR551" s="93"/>
      <c r="AS551" s="89"/>
      <c r="AT551" s="93"/>
      <c r="AU551" s="89"/>
      <c r="AV551" s="93"/>
      <c r="AW551" s="107"/>
      <c r="AX551" s="103"/>
      <c r="AY551" s="391">
        <f t="shared" si="408"/>
        <v>0</v>
      </c>
      <c r="AZ551" s="95" t="str">
        <f t="shared" si="428"/>
        <v/>
      </c>
      <c r="BA551" s="49" t="str">
        <f t="shared" si="429"/>
        <v>山梨県山梨市下井尻１１７５－１_</v>
      </c>
      <c r="BB551" s="48">
        <f t="shared" si="409"/>
        <v>4</v>
      </c>
      <c r="BC551" s="96">
        <f t="shared" si="410"/>
        <v>0</v>
      </c>
      <c r="BD551" s="89">
        <f t="shared" si="430"/>
        <v>0</v>
      </c>
      <c r="BE551" s="97">
        <f t="shared" si="411"/>
        <v>0</v>
      </c>
      <c r="BF551" s="97" t="str">
        <f t="shared" si="412"/>
        <v/>
      </c>
      <c r="BG551" s="97">
        <f t="shared" si="413"/>
        <v>0</v>
      </c>
      <c r="BH551" s="97">
        <f t="shared" si="414"/>
        <v>0</v>
      </c>
      <c r="BI551" s="97">
        <f t="shared" si="415"/>
        <v>0</v>
      </c>
      <c r="BJ551" s="97">
        <f t="shared" si="416"/>
        <v>0</v>
      </c>
      <c r="BK551" s="97">
        <f t="shared" si="417"/>
        <v>0</v>
      </c>
      <c r="BL551" s="97">
        <f t="shared" si="418"/>
        <v>0</v>
      </c>
      <c r="BM551" s="97">
        <f t="shared" si="419"/>
        <v>0</v>
      </c>
      <c r="BN551" s="97">
        <f t="shared" si="420"/>
        <v>0</v>
      </c>
      <c r="BO551" s="97">
        <f t="shared" si="421"/>
        <v>0</v>
      </c>
      <c r="BP551" s="97">
        <f t="shared" si="422"/>
        <v>0</v>
      </c>
      <c r="BQ551" s="97">
        <f t="shared" si="423"/>
        <v>0</v>
      </c>
      <c r="BR551" s="97">
        <f t="shared" si="424"/>
        <v>0</v>
      </c>
      <c r="BS551" s="98" t="e">
        <f t="shared" si="425"/>
        <v>#VALUE!</v>
      </c>
      <c r="BV551" s="103"/>
    </row>
    <row r="552" spans="1:74" s="118" customFormat="1" ht="31.5" customHeight="1" x14ac:dyDescent="0.25">
      <c r="A552" s="74">
        <v>19</v>
      </c>
      <c r="B552" s="75">
        <v>324</v>
      </c>
      <c r="C552" s="49" t="s">
        <v>2019</v>
      </c>
      <c r="D552" s="76" t="s">
        <v>1020</v>
      </c>
      <c r="E552" s="48"/>
      <c r="F552" s="87" t="s">
        <v>2580</v>
      </c>
      <c r="G552" s="87"/>
      <c r="H552" s="87"/>
      <c r="I552" s="87"/>
      <c r="J552" s="109" t="s">
        <v>3803</v>
      </c>
      <c r="K552" s="87"/>
      <c r="L552" s="87"/>
      <c r="M552" s="48" t="s">
        <v>3313</v>
      </c>
      <c r="N552" s="49" t="s">
        <v>1945</v>
      </c>
      <c r="O552" s="49"/>
      <c r="P552" s="76"/>
      <c r="Q552" s="102"/>
      <c r="R552" s="103"/>
      <c r="S552" s="76" t="s">
        <v>1854</v>
      </c>
      <c r="T552" s="76" t="s">
        <v>18</v>
      </c>
      <c r="U552" s="89"/>
      <c r="V552" s="90">
        <v>4</v>
      </c>
      <c r="W552" s="399">
        <f t="shared" si="405"/>
        <v>625000</v>
      </c>
      <c r="X552" s="171" t="s">
        <v>2579</v>
      </c>
      <c r="Y552" s="121"/>
      <c r="Z552" s="473" t="s">
        <v>4576</v>
      </c>
      <c r="AA552" s="473" t="s">
        <v>4575</v>
      </c>
      <c r="AB552" s="473" t="s">
        <v>4576</v>
      </c>
      <c r="AC552" s="204"/>
      <c r="AD552" s="132">
        <v>42969</v>
      </c>
      <c r="AE552" s="132"/>
      <c r="AF552" s="132" t="str">
        <f t="shared" si="406"/>
        <v/>
      </c>
      <c r="AG552" s="132">
        <f t="shared" si="407"/>
        <v>42969</v>
      </c>
      <c r="AH552" s="132"/>
      <c r="AI552" s="132"/>
      <c r="AJ552" s="132"/>
      <c r="AK552" s="215"/>
      <c r="AL552" s="132"/>
      <c r="AM552" s="212"/>
      <c r="AN552" s="93">
        <v>2500000</v>
      </c>
      <c r="AO552" s="49" t="str">
        <f t="shared" si="431"/>
        <v>山梨県山梨市下井尻１１７５－１_20170822</v>
      </c>
      <c r="AP552" s="49"/>
      <c r="AQ552" s="89"/>
      <c r="AR552" s="93"/>
      <c r="AS552" s="89"/>
      <c r="AT552" s="93"/>
      <c r="AU552" s="89"/>
      <c r="AV552" s="93"/>
      <c r="AW552" s="107"/>
      <c r="AX552" s="103"/>
      <c r="AY552" s="391">
        <f t="shared" si="408"/>
        <v>0</v>
      </c>
      <c r="AZ552" s="95" t="str">
        <f t="shared" si="428"/>
        <v/>
      </c>
      <c r="BA552" s="49" t="str">
        <f t="shared" si="429"/>
        <v>山梨県山梨市下井尻１１７５－１_20170822</v>
      </c>
      <c r="BB552" s="48">
        <f t="shared" si="409"/>
        <v>4</v>
      </c>
      <c r="BC552" s="96">
        <f t="shared" si="410"/>
        <v>0</v>
      </c>
      <c r="BD552" s="89">
        <f t="shared" si="430"/>
        <v>0</v>
      </c>
      <c r="BE552" s="97">
        <f t="shared" si="411"/>
        <v>0</v>
      </c>
      <c r="BF552" s="97" t="str">
        <f t="shared" si="412"/>
        <v/>
      </c>
      <c r="BG552" s="97">
        <f t="shared" si="413"/>
        <v>0</v>
      </c>
      <c r="BH552" s="97">
        <f t="shared" si="414"/>
        <v>0</v>
      </c>
      <c r="BI552" s="97">
        <f t="shared" si="415"/>
        <v>0</v>
      </c>
      <c r="BJ552" s="97">
        <f t="shared" si="416"/>
        <v>0</v>
      </c>
      <c r="BK552" s="97">
        <f t="shared" si="417"/>
        <v>0</v>
      </c>
      <c r="BL552" s="97">
        <f t="shared" si="418"/>
        <v>0</v>
      </c>
      <c r="BM552" s="97">
        <f t="shared" si="419"/>
        <v>0</v>
      </c>
      <c r="BN552" s="97">
        <f t="shared" si="420"/>
        <v>0</v>
      </c>
      <c r="BO552" s="97">
        <f t="shared" si="421"/>
        <v>0</v>
      </c>
      <c r="BP552" s="97">
        <f t="shared" si="422"/>
        <v>0</v>
      </c>
      <c r="BQ552" s="97">
        <f t="shared" si="423"/>
        <v>0</v>
      </c>
      <c r="BR552" s="97">
        <f t="shared" si="424"/>
        <v>0</v>
      </c>
      <c r="BS552" s="98" t="e">
        <f t="shared" si="425"/>
        <v>#VALUE!</v>
      </c>
      <c r="BT552" s="182"/>
      <c r="BU552" s="58"/>
      <c r="BV552" s="136"/>
    </row>
    <row r="553" spans="1:74" s="118" customFormat="1" ht="31.5" customHeight="1" x14ac:dyDescent="0.25">
      <c r="A553" s="74">
        <v>19</v>
      </c>
      <c r="B553" s="75">
        <v>327</v>
      </c>
      <c r="C553" s="49" t="s">
        <v>2019</v>
      </c>
      <c r="D553" s="76" t="s">
        <v>1020</v>
      </c>
      <c r="E553" s="48"/>
      <c r="F553" s="87" t="s">
        <v>2582</v>
      </c>
      <c r="G553" s="87"/>
      <c r="H553" s="87"/>
      <c r="I553" s="87"/>
      <c r="J553" s="109"/>
      <c r="K553" s="87"/>
      <c r="L553" s="87"/>
      <c r="M553" s="48" t="s">
        <v>2371</v>
      </c>
      <c r="N553" s="49" t="s">
        <v>1946</v>
      </c>
      <c r="O553" s="49"/>
      <c r="P553" s="76"/>
      <c r="Q553" s="102"/>
      <c r="R553" s="103"/>
      <c r="S553" s="76" t="s">
        <v>1854</v>
      </c>
      <c r="T553" s="76" t="s">
        <v>18</v>
      </c>
      <c r="U553" s="89"/>
      <c r="V553" s="90">
        <v>65</v>
      </c>
      <c r="W553" s="399">
        <f t="shared" si="405"/>
        <v>11489230.76923077</v>
      </c>
      <c r="X553" s="171" t="s">
        <v>2581</v>
      </c>
      <c r="Y553" s="121"/>
      <c r="Z553" s="473" t="s">
        <v>4576</v>
      </c>
      <c r="AA553" s="473" t="s">
        <v>4575</v>
      </c>
      <c r="AB553" s="473" t="s">
        <v>4576</v>
      </c>
      <c r="AC553" s="204"/>
      <c r="AD553" s="132">
        <v>42969</v>
      </c>
      <c r="AE553" s="132"/>
      <c r="AF553" s="132" t="str">
        <f t="shared" si="406"/>
        <v/>
      </c>
      <c r="AG553" s="132">
        <f t="shared" si="407"/>
        <v>42969</v>
      </c>
      <c r="AH553" s="132"/>
      <c r="AI553" s="132"/>
      <c r="AJ553" s="132"/>
      <c r="AK553" s="215"/>
      <c r="AL553" s="132"/>
      <c r="AM553" s="212"/>
      <c r="AN553" s="93">
        <v>746800000</v>
      </c>
      <c r="AO553" s="49" t="str">
        <f t="shared" si="431"/>
        <v>山梨県山梨市牧丘町１２９７－１</v>
      </c>
      <c r="AP553" s="49"/>
      <c r="AQ553" s="89"/>
      <c r="AR553" s="93"/>
      <c r="AS553" s="89"/>
      <c r="AT553" s="93"/>
      <c r="AU553" s="89"/>
      <c r="AV553" s="93"/>
      <c r="AW553" s="107"/>
      <c r="AX553" s="103"/>
      <c r="AY553" s="391">
        <f t="shared" si="408"/>
        <v>0</v>
      </c>
      <c r="AZ553" s="95" t="str">
        <f t="shared" si="428"/>
        <v/>
      </c>
      <c r="BA553" s="49" t="str">
        <f t="shared" si="429"/>
        <v>山梨県山梨市牧丘町１２９７－１</v>
      </c>
      <c r="BB553" s="48">
        <f t="shared" si="409"/>
        <v>65</v>
      </c>
      <c r="BC553" s="96">
        <f t="shared" si="410"/>
        <v>0</v>
      </c>
      <c r="BD553" s="89">
        <f t="shared" si="430"/>
        <v>0</v>
      </c>
      <c r="BE553" s="97">
        <f t="shared" si="411"/>
        <v>0</v>
      </c>
      <c r="BF553" s="97" t="str">
        <f t="shared" si="412"/>
        <v/>
      </c>
      <c r="BG553" s="97">
        <f t="shared" si="413"/>
        <v>0</v>
      </c>
      <c r="BH553" s="97">
        <f t="shared" si="414"/>
        <v>0</v>
      </c>
      <c r="BI553" s="97">
        <f t="shared" si="415"/>
        <v>0</v>
      </c>
      <c r="BJ553" s="97">
        <f t="shared" si="416"/>
        <v>0</v>
      </c>
      <c r="BK553" s="97">
        <f t="shared" si="417"/>
        <v>0</v>
      </c>
      <c r="BL553" s="97">
        <f t="shared" si="418"/>
        <v>0</v>
      </c>
      <c r="BM553" s="97">
        <f t="shared" si="419"/>
        <v>0</v>
      </c>
      <c r="BN553" s="97">
        <f t="shared" si="420"/>
        <v>0</v>
      </c>
      <c r="BO553" s="97">
        <f t="shared" si="421"/>
        <v>0</v>
      </c>
      <c r="BP553" s="97">
        <f t="shared" si="422"/>
        <v>0</v>
      </c>
      <c r="BQ553" s="97">
        <f t="shared" si="423"/>
        <v>0</v>
      </c>
      <c r="BR553" s="97">
        <f t="shared" si="424"/>
        <v>0</v>
      </c>
      <c r="BS553" s="98" t="e">
        <f t="shared" si="425"/>
        <v>#VALUE!</v>
      </c>
      <c r="BT553" s="182"/>
      <c r="BU553" s="58"/>
      <c r="BV553" s="136"/>
    </row>
    <row r="554" spans="1:74" s="118" customFormat="1" ht="31.5" customHeight="1" x14ac:dyDescent="0.25">
      <c r="A554" s="74">
        <v>19</v>
      </c>
      <c r="B554" s="75">
        <v>328</v>
      </c>
      <c r="C554" s="49" t="s">
        <v>2019</v>
      </c>
      <c r="D554" s="76" t="s">
        <v>1020</v>
      </c>
      <c r="E554" s="48"/>
      <c r="F554" s="318" t="s">
        <v>2582</v>
      </c>
      <c r="G554" s="318"/>
      <c r="H554" s="87"/>
      <c r="I554" s="87"/>
      <c r="J554" s="109"/>
      <c r="K554" s="87"/>
      <c r="L554" s="87"/>
      <c r="M554" s="48" t="s">
        <v>2371</v>
      </c>
      <c r="N554" s="49" t="s">
        <v>1947</v>
      </c>
      <c r="O554" s="49"/>
      <c r="P554" s="76"/>
      <c r="Q554" s="102"/>
      <c r="R554" s="103"/>
      <c r="S554" s="76" t="s">
        <v>1854</v>
      </c>
      <c r="T554" s="76" t="s">
        <v>18</v>
      </c>
      <c r="U554" s="89"/>
      <c r="V554" s="90">
        <v>65</v>
      </c>
      <c r="W554" s="399">
        <f t="shared" si="405"/>
        <v>10720000</v>
      </c>
      <c r="X554" s="171" t="s">
        <v>2581</v>
      </c>
      <c r="Y554" s="121"/>
      <c r="Z554" s="473" t="s">
        <v>4576</v>
      </c>
      <c r="AA554" s="473" t="s">
        <v>4575</v>
      </c>
      <c r="AB554" s="473" t="s">
        <v>4576</v>
      </c>
      <c r="AC554" s="204"/>
      <c r="AD554" s="132">
        <v>42811</v>
      </c>
      <c r="AE554" s="132"/>
      <c r="AF554" s="132" t="str">
        <f t="shared" si="406"/>
        <v/>
      </c>
      <c r="AG554" s="132">
        <f t="shared" si="407"/>
        <v>42811</v>
      </c>
      <c r="AH554" s="132"/>
      <c r="AI554" s="132"/>
      <c r="AJ554" s="132"/>
      <c r="AK554" s="112"/>
      <c r="AL554" s="132"/>
      <c r="AM554" s="212"/>
      <c r="AN554" s="93">
        <v>696800000</v>
      </c>
      <c r="AO554" s="49" t="str">
        <f t="shared" si="431"/>
        <v>山梨県山梨市牧丘町１２９７－１_20170317</v>
      </c>
      <c r="AP554" s="49"/>
      <c r="AQ554" s="89"/>
      <c r="AR554" s="93"/>
      <c r="AS554" s="89"/>
      <c r="AT554" s="93"/>
      <c r="AU554" s="89"/>
      <c r="AV554" s="93"/>
      <c r="AW554" s="107"/>
      <c r="AX554" s="103"/>
      <c r="AY554" s="391">
        <f t="shared" si="408"/>
        <v>0</v>
      </c>
      <c r="AZ554" s="95" t="str">
        <f t="shared" si="428"/>
        <v/>
      </c>
      <c r="BA554" s="49" t="str">
        <f t="shared" si="429"/>
        <v>山梨県山梨市牧丘町１２９７－１_20170317</v>
      </c>
      <c r="BB554" s="48">
        <f t="shared" si="409"/>
        <v>65</v>
      </c>
      <c r="BC554" s="96">
        <f t="shared" si="410"/>
        <v>0</v>
      </c>
      <c r="BD554" s="89">
        <f t="shared" si="430"/>
        <v>0</v>
      </c>
      <c r="BE554" s="97">
        <f t="shared" si="411"/>
        <v>0</v>
      </c>
      <c r="BF554" s="97" t="str">
        <f t="shared" si="412"/>
        <v/>
      </c>
      <c r="BG554" s="97">
        <f t="shared" si="413"/>
        <v>0</v>
      </c>
      <c r="BH554" s="97">
        <f t="shared" si="414"/>
        <v>0</v>
      </c>
      <c r="BI554" s="97">
        <f t="shared" si="415"/>
        <v>0</v>
      </c>
      <c r="BJ554" s="97">
        <f t="shared" si="416"/>
        <v>0</v>
      </c>
      <c r="BK554" s="97">
        <f t="shared" si="417"/>
        <v>0</v>
      </c>
      <c r="BL554" s="97">
        <f t="shared" si="418"/>
        <v>0</v>
      </c>
      <c r="BM554" s="97">
        <f t="shared" si="419"/>
        <v>0</v>
      </c>
      <c r="BN554" s="97">
        <f t="shared" si="420"/>
        <v>0</v>
      </c>
      <c r="BO554" s="97">
        <f t="shared" si="421"/>
        <v>0</v>
      </c>
      <c r="BP554" s="97">
        <f t="shared" si="422"/>
        <v>0</v>
      </c>
      <c r="BQ554" s="97">
        <f t="shared" si="423"/>
        <v>0</v>
      </c>
      <c r="BR554" s="97">
        <f t="shared" si="424"/>
        <v>0</v>
      </c>
      <c r="BS554" s="98" t="e">
        <f t="shared" si="425"/>
        <v>#VALUE!</v>
      </c>
      <c r="BT554" s="183"/>
      <c r="BU554" s="58"/>
      <c r="BV554" s="136"/>
    </row>
    <row r="555" spans="1:74" ht="31.5" customHeight="1" x14ac:dyDescent="0.25">
      <c r="A555" s="74">
        <v>19</v>
      </c>
      <c r="B555" s="75">
        <v>326</v>
      </c>
      <c r="C555" s="49" t="s">
        <v>2019</v>
      </c>
      <c r="D555" s="76" t="s">
        <v>3393</v>
      </c>
      <c r="E555" s="48" t="s">
        <v>1460</v>
      </c>
      <c r="F555" s="87" t="s">
        <v>2582</v>
      </c>
      <c r="G555" s="87"/>
      <c r="H555" s="87"/>
      <c r="I555" s="87"/>
      <c r="J555" s="109"/>
      <c r="K555" s="87"/>
      <c r="L555" s="87"/>
      <c r="M555" s="48" t="s">
        <v>2371</v>
      </c>
      <c r="N555" s="49" t="s">
        <v>1474</v>
      </c>
      <c r="O555" s="49"/>
      <c r="P555" s="76" t="str">
        <f>IF(COUNTIF(N555,"*未確定*"),"番地未確定","")</f>
        <v/>
      </c>
      <c r="Q555" s="49" t="s">
        <v>693</v>
      </c>
      <c r="R555" s="49"/>
      <c r="S555" s="76" t="s">
        <v>1854</v>
      </c>
      <c r="T555" s="76" t="s">
        <v>18</v>
      </c>
      <c r="U555" s="89"/>
      <c r="V555" s="90">
        <v>65</v>
      </c>
      <c r="W555" s="399">
        <f t="shared" si="405"/>
        <v>11489230.76923077</v>
      </c>
      <c r="X555" s="171" t="s">
        <v>2581</v>
      </c>
      <c r="Y555" s="76"/>
      <c r="Z555" s="473" t="s">
        <v>4576</v>
      </c>
      <c r="AA555" s="473" t="s">
        <v>4575</v>
      </c>
      <c r="AB555" s="473" t="s">
        <v>4576</v>
      </c>
      <c r="AC555" s="132">
        <v>43521</v>
      </c>
      <c r="AD555" s="132">
        <v>43489</v>
      </c>
      <c r="AE555" s="132">
        <v>41729</v>
      </c>
      <c r="AF555" s="132" t="str">
        <f t="shared" si="406"/>
        <v/>
      </c>
      <c r="AG555" s="132">
        <f t="shared" si="407"/>
        <v>41729</v>
      </c>
      <c r="AH555" s="132"/>
      <c r="AI555" s="204"/>
      <c r="AJ555" s="205"/>
      <c r="AK555" s="206"/>
      <c r="AL555" s="207"/>
      <c r="AM555" s="208">
        <v>746800000</v>
      </c>
      <c r="AN555" s="93"/>
      <c r="AO555" s="49" t="str">
        <f t="shared" si="431"/>
        <v>山梨県山梨市牧丘町１２９７－１～６５</v>
      </c>
      <c r="AP555" s="49"/>
      <c r="AQ555" s="89"/>
      <c r="AR555" s="93"/>
      <c r="AS555" s="89"/>
      <c r="AT555" s="93"/>
      <c r="AU555" s="89"/>
      <c r="AV555" s="93"/>
      <c r="AW555" s="89"/>
      <c r="AX555" s="94"/>
      <c r="AY555" s="391">
        <f t="shared" si="408"/>
        <v>0</v>
      </c>
      <c r="AZ555" s="95">
        <f t="shared" si="428"/>
        <v>746800000</v>
      </c>
      <c r="BA555" s="49" t="str">
        <f t="shared" si="429"/>
        <v>山梨県山梨市牧丘町１２９７－１～６５</v>
      </c>
      <c r="BB555" s="48">
        <f t="shared" si="409"/>
        <v>65</v>
      </c>
      <c r="BC555" s="96">
        <f t="shared" si="410"/>
        <v>0</v>
      </c>
      <c r="BD555" s="89">
        <f t="shared" si="430"/>
        <v>43521</v>
      </c>
      <c r="BE555" s="97">
        <f t="shared" si="411"/>
        <v>0</v>
      </c>
      <c r="BF555" s="97">
        <f t="shared" si="412"/>
        <v>0</v>
      </c>
      <c r="BG555" s="97">
        <f t="shared" si="413"/>
        <v>0</v>
      </c>
      <c r="BH555" s="97">
        <f t="shared" si="414"/>
        <v>0</v>
      </c>
      <c r="BI555" s="97">
        <f t="shared" si="415"/>
        <v>746800000</v>
      </c>
      <c r="BJ555" s="97">
        <f t="shared" si="416"/>
        <v>0</v>
      </c>
      <c r="BK555" s="97">
        <f t="shared" si="417"/>
        <v>0</v>
      </c>
      <c r="BL555" s="97">
        <f t="shared" si="418"/>
        <v>0</v>
      </c>
      <c r="BM555" s="97">
        <f t="shared" si="419"/>
        <v>0</v>
      </c>
      <c r="BN555" s="97">
        <f t="shared" si="420"/>
        <v>0</v>
      </c>
      <c r="BO555" s="97">
        <f t="shared" si="421"/>
        <v>0</v>
      </c>
      <c r="BP555" s="97">
        <f t="shared" si="422"/>
        <v>0</v>
      </c>
      <c r="BQ555" s="97">
        <f t="shared" si="423"/>
        <v>0</v>
      </c>
      <c r="BR555" s="97">
        <f t="shared" si="424"/>
        <v>0</v>
      </c>
      <c r="BS555" s="98">
        <f t="shared" si="425"/>
        <v>0</v>
      </c>
      <c r="BV555" s="103"/>
    </row>
    <row r="556" spans="1:74" ht="31.5" customHeight="1" x14ac:dyDescent="0.25">
      <c r="A556" s="74">
        <v>19</v>
      </c>
      <c r="B556" s="75">
        <v>329</v>
      </c>
      <c r="C556" s="49" t="s">
        <v>2020</v>
      </c>
      <c r="D556" s="76" t="s">
        <v>3393</v>
      </c>
      <c r="E556" s="48" t="s">
        <v>1095</v>
      </c>
      <c r="F556" s="87" t="s">
        <v>3228</v>
      </c>
      <c r="G556" s="87"/>
      <c r="H556" s="87"/>
      <c r="I556" s="87"/>
      <c r="J556" s="109"/>
      <c r="K556" s="87"/>
      <c r="L556" s="87"/>
      <c r="M556" s="48" t="s">
        <v>2371</v>
      </c>
      <c r="N556" s="49" t="s">
        <v>1434</v>
      </c>
      <c r="O556" s="49"/>
      <c r="P556" s="76" t="str">
        <f>IF(COUNTIF(N556,"*未確定*"),"番地未確定","")</f>
        <v/>
      </c>
      <c r="Q556" s="88" t="s">
        <v>665</v>
      </c>
      <c r="R556" s="49"/>
      <c r="S556" s="76" t="s">
        <v>1854</v>
      </c>
      <c r="T556" s="76" t="s">
        <v>18</v>
      </c>
      <c r="U556" s="89"/>
      <c r="V556" s="90">
        <v>2</v>
      </c>
      <c r="W556" s="399">
        <f t="shared" si="405"/>
        <v>426550</v>
      </c>
      <c r="X556" s="171" t="s">
        <v>3229</v>
      </c>
      <c r="Y556" s="76"/>
      <c r="Z556" s="473" t="s">
        <v>4576</v>
      </c>
      <c r="AA556" s="473" t="s">
        <v>4575</v>
      </c>
      <c r="AB556" s="473" t="s">
        <v>4576</v>
      </c>
      <c r="AC556" s="132" t="s">
        <v>146</v>
      </c>
      <c r="AD556" s="132">
        <v>41729</v>
      </c>
      <c r="AE556" s="132">
        <v>41451</v>
      </c>
      <c r="AF556" s="132" t="str">
        <f t="shared" si="406"/>
        <v/>
      </c>
      <c r="AG556" s="132">
        <f t="shared" si="407"/>
        <v>41451</v>
      </c>
      <c r="AH556" s="132"/>
      <c r="AI556" s="204"/>
      <c r="AJ556" s="205"/>
      <c r="AK556" s="211"/>
      <c r="AL556" s="207"/>
      <c r="AM556" s="208">
        <f>354800+498300</f>
        <v>853100</v>
      </c>
      <c r="AN556" s="93"/>
      <c r="AO556" s="49" t="str">
        <f t="shared" si="431"/>
        <v>山梨県西八代郡市川三郷町落居山田６３１３－１</v>
      </c>
      <c r="AP556" s="49"/>
      <c r="AQ556" s="89"/>
      <c r="AR556" s="93"/>
      <c r="AS556" s="89"/>
      <c r="AT556" s="93"/>
      <c r="AU556" s="89"/>
      <c r="AV556" s="93"/>
      <c r="AW556" s="89"/>
      <c r="AX556" s="94"/>
      <c r="AY556" s="391">
        <f t="shared" si="408"/>
        <v>0</v>
      </c>
      <c r="AZ556" s="95">
        <f t="shared" si="428"/>
        <v>853100</v>
      </c>
      <c r="BA556" s="49" t="str">
        <f t="shared" si="429"/>
        <v>山梨県西八代郡市川三郷町落居山田６３１３－１</v>
      </c>
      <c r="BB556" s="48">
        <f t="shared" si="409"/>
        <v>2</v>
      </c>
      <c r="BC556" s="96">
        <f t="shared" si="410"/>
        <v>0</v>
      </c>
      <c r="BD556" s="89" t="str">
        <f t="shared" si="430"/>
        <v>期限未記載</v>
      </c>
      <c r="BE556" s="97">
        <f t="shared" si="411"/>
        <v>853100</v>
      </c>
      <c r="BF556" s="97">
        <f t="shared" si="412"/>
        <v>0</v>
      </c>
      <c r="BG556" s="97">
        <f t="shared" si="413"/>
        <v>0</v>
      </c>
      <c r="BH556" s="97">
        <f t="shared" si="414"/>
        <v>0</v>
      </c>
      <c r="BI556" s="97">
        <f t="shared" si="415"/>
        <v>0</v>
      </c>
      <c r="BJ556" s="97">
        <f t="shared" si="416"/>
        <v>0</v>
      </c>
      <c r="BK556" s="97">
        <f t="shared" si="417"/>
        <v>0</v>
      </c>
      <c r="BL556" s="97">
        <f t="shared" si="418"/>
        <v>0</v>
      </c>
      <c r="BM556" s="97">
        <f t="shared" si="419"/>
        <v>0</v>
      </c>
      <c r="BN556" s="97">
        <f t="shared" si="420"/>
        <v>0</v>
      </c>
      <c r="BO556" s="97">
        <f t="shared" si="421"/>
        <v>0</v>
      </c>
      <c r="BP556" s="97">
        <f t="shared" si="422"/>
        <v>0</v>
      </c>
      <c r="BQ556" s="97">
        <f t="shared" si="423"/>
        <v>0</v>
      </c>
      <c r="BR556" s="97">
        <f t="shared" si="424"/>
        <v>0</v>
      </c>
      <c r="BS556" s="98">
        <f t="shared" si="425"/>
        <v>0</v>
      </c>
      <c r="BT556" s="183"/>
      <c r="BV556" s="103"/>
    </row>
    <row r="557" spans="1:74" ht="31.5" customHeight="1" x14ac:dyDescent="0.25">
      <c r="A557" s="74">
        <v>19</v>
      </c>
      <c r="B557" s="75">
        <v>292</v>
      </c>
      <c r="C557" s="49" t="s">
        <v>2010</v>
      </c>
      <c r="D557" s="76" t="s">
        <v>3393</v>
      </c>
      <c r="E557" s="76" t="s">
        <v>1412</v>
      </c>
      <c r="F557" s="101"/>
      <c r="G557" s="87" t="s">
        <v>4054</v>
      </c>
      <c r="H557" s="101"/>
      <c r="I557" s="101"/>
      <c r="J557" s="257"/>
      <c r="K557" s="101"/>
      <c r="L557" s="101"/>
      <c r="M557" s="77" t="s">
        <v>2368</v>
      </c>
      <c r="N557" s="49" t="s">
        <v>1417</v>
      </c>
      <c r="O557" s="49"/>
      <c r="P557" s="49"/>
      <c r="Q557" s="88" t="s">
        <v>202</v>
      </c>
      <c r="R557" s="49"/>
      <c r="S557" s="76" t="s">
        <v>1854</v>
      </c>
      <c r="T557" s="76" t="s">
        <v>19</v>
      </c>
      <c r="U557" s="110"/>
      <c r="V557" s="143">
        <v>4840</v>
      </c>
      <c r="W557" s="399">
        <f t="shared" si="405"/>
        <v>150723.14049586776</v>
      </c>
      <c r="X557" s="171" t="s">
        <v>3422</v>
      </c>
      <c r="Y557" s="121"/>
      <c r="Z557" s="473" t="s">
        <v>4576</v>
      </c>
      <c r="AA557" s="473" t="s">
        <v>4575</v>
      </c>
      <c r="AB557" s="473" t="s">
        <v>4576</v>
      </c>
      <c r="AC557" s="121"/>
      <c r="AD557" s="132">
        <v>42788</v>
      </c>
      <c r="AE557" s="132"/>
      <c r="AF557" s="132" t="str">
        <f t="shared" si="406"/>
        <v/>
      </c>
      <c r="AG557" s="132">
        <f t="shared" si="407"/>
        <v>42788</v>
      </c>
      <c r="AH557" s="132"/>
      <c r="AI557" s="132"/>
      <c r="AJ557" s="132"/>
      <c r="AK557" s="215"/>
      <c r="AL557" s="132"/>
      <c r="AM557" s="213"/>
      <c r="AN557" s="111">
        <v>729500000</v>
      </c>
      <c r="AO557" s="49" t="str">
        <f t="shared" si="431"/>
        <v>山梨県大月市初狩町下初狩屋津１１８３－１他</v>
      </c>
      <c r="AP557" s="49"/>
      <c r="AQ557" s="89"/>
      <c r="AR557" s="93"/>
      <c r="AS557" s="89"/>
      <c r="AT557" s="93"/>
      <c r="AU557" s="89"/>
      <c r="AV557" s="93"/>
      <c r="AW557" s="107"/>
      <c r="AX557" s="103"/>
      <c r="AY557" s="391">
        <f t="shared" si="408"/>
        <v>0</v>
      </c>
      <c r="AZ557" s="95" t="str">
        <f t="shared" si="428"/>
        <v/>
      </c>
      <c r="BA557" s="49" t="str">
        <f t="shared" si="429"/>
        <v>山梨県大月市初狩町下初狩屋津１１８３－１他</v>
      </c>
      <c r="BB557" s="48">
        <f t="shared" si="409"/>
        <v>4840</v>
      </c>
      <c r="BC557" s="96">
        <f t="shared" si="410"/>
        <v>0</v>
      </c>
      <c r="BD557" s="89">
        <f t="shared" si="430"/>
        <v>0</v>
      </c>
      <c r="BE557" s="97">
        <f t="shared" si="411"/>
        <v>0</v>
      </c>
      <c r="BF557" s="97" t="str">
        <f t="shared" si="412"/>
        <v/>
      </c>
      <c r="BG557" s="97">
        <f t="shared" si="413"/>
        <v>0</v>
      </c>
      <c r="BH557" s="97">
        <f t="shared" si="414"/>
        <v>0</v>
      </c>
      <c r="BI557" s="97">
        <f t="shared" si="415"/>
        <v>0</v>
      </c>
      <c r="BJ557" s="97">
        <f t="shared" si="416"/>
        <v>0</v>
      </c>
      <c r="BK557" s="97">
        <f t="shared" si="417"/>
        <v>0</v>
      </c>
      <c r="BL557" s="97">
        <f t="shared" si="418"/>
        <v>0</v>
      </c>
      <c r="BM557" s="97">
        <f t="shared" si="419"/>
        <v>0</v>
      </c>
      <c r="BN557" s="97">
        <f t="shared" si="420"/>
        <v>0</v>
      </c>
      <c r="BO557" s="97">
        <f t="shared" si="421"/>
        <v>0</v>
      </c>
      <c r="BP557" s="97">
        <f t="shared" si="422"/>
        <v>0</v>
      </c>
      <c r="BQ557" s="97">
        <f t="shared" si="423"/>
        <v>0</v>
      </c>
      <c r="BR557" s="97">
        <f t="shared" si="424"/>
        <v>0</v>
      </c>
      <c r="BS557" s="98" t="e">
        <f t="shared" si="425"/>
        <v>#VALUE!</v>
      </c>
      <c r="BT557" s="183"/>
      <c r="BV557" s="103"/>
    </row>
    <row r="558" spans="1:74" ht="31.5" customHeight="1" x14ac:dyDescent="0.25">
      <c r="A558" s="74">
        <v>19</v>
      </c>
      <c r="B558" s="75">
        <v>293</v>
      </c>
      <c r="C558" s="49" t="s">
        <v>2010</v>
      </c>
      <c r="D558" s="76" t="s">
        <v>3423</v>
      </c>
      <c r="E558" s="126"/>
      <c r="F558" s="78"/>
      <c r="G558" s="87" t="s">
        <v>4054</v>
      </c>
      <c r="H558" s="144"/>
      <c r="I558" s="144"/>
      <c r="J558" s="268"/>
      <c r="K558" s="144"/>
      <c r="L558" s="144"/>
      <c r="M558" s="77" t="s">
        <v>3281</v>
      </c>
      <c r="N558" s="88" t="s">
        <v>1913</v>
      </c>
      <c r="O558" s="88"/>
      <c r="P558" s="88"/>
      <c r="Q558" s="48" t="s">
        <v>19</v>
      </c>
      <c r="R558" s="110"/>
      <c r="S558" s="76" t="s">
        <v>1854</v>
      </c>
      <c r="T558" s="48" t="s">
        <v>19</v>
      </c>
      <c r="U558" s="110"/>
      <c r="V558" s="143">
        <v>4840</v>
      </c>
      <c r="W558" s="399">
        <f t="shared" si="405"/>
        <v>150718.01652892563</v>
      </c>
      <c r="X558" s="171" t="s">
        <v>3422</v>
      </c>
      <c r="Y558" s="213"/>
      <c r="Z558" s="473" t="s">
        <v>4576</v>
      </c>
      <c r="AA558" s="473" t="s">
        <v>4575</v>
      </c>
      <c r="AB558" s="473" t="s">
        <v>4576</v>
      </c>
      <c r="AC558" s="213"/>
      <c r="AD558" s="132">
        <v>42821</v>
      </c>
      <c r="AE558" s="132"/>
      <c r="AF558" s="132" t="str">
        <f t="shared" si="406"/>
        <v/>
      </c>
      <c r="AG558" s="132">
        <f t="shared" si="407"/>
        <v>42821</v>
      </c>
      <c r="AH558" s="132"/>
      <c r="AI558" s="132"/>
      <c r="AJ558" s="132"/>
      <c r="AK558" s="215"/>
      <c r="AL558" s="132"/>
      <c r="AM558" s="156"/>
      <c r="AN558" s="93">
        <v>729475200</v>
      </c>
      <c r="AO558" s="49" t="str">
        <f t="shared" si="431"/>
        <v>山梨県大月市初狩町下初狩屋津１１８３－１他_工事負担金概算</v>
      </c>
      <c r="AP558" s="49"/>
      <c r="AQ558" s="89"/>
      <c r="AR558" s="93"/>
      <c r="AS558" s="89"/>
      <c r="AT558" s="93"/>
      <c r="AU558" s="89"/>
      <c r="AV558" s="93"/>
      <c r="AW558" s="107"/>
      <c r="AX558" s="103"/>
      <c r="AY558" s="391">
        <f t="shared" si="408"/>
        <v>0</v>
      </c>
      <c r="AZ558" s="95" t="str">
        <f t="shared" si="428"/>
        <v/>
      </c>
      <c r="BA558" s="49" t="str">
        <f t="shared" si="429"/>
        <v>山梨県大月市初狩町下初狩屋津１１８３－１他_工事負担金概算</v>
      </c>
      <c r="BB558" s="48">
        <f t="shared" si="409"/>
        <v>4840</v>
      </c>
      <c r="BC558" s="96">
        <f t="shared" si="410"/>
        <v>0</v>
      </c>
      <c r="BD558" s="89">
        <f t="shared" si="430"/>
        <v>0</v>
      </c>
      <c r="BE558" s="97">
        <f t="shared" si="411"/>
        <v>0</v>
      </c>
      <c r="BF558" s="97" t="str">
        <f t="shared" si="412"/>
        <v/>
      </c>
      <c r="BG558" s="97">
        <f t="shared" si="413"/>
        <v>0</v>
      </c>
      <c r="BH558" s="97">
        <f t="shared" si="414"/>
        <v>0</v>
      </c>
      <c r="BI558" s="97">
        <f t="shared" si="415"/>
        <v>0</v>
      </c>
      <c r="BJ558" s="97">
        <f t="shared" si="416"/>
        <v>0</v>
      </c>
      <c r="BK558" s="97">
        <f t="shared" si="417"/>
        <v>0</v>
      </c>
      <c r="BL558" s="97">
        <f t="shared" si="418"/>
        <v>0</v>
      </c>
      <c r="BM558" s="97">
        <f t="shared" si="419"/>
        <v>0</v>
      </c>
      <c r="BN558" s="97">
        <f t="shared" si="420"/>
        <v>0</v>
      </c>
      <c r="BO558" s="97">
        <f t="shared" si="421"/>
        <v>0</v>
      </c>
      <c r="BP558" s="97">
        <f t="shared" si="422"/>
        <v>0</v>
      </c>
      <c r="BQ558" s="97">
        <f t="shared" si="423"/>
        <v>0</v>
      </c>
      <c r="BR558" s="97">
        <f t="shared" si="424"/>
        <v>0</v>
      </c>
      <c r="BS558" s="98" t="e">
        <f t="shared" si="425"/>
        <v>#VALUE!</v>
      </c>
      <c r="BT558" s="183"/>
      <c r="BV558" s="103"/>
    </row>
    <row r="559" spans="1:74" ht="31.5" customHeight="1" x14ac:dyDescent="0.25">
      <c r="A559" s="74">
        <v>19</v>
      </c>
      <c r="B559" s="75">
        <v>330</v>
      </c>
      <c r="C559" s="49" t="s">
        <v>2021</v>
      </c>
      <c r="D559" s="76" t="s">
        <v>2906</v>
      </c>
      <c r="E559" s="48" t="s">
        <v>1227</v>
      </c>
      <c r="F559" s="87" t="s">
        <v>3075</v>
      </c>
      <c r="G559" s="87"/>
      <c r="H559" s="87"/>
      <c r="I559" s="87"/>
      <c r="J559" s="109"/>
      <c r="K559" s="87"/>
      <c r="L559" s="87"/>
      <c r="M559" s="48" t="s">
        <v>2371</v>
      </c>
      <c r="N559" s="49" t="s">
        <v>1433</v>
      </c>
      <c r="O559" s="49"/>
      <c r="P559" s="76" t="str">
        <f>IF(COUNTIF(N559,"*未確定*"),"番地未確定","")</f>
        <v/>
      </c>
      <c r="Q559" s="88" t="s">
        <v>663</v>
      </c>
      <c r="R559" s="49"/>
      <c r="S559" s="76" t="s">
        <v>1854</v>
      </c>
      <c r="T559" s="76" t="s">
        <v>18</v>
      </c>
      <c r="U559" s="89"/>
      <c r="V559" s="90">
        <v>1</v>
      </c>
      <c r="W559" s="399">
        <f t="shared" si="405"/>
        <v>605103</v>
      </c>
      <c r="X559" s="171" t="s">
        <v>3076</v>
      </c>
      <c r="Y559" s="76"/>
      <c r="Z559" s="473" t="s">
        <v>4575</v>
      </c>
      <c r="AA559" s="473" t="s">
        <v>4575</v>
      </c>
      <c r="AB559" s="473" t="s">
        <v>4576</v>
      </c>
      <c r="AC559" s="132" t="s">
        <v>664</v>
      </c>
      <c r="AD559" s="132">
        <v>42944</v>
      </c>
      <c r="AE559" s="132">
        <v>42822</v>
      </c>
      <c r="AF559" s="132" t="str">
        <f t="shared" si="406"/>
        <v/>
      </c>
      <c r="AG559" s="132">
        <f t="shared" si="407"/>
        <v>42822</v>
      </c>
      <c r="AH559" s="132"/>
      <c r="AI559" s="204"/>
      <c r="AJ559" s="205"/>
      <c r="AK559" s="211"/>
      <c r="AL559" s="207"/>
      <c r="AM559" s="208">
        <v>605103</v>
      </c>
      <c r="AN559" s="93"/>
      <c r="AO559" s="49" t="str">
        <f t="shared" si="431"/>
        <v>山梨県中巨摩郡昭和町西条新田１２－１～９、１２－３８</v>
      </c>
      <c r="AP559" s="49"/>
      <c r="AQ559" s="89"/>
      <c r="AR559" s="93"/>
      <c r="AS559" s="89"/>
      <c r="AT559" s="93"/>
      <c r="AU559" s="89"/>
      <c r="AV559" s="93"/>
      <c r="AW559" s="89"/>
      <c r="AX559" s="94"/>
      <c r="AY559" s="391">
        <f t="shared" si="408"/>
        <v>0</v>
      </c>
      <c r="AZ559" s="95">
        <f t="shared" si="428"/>
        <v>605103</v>
      </c>
      <c r="BA559" s="49" t="str">
        <f t="shared" si="429"/>
        <v>山梨県中巨摩郡昭和町西条新田１２－１～９、１２－３８</v>
      </c>
      <c r="BB559" s="48">
        <f t="shared" si="409"/>
        <v>1</v>
      </c>
      <c r="BC559" s="96">
        <f t="shared" si="410"/>
        <v>0</v>
      </c>
      <c r="BD559" s="89" t="str">
        <f t="shared" si="430"/>
        <v>申込取消</v>
      </c>
      <c r="BE559" s="97">
        <f t="shared" si="411"/>
        <v>0</v>
      </c>
      <c r="BF559" s="97">
        <f t="shared" si="412"/>
        <v>0</v>
      </c>
      <c r="BG559" s="97">
        <f t="shared" si="413"/>
        <v>0</v>
      </c>
      <c r="BH559" s="97">
        <f t="shared" si="414"/>
        <v>0</v>
      </c>
      <c r="BI559" s="97">
        <f t="shared" si="415"/>
        <v>0</v>
      </c>
      <c r="BJ559" s="97">
        <f t="shared" si="416"/>
        <v>0</v>
      </c>
      <c r="BK559" s="97">
        <f t="shared" si="417"/>
        <v>0</v>
      </c>
      <c r="BL559" s="97">
        <f t="shared" si="418"/>
        <v>0</v>
      </c>
      <c r="BM559" s="97">
        <f t="shared" si="419"/>
        <v>0</v>
      </c>
      <c r="BN559" s="97">
        <f t="shared" si="420"/>
        <v>0</v>
      </c>
      <c r="BO559" s="97">
        <f t="shared" si="421"/>
        <v>0</v>
      </c>
      <c r="BP559" s="97">
        <f t="shared" si="422"/>
        <v>0</v>
      </c>
      <c r="BQ559" s="97">
        <f t="shared" si="423"/>
        <v>0</v>
      </c>
      <c r="BR559" s="97">
        <f t="shared" si="424"/>
        <v>0</v>
      </c>
      <c r="BS559" s="98">
        <f t="shared" si="425"/>
        <v>605103</v>
      </c>
      <c r="BT559" s="183"/>
      <c r="BV559" s="103"/>
    </row>
    <row r="560" spans="1:74" ht="31.5" customHeight="1" x14ac:dyDescent="0.25">
      <c r="A560" s="74">
        <v>19</v>
      </c>
      <c r="B560" s="75">
        <v>331</v>
      </c>
      <c r="C560" s="49" t="s">
        <v>2017</v>
      </c>
      <c r="D560" s="76"/>
      <c r="E560" s="48" t="s">
        <v>1427</v>
      </c>
      <c r="F560" s="87" t="s">
        <v>2567</v>
      </c>
      <c r="G560" s="87"/>
      <c r="H560" s="87"/>
      <c r="I560" s="87"/>
      <c r="J560" s="109" t="s">
        <v>3801</v>
      </c>
      <c r="K560" s="87"/>
      <c r="L560" s="87"/>
      <c r="M560" s="48" t="s">
        <v>2371</v>
      </c>
      <c r="N560" s="49" t="s">
        <v>1442</v>
      </c>
      <c r="O560" s="49"/>
      <c r="P560" s="76" t="str">
        <f>IF(COUNTIF(N560,"*未確定*"),"番地未確定","")</f>
        <v>番地未確定</v>
      </c>
      <c r="Q560" s="49" t="s">
        <v>673</v>
      </c>
      <c r="R560" s="49"/>
      <c r="S560" s="76" t="s">
        <v>1854</v>
      </c>
      <c r="T560" s="76" t="s">
        <v>18</v>
      </c>
      <c r="U560" s="89"/>
      <c r="V560" s="90">
        <v>6</v>
      </c>
      <c r="W560" s="399">
        <f t="shared" si="405"/>
        <v>933333.33333333337</v>
      </c>
      <c r="X560" s="171" t="s">
        <v>2568</v>
      </c>
      <c r="Y560" s="76"/>
      <c r="Z560" s="473" t="s">
        <v>4575</v>
      </c>
      <c r="AA560" s="473" t="s">
        <v>4576</v>
      </c>
      <c r="AB560" s="473" t="s">
        <v>4576</v>
      </c>
      <c r="AC560" s="132">
        <v>43521</v>
      </c>
      <c r="AD560" s="132">
        <v>43489</v>
      </c>
      <c r="AE560" s="132">
        <v>42819</v>
      </c>
      <c r="AF560" s="132" t="str">
        <f t="shared" si="406"/>
        <v/>
      </c>
      <c r="AG560" s="132">
        <f t="shared" si="407"/>
        <v>42819</v>
      </c>
      <c r="AH560" s="132"/>
      <c r="AI560" s="204"/>
      <c r="AJ560" s="205"/>
      <c r="AK560" s="206"/>
      <c r="AL560" s="207"/>
      <c r="AM560" s="208">
        <v>5600000</v>
      </c>
      <c r="AN560" s="93"/>
      <c r="AO560" s="49" t="str">
        <f t="shared" si="431"/>
        <v>山梨県笛吹市御坂町上黒駒（番地未確定）、６８６６</v>
      </c>
      <c r="AP560" s="49"/>
      <c r="AQ560" s="89"/>
      <c r="AR560" s="93"/>
      <c r="AS560" s="89"/>
      <c r="AT560" s="93"/>
      <c r="AU560" s="89"/>
      <c r="AV560" s="93"/>
      <c r="AW560" s="89"/>
      <c r="AX560" s="94"/>
      <c r="AY560" s="391">
        <f t="shared" si="408"/>
        <v>0</v>
      </c>
      <c r="AZ560" s="95">
        <f t="shared" si="428"/>
        <v>5600000</v>
      </c>
      <c r="BA560" s="49" t="str">
        <f t="shared" si="429"/>
        <v>山梨県笛吹市御坂町上黒駒（番地未確定）、６８６６</v>
      </c>
      <c r="BB560" s="48">
        <f t="shared" si="409"/>
        <v>6</v>
      </c>
      <c r="BC560" s="96">
        <f t="shared" si="410"/>
        <v>0</v>
      </c>
      <c r="BD560" s="89">
        <f t="shared" si="430"/>
        <v>43521</v>
      </c>
      <c r="BE560" s="97">
        <f t="shared" si="411"/>
        <v>0</v>
      </c>
      <c r="BF560" s="97">
        <f t="shared" si="412"/>
        <v>0</v>
      </c>
      <c r="BG560" s="97">
        <f t="shared" si="413"/>
        <v>0</v>
      </c>
      <c r="BH560" s="97">
        <f t="shared" si="414"/>
        <v>0</v>
      </c>
      <c r="BI560" s="97">
        <f t="shared" si="415"/>
        <v>5600000</v>
      </c>
      <c r="BJ560" s="97">
        <f t="shared" si="416"/>
        <v>0</v>
      </c>
      <c r="BK560" s="97">
        <f t="shared" si="417"/>
        <v>0</v>
      </c>
      <c r="BL560" s="97">
        <f t="shared" si="418"/>
        <v>0</v>
      </c>
      <c r="BM560" s="97">
        <f t="shared" si="419"/>
        <v>0</v>
      </c>
      <c r="BN560" s="97">
        <f t="shared" si="420"/>
        <v>0</v>
      </c>
      <c r="BO560" s="97">
        <f t="shared" si="421"/>
        <v>0</v>
      </c>
      <c r="BP560" s="97">
        <f t="shared" si="422"/>
        <v>0</v>
      </c>
      <c r="BQ560" s="97">
        <f t="shared" si="423"/>
        <v>0</v>
      </c>
      <c r="BR560" s="97">
        <f t="shared" si="424"/>
        <v>0</v>
      </c>
      <c r="BS560" s="98">
        <f t="shared" si="425"/>
        <v>0</v>
      </c>
      <c r="BT560" s="183"/>
      <c r="BV560" s="103"/>
    </row>
    <row r="561" spans="1:74" ht="31.5" customHeight="1" x14ac:dyDescent="0.25">
      <c r="A561" s="74">
        <v>19</v>
      </c>
      <c r="B561" s="75">
        <v>332</v>
      </c>
      <c r="C561" s="49" t="s">
        <v>2017</v>
      </c>
      <c r="D561" s="76" t="s">
        <v>1020</v>
      </c>
      <c r="E561" s="48"/>
      <c r="F561" s="87" t="s">
        <v>2567</v>
      </c>
      <c r="G561" s="87"/>
      <c r="H561" s="87"/>
      <c r="I561" s="87"/>
      <c r="J561" s="109" t="s">
        <v>3800</v>
      </c>
      <c r="K561" s="87"/>
      <c r="L561" s="87"/>
      <c r="M561" s="48" t="s">
        <v>2371</v>
      </c>
      <c r="N561" s="49" t="s">
        <v>1917</v>
      </c>
      <c r="O561" s="49"/>
      <c r="P561" s="76"/>
      <c r="Q561" s="102"/>
      <c r="R561" s="103"/>
      <c r="S561" s="76" t="s">
        <v>1854</v>
      </c>
      <c r="T561" s="76" t="s">
        <v>18</v>
      </c>
      <c r="U561" s="89"/>
      <c r="V561" s="90">
        <v>6</v>
      </c>
      <c r="W561" s="399">
        <f t="shared" ref="W561:W624" si="432">(AM561+AN561)/V561</f>
        <v>933333.33333333337</v>
      </c>
      <c r="X561" s="171" t="s">
        <v>2568</v>
      </c>
      <c r="Y561" s="121"/>
      <c r="Z561" s="473" t="s">
        <v>4575</v>
      </c>
      <c r="AA561" s="473" t="s">
        <v>4575</v>
      </c>
      <c r="AB561" s="473" t="s">
        <v>4576</v>
      </c>
      <c r="AC561" s="204"/>
      <c r="AD561" s="132">
        <v>42969</v>
      </c>
      <c r="AE561" s="132"/>
      <c r="AF561" s="132" t="str">
        <f t="shared" ref="AF561:AF624" si="433">+IF(AD561=AE561,"SAME","")</f>
        <v/>
      </c>
      <c r="AG561" s="132">
        <f t="shared" ref="AG561:AG624" si="434">+IF(AE561="",AD561,IF(AD561&gt;AE561,AE561,AD561))</f>
        <v>42969</v>
      </c>
      <c r="AH561" s="132"/>
      <c r="AI561" s="132"/>
      <c r="AJ561" s="132"/>
      <c r="AK561" s="215"/>
      <c r="AL561" s="132"/>
      <c r="AM561" s="212"/>
      <c r="AN561" s="93">
        <v>5600000</v>
      </c>
      <c r="AO561" s="49" t="str">
        <f t="shared" si="431"/>
        <v>山梨県笛吹市御坂町上黒駒_20170822</v>
      </c>
      <c r="AP561" s="49"/>
      <c r="AQ561" s="89"/>
      <c r="AR561" s="93"/>
      <c r="AS561" s="89"/>
      <c r="AT561" s="93"/>
      <c r="AU561" s="89"/>
      <c r="AV561" s="93"/>
      <c r="AW561" s="107"/>
      <c r="AX561" s="103"/>
      <c r="AY561" s="391">
        <f t="shared" ref="AY561:AY624" si="435">AR561+AT561+AV561+AX561</f>
        <v>0</v>
      </c>
      <c r="AZ561" s="95" t="str">
        <f t="shared" si="428"/>
        <v/>
      </c>
      <c r="BA561" s="49" t="str">
        <f t="shared" si="429"/>
        <v>山梨県笛吹市御坂町上黒駒_20170822</v>
      </c>
      <c r="BB561" s="48">
        <f t="shared" ref="BB561:BB624" si="436">V561</f>
        <v>6</v>
      </c>
      <c r="BC561" s="96">
        <f t="shared" ref="BC561:BC624" si="437">Y561</f>
        <v>0</v>
      </c>
      <c r="BD561" s="89">
        <f t="shared" si="430"/>
        <v>0</v>
      </c>
      <c r="BE561" s="97">
        <f t="shared" ref="BE561:BE624" si="438">IF(OR(AC561="期限未記載",AC561="期限超過"),AZ561,0)</f>
        <v>0</v>
      </c>
      <c r="BF561" s="97" t="str">
        <f t="shared" ref="BF561:BF624" si="439">IF(AND(BD561&lt;=43506,BD561&lt;&gt;""),AZ561,0)</f>
        <v/>
      </c>
      <c r="BG561" s="97">
        <f t="shared" ref="BG561:BG624" si="440">IF(AND(BD561&lt;=43511,BD561&gt;=43507),AZ561,0)</f>
        <v>0</v>
      </c>
      <c r="BH561" s="97">
        <f t="shared" ref="BH561:BH624" si="441">IF(AND(BD561&lt;=43516,BD561&gt;=43512),AZ561,0)</f>
        <v>0</v>
      </c>
      <c r="BI561" s="97">
        <f t="shared" ref="BI561:BI624" si="442">IF(AND(BD561&lt;=43521,BD561&gt;=43517),AZ561,0)</f>
        <v>0</v>
      </c>
      <c r="BJ561" s="97">
        <f t="shared" ref="BJ561:BJ624" si="443">IF(AND(BD561&lt;=43524,BD561&gt;=43522),AZ561,0)</f>
        <v>0</v>
      </c>
      <c r="BK561" s="97">
        <f t="shared" ref="BK561:BK624" si="444">IF(AND(BD561&lt;=43529,BD561&gt;=43525),AZ561,0)</f>
        <v>0</v>
      </c>
      <c r="BL561" s="97">
        <f t="shared" ref="BL561:BL624" si="445">IF(AND(BD561&lt;=43534,BD561&gt;=43530),AZ561,0)</f>
        <v>0</v>
      </c>
      <c r="BM561" s="97">
        <f t="shared" ref="BM561:BM624" si="446">IF(AND(BD561&lt;=43539,BD561&gt;=43535),AZ561,0)</f>
        <v>0</v>
      </c>
      <c r="BN561" s="97">
        <f t="shared" ref="BN561:BN624" si="447">IF(AND(BD561&lt;=43544,BD561&gt;=43540),AZ561,0)</f>
        <v>0</v>
      </c>
      <c r="BO561" s="97">
        <f t="shared" ref="BO561:BO624" si="448">IF(AND(BD561&lt;=43549,BD561&gt;=43545),AZ561,0)</f>
        <v>0</v>
      </c>
      <c r="BP561" s="97">
        <f t="shared" ref="BP561:BP624" si="449">IF(AND(BD561&lt;=43555,BD561&gt;=43550),AZ561,0)</f>
        <v>0</v>
      </c>
      <c r="BQ561" s="97">
        <f t="shared" ref="BQ561:BQ624" si="450">IF(AND(BD561&lt;=43560,BD561&gt;=43556),AZ561,0)</f>
        <v>0</v>
      </c>
      <c r="BR561" s="97">
        <f t="shared" ref="BR561:BR624" si="451">IF(AND($BD561&lt;=43565,$BD561&gt;=43561),$AZ561,0)</f>
        <v>0</v>
      </c>
      <c r="BS561" s="98" t="e">
        <f t="shared" ref="BS561:BS624" si="452">AZ561-SUM(BE561:BR561)</f>
        <v>#VALUE!</v>
      </c>
      <c r="BT561" s="183"/>
      <c r="BU561" s="100"/>
      <c r="BV561" s="103"/>
    </row>
    <row r="562" spans="1:74" ht="31.5" customHeight="1" x14ac:dyDescent="0.25">
      <c r="A562" s="74">
        <v>19</v>
      </c>
      <c r="B562" s="75">
        <v>333</v>
      </c>
      <c r="C562" s="49" t="s">
        <v>2017</v>
      </c>
      <c r="D562" s="76"/>
      <c r="E562" s="48" t="s">
        <v>1136</v>
      </c>
      <c r="F562" s="87" t="s">
        <v>2565</v>
      </c>
      <c r="G562" s="87"/>
      <c r="H562" s="87"/>
      <c r="I562" s="87"/>
      <c r="J562" s="109" t="s">
        <v>2565</v>
      </c>
      <c r="K562" s="87"/>
      <c r="L562" s="87"/>
      <c r="M562" s="48" t="s">
        <v>2371</v>
      </c>
      <c r="N562" s="49" t="s">
        <v>1441</v>
      </c>
      <c r="O562" s="49"/>
      <c r="P562" s="76" t="str">
        <f>IF(COUNTIF(N562,"*未確定*"),"番地未確定","")</f>
        <v/>
      </c>
      <c r="Q562" s="49" t="s">
        <v>672</v>
      </c>
      <c r="R562" s="49"/>
      <c r="S562" s="76" t="s">
        <v>1854</v>
      </c>
      <c r="T562" s="76" t="s">
        <v>18</v>
      </c>
      <c r="U562" s="89"/>
      <c r="V562" s="90">
        <v>5</v>
      </c>
      <c r="W562" s="399">
        <f t="shared" si="432"/>
        <v>600000</v>
      </c>
      <c r="X562" s="171" t="s">
        <v>2566</v>
      </c>
      <c r="Y562" s="76"/>
      <c r="Z562" s="473" t="s">
        <v>4575</v>
      </c>
      <c r="AA562" s="473" t="s">
        <v>4576</v>
      </c>
      <c r="AB562" s="473" t="s">
        <v>4576</v>
      </c>
      <c r="AC562" s="132">
        <v>43521</v>
      </c>
      <c r="AD562" s="132">
        <v>43489</v>
      </c>
      <c r="AE562" s="132">
        <v>42822</v>
      </c>
      <c r="AF562" s="132" t="str">
        <f t="shared" si="433"/>
        <v/>
      </c>
      <c r="AG562" s="132">
        <f t="shared" si="434"/>
        <v>42822</v>
      </c>
      <c r="AH562" s="132"/>
      <c r="AI562" s="204"/>
      <c r="AJ562" s="205"/>
      <c r="AK562" s="206"/>
      <c r="AL562" s="207"/>
      <c r="AM562" s="208">
        <v>3000000</v>
      </c>
      <c r="AN562" s="93"/>
      <c r="AO562" s="49" t="str">
        <f t="shared" si="431"/>
        <v>山梨県笛吹市石和町八田４９０－４０、－１４６～１４９</v>
      </c>
      <c r="AP562" s="49"/>
      <c r="AQ562" s="89"/>
      <c r="AR562" s="93"/>
      <c r="AS562" s="89"/>
      <c r="AT562" s="93"/>
      <c r="AU562" s="89"/>
      <c r="AV562" s="93"/>
      <c r="AW562" s="89"/>
      <c r="AX562" s="94"/>
      <c r="AY562" s="391">
        <f t="shared" si="435"/>
        <v>0</v>
      </c>
      <c r="AZ562" s="95">
        <f t="shared" si="428"/>
        <v>3000000</v>
      </c>
      <c r="BA562" s="49" t="str">
        <f t="shared" si="429"/>
        <v>山梨県笛吹市石和町八田４９０－４０、－１４６～１４９</v>
      </c>
      <c r="BB562" s="48">
        <f t="shared" si="436"/>
        <v>5</v>
      </c>
      <c r="BC562" s="96">
        <f t="shared" si="437"/>
        <v>0</v>
      </c>
      <c r="BD562" s="89">
        <f t="shared" si="430"/>
        <v>43521</v>
      </c>
      <c r="BE562" s="97">
        <f t="shared" si="438"/>
        <v>0</v>
      </c>
      <c r="BF562" s="97">
        <f t="shared" si="439"/>
        <v>0</v>
      </c>
      <c r="BG562" s="97">
        <f t="shared" si="440"/>
        <v>0</v>
      </c>
      <c r="BH562" s="97">
        <f t="shared" si="441"/>
        <v>0</v>
      </c>
      <c r="BI562" s="97">
        <f t="shared" si="442"/>
        <v>3000000</v>
      </c>
      <c r="BJ562" s="97">
        <f t="shared" si="443"/>
        <v>0</v>
      </c>
      <c r="BK562" s="97">
        <f t="shared" si="444"/>
        <v>0</v>
      </c>
      <c r="BL562" s="97">
        <f t="shared" si="445"/>
        <v>0</v>
      </c>
      <c r="BM562" s="97">
        <f t="shared" si="446"/>
        <v>0</v>
      </c>
      <c r="BN562" s="97">
        <f t="shared" si="447"/>
        <v>0</v>
      </c>
      <c r="BO562" s="97">
        <f t="shared" si="448"/>
        <v>0</v>
      </c>
      <c r="BP562" s="97">
        <f t="shared" si="449"/>
        <v>0</v>
      </c>
      <c r="BQ562" s="97">
        <f t="shared" si="450"/>
        <v>0</v>
      </c>
      <c r="BR562" s="97">
        <f t="shared" si="451"/>
        <v>0</v>
      </c>
      <c r="BS562" s="98">
        <f t="shared" si="452"/>
        <v>0</v>
      </c>
      <c r="BT562" s="183"/>
      <c r="BV562" s="103"/>
    </row>
    <row r="563" spans="1:74" ht="31.5" customHeight="1" x14ac:dyDescent="0.25">
      <c r="A563" s="74">
        <v>19</v>
      </c>
      <c r="B563" s="75">
        <v>334</v>
      </c>
      <c r="C563" s="49" t="s">
        <v>2017</v>
      </c>
      <c r="D563" s="76" t="s">
        <v>1020</v>
      </c>
      <c r="E563" s="48"/>
      <c r="F563" s="87" t="s">
        <v>2565</v>
      </c>
      <c r="G563" s="87"/>
      <c r="H563" s="87"/>
      <c r="I563" s="87"/>
      <c r="J563" s="109" t="s">
        <v>3799</v>
      </c>
      <c r="K563" s="87"/>
      <c r="L563" s="87"/>
      <c r="M563" s="48" t="s">
        <v>2371</v>
      </c>
      <c r="N563" s="49" t="s">
        <v>1918</v>
      </c>
      <c r="O563" s="49"/>
      <c r="P563" s="76"/>
      <c r="Q563" s="102"/>
      <c r="R563" s="103"/>
      <c r="S563" s="76" t="s">
        <v>1854</v>
      </c>
      <c r="T563" s="76" t="s">
        <v>18</v>
      </c>
      <c r="U563" s="89"/>
      <c r="V563" s="90">
        <v>5</v>
      </c>
      <c r="W563" s="399">
        <f t="shared" si="432"/>
        <v>600000</v>
      </c>
      <c r="X563" s="171" t="s">
        <v>2566</v>
      </c>
      <c r="Y563" s="121"/>
      <c r="Z563" s="473" t="s">
        <v>4575</v>
      </c>
      <c r="AA563" s="473" t="s">
        <v>4576</v>
      </c>
      <c r="AB563" s="473" t="s">
        <v>4576</v>
      </c>
      <c r="AC563" s="204"/>
      <c r="AD563" s="132">
        <v>42969</v>
      </c>
      <c r="AE563" s="132"/>
      <c r="AF563" s="132" t="str">
        <f t="shared" si="433"/>
        <v/>
      </c>
      <c r="AG563" s="132">
        <f t="shared" si="434"/>
        <v>42969</v>
      </c>
      <c r="AH563" s="132"/>
      <c r="AI563" s="132"/>
      <c r="AJ563" s="132"/>
      <c r="AK563" s="215"/>
      <c r="AL563" s="132"/>
      <c r="AM563" s="212"/>
      <c r="AN563" s="93">
        <v>3000000</v>
      </c>
      <c r="AO563" s="49" t="str">
        <f t="shared" si="431"/>
        <v>山梨県笛吹市石和町八田４９０－４０_20170822</v>
      </c>
      <c r="AP563" s="49"/>
      <c r="AQ563" s="89"/>
      <c r="AR563" s="93"/>
      <c r="AS563" s="89"/>
      <c r="AT563" s="93"/>
      <c r="AU563" s="89"/>
      <c r="AV563" s="93"/>
      <c r="AW563" s="107"/>
      <c r="AX563" s="103"/>
      <c r="AY563" s="391">
        <f t="shared" si="435"/>
        <v>0</v>
      </c>
      <c r="AZ563" s="95" t="str">
        <f t="shared" si="428"/>
        <v/>
      </c>
      <c r="BA563" s="49" t="str">
        <f t="shared" si="429"/>
        <v>山梨県笛吹市石和町八田４９０－４０_20170822</v>
      </c>
      <c r="BB563" s="48">
        <f t="shared" si="436"/>
        <v>5</v>
      </c>
      <c r="BC563" s="96">
        <f t="shared" si="437"/>
        <v>0</v>
      </c>
      <c r="BD563" s="89">
        <f t="shared" si="430"/>
        <v>0</v>
      </c>
      <c r="BE563" s="97">
        <f t="shared" si="438"/>
        <v>0</v>
      </c>
      <c r="BF563" s="97" t="str">
        <f t="shared" si="439"/>
        <v/>
      </c>
      <c r="BG563" s="97">
        <f t="shared" si="440"/>
        <v>0</v>
      </c>
      <c r="BH563" s="97">
        <f t="shared" si="441"/>
        <v>0</v>
      </c>
      <c r="BI563" s="97">
        <f t="shared" si="442"/>
        <v>0</v>
      </c>
      <c r="BJ563" s="97">
        <f t="shared" si="443"/>
        <v>0</v>
      </c>
      <c r="BK563" s="97">
        <f t="shared" si="444"/>
        <v>0</v>
      </c>
      <c r="BL563" s="97">
        <f t="shared" si="445"/>
        <v>0</v>
      </c>
      <c r="BM563" s="97">
        <f t="shared" si="446"/>
        <v>0</v>
      </c>
      <c r="BN563" s="97">
        <f t="shared" si="447"/>
        <v>0</v>
      </c>
      <c r="BO563" s="97">
        <f t="shared" si="448"/>
        <v>0</v>
      </c>
      <c r="BP563" s="97">
        <f t="shared" si="449"/>
        <v>0</v>
      </c>
      <c r="BQ563" s="97">
        <f t="shared" si="450"/>
        <v>0</v>
      </c>
      <c r="BR563" s="97">
        <f t="shared" si="451"/>
        <v>0</v>
      </c>
      <c r="BS563" s="98" t="e">
        <f t="shared" si="452"/>
        <v>#VALUE!</v>
      </c>
      <c r="BT563" s="183"/>
      <c r="BV563" s="103"/>
    </row>
    <row r="564" spans="1:74" ht="31.5" customHeight="1" x14ac:dyDescent="0.25">
      <c r="A564" s="74">
        <v>19</v>
      </c>
      <c r="B564" s="75">
        <v>294</v>
      </c>
      <c r="C564" s="49" t="s">
        <v>2011</v>
      </c>
      <c r="D564" s="76"/>
      <c r="E564" s="48" t="s">
        <v>1202</v>
      </c>
      <c r="F564" s="87" t="s">
        <v>2642</v>
      </c>
      <c r="G564" s="87"/>
      <c r="H564" s="87"/>
      <c r="I564" s="87"/>
      <c r="J564" s="109"/>
      <c r="K564" s="87"/>
      <c r="L564" s="87"/>
      <c r="M564" s="48" t="s">
        <v>2371</v>
      </c>
      <c r="N564" s="49" t="s">
        <v>1418</v>
      </c>
      <c r="O564" s="49"/>
      <c r="P564" s="76" t="str">
        <f>IF(COUNTIF(N564,"*未確定*"),"番地未確定","")</f>
        <v>番地未確定</v>
      </c>
      <c r="Q564" s="88" t="s">
        <v>650</v>
      </c>
      <c r="R564" s="49"/>
      <c r="S564" s="76" t="s">
        <v>1854</v>
      </c>
      <c r="T564" s="76" t="s">
        <v>19</v>
      </c>
      <c r="U564" s="89"/>
      <c r="V564" s="90">
        <v>56</v>
      </c>
      <c r="W564" s="399">
        <f t="shared" si="432"/>
        <v>1095306.0535714286</v>
      </c>
      <c r="X564" s="171" t="s">
        <v>2641</v>
      </c>
      <c r="Y564" s="209" t="s">
        <v>2310</v>
      </c>
      <c r="Z564" s="506" t="s">
        <v>4575</v>
      </c>
      <c r="AA564" s="482" t="s">
        <v>4575</v>
      </c>
      <c r="AB564" s="506" t="s">
        <v>3743</v>
      </c>
      <c r="AC564" s="132">
        <v>43523</v>
      </c>
      <c r="AD564" s="132">
        <v>43493</v>
      </c>
      <c r="AE564" s="132">
        <v>42460</v>
      </c>
      <c r="AF564" s="132" t="str">
        <f t="shared" si="433"/>
        <v/>
      </c>
      <c r="AG564" s="132">
        <f t="shared" si="434"/>
        <v>42460</v>
      </c>
      <c r="AH564" s="132"/>
      <c r="AI564" s="204"/>
      <c r="AJ564" s="205"/>
      <c r="AK564" s="206"/>
      <c r="AL564" s="207"/>
      <c r="AM564" s="208">
        <v>61337139</v>
      </c>
      <c r="AN564" s="93"/>
      <c r="AO564" s="49" t="str">
        <f t="shared" si="431"/>
        <v>山梨県都留市鹿留（番地未確定）１～５６</v>
      </c>
      <c r="AP564" s="49"/>
      <c r="AQ564" s="89"/>
      <c r="AR564" s="93"/>
      <c r="AS564" s="89"/>
      <c r="AT564" s="93"/>
      <c r="AU564" s="89"/>
      <c r="AV564" s="93"/>
      <c r="AW564" s="89"/>
      <c r="AX564" s="94"/>
      <c r="AY564" s="391">
        <f t="shared" si="435"/>
        <v>0</v>
      </c>
      <c r="AZ564" s="95">
        <f t="shared" si="428"/>
        <v>61337139</v>
      </c>
      <c r="BA564" s="49" t="str">
        <f t="shared" si="429"/>
        <v>山梨県都留市鹿留（番地未確定）１～５６</v>
      </c>
      <c r="BB564" s="48">
        <f t="shared" si="436"/>
        <v>56</v>
      </c>
      <c r="BC564" s="96" t="str">
        <f t="shared" si="437"/>
        <v>自社物件</v>
      </c>
      <c r="BD564" s="89">
        <f t="shared" si="430"/>
        <v>43523</v>
      </c>
      <c r="BE564" s="97">
        <f t="shared" si="438"/>
        <v>0</v>
      </c>
      <c r="BF564" s="97">
        <f t="shared" si="439"/>
        <v>0</v>
      </c>
      <c r="BG564" s="97">
        <f t="shared" si="440"/>
        <v>0</v>
      </c>
      <c r="BH564" s="97">
        <f t="shared" si="441"/>
        <v>0</v>
      </c>
      <c r="BI564" s="97">
        <f t="shared" si="442"/>
        <v>0</v>
      </c>
      <c r="BJ564" s="97">
        <f t="shared" si="443"/>
        <v>61337139</v>
      </c>
      <c r="BK564" s="97">
        <f t="shared" si="444"/>
        <v>0</v>
      </c>
      <c r="BL564" s="97">
        <f t="shared" si="445"/>
        <v>0</v>
      </c>
      <c r="BM564" s="97">
        <f t="shared" si="446"/>
        <v>0</v>
      </c>
      <c r="BN564" s="97">
        <f t="shared" si="447"/>
        <v>0</v>
      </c>
      <c r="BO564" s="97">
        <f t="shared" si="448"/>
        <v>0</v>
      </c>
      <c r="BP564" s="97">
        <f t="shared" si="449"/>
        <v>0</v>
      </c>
      <c r="BQ564" s="97">
        <f t="shared" si="450"/>
        <v>0</v>
      </c>
      <c r="BR564" s="97">
        <f t="shared" si="451"/>
        <v>0</v>
      </c>
      <c r="BS564" s="98">
        <f t="shared" si="452"/>
        <v>0</v>
      </c>
      <c r="BT564" s="183"/>
      <c r="BU564" s="100"/>
      <c r="BV564" s="103"/>
    </row>
    <row r="565" spans="1:74" ht="31.5" customHeight="1" x14ac:dyDescent="0.25">
      <c r="A565" s="74">
        <v>19</v>
      </c>
      <c r="B565" s="75">
        <v>335</v>
      </c>
      <c r="C565" s="49" t="s">
        <v>2022</v>
      </c>
      <c r="D565" s="76"/>
      <c r="E565" s="48" t="s">
        <v>1458</v>
      </c>
      <c r="F565" s="87" t="s">
        <v>3200</v>
      </c>
      <c r="G565" s="87"/>
      <c r="H565" s="87"/>
      <c r="I565" s="87"/>
      <c r="J565" s="109"/>
      <c r="K565" s="87"/>
      <c r="L565" s="87"/>
      <c r="M565" s="48" t="s">
        <v>2371</v>
      </c>
      <c r="N565" s="49" t="s">
        <v>1472</v>
      </c>
      <c r="O565" s="49"/>
      <c r="P565" s="76" t="str">
        <f>IF(COUNTIF(N565,"*未確定*"),"番地未確定","")</f>
        <v/>
      </c>
      <c r="Q565" s="88" t="s">
        <v>691</v>
      </c>
      <c r="R565" s="49"/>
      <c r="S565" s="76" t="s">
        <v>1854</v>
      </c>
      <c r="T565" s="76" t="s">
        <v>18</v>
      </c>
      <c r="U565" s="89"/>
      <c r="V565" s="90">
        <v>1</v>
      </c>
      <c r="W565" s="399">
        <f t="shared" si="432"/>
        <v>174858</v>
      </c>
      <c r="X565" s="171" t="s">
        <v>3199</v>
      </c>
      <c r="Y565" s="203"/>
      <c r="Z565" s="506" t="s">
        <v>4575</v>
      </c>
      <c r="AA565" s="473" t="s">
        <v>4576</v>
      </c>
      <c r="AB565" s="474" t="s">
        <v>4576</v>
      </c>
      <c r="AC565" s="132" t="s">
        <v>664</v>
      </c>
      <c r="AD565" s="132">
        <v>42920</v>
      </c>
      <c r="AE565" s="132">
        <v>42822</v>
      </c>
      <c r="AF565" s="132" t="str">
        <f t="shared" si="433"/>
        <v/>
      </c>
      <c r="AG565" s="132">
        <f t="shared" si="434"/>
        <v>42822</v>
      </c>
      <c r="AH565" s="132"/>
      <c r="AI565" s="204"/>
      <c r="AJ565" s="205"/>
      <c r="AK565" s="206"/>
      <c r="AL565" s="207"/>
      <c r="AM565" s="208">
        <v>174858</v>
      </c>
      <c r="AN565" s="93"/>
      <c r="AO565" s="49" t="str">
        <f t="shared" si="431"/>
        <v>山梨県南アルプス市六科１３４６－１～２</v>
      </c>
      <c r="AP565" s="49"/>
      <c r="AQ565" s="89"/>
      <c r="AR565" s="93"/>
      <c r="AS565" s="89"/>
      <c r="AT565" s="93"/>
      <c r="AU565" s="89"/>
      <c r="AV565" s="93"/>
      <c r="AW565" s="89"/>
      <c r="AX565" s="94"/>
      <c r="AY565" s="391">
        <f t="shared" si="435"/>
        <v>0</v>
      </c>
      <c r="AZ565" s="95">
        <f t="shared" si="428"/>
        <v>174858</v>
      </c>
      <c r="BA565" s="49" t="str">
        <f t="shared" si="429"/>
        <v>山梨県南アルプス市六科１３４６－１～２</v>
      </c>
      <c r="BB565" s="48">
        <f t="shared" si="436"/>
        <v>1</v>
      </c>
      <c r="BC565" s="96">
        <f t="shared" si="437"/>
        <v>0</v>
      </c>
      <c r="BD565" s="89" t="str">
        <f t="shared" si="430"/>
        <v>申込取消</v>
      </c>
      <c r="BE565" s="97">
        <f t="shared" si="438"/>
        <v>0</v>
      </c>
      <c r="BF565" s="97">
        <f t="shared" si="439"/>
        <v>0</v>
      </c>
      <c r="BG565" s="97">
        <f t="shared" si="440"/>
        <v>0</v>
      </c>
      <c r="BH565" s="97">
        <f t="shared" si="441"/>
        <v>0</v>
      </c>
      <c r="BI565" s="97">
        <f t="shared" si="442"/>
        <v>0</v>
      </c>
      <c r="BJ565" s="97">
        <f t="shared" si="443"/>
        <v>0</v>
      </c>
      <c r="BK565" s="97">
        <f t="shared" si="444"/>
        <v>0</v>
      </c>
      <c r="BL565" s="97">
        <f t="shared" si="445"/>
        <v>0</v>
      </c>
      <c r="BM565" s="97">
        <f t="shared" si="446"/>
        <v>0</v>
      </c>
      <c r="BN565" s="97">
        <f t="shared" si="447"/>
        <v>0</v>
      </c>
      <c r="BO565" s="97">
        <f t="shared" si="448"/>
        <v>0</v>
      </c>
      <c r="BP565" s="97">
        <f t="shared" si="449"/>
        <v>0</v>
      </c>
      <c r="BQ565" s="97">
        <f t="shared" si="450"/>
        <v>0</v>
      </c>
      <c r="BR565" s="97">
        <f t="shared" si="451"/>
        <v>0</v>
      </c>
      <c r="BS565" s="98">
        <f t="shared" si="452"/>
        <v>174858</v>
      </c>
      <c r="BT565" s="183"/>
      <c r="BU565" s="100"/>
      <c r="BV565" s="103"/>
    </row>
    <row r="566" spans="1:74" ht="31.5" customHeight="1" x14ac:dyDescent="0.25">
      <c r="A566" s="74">
        <v>19</v>
      </c>
      <c r="B566" s="75">
        <v>1070</v>
      </c>
      <c r="C566" s="49" t="s">
        <v>2022</v>
      </c>
      <c r="D566" s="76"/>
      <c r="E566" s="48" t="s">
        <v>1458</v>
      </c>
      <c r="F566" s="87" t="s">
        <v>3200</v>
      </c>
      <c r="G566" s="87"/>
      <c r="H566" s="87"/>
      <c r="I566" s="87"/>
      <c r="J566" s="109"/>
      <c r="K566" s="87"/>
      <c r="L566" s="87"/>
      <c r="M566" s="48" t="s">
        <v>2371</v>
      </c>
      <c r="N566" s="49" t="s">
        <v>1472</v>
      </c>
      <c r="O566" s="49"/>
      <c r="P566" s="76" t="str">
        <f>IF(COUNTIF(N566,"*未確定*"),"番地未確定","")</f>
        <v/>
      </c>
      <c r="Q566" s="88" t="s">
        <v>691</v>
      </c>
      <c r="R566" s="49"/>
      <c r="S566" s="76" t="s">
        <v>1854</v>
      </c>
      <c r="T566" s="76" t="s">
        <v>18</v>
      </c>
      <c r="U566" s="89"/>
      <c r="V566" s="90">
        <v>1</v>
      </c>
      <c r="W566" s="399">
        <f t="shared" si="432"/>
        <v>174858</v>
      </c>
      <c r="X566" s="171" t="s">
        <v>3199</v>
      </c>
      <c r="Y566" s="76"/>
      <c r="Z566" s="506" t="s">
        <v>4575</v>
      </c>
      <c r="AA566" s="473" t="s">
        <v>4576</v>
      </c>
      <c r="AB566" s="473" t="s">
        <v>4576</v>
      </c>
      <c r="AC566" s="132" t="s">
        <v>3142</v>
      </c>
      <c r="AD566" s="132" t="s">
        <v>3142</v>
      </c>
      <c r="AE566" s="132" t="s">
        <v>3142</v>
      </c>
      <c r="AF566" s="132" t="str">
        <f t="shared" si="433"/>
        <v>SAME</v>
      </c>
      <c r="AG566" s="132" t="str">
        <f t="shared" si="434"/>
        <v>記載無</v>
      </c>
      <c r="AH566" s="132"/>
      <c r="AI566" s="204"/>
      <c r="AJ566" s="205"/>
      <c r="AK566" s="211"/>
      <c r="AL566" s="207"/>
      <c r="AM566" s="208">
        <v>174858</v>
      </c>
      <c r="AN566" s="93"/>
      <c r="AO566" s="49" t="str">
        <f t="shared" si="431"/>
        <v>山梨県南アルプス市六科１３４６－１～２</v>
      </c>
      <c r="AP566" s="49"/>
      <c r="AQ566" s="89"/>
      <c r="AR566" s="93"/>
      <c r="AS566" s="89"/>
      <c r="AT566" s="93"/>
      <c r="AU566" s="89"/>
      <c r="AV566" s="93"/>
      <c r="AW566" s="89"/>
      <c r="AX566" s="94"/>
      <c r="AY566" s="391">
        <f t="shared" si="435"/>
        <v>0</v>
      </c>
      <c r="AZ566" s="95">
        <f t="shared" si="428"/>
        <v>174858</v>
      </c>
      <c r="BA566" s="49" t="str">
        <f t="shared" si="429"/>
        <v>山梨県南アルプス市六科１３４６－１～２</v>
      </c>
      <c r="BB566" s="48">
        <f t="shared" si="436"/>
        <v>1</v>
      </c>
      <c r="BC566" s="96">
        <f t="shared" si="437"/>
        <v>0</v>
      </c>
      <c r="BD566" s="89" t="str">
        <f t="shared" si="430"/>
        <v>記載無</v>
      </c>
      <c r="BE566" s="97">
        <f t="shared" si="438"/>
        <v>0</v>
      </c>
      <c r="BF566" s="97">
        <f t="shared" si="439"/>
        <v>0</v>
      </c>
      <c r="BG566" s="97">
        <f t="shared" si="440"/>
        <v>0</v>
      </c>
      <c r="BH566" s="97">
        <f t="shared" si="441"/>
        <v>0</v>
      </c>
      <c r="BI566" s="97">
        <f t="shared" si="442"/>
        <v>0</v>
      </c>
      <c r="BJ566" s="97">
        <f t="shared" si="443"/>
        <v>0</v>
      </c>
      <c r="BK566" s="97">
        <f t="shared" si="444"/>
        <v>0</v>
      </c>
      <c r="BL566" s="97">
        <f t="shared" si="445"/>
        <v>0</v>
      </c>
      <c r="BM566" s="97">
        <f t="shared" si="446"/>
        <v>0</v>
      </c>
      <c r="BN566" s="97">
        <f t="shared" si="447"/>
        <v>0</v>
      </c>
      <c r="BO566" s="97">
        <f t="shared" si="448"/>
        <v>0</v>
      </c>
      <c r="BP566" s="97">
        <f t="shared" si="449"/>
        <v>0</v>
      </c>
      <c r="BQ566" s="97">
        <f t="shared" si="450"/>
        <v>0</v>
      </c>
      <c r="BR566" s="97">
        <f t="shared" si="451"/>
        <v>0</v>
      </c>
      <c r="BS566" s="98">
        <f t="shared" si="452"/>
        <v>174858</v>
      </c>
      <c r="BT566" s="183"/>
      <c r="BU566" s="100"/>
      <c r="BV566" s="103"/>
    </row>
    <row r="567" spans="1:74" ht="31.5" customHeight="1" x14ac:dyDescent="0.25">
      <c r="A567" s="74">
        <v>19</v>
      </c>
      <c r="B567" s="75">
        <v>296</v>
      </c>
      <c r="C567" s="49" t="s">
        <v>2012</v>
      </c>
      <c r="D567" s="76"/>
      <c r="E567" s="76" t="s">
        <v>1416</v>
      </c>
      <c r="F567" s="257" t="s">
        <v>2543</v>
      </c>
      <c r="G567" s="257"/>
      <c r="H567" s="101"/>
      <c r="I567" s="101"/>
      <c r="J567" s="257" t="s">
        <v>2543</v>
      </c>
      <c r="K567" s="101"/>
      <c r="L567" s="101"/>
      <c r="M567" s="48" t="s">
        <v>2371</v>
      </c>
      <c r="N567" s="49" t="s">
        <v>1426</v>
      </c>
      <c r="O567" s="49"/>
      <c r="P567" s="49"/>
      <c r="Q567" s="88" t="s">
        <v>203</v>
      </c>
      <c r="R567" s="49"/>
      <c r="S567" s="76" t="s">
        <v>1854</v>
      </c>
      <c r="T567" s="76" t="s">
        <v>19</v>
      </c>
      <c r="U567" s="110" t="s">
        <v>380</v>
      </c>
      <c r="V567" s="143">
        <v>1</v>
      </c>
      <c r="W567" s="399">
        <f t="shared" si="432"/>
        <v>1300000</v>
      </c>
      <c r="X567" s="171" t="s">
        <v>2538</v>
      </c>
      <c r="Y567" s="121"/>
      <c r="Z567" s="506" t="s">
        <v>4575</v>
      </c>
      <c r="AA567" s="473" t="s">
        <v>4575</v>
      </c>
      <c r="AB567" s="473" t="s">
        <v>4576</v>
      </c>
      <c r="AC567" s="121"/>
      <c r="AD567" s="132">
        <v>42874</v>
      </c>
      <c r="AE567" s="132"/>
      <c r="AF567" s="132" t="str">
        <f t="shared" si="433"/>
        <v/>
      </c>
      <c r="AG567" s="132">
        <f t="shared" si="434"/>
        <v>42874</v>
      </c>
      <c r="AH567" s="132"/>
      <c r="AI567" s="132"/>
      <c r="AJ567" s="132"/>
      <c r="AK567" s="242"/>
      <c r="AL567" s="132"/>
      <c r="AM567" s="213"/>
      <c r="AN567" s="111">
        <v>1300000</v>
      </c>
      <c r="AO567" s="49" t="str">
        <f t="shared" si="431"/>
        <v>山梨県南都留郡山中湖村平野字向切詰４７５－４３</v>
      </c>
      <c r="AP567" s="49"/>
      <c r="AQ567" s="89"/>
      <c r="AR567" s="93"/>
      <c r="AS567" s="89"/>
      <c r="AT567" s="93"/>
      <c r="AU567" s="89"/>
      <c r="AV567" s="93"/>
      <c r="AW567" s="107"/>
      <c r="AX567" s="103"/>
      <c r="AY567" s="391">
        <f t="shared" si="435"/>
        <v>0</v>
      </c>
      <c r="AZ567" s="95" t="str">
        <f t="shared" si="428"/>
        <v/>
      </c>
      <c r="BA567" s="49" t="str">
        <f t="shared" si="429"/>
        <v>山梨県南都留郡山中湖村平野字向切詰４７５－４３</v>
      </c>
      <c r="BB567" s="48">
        <f t="shared" si="436"/>
        <v>1</v>
      </c>
      <c r="BC567" s="96">
        <f t="shared" si="437"/>
        <v>0</v>
      </c>
      <c r="BD567" s="89">
        <f t="shared" si="430"/>
        <v>0</v>
      </c>
      <c r="BE567" s="97">
        <f t="shared" si="438"/>
        <v>0</v>
      </c>
      <c r="BF567" s="97" t="str">
        <f t="shared" si="439"/>
        <v/>
      </c>
      <c r="BG567" s="97">
        <f t="shared" si="440"/>
        <v>0</v>
      </c>
      <c r="BH567" s="97">
        <f t="shared" si="441"/>
        <v>0</v>
      </c>
      <c r="BI567" s="97">
        <f t="shared" si="442"/>
        <v>0</v>
      </c>
      <c r="BJ567" s="97">
        <f t="shared" si="443"/>
        <v>0</v>
      </c>
      <c r="BK567" s="97">
        <f t="shared" si="444"/>
        <v>0</v>
      </c>
      <c r="BL567" s="97">
        <f t="shared" si="445"/>
        <v>0</v>
      </c>
      <c r="BM567" s="97">
        <f t="shared" si="446"/>
        <v>0</v>
      </c>
      <c r="BN567" s="97">
        <f t="shared" si="447"/>
        <v>0</v>
      </c>
      <c r="BO567" s="97">
        <f t="shared" si="448"/>
        <v>0</v>
      </c>
      <c r="BP567" s="97">
        <f t="shared" si="449"/>
        <v>0</v>
      </c>
      <c r="BQ567" s="97">
        <f t="shared" si="450"/>
        <v>0</v>
      </c>
      <c r="BR567" s="97">
        <f t="shared" si="451"/>
        <v>0</v>
      </c>
      <c r="BS567" s="98" t="e">
        <f t="shared" si="452"/>
        <v>#VALUE!</v>
      </c>
      <c r="BT567" s="183"/>
      <c r="BU567" s="100"/>
      <c r="BV567" s="103"/>
    </row>
    <row r="568" spans="1:74" ht="31.5" customHeight="1" x14ac:dyDescent="0.25">
      <c r="A568" s="74">
        <v>19</v>
      </c>
      <c r="B568" s="75">
        <v>295</v>
      </c>
      <c r="C568" s="49" t="s">
        <v>2012</v>
      </c>
      <c r="D568" s="76"/>
      <c r="E568" s="48" t="s">
        <v>1416</v>
      </c>
      <c r="F568" s="87" t="s">
        <v>2543</v>
      </c>
      <c r="G568" s="87"/>
      <c r="H568" s="87"/>
      <c r="I568" s="87"/>
      <c r="J568" s="109" t="s">
        <v>3794</v>
      </c>
      <c r="K568" s="87"/>
      <c r="L568" s="87"/>
      <c r="M568" s="48" t="s">
        <v>2371</v>
      </c>
      <c r="N568" s="49" t="s">
        <v>1426</v>
      </c>
      <c r="O568" s="49"/>
      <c r="P568" s="76" t="str">
        <f>IF(COUNTIF(N568,"*未確定*"),"番地未確定","")</f>
        <v/>
      </c>
      <c r="Q568" s="88" t="s">
        <v>659</v>
      </c>
      <c r="R568" s="49"/>
      <c r="S568" s="76" t="s">
        <v>1854</v>
      </c>
      <c r="T568" s="76" t="s">
        <v>19</v>
      </c>
      <c r="U568" s="89"/>
      <c r="V568" s="90">
        <v>1</v>
      </c>
      <c r="W568" s="399">
        <f t="shared" si="432"/>
        <v>1300000</v>
      </c>
      <c r="X568" s="171" t="s">
        <v>2538</v>
      </c>
      <c r="Y568" s="76"/>
      <c r="Z568" s="506" t="s">
        <v>4575</v>
      </c>
      <c r="AA568" s="473" t="s">
        <v>4575</v>
      </c>
      <c r="AB568" s="473" t="s">
        <v>4576</v>
      </c>
      <c r="AC568" s="132">
        <v>43521</v>
      </c>
      <c r="AD568" s="132">
        <v>43490</v>
      </c>
      <c r="AE568" s="218">
        <v>41729</v>
      </c>
      <c r="AF568" s="132" t="str">
        <f t="shared" si="433"/>
        <v/>
      </c>
      <c r="AG568" s="132">
        <f t="shared" si="434"/>
        <v>41729</v>
      </c>
      <c r="AH568" s="218"/>
      <c r="AI568" s="219"/>
      <c r="AJ568" s="220"/>
      <c r="AK568" s="206"/>
      <c r="AL568" s="227"/>
      <c r="AM568" s="208">
        <v>1300000</v>
      </c>
      <c r="AN568" s="93"/>
      <c r="AO568" s="49" t="str">
        <f t="shared" si="431"/>
        <v>山梨県南都留郡山中湖村平野字向切詰４７５－４３</v>
      </c>
      <c r="AP568" s="49"/>
      <c r="AQ568" s="89"/>
      <c r="AR568" s="93"/>
      <c r="AS568" s="89"/>
      <c r="AT568" s="93"/>
      <c r="AU568" s="89"/>
      <c r="AV568" s="93"/>
      <c r="AW568" s="89"/>
      <c r="AX568" s="94"/>
      <c r="AY568" s="391">
        <f t="shared" si="435"/>
        <v>0</v>
      </c>
      <c r="AZ568" s="95">
        <f t="shared" si="428"/>
        <v>1300000</v>
      </c>
      <c r="BA568" s="49" t="str">
        <f t="shared" si="429"/>
        <v>山梨県南都留郡山中湖村平野字向切詰４７５－４３</v>
      </c>
      <c r="BB568" s="48">
        <f t="shared" si="436"/>
        <v>1</v>
      </c>
      <c r="BC568" s="96">
        <f t="shared" si="437"/>
        <v>0</v>
      </c>
      <c r="BD568" s="89">
        <f t="shared" si="430"/>
        <v>43521</v>
      </c>
      <c r="BE568" s="97">
        <f t="shared" si="438"/>
        <v>0</v>
      </c>
      <c r="BF568" s="97">
        <f t="shared" si="439"/>
        <v>0</v>
      </c>
      <c r="BG568" s="97">
        <f t="shared" si="440"/>
        <v>0</v>
      </c>
      <c r="BH568" s="97">
        <f t="shared" si="441"/>
        <v>0</v>
      </c>
      <c r="BI568" s="97">
        <f t="shared" si="442"/>
        <v>1300000</v>
      </c>
      <c r="BJ568" s="97">
        <f t="shared" si="443"/>
        <v>0</v>
      </c>
      <c r="BK568" s="97">
        <f t="shared" si="444"/>
        <v>0</v>
      </c>
      <c r="BL568" s="97">
        <f t="shared" si="445"/>
        <v>0</v>
      </c>
      <c r="BM568" s="97">
        <f t="shared" si="446"/>
        <v>0</v>
      </c>
      <c r="BN568" s="97">
        <f t="shared" si="447"/>
        <v>0</v>
      </c>
      <c r="BO568" s="97">
        <f t="shared" si="448"/>
        <v>0</v>
      </c>
      <c r="BP568" s="97">
        <f t="shared" si="449"/>
        <v>0</v>
      </c>
      <c r="BQ568" s="97">
        <f t="shared" si="450"/>
        <v>0</v>
      </c>
      <c r="BR568" s="97">
        <f t="shared" si="451"/>
        <v>0</v>
      </c>
      <c r="BS568" s="98">
        <f t="shared" si="452"/>
        <v>0</v>
      </c>
      <c r="BT568" s="183"/>
      <c r="BU568" s="100"/>
      <c r="BV568" s="103"/>
    </row>
    <row r="569" spans="1:74" ht="31.5" customHeight="1" x14ac:dyDescent="0.25">
      <c r="A569" s="74">
        <v>19</v>
      </c>
      <c r="B569" s="75">
        <v>297</v>
      </c>
      <c r="C569" s="49" t="s">
        <v>2013</v>
      </c>
      <c r="D569" s="76" t="s">
        <v>3393</v>
      </c>
      <c r="E569" s="48" t="s">
        <v>1414</v>
      </c>
      <c r="F569" s="87" t="s">
        <v>2673</v>
      </c>
      <c r="G569" s="87"/>
      <c r="H569" s="87"/>
      <c r="I569" s="87"/>
      <c r="J569" s="109"/>
      <c r="K569" s="87"/>
      <c r="L569" s="87"/>
      <c r="M569" s="48" t="s">
        <v>2371</v>
      </c>
      <c r="N569" s="49" t="s">
        <v>1424</v>
      </c>
      <c r="O569" s="49"/>
      <c r="P569" s="76" t="str">
        <f>IF(COUNTIF(N569,"*未確定*"),"番地未確定","")</f>
        <v/>
      </c>
      <c r="Q569" s="88" t="s">
        <v>657</v>
      </c>
      <c r="R569" s="49"/>
      <c r="S569" s="76" t="s">
        <v>1854</v>
      </c>
      <c r="T569" s="76" t="s">
        <v>19</v>
      </c>
      <c r="U569" s="89"/>
      <c r="V569" s="90">
        <v>7</v>
      </c>
      <c r="W569" s="399">
        <f t="shared" si="432"/>
        <v>629253.71428571432</v>
      </c>
      <c r="X569" s="171" t="s">
        <v>3439</v>
      </c>
      <c r="Y569" s="76"/>
      <c r="Z569" s="506" t="s">
        <v>4575</v>
      </c>
      <c r="AA569" s="473" t="s">
        <v>4575</v>
      </c>
      <c r="AB569" s="473" t="s">
        <v>4576</v>
      </c>
      <c r="AC569" s="132">
        <v>43523</v>
      </c>
      <c r="AD569" s="132">
        <v>43493</v>
      </c>
      <c r="AE569" s="132">
        <v>42094</v>
      </c>
      <c r="AF569" s="132" t="str">
        <f t="shared" si="433"/>
        <v/>
      </c>
      <c r="AG569" s="132">
        <f t="shared" si="434"/>
        <v>42094</v>
      </c>
      <c r="AH569" s="132"/>
      <c r="AI569" s="204"/>
      <c r="AJ569" s="205"/>
      <c r="AK569" s="211"/>
      <c r="AL569" s="207"/>
      <c r="AM569" s="208">
        <v>4404776</v>
      </c>
      <c r="AN569" s="93"/>
      <c r="AO569" s="49" t="str">
        <f t="shared" si="431"/>
        <v>山梨県南都留郡富士河口湖町大石字松原山２５３３－１、２８１７－１、２８１５</v>
      </c>
      <c r="AP569" s="49"/>
      <c r="AQ569" s="89"/>
      <c r="AR569" s="93"/>
      <c r="AS569" s="89"/>
      <c r="AT569" s="93"/>
      <c r="AU569" s="89"/>
      <c r="AV569" s="93"/>
      <c r="AW569" s="89"/>
      <c r="AX569" s="94"/>
      <c r="AY569" s="391">
        <f t="shared" si="435"/>
        <v>0</v>
      </c>
      <c r="AZ569" s="95">
        <f t="shared" si="428"/>
        <v>4404776</v>
      </c>
      <c r="BA569" s="49" t="str">
        <f t="shared" si="429"/>
        <v>山梨県南都留郡富士河口湖町大石字松原山２５３３－１、２８１７－１、２８１５</v>
      </c>
      <c r="BB569" s="48">
        <f t="shared" si="436"/>
        <v>7</v>
      </c>
      <c r="BC569" s="96">
        <f t="shared" si="437"/>
        <v>0</v>
      </c>
      <c r="BD569" s="89">
        <f t="shared" si="430"/>
        <v>43523</v>
      </c>
      <c r="BE569" s="97">
        <f t="shared" si="438"/>
        <v>0</v>
      </c>
      <c r="BF569" s="97">
        <f t="shared" si="439"/>
        <v>0</v>
      </c>
      <c r="BG569" s="97">
        <f t="shared" si="440"/>
        <v>0</v>
      </c>
      <c r="BH569" s="97">
        <f t="shared" si="441"/>
        <v>0</v>
      </c>
      <c r="BI569" s="97">
        <f t="shared" si="442"/>
        <v>0</v>
      </c>
      <c r="BJ569" s="97">
        <f t="shared" si="443"/>
        <v>4404776</v>
      </c>
      <c r="BK569" s="97">
        <f t="shared" si="444"/>
        <v>0</v>
      </c>
      <c r="BL569" s="97">
        <f t="shared" si="445"/>
        <v>0</v>
      </c>
      <c r="BM569" s="97">
        <f t="shared" si="446"/>
        <v>0</v>
      </c>
      <c r="BN569" s="97">
        <f t="shared" si="447"/>
        <v>0</v>
      </c>
      <c r="BO569" s="97">
        <f t="shared" si="448"/>
        <v>0</v>
      </c>
      <c r="BP569" s="97">
        <f t="shared" si="449"/>
        <v>0</v>
      </c>
      <c r="BQ569" s="97">
        <f t="shared" si="450"/>
        <v>0</v>
      </c>
      <c r="BR569" s="97">
        <f t="shared" si="451"/>
        <v>0</v>
      </c>
      <c r="BS569" s="98">
        <f t="shared" si="452"/>
        <v>0</v>
      </c>
      <c r="BT569" s="183"/>
      <c r="BV569" s="103"/>
    </row>
    <row r="570" spans="1:74" ht="31.5" customHeight="1" x14ac:dyDescent="0.25">
      <c r="A570" s="74">
        <v>19</v>
      </c>
      <c r="B570" s="75">
        <v>298</v>
      </c>
      <c r="C570" s="126" t="s">
        <v>2013</v>
      </c>
      <c r="D570" s="76" t="s">
        <v>3423</v>
      </c>
      <c r="E570" s="126"/>
      <c r="F570" s="78" t="s">
        <v>3440</v>
      </c>
      <c r="G570" s="78"/>
      <c r="H570" s="144"/>
      <c r="I570" s="144"/>
      <c r="J570" s="268"/>
      <c r="K570" s="144"/>
      <c r="L570" s="144"/>
      <c r="M570" s="48" t="s">
        <v>2371</v>
      </c>
      <c r="N570" s="88" t="s">
        <v>3756</v>
      </c>
      <c r="O570" s="88"/>
      <c r="P570" s="88"/>
      <c r="Q570" s="48" t="s">
        <v>19</v>
      </c>
      <c r="R570" s="132" t="s">
        <v>1813</v>
      </c>
      <c r="S570" s="76" t="s">
        <v>1854</v>
      </c>
      <c r="T570" s="48" t="s">
        <v>19</v>
      </c>
      <c r="U570" s="110"/>
      <c r="V570" s="90">
        <v>7</v>
      </c>
      <c r="W570" s="399">
        <f t="shared" si="432"/>
        <v>629253.71428571432</v>
      </c>
      <c r="X570" s="171" t="s">
        <v>3439</v>
      </c>
      <c r="Y570" s="213"/>
      <c r="Z570" s="506" t="s">
        <v>4575</v>
      </c>
      <c r="AA570" s="473" t="s">
        <v>4576</v>
      </c>
      <c r="AB570" s="473" t="s">
        <v>4576</v>
      </c>
      <c r="AC570" s="213"/>
      <c r="AD570" s="132">
        <v>42888</v>
      </c>
      <c r="AE570" s="132"/>
      <c r="AF570" s="132" t="str">
        <f t="shared" si="433"/>
        <v/>
      </c>
      <c r="AG570" s="132">
        <f t="shared" si="434"/>
        <v>42888</v>
      </c>
      <c r="AH570" s="132"/>
      <c r="AI570" s="132"/>
      <c r="AJ570" s="132"/>
      <c r="AK570" s="215"/>
      <c r="AL570" s="132"/>
      <c r="AM570" s="150"/>
      <c r="AN570" s="111">
        <v>4404776</v>
      </c>
      <c r="AO570" s="49" t="str">
        <f t="shared" si="431"/>
        <v>山梨県南都留郡富士河口湖町大石字松原山２５３３－２２、２８１７－１～７</v>
      </c>
      <c r="AP570" s="49"/>
      <c r="AQ570" s="89"/>
      <c r="AR570" s="93"/>
      <c r="AS570" s="89"/>
      <c r="AT570" s="93"/>
      <c r="AU570" s="89"/>
      <c r="AV570" s="93"/>
      <c r="AW570" s="107"/>
      <c r="AX570" s="103"/>
      <c r="AY570" s="391">
        <f t="shared" si="435"/>
        <v>0</v>
      </c>
      <c r="AZ570" s="95" t="str">
        <f t="shared" si="428"/>
        <v/>
      </c>
      <c r="BA570" s="49" t="str">
        <f t="shared" si="429"/>
        <v>山梨県南都留郡富士河口湖町大石字松原山２５３３－２２、２８１７－１～７</v>
      </c>
      <c r="BB570" s="48">
        <f t="shared" si="436"/>
        <v>7</v>
      </c>
      <c r="BC570" s="96">
        <f t="shared" si="437"/>
        <v>0</v>
      </c>
      <c r="BD570" s="89">
        <f t="shared" si="430"/>
        <v>0</v>
      </c>
      <c r="BE570" s="97">
        <f t="shared" si="438"/>
        <v>0</v>
      </c>
      <c r="BF570" s="97" t="str">
        <f t="shared" si="439"/>
        <v/>
      </c>
      <c r="BG570" s="97">
        <f t="shared" si="440"/>
        <v>0</v>
      </c>
      <c r="BH570" s="97">
        <f t="shared" si="441"/>
        <v>0</v>
      </c>
      <c r="BI570" s="97">
        <f t="shared" si="442"/>
        <v>0</v>
      </c>
      <c r="BJ570" s="97">
        <f t="shared" si="443"/>
        <v>0</v>
      </c>
      <c r="BK570" s="97">
        <f t="shared" si="444"/>
        <v>0</v>
      </c>
      <c r="BL570" s="97">
        <f t="shared" si="445"/>
        <v>0</v>
      </c>
      <c r="BM570" s="97">
        <f t="shared" si="446"/>
        <v>0</v>
      </c>
      <c r="BN570" s="97">
        <f t="shared" si="447"/>
        <v>0</v>
      </c>
      <c r="BO570" s="97">
        <f t="shared" si="448"/>
        <v>0</v>
      </c>
      <c r="BP570" s="97">
        <f t="shared" si="449"/>
        <v>0</v>
      </c>
      <c r="BQ570" s="97">
        <f t="shared" si="450"/>
        <v>0</v>
      </c>
      <c r="BR570" s="97">
        <f t="shared" si="451"/>
        <v>0</v>
      </c>
      <c r="BS570" s="98" t="e">
        <f t="shared" si="452"/>
        <v>#VALUE!</v>
      </c>
      <c r="BT570" s="183"/>
      <c r="BV570" s="103"/>
    </row>
    <row r="571" spans="1:74" ht="31.5" customHeight="1" x14ac:dyDescent="0.25">
      <c r="A571" s="74">
        <v>19</v>
      </c>
      <c r="B571" s="75">
        <v>299</v>
      </c>
      <c r="C571" s="126" t="s">
        <v>2013</v>
      </c>
      <c r="D571" s="76" t="s">
        <v>3423</v>
      </c>
      <c r="E571" s="126"/>
      <c r="F571" s="78" t="s">
        <v>3440</v>
      </c>
      <c r="G571" s="78"/>
      <c r="H571" s="144"/>
      <c r="I571" s="144"/>
      <c r="J571" s="268"/>
      <c r="K571" s="144"/>
      <c r="L571" s="144"/>
      <c r="M571" s="48" t="s">
        <v>2371</v>
      </c>
      <c r="N571" s="88" t="s">
        <v>3756</v>
      </c>
      <c r="O571" s="88"/>
      <c r="P571" s="88"/>
      <c r="Q571" s="48" t="s">
        <v>19</v>
      </c>
      <c r="R571" s="132" t="s">
        <v>1813</v>
      </c>
      <c r="S571" s="76" t="s">
        <v>1854</v>
      </c>
      <c r="T571" s="48" t="s">
        <v>19</v>
      </c>
      <c r="U571" s="110"/>
      <c r="V571" s="90">
        <v>7</v>
      </c>
      <c r="W571" s="399">
        <f t="shared" si="432"/>
        <v>554428.57142857148</v>
      </c>
      <c r="X571" s="171" t="s">
        <v>3439</v>
      </c>
      <c r="Y571" s="213"/>
      <c r="Z571" s="506" t="s">
        <v>4575</v>
      </c>
      <c r="AA571" s="473" t="s">
        <v>4576</v>
      </c>
      <c r="AB571" s="473" t="s">
        <v>4576</v>
      </c>
      <c r="AC571" s="213"/>
      <c r="AD571" s="132">
        <v>42790</v>
      </c>
      <c r="AE571" s="132"/>
      <c r="AF571" s="132" t="str">
        <f t="shared" si="433"/>
        <v/>
      </c>
      <c r="AG571" s="132">
        <f t="shared" si="434"/>
        <v>42790</v>
      </c>
      <c r="AH571" s="132"/>
      <c r="AI571" s="132"/>
      <c r="AJ571" s="132"/>
      <c r="AK571" s="215"/>
      <c r="AL571" s="132"/>
      <c r="AM571" s="150"/>
      <c r="AN571" s="93">
        <v>3881000</v>
      </c>
      <c r="AO571" s="49" t="str">
        <f t="shared" si="431"/>
        <v>山梨県南都留郡富士河口湖町大石字松原山２５３３－２２、２８１７－１～７</v>
      </c>
      <c r="AP571" s="49"/>
      <c r="AQ571" s="89"/>
      <c r="AR571" s="93"/>
      <c r="AS571" s="89"/>
      <c r="AT571" s="93"/>
      <c r="AU571" s="89"/>
      <c r="AV571" s="93"/>
      <c r="AW571" s="107"/>
      <c r="AX571" s="103"/>
      <c r="AY571" s="391">
        <f t="shared" si="435"/>
        <v>0</v>
      </c>
      <c r="AZ571" s="95" t="str">
        <f t="shared" si="428"/>
        <v/>
      </c>
      <c r="BA571" s="49" t="str">
        <f t="shared" si="429"/>
        <v>山梨県南都留郡富士河口湖町大石字松原山２５３３－２２、２８１７－１～７</v>
      </c>
      <c r="BB571" s="48">
        <f t="shared" si="436"/>
        <v>7</v>
      </c>
      <c r="BC571" s="96">
        <f t="shared" si="437"/>
        <v>0</v>
      </c>
      <c r="BD571" s="89">
        <f t="shared" si="430"/>
        <v>0</v>
      </c>
      <c r="BE571" s="97">
        <f t="shared" si="438"/>
        <v>0</v>
      </c>
      <c r="BF571" s="97" t="str">
        <f t="shared" si="439"/>
        <v/>
      </c>
      <c r="BG571" s="97">
        <f t="shared" si="440"/>
        <v>0</v>
      </c>
      <c r="BH571" s="97">
        <f t="shared" si="441"/>
        <v>0</v>
      </c>
      <c r="BI571" s="97">
        <f t="shared" si="442"/>
        <v>0</v>
      </c>
      <c r="BJ571" s="97">
        <f t="shared" si="443"/>
        <v>0</v>
      </c>
      <c r="BK571" s="97">
        <f t="shared" si="444"/>
        <v>0</v>
      </c>
      <c r="BL571" s="97">
        <f t="shared" si="445"/>
        <v>0</v>
      </c>
      <c r="BM571" s="97">
        <f t="shared" si="446"/>
        <v>0</v>
      </c>
      <c r="BN571" s="97">
        <f t="shared" si="447"/>
        <v>0</v>
      </c>
      <c r="BO571" s="97">
        <f t="shared" si="448"/>
        <v>0</v>
      </c>
      <c r="BP571" s="97">
        <f t="shared" si="449"/>
        <v>0</v>
      </c>
      <c r="BQ571" s="97">
        <f t="shared" si="450"/>
        <v>0</v>
      </c>
      <c r="BR571" s="97">
        <f t="shared" si="451"/>
        <v>0</v>
      </c>
      <c r="BS571" s="98" t="e">
        <f t="shared" si="452"/>
        <v>#VALUE!</v>
      </c>
      <c r="BT571" s="183"/>
      <c r="BV571" s="103"/>
    </row>
    <row r="572" spans="1:74" ht="31.5" customHeight="1" x14ac:dyDescent="0.25">
      <c r="A572" s="74">
        <v>19</v>
      </c>
      <c r="B572" s="75">
        <v>300</v>
      </c>
      <c r="C572" s="49" t="s">
        <v>2013</v>
      </c>
      <c r="D572" s="76" t="s">
        <v>1818</v>
      </c>
      <c r="E572" s="48" t="s">
        <v>1415</v>
      </c>
      <c r="F572" s="87" t="s">
        <v>3217</v>
      </c>
      <c r="G572" s="87"/>
      <c r="H572" s="87"/>
      <c r="I572" s="87"/>
      <c r="J572" s="109"/>
      <c r="K572" s="87"/>
      <c r="L572" s="87"/>
      <c r="M572" s="48" t="s">
        <v>2371</v>
      </c>
      <c r="N572" s="49" t="s">
        <v>1425</v>
      </c>
      <c r="O572" s="49"/>
      <c r="P572" s="76" t="str">
        <f t="shared" ref="P572:P593" si="453">IF(COUNTIF(N572,"*未確定*"),"番地未確定","")</f>
        <v/>
      </c>
      <c r="Q572" s="88" t="s">
        <v>658</v>
      </c>
      <c r="R572" s="49"/>
      <c r="S572" s="76" t="s">
        <v>1854</v>
      </c>
      <c r="T572" s="76" t="s">
        <v>19</v>
      </c>
      <c r="U572" s="89"/>
      <c r="V572" s="90">
        <v>1</v>
      </c>
      <c r="W572" s="399">
        <f t="shared" si="432"/>
        <v>361957</v>
      </c>
      <c r="X572" s="171" t="s">
        <v>2459</v>
      </c>
      <c r="Y572" s="209" t="s">
        <v>2310</v>
      </c>
      <c r="Z572" s="506" t="s">
        <v>4575</v>
      </c>
      <c r="AA572" s="482" t="s">
        <v>4575</v>
      </c>
      <c r="AB572" s="506" t="s">
        <v>3743</v>
      </c>
      <c r="AC572" s="132" t="s">
        <v>146</v>
      </c>
      <c r="AD572" s="132">
        <v>42363</v>
      </c>
      <c r="AE572" s="218">
        <v>41729</v>
      </c>
      <c r="AF572" s="132" t="str">
        <f t="shared" si="433"/>
        <v/>
      </c>
      <c r="AG572" s="132">
        <f t="shared" si="434"/>
        <v>41729</v>
      </c>
      <c r="AH572" s="218"/>
      <c r="AI572" s="219" t="s">
        <v>2345</v>
      </c>
      <c r="AJ572" s="205">
        <v>43567</v>
      </c>
      <c r="AK572" s="206">
        <v>361957</v>
      </c>
      <c r="AL572" s="226">
        <v>361957</v>
      </c>
      <c r="AM572" s="208">
        <v>361957</v>
      </c>
      <c r="AN572" s="93"/>
      <c r="AO572" s="49" t="str">
        <f t="shared" si="431"/>
        <v>山梨県南都留郡富士河口湖町富士ヶ嶺１２－１０４</v>
      </c>
      <c r="AP572" s="49"/>
      <c r="AQ572" s="89"/>
      <c r="AR572" s="93">
        <v>361957</v>
      </c>
      <c r="AS572" s="89"/>
      <c r="AT572" s="93"/>
      <c r="AU572" s="89"/>
      <c r="AV572" s="93"/>
      <c r="AW572" s="89"/>
      <c r="AX572" s="94"/>
      <c r="AY572" s="391">
        <f t="shared" si="435"/>
        <v>361957</v>
      </c>
      <c r="AZ572" s="95">
        <f t="shared" si="428"/>
        <v>0</v>
      </c>
      <c r="BA572" s="49" t="str">
        <f t="shared" si="429"/>
        <v>山梨県南都留郡富士河口湖町富士ヶ嶺１２－１０４</v>
      </c>
      <c r="BB572" s="48">
        <f t="shared" si="436"/>
        <v>1</v>
      </c>
      <c r="BC572" s="96" t="str">
        <f t="shared" si="437"/>
        <v>自社物件</v>
      </c>
      <c r="BD572" s="89" t="str">
        <f t="shared" si="430"/>
        <v>期限未記載</v>
      </c>
      <c r="BE572" s="97">
        <f t="shared" si="438"/>
        <v>0</v>
      </c>
      <c r="BF572" s="97">
        <f t="shared" si="439"/>
        <v>0</v>
      </c>
      <c r="BG572" s="97">
        <f t="shared" si="440"/>
        <v>0</v>
      </c>
      <c r="BH572" s="97">
        <f t="shared" si="441"/>
        <v>0</v>
      </c>
      <c r="BI572" s="97">
        <f t="shared" si="442"/>
        <v>0</v>
      </c>
      <c r="BJ572" s="97">
        <f t="shared" si="443"/>
        <v>0</v>
      </c>
      <c r="BK572" s="97">
        <f t="shared" si="444"/>
        <v>0</v>
      </c>
      <c r="BL572" s="97">
        <f t="shared" si="445"/>
        <v>0</v>
      </c>
      <c r="BM572" s="97">
        <f t="shared" si="446"/>
        <v>0</v>
      </c>
      <c r="BN572" s="97">
        <f t="shared" si="447"/>
        <v>0</v>
      </c>
      <c r="BO572" s="97">
        <f t="shared" si="448"/>
        <v>0</v>
      </c>
      <c r="BP572" s="97">
        <f t="shared" si="449"/>
        <v>0</v>
      </c>
      <c r="BQ572" s="97">
        <f t="shared" si="450"/>
        <v>0</v>
      </c>
      <c r="BR572" s="97">
        <f t="shared" si="451"/>
        <v>0</v>
      </c>
      <c r="BS572" s="98">
        <f t="shared" si="452"/>
        <v>0</v>
      </c>
      <c r="BT572" s="183"/>
      <c r="BU572" s="100"/>
      <c r="BV572" s="103"/>
    </row>
    <row r="573" spans="1:74" ht="31.5" customHeight="1" x14ac:dyDescent="0.25">
      <c r="A573" s="74">
        <v>19</v>
      </c>
      <c r="B573" s="75">
        <v>300</v>
      </c>
      <c r="C573" s="49" t="s">
        <v>2013</v>
      </c>
      <c r="D573" s="76" t="s">
        <v>1818</v>
      </c>
      <c r="E573" s="48" t="s">
        <v>1415</v>
      </c>
      <c r="F573" s="87" t="s">
        <v>2860</v>
      </c>
      <c r="G573" s="87"/>
      <c r="H573" s="87"/>
      <c r="I573" s="87"/>
      <c r="J573" s="109"/>
      <c r="K573" s="87"/>
      <c r="L573" s="87"/>
      <c r="M573" s="48" t="s">
        <v>2371</v>
      </c>
      <c r="N573" s="49" t="s">
        <v>1425</v>
      </c>
      <c r="O573" s="49"/>
      <c r="P573" s="76" t="str">
        <f t="shared" si="453"/>
        <v/>
      </c>
      <c r="Q573" s="88" t="s">
        <v>2861</v>
      </c>
      <c r="R573" s="49"/>
      <c r="S573" s="76" t="s">
        <v>1854</v>
      </c>
      <c r="T573" s="76" t="s">
        <v>19</v>
      </c>
      <c r="U573" s="89"/>
      <c r="V573" s="90">
        <v>1</v>
      </c>
      <c r="W573" s="399">
        <f t="shared" si="432"/>
        <v>361957</v>
      </c>
      <c r="X573" s="171" t="s">
        <v>2459</v>
      </c>
      <c r="Y573" s="433" t="s">
        <v>2310</v>
      </c>
      <c r="Z573" s="482" t="s">
        <v>4575</v>
      </c>
      <c r="AA573" s="482" t="s">
        <v>4575</v>
      </c>
      <c r="AB573" s="506" t="s">
        <v>3743</v>
      </c>
      <c r="AC573" s="132" t="str">
        <f>IF(AZ573=0,"【支払済】","")</f>
        <v>【支払済】</v>
      </c>
      <c r="AD573" s="132">
        <v>43537</v>
      </c>
      <c r="AE573" s="218">
        <v>41729</v>
      </c>
      <c r="AF573" s="132" t="str">
        <f t="shared" si="433"/>
        <v/>
      </c>
      <c r="AG573" s="132">
        <f t="shared" si="434"/>
        <v>41729</v>
      </c>
      <c r="AH573" s="218"/>
      <c r="AI573" s="219" t="s">
        <v>2859</v>
      </c>
      <c r="AJ573" s="205">
        <v>43567</v>
      </c>
      <c r="AK573" s="206">
        <v>361957</v>
      </c>
      <c r="AL573" s="226">
        <v>361957</v>
      </c>
      <c r="AM573" s="208">
        <v>361957</v>
      </c>
      <c r="AN573" s="93"/>
      <c r="AO573" s="49" t="str">
        <f t="shared" si="431"/>
        <v>山梨県南都留郡富士河口湖町富士ヶ嶺１２－１０４</v>
      </c>
      <c r="AP573" s="208"/>
      <c r="AQ573" s="89">
        <v>43567</v>
      </c>
      <c r="AR573" s="93">
        <v>361957</v>
      </c>
      <c r="AS573" s="89"/>
      <c r="AT573" s="93"/>
      <c r="AU573" s="89"/>
      <c r="AV573" s="93"/>
      <c r="AW573" s="89"/>
      <c r="AX573" s="94"/>
      <c r="AY573" s="391">
        <f t="shared" si="435"/>
        <v>361957</v>
      </c>
      <c r="AZ573" s="95">
        <f t="shared" si="428"/>
        <v>0</v>
      </c>
      <c r="BA573" s="49" t="str">
        <f t="shared" si="429"/>
        <v>山梨県南都留郡富士河口湖町富士ヶ嶺１２－１０４</v>
      </c>
      <c r="BB573" s="48">
        <f t="shared" si="436"/>
        <v>1</v>
      </c>
      <c r="BC573" s="96" t="str">
        <f t="shared" si="437"/>
        <v>自社物件</v>
      </c>
      <c r="BD573" s="89" t="str">
        <f t="shared" si="430"/>
        <v>【支払済】</v>
      </c>
      <c r="BE573" s="97">
        <f t="shared" si="438"/>
        <v>0</v>
      </c>
      <c r="BF573" s="97">
        <f t="shared" si="439"/>
        <v>0</v>
      </c>
      <c r="BG573" s="97">
        <f t="shared" si="440"/>
        <v>0</v>
      </c>
      <c r="BH573" s="97">
        <f t="shared" si="441"/>
        <v>0</v>
      </c>
      <c r="BI573" s="97">
        <f t="shared" si="442"/>
        <v>0</v>
      </c>
      <c r="BJ573" s="97">
        <f t="shared" si="443"/>
        <v>0</v>
      </c>
      <c r="BK573" s="97">
        <f t="shared" si="444"/>
        <v>0</v>
      </c>
      <c r="BL573" s="97">
        <f t="shared" si="445"/>
        <v>0</v>
      </c>
      <c r="BM573" s="97">
        <f t="shared" si="446"/>
        <v>0</v>
      </c>
      <c r="BN573" s="97">
        <f t="shared" si="447"/>
        <v>0</v>
      </c>
      <c r="BO573" s="97">
        <f t="shared" si="448"/>
        <v>0</v>
      </c>
      <c r="BP573" s="97">
        <f t="shared" si="449"/>
        <v>0</v>
      </c>
      <c r="BQ573" s="97">
        <f t="shared" si="450"/>
        <v>0</v>
      </c>
      <c r="BR573" s="97">
        <f t="shared" si="451"/>
        <v>0</v>
      </c>
      <c r="BS573" s="98">
        <f t="shared" si="452"/>
        <v>0</v>
      </c>
      <c r="BT573" s="183"/>
      <c r="BU573" s="100"/>
      <c r="BV573" s="492"/>
    </row>
    <row r="574" spans="1:74" ht="31.5" customHeight="1" x14ac:dyDescent="0.25">
      <c r="A574" s="74">
        <v>19</v>
      </c>
      <c r="B574" s="75">
        <v>301</v>
      </c>
      <c r="C574" s="49" t="s">
        <v>651</v>
      </c>
      <c r="D574" s="76" t="s">
        <v>3393</v>
      </c>
      <c r="E574" s="48" t="s">
        <v>1211</v>
      </c>
      <c r="F574" s="318" t="s">
        <v>4048</v>
      </c>
      <c r="G574" s="318"/>
      <c r="H574" s="87"/>
      <c r="I574" s="87"/>
      <c r="J574" s="109"/>
      <c r="K574" s="87"/>
      <c r="L574" s="87"/>
      <c r="M574" s="48" t="s">
        <v>2371</v>
      </c>
      <c r="N574" s="49" t="s">
        <v>1423</v>
      </c>
      <c r="O574" s="49"/>
      <c r="P574" s="76" t="str">
        <f t="shared" si="453"/>
        <v/>
      </c>
      <c r="Q574" s="88" t="s">
        <v>656</v>
      </c>
      <c r="R574" s="49"/>
      <c r="S574" s="76" t="s">
        <v>1854</v>
      </c>
      <c r="T574" s="76" t="s">
        <v>19</v>
      </c>
      <c r="U574" s="89"/>
      <c r="V574" s="90">
        <v>1</v>
      </c>
      <c r="W574" s="399">
        <f t="shared" si="432"/>
        <v>605050</v>
      </c>
      <c r="X574" s="171" t="s">
        <v>2672</v>
      </c>
      <c r="Y574" s="228" t="s">
        <v>2310</v>
      </c>
      <c r="Z574" s="506" t="s">
        <v>4576</v>
      </c>
      <c r="AA574" s="482" t="s">
        <v>4575</v>
      </c>
      <c r="AB574" s="506" t="s">
        <v>3743</v>
      </c>
      <c r="AC574" s="132">
        <v>43523</v>
      </c>
      <c r="AD574" s="132">
        <v>43493</v>
      </c>
      <c r="AE574" s="132" t="s">
        <v>4038</v>
      </c>
      <c r="AF574" s="132" t="str">
        <f t="shared" si="433"/>
        <v/>
      </c>
      <c r="AG574" s="132">
        <f t="shared" si="434"/>
        <v>43493</v>
      </c>
      <c r="AH574" s="132"/>
      <c r="AI574" s="204"/>
      <c r="AJ574" s="205"/>
      <c r="AK574" s="206"/>
      <c r="AL574" s="207"/>
      <c r="AM574" s="208">
        <v>605050</v>
      </c>
      <c r="AN574" s="93"/>
      <c r="AO574" s="49" t="str">
        <f t="shared" si="431"/>
        <v>山梨県南都留郡鳴沢村字富士山１０４４２－４００</v>
      </c>
      <c r="AP574" s="49"/>
      <c r="AQ574" s="89"/>
      <c r="AR574" s="93"/>
      <c r="AS574" s="89"/>
      <c r="AT574" s="93"/>
      <c r="AU574" s="89"/>
      <c r="AV574" s="93"/>
      <c r="AW574" s="89"/>
      <c r="AX574" s="94"/>
      <c r="AY574" s="391">
        <f t="shared" si="435"/>
        <v>0</v>
      </c>
      <c r="AZ574" s="95">
        <f t="shared" si="428"/>
        <v>605050</v>
      </c>
      <c r="BA574" s="49" t="str">
        <f t="shared" si="429"/>
        <v>山梨県南都留郡鳴沢村字富士山１０４４２－４００</v>
      </c>
      <c r="BB574" s="48">
        <f t="shared" si="436"/>
        <v>1</v>
      </c>
      <c r="BC574" s="96" t="str">
        <f t="shared" si="437"/>
        <v>自社物件</v>
      </c>
      <c r="BD574" s="89">
        <f t="shared" si="430"/>
        <v>43523</v>
      </c>
      <c r="BE574" s="97">
        <f t="shared" si="438"/>
        <v>0</v>
      </c>
      <c r="BF574" s="97">
        <f t="shared" si="439"/>
        <v>0</v>
      </c>
      <c r="BG574" s="97">
        <f t="shared" si="440"/>
        <v>0</v>
      </c>
      <c r="BH574" s="97">
        <f t="shared" si="441"/>
        <v>0</v>
      </c>
      <c r="BI574" s="97">
        <f t="shared" si="442"/>
        <v>0</v>
      </c>
      <c r="BJ574" s="97">
        <f t="shared" si="443"/>
        <v>605050</v>
      </c>
      <c r="BK574" s="97">
        <f t="shared" si="444"/>
        <v>0</v>
      </c>
      <c r="BL574" s="97">
        <f t="shared" si="445"/>
        <v>0</v>
      </c>
      <c r="BM574" s="97">
        <f t="shared" si="446"/>
        <v>0</v>
      </c>
      <c r="BN574" s="97">
        <f t="shared" si="447"/>
        <v>0</v>
      </c>
      <c r="BO574" s="97">
        <f t="shared" si="448"/>
        <v>0</v>
      </c>
      <c r="BP574" s="97">
        <f t="shared" si="449"/>
        <v>0</v>
      </c>
      <c r="BQ574" s="97">
        <f t="shared" si="450"/>
        <v>0</v>
      </c>
      <c r="BR574" s="97">
        <f t="shared" si="451"/>
        <v>0</v>
      </c>
      <c r="BS574" s="98">
        <f t="shared" si="452"/>
        <v>0</v>
      </c>
      <c r="BT574" s="183"/>
      <c r="BU574" s="100"/>
      <c r="BV574" s="103" t="s">
        <v>4664</v>
      </c>
    </row>
    <row r="575" spans="1:74" ht="31.5" customHeight="1" x14ac:dyDescent="0.25">
      <c r="A575" s="74">
        <v>19</v>
      </c>
      <c r="B575" s="75">
        <v>303</v>
      </c>
      <c r="C575" s="49" t="s">
        <v>651</v>
      </c>
      <c r="D575" s="76" t="s">
        <v>3393</v>
      </c>
      <c r="E575" s="48" t="s">
        <v>1204</v>
      </c>
      <c r="F575" s="318" t="s">
        <v>2644</v>
      </c>
      <c r="G575" s="318"/>
      <c r="H575" s="87"/>
      <c r="I575" s="87"/>
      <c r="J575" s="109"/>
      <c r="K575" s="87"/>
      <c r="L575" s="87"/>
      <c r="M575" s="48" t="s">
        <v>2371</v>
      </c>
      <c r="N575" s="49" t="s">
        <v>1419</v>
      </c>
      <c r="O575" s="49"/>
      <c r="P575" s="76" t="str">
        <f t="shared" si="453"/>
        <v/>
      </c>
      <c r="Q575" s="88" t="s">
        <v>652</v>
      </c>
      <c r="R575" s="49"/>
      <c r="S575" s="76" t="s">
        <v>1854</v>
      </c>
      <c r="T575" s="76" t="s">
        <v>19</v>
      </c>
      <c r="U575" s="89"/>
      <c r="V575" s="90">
        <v>1</v>
      </c>
      <c r="W575" s="399">
        <f t="shared" si="432"/>
        <v>528736</v>
      </c>
      <c r="X575" s="171" t="s">
        <v>2643</v>
      </c>
      <c r="Y575" s="503"/>
      <c r="Z575" s="473" t="s">
        <v>4576</v>
      </c>
      <c r="AA575" s="473" t="s">
        <v>4576</v>
      </c>
      <c r="AB575" s="525" t="s">
        <v>4576</v>
      </c>
      <c r="AC575" s="204"/>
      <c r="AD575" s="132">
        <v>42856</v>
      </c>
      <c r="AE575" s="132"/>
      <c r="AF575" s="132" t="str">
        <f t="shared" si="433"/>
        <v/>
      </c>
      <c r="AG575" s="132">
        <f t="shared" si="434"/>
        <v>42856</v>
      </c>
      <c r="AH575" s="132"/>
      <c r="AI575" s="132"/>
      <c r="AJ575" s="132"/>
      <c r="AK575" s="112"/>
      <c r="AL575" s="132"/>
      <c r="AM575" s="212"/>
      <c r="AN575" s="93">
        <v>528736</v>
      </c>
      <c r="AO575" s="49" t="str">
        <f t="shared" si="431"/>
        <v>山梨県南都留郡鳴沢村鳴沢１、１－２７</v>
      </c>
      <c r="AP575" s="49"/>
      <c r="AQ575" s="89"/>
      <c r="AR575" s="93"/>
      <c r="AS575" s="89"/>
      <c r="AT575" s="93"/>
      <c r="AU575" s="89"/>
      <c r="AV575" s="93"/>
      <c r="AW575" s="107"/>
      <c r="AX575" s="103"/>
      <c r="AY575" s="391">
        <f t="shared" si="435"/>
        <v>0</v>
      </c>
      <c r="AZ575" s="95" t="str">
        <f t="shared" si="428"/>
        <v/>
      </c>
      <c r="BA575" s="49" t="str">
        <f t="shared" si="429"/>
        <v>山梨県南都留郡鳴沢村鳴沢１、１－２７</v>
      </c>
      <c r="BB575" s="48">
        <f t="shared" si="436"/>
        <v>1</v>
      </c>
      <c r="BC575" s="96">
        <f t="shared" si="437"/>
        <v>0</v>
      </c>
      <c r="BD575" s="89">
        <f t="shared" si="430"/>
        <v>0</v>
      </c>
      <c r="BE575" s="97">
        <f t="shared" si="438"/>
        <v>0</v>
      </c>
      <c r="BF575" s="97" t="str">
        <f t="shared" si="439"/>
        <v/>
      </c>
      <c r="BG575" s="97">
        <f t="shared" si="440"/>
        <v>0</v>
      </c>
      <c r="BH575" s="97">
        <f t="shared" si="441"/>
        <v>0</v>
      </c>
      <c r="BI575" s="97">
        <f t="shared" si="442"/>
        <v>0</v>
      </c>
      <c r="BJ575" s="97">
        <f t="shared" si="443"/>
        <v>0</v>
      </c>
      <c r="BK575" s="97">
        <f t="shared" si="444"/>
        <v>0</v>
      </c>
      <c r="BL575" s="97">
        <f t="shared" si="445"/>
        <v>0</v>
      </c>
      <c r="BM575" s="97">
        <f t="shared" si="446"/>
        <v>0</v>
      </c>
      <c r="BN575" s="97">
        <f t="shared" si="447"/>
        <v>0</v>
      </c>
      <c r="BO575" s="97">
        <f t="shared" si="448"/>
        <v>0</v>
      </c>
      <c r="BP575" s="97">
        <f t="shared" si="449"/>
        <v>0</v>
      </c>
      <c r="BQ575" s="97">
        <f t="shared" si="450"/>
        <v>0</v>
      </c>
      <c r="BR575" s="97">
        <f t="shared" si="451"/>
        <v>0</v>
      </c>
      <c r="BS575" s="98" t="e">
        <f t="shared" si="452"/>
        <v>#VALUE!</v>
      </c>
      <c r="BT575" s="183"/>
      <c r="BV575" s="103"/>
    </row>
    <row r="576" spans="1:74" ht="31.5" customHeight="1" x14ac:dyDescent="0.25">
      <c r="A576" s="74">
        <v>19</v>
      </c>
      <c r="B576" s="75">
        <v>302</v>
      </c>
      <c r="C576" s="49" t="s">
        <v>651</v>
      </c>
      <c r="D576" s="76"/>
      <c r="E576" s="48" t="s">
        <v>1204</v>
      </c>
      <c r="F576" s="87" t="s">
        <v>2644</v>
      </c>
      <c r="G576" s="87"/>
      <c r="H576" s="87"/>
      <c r="I576" s="87"/>
      <c r="J576" s="109"/>
      <c r="K576" s="87"/>
      <c r="L576" s="87"/>
      <c r="M576" s="48" t="s">
        <v>2371</v>
      </c>
      <c r="N576" s="49" t="s">
        <v>1419</v>
      </c>
      <c r="O576" s="49"/>
      <c r="P576" s="76" t="str">
        <f t="shared" si="453"/>
        <v/>
      </c>
      <c r="Q576" s="88" t="s">
        <v>652</v>
      </c>
      <c r="R576" s="49"/>
      <c r="S576" s="76" t="s">
        <v>1854</v>
      </c>
      <c r="T576" s="76" t="s">
        <v>19</v>
      </c>
      <c r="U576" s="89"/>
      <c r="V576" s="90">
        <v>1</v>
      </c>
      <c r="W576" s="399">
        <f t="shared" si="432"/>
        <v>528736</v>
      </c>
      <c r="X576" s="171" t="s">
        <v>2643</v>
      </c>
      <c r="Y576" s="203"/>
      <c r="Z576" s="473" t="s">
        <v>4576</v>
      </c>
      <c r="AA576" s="473" t="s">
        <v>4576</v>
      </c>
      <c r="AB576" s="474" t="s">
        <v>4576</v>
      </c>
      <c r="AC576" s="132">
        <v>43523</v>
      </c>
      <c r="AD576" s="132">
        <v>43493</v>
      </c>
      <c r="AE576" s="132">
        <v>41729</v>
      </c>
      <c r="AF576" s="132" t="str">
        <f t="shared" si="433"/>
        <v/>
      </c>
      <c r="AG576" s="132">
        <f t="shared" si="434"/>
        <v>41729</v>
      </c>
      <c r="AH576" s="132"/>
      <c r="AI576" s="204"/>
      <c r="AJ576" s="205"/>
      <c r="AK576" s="211"/>
      <c r="AL576" s="207"/>
      <c r="AM576" s="208">
        <v>528736</v>
      </c>
      <c r="AN576" s="93"/>
      <c r="AO576" s="49" t="str">
        <f t="shared" si="431"/>
        <v>山梨県南都留郡鳴沢村鳴沢１、１－２７</v>
      </c>
      <c r="AP576" s="49"/>
      <c r="AQ576" s="89"/>
      <c r="AR576" s="93"/>
      <c r="AS576" s="89"/>
      <c r="AT576" s="93"/>
      <c r="AU576" s="89"/>
      <c r="AV576" s="93"/>
      <c r="AW576" s="89"/>
      <c r="AX576" s="94"/>
      <c r="AY576" s="391">
        <f t="shared" si="435"/>
        <v>0</v>
      </c>
      <c r="AZ576" s="95">
        <f t="shared" si="428"/>
        <v>528736</v>
      </c>
      <c r="BA576" s="49" t="str">
        <f t="shared" si="429"/>
        <v>山梨県南都留郡鳴沢村鳴沢１、１－２７</v>
      </c>
      <c r="BB576" s="48">
        <f t="shared" si="436"/>
        <v>1</v>
      </c>
      <c r="BC576" s="96">
        <f t="shared" si="437"/>
        <v>0</v>
      </c>
      <c r="BD576" s="89">
        <f t="shared" si="430"/>
        <v>43523</v>
      </c>
      <c r="BE576" s="97">
        <f t="shared" si="438"/>
        <v>0</v>
      </c>
      <c r="BF576" s="97">
        <f t="shared" si="439"/>
        <v>0</v>
      </c>
      <c r="BG576" s="97">
        <f t="shared" si="440"/>
        <v>0</v>
      </c>
      <c r="BH576" s="97">
        <f t="shared" si="441"/>
        <v>0</v>
      </c>
      <c r="BI576" s="97">
        <f t="shared" si="442"/>
        <v>0</v>
      </c>
      <c r="BJ576" s="97">
        <f t="shared" si="443"/>
        <v>528736</v>
      </c>
      <c r="BK576" s="97">
        <f t="shared" si="444"/>
        <v>0</v>
      </c>
      <c r="BL576" s="97">
        <f t="shared" si="445"/>
        <v>0</v>
      </c>
      <c r="BM576" s="97">
        <f t="shared" si="446"/>
        <v>0</v>
      </c>
      <c r="BN576" s="97">
        <f t="shared" si="447"/>
        <v>0</v>
      </c>
      <c r="BO576" s="97">
        <f t="shared" si="448"/>
        <v>0</v>
      </c>
      <c r="BP576" s="97">
        <f t="shared" si="449"/>
        <v>0</v>
      </c>
      <c r="BQ576" s="97">
        <f t="shared" si="450"/>
        <v>0</v>
      </c>
      <c r="BR576" s="97">
        <f t="shared" si="451"/>
        <v>0</v>
      </c>
      <c r="BS576" s="98">
        <f t="shared" si="452"/>
        <v>0</v>
      </c>
      <c r="BT576" s="183"/>
      <c r="BV576" s="103"/>
    </row>
    <row r="577" spans="1:74" ht="31.5" customHeight="1" x14ac:dyDescent="0.25">
      <c r="A577" s="74">
        <v>19</v>
      </c>
      <c r="B577" s="75">
        <v>305</v>
      </c>
      <c r="C577" s="49" t="s">
        <v>651</v>
      </c>
      <c r="D577" s="76" t="s">
        <v>3393</v>
      </c>
      <c r="E577" s="48" t="s">
        <v>1205</v>
      </c>
      <c r="F577" s="318" t="s">
        <v>2646</v>
      </c>
      <c r="G577" s="318"/>
      <c r="H577" s="87"/>
      <c r="I577" s="87"/>
      <c r="J577" s="109"/>
      <c r="K577" s="87"/>
      <c r="L577" s="87"/>
      <c r="M577" s="48" t="s">
        <v>2972</v>
      </c>
      <c r="N577" s="49" t="s">
        <v>1420</v>
      </c>
      <c r="O577" s="49"/>
      <c r="P577" s="76" t="str">
        <f t="shared" si="453"/>
        <v/>
      </c>
      <c r="Q577" s="88" t="s">
        <v>653</v>
      </c>
      <c r="R577" s="49"/>
      <c r="S577" s="76" t="s">
        <v>1854</v>
      </c>
      <c r="T577" s="76" t="s">
        <v>19</v>
      </c>
      <c r="U577" s="89"/>
      <c r="V577" s="90">
        <v>2</v>
      </c>
      <c r="W577" s="399">
        <f t="shared" si="432"/>
        <v>605050</v>
      </c>
      <c r="X577" s="171" t="s">
        <v>2645</v>
      </c>
      <c r="Y577" s="121"/>
      <c r="Z577" s="473" t="s">
        <v>4576</v>
      </c>
      <c r="AA577" s="473" t="s">
        <v>4575</v>
      </c>
      <c r="AB577" s="473" t="s">
        <v>4576</v>
      </c>
      <c r="AC577" s="204"/>
      <c r="AD577" s="132">
        <v>42856</v>
      </c>
      <c r="AE577" s="132"/>
      <c r="AF577" s="132" t="str">
        <f t="shared" si="433"/>
        <v/>
      </c>
      <c r="AG577" s="132">
        <f t="shared" si="434"/>
        <v>42856</v>
      </c>
      <c r="AH577" s="132"/>
      <c r="AI577" s="132"/>
      <c r="AJ577" s="132"/>
      <c r="AK577" s="112"/>
      <c r="AL577" s="132"/>
      <c r="AM577" s="212"/>
      <c r="AN577" s="93">
        <v>1210100</v>
      </c>
      <c r="AO577" s="49" t="str">
        <f t="shared" si="431"/>
        <v>山梨県南都留郡鳴沢村鳴沢３０、３０－３</v>
      </c>
      <c r="AP577" s="49"/>
      <c r="AQ577" s="89"/>
      <c r="AR577" s="93"/>
      <c r="AS577" s="89"/>
      <c r="AT577" s="93"/>
      <c r="AU577" s="89"/>
      <c r="AV577" s="93"/>
      <c r="AW577" s="107"/>
      <c r="AX577" s="103"/>
      <c r="AY577" s="391">
        <f t="shared" si="435"/>
        <v>0</v>
      </c>
      <c r="AZ577" s="95" t="str">
        <f t="shared" si="428"/>
        <v/>
      </c>
      <c r="BA577" s="49" t="str">
        <f t="shared" si="429"/>
        <v>山梨県南都留郡鳴沢村鳴沢３０、３０－３</v>
      </c>
      <c r="BB577" s="48">
        <f t="shared" si="436"/>
        <v>2</v>
      </c>
      <c r="BC577" s="96">
        <f t="shared" si="437"/>
        <v>0</v>
      </c>
      <c r="BD577" s="89">
        <f t="shared" si="430"/>
        <v>0</v>
      </c>
      <c r="BE577" s="97">
        <f t="shared" si="438"/>
        <v>0</v>
      </c>
      <c r="BF577" s="97" t="str">
        <f t="shared" si="439"/>
        <v/>
      </c>
      <c r="BG577" s="97">
        <f t="shared" si="440"/>
        <v>0</v>
      </c>
      <c r="BH577" s="97">
        <f t="shared" si="441"/>
        <v>0</v>
      </c>
      <c r="BI577" s="97">
        <f t="shared" si="442"/>
        <v>0</v>
      </c>
      <c r="BJ577" s="97">
        <f t="shared" si="443"/>
        <v>0</v>
      </c>
      <c r="BK577" s="97">
        <f t="shared" si="444"/>
        <v>0</v>
      </c>
      <c r="BL577" s="97">
        <f t="shared" si="445"/>
        <v>0</v>
      </c>
      <c r="BM577" s="97">
        <f t="shared" si="446"/>
        <v>0</v>
      </c>
      <c r="BN577" s="97">
        <f t="shared" si="447"/>
        <v>0</v>
      </c>
      <c r="BO577" s="97">
        <f t="shared" si="448"/>
        <v>0</v>
      </c>
      <c r="BP577" s="97">
        <f t="shared" si="449"/>
        <v>0</v>
      </c>
      <c r="BQ577" s="97">
        <f t="shared" si="450"/>
        <v>0</v>
      </c>
      <c r="BR577" s="97">
        <f t="shared" si="451"/>
        <v>0</v>
      </c>
      <c r="BS577" s="98" t="e">
        <f t="shared" si="452"/>
        <v>#VALUE!</v>
      </c>
      <c r="BU577" s="100"/>
      <c r="BV577" s="103"/>
    </row>
    <row r="578" spans="1:74" ht="31.5" customHeight="1" x14ac:dyDescent="0.25">
      <c r="A578" s="74">
        <v>19</v>
      </c>
      <c r="B578" s="75">
        <v>304</v>
      </c>
      <c r="C578" s="49" t="s">
        <v>651</v>
      </c>
      <c r="D578" s="76"/>
      <c r="E578" s="48" t="s">
        <v>1205</v>
      </c>
      <c r="F578" s="87" t="s">
        <v>2646</v>
      </c>
      <c r="G578" s="87"/>
      <c r="H578" s="87"/>
      <c r="I578" s="87"/>
      <c r="J578" s="109"/>
      <c r="K578" s="87"/>
      <c r="L578" s="87"/>
      <c r="M578" s="48" t="s">
        <v>2972</v>
      </c>
      <c r="N578" s="49" t="s">
        <v>1420</v>
      </c>
      <c r="O578" s="49"/>
      <c r="P578" s="76" t="str">
        <f t="shared" si="453"/>
        <v/>
      </c>
      <c r="Q578" s="88" t="s">
        <v>653</v>
      </c>
      <c r="R578" s="49"/>
      <c r="S578" s="76" t="s">
        <v>1854</v>
      </c>
      <c r="T578" s="76" t="s">
        <v>19</v>
      </c>
      <c r="U578" s="89"/>
      <c r="V578" s="90">
        <v>2</v>
      </c>
      <c r="W578" s="399">
        <f t="shared" si="432"/>
        <v>605050</v>
      </c>
      <c r="X578" s="171" t="s">
        <v>2645</v>
      </c>
      <c r="Y578" s="76"/>
      <c r="Z578" s="473" t="s">
        <v>4576</v>
      </c>
      <c r="AA578" s="473" t="s">
        <v>4575</v>
      </c>
      <c r="AB578" s="473" t="s">
        <v>4576</v>
      </c>
      <c r="AC578" s="132">
        <v>43523</v>
      </c>
      <c r="AD578" s="132">
        <v>43493</v>
      </c>
      <c r="AE578" s="132">
        <v>42094</v>
      </c>
      <c r="AF578" s="132" t="str">
        <f t="shared" si="433"/>
        <v/>
      </c>
      <c r="AG578" s="132">
        <f t="shared" si="434"/>
        <v>42094</v>
      </c>
      <c r="AH578" s="132"/>
      <c r="AI578" s="204"/>
      <c r="AJ578" s="205"/>
      <c r="AK578" s="211"/>
      <c r="AL578" s="207"/>
      <c r="AM578" s="208">
        <f>605050*2</f>
        <v>1210100</v>
      </c>
      <c r="AN578" s="93"/>
      <c r="AO578" s="49" t="str">
        <f t="shared" si="431"/>
        <v>山梨県南都留郡鳴沢村鳴沢３０、３０－３</v>
      </c>
      <c r="AP578" s="49"/>
      <c r="AQ578" s="89"/>
      <c r="AR578" s="93"/>
      <c r="AS578" s="89"/>
      <c r="AT578" s="93"/>
      <c r="AU578" s="89"/>
      <c r="AV578" s="93"/>
      <c r="AW578" s="89"/>
      <c r="AX578" s="94"/>
      <c r="AY578" s="391">
        <f t="shared" si="435"/>
        <v>0</v>
      </c>
      <c r="AZ578" s="95">
        <f t="shared" si="428"/>
        <v>1210100</v>
      </c>
      <c r="BA578" s="49" t="str">
        <f t="shared" si="429"/>
        <v>山梨県南都留郡鳴沢村鳴沢３０、３０－３</v>
      </c>
      <c r="BB578" s="48">
        <f t="shared" si="436"/>
        <v>2</v>
      </c>
      <c r="BC578" s="96">
        <f t="shared" si="437"/>
        <v>0</v>
      </c>
      <c r="BD578" s="89">
        <f t="shared" si="430"/>
        <v>43523</v>
      </c>
      <c r="BE578" s="97">
        <f t="shared" si="438"/>
        <v>0</v>
      </c>
      <c r="BF578" s="97">
        <f t="shared" si="439"/>
        <v>0</v>
      </c>
      <c r="BG578" s="97">
        <f t="shared" si="440"/>
        <v>0</v>
      </c>
      <c r="BH578" s="97">
        <f t="shared" si="441"/>
        <v>0</v>
      </c>
      <c r="BI578" s="97">
        <f t="shared" si="442"/>
        <v>0</v>
      </c>
      <c r="BJ578" s="97">
        <f t="shared" si="443"/>
        <v>1210100</v>
      </c>
      <c r="BK578" s="97">
        <f t="shared" si="444"/>
        <v>0</v>
      </c>
      <c r="BL578" s="97">
        <f t="shared" si="445"/>
        <v>0</v>
      </c>
      <c r="BM578" s="97">
        <f t="shared" si="446"/>
        <v>0</v>
      </c>
      <c r="BN578" s="97">
        <f t="shared" si="447"/>
        <v>0</v>
      </c>
      <c r="BO578" s="97">
        <f t="shared" si="448"/>
        <v>0</v>
      </c>
      <c r="BP578" s="97">
        <f t="shared" si="449"/>
        <v>0</v>
      </c>
      <c r="BQ578" s="97">
        <f t="shared" si="450"/>
        <v>0</v>
      </c>
      <c r="BR578" s="97">
        <f t="shared" si="451"/>
        <v>0</v>
      </c>
      <c r="BS578" s="98">
        <f t="shared" si="452"/>
        <v>0</v>
      </c>
      <c r="BT578" s="183"/>
      <c r="BU578" s="100"/>
      <c r="BV578" s="103"/>
    </row>
    <row r="579" spans="1:74" s="118" customFormat="1" ht="31.5" customHeight="1" x14ac:dyDescent="0.25">
      <c r="A579" s="74">
        <v>19</v>
      </c>
      <c r="B579" s="75">
        <v>307</v>
      </c>
      <c r="C579" s="49" t="s">
        <v>651</v>
      </c>
      <c r="D579" s="76" t="s">
        <v>3393</v>
      </c>
      <c r="E579" s="48" t="s">
        <v>1413</v>
      </c>
      <c r="F579" s="318" t="s">
        <v>2648</v>
      </c>
      <c r="G579" s="318"/>
      <c r="H579" s="87"/>
      <c r="I579" s="87"/>
      <c r="J579" s="109"/>
      <c r="K579" s="87"/>
      <c r="L579" s="87"/>
      <c r="M579" s="48" t="s">
        <v>2972</v>
      </c>
      <c r="N579" s="49" t="s">
        <v>1421</v>
      </c>
      <c r="O579" s="49"/>
      <c r="P579" s="76" t="str">
        <f t="shared" si="453"/>
        <v/>
      </c>
      <c r="Q579" s="88" t="s">
        <v>654</v>
      </c>
      <c r="R579" s="49"/>
      <c r="S579" s="76" t="s">
        <v>1854</v>
      </c>
      <c r="T579" s="76" t="s">
        <v>19</v>
      </c>
      <c r="U579" s="89"/>
      <c r="V579" s="90">
        <v>1</v>
      </c>
      <c r="W579" s="399">
        <f t="shared" si="432"/>
        <v>605050</v>
      </c>
      <c r="X579" s="171" t="s">
        <v>2647</v>
      </c>
      <c r="Y579" s="121"/>
      <c r="Z579" s="473" t="s">
        <v>4575</v>
      </c>
      <c r="AA579" s="473" t="s">
        <v>4575</v>
      </c>
      <c r="AB579" s="473" t="s">
        <v>4576</v>
      </c>
      <c r="AC579" s="204"/>
      <c r="AD579" s="132">
        <v>42874</v>
      </c>
      <c r="AE579" s="132"/>
      <c r="AF579" s="132" t="str">
        <f t="shared" si="433"/>
        <v/>
      </c>
      <c r="AG579" s="132">
        <f t="shared" si="434"/>
        <v>42874</v>
      </c>
      <c r="AH579" s="132"/>
      <c r="AI579" s="132"/>
      <c r="AJ579" s="132"/>
      <c r="AK579" s="112"/>
      <c r="AL579" s="132"/>
      <c r="AM579" s="212"/>
      <c r="AN579" s="93">
        <v>605050</v>
      </c>
      <c r="AO579" s="49" t="str">
        <f t="shared" si="431"/>
        <v>山梨県南都留郡鳴沢村鳴沢４４－１</v>
      </c>
      <c r="AP579" s="49"/>
      <c r="AQ579" s="89"/>
      <c r="AR579" s="93"/>
      <c r="AS579" s="89"/>
      <c r="AT579" s="93"/>
      <c r="AU579" s="89"/>
      <c r="AV579" s="93"/>
      <c r="AW579" s="107"/>
      <c r="AX579" s="103"/>
      <c r="AY579" s="391">
        <f t="shared" si="435"/>
        <v>0</v>
      </c>
      <c r="AZ579" s="95" t="str">
        <f t="shared" si="428"/>
        <v/>
      </c>
      <c r="BA579" s="49" t="str">
        <f t="shared" si="429"/>
        <v>山梨県南都留郡鳴沢村鳴沢４４－１</v>
      </c>
      <c r="BB579" s="48">
        <f t="shared" si="436"/>
        <v>1</v>
      </c>
      <c r="BC579" s="96">
        <f t="shared" si="437"/>
        <v>0</v>
      </c>
      <c r="BD579" s="89">
        <f t="shared" si="430"/>
        <v>0</v>
      </c>
      <c r="BE579" s="97">
        <f t="shared" si="438"/>
        <v>0</v>
      </c>
      <c r="BF579" s="97" t="str">
        <f t="shared" si="439"/>
        <v/>
      </c>
      <c r="BG579" s="97">
        <f t="shared" si="440"/>
        <v>0</v>
      </c>
      <c r="BH579" s="97">
        <f t="shared" si="441"/>
        <v>0</v>
      </c>
      <c r="BI579" s="97">
        <f t="shared" si="442"/>
        <v>0</v>
      </c>
      <c r="BJ579" s="97">
        <f t="shared" si="443"/>
        <v>0</v>
      </c>
      <c r="BK579" s="97">
        <f t="shared" si="444"/>
        <v>0</v>
      </c>
      <c r="BL579" s="97">
        <f t="shared" si="445"/>
        <v>0</v>
      </c>
      <c r="BM579" s="97">
        <f t="shared" si="446"/>
        <v>0</v>
      </c>
      <c r="BN579" s="97">
        <f t="shared" si="447"/>
        <v>0</v>
      </c>
      <c r="BO579" s="97">
        <f t="shared" si="448"/>
        <v>0</v>
      </c>
      <c r="BP579" s="97">
        <f t="shared" si="449"/>
        <v>0</v>
      </c>
      <c r="BQ579" s="97">
        <f t="shared" si="450"/>
        <v>0</v>
      </c>
      <c r="BR579" s="97">
        <f t="shared" si="451"/>
        <v>0</v>
      </c>
      <c r="BS579" s="98" t="e">
        <f t="shared" si="452"/>
        <v>#VALUE!</v>
      </c>
      <c r="BT579" s="182"/>
      <c r="BU579" s="58"/>
      <c r="BV579" s="136"/>
    </row>
    <row r="580" spans="1:74" s="118" customFormat="1" ht="31.5" customHeight="1" x14ac:dyDescent="0.25">
      <c r="A580" s="74">
        <v>19</v>
      </c>
      <c r="B580" s="75">
        <v>306</v>
      </c>
      <c r="C580" s="49" t="s">
        <v>651</v>
      </c>
      <c r="D580" s="76"/>
      <c r="E580" s="48" t="s">
        <v>1413</v>
      </c>
      <c r="F580" s="87" t="s">
        <v>2648</v>
      </c>
      <c r="G580" s="87"/>
      <c r="H580" s="87"/>
      <c r="I580" s="87"/>
      <c r="J580" s="109"/>
      <c r="K580" s="87"/>
      <c r="L580" s="87"/>
      <c r="M580" s="48" t="s">
        <v>2972</v>
      </c>
      <c r="N580" s="49" t="s">
        <v>1421</v>
      </c>
      <c r="O580" s="49"/>
      <c r="P580" s="76" t="str">
        <f t="shared" si="453"/>
        <v/>
      </c>
      <c r="Q580" s="88" t="s">
        <v>654</v>
      </c>
      <c r="R580" s="49"/>
      <c r="S580" s="76" t="s">
        <v>1854</v>
      </c>
      <c r="T580" s="76" t="s">
        <v>19</v>
      </c>
      <c r="U580" s="89"/>
      <c r="V580" s="90">
        <v>1</v>
      </c>
      <c r="W580" s="399">
        <f t="shared" si="432"/>
        <v>605050</v>
      </c>
      <c r="X580" s="171" t="s">
        <v>2647</v>
      </c>
      <c r="Y580" s="76"/>
      <c r="Z580" s="473" t="s">
        <v>4575</v>
      </c>
      <c r="AA580" s="473" t="s">
        <v>4575</v>
      </c>
      <c r="AB580" s="473" t="s">
        <v>4576</v>
      </c>
      <c r="AC580" s="132">
        <v>43523</v>
      </c>
      <c r="AD580" s="132">
        <v>43493</v>
      </c>
      <c r="AE580" s="132">
        <v>41729</v>
      </c>
      <c r="AF580" s="132" t="str">
        <f t="shared" si="433"/>
        <v/>
      </c>
      <c r="AG580" s="132">
        <f t="shared" si="434"/>
        <v>41729</v>
      </c>
      <c r="AH580" s="132"/>
      <c r="AI580" s="204"/>
      <c r="AJ580" s="205"/>
      <c r="AK580" s="206"/>
      <c r="AL580" s="207"/>
      <c r="AM580" s="208">
        <v>605050</v>
      </c>
      <c r="AN580" s="93"/>
      <c r="AO580" s="49" t="str">
        <f t="shared" si="431"/>
        <v>山梨県南都留郡鳴沢村鳴沢４４－１</v>
      </c>
      <c r="AP580" s="49"/>
      <c r="AQ580" s="89"/>
      <c r="AR580" s="93"/>
      <c r="AS580" s="89"/>
      <c r="AT580" s="93"/>
      <c r="AU580" s="89"/>
      <c r="AV580" s="93"/>
      <c r="AW580" s="89"/>
      <c r="AX580" s="94"/>
      <c r="AY580" s="391">
        <f t="shared" si="435"/>
        <v>0</v>
      </c>
      <c r="AZ580" s="95">
        <f t="shared" si="428"/>
        <v>605050</v>
      </c>
      <c r="BA580" s="49" t="str">
        <f t="shared" si="429"/>
        <v>山梨県南都留郡鳴沢村鳴沢４４－１</v>
      </c>
      <c r="BB580" s="48">
        <f t="shared" si="436"/>
        <v>1</v>
      </c>
      <c r="BC580" s="96">
        <f t="shared" si="437"/>
        <v>0</v>
      </c>
      <c r="BD580" s="89">
        <f t="shared" si="430"/>
        <v>43523</v>
      </c>
      <c r="BE580" s="97">
        <f t="shared" si="438"/>
        <v>0</v>
      </c>
      <c r="BF580" s="97">
        <f t="shared" si="439"/>
        <v>0</v>
      </c>
      <c r="BG580" s="97">
        <f t="shared" si="440"/>
        <v>0</v>
      </c>
      <c r="BH580" s="97">
        <f t="shared" si="441"/>
        <v>0</v>
      </c>
      <c r="BI580" s="97">
        <f t="shared" si="442"/>
        <v>0</v>
      </c>
      <c r="BJ580" s="97">
        <f t="shared" si="443"/>
        <v>605050</v>
      </c>
      <c r="BK580" s="97">
        <f t="shared" si="444"/>
        <v>0</v>
      </c>
      <c r="BL580" s="97">
        <f t="shared" si="445"/>
        <v>0</v>
      </c>
      <c r="BM580" s="97">
        <f t="shared" si="446"/>
        <v>0</v>
      </c>
      <c r="BN580" s="97">
        <f t="shared" si="447"/>
        <v>0</v>
      </c>
      <c r="BO580" s="97">
        <f t="shared" si="448"/>
        <v>0</v>
      </c>
      <c r="BP580" s="97">
        <f t="shared" si="449"/>
        <v>0</v>
      </c>
      <c r="BQ580" s="97">
        <f t="shared" si="450"/>
        <v>0</v>
      </c>
      <c r="BR580" s="97">
        <f t="shared" si="451"/>
        <v>0</v>
      </c>
      <c r="BS580" s="98">
        <f t="shared" si="452"/>
        <v>0</v>
      </c>
      <c r="BT580" s="182"/>
      <c r="BU580" s="58"/>
      <c r="BV580" s="136"/>
    </row>
    <row r="581" spans="1:74" ht="31.5" customHeight="1" x14ac:dyDescent="0.25">
      <c r="A581" s="74">
        <v>19</v>
      </c>
      <c r="B581" s="75">
        <v>309</v>
      </c>
      <c r="C581" s="49" t="s">
        <v>651</v>
      </c>
      <c r="D581" s="76" t="s">
        <v>3393</v>
      </c>
      <c r="E581" s="48" t="s">
        <v>1209</v>
      </c>
      <c r="F581" s="87"/>
      <c r="G581" s="87" t="s">
        <v>4054</v>
      </c>
      <c r="H581" s="87"/>
      <c r="I581" s="87"/>
      <c r="J581" s="109"/>
      <c r="K581" s="87"/>
      <c r="L581" s="87"/>
      <c r="M581" s="48" t="s">
        <v>2972</v>
      </c>
      <c r="N581" s="49" t="s">
        <v>1422</v>
      </c>
      <c r="O581" s="49"/>
      <c r="P581" s="76" t="str">
        <f t="shared" si="453"/>
        <v/>
      </c>
      <c r="Q581" s="88" t="s">
        <v>655</v>
      </c>
      <c r="R581" s="49"/>
      <c r="S581" s="76" t="s">
        <v>1854</v>
      </c>
      <c r="T581" s="76" t="s">
        <v>19</v>
      </c>
      <c r="U581" s="89"/>
      <c r="V581" s="90">
        <v>8</v>
      </c>
      <c r="W581" s="399">
        <f t="shared" si="432"/>
        <v>777615</v>
      </c>
      <c r="X581" s="171" t="s">
        <v>3441</v>
      </c>
      <c r="Y581" s="121"/>
      <c r="Z581" s="473" t="s">
        <v>4576</v>
      </c>
      <c r="AA581" s="473" t="s">
        <v>4575</v>
      </c>
      <c r="AB581" s="473" t="s">
        <v>4576</v>
      </c>
      <c r="AC581" s="204"/>
      <c r="AD581" s="132">
        <v>42856</v>
      </c>
      <c r="AE581" s="132"/>
      <c r="AF581" s="132" t="str">
        <f t="shared" si="433"/>
        <v/>
      </c>
      <c r="AG581" s="132">
        <f t="shared" si="434"/>
        <v>42856</v>
      </c>
      <c r="AH581" s="132"/>
      <c r="AI581" s="132"/>
      <c r="AJ581" s="132"/>
      <c r="AK581" s="215"/>
      <c r="AL581" s="132"/>
      <c r="AM581" s="212"/>
      <c r="AN581" s="93">
        <v>6220920</v>
      </c>
      <c r="AO581" s="49" t="str">
        <f t="shared" si="431"/>
        <v>山梨県南都留郡鳴沢村鳴沢村１０４４２、１０４４３</v>
      </c>
      <c r="AP581" s="49"/>
      <c r="AQ581" s="89"/>
      <c r="AR581" s="93"/>
      <c r="AS581" s="89"/>
      <c r="AT581" s="93"/>
      <c r="AU581" s="89"/>
      <c r="AV581" s="93"/>
      <c r="AW581" s="107"/>
      <c r="AX581" s="103"/>
      <c r="AY581" s="391">
        <f t="shared" si="435"/>
        <v>0</v>
      </c>
      <c r="AZ581" s="95" t="str">
        <f t="shared" si="428"/>
        <v/>
      </c>
      <c r="BA581" s="49" t="str">
        <f t="shared" si="429"/>
        <v>山梨県南都留郡鳴沢村鳴沢村１０４４２、１０４４３</v>
      </c>
      <c r="BB581" s="48">
        <f t="shared" si="436"/>
        <v>8</v>
      </c>
      <c r="BC581" s="96">
        <f t="shared" si="437"/>
        <v>0</v>
      </c>
      <c r="BD581" s="89">
        <f t="shared" si="430"/>
        <v>0</v>
      </c>
      <c r="BE581" s="97">
        <f t="shared" si="438"/>
        <v>0</v>
      </c>
      <c r="BF581" s="97" t="str">
        <f t="shared" si="439"/>
        <v/>
      </c>
      <c r="BG581" s="97">
        <f t="shared" si="440"/>
        <v>0</v>
      </c>
      <c r="BH581" s="97">
        <f t="shared" si="441"/>
        <v>0</v>
      </c>
      <c r="BI581" s="97">
        <f t="shared" si="442"/>
        <v>0</v>
      </c>
      <c r="BJ581" s="97">
        <f t="shared" si="443"/>
        <v>0</v>
      </c>
      <c r="BK581" s="97">
        <f t="shared" si="444"/>
        <v>0</v>
      </c>
      <c r="BL581" s="97">
        <f t="shared" si="445"/>
        <v>0</v>
      </c>
      <c r="BM581" s="97">
        <f t="shared" si="446"/>
        <v>0</v>
      </c>
      <c r="BN581" s="97">
        <f t="shared" si="447"/>
        <v>0</v>
      </c>
      <c r="BO581" s="97">
        <f t="shared" si="448"/>
        <v>0</v>
      </c>
      <c r="BP581" s="97">
        <f t="shared" si="449"/>
        <v>0</v>
      </c>
      <c r="BQ581" s="97">
        <f t="shared" si="450"/>
        <v>0</v>
      </c>
      <c r="BR581" s="97">
        <f t="shared" si="451"/>
        <v>0</v>
      </c>
      <c r="BS581" s="98" t="e">
        <f t="shared" si="452"/>
        <v>#VALUE!</v>
      </c>
      <c r="BU581" s="100"/>
      <c r="BV581" s="103"/>
    </row>
    <row r="582" spans="1:74" ht="31.5" customHeight="1" x14ac:dyDescent="0.25">
      <c r="A582" s="74">
        <v>19</v>
      </c>
      <c r="B582" s="75">
        <v>308</v>
      </c>
      <c r="C582" s="49" t="s">
        <v>651</v>
      </c>
      <c r="D582" s="76" t="s">
        <v>3393</v>
      </c>
      <c r="E582" s="48" t="s">
        <v>1209</v>
      </c>
      <c r="F582" s="87"/>
      <c r="G582" s="87" t="s">
        <v>4054</v>
      </c>
      <c r="H582" s="87"/>
      <c r="I582" s="87"/>
      <c r="J582" s="109"/>
      <c r="K582" s="87"/>
      <c r="L582" s="87"/>
      <c r="M582" s="48" t="s">
        <v>2972</v>
      </c>
      <c r="N582" s="49" t="s">
        <v>1422</v>
      </c>
      <c r="O582" s="49"/>
      <c r="P582" s="76" t="str">
        <f t="shared" si="453"/>
        <v/>
      </c>
      <c r="Q582" s="88" t="s">
        <v>655</v>
      </c>
      <c r="R582" s="49"/>
      <c r="S582" s="76" t="s">
        <v>1854</v>
      </c>
      <c r="T582" s="76" t="s">
        <v>19</v>
      </c>
      <c r="U582" s="89"/>
      <c r="V582" s="90">
        <v>8</v>
      </c>
      <c r="W582" s="399">
        <f t="shared" si="432"/>
        <v>777615</v>
      </c>
      <c r="X582" s="171" t="s">
        <v>3441</v>
      </c>
      <c r="Y582" s="76"/>
      <c r="Z582" s="473" t="s">
        <v>4576</v>
      </c>
      <c r="AA582" s="473" t="s">
        <v>4575</v>
      </c>
      <c r="AB582" s="473" t="s">
        <v>4576</v>
      </c>
      <c r="AC582" s="132">
        <v>43523</v>
      </c>
      <c r="AD582" s="132">
        <v>43493</v>
      </c>
      <c r="AE582" s="132">
        <v>41729</v>
      </c>
      <c r="AF582" s="132" t="str">
        <f t="shared" si="433"/>
        <v/>
      </c>
      <c r="AG582" s="132">
        <f t="shared" si="434"/>
        <v>41729</v>
      </c>
      <c r="AH582" s="132"/>
      <c r="AI582" s="204"/>
      <c r="AJ582" s="205"/>
      <c r="AK582" s="211"/>
      <c r="AL582" s="207"/>
      <c r="AM582" s="208">
        <v>6220920</v>
      </c>
      <c r="AN582" s="93"/>
      <c r="AO582" s="49" t="str">
        <f t="shared" si="431"/>
        <v>山梨県南都留郡鳴沢村鳴沢村１０４４２、１０４４３</v>
      </c>
      <c r="AP582" s="49"/>
      <c r="AQ582" s="89"/>
      <c r="AR582" s="93"/>
      <c r="AS582" s="89"/>
      <c r="AT582" s="93"/>
      <c r="AU582" s="89"/>
      <c r="AV582" s="93"/>
      <c r="AW582" s="89"/>
      <c r="AX582" s="94"/>
      <c r="AY582" s="391">
        <f t="shared" si="435"/>
        <v>0</v>
      </c>
      <c r="AZ582" s="95">
        <f t="shared" si="428"/>
        <v>6220920</v>
      </c>
      <c r="BA582" s="49" t="str">
        <f t="shared" si="429"/>
        <v>山梨県南都留郡鳴沢村鳴沢村１０４４２、１０４４３</v>
      </c>
      <c r="BB582" s="48">
        <f t="shared" si="436"/>
        <v>8</v>
      </c>
      <c r="BC582" s="96">
        <f t="shared" si="437"/>
        <v>0</v>
      </c>
      <c r="BD582" s="89">
        <f t="shared" si="430"/>
        <v>43523</v>
      </c>
      <c r="BE582" s="97">
        <f t="shared" si="438"/>
        <v>0</v>
      </c>
      <c r="BF582" s="97">
        <f t="shared" si="439"/>
        <v>0</v>
      </c>
      <c r="BG582" s="97">
        <f t="shared" si="440"/>
        <v>0</v>
      </c>
      <c r="BH582" s="97">
        <f t="shared" si="441"/>
        <v>0</v>
      </c>
      <c r="BI582" s="97">
        <f t="shared" si="442"/>
        <v>0</v>
      </c>
      <c r="BJ582" s="97">
        <f t="shared" si="443"/>
        <v>6220920</v>
      </c>
      <c r="BK582" s="97">
        <f t="shared" si="444"/>
        <v>0</v>
      </c>
      <c r="BL582" s="97">
        <f t="shared" si="445"/>
        <v>0</v>
      </c>
      <c r="BM582" s="97">
        <f t="shared" si="446"/>
        <v>0</v>
      </c>
      <c r="BN582" s="97">
        <f t="shared" si="447"/>
        <v>0</v>
      </c>
      <c r="BO582" s="97">
        <f t="shared" si="448"/>
        <v>0</v>
      </c>
      <c r="BP582" s="97">
        <f t="shared" si="449"/>
        <v>0</v>
      </c>
      <c r="BQ582" s="97">
        <f t="shared" si="450"/>
        <v>0</v>
      </c>
      <c r="BR582" s="97">
        <f t="shared" si="451"/>
        <v>0</v>
      </c>
      <c r="BS582" s="98">
        <f t="shared" si="452"/>
        <v>0</v>
      </c>
      <c r="BU582" s="100"/>
      <c r="BV582" s="103"/>
    </row>
    <row r="583" spans="1:74" ht="31.5" customHeight="1" x14ac:dyDescent="0.25">
      <c r="A583" s="74">
        <v>19</v>
      </c>
      <c r="B583" s="75">
        <v>308</v>
      </c>
      <c r="C583" s="49" t="s">
        <v>651</v>
      </c>
      <c r="D583" s="76"/>
      <c r="E583" s="48" t="s">
        <v>1209</v>
      </c>
      <c r="F583" s="87" t="s">
        <v>2656</v>
      </c>
      <c r="G583" s="87"/>
      <c r="H583" s="87"/>
      <c r="I583" s="87"/>
      <c r="J583" s="109"/>
      <c r="K583" s="87"/>
      <c r="L583" s="87"/>
      <c r="M583" s="48" t="s">
        <v>2972</v>
      </c>
      <c r="N583" s="49" t="s">
        <v>2657</v>
      </c>
      <c r="O583" s="49"/>
      <c r="P583" s="76" t="str">
        <f t="shared" si="453"/>
        <v/>
      </c>
      <c r="Q583" s="88" t="s">
        <v>655</v>
      </c>
      <c r="R583" s="49"/>
      <c r="S583" s="76" t="s">
        <v>1854</v>
      </c>
      <c r="T583" s="76" t="s">
        <v>19</v>
      </c>
      <c r="U583" s="89"/>
      <c r="V583" s="90">
        <v>1</v>
      </c>
      <c r="W583" s="399">
        <f t="shared" si="432"/>
        <v>501880</v>
      </c>
      <c r="X583" s="171" t="s">
        <v>2658</v>
      </c>
      <c r="Y583" s="76"/>
      <c r="Z583" s="473" t="s">
        <v>4576</v>
      </c>
      <c r="AA583" s="473" t="s">
        <v>4575</v>
      </c>
      <c r="AB583" s="473" t="s">
        <v>4576</v>
      </c>
      <c r="AC583" s="132" t="s">
        <v>2653</v>
      </c>
      <c r="AD583" s="132">
        <v>43493</v>
      </c>
      <c r="AE583" s="132">
        <v>41729</v>
      </c>
      <c r="AF583" s="132" t="str">
        <f t="shared" si="433"/>
        <v/>
      </c>
      <c r="AG583" s="132">
        <f t="shared" si="434"/>
        <v>41729</v>
      </c>
      <c r="AH583" s="132"/>
      <c r="AI583" s="204"/>
      <c r="AJ583" s="205"/>
      <c r="AK583" s="206"/>
      <c r="AL583" s="207"/>
      <c r="AM583" s="208">
        <v>501880</v>
      </c>
      <c r="AN583" s="93"/>
      <c r="AO583" s="49" t="str">
        <f t="shared" si="431"/>
        <v>山梨県南都留郡鳴沢村鳴沢村１０４４２－１８９</v>
      </c>
      <c r="AP583" s="49"/>
      <c r="AQ583" s="89"/>
      <c r="AR583" s="93"/>
      <c r="AS583" s="89"/>
      <c r="AT583" s="93"/>
      <c r="AU583" s="89"/>
      <c r="AV583" s="93"/>
      <c r="AW583" s="89"/>
      <c r="AX583" s="94"/>
      <c r="AY583" s="391">
        <f t="shared" si="435"/>
        <v>0</v>
      </c>
      <c r="AZ583" s="95">
        <f t="shared" si="428"/>
        <v>501880</v>
      </c>
      <c r="BA583" s="49" t="str">
        <f t="shared" si="429"/>
        <v>山梨県南都留郡鳴沢村鳴沢村１０４４２－１８９</v>
      </c>
      <c r="BB583" s="48">
        <f t="shared" si="436"/>
        <v>1</v>
      </c>
      <c r="BC583" s="96">
        <f t="shared" si="437"/>
        <v>0</v>
      </c>
      <c r="BD583" s="89" t="str">
        <f t="shared" si="430"/>
        <v>非掲載</v>
      </c>
      <c r="BE583" s="97">
        <f t="shared" si="438"/>
        <v>0</v>
      </c>
      <c r="BF583" s="97">
        <f t="shared" si="439"/>
        <v>0</v>
      </c>
      <c r="BG583" s="97">
        <f t="shared" si="440"/>
        <v>0</v>
      </c>
      <c r="BH583" s="97">
        <f t="shared" si="441"/>
        <v>0</v>
      </c>
      <c r="BI583" s="97">
        <f t="shared" si="442"/>
        <v>0</v>
      </c>
      <c r="BJ583" s="97">
        <f t="shared" si="443"/>
        <v>0</v>
      </c>
      <c r="BK583" s="97">
        <f t="shared" si="444"/>
        <v>0</v>
      </c>
      <c r="BL583" s="97">
        <f t="shared" si="445"/>
        <v>0</v>
      </c>
      <c r="BM583" s="97">
        <f t="shared" si="446"/>
        <v>0</v>
      </c>
      <c r="BN583" s="97">
        <f t="shared" si="447"/>
        <v>0</v>
      </c>
      <c r="BO583" s="97">
        <f t="shared" si="448"/>
        <v>0</v>
      </c>
      <c r="BP583" s="97">
        <f t="shared" si="449"/>
        <v>0</v>
      </c>
      <c r="BQ583" s="97">
        <f t="shared" si="450"/>
        <v>0</v>
      </c>
      <c r="BR583" s="97">
        <f t="shared" si="451"/>
        <v>0</v>
      </c>
      <c r="BS583" s="98">
        <f t="shared" si="452"/>
        <v>501880</v>
      </c>
      <c r="BV583" s="103"/>
    </row>
    <row r="584" spans="1:74" ht="31.5" customHeight="1" x14ac:dyDescent="0.25">
      <c r="A584" s="74">
        <v>19</v>
      </c>
      <c r="B584" s="75">
        <v>309</v>
      </c>
      <c r="C584" s="49" t="s">
        <v>651</v>
      </c>
      <c r="D584" s="76" t="s">
        <v>2389</v>
      </c>
      <c r="E584" s="48" t="s">
        <v>1209</v>
      </c>
      <c r="F584" s="87" t="s">
        <v>2402</v>
      </c>
      <c r="G584" s="87"/>
      <c r="H584" s="87"/>
      <c r="I584" s="87"/>
      <c r="J584" s="109"/>
      <c r="K584" s="87"/>
      <c r="L584" s="87"/>
      <c r="M584" s="48" t="s">
        <v>2371</v>
      </c>
      <c r="N584" s="49" t="s">
        <v>2401</v>
      </c>
      <c r="O584" s="49"/>
      <c r="P584" s="76" t="str">
        <f t="shared" si="453"/>
        <v/>
      </c>
      <c r="Q584" s="88" t="s">
        <v>655</v>
      </c>
      <c r="R584" s="49"/>
      <c r="S584" s="76" t="s">
        <v>1854</v>
      </c>
      <c r="T584" s="76" t="s">
        <v>19</v>
      </c>
      <c r="U584" s="89"/>
      <c r="V584" s="90">
        <v>1</v>
      </c>
      <c r="W584" s="399">
        <f t="shared" si="432"/>
        <v>498515</v>
      </c>
      <c r="X584" s="171" t="s">
        <v>2456</v>
      </c>
      <c r="Y584" s="121"/>
      <c r="Z584" s="473" t="s">
        <v>4576</v>
      </c>
      <c r="AA584" s="473" t="s">
        <v>4575</v>
      </c>
      <c r="AB584" s="473" t="s">
        <v>4576</v>
      </c>
      <c r="AC584" s="204"/>
      <c r="AD584" s="132">
        <v>42856</v>
      </c>
      <c r="AE584" s="132"/>
      <c r="AF584" s="132" t="str">
        <f t="shared" si="433"/>
        <v/>
      </c>
      <c r="AG584" s="132">
        <f t="shared" si="434"/>
        <v>42856</v>
      </c>
      <c r="AH584" s="132"/>
      <c r="AI584" s="132"/>
      <c r="AJ584" s="132"/>
      <c r="AK584" s="112"/>
      <c r="AL584" s="132"/>
      <c r="AM584" s="212"/>
      <c r="AN584" s="93">
        <v>498515</v>
      </c>
      <c r="AO584" s="49" t="str">
        <f t="shared" si="431"/>
        <v>山梨県南都留郡鳴沢村鳴沢村１０４４２-２８</v>
      </c>
      <c r="AP584" s="49"/>
      <c r="AQ584" s="89"/>
      <c r="AR584" s="93"/>
      <c r="AS584" s="89"/>
      <c r="AT584" s="93"/>
      <c r="AU584" s="89"/>
      <c r="AV584" s="93"/>
      <c r="AW584" s="107"/>
      <c r="AX584" s="103"/>
      <c r="AY584" s="391">
        <f t="shared" si="435"/>
        <v>0</v>
      </c>
      <c r="AZ584" s="95" t="str">
        <f t="shared" si="428"/>
        <v/>
      </c>
      <c r="BA584" s="49" t="str">
        <f t="shared" si="429"/>
        <v>山梨県南都留郡鳴沢村鳴沢村１０４４２-２８</v>
      </c>
      <c r="BB584" s="48">
        <f t="shared" si="436"/>
        <v>1</v>
      </c>
      <c r="BC584" s="96">
        <f t="shared" si="437"/>
        <v>0</v>
      </c>
      <c r="BD584" s="89">
        <f t="shared" si="430"/>
        <v>0</v>
      </c>
      <c r="BE584" s="97">
        <f t="shared" si="438"/>
        <v>0</v>
      </c>
      <c r="BF584" s="97" t="str">
        <f t="shared" si="439"/>
        <v/>
      </c>
      <c r="BG584" s="97">
        <f t="shared" si="440"/>
        <v>0</v>
      </c>
      <c r="BH584" s="97">
        <f t="shared" si="441"/>
        <v>0</v>
      </c>
      <c r="BI584" s="97">
        <f t="shared" si="442"/>
        <v>0</v>
      </c>
      <c r="BJ584" s="97">
        <f t="shared" si="443"/>
        <v>0</v>
      </c>
      <c r="BK584" s="97">
        <f t="shared" si="444"/>
        <v>0</v>
      </c>
      <c r="BL584" s="97">
        <f t="shared" si="445"/>
        <v>0</v>
      </c>
      <c r="BM584" s="97">
        <f t="shared" si="446"/>
        <v>0</v>
      </c>
      <c r="BN584" s="97">
        <f t="shared" si="447"/>
        <v>0</v>
      </c>
      <c r="BO584" s="97">
        <f t="shared" si="448"/>
        <v>0</v>
      </c>
      <c r="BP584" s="97">
        <f t="shared" si="449"/>
        <v>0</v>
      </c>
      <c r="BQ584" s="97">
        <f t="shared" si="450"/>
        <v>0</v>
      </c>
      <c r="BR584" s="97">
        <f t="shared" si="451"/>
        <v>0</v>
      </c>
      <c r="BS584" s="98" t="e">
        <f t="shared" si="452"/>
        <v>#VALUE!</v>
      </c>
      <c r="BU584" s="100"/>
      <c r="BV584" s="103"/>
    </row>
    <row r="585" spans="1:74" ht="31.5" customHeight="1" x14ac:dyDescent="0.25">
      <c r="A585" s="74">
        <v>19</v>
      </c>
      <c r="B585" s="75">
        <v>308</v>
      </c>
      <c r="C585" s="49" t="s">
        <v>651</v>
      </c>
      <c r="D585" s="76"/>
      <c r="E585" s="48" t="s">
        <v>1209</v>
      </c>
      <c r="F585" s="87" t="s">
        <v>2667</v>
      </c>
      <c r="G585" s="87"/>
      <c r="H585" s="87"/>
      <c r="I585" s="87"/>
      <c r="J585" s="109"/>
      <c r="K585" s="87"/>
      <c r="L585" s="87"/>
      <c r="M585" s="48" t="s">
        <v>2972</v>
      </c>
      <c r="N585" s="49" t="s">
        <v>2668</v>
      </c>
      <c r="O585" s="49"/>
      <c r="P585" s="76" t="str">
        <f t="shared" si="453"/>
        <v/>
      </c>
      <c r="Q585" s="88" t="s">
        <v>655</v>
      </c>
      <c r="R585" s="49"/>
      <c r="S585" s="76" t="s">
        <v>1854</v>
      </c>
      <c r="T585" s="76" t="s">
        <v>19</v>
      </c>
      <c r="U585" s="89"/>
      <c r="V585" s="90">
        <v>1</v>
      </c>
      <c r="W585" s="399">
        <f t="shared" si="432"/>
        <v>498515</v>
      </c>
      <c r="X585" s="171" t="s">
        <v>2456</v>
      </c>
      <c r="Y585" s="76"/>
      <c r="Z585" s="473" t="s">
        <v>4576</v>
      </c>
      <c r="AA585" s="473" t="s">
        <v>4575</v>
      </c>
      <c r="AB585" s="473" t="s">
        <v>4576</v>
      </c>
      <c r="AC585" s="132" t="s">
        <v>2653</v>
      </c>
      <c r="AD585" s="132">
        <v>43493</v>
      </c>
      <c r="AE585" s="132">
        <v>41729</v>
      </c>
      <c r="AF585" s="132" t="str">
        <f t="shared" si="433"/>
        <v/>
      </c>
      <c r="AG585" s="132">
        <f t="shared" si="434"/>
        <v>41729</v>
      </c>
      <c r="AH585" s="132"/>
      <c r="AI585" s="204"/>
      <c r="AJ585" s="205"/>
      <c r="AK585" s="206"/>
      <c r="AL585" s="207"/>
      <c r="AM585" s="208">
        <v>498515</v>
      </c>
      <c r="AN585" s="93"/>
      <c r="AO585" s="49" t="str">
        <f t="shared" si="431"/>
        <v>山梨県南都留郡鳴沢村鳴沢村１０４４２－２８－４３１５９</v>
      </c>
      <c r="AP585" s="49"/>
      <c r="AQ585" s="89"/>
      <c r="AR585" s="93"/>
      <c r="AS585" s="89"/>
      <c r="AT585" s="93"/>
      <c r="AU585" s="89"/>
      <c r="AV585" s="93"/>
      <c r="AW585" s="89"/>
      <c r="AX585" s="94"/>
      <c r="AY585" s="391">
        <f t="shared" si="435"/>
        <v>0</v>
      </c>
      <c r="AZ585" s="95">
        <f t="shared" si="428"/>
        <v>498515</v>
      </c>
      <c r="BA585" s="49" t="str">
        <f t="shared" si="429"/>
        <v>山梨県南都留郡鳴沢村鳴沢村１０４４２－２８－４３１５９</v>
      </c>
      <c r="BB585" s="48">
        <f t="shared" si="436"/>
        <v>1</v>
      </c>
      <c r="BC585" s="96">
        <f t="shared" si="437"/>
        <v>0</v>
      </c>
      <c r="BD585" s="89" t="str">
        <f t="shared" si="430"/>
        <v>非掲載</v>
      </c>
      <c r="BE585" s="97">
        <f t="shared" si="438"/>
        <v>0</v>
      </c>
      <c r="BF585" s="97">
        <f t="shared" si="439"/>
        <v>0</v>
      </c>
      <c r="BG585" s="97">
        <f t="shared" si="440"/>
        <v>0</v>
      </c>
      <c r="BH585" s="97">
        <f t="shared" si="441"/>
        <v>0</v>
      </c>
      <c r="BI585" s="97">
        <f t="shared" si="442"/>
        <v>0</v>
      </c>
      <c r="BJ585" s="97">
        <f t="shared" si="443"/>
        <v>0</v>
      </c>
      <c r="BK585" s="97">
        <f t="shared" si="444"/>
        <v>0</v>
      </c>
      <c r="BL585" s="97">
        <f t="shared" si="445"/>
        <v>0</v>
      </c>
      <c r="BM585" s="97">
        <f t="shared" si="446"/>
        <v>0</v>
      </c>
      <c r="BN585" s="97">
        <f t="shared" si="447"/>
        <v>0</v>
      </c>
      <c r="BO585" s="97">
        <f t="shared" si="448"/>
        <v>0</v>
      </c>
      <c r="BP585" s="97">
        <f t="shared" si="449"/>
        <v>0</v>
      </c>
      <c r="BQ585" s="97">
        <f t="shared" si="450"/>
        <v>0</v>
      </c>
      <c r="BR585" s="97">
        <f t="shared" si="451"/>
        <v>0</v>
      </c>
      <c r="BS585" s="98">
        <f t="shared" si="452"/>
        <v>498515</v>
      </c>
      <c r="BV585" s="103"/>
    </row>
    <row r="586" spans="1:74" ht="31.5" customHeight="1" x14ac:dyDescent="0.25">
      <c r="A586" s="74">
        <v>19</v>
      </c>
      <c r="B586" s="75">
        <v>308</v>
      </c>
      <c r="C586" s="49" t="s">
        <v>651</v>
      </c>
      <c r="D586" s="76"/>
      <c r="E586" s="48" t="s">
        <v>1209</v>
      </c>
      <c r="F586" s="87" t="s">
        <v>2665</v>
      </c>
      <c r="G586" s="87"/>
      <c r="H586" s="87"/>
      <c r="I586" s="87"/>
      <c r="J586" s="109"/>
      <c r="K586" s="87"/>
      <c r="L586" s="87"/>
      <c r="M586" s="48" t="s">
        <v>2972</v>
      </c>
      <c r="N586" s="49" t="s">
        <v>2666</v>
      </c>
      <c r="O586" s="49"/>
      <c r="P586" s="76" t="str">
        <f t="shared" si="453"/>
        <v/>
      </c>
      <c r="Q586" s="88" t="s">
        <v>655</v>
      </c>
      <c r="R586" s="49"/>
      <c r="S586" s="76" t="s">
        <v>1854</v>
      </c>
      <c r="T586" s="76" t="s">
        <v>19</v>
      </c>
      <c r="U586" s="89"/>
      <c r="V586" s="90">
        <v>1</v>
      </c>
      <c r="W586" s="399">
        <f t="shared" si="432"/>
        <v>584105</v>
      </c>
      <c r="X586" s="171" t="s">
        <v>2671</v>
      </c>
      <c r="Y586" s="76"/>
      <c r="Z586" s="473" t="s">
        <v>4576</v>
      </c>
      <c r="AA586" s="473" t="s">
        <v>4575</v>
      </c>
      <c r="AB586" s="473" t="s">
        <v>4576</v>
      </c>
      <c r="AC586" s="132" t="s">
        <v>2653</v>
      </c>
      <c r="AD586" s="132">
        <v>43493</v>
      </c>
      <c r="AE586" s="132">
        <v>41729</v>
      </c>
      <c r="AF586" s="132" t="str">
        <f t="shared" si="433"/>
        <v/>
      </c>
      <c r="AG586" s="132">
        <f t="shared" si="434"/>
        <v>41729</v>
      </c>
      <c r="AH586" s="132"/>
      <c r="AI586" s="204"/>
      <c r="AJ586" s="205"/>
      <c r="AK586" s="206"/>
      <c r="AL586" s="207"/>
      <c r="AM586" s="208">
        <v>584105</v>
      </c>
      <c r="AN586" s="93"/>
      <c r="AO586" s="49" t="str">
        <f t="shared" si="431"/>
        <v>山梨県南都留郡鳴沢村鳴沢村１０４４２－３９－１４２４６</v>
      </c>
      <c r="AP586" s="49"/>
      <c r="AQ586" s="89"/>
      <c r="AR586" s="93"/>
      <c r="AS586" s="89"/>
      <c r="AT586" s="93"/>
      <c r="AU586" s="89"/>
      <c r="AV586" s="93"/>
      <c r="AW586" s="89"/>
      <c r="AX586" s="94"/>
      <c r="AY586" s="391">
        <f t="shared" si="435"/>
        <v>0</v>
      </c>
      <c r="AZ586" s="95">
        <f t="shared" si="428"/>
        <v>584105</v>
      </c>
      <c r="BA586" s="49" t="str">
        <f t="shared" si="429"/>
        <v>山梨県南都留郡鳴沢村鳴沢村１０４４２－３９－１４２４６</v>
      </c>
      <c r="BB586" s="48">
        <f t="shared" si="436"/>
        <v>1</v>
      </c>
      <c r="BC586" s="96">
        <f t="shared" si="437"/>
        <v>0</v>
      </c>
      <c r="BD586" s="89" t="str">
        <f t="shared" si="430"/>
        <v>非掲載</v>
      </c>
      <c r="BE586" s="97">
        <f t="shared" si="438"/>
        <v>0</v>
      </c>
      <c r="BF586" s="97">
        <f t="shared" si="439"/>
        <v>0</v>
      </c>
      <c r="BG586" s="97">
        <f t="shared" si="440"/>
        <v>0</v>
      </c>
      <c r="BH586" s="97">
        <f t="shared" si="441"/>
        <v>0</v>
      </c>
      <c r="BI586" s="97">
        <f t="shared" si="442"/>
        <v>0</v>
      </c>
      <c r="BJ586" s="97">
        <f t="shared" si="443"/>
        <v>0</v>
      </c>
      <c r="BK586" s="97">
        <f t="shared" si="444"/>
        <v>0</v>
      </c>
      <c r="BL586" s="97">
        <f t="shared" si="445"/>
        <v>0</v>
      </c>
      <c r="BM586" s="97">
        <f t="shared" si="446"/>
        <v>0</v>
      </c>
      <c r="BN586" s="97">
        <f t="shared" si="447"/>
        <v>0</v>
      </c>
      <c r="BO586" s="97">
        <f t="shared" si="448"/>
        <v>0</v>
      </c>
      <c r="BP586" s="97">
        <f t="shared" si="449"/>
        <v>0</v>
      </c>
      <c r="BQ586" s="97">
        <f t="shared" si="450"/>
        <v>0</v>
      </c>
      <c r="BR586" s="97">
        <f t="shared" si="451"/>
        <v>0</v>
      </c>
      <c r="BS586" s="98">
        <f t="shared" si="452"/>
        <v>584105</v>
      </c>
      <c r="BU586" s="118"/>
      <c r="BV586" s="103"/>
    </row>
    <row r="587" spans="1:74" ht="31.5" customHeight="1" x14ac:dyDescent="0.25">
      <c r="A587" s="74">
        <v>19</v>
      </c>
      <c r="B587" s="75">
        <v>308</v>
      </c>
      <c r="C587" s="49" t="s">
        <v>651</v>
      </c>
      <c r="D587" s="76"/>
      <c r="E587" s="48" t="s">
        <v>1209</v>
      </c>
      <c r="F587" s="87" t="s">
        <v>2669</v>
      </c>
      <c r="G587" s="87"/>
      <c r="H587" s="87"/>
      <c r="I587" s="87"/>
      <c r="J587" s="109"/>
      <c r="K587" s="87"/>
      <c r="L587" s="87"/>
      <c r="M587" s="48" t="s">
        <v>2972</v>
      </c>
      <c r="N587" s="49" t="s">
        <v>2670</v>
      </c>
      <c r="O587" s="49"/>
      <c r="P587" s="76" t="str">
        <f t="shared" si="453"/>
        <v/>
      </c>
      <c r="Q587" s="88" t="s">
        <v>655</v>
      </c>
      <c r="R587" s="49"/>
      <c r="S587" s="76" t="s">
        <v>1854</v>
      </c>
      <c r="T587" s="76" t="s">
        <v>19</v>
      </c>
      <c r="U587" s="89"/>
      <c r="V587" s="90">
        <v>1</v>
      </c>
      <c r="W587" s="399">
        <f t="shared" si="432"/>
        <v>605050</v>
      </c>
      <c r="X587" s="171" t="s">
        <v>2672</v>
      </c>
      <c r="Y587" s="76"/>
      <c r="Z587" s="473" t="s">
        <v>4576</v>
      </c>
      <c r="AA587" s="473" t="s">
        <v>4575</v>
      </c>
      <c r="AB587" s="473" t="s">
        <v>3743</v>
      </c>
      <c r="AC587" s="132" t="s">
        <v>2653</v>
      </c>
      <c r="AD587" s="132">
        <v>43493</v>
      </c>
      <c r="AE587" s="132">
        <v>41729</v>
      </c>
      <c r="AF587" s="132" t="str">
        <f t="shared" si="433"/>
        <v/>
      </c>
      <c r="AG587" s="132">
        <f t="shared" si="434"/>
        <v>41729</v>
      </c>
      <c r="AH587" s="132"/>
      <c r="AI587" s="204"/>
      <c r="AJ587" s="205"/>
      <c r="AK587" s="211"/>
      <c r="AL587" s="207"/>
      <c r="AM587" s="208">
        <v>605050</v>
      </c>
      <c r="AN587" s="93"/>
      <c r="AO587" s="49" t="str">
        <f t="shared" si="431"/>
        <v>山梨県南都留郡鳴沢村鳴沢村１０４４２－４００</v>
      </c>
      <c r="AP587" s="49"/>
      <c r="AQ587" s="89"/>
      <c r="AR587" s="93"/>
      <c r="AS587" s="89"/>
      <c r="AT587" s="93"/>
      <c r="AU587" s="89"/>
      <c r="AV587" s="93"/>
      <c r="AW587" s="89"/>
      <c r="AX587" s="94"/>
      <c r="AY587" s="391">
        <f t="shared" si="435"/>
        <v>0</v>
      </c>
      <c r="AZ587" s="95">
        <f t="shared" si="428"/>
        <v>605050</v>
      </c>
      <c r="BA587" s="49" t="str">
        <f t="shared" si="429"/>
        <v>山梨県南都留郡鳴沢村鳴沢村１０４４２－４００</v>
      </c>
      <c r="BB587" s="48">
        <f t="shared" si="436"/>
        <v>1</v>
      </c>
      <c r="BC587" s="96">
        <f t="shared" si="437"/>
        <v>0</v>
      </c>
      <c r="BD587" s="89" t="str">
        <f t="shared" si="430"/>
        <v>非掲載</v>
      </c>
      <c r="BE587" s="97">
        <f t="shared" si="438"/>
        <v>0</v>
      </c>
      <c r="BF587" s="97">
        <f t="shared" si="439"/>
        <v>0</v>
      </c>
      <c r="BG587" s="97">
        <f t="shared" si="440"/>
        <v>0</v>
      </c>
      <c r="BH587" s="97">
        <f t="shared" si="441"/>
        <v>0</v>
      </c>
      <c r="BI587" s="97">
        <f t="shared" si="442"/>
        <v>0</v>
      </c>
      <c r="BJ587" s="97">
        <f t="shared" si="443"/>
        <v>0</v>
      </c>
      <c r="BK587" s="97">
        <f t="shared" si="444"/>
        <v>0</v>
      </c>
      <c r="BL587" s="97">
        <f t="shared" si="445"/>
        <v>0</v>
      </c>
      <c r="BM587" s="97">
        <f t="shared" si="446"/>
        <v>0</v>
      </c>
      <c r="BN587" s="97">
        <f t="shared" si="447"/>
        <v>0</v>
      </c>
      <c r="BO587" s="97">
        <f t="shared" si="448"/>
        <v>0</v>
      </c>
      <c r="BP587" s="97">
        <f t="shared" si="449"/>
        <v>0</v>
      </c>
      <c r="BQ587" s="97">
        <f t="shared" si="450"/>
        <v>0</v>
      </c>
      <c r="BR587" s="97">
        <f t="shared" si="451"/>
        <v>0</v>
      </c>
      <c r="BS587" s="98">
        <f t="shared" si="452"/>
        <v>605050</v>
      </c>
      <c r="BU587" s="118"/>
      <c r="BV587" s="103" t="s">
        <v>4664</v>
      </c>
    </row>
    <row r="588" spans="1:74" ht="31.5" customHeight="1" x14ac:dyDescent="0.25">
      <c r="A588" s="74">
        <v>19</v>
      </c>
      <c r="B588" s="75">
        <v>308</v>
      </c>
      <c r="C588" s="49" t="s">
        <v>651</v>
      </c>
      <c r="D588" s="76"/>
      <c r="E588" s="48" t="s">
        <v>1209</v>
      </c>
      <c r="F588" s="87" t="s">
        <v>2664</v>
      </c>
      <c r="G588" s="87"/>
      <c r="H588" s="87"/>
      <c r="I588" s="87"/>
      <c r="J588" s="109"/>
      <c r="K588" s="87"/>
      <c r="L588" s="87"/>
      <c r="M588" s="48" t="s">
        <v>2972</v>
      </c>
      <c r="N588" s="49" t="s">
        <v>2662</v>
      </c>
      <c r="O588" s="49"/>
      <c r="P588" s="76" t="str">
        <f t="shared" si="453"/>
        <v/>
      </c>
      <c r="Q588" s="88" t="s">
        <v>655</v>
      </c>
      <c r="R588" s="49"/>
      <c r="S588" s="76" t="s">
        <v>1854</v>
      </c>
      <c r="T588" s="76" t="s">
        <v>19</v>
      </c>
      <c r="U588" s="89"/>
      <c r="V588" s="90">
        <v>1</v>
      </c>
      <c r="W588" s="399">
        <f t="shared" si="432"/>
        <v>584105</v>
      </c>
      <c r="X588" s="171" t="s">
        <v>2663</v>
      </c>
      <c r="Y588" s="76"/>
      <c r="Z588" s="473" t="s">
        <v>4576</v>
      </c>
      <c r="AA588" s="473" t="s">
        <v>4575</v>
      </c>
      <c r="AB588" s="473" t="s">
        <v>4576</v>
      </c>
      <c r="AC588" s="132" t="s">
        <v>2653</v>
      </c>
      <c r="AD588" s="132">
        <v>43493</v>
      </c>
      <c r="AE588" s="132">
        <v>41729</v>
      </c>
      <c r="AF588" s="132" t="str">
        <f t="shared" si="433"/>
        <v/>
      </c>
      <c r="AG588" s="132">
        <f t="shared" si="434"/>
        <v>41729</v>
      </c>
      <c r="AH588" s="132"/>
      <c r="AI588" s="204"/>
      <c r="AJ588" s="205"/>
      <c r="AK588" s="211"/>
      <c r="AL588" s="207"/>
      <c r="AM588" s="208">
        <v>584105</v>
      </c>
      <c r="AN588" s="93"/>
      <c r="AO588" s="49" t="str">
        <f t="shared" si="431"/>
        <v>山梨県南都留郡鳴沢村鳴沢村１０４４２－８２</v>
      </c>
      <c r="AP588" s="49"/>
      <c r="AQ588" s="89"/>
      <c r="AR588" s="93"/>
      <c r="AS588" s="89"/>
      <c r="AT588" s="93"/>
      <c r="AU588" s="89"/>
      <c r="AV588" s="93"/>
      <c r="AW588" s="89"/>
      <c r="AX588" s="94"/>
      <c r="AY588" s="391">
        <f t="shared" si="435"/>
        <v>0</v>
      </c>
      <c r="AZ588" s="95">
        <f t="shared" si="428"/>
        <v>584105</v>
      </c>
      <c r="BA588" s="49" t="str">
        <f t="shared" si="429"/>
        <v>山梨県南都留郡鳴沢村鳴沢村１０４４２－８２</v>
      </c>
      <c r="BB588" s="48">
        <f t="shared" si="436"/>
        <v>1</v>
      </c>
      <c r="BC588" s="96">
        <f t="shared" si="437"/>
        <v>0</v>
      </c>
      <c r="BD588" s="89" t="str">
        <f t="shared" si="430"/>
        <v>非掲載</v>
      </c>
      <c r="BE588" s="97">
        <f t="shared" si="438"/>
        <v>0</v>
      </c>
      <c r="BF588" s="97">
        <f t="shared" si="439"/>
        <v>0</v>
      </c>
      <c r="BG588" s="97">
        <f t="shared" si="440"/>
        <v>0</v>
      </c>
      <c r="BH588" s="97">
        <f t="shared" si="441"/>
        <v>0</v>
      </c>
      <c r="BI588" s="97">
        <f t="shared" si="442"/>
        <v>0</v>
      </c>
      <c r="BJ588" s="97">
        <f t="shared" si="443"/>
        <v>0</v>
      </c>
      <c r="BK588" s="97">
        <f t="shared" si="444"/>
        <v>0</v>
      </c>
      <c r="BL588" s="97">
        <f t="shared" si="445"/>
        <v>0</v>
      </c>
      <c r="BM588" s="97">
        <f t="shared" si="446"/>
        <v>0</v>
      </c>
      <c r="BN588" s="97">
        <f t="shared" si="447"/>
        <v>0</v>
      </c>
      <c r="BO588" s="97">
        <f t="shared" si="448"/>
        <v>0</v>
      </c>
      <c r="BP588" s="97">
        <f t="shared" si="449"/>
        <v>0</v>
      </c>
      <c r="BQ588" s="97">
        <f t="shared" si="450"/>
        <v>0</v>
      </c>
      <c r="BR588" s="97">
        <f t="shared" si="451"/>
        <v>0</v>
      </c>
      <c r="BS588" s="98">
        <f t="shared" si="452"/>
        <v>584105</v>
      </c>
      <c r="BV588" s="103"/>
    </row>
    <row r="589" spans="1:74" ht="31.5" customHeight="1" x14ac:dyDescent="0.25">
      <c r="A589" s="74">
        <v>19</v>
      </c>
      <c r="B589" s="75">
        <v>308</v>
      </c>
      <c r="C589" s="49" t="s">
        <v>651</v>
      </c>
      <c r="D589" s="76"/>
      <c r="E589" s="48" t="s">
        <v>1209</v>
      </c>
      <c r="F589" s="87" t="s">
        <v>2661</v>
      </c>
      <c r="G589" s="87"/>
      <c r="H589" s="87"/>
      <c r="I589" s="87"/>
      <c r="J589" s="109"/>
      <c r="K589" s="87"/>
      <c r="L589" s="87"/>
      <c r="M589" s="48" t="s">
        <v>2972</v>
      </c>
      <c r="N589" s="49" t="s">
        <v>2662</v>
      </c>
      <c r="O589" s="49"/>
      <c r="P589" s="76" t="str">
        <f t="shared" si="453"/>
        <v/>
      </c>
      <c r="Q589" s="88" t="s">
        <v>655</v>
      </c>
      <c r="R589" s="49"/>
      <c r="S589" s="76" t="s">
        <v>1854</v>
      </c>
      <c r="T589" s="76" t="s">
        <v>19</v>
      </c>
      <c r="U589" s="89"/>
      <c r="V589" s="90">
        <v>1</v>
      </c>
      <c r="W589" s="399">
        <f t="shared" si="432"/>
        <v>584105</v>
      </c>
      <c r="X589" s="171" t="s">
        <v>2663</v>
      </c>
      <c r="Y589" s="76"/>
      <c r="Z589" s="473" t="s">
        <v>4576</v>
      </c>
      <c r="AA589" s="473" t="s">
        <v>4575</v>
      </c>
      <c r="AB589" s="473" t="s">
        <v>4576</v>
      </c>
      <c r="AC589" s="132" t="s">
        <v>2653</v>
      </c>
      <c r="AD589" s="132">
        <v>43493</v>
      </c>
      <c r="AE589" s="132">
        <v>41729</v>
      </c>
      <c r="AF589" s="132" t="str">
        <f t="shared" si="433"/>
        <v/>
      </c>
      <c r="AG589" s="132">
        <f t="shared" si="434"/>
        <v>41729</v>
      </c>
      <c r="AH589" s="132"/>
      <c r="AI589" s="204"/>
      <c r="AJ589" s="205"/>
      <c r="AK589" s="206"/>
      <c r="AL589" s="207"/>
      <c r="AM589" s="208">
        <v>584105</v>
      </c>
      <c r="AN589" s="93"/>
      <c r="AO589" s="49" t="str">
        <f t="shared" si="431"/>
        <v>山梨県南都留郡鳴沢村鳴沢村１０４４２－８２</v>
      </c>
      <c r="AP589" s="49"/>
      <c r="AQ589" s="89"/>
      <c r="AR589" s="93"/>
      <c r="AS589" s="89"/>
      <c r="AT589" s="93"/>
      <c r="AU589" s="89"/>
      <c r="AV589" s="93"/>
      <c r="AW589" s="89"/>
      <c r="AX589" s="94"/>
      <c r="AY589" s="391">
        <f t="shared" si="435"/>
        <v>0</v>
      </c>
      <c r="AZ589" s="95">
        <f t="shared" si="428"/>
        <v>584105</v>
      </c>
      <c r="BA589" s="49" t="str">
        <f t="shared" si="429"/>
        <v>山梨県南都留郡鳴沢村鳴沢村１０４４２－８２</v>
      </c>
      <c r="BB589" s="48">
        <f t="shared" si="436"/>
        <v>1</v>
      </c>
      <c r="BC589" s="96">
        <f t="shared" si="437"/>
        <v>0</v>
      </c>
      <c r="BD589" s="89" t="str">
        <f t="shared" si="430"/>
        <v>非掲載</v>
      </c>
      <c r="BE589" s="97">
        <f t="shared" si="438"/>
        <v>0</v>
      </c>
      <c r="BF589" s="97">
        <f t="shared" si="439"/>
        <v>0</v>
      </c>
      <c r="BG589" s="97">
        <f t="shared" si="440"/>
        <v>0</v>
      </c>
      <c r="BH589" s="97">
        <f t="shared" si="441"/>
        <v>0</v>
      </c>
      <c r="BI589" s="97">
        <f t="shared" si="442"/>
        <v>0</v>
      </c>
      <c r="BJ589" s="97">
        <f t="shared" si="443"/>
        <v>0</v>
      </c>
      <c r="BK589" s="97">
        <f t="shared" si="444"/>
        <v>0</v>
      </c>
      <c r="BL589" s="97">
        <f t="shared" si="445"/>
        <v>0</v>
      </c>
      <c r="BM589" s="97">
        <f t="shared" si="446"/>
        <v>0</v>
      </c>
      <c r="BN589" s="97">
        <f t="shared" si="447"/>
        <v>0</v>
      </c>
      <c r="BO589" s="97">
        <f t="shared" si="448"/>
        <v>0</v>
      </c>
      <c r="BP589" s="97">
        <f t="shared" si="449"/>
        <v>0</v>
      </c>
      <c r="BQ589" s="97">
        <f t="shared" si="450"/>
        <v>0</v>
      </c>
      <c r="BR589" s="97">
        <f t="shared" si="451"/>
        <v>0</v>
      </c>
      <c r="BS589" s="98">
        <f t="shared" si="452"/>
        <v>584105</v>
      </c>
      <c r="BU589" s="100"/>
      <c r="BV589" s="103"/>
    </row>
    <row r="590" spans="1:74" s="100" customFormat="1" ht="31.5" customHeight="1" x14ac:dyDescent="0.25">
      <c r="A590" s="74">
        <v>19</v>
      </c>
      <c r="B590" s="75">
        <v>308</v>
      </c>
      <c r="C590" s="49" t="s">
        <v>651</v>
      </c>
      <c r="D590" s="76"/>
      <c r="E590" s="48" t="s">
        <v>1209</v>
      </c>
      <c r="F590" s="87" t="s">
        <v>2652</v>
      </c>
      <c r="G590" s="87"/>
      <c r="H590" s="87"/>
      <c r="I590" s="87"/>
      <c r="J590" s="109"/>
      <c r="K590" s="87"/>
      <c r="L590" s="87"/>
      <c r="M590" s="48" t="s">
        <v>2972</v>
      </c>
      <c r="N590" s="49" t="s">
        <v>2650</v>
      </c>
      <c r="O590" s="49"/>
      <c r="P590" s="76" t="str">
        <f t="shared" si="453"/>
        <v/>
      </c>
      <c r="Q590" s="88" t="s">
        <v>655</v>
      </c>
      <c r="R590" s="49"/>
      <c r="S590" s="76" t="s">
        <v>1854</v>
      </c>
      <c r="T590" s="76" t="s">
        <v>19</v>
      </c>
      <c r="U590" s="89"/>
      <c r="V590" s="90">
        <v>1</v>
      </c>
      <c r="W590" s="399">
        <f t="shared" si="432"/>
        <v>2300000</v>
      </c>
      <c r="X590" s="171" t="s">
        <v>2655</v>
      </c>
      <c r="Y590" s="76"/>
      <c r="Z590" s="473" t="s">
        <v>4576</v>
      </c>
      <c r="AA590" s="473" t="s">
        <v>4575</v>
      </c>
      <c r="AB590" s="473" t="s">
        <v>4576</v>
      </c>
      <c r="AC590" s="132" t="s">
        <v>2653</v>
      </c>
      <c r="AD590" s="132">
        <v>43493</v>
      </c>
      <c r="AE590" s="132">
        <v>41729</v>
      </c>
      <c r="AF590" s="132" t="str">
        <f t="shared" si="433"/>
        <v/>
      </c>
      <c r="AG590" s="132">
        <f t="shared" si="434"/>
        <v>41729</v>
      </c>
      <c r="AH590" s="132"/>
      <c r="AI590" s="204"/>
      <c r="AJ590" s="205"/>
      <c r="AK590" s="206"/>
      <c r="AL590" s="207"/>
      <c r="AM590" s="208">
        <v>2300000</v>
      </c>
      <c r="AN590" s="93"/>
      <c r="AO590" s="49" t="str">
        <f t="shared" si="431"/>
        <v>山梨県南都留郡鳴沢村鳴沢村１０４４２－８６４</v>
      </c>
      <c r="AP590" s="49"/>
      <c r="AQ590" s="89"/>
      <c r="AR590" s="93"/>
      <c r="AS590" s="89"/>
      <c r="AT590" s="93"/>
      <c r="AU590" s="89"/>
      <c r="AV590" s="93"/>
      <c r="AW590" s="89"/>
      <c r="AX590" s="94"/>
      <c r="AY590" s="391">
        <f t="shared" si="435"/>
        <v>0</v>
      </c>
      <c r="AZ590" s="95">
        <f t="shared" si="428"/>
        <v>2300000</v>
      </c>
      <c r="BA590" s="49" t="str">
        <f t="shared" si="429"/>
        <v>山梨県南都留郡鳴沢村鳴沢村１０４４２－８６４</v>
      </c>
      <c r="BB590" s="48">
        <f t="shared" si="436"/>
        <v>1</v>
      </c>
      <c r="BC590" s="96">
        <f t="shared" si="437"/>
        <v>0</v>
      </c>
      <c r="BD590" s="89" t="str">
        <f t="shared" si="430"/>
        <v>非掲載</v>
      </c>
      <c r="BE590" s="97">
        <f t="shared" si="438"/>
        <v>0</v>
      </c>
      <c r="BF590" s="97">
        <f t="shared" si="439"/>
        <v>0</v>
      </c>
      <c r="BG590" s="97">
        <f t="shared" si="440"/>
        <v>0</v>
      </c>
      <c r="BH590" s="97">
        <f t="shared" si="441"/>
        <v>0</v>
      </c>
      <c r="BI590" s="97">
        <f t="shared" si="442"/>
        <v>0</v>
      </c>
      <c r="BJ590" s="97">
        <f t="shared" si="443"/>
        <v>0</v>
      </c>
      <c r="BK590" s="97">
        <f t="shared" si="444"/>
        <v>0</v>
      </c>
      <c r="BL590" s="97">
        <f t="shared" si="445"/>
        <v>0</v>
      </c>
      <c r="BM590" s="97">
        <f t="shared" si="446"/>
        <v>0</v>
      </c>
      <c r="BN590" s="97">
        <f t="shared" si="447"/>
        <v>0</v>
      </c>
      <c r="BO590" s="97">
        <f t="shared" si="448"/>
        <v>0</v>
      </c>
      <c r="BP590" s="97">
        <f t="shared" si="449"/>
        <v>0</v>
      </c>
      <c r="BQ590" s="97">
        <f t="shared" si="450"/>
        <v>0</v>
      </c>
      <c r="BR590" s="97">
        <f t="shared" si="451"/>
        <v>0</v>
      </c>
      <c r="BS590" s="98">
        <f t="shared" si="452"/>
        <v>2300000</v>
      </c>
      <c r="BT590" s="182"/>
      <c r="BV590" s="122"/>
    </row>
    <row r="591" spans="1:74" ht="31.5" customHeight="1" x14ac:dyDescent="0.25">
      <c r="A591" s="74">
        <v>19</v>
      </c>
      <c r="B591" s="75">
        <v>308</v>
      </c>
      <c r="C591" s="49" t="s">
        <v>651</v>
      </c>
      <c r="D591" s="76"/>
      <c r="E591" s="48" t="s">
        <v>1209</v>
      </c>
      <c r="F591" s="87" t="s">
        <v>2659</v>
      </c>
      <c r="G591" s="87"/>
      <c r="H591" s="87"/>
      <c r="I591" s="87"/>
      <c r="J591" s="109"/>
      <c r="K591" s="87"/>
      <c r="L591" s="87"/>
      <c r="M591" s="48" t="s">
        <v>2972</v>
      </c>
      <c r="N591" s="49" t="s">
        <v>2660</v>
      </c>
      <c r="O591" s="49"/>
      <c r="P591" s="76" t="str">
        <f t="shared" si="453"/>
        <v/>
      </c>
      <c r="Q591" s="88" t="s">
        <v>655</v>
      </c>
      <c r="R591" s="49"/>
      <c r="S591" s="76" t="s">
        <v>1854</v>
      </c>
      <c r="T591" s="76" t="s">
        <v>19</v>
      </c>
      <c r="U591" s="89"/>
      <c r="V591" s="90">
        <v>1</v>
      </c>
      <c r="W591" s="399">
        <f t="shared" si="432"/>
        <v>584105</v>
      </c>
      <c r="X591" s="171" t="s">
        <v>2658</v>
      </c>
      <c r="Y591" s="76"/>
      <c r="Z591" s="473" t="s">
        <v>4575</v>
      </c>
      <c r="AA591" s="473" t="s">
        <v>4575</v>
      </c>
      <c r="AB591" s="473" t="s">
        <v>4576</v>
      </c>
      <c r="AC591" s="132" t="s">
        <v>2653</v>
      </c>
      <c r="AD591" s="132">
        <v>43493</v>
      </c>
      <c r="AE591" s="132">
        <v>41729</v>
      </c>
      <c r="AF591" s="132" t="str">
        <f t="shared" si="433"/>
        <v/>
      </c>
      <c r="AG591" s="132">
        <f t="shared" si="434"/>
        <v>41729</v>
      </c>
      <c r="AH591" s="132"/>
      <c r="AI591" s="204"/>
      <c r="AJ591" s="205"/>
      <c r="AK591" s="211"/>
      <c r="AL591" s="207"/>
      <c r="AM591" s="208">
        <v>584105</v>
      </c>
      <c r="AN591" s="93"/>
      <c r="AO591" s="49" t="str">
        <f t="shared" si="431"/>
        <v>山梨県南都留郡鳴沢村鳴沢村１０４４３－３６２</v>
      </c>
      <c r="AP591" s="49"/>
      <c r="AQ591" s="89"/>
      <c r="AR591" s="93"/>
      <c r="AS591" s="89"/>
      <c r="AT591" s="93"/>
      <c r="AU591" s="89"/>
      <c r="AV591" s="93"/>
      <c r="AW591" s="89"/>
      <c r="AX591" s="94"/>
      <c r="AY591" s="391">
        <f t="shared" si="435"/>
        <v>0</v>
      </c>
      <c r="AZ591" s="95">
        <f t="shared" si="428"/>
        <v>584105</v>
      </c>
      <c r="BA591" s="49" t="str">
        <f t="shared" si="429"/>
        <v>山梨県南都留郡鳴沢村鳴沢村１０４４３－３６２</v>
      </c>
      <c r="BB591" s="48">
        <f t="shared" si="436"/>
        <v>1</v>
      </c>
      <c r="BC591" s="96">
        <f t="shared" si="437"/>
        <v>0</v>
      </c>
      <c r="BD591" s="89" t="str">
        <f t="shared" si="430"/>
        <v>非掲載</v>
      </c>
      <c r="BE591" s="97">
        <f t="shared" si="438"/>
        <v>0</v>
      </c>
      <c r="BF591" s="97">
        <f t="shared" si="439"/>
        <v>0</v>
      </c>
      <c r="BG591" s="97">
        <f t="shared" si="440"/>
        <v>0</v>
      </c>
      <c r="BH591" s="97">
        <f t="shared" si="441"/>
        <v>0</v>
      </c>
      <c r="BI591" s="97">
        <f t="shared" si="442"/>
        <v>0</v>
      </c>
      <c r="BJ591" s="97">
        <f t="shared" si="443"/>
        <v>0</v>
      </c>
      <c r="BK591" s="97">
        <f t="shared" si="444"/>
        <v>0</v>
      </c>
      <c r="BL591" s="97">
        <f t="shared" si="445"/>
        <v>0</v>
      </c>
      <c r="BM591" s="97">
        <f t="shared" si="446"/>
        <v>0</v>
      </c>
      <c r="BN591" s="97">
        <f t="shared" si="447"/>
        <v>0</v>
      </c>
      <c r="BO591" s="97">
        <f t="shared" si="448"/>
        <v>0</v>
      </c>
      <c r="BP591" s="97">
        <f t="shared" si="449"/>
        <v>0</v>
      </c>
      <c r="BQ591" s="97">
        <f t="shared" si="450"/>
        <v>0</v>
      </c>
      <c r="BR591" s="97">
        <f t="shared" si="451"/>
        <v>0</v>
      </c>
      <c r="BS591" s="98">
        <f t="shared" si="452"/>
        <v>584105</v>
      </c>
      <c r="BT591" s="184"/>
      <c r="BV591" s="103"/>
    </row>
    <row r="592" spans="1:74" s="118" customFormat="1" ht="31.5" customHeight="1" x14ac:dyDescent="0.25">
      <c r="A592" s="74">
        <v>19</v>
      </c>
      <c r="B592" s="75">
        <v>308</v>
      </c>
      <c r="C592" s="49" t="s">
        <v>651</v>
      </c>
      <c r="D592" s="76"/>
      <c r="E592" s="48" t="s">
        <v>1209</v>
      </c>
      <c r="F592" s="87" t="s">
        <v>2651</v>
      </c>
      <c r="G592" s="87"/>
      <c r="H592" s="87"/>
      <c r="I592" s="87"/>
      <c r="J592" s="109"/>
      <c r="K592" s="87"/>
      <c r="L592" s="87"/>
      <c r="M592" s="48" t="s">
        <v>2972</v>
      </c>
      <c r="N592" s="49" t="s">
        <v>2649</v>
      </c>
      <c r="O592" s="49"/>
      <c r="P592" s="76" t="str">
        <f t="shared" si="453"/>
        <v/>
      </c>
      <c r="Q592" s="88" t="s">
        <v>655</v>
      </c>
      <c r="R592" s="49"/>
      <c r="S592" s="76" t="s">
        <v>1854</v>
      </c>
      <c r="T592" s="76" t="s">
        <v>19</v>
      </c>
      <c r="U592" s="89"/>
      <c r="V592" s="90">
        <v>1</v>
      </c>
      <c r="W592" s="399">
        <f t="shared" si="432"/>
        <v>584105</v>
      </c>
      <c r="X592" s="171" t="s">
        <v>2654</v>
      </c>
      <c r="Y592" s="76"/>
      <c r="Z592" s="473" t="s">
        <v>4575</v>
      </c>
      <c r="AA592" s="473" t="s">
        <v>4575</v>
      </c>
      <c r="AB592" s="473" t="s">
        <v>4576</v>
      </c>
      <c r="AC592" s="132" t="s">
        <v>2653</v>
      </c>
      <c r="AD592" s="132">
        <v>43493</v>
      </c>
      <c r="AE592" s="132">
        <v>41729</v>
      </c>
      <c r="AF592" s="132" t="str">
        <f t="shared" si="433"/>
        <v/>
      </c>
      <c r="AG592" s="132">
        <f t="shared" si="434"/>
        <v>41729</v>
      </c>
      <c r="AH592" s="132"/>
      <c r="AI592" s="204"/>
      <c r="AJ592" s="205"/>
      <c r="AK592" s="206"/>
      <c r="AL592" s="207"/>
      <c r="AM592" s="208">
        <v>584105</v>
      </c>
      <c r="AN592" s="93"/>
      <c r="AO592" s="49" t="str">
        <f t="shared" si="431"/>
        <v>山梨県南都留郡鳴沢村鳴沢村１０４４３－４５８</v>
      </c>
      <c r="AP592" s="49"/>
      <c r="AQ592" s="89"/>
      <c r="AR592" s="93"/>
      <c r="AS592" s="89"/>
      <c r="AT592" s="93"/>
      <c r="AU592" s="89"/>
      <c r="AV592" s="93"/>
      <c r="AW592" s="89"/>
      <c r="AX592" s="94"/>
      <c r="AY592" s="391">
        <f t="shared" si="435"/>
        <v>0</v>
      </c>
      <c r="AZ592" s="95">
        <f t="shared" si="428"/>
        <v>584105</v>
      </c>
      <c r="BA592" s="49" t="str">
        <f t="shared" si="429"/>
        <v>山梨県南都留郡鳴沢村鳴沢村１０４４３－４５８</v>
      </c>
      <c r="BB592" s="48">
        <f t="shared" si="436"/>
        <v>1</v>
      </c>
      <c r="BC592" s="96">
        <f t="shared" si="437"/>
        <v>0</v>
      </c>
      <c r="BD592" s="89" t="str">
        <f t="shared" si="430"/>
        <v>非掲載</v>
      </c>
      <c r="BE592" s="97">
        <f t="shared" si="438"/>
        <v>0</v>
      </c>
      <c r="BF592" s="97">
        <f t="shared" si="439"/>
        <v>0</v>
      </c>
      <c r="BG592" s="97">
        <f t="shared" si="440"/>
        <v>0</v>
      </c>
      <c r="BH592" s="97">
        <f t="shared" si="441"/>
        <v>0</v>
      </c>
      <c r="BI592" s="97">
        <f t="shared" si="442"/>
        <v>0</v>
      </c>
      <c r="BJ592" s="97">
        <f t="shared" si="443"/>
        <v>0</v>
      </c>
      <c r="BK592" s="97">
        <f t="shared" si="444"/>
        <v>0</v>
      </c>
      <c r="BL592" s="97">
        <f t="shared" si="445"/>
        <v>0</v>
      </c>
      <c r="BM592" s="97">
        <f t="shared" si="446"/>
        <v>0</v>
      </c>
      <c r="BN592" s="97">
        <f t="shared" si="447"/>
        <v>0</v>
      </c>
      <c r="BO592" s="97">
        <f t="shared" si="448"/>
        <v>0</v>
      </c>
      <c r="BP592" s="97">
        <f t="shared" si="449"/>
        <v>0</v>
      </c>
      <c r="BQ592" s="97">
        <f t="shared" si="450"/>
        <v>0</v>
      </c>
      <c r="BR592" s="97">
        <f t="shared" si="451"/>
        <v>0</v>
      </c>
      <c r="BS592" s="98">
        <f t="shared" si="452"/>
        <v>584105</v>
      </c>
      <c r="BT592" s="184"/>
      <c r="BU592" s="58"/>
      <c r="BV592" s="136"/>
    </row>
    <row r="593" spans="1:74" ht="31.5" customHeight="1" x14ac:dyDescent="0.25">
      <c r="A593" s="74">
        <v>19</v>
      </c>
      <c r="B593" s="75">
        <v>336</v>
      </c>
      <c r="C593" s="49" t="s">
        <v>2016</v>
      </c>
      <c r="D593" s="76" t="s">
        <v>2906</v>
      </c>
      <c r="E593" s="48" t="s">
        <v>1071</v>
      </c>
      <c r="F593" s="87" t="s">
        <v>3118</v>
      </c>
      <c r="G593" s="87"/>
      <c r="H593" s="87"/>
      <c r="I593" s="87"/>
      <c r="J593" s="109"/>
      <c r="K593" s="87"/>
      <c r="L593" s="87"/>
      <c r="M593" s="82" t="s">
        <v>3442</v>
      </c>
      <c r="N593" s="49" t="s">
        <v>1435</v>
      </c>
      <c r="O593" s="49"/>
      <c r="P593" s="76" t="str">
        <f t="shared" si="453"/>
        <v/>
      </c>
      <c r="Q593" s="88" t="s">
        <v>666</v>
      </c>
      <c r="R593" s="49"/>
      <c r="S593" s="76" t="s">
        <v>1854</v>
      </c>
      <c r="T593" s="76" t="s">
        <v>18</v>
      </c>
      <c r="U593" s="89"/>
      <c r="V593" s="90">
        <v>20</v>
      </c>
      <c r="W593" s="399">
        <f t="shared" si="432"/>
        <v>590733</v>
      </c>
      <c r="X593" s="171" t="s">
        <v>3095</v>
      </c>
      <c r="Y593" s="76"/>
      <c r="Z593" s="473" t="s">
        <v>4575</v>
      </c>
      <c r="AA593" s="473" t="s">
        <v>4575</v>
      </c>
      <c r="AB593" s="473" t="s">
        <v>4576</v>
      </c>
      <c r="AC593" s="132" t="s">
        <v>146</v>
      </c>
      <c r="AD593" s="132">
        <v>43199</v>
      </c>
      <c r="AE593" s="132">
        <v>41716</v>
      </c>
      <c r="AF593" s="132" t="str">
        <f t="shared" si="433"/>
        <v/>
      </c>
      <c r="AG593" s="132">
        <f t="shared" si="434"/>
        <v>41716</v>
      </c>
      <c r="AH593" s="132"/>
      <c r="AI593" s="204"/>
      <c r="AJ593" s="205"/>
      <c r="AK593" s="206"/>
      <c r="AL593" s="207"/>
      <c r="AM593" s="208">
        <v>11814660</v>
      </c>
      <c r="AN593" s="93"/>
      <c r="AO593" s="49" t="str">
        <f t="shared" si="431"/>
        <v>山梨県韮崎市旭町上條南割３３１４－１４９</v>
      </c>
      <c r="AP593" s="49"/>
      <c r="AQ593" s="89"/>
      <c r="AR593" s="93"/>
      <c r="AS593" s="89"/>
      <c r="AT593" s="93"/>
      <c r="AU593" s="89"/>
      <c r="AV593" s="93"/>
      <c r="AW593" s="89"/>
      <c r="AX593" s="94"/>
      <c r="AY593" s="391">
        <f t="shared" si="435"/>
        <v>0</v>
      </c>
      <c r="AZ593" s="95">
        <f t="shared" si="428"/>
        <v>11814660</v>
      </c>
      <c r="BA593" s="49" t="str">
        <f t="shared" si="429"/>
        <v>山梨県韮崎市旭町上條南割３３１４－１４９</v>
      </c>
      <c r="BB593" s="48">
        <f t="shared" si="436"/>
        <v>20</v>
      </c>
      <c r="BC593" s="96">
        <f t="shared" si="437"/>
        <v>0</v>
      </c>
      <c r="BD593" s="89" t="str">
        <f t="shared" si="430"/>
        <v>期限未記載</v>
      </c>
      <c r="BE593" s="97">
        <f t="shared" si="438"/>
        <v>11814660</v>
      </c>
      <c r="BF593" s="97">
        <f t="shared" si="439"/>
        <v>0</v>
      </c>
      <c r="BG593" s="97">
        <f t="shared" si="440"/>
        <v>0</v>
      </c>
      <c r="BH593" s="97">
        <f t="shared" si="441"/>
        <v>0</v>
      </c>
      <c r="BI593" s="97">
        <f t="shared" si="442"/>
        <v>0</v>
      </c>
      <c r="BJ593" s="97">
        <f t="shared" si="443"/>
        <v>0</v>
      </c>
      <c r="BK593" s="97">
        <f t="shared" si="444"/>
        <v>0</v>
      </c>
      <c r="BL593" s="97">
        <f t="shared" si="445"/>
        <v>0</v>
      </c>
      <c r="BM593" s="97">
        <f t="shared" si="446"/>
        <v>0</v>
      </c>
      <c r="BN593" s="97">
        <f t="shared" si="447"/>
        <v>0</v>
      </c>
      <c r="BO593" s="97">
        <f t="shared" si="448"/>
        <v>0</v>
      </c>
      <c r="BP593" s="97">
        <f t="shared" si="449"/>
        <v>0</v>
      </c>
      <c r="BQ593" s="97">
        <f t="shared" si="450"/>
        <v>0</v>
      </c>
      <c r="BR593" s="97">
        <f t="shared" si="451"/>
        <v>0</v>
      </c>
      <c r="BS593" s="98">
        <f t="shared" si="452"/>
        <v>0</v>
      </c>
      <c r="BT593" s="184"/>
      <c r="BU593" s="100"/>
      <c r="BV593" s="103"/>
    </row>
    <row r="594" spans="1:74" ht="31.5" customHeight="1" x14ac:dyDescent="0.25">
      <c r="A594" s="74">
        <v>19</v>
      </c>
      <c r="B594" s="75">
        <v>337</v>
      </c>
      <c r="C594" s="49" t="s">
        <v>2016</v>
      </c>
      <c r="D594" s="76" t="s">
        <v>3096</v>
      </c>
      <c r="E594" s="48"/>
      <c r="F594" s="318" t="s">
        <v>3118</v>
      </c>
      <c r="G594" s="318"/>
      <c r="H594" s="87"/>
      <c r="I594" s="87"/>
      <c r="J594" s="109"/>
      <c r="K594" s="87"/>
      <c r="L594" s="87"/>
      <c r="M594" s="82" t="s">
        <v>3442</v>
      </c>
      <c r="N594" s="49" t="s">
        <v>1951</v>
      </c>
      <c r="O594" s="49"/>
      <c r="P594" s="76"/>
      <c r="Q594" s="102"/>
      <c r="R594" s="103"/>
      <c r="S594" s="76" t="s">
        <v>1854</v>
      </c>
      <c r="T594" s="76" t="s">
        <v>18</v>
      </c>
      <c r="U594" s="89"/>
      <c r="V594" s="90">
        <v>20</v>
      </c>
      <c r="W594" s="399">
        <f t="shared" si="432"/>
        <v>137000</v>
      </c>
      <c r="X594" s="171" t="s">
        <v>3095</v>
      </c>
      <c r="Y594" s="121"/>
      <c r="Z594" s="473" t="s">
        <v>4575</v>
      </c>
      <c r="AA594" s="473" t="s">
        <v>4575</v>
      </c>
      <c r="AB594" s="473" t="s">
        <v>4576</v>
      </c>
      <c r="AC594" s="204"/>
      <c r="AD594" s="132">
        <v>43022</v>
      </c>
      <c r="AE594" s="132"/>
      <c r="AF594" s="132" t="str">
        <f t="shared" si="433"/>
        <v/>
      </c>
      <c r="AG594" s="132">
        <f t="shared" si="434"/>
        <v>43022</v>
      </c>
      <c r="AH594" s="132"/>
      <c r="AI594" s="132"/>
      <c r="AJ594" s="132"/>
      <c r="AK594" s="215"/>
      <c r="AL594" s="132"/>
      <c r="AM594" s="212"/>
      <c r="AN594" s="93">
        <v>2740000</v>
      </c>
      <c r="AO594" s="49" t="str">
        <f t="shared" si="431"/>
        <v>山梨県韮崎市旭町上條南割３３１４番１４９－１他_20171014</v>
      </c>
      <c r="AP594" s="49"/>
      <c r="AQ594" s="89"/>
      <c r="AR594" s="93"/>
      <c r="AS594" s="89"/>
      <c r="AT594" s="93"/>
      <c r="AU594" s="89"/>
      <c r="AV594" s="93"/>
      <c r="AW594" s="107"/>
      <c r="AX594" s="103"/>
      <c r="AY594" s="391">
        <f t="shared" si="435"/>
        <v>0</v>
      </c>
      <c r="AZ594" s="95" t="str">
        <f t="shared" si="428"/>
        <v/>
      </c>
      <c r="BA594" s="49" t="str">
        <f t="shared" si="429"/>
        <v>山梨県韮崎市旭町上條南割３３１４番１４９－１他_20171014</v>
      </c>
      <c r="BB594" s="48">
        <f t="shared" si="436"/>
        <v>20</v>
      </c>
      <c r="BC594" s="96">
        <f t="shared" si="437"/>
        <v>0</v>
      </c>
      <c r="BD594" s="89">
        <f t="shared" si="430"/>
        <v>0</v>
      </c>
      <c r="BE594" s="97">
        <f t="shared" si="438"/>
        <v>0</v>
      </c>
      <c r="BF594" s="97" t="str">
        <f t="shared" si="439"/>
        <v/>
      </c>
      <c r="BG594" s="97">
        <f t="shared" si="440"/>
        <v>0</v>
      </c>
      <c r="BH594" s="97">
        <f t="shared" si="441"/>
        <v>0</v>
      </c>
      <c r="BI594" s="97">
        <f t="shared" si="442"/>
        <v>0</v>
      </c>
      <c r="BJ594" s="97">
        <f t="shared" si="443"/>
        <v>0</v>
      </c>
      <c r="BK594" s="97">
        <f t="shared" si="444"/>
        <v>0</v>
      </c>
      <c r="BL594" s="97">
        <f t="shared" si="445"/>
        <v>0</v>
      </c>
      <c r="BM594" s="97">
        <f t="shared" si="446"/>
        <v>0</v>
      </c>
      <c r="BN594" s="97">
        <f t="shared" si="447"/>
        <v>0</v>
      </c>
      <c r="BO594" s="97">
        <f t="shared" si="448"/>
        <v>0</v>
      </c>
      <c r="BP594" s="97">
        <f t="shared" si="449"/>
        <v>0</v>
      </c>
      <c r="BQ594" s="97">
        <f t="shared" si="450"/>
        <v>0</v>
      </c>
      <c r="BR594" s="97">
        <f t="shared" si="451"/>
        <v>0</v>
      </c>
      <c r="BS594" s="98" t="e">
        <f t="shared" si="452"/>
        <v>#VALUE!</v>
      </c>
      <c r="BU594" s="100"/>
      <c r="BV594" s="103"/>
    </row>
    <row r="595" spans="1:74" ht="31.5" customHeight="1" x14ac:dyDescent="0.25">
      <c r="A595" s="74">
        <v>19</v>
      </c>
      <c r="B595" s="75">
        <v>338</v>
      </c>
      <c r="C595" s="49" t="s">
        <v>2016</v>
      </c>
      <c r="D595" s="76" t="s">
        <v>3096</v>
      </c>
      <c r="E595" s="48"/>
      <c r="F595" s="318" t="s">
        <v>3119</v>
      </c>
      <c r="G595" s="318"/>
      <c r="H595" s="87"/>
      <c r="I595" s="87"/>
      <c r="J595" s="109"/>
      <c r="K595" s="87"/>
      <c r="L595" s="87"/>
      <c r="M595" s="82" t="s">
        <v>3442</v>
      </c>
      <c r="N595" s="49" t="s">
        <v>1952</v>
      </c>
      <c r="O595" s="49"/>
      <c r="P595" s="76"/>
      <c r="Q595" s="102"/>
      <c r="R595" s="103"/>
      <c r="S595" s="76" t="s">
        <v>1854</v>
      </c>
      <c r="T595" s="76" t="s">
        <v>18</v>
      </c>
      <c r="U595" s="89"/>
      <c r="V595" s="90">
        <v>11</v>
      </c>
      <c r="W595" s="399">
        <f t="shared" si="432"/>
        <v>87272.727272727279</v>
      </c>
      <c r="X595" s="171" t="s">
        <v>3094</v>
      </c>
      <c r="Y595" s="121"/>
      <c r="Z595" s="473" t="s">
        <v>4575</v>
      </c>
      <c r="AA595" s="473" t="s">
        <v>4575</v>
      </c>
      <c r="AB595" s="473" t="s">
        <v>4576</v>
      </c>
      <c r="AC595" s="204"/>
      <c r="AD595" s="132">
        <v>42853</v>
      </c>
      <c r="AE595" s="132"/>
      <c r="AF595" s="132" t="str">
        <f t="shared" si="433"/>
        <v/>
      </c>
      <c r="AG595" s="132">
        <f t="shared" si="434"/>
        <v>42853</v>
      </c>
      <c r="AH595" s="132"/>
      <c r="AI595" s="132"/>
      <c r="AJ595" s="132"/>
      <c r="AK595" s="242"/>
      <c r="AL595" s="132"/>
      <c r="AM595" s="212"/>
      <c r="AN595" s="93">
        <v>960000</v>
      </c>
      <c r="AO595" s="49" t="str">
        <f t="shared" si="431"/>
        <v>山梨県韮崎市穴山町宮窪４６４７－１～２_20171216</v>
      </c>
      <c r="AP595" s="49"/>
      <c r="AQ595" s="89"/>
      <c r="AR595" s="93"/>
      <c r="AS595" s="89"/>
      <c r="AT595" s="93"/>
      <c r="AU595" s="89"/>
      <c r="AV595" s="93"/>
      <c r="AW595" s="107"/>
      <c r="AX595" s="103"/>
      <c r="AY595" s="391">
        <f t="shared" si="435"/>
        <v>0</v>
      </c>
      <c r="AZ595" s="95" t="str">
        <f t="shared" si="428"/>
        <v/>
      </c>
      <c r="BA595" s="49" t="str">
        <f t="shared" si="429"/>
        <v>山梨県韮崎市穴山町宮窪４６４７－１～２_20171216</v>
      </c>
      <c r="BB595" s="48">
        <f t="shared" si="436"/>
        <v>11</v>
      </c>
      <c r="BC595" s="96">
        <f t="shared" si="437"/>
        <v>0</v>
      </c>
      <c r="BD595" s="89">
        <f t="shared" si="430"/>
        <v>0</v>
      </c>
      <c r="BE595" s="97">
        <f t="shared" si="438"/>
        <v>0</v>
      </c>
      <c r="BF595" s="97" t="str">
        <f t="shared" si="439"/>
        <v/>
      </c>
      <c r="BG595" s="97">
        <f t="shared" si="440"/>
        <v>0</v>
      </c>
      <c r="BH595" s="97">
        <f t="shared" si="441"/>
        <v>0</v>
      </c>
      <c r="BI595" s="97">
        <f t="shared" si="442"/>
        <v>0</v>
      </c>
      <c r="BJ595" s="97">
        <f t="shared" si="443"/>
        <v>0</v>
      </c>
      <c r="BK595" s="97">
        <f t="shared" si="444"/>
        <v>0</v>
      </c>
      <c r="BL595" s="97">
        <f t="shared" si="445"/>
        <v>0</v>
      </c>
      <c r="BM595" s="97">
        <f t="shared" si="446"/>
        <v>0</v>
      </c>
      <c r="BN595" s="97">
        <f t="shared" si="447"/>
        <v>0</v>
      </c>
      <c r="BO595" s="97">
        <f t="shared" si="448"/>
        <v>0</v>
      </c>
      <c r="BP595" s="97">
        <f t="shared" si="449"/>
        <v>0</v>
      </c>
      <c r="BQ595" s="97">
        <f t="shared" si="450"/>
        <v>0</v>
      </c>
      <c r="BR595" s="97">
        <f t="shared" si="451"/>
        <v>0</v>
      </c>
      <c r="BS595" s="98" t="e">
        <f t="shared" si="452"/>
        <v>#VALUE!</v>
      </c>
      <c r="BU595" s="100"/>
      <c r="BV595" s="103"/>
    </row>
    <row r="596" spans="1:74" s="118" customFormat="1" ht="31.5" customHeight="1" x14ac:dyDescent="0.25">
      <c r="A596" s="74">
        <v>19</v>
      </c>
      <c r="B596" s="75">
        <v>339</v>
      </c>
      <c r="C596" s="49" t="s">
        <v>2016</v>
      </c>
      <c r="D596" s="76" t="s">
        <v>2906</v>
      </c>
      <c r="E596" s="48" t="s">
        <v>1070</v>
      </c>
      <c r="F596" s="87" t="s">
        <v>3119</v>
      </c>
      <c r="G596" s="87"/>
      <c r="H596" s="87"/>
      <c r="I596" s="87"/>
      <c r="J596" s="109"/>
      <c r="K596" s="87"/>
      <c r="L596" s="87"/>
      <c r="M596" s="82" t="s">
        <v>3442</v>
      </c>
      <c r="N596" s="49" t="s">
        <v>1436</v>
      </c>
      <c r="O596" s="49"/>
      <c r="P596" s="76" t="str">
        <f t="shared" ref="P596:P601" si="454">IF(COUNTIF(N596,"*未確定*"),"番地未確定","")</f>
        <v/>
      </c>
      <c r="Q596" s="88" t="s">
        <v>667</v>
      </c>
      <c r="R596" s="49"/>
      <c r="S596" s="76" t="s">
        <v>1854</v>
      </c>
      <c r="T596" s="76" t="s">
        <v>18</v>
      </c>
      <c r="U596" s="89"/>
      <c r="V596" s="90">
        <v>7</v>
      </c>
      <c r="W596" s="399">
        <f t="shared" si="432"/>
        <v>2467462</v>
      </c>
      <c r="X596" s="171" t="s">
        <v>3094</v>
      </c>
      <c r="Y596" s="76"/>
      <c r="Z596" s="473" t="s">
        <v>4575</v>
      </c>
      <c r="AA596" s="473" t="s">
        <v>4575</v>
      </c>
      <c r="AB596" s="473" t="s">
        <v>4576</v>
      </c>
      <c r="AC596" s="132">
        <v>43231</v>
      </c>
      <c r="AD596" s="132">
        <v>43199</v>
      </c>
      <c r="AE596" s="132">
        <v>41716</v>
      </c>
      <c r="AF596" s="132" t="str">
        <f t="shared" si="433"/>
        <v/>
      </c>
      <c r="AG596" s="132">
        <f t="shared" si="434"/>
        <v>41716</v>
      </c>
      <c r="AH596" s="132"/>
      <c r="AI596" s="204"/>
      <c r="AJ596" s="205"/>
      <c r="AK596" s="211"/>
      <c r="AL596" s="207"/>
      <c r="AM596" s="208">
        <v>17272234</v>
      </c>
      <c r="AN596" s="93"/>
      <c r="AO596" s="49" t="str">
        <f t="shared" si="431"/>
        <v>山梨県韮崎市穴山町字宮窪４６４７</v>
      </c>
      <c r="AP596" s="49"/>
      <c r="AQ596" s="89"/>
      <c r="AR596" s="93"/>
      <c r="AS596" s="89"/>
      <c r="AT596" s="93"/>
      <c r="AU596" s="89"/>
      <c r="AV596" s="93"/>
      <c r="AW596" s="89"/>
      <c r="AX596" s="94"/>
      <c r="AY596" s="391">
        <f t="shared" si="435"/>
        <v>0</v>
      </c>
      <c r="AZ596" s="95">
        <f t="shared" si="428"/>
        <v>17272234</v>
      </c>
      <c r="BA596" s="49" t="str">
        <f t="shared" si="429"/>
        <v>山梨県韮崎市穴山町字宮窪４６４７</v>
      </c>
      <c r="BB596" s="48">
        <f t="shared" si="436"/>
        <v>7</v>
      </c>
      <c r="BC596" s="96">
        <f t="shared" si="437"/>
        <v>0</v>
      </c>
      <c r="BD596" s="89">
        <f t="shared" si="430"/>
        <v>43231</v>
      </c>
      <c r="BE596" s="97">
        <f t="shared" si="438"/>
        <v>0</v>
      </c>
      <c r="BF596" s="97">
        <f t="shared" si="439"/>
        <v>17272234</v>
      </c>
      <c r="BG596" s="97">
        <f t="shared" si="440"/>
        <v>0</v>
      </c>
      <c r="BH596" s="97">
        <f t="shared" si="441"/>
        <v>0</v>
      </c>
      <c r="BI596" s="97">
        <f t="shared" si="442"/>
        <v>0</v>
      </c>
      <c r="BJ596" s="97">
        <f t="shared" si="443"/>
        <v>0</v>
      </c>
      <c r="BK596" s="97">
        <f t="shared" si="444"/>
        <v>0</v>
      </c>
      <c r="BL596" s="97">
        <f t="shared" si="445"/>
        <v>0</v>
      </c>
      <c r="BM596" s="97">
        <f t="shared" si="446"/>
        <v>0</v>
      </c>
      <c r="BN596" s="97">
        <f t="shared" si="447"/>
        <v>0</v>
      </c>
      <c r="BO596" s="97">
        <f t="shared" si="448"/>
        <v>0</v>
      </c>
      <c r="BP596" s="97">
        <f t="shared" si="449"/>
        <v>0</v>
      </c>
      <c r="BQ596" s="97">
        <f t="shared" si="450"/>
        <v>0</v>
      </c>
      <c r="BR596" s="97">
        <f t="shared" si="451"/>
        <v>0</v>
      </c>
      <c r="BS596" s="98">
        <f t="shared" si="452"/>
        <v>0</v>
      </c>
      <c r="BT596" s="182"/>
      <c r="BU596" s="58"/>
      <c r="BV596" s="136"/>
    </row>
    <row r="597" spans="1:74" ht="31.5" customHeight="1" x14ac:dyDescent="0.25">
      <c r="A597" s="74">
        <v>19</v>
      </c>
      <c r="B597" s="75">
        <v>340</v>
      </c>
      <c r="C597" s="49" t="s">
        <v>2016</v>
      </c>
      <c r="D597" s="76" t="s">
        <v>2906</v>
      </c>
      <c r="E597" s="48" t="s">
        <v>1135</v>
      </c>
      <c r="F597" s="87" t="s">
        <v>3202</v>
      </c>
      <c r="G597" s="87"/>
      <c r="H597" s="87"/>
      <c r="I597" s="87"/>
      <c r="J597" s="109"/>
      <c r="K597" s="87"/>
      <c r="L597" s="87"/>
      <c r="M597" s="82" t="s">
        <v>3442</v>
      </c>
      <c r="N597" s="49" t="s">
        <v>1438</v>
      </c>
      <c r="O597" s="49"/>
      <c r="P597" s="76" t="str">
        <f t="shared" si="454"/>
        <v/>
      </c>
      <c r="Q597" s="88" t="s">
        <v>669</v>
      </c>
      <c r="R597" s="49"/>
      <c r="S597" s="76" t="s">
        <v>1854</v>
      </c>
      <c r="T597" s="76" t="s">
        <v>18</v>
      </c>
      <c r="U597" s="89"/>
      <c r="V597" s="90">
        <v>1</v>
      </c>
      <c r="W597" s="399">
        <f t="shared" si="432"/>
        <v>573705</v>
      </c>
      <c r="X597" s="171" t="s">
        <v>3081</v>
      </c>
      <c r="Y597" s="76"/>
      <c r="Z597" s="473" t="s">
        <v>4575</v>
      </c>
      <c r="AA597" s="473" t="s">
        <v>4575</v>
      </c>
      <c r="AB597" s="473" t="s">
        <v>4576</v>
      </c>
      <c r="AC597" s="132" t="s">
        <v>146</v>
      </c>
      <c r="AD597" s="132">
        <v>42817</v>
      </c>
      <c r="AE597" s="132">
        <v>41716</v>
      </c>
      <c r="AF597" s="132" t="str">
        <f t="shared" si="433"/>
        <v/>
      </c>
      <c r="AG597" s="132">
        <f t="shared" si="434"/>
        <v>41716</v>
      </c>
      <c r="AH597" s="132"/>
      <c r="AI597" s="204"/>
      <c r="AJ597" s="205"/>
      <c r="AK597" s="206"/>
      <c r="AL597" s="207"/>
      <c r="AM597" s="208">
        <v>573705</v>
      </c>
      <c r="AN597" s="93"/>
      <c r="AO597" s="49" t="str">
        <f t="shared" si="431"/>
        <v>山梨県韮崎市穂坂町宮久保字上野原２４５６－１～２</v>
      </c>
      <c r="AP597" s="49"/>
      <c r="AQ597" s="89"/>
      <c r="AR597" s="93"/>
      <c r="AS597" s="89"/>
      <c r="AT597" s="93"/>
      <c r="AU597" s="89"/>
      <c r="AV597" s="93"/>
      <c r="AW597" s="89"/>
      <c r="AX597" s="94"/>
      <c r="AY597" s="391">
        <f t="shared" si="435"/>
        <v>0</v>
      </c>
      <c r="AZ597" s="95">
        <f t="shared" ref="AZ597:AZ660" si="455">IF(AM597=0,"",AM597-AR597-AT597-AV597-AX597)</f>
        <v>573705</v>
      </c>
      <c r="BA597" s="49" t="str">
        <f t="shared" ref="BA597:BA660" si="456">N597</f>
        <v>山梨県韮崎市穂坂町宮久保字上野原２４５６－１～２</v>
      </c>
      <c r="BB597" s="48">
        <f t="shared" si="436"/>
        <v>1</v>
      </c>
      <c r="BC597" s="96">
        <f t="shared" si="437"/>
        <v>0</v>
      </c>
      <c r="BD597" s="89" t="str">
        <f t="shared" ref="BD597:BD660" si="457">AC597</f>
        <v>期限未記載</v>
      </c>
      <c r="BE597" s="97">
        <f t="shared" si="438"/>
        <v>573705</v>
      </c>
      <c r="BF597" s="97">
        <f t="shared" si="439"/>
        <v>0</v>
      </c>
      <c r="BG597" s="97">
        <f t="shared" si="440"/>
        <v>0</v>
      </c>
      <c r="BH597" s="97">
        <f t="shared" si="441"/>
        <v>0</v>
      </c>
      <c r="BI597" s="97">
        <f t="shared" si="442"/>
        <v>0</v>
      </c>
      <c r="BJ597" s="97">
        <f t="shared" si="443"/>
        <v>0</v>
      </c>
      <c r="BK597" s="97">
        <f t="shared" si="444"/>
        <v>0</v>
      </c>
      <c r="BL597" s="97">
        <f t="shared" si="445"/>
        <v>0</v>
      </c>
      <c r="BM597" s="97">
        <f t="shared" si="446"/>
        <v>0</v>
      </c>
      <c r="BN597" s="97">
        <f t="shared" si="447"/>
        <v>0</v>
      </c>
      <c r="BO597" s="97">
        <f t="shared" si="448"/>
        <v>0</v>
      </c>
      <c r="BP597" s="97">
        <f t="shared" si="449"/>
        <v>0</v>
      </c>
      <c r="BQ597" s="97">
        <f t="shared" si="450"/>
        <v>0</v>
      </c>
      <c r="BR597" s="97">
        <f t="shared" si="451"/>
        <v>0</v>
      </c>
      <c r="BS597" s="98">
        <f t="shared" si="452"/>
        <v>0</v>
      </c>
      <c r="BU597" s="58" t="s">
        <v>3708</v>
      </c>
      <c r="BV597" s="103"/>
    </row>
    <row r="598" spans="1:74" ht="31.5" customHeight="1" x14ac:dyDescent="0.25">
      <c r="A598" s="74">
        <v>19</v>
      </c>
      <c r="B598" s="75">
        <v>340</v>
      </c>
      <c r="C598" s="49" t="s">
        <v>2016</v>
      </c>
      <c r="D598" s="76" t="s">
        <v>2906</v>
      </c>
      <c r="E598" s="48" t="s">
        <v>1135</v>
      </c>
      <c r="F598" s="87" t="s">
        <v>3202</v>
      </c>
      <c r="G598" s="87"/>
      <c r="H598" s="87"/>
      <c r="I598" s="87"/>
      <c r="J598" s="109"/>
      <c r="K598" s="87"/>
      <c r="L598" s="87"/>
      <c r="M598" s="82" t="s">
        <v>3442</v>
      </c>
      <c r="N598" s="49" t="s">
        <v>1438</v>
      </c>
      <c r="O598" s="49"/>
      <c r="P598" s="76" t="str">
        <f t="shared" si="454"/>
        <v/>
      </c>
      <c r="Q598" s="88" t="s">
        <v>669</v>
      </c>
      <c r="R598" s="49"/>
      <c r="S598" s="76" t="s">
        <v>1854</v>
      </c>
      <c r="T598" s="76" t="s">
        <v>18</v>
      </c>
      <c r="U598" s="89"/>
      <c r="V598" s="90">
        <v>1</v>
      </c>
      <c r="W598" s="399">
        <f t="shared" si="432"/>
        <v>573705</v>
      </c>
      <c r="X598" s="171" t="s">
        <v>3081</v>
      </c>
      <c r="Y598" s="76"/>
      <c r="Z598" s="473" t="s">
        <v>4575</v>
      </c>
      <c r="AA598" s="473" t="s">
        <v>4575</v>
      </c>
      <c r="AB598" s="473" t="s">
        <v>4576</v>
      </c>
      <c r="AC598" s="132" t="s">
        <v>3097</v>
      </c>
      <c r="AD598" s="132" t="s">
        <v>3097</v>
      </c>
      <c r="AE598" s="132" t="s">
        <v>3097</v>
      </c>
      <c r="AF598" s="132" t="str">
        <f t="shared" si="433"/>
        <v>SAME</v>
      </c>
      <c r="AG598" s="132" t="str">
        <f t="shared" si="434"/>
        <v>記載無</v>
      </c>
      <c r="AH598" s="132"/>
      <c r="AI598" s="204"/>
      <c r="AJ598" s="205"/>
      <c r="AK598" s="206"/>
      <c r="AL598" s="207"/>
      <c r="AM598" s="208">
        <v>573705</v>
      </c>
      <c r="AN598" s="93"/>
      <c r="AO598" s="49" t="str">
        <f t="shared" si="431"/>
        <v>山梨県韮崎市穂坂町宮久保字上野原２４５６－１～２</v>
      </c>
      <c r="AP598" s="49"/>
      <c r="AQ598" s="89"/>
      <c r="AR598" s="93"/>
      <c r="AS598" s="89"/>
      <c r="AT598" s="93"/>
      <c r="AU598" s="89"/>
      <c r="AV598" s="93"/>
      <c r="AW598" s="89"/>
      <c r="AX598" s="94"/>
      <c r="AY598" s="391">
        <f t="shared" si="435"/>
        <v>0</v>
      </c>
      <c r="AZ598" s="95">
        <f t="shared" si="455"/>
        <v>573705</v>
      </c>
      <c r="BA598" s="49" t="str">
        <f t="shared" si="456"/>
        <v>山梨県韮崎市穂坂町宮久保字上野原２４５６－１～２</v>
      </c>
      <c r="BB598" s="48">
        <f t="shared" si="436"/>
        <v>1</v>
      </c>
      <c r="BC598" s="96">
        <f t="shared" si="437"/>
        <v>0</v>
      </c>
      <c r="BD598" s="89" t="str">
        <f t="shared" si="457"/>
        <v>記載無</v>
      </c>
      <c r="BE598" s="97">
        <f t="shared" si="438"/>
        <v>0</v>
      </c>
      <c r="BF598" s="97">
        <f t="shared" si="439"/>
        <v>0</v>
      </c>
      <c r="BG598" s="97">
        <f t="shared" si="440"/>
        <v>0</v>
      </c>
      <c r="BH598" s="97">
        <f t="shared" si="441"/>
        <v>0</v>
      </c>
      <c r="BI598" s="97">
        <f t="shared" si="442"/>
        <v>0</v>
      </c>
      <c r="BJ598" s="97">
        <f t="shared" si="443"/>
        <v>0</v>
      </c>
      <c r="BK598" s="97">
        <f t="shared" si="444"/>
        <v>0</v>
      </c>
      <c r="BL598" s="97">
        <f t="shared" si="445"/>
        <v>0</v>
      </c>
      <c r="BM598" s="97">
        <f t="shared" si="446"/>
        <v>0</v>
      </c>
      <c r="BN598" s="97">
        <f t="shared" si="447"/>
        <v>0</v>
      </c>
      <c r="BO598" s="97">
        <f t="shared" si="448"/>
        <v>0</v>
      </c>
      <c r="BP598" s="97">
        <f t="shared" si="449"/>
        <v>0</v>
      </c>
      <c r="BQ598" s="97">
        <f t="shared" si="450"/>
        <v>0</v>
      </c>
      <c r="BR598" s="97">
        <f t="shared" si="451"/>
        <v>0</v>
      </c>
      <c r="BS598" s="98">
        <f t="shared" si="452"/>
        <v>573705</v>
      </c>
      <c r="BU598" s="58" t="s">
        <v>3708</v>
      </c>
      <c r="BV598" s="103"/>
    </row>
    <row r="599" spans="1:74" ht="31.5" customHeight="1" x14ac:dyDescent="0.25">
      <c r="A599" s="74">
        <v>19</v>
      </c>
      <c r="B599" s="75">
        <v>341</v>
      </c>
      <c r="C599" s="49" t="s">
        <v>2016</v>
      </c>
      <c r="D599" s="76" t="s">
        <v>2906</v>
      </c>
      <c r="E599" s="48" t="s">
        <v>1152</v>
      </c>
      <c r="F599" s="87" t="s">
        <v>3201</v>
      </c>
      <c r="G599" s="87"/>
      <c r="H599" s="87"/>
      <c r="I599" s="87"/>
      <c r="J599" s="109"/>
      <c r="K599" s="87"/>
      <c r="L599" s="87"/>
      <c r="M599" s="48" t="s">
        <v>2371</v>
      </c>
      <c r="N599" s="49" t="s">
        <v>1437</v>
      </c>
      <c r="O599" s="49"/>
      <c r="P599" s="76" t="str">
        <f t="shared" si="454"/>
        <v/>
      </c>
      <c r="Q599" s="88" t="s">
        <v>668</v>
      </c>
      <c r="R599" s="49"/>
      <c r="S599" s="76" t="s">
        <v>1854</v>
      </c>
      <c r="T599" s="76" t="s">
        <v>18</v>
      </c>
      <c r="U599" s="89"/>
      <c r="V599" s="90">
        <v>1</v>
      </c>
      <c r="W599" s="399">
        <f t="shared" si="432"/>
        <v>573705</v>
      </c>
      <c r="X599" s="171" t="s">
        <v>3080</v>
      </c>
      <c r="Y599" s="76"/>
      <c r="Z599" s="473" t="s">
        <v>4575</v>
      </c>
      <c r="AA599" s="473" t="s">
        <v>4575</v>
      </c>
      <c r="AB599" s="473" t="s">
        <v>4576</v>
      </c>
      <c r="AC599" s="132" t="s">
        <v>146</v>
      </c>
      <c r="AD599" s="132">
        <v>42817</v>
      </c>
      <c r="AE599" s="132">
        <v>41716</v>
      </c>
      <c r="AF599" s="132" t="str">
        <f t="shared" si="433"/>
        <v/>
      </c>
      <c r="AG599" s="132">
        <f t="shared" si="434"/>
        <v>41716</v>
      </c>
      <c r="AH599" s="132"/>
      <c r="AI599" s="204"/>
      <c r="AJ599" s="205"/>
      <c r="AK599" s="206"/>
      <c r="AL599" s="207"/>
      <c r="AM599" s="208">
        <v>573705</v>
      </c>
      <c r="AN599" s="93"/>
      <c r="AO599" s="49" t="str">
        <f t="shared" si="431"/>
        <v>山梨県韮崎市穂坂町三ツ沢２７１３、２７１６</v>
      </c>
      <c r="AP599" s="49"/>
      <c r="AQ599" s="89"/>
      <c r="AR599" s="93"/>
      <c r="AS599" s="89"/>
      <c r="AT599" s="93"/>
      <c r="AU599" s="89"/>
      <c r="AV599" s="93"/>
      <c r="AW599" s="89"/>
      <c r="AX599" s="94"/>
      <c r="AY599" s="391">
        <f t="shared" si="435"/>
        <v>0</v>
      </c>
      <c r="AZ599" s="95">
        <f t="shared" si="455"/>
        <v>573705</v>
      </c>
      <c r="BA599" s="49" t="str">
        <f t="shared" si="456"/>
        <v>山梨県韮崎市穂坂町三ツ沢２７１３、２７１６</v>
      </c>
      <c r="BB599" s="48">
        <f t="shared" si="436"/>
        <v>1</v>
      </c>
      <c r="BC599" s="96">
        <f t="shared" si="437"/>
        <v>0</v>
      </c>
      <c r="BD599" s="89" t="str">
        <f t="shared" si="457"/>
        <v>期限未記載</v>
      </c>
      <c r="BE599" s="97">
        <f t="shared" si="438"/>
        <v>573705</v>
      </c>
      <c r="BF599" s="97">
        <f t="shared" si="439"/>
        <v>0</v>
      </c>
      <c r="BG599" s="97">
        <f t="shared" si="440"/>
        <v>0</v>
      </c>
      <c r="BH599" s="97">
        <f t="shared" si="441"/>
        <v>0</v>
      </c>
      <c r="BI599" s="97">
        <f t="shared" si="442"/>
        <v>0</v>
      </c>
      <c r="BJ599" s="97">
        <f t="shared" si="443"/>
        <v>0</v>
      </c>
      <c r="BK599" s="97">
        <f t="shared" si="444"/>
        <v>0</v>
      </c>
      <c r="BL599" s="97">
        <f t="shared" si="445"/>
        <v>0</v>
      </c>
      <c r="BM599" s="97">
        <f t="shared" si="446"/>
        <v>0</v>
      </c>
      <c r="BN599" s="97">
        <f t="shared" si="447"/>
        <v>0</v>
      </c>
      <c r="BO599" s="97">
        <f t="shared" si="448"/>
        <v>0</v>
      </c>
      <c r="BP599" s="97">
        <f t="shared" si="449"/>
        <v>0</v>
      </c>
      <c r="BQ599" s="97">
        <f t="shared" si="450"/>
        <v>0</v>
      </c>
      <c r="BR599" s="97">
        <f t="shared" si="451"/>
        <v>0</v>
      </c>
      <c r="BS599" s="98">
        <f t="shared" si="452"/>
        <v>0</v>
      </c>
      <c r="BU599" s="100"/>
      <c r="BV599" s="103"/>
    </row>
    <row r="600" spans="1:74" ht="31.5" customHeight="1" x14ac:dyDescent="0.25">
      <c r="A600" s="74">
        <v>19</v>
      </c>
      <c r="B600" s="75">
        <v>1071</v>
      </c>
      <c r="C600" s="49" t="s">
        <v>2016</v>
      </c>
      <c r="D600" s="76" t="s">
        <v>2906</v>
      </c>
      <c r="E600" s="48" t="s">
        <v>1152</v>
      </c>
      <c r="F600" s="87" t="s">
        <v>3201</v>
      </c>
      <c r="G600" s="87"/>
      <c r="H600" s="87"/>
      <c r="I600" s="87"/>
      <c r="J600" s="109"/>
      <c r="K600" s="87"/>
      <c r="L600" s="87"/>
      <c r="M600" s="48" t="s">
        <v>2371</v>
      </c>
      <c r="N600" s="49" t="s">
        <v>1437</v>
      </c>
      <c r="O600" s="49"/>
      <c r="P600" s="76" t="str">
        <f t="shared" si="454"/>
        <v/>
      </c>
      <c r="Q600" s="88" t="s">
        <v>668</v>
      </c>
      <c r="R600" s="49"/>
      <c r="S600" s="76" t="s">
        <v>1854</v>
      </c>
      <c r="T600" s="76" t="s">
        <v>18</v>
      </c>
      <c r="U600" s="89"/>
      <c r="V600" s="90">
        <v>1</v>
      </c>
      <c r="W600" s="399">
        <f t="shared" si="432"/>
        <v>573705</v>
      </c>
      <c r="X600" s="171" t="s">
        <v>3080</v>
      </c>
      <c r="Y600" s="76"/>
      <c r="Z600" s="473" t="s">
        <v>4575</v>
      </c>
      <c r="AA600" s="473" t="s">
        <v>4575</v>
      </c>
      <c r="AB600" s="473" t="s">
        <v>4576</v>
      </c>
      <c r="AC600" s="132" t="s">
        <v>3097</v>
      </c>
      <c r="AD600" s="132" t="s">
        <v>3097</v>
      </c>
      <c r="AE600" s="132" t="s">
        <v>3097</v>
      </c>
      <c r="AF600" s="132" t="str">
        <f t="shared" si="433"/>
        <v>SAME</v>
      </c>
      <c r="AG600" s="132" t="str">
        <f t="shared" si="434"/>
        <v>記載無</v>
      </c>
      <c r="AH600" s="132"/>
      <c r="AI600" s="204"/>
      <c r="AJ600" s="205"/>
      <c r="AK600" s="211"/>
      <c r="AL600" s="207"/>
      <c r="AM600" s="208">
        <v>573705</v>
      </c>
      <c r="AN600" s="93"/>
      <c r="AO600" s="49" t="str">
        <f t="shared" si="431"/>
        <v>山梨県韮崎市穂坂町三ツ沢２７１３、２７１６</v>
      </c>
      <c r="AP600" s="49"/>
      <c r="AQ600" s="89"/>
      <c r="AR600" s="93"/>
      <c r="AS600" s="89"/>
      <c r="AT600" s="93"/>
      <c r="AU600" s="89"/>
      <c r="AV600" s="93"/>
      <c r="AW600" s="89"/>
      <c r="AX600" s="94"/>
      <c r="AY600" s="391">
        <f t="shared" si="435"/>
        <v>0</v>
      </c>
      <c r="AZ600" s="95">
        <f t="shared" si="455"/>
        <v>573705</v>
      </c>
      <c r="BA600" s="49" t="str">
        <f t="shared" si="456"/>
        <v>山梨県韮崎市穂坂町三ツ沢２７１３、２７１６</v>
      </c>
      <c r="BB600" s="48">
        <f t="shared" si="436"/>
        <v>1</v>
      </c>
      <c r="BC600" s="96">
        <f t="shared" si="437"/>
        <v>0</v>
      </c>
      <c r="BD600" s="89" t="str">
        <f t="shared" si="457"/>
        <v>記載無</v>
      </c>
      <c r="BE600" s="97">
        <f t="shared" si="438"/>
        <v>0</v>
      </c>
      <c r="BF600" s="97">
        <f t="shared" si="439"/>
        <v>0</v>
      </c>
      <c r="BG600" s="97">
        <f t="shared" si="440"/>
        <v>0</v>
      </c>
      <c r="BH600" s="97">
        <f t="shared" si="441"/>
        <v>0</v>
      </c>
      <c r="BI600" s="97">
        <f t="shared" si="442"/>
        <v>0</v>
      </c>
      <c r="BJ600" s="97">
        <f t="shared" si="443"/>
        <v>0</v>
      </c>
      <c r="BK600" s="97">
        <f t="shared" si="444"/>
        <v>0</v>
      </c>
      <c r="BL600" s="97">
        <f t="shared" si="445"/>
        <v>0</v>
      </c>
      <c r="BM600" s="97">
        <f t="shared" si="446"/>
        <v>0</v>
      </c>
      <c r="BN600" s="97">
        <f t="shared" si="447"/>
        <v>0</v>
      </c>
      <c r="BO600" s="97">
        <f t="shared" si="448"/>
        <v>0</v>
      </c>
      <c r="BP600" s="97">
        <f t="shared" si="449"/>
        <v>0</v>
      </c>
      <c r="BQ600" s="97">
        <f t="shared" si="450"/>
        <v>0</v>
      </c>
      <c r="BR600" s="97">
        <f t="shared" si="451"/>
        <v>0</v>
      </c>
      <c r="BS600" s="98">
        <f t="shared" si="452"/>
        <v>573705</v>
      </c>
      <c r="BU600" s="100"/>
      <c r="BV600" s="103"/>
    </row>
    <row r="601" spans="1:74" ht="31.5" customHeight="1" x14ac:dyDescent="0.25">
      <c r="A601" s="74">
        <v>19</v>
      </c>
      <c r="B601" s="75">
        <v>342</v>
      </c>
      <c r="C601" s="49" t="s">
        <v>2016</v>
      </c>
      <c r="D601" s="76" t="s">
        <v>2906</v>
      </c>
      <c r="E601" s="48" t="s">
        <v>1153</v>
      </c>
      <c r="F601" s="87" t="s">
        <v>2564</v>
      </c>
      <c r="G601" s="87"/>
      <c r="H601" s="87"/>
      <c r="I601" s="87"/>
      <c r="J601" s="109" t="s">
        <v>2564</v>
      </c>
      <c r="K601" s="87"/>
      <c r="L601" s="87"/>
      <c r="M601" s="48" t="s">
        <v>2371</v>
      </c>
      <c r="N601" s="49" t="s">
        <v>1439</v>
      </c>
      <c r="O601" s="49"/>
      <c r="P601" s="76" t="str">
        <f t="shared" si="454"/>
        <v/>
      </c>
      <c r="Q601" s="49" t="s">
        <v>670</v>
      </c>
      <c r="R601" s="49"/>
      <c r="S601" s="76" t="s">
        <v>1854</v>
      </c>
      <c r="T601" s="76" t="s">
        <v>18</v>
      </c>
      <c r="U601" s="89"/>
      <c r="V601" s="90">
        <v>58</v>
      </c>
      <c r="W601" s="399">
        <f t="shared" si="432"/>
        <v>6224137.931034483</v>
      </c>
      <c r="X601" s="171" t="s">
        <v>2563</v>
      </c>
      <c r="Y601" s="76"/>
      <c r="Z601" s="473" t="s">
        <v>4576</v>
      </c>
      <c r="AA601" s="473" t="s">
        <v>4575</v>
      </c>
      <c r="AB601" s="473" t="s">
        <v>4576</v>
      </c>
      <c r="AC601" s="132">
        <v>43521</v>
      </c>
      <c r="AD601" s="132">
        <v>43489</v>
      </c>
      <c r="AE601" s="132">
        <v>41716</v>
      </c>
      <c r="AF601" s="132" t="str">
        <f t="shared" si="433"/>
        <v/>
      </c>
      <c r="AG601" s="132">
        <f t="shared" si="434"/>
        <v>41716</v>
      </c>
      <c r="AH601" s="132"/>
      <c r="AI601" s="204"/>
      <c r="AJ601" s="205"/>
      <c r="AK601" s="206"/>
      <c r="AL601" s="207"/>
      <c r="AM601" s="208">
        <v>361000000</v>
      </c>
      <c r="AN601" s="93"/>
      <c r="AO601" s="49" t="str">
        <f t="shared" si="431"/>
        <v>山梨県韮崎市穂坂町柳平１９９７－１</v>
      </c>
      <c r="AP601" s="49"/>
      <c r="AQ601" s="89"/>
      <c r="AR601" s="93"/>
      <c r="AS601" s="89"/>
      <c r="AT601" s="93"/>
      <c r="AU601" s="89"/>
      <c r="AV601" s="93"/>
      <c r="AW601" s="89"/>
      <c r="AX601" s="94"/>
      <c r="AY601" s="391">
        <f t="shared" si="435"/>
        <v>0</v>
      </c>
      <c r="AZ601" s="95">
        <f t="shared" si="455"/>
        <v>361000000</v>
      </c>
      <c r="BA601" s="49" t="str">
        <f t="shared" si="456"/>
        <v>山梨県韮崎市穂坂町柳平１９９７－１</v>
      </c>
      <c r="BB601" s="48">
        <f t="shared" si="436"/>
        <v>58</v>
      </c>
      <c r="BC601" s="96">
        <f t="shared" si="437"/>
        <v>0</v>
      </c>
      <c r="BD601" s="89">
        <f t="shared" si="457"/>
        <v>43521</v>
      </c>
      <c r="BE601" s="97">
        <f t="shared" si="438"/>
        <v>0</v>
      </c>
      <c r="BF601" s="97">
        <f t="shared" si="439"/>
        <v>0</v>
      </c>
      <c r="BG601" s="97">
        <f t="shared" si="440"/>
        <v>0</v>
      </c>
      <c r="BH601" s="97">
        <f t="shared" si="441"/>
        <v>0</v>
      </c>
      <c r="BI601" s="97">
        <f t="shared" si="442"/>
        <v>361000000</v>
      </c>
      <c r="BJ601" s="97">
        <f t="shared" si="443"/>
        <v>0</v>
      </c>
      <c r="BK601" s="97">
        <f t="shared" si="444"/>
        <v>0</v>
      </c>
      <c r="BL601" s="97">
        <f t="shared" si="445"/>
        <v>0</v>
      </c>
      <c r="BM601" s="97">
        <f t="shared" si="446"/>
        <v>0</v>
      </c>
      <c r="BN601" s="97">
        <f t="shared" si="447"/>
        <v>0</v>
      </c>
      <c r="BO601" s="97">
        <f t="shared" si="448"/>
        <v>0</v>
      </c>
      <c r="BP601" s="97">
        <f t="shared" si="449"/>
        <v>0</v>
      </c>
      <c r="BQ601" s="97">
        <f t="shared" si="450"/>
        <v>0</v>
      </c>
      <c r="BR601" s="97">
        <f t="shared" si="451"/>
        <v>0</v>
      </c>
      <c r="BS601" s="98">
        <f t="shared" si="452"/>
        <v>0</v>
      </c>
      <c r="BU601" s="100"/>
      <c r="BV601" s="103"/>
    </row>
    <row r="602" spans="1:74" ht="31.5" customHeight="1" x14ac:dyDescent="0.25">
      <c r="A602" s="74">
        <v>19</v>
      </c>
      <c r="B602" s="75">
        <v>343</v>
      </c>
      <c r="C602" s="49" t="s">
        <v>2016</v>
      </c>
      <c r="D602" s="76" t="s">
        <v>1020</v>
      </c>
      <c r="E602" s="48"/>
      <c r="F602" s="87" t="s">
        <v>2564</v>
      </c>
      <c r="G602" s="87"/>
      <c r="H602" s="87"/>
      <c r="I602" s="87"/>
      <c r="J602" s="109"/>
      <c r="K602" s="87"/>
      <c r="L602" s="87"/>
      <c r="M602" s="48" t="s">
        <v>2972</v>
      </c>
      <c r="N602" s="49" t="s">
        <v>1915</v>
      </c>
      <c r="O602" s="49"/>
      <c r="P602" s="76"/>
      <c r="Q602" s="102"/>
      <c r="R602" s="103"/>
      <c r="S602" s="76" t="s">
        <v>1854</v>
      </c>
      <c r="T602" s="76" t="s">
        <v>18</v>
      </c>
      <c r="U602" s="89"/>
      <c r="V602" s="90">
        <v>58</v>
      </c>
      <c r="W602" s="399">
        <f t="shared" si="432"/>
        <v>6224137.931034483</v>
      </c>
      <c r="X602" s="171" t="s">
        <v>2563</v>
      </c>
      <c r="Y602" s="121"/>
      <c r="Z602" s="473" t="s">
        <v>4576</v>
      </c>
      <c r="AA602" s="473" t="s">
        <v>4575</v>
      </c>
      <c r="AB602" s="473" t="s">
        <v>4576</v>
      </c>
      <c r="AC602" s="204"/>
      <c r="AD602" s="132">
        <v>42969</v>
      </c>
      <c r="AE602" s="132"/>
      <c r="AF602" s="132" t="str">
        <f t="shared" si="433"/>
        <v/>
      </c>
      <c r="AG602" s="132">
        <f t="shared" si="434"/>
        <v>42969</v>
      </c>
      <c r="AH602" s="132"/>
      <c r="AI602" s="132"/>
      <c r="AJ602" s="132"/>
      <c r="AK602" s="215"/>
      <c r="AL602" s="132"/>
      <c r="AM602" s="212"/>
      <c r="AN602" s="93">
        <v>361000000</v>
      </c>
      <c r="AO602" s="49" t="str">
        <f t="shared" si="431"/>
        <v>山梨県韮崎市穂坂町柳平１９９７－１(2)_20170822</v>
      </c>
      <c r="AP602" s="49"/>
      <c r="AQ602" s="89"/>
      <c r="AR602" s="93"/>
      <c r="AS602" s="89"/>
      <c r="AT602" s="93"/>
      <c r="AU602" s="89"/>
      <c r="AV602" s="93"/>
      <c r="AW602" s="107"/>
      <c r="AX602" s="103"/>
      <c r="AY602" s="391">
        <f t="shared" si="435"/>
        <v>0</v>
      </c>
      <c r="AZ602" s="95" t="str">
        <f t="shared" si="455"/>
        <v/>
      </c>
      <c r="BA602" s="49" t="str">
        <f t="shared" si="456"/>
        <v>山梨県韮崎市穂坂町柳平１９９７－１(2)_20170822</v>
      </c>
      <c r="BB602" s="48">
        <f t="shared" si="436"/>
        <v>58</v>
      </c>
      <c r="BC602" s="96">
        <f t="shared" si="437"/>
        <v>0</v>
      </c>
      <c r="BD602" s="89">
        <f t="shared" si="457"/>
        <v>0</v>
      </c>
      <c r="BE602" s="97">
        <f t="shared" si="438"/>
        <v>0</v>
      </c>
      <c r="BF602" s="97" t="str">
        <f t="shared" si="439"/>
        <v/>
      </c>
      <c r="BG602" s="97">
        <f t="shared" si="440"/>
        <v>0</v>
      </c>
      <c r="BH602" s="97">
        <f t="shared" si="441"/>
        <v>0</v>
      </c>
      <c r="BI602" s="97">
        <f t="shared" si="442"/>
        <v>0</v>
      </c>
      <c r="BJ602" s="97">
        <f t="shared" si="443"/>
        <v>0</v>
      </c>
      <c r="BK602" s="97">
        <f t="shared" si="444"/>
        <v>0</v>
      </c>
      <c r="BL602" s="97">
        <f t="shared" si="445"/>
        <v>0</v>
      </c>
      <c r="BM602" s="97">
        <f t="shared" si="446"/>
        <v>0</v>
      </c>
      <c r="BN602" s="97">
        <f t="shared" si="447"/>
        <v>0</v>
      </c>
      <c r="BO602" s="97">
        <f t="shared" si="448"/>
        <v>0</v>
      </c>
      <c r="BP602" s="97">
        <f t="shared" si="449"/>
        <v>0</v>
      </c>
      <c r="BQ602" s="97">
        <f t="shared" si="450"/>
        <v>0</v>
      </c>
      <c r="BR602" s="97">
        <f t="shared" si="451"/>
        <v>0</v>
      </c>
      <c r="BS602" s="98" t="e">
        <f t="shared" si="452"/>
        <v>#VALUE!</v>
      </c>
      <c r="BV602" s="103"/>
    </row>
    <row r="603" spans="1:74" ht="31.5" customHeight="1" x14ac:dyDescent="0.25">
      <c r="A603" s="74">
        <v>19</v>
      </c>
      <c r="B603" s="75">
        <v>344</v>
      </c>
      <c r="C603" s="49" t="s">
        <v>2016</v>
      </c>
      <c r="D603" s="76" t="s">
        <v>3406</v>
      </c>
      <c r="E603" s="48"/>
      <c r="F603" s="318" t="s">
        <v>2564</v>
      </c>
      <c r="G603" s="318"/>
      <c r="H603" s="87"/>
      <c r="I603" s="87"/>
      <c r="J603" s="109"/>
      <c r="K603" s="87"/>
      <c r="L603" s="87"/>
      <c r="M603" s="48" t="s">
        <v>2972</v>
      </c>
      <c r="N603" s="156" t="s">
        <v>1916</v>
      </c>
      <c r="O603" s="49"/>
      <c r="P603" s="76"/>
      <c r="Q603" s="102"/>
      <c r="R603" s="103"/>
      <c r="S603" s="76" t="s">
        <v>1854</v>
      </c>
      <c r="T603" s="76" t="s">
        <v>18</v>
      </c>
      <c r="U603" s="89"/>
      <c r="V603" s="90">
        <v>58</v>
      </c>
      <c r="W603" s="399">
        <f t="shared" si="432"/>
        <v>5360344.8275862066</v>
      </c>
      <c r="X603" s="171" t="s">
        <v>2563</v>
      </c>
      <c r="Y603" s="121"/>
      <c r="Z603" s="473" t="s">
        <v>4576</v>
      </c>
      <c r="AA603" s="473" t="s">
        <v>4575</v>
      </c>
      <c r="AB603" s="473" t="s">
        <v>4576</v>
      </c>
      <c r="AC603" s="204"/>
      <c r="AD603" s="132">
        <v>42811</v>
      </c>
      <c r="AE603" s="132"/>
      <c r="AF603" s="132" t="str">
        <f t="shared" si="433"/>
        <v/>
      </c>
      <c r="AG603" s="132">
        <f t="shared" si="434"/>
        <v>42811</v>
      </c>
      <c r="AH603" s="132"/>
      <c r="AI603" s="132"/>
      <c r="AJ603" s="132"/>
      <c r="AK603" s="112"/>
      <c r="AL603" s="132"/>
      <c r="AM603" s="212"/>
      <c r="AN603" s="93">
        <v>310900000</v>
      </c>
      <c r="AO603" s="49" t="str">
        <f t="shared" si="431"/>
        <v>山梨県韮崎市穂坂町柳平１９９７－１_20170317</v>
      </c>
      <c r="AP603" s="49"/>
      <c r="AQ603" s="89"/>
      <c r="AR603" s="93"/>
      <c r="AS603" s="89"/>
      <c r="AT603" s="93"/>
      <c r="AU603" s="89"/>
      <c r="AV603" s="93"/>
      <c r="AW603" s="107"/>
      <c r="AX603" s="103"/>
      <c r="AY603" s="391">
        <f t="shared" si="435"/>
        <v>0</v>
      </c>
      <c r="AZ603" s="95" t="str">
        <f t="shared" si="455"/>
        <v/>
      </c>
      <c r="BA603" s="49" t="str">
        <f t="shared" si="456"/>
        <v>山梨県韮崎市穂坂町柳平１９９７－１_20170317</v>
      </c>
      <c r="BB603" s="48">
        <f t="shared" si="436"/>
        <v>58</v>
      </c>
      <c r="BC603" s="96">
        <f t="shared" si="437"/>
        <v>0</v>
      </c>
      <c r="BD603" s="89">
        <f t="shared" si="457"/>
        <v>0</v>
      </c>
      <c r="BE603" s="97">
        <f t="shared" si="438"/>
        <v>0</v>
      </c>
      <c r="BF603" s="97" t="str">
        <f t="shared" si="439"/>
        <v/>
      </c>
      <c r="BG603" s="97">
        <f t="shared" si="440"/>
        <v>0</v>
      </c>
      <c r="BH603" s="97">
        <f t="shared" si="441"/>
        <v>0</v>
      </c>
      <c r="BI603" s="97">
        <f t="shared" si="442"/>
        <v>0</v>
      </c>
      <c r="BJ603" s="97">
        <f t="shared" si="443"/>
        <v>0</v>
      </c>
      <c r="BK603" s="97">
        <f t="shared" si="444"/>
        <v>0</v>
      </c>
      <c r="BL603" s="97">
        <f t="shared" si="445"/>
        <v>0</v>
      </c>
      <c r="BM603" s="97">
        <f t="shared" si="446"/>
        <v>0</v>
      </c>
      <c r="BN603" s="97">
        <f t="shared" si="447"/>
        <v>0</v>
      </c>
      <c r="BO603" s="97">
        <f t="shared" si="448"/>
        <v>0</v>
      </c>
      <c r="BP603" s="97">
        <f t="shared" si="449"/>
        <v>0</v>
      </c>
      <c r="BQ603" s="97">
        <f t="shared" si="450"/>
        <v>0</v>
      </c>
      <c r="BR603" s="97">
        <f t="shared" si="451"/>
        <v>0</v>
      </c>
      <c r="BS603" s="98" t="e">
        <f t="shared" si="452"/>
        <v>#VALUE!</v>
      </c>
      <c r="BV603" s="103"/>
    </row>
    <row r="604" spans="1:74" ht="31.5" customHeight="1" x14ac:dyDescent="0.25">
      <c r="A604" s="74">
        <v>19</v>
      </c>
      <c r="B604" s="75">
        <v>345</v>
      </c>
      <c r="C604" s="49" t="s">
        <v>2016</v>
      </c>
      <c r="D604" s="76" t="s">
        <v>2906</v>
      </c>
      <c r="E604" s="48" t="s">
        <v>1118</v>
      </c>
      <c r="F604" s="87" t="s">
        <v>3079</v>
      </c>
      <c r="G604" s="87"/>
      <c r="H604" s="87"/>
      <c r="I604" s="87"/>
      <c r="J604" s="109"/>
      <c r="K604" s="87"/>
      <c r="L604" s="87"/>
      <c r="M604" s="48" t="s">
        <v>2972</v>
      </c>
      <c r="N604" s="49" t="s">
        <v>1440</v>
      </c>
      <c r="O604" s="49"/>
      <c r="P604" s="76" t="str">
        <f>IF(COUNTIF(N604,"*未確定*"),"番地未確定","")</f>
        <v/>
      </c>
      <c r="Q604" s="88" t="s">
        <v>671</v>
      </c>
      <c r="R604" s="49"/>
      <c r="S604" s="76" t="s">
        <v>1854</v>
      </c>
      <c r="T604" s="76" t="s">
        <v>18</v>
      </c>
      <c r="U604" s="89"/>
      <c r="V604" s="90">
        <v>1</v>
      </c>
      <c r="W604" s="399">
        <f t="shared" si="432"/>
        <v>584105</v>
      </c>
      <c r="X604" s="171" t="s">
        <v>2963</v>
      </c>
      <c r="Y604" s="209" t="s">
        <v>2310</v>
      </c>
      <c r="Z604" s="506" t="s">
        <v>4575</v>
      </c>
      <c r="AA604" s="506" t="s">
        <v>4576</v>
      </c>
      <c r="AB604" s="473" t="s">
        <v>3743</v>
      </c>
      <c r="AC604" s="132" t="s">
        <v>146</v>
      </c>
      <c r="AD604" s="132">
        <v>42839</v>
      </c>
      <c r="AE604" s="132">
        <v>41716</v>
      </c>
      <c r="AF604" s="132" t="str">
        <f t="shared" si="433"/>
        <v/>
      </c>
      <c r="AG604" s="132">
        <f t="shared" si="434"/>
        <v>41716</v>
      </c>
      <c r="AH604" s="132"/>
      <c r="AI604" s="204"/>
      <c r="AJ604" s="205"/>
      <c r="AK604" s="211"/>
      <c r="AL604" s="207"/>
      <c r="AM604" s="208">
        <v>584105</v>
      </c>
      <c r="AN604" s="93"/>
      <c r="AO604" s="49" t="str">
        <f t="shared" si="431"/>
        <v>山梨県韮崎市穂坂町柳平２１６５－１８４</v>
      </c>
      <c r="AP604" s="49"/>
      <c r="AQ604" s="89"/>
      <c r="AR604" s="93"/>
      <c r="AS604" s="89"/>
      <c r="AT604" s="93"/>
      <c r="AU604" s="89"/>
      <c r="AV604" s="93"/>
      <c r="AW604" s="89"/>
      <c r="AX604" s="94"/>
      <c r="AY604" s="391">
        <f t="shared" si="435"/>
        <v>0</v>
      </c>
      <c r="AZ604" s="95">
        <f t="shared" si="455"/>
        <v>584105</v>
      </c>
      <c r="BA604" s="49" t="str">
        <f t="shared" si="456"/>
        <v>山梨県韮崎市穂坂町柳平２１６５－１８４</v>
      </c>
      <c r="BB604" s="48">
        <f t="shared" si="436"/>
        <v>1</v>
      </c>
      <c r="BC604" s="96" t="str">
        <f t="shared" si="437"/>
        <v>自社物件</v>
      </c>
      <c r="BD604" s="89" t="str">
        <f t="shared" si="457"/>
        <v>期限未記載</v>
      </c>
      <c r="BE604" s="97">
        <f t="shared" si="438"/>
        <v>584105</v>
      </c>
      <c r="BF604" s="97">
        <f t="shared" si="439"/>
        <v>0</v>
      </c>
      <c r="BG604" s="97">
        <f t="shared" si="440"/>
        <v>0</v>
      </c>
      <c r="BH604" s="97">
        <f t="shared" si="441"/>
        <v>0</v>
      </c>
      <c r="BI604" s="97">
        <f t="shared" si="442"/>
        <v>0</v>
      </c>
      <c r="BJ604" s="97">
        <f t="shared" si="443"/>
        <v>0</v>
      </c>
      <c r="BK604" s="97">
        <f t="shared" si="444"/>
        <v>0</v>
      </c>
      <c r="BL604" s="97">
        <f t="shared" si="445"/>
        <v>0</v>
      </c>
      <c r="BM604" s="97">
        <f t="shared" si="446"/>
        <v>0</v>
      </c>
      <c r="BN604" s="97">
        <f t="shared" si="447"/>
        <v>0</v>
      </c>
      <c r="BO604" s="97">
        <f t="shared" si="448"/>
        <v>0</v>
      </c>
      <c r="BP604" s="97">
        <f t="shared" si="449"/>
        <v>0</v>
      </c>
      <c r="BQ604" s="97">
        <f t="shared" si="450"/>
        <v>0</v>
      </c>
      <c r="BR604" s="97">
        <f t="shared" si="451"/>
        <v>0</v>
      </c>
      <c r="BS604" s="98">
        <f t="shared" si="452"/>
        <v>0</v>
      </c>
      <c r="BU604" s="118"/>
      <c r="BV604" s="103"/>
    </row>
    <row r="605" spans="1:74" s="118" customFormat="1" ht="31.5" customHeight="1" x14ac:dyDescent="0.25">
      <c r="A605" s="74">
        <v>19</v>
      </c>
      <c r="B605" s="75">
        <v>347</v>
      </c>
      <c r="C605" s="49" t="s">
        <v>2018</v>
      </c>
      <c r="D605" s="76" t="s">
        <v>1020</v>
      </c>
      <c r="E605" s="48"/>
      <c r="F605" s="87" t="s">
        <v>2576</v>
      </c>
      <c r="G605" s="87"/>
      <c r="H605" s="87"/>
      <c r="I605" s="87"/>
      <c r="J605" s="109"/>
      <c r="K605" s="87"/>
      <c r="L605" s="87"/>
      <c r="M605" s="48" t="s">
        <v>2371</v>
      </c>
      <c r="N605" s="49" t="s">
        <v>1920</v>
      </c>
      <c r="O605" s="49"/>
      <c r="P605" s="76"/>
      <c r="Q605" s="102"/>
      <c r="R605" s="103"/>
      <c r="S605" s="76" t="s">
        <v>1854</v>
      </c>
      <c r="T605" s="76" t="s">
        <v>18</v>
      </c>
      <c r="U605" s="89"/>
      <c r="V605" s="90">
        <v>2</v>
      </c>
      <c r="W605" s="399">
        <f t="shared" si="432"/>
        <v>352286</v>
      </c>
      <c r="X605" s="171" t="s">
        <v>2575</v>
      </c>
      <c r="Y605" s="121"/>
      <c r="Z605" s="473" t="s">
        <v>4575</v>
      </c>
      <c r="AA605" s="473" t="s">
        <v>4575</v>
      </c>
      <c r="AB605" s="473" t="s">
        <v>4576</v>
      </c>
      <c r="AC605" s="204"/>
      <c r="AD605" s="132">
        <v>42888</v>
      </c>
      <c r="AE605" s="132"/>
      <c r="AF605" s="132" t="str">
        <f t="shared" si="433"/>
        <v/>
      </c>
      <c r="AG605" s="132">
        <f t="shared" si="434"/>
        <v>42888</v>
      </c>
      <c r="AH605" s="132"/>
      <c r="AI605" s="132"/>
      <c r="AJ605" s="132"/>
      <c r="AK605" s="215"/>
      <c r="AL605" s="132"/>
      <c r="AM605" s="212"/>
      <c r="AN605" s="93">
        <v>704572</v>
      </c>
      <c r="AO605" s="49" t="str">
        <f t="shared" si="431"/>
        <v>山梨県北杜市高根町五町田１４０－１_20170602</v>
      </c>
      <c r="AP605" s="49"/>
      <c r="AQ605" s="89"/>
      <c r="AR605" s="93"/>
      <c r="AS605" s="89"/>
      <c r="AT605" s="93"/>
      <c r="AU605" s="89"/>
      <c r="AV605" s="93"/>
      <c r="AW605" s="107"/>
      <c r="AX605" s="103"/>
      <c r="AY605" s="391">
        <f t="shared" si="435"/>
        <v>0</v>
      </c>
      <c r="AZ605" s="95" t="str">
        <f t="shared" si="455"/>
        <v/>
      </c>
      <c r="BA605" s="49" t="str">
        <f t="shared" si="456"/>
        <v>山梨県北杜市高根町五町田１４０－１_20170602</v>
      </c>
      <c r="BB605" s="48">
        <f t="shared" si="436"/>
        <v>2</v>
      </c>
      <c r="BC605" s="96">
        <f t="shared" si="437"/>
        <v>0</v>
      </c>
      <c r="BD605" s="89">
        <f t="shared" si="457"/>
        <v>0</v>
      </c>
      <c r="BE605" s="97">
        <f t="shared" si="438"/>
        <v>0</v>
      </c>
      <c r="BF605" s="97" t="str">
        <f t="shared" si="439"/>
        <v/>
      </c>
      <c r="BG605" s="97">
        <f t="shared" si="440"/>
        <v>0</v>
      </c>
      <c r="BH605" s="97">
        <f t="shared" si="441"/>
        <v>0</v>
      </c>
      <c r="BI605" s="97">
        <f t="shared" si="442"/>
        <v>0</v>
      </c>
      <c r="BJ605" s="97">
        <f t="shared" si="443"/>
        <v>0</v>
      </c>
      <c r="BK605" s="97">
        <f t="shared" si="444"/>
        <v>0</v>
      </c>
      <c r="BL605" s="97">
        <f t="shared" si="445"/>
        <v>0</v>
      </c>
      <c r="BM605" s="97">
        <f t="shared" si="446"/>
        <v>0</v>
      </c>
      <c r="BN605" s="97">
        <f t="shared" si="447"/>
        <v>0</v>
      </c>
      <c r="BO605" s="97">
        <f t="shared" si="448"/>
        <v>0</v>
      </c>
      <c r="BP605" s="97">
        <f t="shared" si="449"/>
        <v>0</v>
      </c>
      <c r="BQ605" s="97">
        <f t="shared" si="450"/>
        <v>0</v>
      </c>
      <c r="BR605" s="97">
        <f t="shared" si="451"/>
        <v>0</v>
      </c>
      <c r="BS605" s="98" t="e">
        <f t="shared" si="452"/>
        <v>#VALUE!</v>
      </c>
      <c r="BT605" s="182"/>
      <c r="BV605" s="136"/>
    </row>
    <row r="606" spans="1:74" ht="31.5" customHeight="1" x14ac:dyDescent="0.25">
      <c r="A606" s="74">
        <v>19</v>
      </c>
      <c r="B606" s="75">
        <v>346</v>
      </c>
      <c r="C606" s="49" t="s">
        <v>2018</v>
      </c>
      <c r="D606" s="76"/>
      <c r="E606" s="48" t="s">
        <v>1448</v>
      </c>
      <c r="F606" s="87" t="s">
        <v>2576</v>
      </c>
      <c r="G606" s="87"/>
      <c r="H606" s="87"/>
      <c r="I606" s="87"/>
      <c r="J606" s="109"/>
      <c r="K606" s="87"/>
      <c r="L606" s="87"/>
      <c r="M606" s="48" t="s">
        <v>2371</v>
      </c>
      <c r="N606" s="49" t="s">
        <v>2337</v>
      </c>
      <c r="O606" s="49"/>
      <c r="P606" s="76" t="str">
        <f>IF(COUNTIF(N606,"*未確定*"),"番地未確定","")</f>
        <v/>
      </c>
      <c r="Q606" s="49" t="s">
        <v>681</v>
      </c>
      <c r="R606" s="49"/>
      <c r="S606" s="76" t="s">
        <v>1854</v>
      </c>
      <c r="T606" s="76" t="s">
        <v>18</v>
      </c>
      <c r="U606" s="89"/>
      <c r="V606" s="90">
        <v>2</v>
      </c>
      <c r="W606" s="399">
        <f t="shared" si="432"/>
        <v>352286</v>
      </c>
      <c r="X606" s="171" t="s">
        <v>2575</v>
      </c>
      <c r="Y606" s="76"/>
      <c r="Z606" s="473" t="s">
        <v>4575</v>
      </c>
      <c r="AA606" s="473" t="s">
        <v>4575</v>
      </c>
      <c r="AB606" s="473" t="s">
        <v>4576</v>
      </c>
      <c r="AC606" s="132" t="s">
        <v>664</v>
      </c>
      <c r="AD606" s="132">
        <v>43489</v>
      </c>
      <c r="AE606" s="132">
        <v>41716</v>
      </c>
      <c r="AF606" s="132" t="str">
        <f t="shared" si="433"/>
        <v/>
      </c>
      <c r="AG606" s="132">
        <f t="shared" si="434"/>
        <v>41716</v>
      </c>
      <c r="AH606" s="132"/>
      <c r="AI606" s="204"/>
      <c r="AJ606" s="205"/>
      <c r="AK606" s="206"/>
      <c r="AL606" s="207"/>
      <c r="AM606" s="208">
        <v>704572</v>
      </c>
      <c r="AN606" s="93"/>
      <c r="AO606" s="49" t="str">
        <f t="shared" si="431"/>
        <v>山梨県北杜市高根町五町田字菖蒲原１４０　再請求</v>
      </c>
      <c r="AP606" s="49"/>
      <c r="AQ606" s="89">
        <v>43546</v>
      </c>
      <c r="AR606" s="93">
        <v>704572</v>
      </c>
      <c r="AS606" s="89"/>
      <c r="AT606" s="93"/>
      <c r="AU606" s="89"/>
      <c r="AV606" s="93"/>
      <c r="AW606" s="89"/>
      <c r="AX606" s="94"/>
      <c r="AY606" s="391">
        <f t="shared" si="435"/>
        <v>704572</v>
      </c>
      <c r="AZ606" s="95">
        <f t="shared" si="455"/>
        <v>0</v>
      </c>
      <c r="BA606" s="49" t="str">
        <f t="shared" si="456"/>
        <v>山梨県北杜市高根町五町田字菖蒲原１４０　再請求</v>
      </c>
      <c r="BB606" s="48">
        <f t="shared" si="436"/>
        <v>2</v>
      </c>
      <c r="BC606" s="96">
        <f t="shared" si="437"/>
        <v>0</v>
      </c>
      <c r="BD606" s="89" t="str">
        <f t="shared" si="457"/>
        <v>申込取消</v>
      </c>
      <c r="BE606" s="97">
        <f t="shared" si="438"/>
        <v>0</v>
      </c>
      <c r="BF606" s="97">
        <f t="shared" si="439"/>
        <v>0</v>
      </c>
      <c r="BG606" s="97">
        <f t="shared" si="440"/>
        <v>0</v>
      </c>
      <c r="BH606" s="97">
        <f t="shared" si="441"/>
        <v>0</v>
      </c>
      <c r="BI606" s="97">
        <f t="shared" si="442"/>
        <v>0</v>
      </c>
      <c r="BJ606" s="97">
        <f t="shared" si="443"/>
        <v>0</v>
      </c>
      <c r="BK606" s="97">
        <f t="shared" si="444"/>
        <v>0</v>
      </c>
      <c r="BL606" s="97">
        <f t="shared" si="445"/>
        <v>0</v>
      </c>
      <c r="BM606" s="97">
        <f t="shared" si="446"/>
        <v>0</v>
      </c>
      <c r="BN606" s="97">
        <f t="shared" si="447"/>
        <v>0</v>
      </c>
      <c r="BO606" s="97">
        <f t="shared" si="448"/>
        <v>0</v>
      </c>
      <c r="BP606" s="97">
        <f t="shared" si="449"/>
        <v>0</v>
      </c>
      <c r="BQ606" s="97">
        <f t="shared" si="450"/>
        <v>0</v>
      </c>
      <c r="BR606" s="97">
        <f t="shared" si="451"/>
        <v>0</v>
      </c>
      <c r="BS606" s="98">
        <f t="shared" si="452"/>
        <v>0</v>
      </c>
      <c r="BU606" s="118"/>
      <c r="BV606" s="103"/>
    </row>
    <row r="607" spans="1:74" ht="31.5" customHeight="1" x14ac:dyDescent="0.25">
      <c r="A607" s="74">
        <v>19</v>
      </c>
      <c r="B607" s="75">
        <v>348</v>
      </c>
      <c r="C607" s="49" t="s">
        <v>2018</v>
      </c>
      <c r="D607" s="76" t="s">
        <v>2906</v>
      </c>
      <c r="E607" s="48" t="s">
        <v>1160</v>
      </c>
      <c r="F607" s="87" t="s">
        <v>3131</v>
      </c>
      <c r="G607" s="87"/>
      <c r="H607" s="87"/>
      <c r="I607" s="87"/>
      <c r="J607" s="109"/>
      <c r="K607" s="87"/>
      <c r="L607" s="87"/>
      <c r="M607" s="48" t="s">
        <v>3313</v>
      </c>
      <c r="N607" s="49" t="s">
        <v>1462</v>
      </c>
      <c r="O607" s="49"/>
      <c r="P607" s="76" t="str">
        <f>IF(COUNTIF(N607,"*未確定*"),"番地未確定","")</f>
        <v/>
      </c>
      <c r="Q607" s="88" t="s">
        <v>680</v>
      </c>
      <c r="R607" s="49"/>
      <c r="S607" s="76" t="s">
        <v>1854</v>
      </c>
      <c r="T607" s="76" t="s">
        <v>18</v>
      </c>
      <c r="U607" s="89"/>
      <c r="V607" s="90">
        <v>3</v>
      </c>
      <c r="W607" s="399">
        <f t="shared" si="432"/>
        <v>1565823.3333333333</v>
      </c>
      <c r="X607" s="171" t="s">
        <v>2771</v>
      </c>
      <c r="Y607" s="76"/>
      <c r="Z607" s="473" t="s">
        <v>4576</v>
      </c>
      <c r="AA607" s="473" t="s">
        <v>4575</v>
      </c>
      <c r="AB607" s="473" t="s">
        <v>4576</v>
      </c>
      <c r="AC607" s="132">
        <v>43231</v>
      </c>
      <c r="AD607" s="132">
        <v>43199</v>
      </c>
      <c r="AE607" s="132">
        <v>41716</v>
      </c>
      <c r="AF607" s="132" t="str">
        <f t="shared" si="433"/>
        <v/>
      </c>
      <c r="AG607" s="132">
        <f t="shared" si="434"/>
        <v>41716</v>
      </c>
      <c r="AH607" s="132"/>
      <c r="AI607" s="204"/>
      <c r="AJ607" s="205"/>
      <c r="AK607" s="211"/>
      <c r="AL607" s="207"/>
      <c r="AM607" s="208">
        <v>4697470</v>
      </c>
      <c r="AN607" s="93"/>
      <c r="AO607" s="49" t="str">
        <f t="shared" si="431"/>
        <v>山梨県北杜市高根町清里３５４５－３３４９</v>
      </c>
      <c r="AP607" s="49"/>
      <c r="AQ607" s="89"/>
      <c r="AR607" s="93"/>
      <c r="AS607" s="89"/>
      <c r="AT607" s="93"/>
      <c r="AU607" s="89"/>
      <c r="AV607" s="93"/>
      <c r="AW607" s="89"/>
      <c r="AX607" s="94"/>
      <c r="AY607" s="391">
        <f t="shared" si="435"/>
        <v>0</v>
      </c>
      <c r="AZ607" s="95">
        <f t="shared" si="455"/>
        <v>4697470</v>
      </c>
      <c r="BA607" s="49" t="str">
        <f t="shared" si="456"/>
        <v>山梨県北杜市高根町清里３５４５－３３４９</v>
      </c>
      <c r="BB607" s="48">
        <f t="shared" si="436"/>
        <v>3</v>
      </c>
      <c r="BC607" s="96">
        <f t="shared" si="437"/>
        <v>0</v>
      </c>
      <c r="BD607" s="89">
        <f t="shared" si="457"/>
        <v>43231</v>
      </c>
      <c r="BE607" s="97">
        <f t="shared" si="438"/>
        <v>0</v>
      </c>
      <c r="BF607" s="97">
        <f t="shared" si="439"/>
        <v>4697470</v>
      </c>
      <c r="BG607" s="97">
        <f t="shared" si="440"/>
        <v>0</v>
      </c>
      <c r="BH607" s="97">
        <f t="shared" si="441"/>
        <v>0</v>
      </c>
      <c r="BI607" s="97">
        <f t="shared" si="442"/>
        <v>0</v>
      </c>
      <c r="BJ607" s="97">
        <f t="shared" si="443"/>
        <v>0</v>
      </c>
      <c r="BK607" s="97">
        <f t="shared" si="444"/>
        <v>0</v>
      </c>
      <c r="BL607" s="97">
        <f t="shared" si="445"/>
        <v>0</v>
      </c>
      <c r="BM607" s="97">
        <f t="shared" si="446"/>
        <v>0</v>
      </c>
      <c r="BN607" s="97">
        <f t="shared" si="447"/>
        <v>0</v>
      </c>
      <c r="BO607" s="97">
        <f t="shared" si="448"/>
        <v>0</v>
      </c>
      <c r="BP607" s="97">
        <f t="shared" si="449"/>
        <v>0</v>
      </c>
      <c r="BQ607" s="97">
        <f t="shared" si="450"/>
        <v>0</v>
      </c>
      <c r="BR607" s="97">
        <f t="shared" si="451"/>
        <v>0</v>
      </c>
      <c r="BS607" s="98">
        <f t="shared" si="452"/>
        <v>0</v>
      </c>
      <c r="BU607" s="118"/>
      <c r="BV607" s="103"/>
    </row>
    <row r="608" spans="1:74" ht="31.5" customHeight="1" x14ac:dyDescent="0.25">
      <c r="A608" s="74">
        <v>19</v>
      </c>
      <c r="B608" s="75">
        <v>349</v>
      </c>
      <c r="C608" s="49" t="s">
        <v>2018</v>
      </c>
      <c r="D608" s="76" t="s">
        <v>2906</v>
      </c>
      <c r="E608" s="48" t="s">
        <v>1447</v>
      </c>
      <c r="F608" s="87" t="s">
        <v>3127</v>
      </c>
      <c r="G608" s="87"/>
      <c r="H608" s="87"/>
      <c r="I608" s="87"/>
      <c r="J608" s="109"/>
      <c r="K608" s="87"/>
      <c r="L608" s="87"/>
      <c r="M608" s="48" t="s">
        <v>2371</v>
      </c>
      <c r="N608" s="49" t="s">
        <v>1919</v>
      </c>
      <c r="O608" s="49"/>
      <c r="P608" s="76" t="str">
        <f>IF(COUNTIF(N608,"*未確定*"),"番地未確定","")</f>
        <v/>
      </c>
      <c r="Q608" s="88" t="s">
        <v>678</v>
      </c>
      <c r="R608" s="49"/>
      <c r="S608" s="76" t="s">
        <v>1854</v>
      </c>
      <c r="T608" s="76" t="s">
        <v>18</v>
      </c>
      <c r="U608" s="89"/>
      <c r="V608" s="90">
        <v>18</v>
      </c>
      <c r="W608" s="399">
        <f t="shared" si="432"/>
        <v>519704.38888888888</v>
      </c>
      <c r="X608" s="171" t="s">
        <v>3298</v>
      </c>
      <c r="Y608" s="76"/>
      <c r="Z608" s="473" t="s">
        <v>4575</v>
      </c>
      <c r="AA608" s="473" t="s">
        <v>4575</v>
      </c>
      <c r="AB608" s="473" t="s">
        <v>4576</v>
      </c>
      <c r="AC608" s="132">
        <v>43231</v>
      </c>
      <c r="AD608" s="132">
        <v>43199</v>
      </c>
      <c r="AE608" s="132">
        <v>41722</v>
      </c>
      <c r="AF608" s="132" t="str">
        <f t="shared" si="433"/>
        <v/>
      </c>
      <c r="AG608" s="132">
        <f t="shared" si="434"/>
        <v>41722</v>
      </c>
      <c r="AH608" s="132"/>
      <c r="AI608" s="204"/>
      <c r="AJ608" s="205"/>
      <c r="AK608" s="235"/>
      <c r="AL608" s="207"/>
      <c r="AM608" s="208">
        <v>9354679</v>
      </c>
      <c r="AN608" s="93"/>
      <c r="AO608" s="49" t="str">
        <f t="shared" ref="AO608:AO671" si="458">N608</f>
        <v>山梨県北杜市小淵沢町字西上庄１１３７</v>
      </c>
      <c r="AP608" s="49"/>
      <c r="AQ608" s="89"/>
      <c r="AR608" s="93"/>
      <c r="AS608" s="89"/>
      <c r="AT608" s="93"/>
      <c r="AU608" s="89"/>
      <c r="AV608" s="93"/>
      <c r="AW608" s="89"/>
      <c r="AX608" s="94"/>
      <c r="AY608" s="391">
        <f t="shared" si="435"/>
        <v>0</v>
      </c>
      <c r="AZ608" s="95">
        <f t="shared" si="455"/>
        <v>9354679</v>
      </c>
      <c r="BA608" s="49" t="str">
        <f t="shared" si="456"/>
        <v>山梨県北杜市小淵沢町字西上庄１１３７</v>
      </c>
      <c r="BB608" s="48">
        <f t="shared" si="436"/>
        <v>18</v>
      </c>
      <c r="BC608" s="96">
        <f t="shared" si="437"/>
        <v>0</v>
      </c>
      <c r="BD608" s="89">
        <f t="shared" si="457"/>
        <v>43231</v>
      </c>
      <c r="BE608" s="97">
        <f t="shared" si="438"/>
        <v>0</v>
      </c>
      <c r="BF608" s="97">
        <f t="shared" si="439"/>
        <v>9354679</v>
      </c>
      <c r="BG608" s="97">
        <f t="shared" si="440"/>
        <v>0</v>
      </c>
      <c r="BH608" s="97">
        <f t="shared" si="441"/>
        <v>0</v>
      </c>
      <c r="BI608" s="97">
        <f t="shared" si="442"/>
        <v>0</v>
      </c>
      <c r="BJ608" s="97">
        <f t="shared" si="443"/>
        <v>0</v>
      </c>
      <c r="BK608" s="97">
        <f t="shared" si="444"/>
        <v>0</v>
      </c>
      <c r="BL608" s="97">
        <f t="shared" si="445"/>
        <v>0</v>
      </c>
      <c r="BM608" s="97">
        <f t="shared" si="446"/>
        <v>0</v>
      </c>
      <c r="BN608" s="97">
        <f t="shared" si="447"/>
        <v>0</v>
      </c>
      <c r="BO608" s="97">
        <f t="shared" si="448"/>
        <v>0</v>
      </c>
      <c r="BP608" s="97">
        <f t="shared" si="449"/>
        <v>0</v>
      </c>
      <c r="BQ608" s="97">
        <f t="shared" si="450"/>
        <v>0</v>
      </c>
      <c r="BR608" s="97">
        <f t="shared" si="451"/>
        <v>0</v>
      </c>
      <c r="BS608" s="98">
        <f t="shared" si="452"/>
        <v>0</v>
      </c>
      <c r="BU608" s="118"/>
      <c r="BV608" s="103"/>
    </row>
    <row r="609" spans="1:74" ht="31.5" customHeight="1" x14ac:dyDescent="0.25">
      <c r="A609" s="74">
        <v>19</v>
      </c>
      <c r="B609" s="75">
        <v>350</v>
      </c>
      <c r="C609" s="49" t="s">
        <v>2018</v>
      </c>
      <c r="D609" s="76" t="s">
        <v>3406</v>
      </c>
      <c r="E609" s="48"/>
      <c r="F609" s="87" t="s">
        <v>3127</v>
      </c>
      <c r="G609" s="87"/>
      <c r="H609" s="87"/>
      <c r="I609" s="87"/>
      <c r="J609" s="109"/>
      <c r="K609" s="87"/>
      <c r="L609" s="87"/>
      <c r="M609" s="48" t="s">
        <v>2371</v>
      </c>
      <c r="N609" s="49" t="s">
        <v>1921</v>
      </c>
      <c r="O609" s="49"/>
      <c r="P609" s="76"/>
      <c r="Q609" s="102"/>
      <c r="R609" s="103"/>
      <c r="S609" s="76" t="s">
        <v>1854</v>
      </c>
      <c r="T609" s="76" t="s">
        <v>18</v>
      </c>
      <c r="U609" s="89"/>
      <c r="V609" s="90">
        <v>18</v>
      </c>
      <c r="W609" s="399">
        <f t="shared" si="432"/>
        <v>24000000</v>
      </c>
      <c r="X609" s="171" t="s">
        <v>3648</v>
      </c>
      <c r="Y609" s="121"/>
      <c r="Z609" s="473" t="s">
        <v>4575</v>
      </c>
      <c r="AA609" s="473" t="s">
        <v>4575</v>
      </c>
      <c r="AB609" s="473" t="s">
        <v>4576</v>
      </c>
      <c r="AC609" s="204"/>
      <c r="AD609" s="132">
        <v>42555</v>
      </c>
      <c r="AE609" s="132"/>
      <c r="AF609" s="132" t="str">
        <f t="shared" si="433"/>
        <v/>
      </c>
      <c r="AG609" s="132">
        <f t="shared" si="434"/>
        <v>42555</v>
      </c>
      <c r="AH609" s="132"/>
      <c r="AI609" s="132"/>
      <c r="AJ609" s="132"/>
      <c r="AK609" s="215"/>
      <c r="AL609" s="132"/>
      <c r="AM609" s="212"/>
      <c r="AN609" s="93">
        <v>432000000</v>
      </c>
      <c r="AO609" s="49" t="str">
        <f t="shared" si="458"/>
        <v>山梨県北杜市小淵沢町字西上庄１１３７－１他_20160704</v>
      </c>
      <c r="AP609" s="49"/>
      <c r="AQ609" s="89"/>
      <c r="AR609" s="93"/>
      <c r="AS609" s="89"/>
      <c r="AT609" s="93"/>
      <c r="AU609" s="89"/>
      <c r="AV609" s="93"/>
      <c r="AW609" s="107"/>
      <c r="AX609" s="103"/>
      <c r="AY609" s="391">
        <f t="shared" si="435"/>
        <v>0</v>
      </c>
      <c r="AZ609" s="95" t="str">
        <f t="shared" si="455"/>
        <v/>
      </c>
      <c r="BA609" s="49" t="str">
        <f t="shared" si="456"/>
        <v>山梨県北杜市小淵沢町字西上庄１１３７－１他_20160704</v>
      </c>
      <c r="BB609" s="48">
        <f t="shared" si="436"/>
        <v>18</v>
      </c>
      <c r="BC609" s="96">
        <f t="shared" si="437"/>
        <v>0</v>
      </c>
      <c r="BD609" s="89">
        <f t="shared" si="457"/>
        <v>0</v>
      </c>
      <c r="BE609" s="97">
        <f t="shared" si="438"/>
        <v>0</v>
      </c>
      <c r="BF609" s="97" t="str">
        <f t="shared" si="439"/>
        <v/>
      </c>
      <c r="BG609" s="97">
        <f t="shared" si="440"/>
        <v>0</v>
      </c>
      <c r="BH609" s="97">
        <f t="shared" si="441"/>
        <v>0</v>
      </c>
      <c r="BI609" s="97">
        <f t="shared" si="442"/>
        <v>0</v>
      </c>
      <c r="BJ609" s="97">
        <f t="shared" si="443"/>
        <v>0</v>
      </c>
      <c r="BK609" s="97">
        <f t="shared" si="444"/>
        <v>0</v>
      </c>
      <c r="BL609" s="97">
        <f t="shared" si="445"/>
        <v>0</v>
      </c>
      <c r="BM609" s="97">
        <f t="shared" si="446"/>
        <v>0</v>
      </c>
      <c r="BN609" s="97">
        <f t="shared" si="447"/>
        <v>0</v>
      </c>
      <c r="BO609" s="97">
        <f t="shared" si="448"/>
        <v>0</v>
      </c>
      <c r="BP609" s="97">
        <f t="shared" si="449"/>
        <v>0</v>
      </c>
      <c r="BQ609" s="97">
        <f t="shared" si="450"/>
        <v>0</v>
      </c>
      <c r="BR609" s="97">
        <f t="shared" si="451"/>
        <v>0</v>
      </c>
      <c r="BS609" s="98" t="e">
        <f t="shared" si="452"/>
        <v>#VALUE!</v>
      </c>
      <c r="BU609" s="118"/>
      <c r="BV609" s="103"/>
    </row>
    <row r="610" spans="1:74" ht="31.5" customHeight="1" x14ac:dyDescent="0.25">
      <c r="A610" s="74">
        <v>19</v>
      </c>
      <c r="B610" s="75">
        <v>351</v>
      </c>
      <c r="C610" s="49" t="s">
        <v>2018</v>
      </c>
      <c r="D610" s="76" t="s">
        <v>3406</v>
      </c>
      <c r="E610" s="48"/>
      <c r="F610" s="87" t="s">
        <v>3127</v>
      </c>
      <c r="G610" s="87"/>
      <c r="H610" s="87"/>
      <c r="I610" s="87"/>
      <c r="J610" s="109"/>
      <c r="K610" s="87"/>
      <c r="L610" s="87"/>
      <c r="M610" s="48" t="s">
        <v>2371</v>
      </c>
      <c r="N610" s="49" t="s">
        <v>1922</v>
      </c>
      <c r="O610" s="49"/>
      <c r="P610" s="76"/>
      <c r="Q610" s="102"/>
      <c r="R610" s="103"/>
      <c r="S610" s="76" t="s">
        <v>1854</v>
      </c>
      <c r="T610" s="76" t="s">
        <v>18</v>
      </c>
      <c r="U610" s="89"/>
      <c r="V610" s="90">
        <v>18</v>
      </c>
      <c r="W610" s="399">
        <f t="shared" si="432"/>
        <v>141277.77777777778</v>
      </c>
      <c r="X610" s="171" t="s">
        <v>3648</v>
      </c>
      <c r="Y610" s="121"/>
      <c r="Z610" s="473" t="s">
        <v>4575</v>
      </c>
      <c r="AA610" s="473" t="s">
        <v>4575</v>
      </c>
      <c r="AB610" s="473" t="s">
        <v>4576</v>
      </c>
      <c r="AC610" s="204"/>
      <c r="AD610" s="132">
        <v>43022</v>
      </c>
      <c r="AE610" s="132"/>
      <c r="AF610" s="132" t="str">
        <f t="shared" si="433"/>
        <v/>
      </c>
      <c r="AG610" s="132">
        <f t="shared" si="434"/>
        <v>43022</v>
      </c>
      <c r="AH610" s="132"/>
      <c r="AI610" s="132"/>
      <c r="AJ610" s="132"/>
      <c r="AK610" s="215"/>
      <c r="AL610" s="132"/>
      <c r="AM610" s="212"/>
      <c r="AN610" s="93">
        <v>2543000</v>
      </c>
      <c r="AO610" s="49" t="str">
        <f t="shared" si="458"/>
        <v>山梨県北杜市小淵沢町字西上庄１１３７－１他_20171014</v>
      </c>
      <c r="AP610" s="49"/>
      <c r="AQ610" s="89"/>
      <c r="AR610" s="93"/>
      <c r="AS610" s="89"/>
      <c r="AT610" s="93"/>
      <c r="AU610" s="89"/>
      <c r="AV610" s="93"/>
      <c r="AW610" s="107"/>
      <c r="AX610" s="103"/>
      <c r="AY610" s="391">
        <f t="shared" si="435"/>
        <v>0</v>
      </c>
      <c r="AZ610" s="95" t="str">
        <f t="shared" si="455"/>
        <v/>
      </c>
      <c r="BA610" s="49" t="str">
        <f t="shared" si="456"/>
        <v>山梨県北杜市小淵沢町字西上庄１１３７－１他_20171014</v>
      </c>
      <c r="BB610" s="48">
        <f t="shared" si="436"/>
        <v>18</v>
      </c>
      <c r="BC610" s="96">
        <f t="shared" si="437"/>
        <v>0</v>
      </c>
      <c r="BD610" s="89">
        <f t="shared" si="457"/>
        <v>0</v>
      </c>
      <c r="BE610" s="97">
        <f t="shared" si="438"/>
        <v>0</v>
      </c>
      <c r="BF610" s="97" t="str">
        <f t="shared" si="439"/>
        <v/>
      </c>
      <c r="BG610" s="97">
        <f t="shared" si="440"/>
        <v>0</v>
      </c>
      <c r="BH610" s="97">
        <f t="shared" si="441"/>
        <v>0</v>
      </c>
      <c r="BI610" s="97">
        <f t="shared" si="442"/>
        <v>0</v>
      </c>
      <c r="BJ610" s="97">
        <f t="shared" si="443"/>
        <v>0</v>
      </c>
      <c r="BK610" s="97">
        <f t="shared" si="444"/>
        <v>0</v>
      </c>
      <c r="BL610" s="97">
        <f t="shared" si="445"/>
        <v>0</v>
      </c>
      <c r="BM610" s="97">
        <f t="shared" si="446"/>
        <v>0</v>
      </c>
      <c r="BN610" s="97">
        <f t="shared" si="447"/>
        <v>0</v>
      </c>
      <c r="BO610" s="97">
        <f t="shared" si="448"/>
        <v>0</v>
      </c>
      <c r="BP610" s="97">
        <f t="shared" si="449"/>
        <v>0</v>
      </c>
      <c r="BQ610" s="97">
        <f t="shared" si="450"/>
        <v>0</v>
      </c>
      <c r="BR610" s="97">
        <f t="shared" si="451"/>
        <v>0</v>
      </c>
      <c r="BS610" s="98" t="e">
        <f t="shared" si="452"/>
        <v>#VALUE!</v>
      </c>
      <c r="BU610" s="118"/>
      <c r="BV610" s="103"/>
    </row>
    <row r="611" spans="1:74" ht="31.5" customHeight="1" x14ac:dyDescent="0.25">
      <c r="A611" s="74">
        <v>19</v>
      </c>
      <c r="B611" s="75">
        <v>352</v>
      </c>
      <c r="C611" s="49" t="s">
        <v>2018</v>
      </c>
      <c r="D611" s="76" t="s">
        <v>3406</v>
      </c>
      <c r="E611" s="48"/>
      <c r="F611" s="318" t="s">
        <v>4049</v>
      </c>
      <c r="G611" s="318"/>
      <c r="H611" s="87"/>
      <c r="I611" s="87"/>
      <c r="J611" s="109"/>
      <c r="K611" s="87"/>
      <c r="L611" s="87"/>
      <c r="M611" s="48" t="s">
        <v>2371</v>
      </c>
      <c r="N611" s="49" t="s">
        <v>2006</v>
      </c>
      <c r="O611" s="49"/>
      <c r="P611" s="76"/>
      <c r="Q611" s="102"/>
      <c r="R611" s="103"/>
      <c r="S611" s="76" t="s">
        <v>1854</v>
      </c>
      <c r="T611" s="76" t="s">
        <v>18</v>
      </c>
      <c r="U611" s="89"/>
      <c r="V611" s="90"/>
      <c r="W611" s="399" t="e">
        <f t="shared" si="432"/>
        <v>#DIV/0!</v>
      </c>
      <c r="X611" s="171" t="s">
        <v>3299</v>
      </c>
      <c r="Y611" s="121"/>
      <c r="Z611" s="473" t="s">
        <v>4576</v>
      </c>
      <c r="AA611" s="473" t="s">
        <v>4576</v>
      </c>
      <c r="AB611" s="473" t="s">
        <v>4576</v>
      </c>
      <c r="AC611" s="204"/>
      <c r="AD611" s="132">
        <v>42955</v>
      </c>
      <c r="AE611" s="132"/>
      <c r="AF611" s="132" t="str">
        <f t="shared" si="433"/>
        <v/>
      </c>
      <c r="AG611" s="132">
        <f t="shared" si="434"/>
        <v>42955</v>
      </c>
      <c r="AH611" s="132"/>
      <c r="AI611" s="132"/>
      <c r="AJ611" s="132"/>
      <c r="AK611" s="112"/>
      <c r="AL611" s="132"/>
      <c r="AM611" s="212"/>
      <c r="AN611" s="93">
        <v>762826</v>
      </c>
      <c r="AO611" s="49" t="str">
        <f t="shared" si="458"/>
        <v>山梨県北杜市小淵沢町上笹尾３４８６－２６１_20170808</v>
      </c>
      <c r="AP611" s="49"/>
      <c r="AQ611" s="89"/>
      <c r="AR611" s="93"/>
      <c r="AS611" s="89"/>
      <c r="AT611" s="93"/>
      <c r="AU611" s="89"/>
      <c r="AV611" s="93"/>
      <c r="AW611" s="107"/>
      <c r="AX611" s="103"/>
      <c r="AY611" s="391">
        <f t="shared" si="435"/>
        <v>0</v>
      </c>
      <c r="AZ611" s="95" t="str">
        <f t="shared" si="455"/>
        <v/>
      </c>
      <c r="BA611" s="49" t="str">
        <f t="shared" si="456"/>
        <v>山梨県北杜市小淵沢町上笹尾３４８６－２６１_20170808</v>
      </c>
      <c r="BB611" s="48">
        <f t="shared" si="436"/>
        <v>0</v>
      </c>
      <c r="BC611" s="96">
        <f t="shared" si="437"/>
        <v>0</v>
      </c>
      <c r="BD611" s="89">
        <f t="shared" si="457"/>
        <v>0</v>
      </c>
      <c r="BE611" s="97">
        <f t="shared" si="438"/>
        <v>0</v>
      </c>
      <c r="BF611" s="97" t="str">
        <f t="shared" si="439"/>
        <v/>
      </c>
      <c r="BG611" s="97">
        <f t="shared" si="440"/>
        <v>0</v>
      </c>
      <c r="BH611" s="97">
        <f t="shared" si="441"/>
        <v>0</v>
      </c>
      <c r="BI611" s="97">
        <f t="shared" si="442"/>
        <v>0</v>
      </c>
      <c r="BJ611" s="97">
        <f t="shared" si="443"/>
        <v>0</v>
      </c>
      <c r="BK611" s="97">
        <f t="shared" si="444"/>
        <v>0</v>
      </c>
      <c r="BL611" s="97">
        <f t="shared" si="445"/>
        <v>0</v>
      </c>
      <c r="BM611" s="97">
        <f t="shared" si="446"/>
        <v>0</v>
      </c>
      <c r="BN611" s="97">
        <f t="shared" si="447"/>
        <v>0</v>
      </c>
      <c r="BO611" s="97">
        <f t="shared" si="448"/>
        <v>0</v>
      </c>
      <c r="BP611" s="97">
        <f t="shared" si="449"/>
        <v>0</v>
      </c>
      <c r="BQ611" s="97">
        <f t="shared" si="450"/>
        <v>0</v>
      </c>
      <c r="BR611" s="97">
        <f t="shared" si="451"/>
        <v>0</v>
      </c>
      <c r="BS611" s="98" t="e">
        <f t="shared" si="452"/>
        <v>#VALUE!</v>
      </c>
      <c r="BU611" s="118"/>
      <c r="BV611" s="103"/>
    </row>
    <row r="612" spans="1:74" ht="31.5" customHeight="1" x14ac:dyDescent="0.25">
      <c r="A612" s="74">
        <v>19</v>
      </c>
      <c r="B612" s="75">
        <v>353</v>
      </c>
      <c r="C612" s="49" t="s">
        <v>2018</v>
      </c>
      <c r="D612" s="76"/>
      <c r="E612" s="48" t="s">
        <v>1159</v>
      </c>
      <c r="F612" s="87" t="s">
        <v>2780</v>
      </c>
      <c r="G612" s="87"/>
      <c r="H612" s="87"/>
      <c r="I612" s="87"/>
      <c r="J612" s="109"/>
      <c r="K612" s="87"/>
      <c r="L612" s="87"/>
      <c r="M612" s="48" t="s">
        <v>2982</v>
      </c>
      <c r="N612" s="49" t="s">
        <v>1461</v>
      </c>
      <c r="O612" s="49"/>
      <c r="P612" s="76" t="str">
        <f>IF(COUNTIF(N612,"*未確定*"),"番地未確定","")</f>
        <v/>
      </c>
      <c r="Q612" s="88" t="s">
        <v>679</v>
      </c>
      <c r="R612" s="49"/>
      <c r="S612" s="76" t="s">
        <v>1854</v>
      </c>
      <c r="T612" s="76" t="s">
        <v>18</v>
      </c>
      <c r="U612" s="89"/>
      <c r="V612" s="90">
        <v>1</v>
      </c>
      <c r="W612" s="399">
        <f t="shared" si="432"/>
        <v>651368</v>
      </c>
      <c r="X612" s="171" t="s">
        <v>2769</v>
      </c>
      <c r="Y612" s="209" t="s">
        <v>2007</v>
      </c>
      <c r="Z612" s="473" t="s">
        <v>4576</v>
      </c>
      <c r="AA612" s="473" t="s">
        <v>4576</v>
      </c>
      <c r="AB612" s="473" t="s">
        <v>4576</v>
      </c>
      <c r="AC612" s="204" t="s">
        <v>152</v>
      </c>
      <c r="AD612" s="132">
        <v>43496</v>
      </c>
      <c r="AE612" s="132">
        <v>40998</v>
      </c>
      <c r="AF612" s="132" t="str">
        <f t="shared" si="433"/>
        <v/>
      </c>
      <c r="AG612" s="132">
        <f t="shared" si="434"/>
        <v>40998</v>
      </c>
      <c r="AH612" s="132"/>
      <c r="AI612" s="204"/>
      <c r="AJ612" s="205"/>
      <c r="AK612" s="211"/>
      <c r="AL612" s="207"/>
      <c r="AM612" s="208">
        <f>83090+568278</f>
        <v>651368</v>
      </c>
      <c r="AN612" s="93"/>
      <c r="AO612" s="49" t="str">
        <f t="shared" si="458"/>
        <v>山梨県北杜市須玉町江草儀生４４１１－１</v>
      </c>
      <c r="AP612" s="49"/>
      <c r="AQ612" s="89">
        <v>43483</v>
      </c>
      <c r="AR612" s="93">
        <v>83090</v>
      </c>
      <c r="AS612" s="89"/>
      <c r="AT612" s="93"/>
      <c r="AU612" s="89"/>
      <c r="AV612" s="93"/>
      <c r="AW612" s="89"/>
      <c r="AX612" s="94"/>
      <c r="AY612" s="391">
        <f t="shared" si="435"/>
        <v>83090</v>
      </c>
      <c r="AZ612" s="95">
        <f t="shared" si="455"/>
        <v>568278</v>
      </c>
      <c r="BA612" s="49" t="str">
        <f t="shared" si="456"/>
        <v>山梨県北杜市須玉町江草儀生４４１１－１</v>
      </c>
      <c r="BB612" s="48">
        <f t="shared" si="436"/>
        <v>1</v>
      </c>
      <c r="BC612" s="96" t="str">
        <f t="shared" si="437"/>
        <v>ｲｶﾞﾗｼﾀｶｱｷ</v>
      </c>
      <c r="BD612" s="89" t="str">
        <f t="shared" si="457"/>
        <v>【譲渡済】</v>
      </c>
      <c r="BE612" s="97">
        <f t="shared" si="438"/>
        <v>0</v>
      </c>
      <c r="BF612" s="97">
        <f t="shared" si="439"/>
        <v>0</v>
      </c>
      <c r="BG612" s="97">
        <f t="shared" si="440"/>
        <v>0</v>
      </c>
      <c r="BH612" s="97">
        <f t="shared" si="441"/>
        <v>0</v>
      </c>
      <c r="BI612" s="97">
        <f t="shared" si="442"/>
        <v>0</v>
      </c>
      <c r="BJ612" s="97">
        <f t="shared" si="443"/>
        <v>0</v>
      </c>
      <c r="BK612" s="97">
        <f t="shared" si="444"/>
        <v>0</v>
      </c>
      <c r="BL612" s="97">
        <f t="shared" si="445"/>
        <v>0</v>
      </c>
      <c r="BM612" s="97">
        <f t="shared" si="446"/>
        <v>0</v>
      </c>
      <c r="BN612" s="97">
        <f t="shared" si="447"/>
        <v>0</v>
      </c>
      <c r="BO612" s="97">
        <f t="shared" si="448"/>
        <v>0</v>
      </c>
      <c r="BP612" s="97">
        <f t="shared" si="449"/>
        <v>0</v>
      </c>
      <c r="BQ612" s="97">
        <f t="shared" si="450"/>
        <v>0</v>
      </c>
      <c r="BR612" s="97">
        <f t="shared" si="451"/>
        <v>0</v>
      </c>
      <c r="BS612" s="98">
        <f t="shared" si="452"/>
        <v>568278</v>
      </c>
      <c r="BU612" s="118"/>
      <c r="BV612" s="103" t="s">
        <v>4665</v>
      </c>
    </row>
    <row r="613" spans="1:74" ht="31.5" customHeight="1" x14ac:dyDescent="0.25">
      <c r="A613" s="74">
        <v>19</v>
      </c>
      <c r="B613" s="75">
        <v>354</v>
      </c>
      <c r="C613" s="49" t="s">
        <v>2018</v>
      </c>
      <c r="D613" s="76" t="s">
        <v>3406</v>
      </c>
      <c r="E613" s="48"/>
      <c r="F613" s="87" t="s">
        <v>2780</v>
      </c>
      <c r="G613" s="87"/>
      <c r="H613" s="87"/>
      <c r="I613" s="87"/>
      <c r="J613" s="109"/>
      <c r="K613" s="87"/>
      <c r="L613" s="87"/>
      <c r="M613" s="48" t="s">
        <v>2371</v>
      </c>
      <c r="N613" s="49" t="s">
        <v>1923</v>
      </c>
      <c r="O613" s="49"/>
      <c r="P613" s="76"/>
      <c r="Q613" s="102"/>
      <c r="R613" s="103"/>
      <c r="S613" s="76" t="s">
        <v>1854</v>
      </c>
      <c r="T613" s="76" t="s">
        <v>18</v>
      </c>
      <c r="U613" s="89"/>
      <c r="V613" s="90">
        <v>1</v>
      </c>
      <c r="W613" s="399">
        <f t="shared" si="432"/>
        <v>651369</v>
      </c>
      <c r="X613" s="171" t="s">
        <v>2769</v>
      </c>
      <c r="Y613" s="209" t="s">
        <v>2008</v>
      </c>
      <c r="Z613" s="473" t="s">
        <v>4576</v>
      </c>
      <c r="AA613" s="473" t="s">
        <v>4576</v>
      </c>
      <c r="AB613" s="473" t="s">
        <v>4576</v>
      </c>
      <c r="AC613" s="204"/>
      <c r="AD613" s="132">
        <v>42970</v>
      </c>
      <c r="AE613" s="132"/>
      <c r="AF613" s="132" t="str">
        <f t="shared" si="433"/>
        <v/>
      </c>
      <c r="AG613" s="132">
        <f t="shared" si="434"/>
        <v>42970</v>
      </c>
      <c r="AH613" s="132"/>
      <c r="AI613" s="132"/>
      <c r="AJ613" s="132"/>
      <c r="AK613" s="215"/>
      <c r="AL613" s="132"/>
      <c r="AM613" s="212"/>
      <c r="AN613" s="93">
        <v>651369</v>
      </c>
      <c r="AO613" s="49" t="str">
        <f t="shared" si="458"/>
        <v>山梨県北杜市須玉町江草儀生4411-1_20170823</v>
      </c>
      <c r="AP613" s="49"/>
      <c r="AQ613" s="89"/>
      <c r="AR613" s="93"/>
      <c r="AS613" s="89"/>
      <c r="AT613" s="93"/>
      <c r="AU613" s="89"/>
      <c r="AV613" s="93"/>
      <c r="AW613" s="107"/>
      <c r="AX613" s="103"/>
      <c r="AY613" s="391">
        <f t="shared" si="435"/>
        <v>0</v>
      </c>
      <c r="AZ613" s="95" t="str">
        <f t="shared" si="455"/>
        <v/>
      </c>
      <c r="BA613" s="49" t="str">
        <f t="shared" si="456"/>
        <v>山梨県北杜市須玉町江草儀生4411-1_20170823</v>
      </c>
      <c r="BB613" s="48">
        <f t="shared" si="436"/>
        <v>1</v>
      </c>
      <c r="BC613" s="96" t="str">
        <f t="shared" si="437"/>
        <v>申込取消</v>
      </c>
      <c r="BD613" s="89">
        <f t="shared" si="457"/>
        <v>0</v>
      </c>
      <c r="BE613" s="97">
        <f t="shared" si="438"/>
        <v>0</v>
      </c>
      <c r="BF613" s="97" t="str">
        <f t="shared" si="439"/>
        <v/>
      </c>
      <c r="BG613" s="97">
        <f t="shared" si="440"/>
        <v>0</v>
      </c>
      <c r="BH613" s="97">
        <f t="shared" si="441"/>
        <v>0</v>
      </c>
      <c r="BI613" s="97">
        <f t="shared" si="442"/>
        <v>0</v>
      </c>
      <c r="BJ613" s="97">
        <f t="shared" si="443"/>
        <v>0</v>
      </c>
      <c r="BK613" s="97">
        <f t="shared" si="444"/>
        <v>0</v>
      </c>
      <c r="BL613" s="97">
        <f t="shared" si="445"/>
        <v>0</v>
      </c>
      <c r="BM613" s="97">
        <f t="shared" si="446"/>
        <v>0</v>
      </c>
      <c r="BN613" s="97">
        <f t="shared" si="447"/>
        <v>0</v>
      </c>
      <c r="BO613" s="97">
        <f t="shared" si="448"/>
        <v>0</v>
      </c>
      <c r="BP613" s="97">
        <f t="shared" si="449"/>
        <v>0</v>
      </c>
      <c r="BQ613" s="97">
        <f t="shared" si="450"/>
        <v>0</v>
      </c>
      <c r="BR613" s="97">
        <f t="shared" si="451"/>
        <v>0</v>
      </c>
      <c r="BS613" s="98" t="e">
        <f t="shared" si="452"/>
        <v>#VALUE!</v>
      </c>
      <c r="BU613" s="118"/>
      <c r="BV613" s="103" t="s">
        <v>4666</v>
      </c>
    </row>
    <row r="614" spans="1:74" ht="31.5" customHeight="1" x14ac:dyDescent="0.25">
      <c r="A614" s="74">
        <v>19</v>
      </c>
      <c r="B614" s="75">
        <v>356</v>
      </c>
      <c r="C614" s="49" t="s">
        <v>2018</v>
      </c>
      <c r="D614" s="76" t="s">
        <v>1020</v>
      </c>
      <c r="E614" s="48"/>
      <c r="F614" s="87" t="s">
        <v>2574</v>
      </c>
      <c r="G614" s="87"/>
      <c r="H614" s="87"/>
      <c r="I614" s="87"/>
      <c r="J614" s="109"/>
      <c r="K614" s="87"/>
      <c r="L614" s="87"/>
      <c r="M614" s="48" t="s">
        <v>2371</v>
      </c>
      <c r="N614" s="49" t="s">
        <v>1924</v>
      </c>
      <c r="O614" s="49"/>
      <c r="P614" s="76"/>
      <c r="Q614" s="102"/>
      <c r="R614" s="103"/>
      <c r="S614" s="76" t="s">
        <v>1854</v>
      </c>
      <c r="T614" s="76" t="s">
        <v>18</v>
      </c>
      <c r="U614" s="89"/>
      <c r="V614" s="90">
        <v>1</v>
      </c>
      <c r="W614" s="399">
        <f t="shared" si="432"/>
        <v>718222</v>
      </c>
      <c r="X614" s="171" t="s">
        <v>2573</v>
      </c>
      <c r="Y614" s="121"/>
      <c r="Z614" s="473" t="s">
        <v>4576</v>
      </c>
      <c r="AA614" s="473" t="s">
        <v>4575</v>
      </c>
      <c r="AB614" s="473" t="s">
        <v>4576</v>
      </c>
      <c r="AC614" s="204"/>
      <c r="AD614" s="132">
        <v>42937</v>
      </c>
      <c r="AE614" s="132"/>
      <c r="AF614" s="132" t="str">
        <f t="shared" si="433"/>
        <v/>
      </c>
      <c r="AG614" s="132">
        <f t="shared" si="434"/>
        <v>42937</v>
      </c>
      <c r="AH614" s="132"/>
      <c r="AI614" s="132"/>
      <c r="AJ614" s="132"/>
      <c r="AK614" s="215"/>
      <c r="AL614" s="132"/>
      <c r="AM614" s="212"/>
      <c r="AN614" s="93">
        <v>718222</v>
      </c>
      <c r="AO614" s="49" t="str">
        <f t="shared" si="458"/>
        <v>山梨県北杜市大泉町西井出３３８６－３_20170721</v>
      </c>
      <c r="AP614" s="49"/>
      <c r="AQ614" s="89"/>
      <c r="AR614" s="93"/>
      <c r="AS614" s="89"/>
      <c r="AT614" s="93"/>
      <c r="AU614" s="89"/>
      <c r="AV614" s="93"/>
      <c r="AW614" s="107"/>
      <c r="AX614" s="103"/>
      <c r="AY614" s="391">
        <f t="shared" si="435"/>
        <v>0</v>
      </c>
      <c r="AZ614" s="95" t="str">
        <f t="shared" si="455"/>
        <v/>
      </c>
      <c r="BA614" s="49" t="str">
        <f t="shared" si="456"/>
        <v>山梨県北杜市大泉町西井出３３８６－３_20170721</v>
      </c>
      <c r="BB614" s="48">
        <f t="shared" si="436"/>
        <v>1</v>
      </c>
      <c r="BC614" s="96">
        <f t="shared" si="437"/>
        <v>0</v>
      </c>
      <c r="BD614" s="89">
        <f t="shared" si="457"/>
        <v>0</v>
      </c>
      <c r="BE614" s="97">
        <f t="shared" si="438"/>
        <v>0</v>
      </c>
      <c r="BF614" s="97" t="str">
        <f t="shared" si="439"/>
        <v/>
      </c>
      <c r="BG614" s="97">
        <f t="shared" si="440"/>
        <v>0</v>
      </c>
      <c r="BH614" s="97">
        <f t="shared" si="441"/>
        <v>0</v>
      </c>
      <c r="BI614" s="97">
        <f t="shared" si="442"/>
        <v>0</v>
      </c>
      <c r="BJ614" s="97">
        <f t="shared" si="443"/>
        <v>0</v>
      </c>
      <c r="BK614" s="97">
        <f t="shared" si="444"/>
        <v>0</v>
      </c>
      <c r="BL614" s="97">
        <f t="shared" si="445"/>
        <v>0</v>
      </c>
      <c r="BM614" s="97">
        <f t="shared" si="446"/>
        <v>0</v>
      </c>
      <c r="BN614" s="97">
        <f t="shared" si="447"/>
        <v>0</v>
      </c>
      <c r="BO614" s="97">
        <f t="shared" si="448"/>
        <v>0</v>
      </c>
      <c r="BP614" s="97">
        <f t="shared" si="449"/>
        <v>0</v>
      </c>
      <c r="BQ614" s="97">
        <f t="shared" si="450"/>
        <v>0</v>
      </c>
      <c r="BR614" s="97">
        <f t="shared" si="451"/>
        <v>0</v>
      </c>
      <c r="BS614" s="98" t="e">
        <f t="shared" si="452"/>
        <v>#VALUE!</v>
      </c>
      <c r="BU614" s="118"/>
      <c r="BV614" s="103"/>
    </row>
    <row r="615" spans="1:74" ht="31.5" customHeight="1" x14ac:dyDescent="0.25">
      <c r="A615" s="74">
        <v>19</v>
      </c>
      <c r="B615" s="75">
        <v>355</v>
      </c>
      <c r="C615" s="49" t="s">
        <v>2018</v>
      </c>
      <c r="D615" s="76"/>
      <c r="E615" s="48" t="s">
        <v>1428</v>
      </c>
      <c r="F615" s="87" t="s">
        <v>2574</v>
      </c>
      <c r="G615" s="87"/>
      <c r="H615" s="87"/>
      <c r="I615" s="87"/>
      <c r="J615" s="109"/>
      <c r="K615" s="87"/>
      <c r="L615" s="87"/>
      <c r="M615" s="48" t="s">
        <v>2371</v>
      </c>
      <c r="N615" s="49" t="s">
        <v>1446</v>
      </c>
      <c r="O615" s="49"/>
      <c r="P615" s="76" t="str">
        <f>IF(COUNTIF(N615,"*未確定*"),"番地未確定","")</f>
        <v/>
      </c>
      <c r="Q615" s="49" t="s">
        <v>677</v>
      </c>
      <c r="R615" s="49"/>
      <c r="S615" s="76" t="s">
        <v>1854</v>
      </c>
      <c r="T615" s="76" t="s">
        <v>18</v>
      </c>
      <c r="U615" s="89"/>
      <c r="V615" s="90">
        <v>1</v>
      </c>
      <c r="W615" s="399">
        <f t="shared" si="432"/>
        <v>718222</v>
      </c>
      <c r="X615" s="171" t="s">
        <v>2573</v>
      </c>
      <c r="Y615" s="209" t="s">
        <v>2008</v>
      </c>
      <c r="Z615" s="473" t="s">
        <v>4576</v>
      </c>
      <c r="AA615" s="473" t="s">
        <v>4575</v>
      </c>
      <c r="AB615" s="473" t="s">
        <v>4576</v>
      </c>
      <c r="AC615" s="204" t="s">
        <v>664</v>
      </c>
      <c r="AD615" s="132">
        <v>43489</v>
      </c>
      <c r="AE615" s="132">
        <v>41725</v>
      </c>
      <c r="AF615" s="132" t="str">
        <f t="shared" si="433"/>
        <v/>
      </c>
      <c r="AG615" s="132">
        <f t="shared" si="434"/>
        <v>41725</v>
      </c>
      <c r="AH615" s="132"/>
      <c r="AI615" s="204"/>
      <c r="AJ615" s="205"/>
      <c r="AK615" s="211"/>
      <c r="AL615" s="207"/>
      <c r="AM615" s="208">
        <v>718222</v>
      </c>
      <c r="AN615" s="93"/>
      <c r="AO615" s="49" t="str">
        <f t="shared" si="458"/>
        <v>山梨県北杜市大泉町西井出３３８６－３～９</v>
      </c>
      <c r="AP615" s="49"/>
      <c r="AQ615" s="89">
        <v>43546</v>
      </c>
      <c r="AR615" s="93">
        <v>718222</v>
      </c>
      <c r="AS615" s="89"/>
      <c r="AT615" s="93"/>
      <c r="AU615" s="89"/>
      <c r="AV615" s="93"/>
      <c r="AW615" s="89"/>
      <c r="AX615" s="94"/>
      <c r="AY615" s="391">
        <f t="shared" si="435"/>
        <v>718222</v>
      </c>
      <c r="AZ615" s="95">
        <f t="shared" si="455"/>
        <v>0</v>
      </c>
      <c r="BA615" s="49" t="str">
        <f t="shared" si="456"/>
        <v>山梨県北杜市大泉町西井出３３８６－３～９</v>
      </c>
      <c r="BB615" s="48">
        <f t="shared" si="436"/>
        <v>1</v>
      </c>
      <c r="BC615" s="96" t="str">
        <f t="shared" si="437"/>
        <v>申込取消</v>
      </c>
      <c r="BD615" s="89" t="str">
        <f t="shared" si="457"/>
        <v>申込取消</v>
      </c>
      <c r="BE615" s="97">
        <f t="shared" si="438"/>
        <v>0</v>
      </c>
      <c r="BF615" s="97">
        <f t="shared" si="439"/>
        <v>0</v>
      </c>
      <c r="BG615" s="97">
        <f t="shared" si="440"/>
        <v>0</v>
      </c>
      <c r="BH615" s="97">
        <f t="shared" si="441"/>
        <v>0</v>
      </c>
      <c r="BI615" s="97">
        <f t="shared" si="442"/>
        <v>0</v>
      </c>
      <c r="BJ615" s="97">
        <f t="shared" si="443"/>
        <v>0</v>
      </c>
      <c r="BK615" s="97">
        <f t="shared" si="444"/>
        <v>0</v>
      </c>
      <c r="BL615" s="97">
        <f t="shared" si="445"/>
        <v>0</v>
      </c>
      <c r="BM615" s="97">
        <f t="shared" si="446"/>
        <v>0</v>
      </c>
      <c r="BN615" s="97">
        <f t="shared" si="447"/>
        <v>0</v>
      </c>
      <c r="BO615" s="97">
        <f t="shared" si="448"/>
        <v>0</v>
      </c>
      <c r="BP615" s="97">
        <f t="shared" si="449"/>
        <v>0</v>
      </c>
      <c r="BQ615" s="97">
        <f t="shared" si="450"/>
        <v>0</v>
      </c>
      <c r="BR615" s="97">
        <f t="shared" si="451"/>
        <v>0</v>
      </c>
      <c r="BS615" s="98">
        <f t="shared" si="452"/>
        <v>0</v>
      </c>
      <c r="BU615" s="118"/>
      <c r="BV615" s="103"/>
    </row>
    <row r="616" spans="1:74" ht="31.5" customHeight="1" x14ac:dyDescent="0.25">
      <c r="A616" s="74">
        <v>19</v>
      </c>
      <c r="B616" s="75">
        <v>357</v>
      </c>
      <c r="C616" s="49" t="s">
        <v>2018</v>
      </c>
      <c r="D616" s="76" t="s">
        <v>3393</v>
      </c>
      <c r="E616" s="48" t="s">
        <v>1449</v>
      </c>
      <c r="F616" s="87" t="s">
        <v>3129</v>
      </c>
      <c r="G616" s="87"/>
      <c r="H616" s="87"/>
      <c r="I616" s="87"/>
      <c r="J616" s="109"/>
      <c r="K616" s="87"/>
      <c r="L616" s="87"/>
      <c r="M616" s="82" t="s">
        <v>3442</v>
      </c>
      <c r="N616" s="49" t="s">
        <v>1463</v>
      </c>
      <c r="O616" s="49"/>
      <c r="P616" s="76" t="str">
        <f>IF(COUNTIF(N616,"*未確定*"),"番地未確定","")</f>
        <v/>
      </c>
      <c r="Q616" s="88" t="s">
        <v>682</v>
      </c>
      <c r="R616" s="49"/>
      <c r="S616" s="76" t="s">
        <v>1854</v>
      </c>
      <c r="T616" s="76" t="s">
        <v>18</v>
      </c>
      <c r="U616" s="89"/>
      <c r="V616" s="90">
        <v>3</v>
      </c>
      <c r="W616" s="399">
        <f t="shared" si="432"/>
        <v>1372503.3333333333</v>
      </c>
      <c r="X616" s="171" t="s">
        <v>2772</v>
      </c>
      <c r="Y616" s="76"/>
      <c r="Z616" s="473" t="s">
        <v>4575</v>
      </c>
      <c r="AA616" s="473" t="s">
        <v>4575</v>
      </c>
      <c r="AB616" s="473" t="s">
        <v>4576</v>
      </c>
      <c r="AC616" s="132">
        <v>43231</v>
      </c>
      <c r="AD616" s="132">
        <v>43199</v>
      </c>
      <c r="AE616" s="132">
        <v>41716</v>
      </c>
      <c r="AF616" s="132" t="str">
        <f t="shared" si="433"/>
        <v/>
      </c>
      <c r="AG616" s="132">
        <f t="shared" si="434"/>
        <v>41716</v>
      </c>
      <c r="AH616" s="132"/>
      <c r="AI616" s="204"/>
      <c r="AJ616" s="205"/>
      <c r="AK616" s="206"/>
      <c r="AL616" s="207"/>
      <c r="AM616" s="208">
        <v>4117510</v>
      </c>
      <c r="AN616" s="93"/>
      <c r="AO616" s="49" t="str">
        <f t="shared" si="458"/>
        <v>山梨県北杜市長坂町小荒間２７</v>
      </c>
      <c r="AP616" s="49"/>
      <c r="AQ616" s="89"/>
      <c r="AR616" s="93"/>
      <c r="AS616" s="89"/>
      <c r="AT616" s="93"/>
      <c r="AU616" s="89"/>
      <c r="AV616" s="93"/>
      <c r="AW616" s="89"/>
      <c r="AX616" s="94"/>
      <c r="AY616" s="391">
        <f t="shared" si="435"/>
        <v>0</v>
      </c>
      <c r="AZ616" s="95">
        <f t="shared" si="455"/>
        <v>4117510</v>
      </c>
      <c r="BA616" s="49" t="str">
        <f t="shared" si="456"/>
        <v>山梨県北杜市長坂町小荒間２７</v>
      </c>
      <c r="BB616" s="48">
        <f t="shared" si="436"/>
        <v>3</v>
      </c>
      <c r="BC616" s="96">
        <f t="shared" si="437"/>
        <v>0</v>
      </c>
      <c r="BD616" s="89">
        <f t="shared" si="457"/>
        <v>43231</v>
      </c>
      <c r="BE616" s="97">
        <f t="shared" si="438"/>
        <v>0</v>
      </c>
      <c r="BF616" s="97">
        <f t="shared" si="439"/>
        <v>4117510</v>
      </c>
      <c r="BG616" s="97">
        <f t="shared" si="440"/>
        <v>0</v>
      </c>
      <c r="BH616" s="97">
        <f t="shared" si="441"/>
        <v>0</v>
      </c>
      <c r="BI616" s="97">
        <f t="shared" si="442"/>
        <v>0</v>
      </c>
      <c r="BJ616" s="97">
        <f t="shared" si="443"/>
        <v>0</v>
      </c>
      <c r="BK616" s="97">
        <f t="shared" si="444"/>
        <v>0</v>
      </c>
      <c r="BL616" s="97">
        <f t="shared" si="445"/>
        <v>0</v>
      </c>
      <c r="BM616" s="97">
        <f t="shared" si="446"/>
        <v>0</v>
      </c>
      <c r="BN616" s="97">
        <f t="shared" si="447"/>
        <v>0</v>
      </c>
      <c r="BO616" s="97">
        <f t="shared" si="448"/>
        <v>0</v>
      </c>
      <c r="BP616" s="97">
        <f t="shared" si="449"/>
        <v>0</v>
      </c>
      <c r="BQ616" s="97">
        <f t="shared" si="450"/>
        <v>0</v>
      </c>
      <c r="BR616" s="97">
        <f t="shared" si="451"/>
        <v>0</v>
      </c>
      <c r="BS616" s="98">
        <f t="shared" si="452"/>
        <v>0</v>
      </c>
      <c r="BU616" s="118"/>
      <c r="BV616" s="103"/>
    </row>
    <row r="617" spans="1:74" ht="31.5" customHeight="1" x14ac:dyDescent="0.25">
      <c r="A617" s="74">
        <v>19</v>
      </c>
      <c r="B617" s="75">
        <v>358</v>
      </c>
      <c r="C617" s="49" t="s">
        <v>2018</v>
      </c>
      <c r="D617" s="76" t="s">
        <v>3406</v>
      </c>
      <c r="E617" s="48"/>
      <c r="F617" s="87" t="s">
        <v>3129</v>
      </c>
      <c r="G617" s="87"/>
      <c r="H617" s="87"/>
      <c r="I617" s="87"/>
      <c r="J617" s="109"/>
      <c r="K617" s="87"/>
      <c r="L617" s="87"/>
      <c r="M617" s="82" t="s">
        <v>3442</v>
      </c>
      <c r="N617" s="49" t="s">
        <v>1019</v>
      </c>
      <c r="O617" s="49"/>
      <c r="P617" s="76"/>
      <c r="Q617" s="102"/>
      <c r="R617" s="103"/>
      <c r="S617" s="76" t="s">
        <v>1854</v>
      </c>
      <c r="T617" s="76" t="s">
        <v>18</v>
      </c>
      <c r="U617" s="89"/>
      <c r="V617" s="90">
        <v>3</v>
      </c>
      <c r="W617" s="399">
        <f t="shared" si="432"/>
        <v>1372503.3333333333</v>
      </c>
      <c r="X617" s="171" t="s">
        <v>3443</v>
      </c>
      <c r="Y617" s="121"/>
      <c r="Z617" s="473" t="s">
        <v>4575</v>
      </c>
      <c r="AA617" s="473" t="s">
        <v>4575</v>
      </c>
      <c r="AB617" s="473" t="s">
        <v>4576</v>
      </c>
      <c r="AC617" s="204">
        <v>43231</v>
      </c>
      <c r="AD617" s="132">
        <v>43199</v>
      </c>
      <c r="AE617" s="132"/>
      <c r="AF617" s="132" t="str">
        <f t="shared" si="433"/>
        <v/>
      </c>
      <c r="AG617" s="132">
        <f t="shared" si="434"/>
        <v>43199</v>
      </c>
      <c r="AH617" s="132"/>
      <c r="AI617" s="132"/>
      <c r="AJ617" s="132"/>
      <c r="AK617" s="112"/>
      <c r="AL617" s="132"/>
      <c r="AM617" s="212"/>
      <c r="AN617" s="93">
        <v>4117510</v>
      </c>
      <c r="AO617" s="49" t="str">
        <f t="shared" si="458"/>
        <v>山梨県北杜市長坂町小荒間27-219他</v>
      </c>
      <c r="AP617" s="49"/>
      <c r="AQ617" s="89"/>
      <c r="AR617" s="93"/>
      <c r="AS617" s="89"/>
      <c r="AT617" s="93"/>
      <c r="AU617" s="89"/>
      <c r="AV617" s="93"/>
      <c r="AW617" s="107"/>
      <c r="AX617" s="103"/>
      <c r="AY617" s="391">
        <f t="shared" si="435"/>
        <v>0</v>
      </c>
      <c r="AZ617" s="95" t="str">
        <f t="shared" si="455"/>
        <v/>
      </c>
      <c r="BA617" s="49" t="str">
        <f t="shared" si="456"/>
        <v>山梨県北杜市長坂町小荒間27-219他</v>
      </c>
      <c r="BB617" s="48">
        <f t="shared" si="436"/>
        <v>3</v>
      </c>
      <c r="BC617" s="96">
        <f t="shared" si="437"/>
        <v>0</v>
      </c>
      <c r="BD617" s="89">
        <f t="shared" si="457"/>
        <v>43231</v>
      </c>
      <c r="BE617" s="97">
        <f t="shared" si="438"/>
        <v>0</v>
      </c>
      <c r="BF617" s="97" t="str">
        <f t="shared" si="439"/>
        <v/>
      </c>
      <c r="BG617" s="97">
        <f t="shared" si="440"/>
        <v>0</v>
      </c>
      <c r="BH617" s="97">
        <f t="shared" si="441"/>
        <v>0</v>
      </c>
      <c r="BI617" s="97">
        <f t="shared" si="442"/>
        <v>0</v>
      </c>
      <c r="BJ617" s="97">
        <f t="shared" si="443"/>
        <v>0</v>
      </c>
      <c r="BK617" s="97">
        <f t="shared" si="444"/>
        <v>0</v>
      </c>
      <c r="BL617" s="97">
        <f t="shared" si="445"/>
        <v>0</v>
      </c>
      <c r="BM617" s="97">
        <f t="shared" si="446"/>
        <v>0</v>
      </c>
      <c r="BN617" s="97">
        <f t="shared" si="447"/>
        <v>0</v>
      </c>
      <c r="BO617" s="97">
        <f t="shared" si="448"/>
        <v>0</v>
      </c>
      <c r="BP617" s="97">
        <f t="shared" si="449"/>
        <v>0</v>
      </c>
      <c r="BQ617" s="97">
        <f t="shared" si="450"/>
        <v>0</v>
      </c>
      <c r="BR617" s="97">
        <f t="shared" si="451"/>
        <v>0</v>
      </c>
      <c r="BS617" s="98" t="e">
        <f t="shared" si="452"/>
        <v>#VALUE!</v>
      </c>
      <c r="BU617" s="118"/>
      <c r="BV617" s="103"/>
    </row>
    <row r="618" spans="1:74" ht="31.5" customHeight="1" x14ac:dyDescent="0.25">
      <c r="A618" s="74">
        <v>19</v>
      </c>
      <c r="B618" s="75">
        <v>359</v>
      </c>
      <c r="C618" s="49" t="s">
        <v>2018</v>
      </c>
      <c r="D618" s="76" t="s">
        <v>1020</v>
      </c>
      <c r="E618" s="48"/>
      <c r="F618" s="87" t="s">
        <v>3129</v>
      </c>
      <c r="G618" s="87"/>
      <c r="H618" s="87"/>
      <c r="I618" s="87"/>
      <c r="J618" s="109"/>
      <c r="K618" s="87"/>
      <c r="L618" s="87"/>
      <c r="M618" s="82" t="s">
        <v>3442</v>
      </c>
      <c r="N618" s="49" t="s">
        <v>1925</v>
      </c>
      <c r="O618" s="49"/>
      <c r="P618" s="76"/>
      <c r="Q618" s="102"/>
      <c r="R618" s="103"/>
      <c r="S618" s="76" t="s">
        <v>1854</v>
      </c>
      <c r="T618" s="76" t="s">
        <v>18</v>
      </c>
      <c r="U618" s="89"/>
      <c r="V618" s="90">
        <v>3</v>
      </c>
      <c r="W618" s="399">
        <f t="shared" si="432"/>
        <v>137333.33333333334</v>
      </c>
      <c r="X618" s="171" t="s">
        <v>3443</v>
      </c>
      <c r="Y618" s="121"/>
      <c r="Z618" s="473" t="s">
        <v>4575</v>
      </c>
      <c r="AA618" s="473" t="s">
        <v>4575</v>
      </c>
      <c r="AB618" s="473" t="s">
        <v>4576</v>
      </c>
      <c r="AC618" s="204"/>
      <c r="AD618" s="132">
        <v>42909</v>
      </c>
      <c r="AE618" s="132"/>
      <c r="AF618" s="132" t="str">
        <f t="shared" si="433"/>
        <v/>
      </c>
      <c r="AG618" s="132">
        <f t="shared" si="434"/>
        <v>42909</v>
      </c>
      <c r="AH618" s="132"/>
      <c r="AI618" s="132"/>
      <c r="AJ618" s="132"/>
      <c r="AK618" s="215"/>
      <c r="AL618" s="132"/>
      <c r="AM618" s="212"/>
      <c r="AN618" s="93">
        <v>412000</v>
      </c>
      <c r="AO618" s="49" t="str">
        <f t="shared" si="458"/>
        <v>山梨県北杜市長坂町小荒間27-219他(3)_20170623</v>
      </c>
      <c r="AP618" s="49"/>
      <c r="AQ618" s="89"/>
      <c r="AR618" s="93"/>
      <c r="AS618" s="89"/>
      <c r="AT618" s="93"/>
      <c r="AU618" s="89"/>
      <c r="AV618" s="93"/>
      <c r="AW618" s="107"/>
      <c r="AX618" s="103"/>
      <c r="AY618" s="391">
        <f t="shared" si="435"/>
        <v>0</v>
      </c>
      <c r="AZ618" s="95" t="str">
        <f t="shared" si="455"/>
        <v/>
      </c>
      <c r="BA618" s="49" t="str">
        <f t="shared" si="456"/>
        <v>山梨県北杜市長坂町小荒間27-219他(3)_20170623</v>
      </c>
      <c r="BB618" s="48">
        <f t="shared" si="436"/>
        <v>3</v>
      </c>
      <c r="BC618" s="96">
        <f t="shared" si="437"/>
        <v>0</v>
      </c>
      <c r="BD618" s="89">
        <f t="shared" si="457"/>
        <v>0</v>
      </c>
      <c r="BE618" s="97">
        <f t="shared" si="438"/>
        <v>0</v>
      </c>
      <c r="BF618" s="97" t="str">
        <f t="shared" si="439"/>
        <v/>
      </c>
      <c r="BG618" s="97">
        <f t="shared" si="440"/>
        <v>0</v>
      </c>
      <c r="BH618" s="97">
        <f t="shared" si="441"/>
        <v>0</v>
      </c>
      <c r="BI618" s="97">
        <f t="shared" si="442"/>
        <v>0</v>
      </c>
      <c r="BJ618" s="97">
        <f t="shared" si="443"/>
        <v>0</v>
      </c>
      <c r="BK618" s="97">
        <f t="shared" si="444"/>
        <v>0</v>
      </c>
      <c r="BL618" s="97">
        <f t="shared" si="445"/>
        <v>0</v>
      </c>
      <c r="BM618" s="97">
        <f t="shared" si="446"/>
        <v>0</v>
      </c>
      <c r="BN618" s="97">
        <f t="shared" si="447"/>
        <v>0</v>
      </c>
      <c r="BO618" s="97">
        <f t="shared" si="448"/>
        <v>0</v>
      </c>
      <c r="BP618" s="97">
        <f t="shared" si="449"/>
        <v>0</v>
      </c>
      <c r="BQ618" s="97">
        <f t="shared" si="450"/>
        <v>0</v>
      </c>
      <c r="BR618" s="97">
        <f t="shared" si="451"/>
        <v>0</v>
      </c>
      <c r="BS618" s="98" t="e">
        <f t="shared" si="452"/>
        <v>#VALUE!</v>
      </c>
      <c r="BT618" s="184"/>
      <c r="BU618" s="118"/>
      <c r="BV618" s="103"/>
    </row>
    <row r="619" spans="1:74" ht="31.5" customHeight="1" x14ac:dyDescent="0.25">
      <c r="A619" s="74">
        <v>19</v>
      </c>
      <c r="B619" s="75">
        <v>361</v>
      </c>
      <c r="C619" s="49" t="s">
        <v>2018</v>
      </c>
      <c r="D619" s="76" t="s">
        <v>3393</v>
      </c>
      <c r="E619" s="76" t="s">
        <v>1452</v>
      </c>
      <c r="F619" s="318" t="s">
        <v>3130</v>
      </c>
      <c r="G619" s="318"/>
      <c r="H619" s="101"/>
      <c r="I619" s="101"/>
      <c r="J619" s="257"/>
      <c r="K619" s="101"/>
      <c r="L619" s="101"/>
      <c r="M619" s="82" t="s">
        <v>3442</v>
      </c>
      <c r="N619" s="49" t="s">
        <v>1466</v>
      </c>
      <c r="O619" s="49"/>
      <c r="P619" s="49"/>
      <c r="Q619" s="88" t="s">
        <v>204</v>
      </c>
      <c r="R619" s="49"/>
      <c r="S619" s="76" t="s">
        <v>1854</v>
      </c>
      <c r="T619" s="76" t="s">
        <v>18</v>
      </c>
      <c r="U619" s="110"/>
      <c r="V619" s="143">
        <v>8</v>
      </c>
      <c r="W619" s="399">
        <f t="shared" si="432"/>
        <v>1277000</v>
      </c>
      <c r="X619" s="171" t="s">
        <v>2773</v>
      </c>
      <c r="Y619" s="121"/>
      <c r="Z619" s="473" t="s">
        <v>4575</v>
      </c>
      <c r="AA619" s="473" t="s">
        <v>4575</v>
      </c>
      <c r="AB619" s="473" t="s">
        <v>4576</v>
      </c>
      <c r="AC619" s="121"/>
      <c r="AD619" s="132">
        <v>42909</v>
      </c>
      <c r="AE619" s="132"/>
      <c r="AF619" s="132" t="str">
        <f t="shared" si="433"/>
        <v/>
      </c>
      <c r="AG619" s="132">
        <f t="shared" si="434"/>
        <v>42909</v>
      </c>
      <c r="AH619" s="132"/>
      <c r="AI619" s="132"/>
      <c r="AJ619" s="132"/>
      <c r="AK619" s="215"/>
      <c r="AL619" s="132"/>
      <c r="AM619" s="213"/>
      <c r="AN619" s="111">
        <f>1132000+9084000</f>
        <v>10216000</v>
      </c>
      <c r="AO619" s="49" t="str">
        <f t="shared" si="458"/>
        <v>山梨県北杜市長坂町塚川字五味屋敷６８８－１</v>
      </c>
      <c r="AP619" s="49"/>
      <c r="AQ619" s="89"/>
      <c r="AR619" s="93"/>
      <c r="AS619" s="89"/>
      <c r="AT619" s="93"/>
      <c r="AU619" s="89"/>
      <c r="AV619" s="93"/>
      <c r="AW619" s="107"/>
      <c r="AX619" s="103"/>
      <c r="AY619" s="391">
        <f t="shared" si="435"/>
        <v>0</v>
      </c>
      <c r="AZ619" s="95" t="str">
        <f t="shared" si="455"/>
        <v/>
      </c>
      <c r="BA619" s="49" t="str">
        <f t="shared" si="456"/>
        <v>山梨県北杜市長坂町塚川字五味屋敷６８８－１</v>
      </c>
      <c r="BB619" s="48">
        <f t="shared" si="436"/>
        <v>8</v>
      </c>
      <c r="BC619" s="96">
        <f t="shared" si="437"/>
        <v>0</v>
      </c>
      <c r="BD619" s="89">
        <f t="shared" si="457"/>
        <v>0</v>
      </c>
      <c r="BE619" s="97">
        <f t="shared" si="438"/>
        <v>0</v>
      </c>
      <c r="BF619" s="97" t="str">
        <f t="shared" si="439"/>
        <v/>
      </c>
      <c r="BG619" s="97">
        <f t="shared" si="440"/>
        <v>0</v>
      </c>
      <c r="BH619" s="97">
        <f t="shared" si="441"/>
        <v>0</v>
      </c>
      <c r="BI619" s="97">
        <f t="shared" si="442"/>
        <v>0</v>
      </c>
      <c r="BJ619" s="97">
        <f t="shared" si="443"/>
        <v>0</v>
      </c>
      <c r="BK619" s="97">
        <f t="shared" si="444"/>
        <v>0</v>
      </c>
      <c r="BL619" s="97">
        <f t="shared" si="445"/>
        <v>0</v>
      </c>
      <c r="BM619" s="97">
        <f t="shared" si="446"/>
        <v>0</v>
      </c>
      <c r="BN619" s="97">
        <f t="shared" si="447"/>
        <v>0</v>
      </c>
      <c r="BO619" s="97">
        <f t="shared" si="448"/>
        <v>0</v>
      </c>
      <c r="BP619" s="97">
        <f t="shared" si="449"/>
        <v>0</v>
      </c>
      <c r="BQ619" s="97">
        <f t="shared" si="450"/>
        <v>0</v>
      </c>
      <c r="BR619" s="97">
        <f t="shared" si="451"/>
        <v>0</v>
      </c>
      <c r="BS619" s="98" t="e">
        <f t="shared" si="452"/>
        <v>#VALUE!</v>
      </c>
      <c r="BU619" s="118"/>
      <c r="BV619" s="103"/>
    </row>
    <row r="620" spans="1:74" s="118" customFormat="1" ht="31.5" customHeight="1" x14ac:dyDescent="0.25">
      <c r="A620" s="74">
        <v>19</v>
      </c>
      <c r="B620" s="75">
        <v>360</v>
      </c>
      <c r="C620" s="49" t="s">
        <v>2018</v>
      </c>
      <c r="D620" s="76" t="s">
        <v>2906</v>
      </c>
      <c r="E620" s="48" t="s">
        <v>1452</v>
      </c>
      <c r="F620" s="87" t="s">
        <v>3130</v>
      </c>
      <c r="G620" s="87"/>
      <c r="H620" s="87"/>
      <c r="I620" s="87"/>
      <c r="J620" s="109"/>
      <c r="K620" s="87"/>
      <c r="L620" s="87"/>
      <c r="M620" s="82" t="s">
        <v>3442</v>
      </c>
      <c r="N620" s="49" t="s">
        <v>1466</v>
      </c>
      <c r="O620" s="49"/>
      <c r="P620" s="76" t="str">
        <f>IF(COUNTIF(N620,"*未確定*"),"番地未確定","")</f>
        <v/>
      </c>
      <c r="Q620" s="88" t="s">
        <v>685</v>
      </c>
      <c r="R620" s="49"/>
      <c r="S620" s="76" t="s">
        <v>1854</v>
      </c>
      <c r="T620" s="76" t="s">
        <v>18</v>
      </c>
      <c r="U620" s="89"/>
      <c r="V620" s="90">
        <v>8</v>
      </c>
      <c r="W620" s="399">
        <f t="shared" si="432"/>
        <v>1260581.625</v>
      </c>
      <c r="X620" s="171" t="s">
        <v>2773</v>
      </c>
      <c r="Y620" s="76"/>
      <c r="Z620" s="473" t="s">
        <v>4575</v>
      </c>
      <c r="AA620" s="473" t="s">
        <v>4575</v>
      </c>
      <c r="AB620" s="473" t="s">
        <v>4576</v>
      </c>
      <c r="AC620" s="132">
        <v>43231</v>
      </c>
      <c r="AD620" s="132">
        <v>43199</v>
      </c>
      <c r="AE620" s="132">
        <v>41725</v>
      </c>
      <c r="AF620" s="132" t="str">
        <f t="shared" si="433"/>
        <v/>
      </c>
      <c r="AG620" s="132">
        <f t="shared" si="434"/>
        <v>41725</v>
      </c>
      <c r="AH620" s="132"/>
      <c r="AI620" s="204"/>
      <c r="AJ620" s="205"/>
      <c r="AK620" s="211"/>
      <c r="AL620" s="207"/>
      <c r="AM620" s="208">
        <v>10084653</v>
      </c>
      <c r="AN620" s="93"/>
      <c r="AO620" s="49" t="str">
        <f t="shared" si="458"/>
        <v>山梨県北杜市長坂町塚川字五味屋敷６８８－１</v>
      </c>
      <c r="AP620" s="49"/>
      <c r="AQ620" s="89"/>
      <c r="AR620" s="93"/>
      <c r="AS620" s="89"/>
      <c r="AT620" s="93"/>
      <c r="AU620" s="89"/>
      <c r="AV620" s="93"/>
      <c r="AW620" s="89"/>
      <c r="AX620" s="94"/>
      <c r="AY620" s="391">
        <f t="shared" si="435"/>
        <v>0</v>
      </c>
      <c r="AZ620" s="95">
        <f t="shared" si="455"/>
        <v>10084653</v>
      </c>
      <c r="BA620" s="49" t="str">
        <f t="shared" si="456"/>
        <v>山梨県北杜市長坂町塚川字五味屋敷６８８－１</v>
      </c>
      <c r="BB620" s="48">
        <f t="shared" si="436"/>
        <v>8</v>
      </c>
      <c r="BC620" s="96">
        <f t="shared" si="437"/>
        <v>0</v>
      </c>
      <c r="BD620" s="89">
        <f t="shared" si="457"/>
        <v>43231</v>
      </c>
      <c r="BE620" s="97">
        <f t="shared" si="438"/>
        <v>0</v>
      </c>
      <c r="BF620" s="97">
        <f t="shared" si="439"/>
        <v>10084653</v>
      </c>
      <c r="BG620" s="97">
        <f t="shared" si="440"/>
        <v>0</v>
      </c>
      <c r="BH620" s="97">
        <f t="shared" si="441"/>
        <v>0</v>
      </c>
      <c r="BI620" s="97">
        <f t="shared" si="442"/>
        <v>0</v>
      </c>
      <c r="BJ620" s="97">
        <f t="shared" si="443"/>
        <v>0</v>
      </c>
      <c r="BK620" s="97">
        <f t="shared" si="444"/>
        <v>0</v>
      </c>
      <c r="BL620" s="97">
        <f t="shared" si="445"/>
        <v>0</v>
      </c>
      <c r="BM620" s="97">
        <f t="shared" si="446"/>
        <v>0</v>
      </c>
      <c r="BN620" s="97">
        <f t="shared" si="447"/>
        <v>0</v>
      </c>
      <c r="BO620" s="97">
        <f t="shared" si="448"/>
        <v>0</v>
      </c>
      <c r="BP620" s="97">
        <f t="shared" si="449"/>
        <v>0</v>
      </c>
      <c r="BQ620" s="97">
        <f t="shared" si="450"/>
        <v>0</v>
      </c>
      <c r="BR620" s="97">
        <f t="shared" si="451"/>
        <v>0</v>
      </c>
      <c r="BS620" s="98">
        <f t="shared" si="452"/>
        <v>0</v>
      </c>
      <c r="BT620" s="184"/>
      <c r="BV620" s="136"/>
    </row>
    <row r="621" spans="1:74" s="118" customFormat="1" ht="31.5" customHeight="1" x14ac:dyDescent="0.25">
      <c r="A621" s="74">
        <v>19</v>
      </c>
      <c r="B621" s="75">
        <v>362</v>
      </c>
      <c r="C621" s="49" t="s">
        <v>2018</v>
      </c>
      <c r="D621" s="76" t="s">
        <v>3406</v>
      </c>
      <c r="E621" s="48"/>
      <c r="F621" s="318" t="s">
        <v>3130</v>
      </c>
      <c r="G621" s="318"/>
      <c r="H621" s="87"/>
      <c r="I621" s="87"/>
      <c r="J621" s="109"/>
      <c r="K621" s="87"/>
      <c r="L621" s="87"/>
      <c r="M621" s="82" t="s">
        <v>3442</v>
      </c>
      <c r="N621" s="49" t="s">
        <v>1926</v>
      </c>
      <c r="O621" s="49"/>
      <c r="P621" s="76"/>
      <c r="Q621" s="102"/>
      <c r="R621" s="103"/>
      <c r="S621" s="76" t="s">
        <v>1854</v>
      </c>
      <c r="T621" s="76" t="s">
        <v>18</v>
      </c>
      <c r="U621" s="89"/>
      <c r="V621" s="90">
        <v>8</v>
      </c>
      <c r="W621" s="399">
        <f t="shared" si="432"/>
        <v>54000000</v>
      </c>
      <c r="X621" s="171" t="s">
        <v>2773</v>
      </c>
      <c r="Y621" s="121"/>
      <c r="Z621" s="473" t="s">
        <v>4575</v>
      </c>
      <c r="AA621" s="473" t="s">
        <v>4575</v>
      </c>
      <c r="AB621" s="473" t="s">
        <v>4576</v>
      </c>
      <c r="AC621" s="204"/>
      <c r="AD621" s="132">
        <v>42559</v>
      </c>
      <c r="AE621" s="132"/>
      <c r="AF621" s="132" t="str">
        <f t="shared" si="433"/>
        <v/>
      </c>
      <c r="AG621" s="132">
        <f t="shared" si="434"/>
        <v>42559</v>
      </c>
      <c r="AH621" s="132"/>
      <c r="AI621" s="132"/>
      <c r="AJ621" s="132"/>
      <c r="AK621" s="215"/>
      <c r="AL621" s="132"/>
      <c r="AM621" s="212"/>
      <c r="AN621" s="93">
        <v>432000000</v>
      </c>
      <c r="AO621" s="49" t="str">
        <f t="shared" si="458"/>
        <v>山梨県北杜市長坂町塚川字五味屋敷６８８－１他_20160708</v>
      </c>
      <c r="AP621" s="49"/>
      <c r="AQ621" s="89"/>
      <c r="AR621" s="93"/>
      <c r="AS621" s="89"/>
      <c r="AT621" s="93"/>
      <c r="AU621" s="89"/>
      <c r="AV621" s="93"/>
      <c r="AW621" s="107"/>
      <c r="AX621" s="103"/>
      <c r="AY621" s="391">
        <f t="shared" si="435"/>
        <v>0</v>
      </c>
      <c r="AZ621" s="95" t="str">
        <f t="shared" si="455"/>
        <v/>
      </c>
      <c r="BA621" s="49" t="str">
        <f t="shared" si="456"/>
        <v>山梨県北杜市長坂町塚川字五味屋敷６８８－１他_20160708</v>
      </c>
      <c r="BB621" s="48">
        <f t="shared" si="436"/>
        <v>8</v>
      </c>
      <c r="BC621" s="96">
        <f t="shared" si="437"/>
        <v>0</v>
      </c>
      <c r="BD621" s="89">
        <f t="shared" si="457"/>
        <v>0</v>
      </c>
      <c r="BE621" s="97">
        <f t="shared" si="438"/>
        <v>0</v>
      </c>
      <c r="BF621" s="97" t="str">
        <f t="shared" si="439"/>
        <v/>
      </c>
      <c r="BG621" s="97">
        <f t="shared" si="440"/>
        <v>0</v>
      </c>
      <c r="BH621" s="97">
        <f t="shared" si="441"/>
        <v>0</v>
      </c>
      <c r="BI621" s="97">
        <f t="shared" si="442"/>
        <v>0</v>
      </c>
      <c r="BJ621" s="97">
        <f t="shared" si="443"/>
        <v>0</v>
      </c>
      <c r="BK621" s="97">
        <f t="shared" si="444"/>
        <v>0</v>
      </c>
      <c r="BL621" s="97">
        <f t="shared" si="445"/>
        <v>0</v>
      </c>
      <c r="BM621" s="97">
        <f t="shared" si="446"/>
        <v>0</v>
      </c>
      <c r="BN621" s="97">
        <f t="shared" si="447"/>
        <v>0</v>
      </c>
      <c r="BO621" s="97">
        <f t="shared" si="448"/>
        <v>0</v>
      </c>
      <c r="BP621" s="97">
        <f t="shared" si="449"/>
        <v>0</v>
      </c>
      <c r="BQ621" s="97">
        <f t="shared" si="450"/>
        <v>0</v>
      </c>
      <c r="BR621" s="97">
        <f t="shared" si="451"/>
        <v>0</v>
      </c>
      <c r="BS621" s="98" t="e">
        <f t="shared" si="452"/>
        <v>#VALUE!</v>
      </c>
      <c r="BT621" s="182"/>
      <c r="BV621" s="136"/>
    </row>
    <row r="622" spans="1:74" ht="31.5" customHeight="1" x14ac:dyDescent="0.25">
      <c r="A622" s="74">
        <v>19</v>
      </c>
      <c r="B622" s="75">
        <v>363</v>
      </c>
      <c r="C622" s="49" t="s">
        <v>2018</v>
      </c>
      <c r="D622" s="76" t="s">
        <v>3406</v>
      </c>
      <c r="E622" s="48"/>
      <c r="F622" s="318" t="s">
        <v>3130</v>
      </c>
      <c r="G622" s="318"/>
      <c r="H622" s="87"/>
      <c r="I622" s="87"/>
      <c r="J622" s="109"/>
      <c r="K622" s="87"/>
      <c r="L622" s="87"/>
      <c r="M622" s="82" t="s">
        <v>3442</v>
      </c>
      <c r="N622" s="49" t="s">
        <v>1927</v>
      </c>
      <c r="O622" s="49"/>
      <c r="P622" s="76"/>
      <c r="Q622" s="102"/>
      <c r="R622" s="103"/>
      <c r="S622" s="76" t="s">
        <v>1854</v>
      </c>
      <c r="T622" s="76" t="s">
        <v>18</v>
      </c>
      <c r="U622" s="89"/>
      <c r="V622" s="90">
        <v>8</v>
      </c>
      <c r="W622" s="399">
        <f t="shared" si="432"/>
        <v>141500</v>
      </c>
      <c r="X622" s="171" t="s">
        <v>2773</v>
      </c>
      <c r="Y622" s="121"/>
      <c r="Z622" s="473" t="s">
        <v>4575</v>
      </c>
      <c r="AA622" s="473" t="s">
        <v>4575</v>
      </c>
      <c r="AB622" s="473" t="s">
        <v>4576</v>
      </c>
      <c r="AC622" s="204"/>
      <c r="AD622" s="132">
        <v>42909</v>
      </c>
      <c r="AE622" s="132"/>
      <c r="AF622" s="132" t="str">
        <f t="shared" si="433"/>
        <v/>
      </c>
      <c r="AG622" s="132">
        <f t="shared" si="434"/>
        <v>42909</v>
      </c>
      <c r="AH622" s="132"/>
      <c r="AI622" s="132"/>
      <c r="AJ622" s="132"/>
      <c r="AK622" s="215"/>
      <c r="AL622" s="132"/>
      <c r="AM622" s="212"/>
      <c r="AN622" s="93">
        <v>1132000</v>
      </c>
      <c r="AO622" s="49" t="str">
        <f t="shared" si="458"/>
        <v>山梨県北杜市長坂町塚川字五味屋敷６８８－１他_20170623</v>
      </c>
      <c r="AP622" s="49"/>
      <c r="AQ622" s="89"/>
      <c r="AR622" s="93"/>
      <c r="AS622" s="89"/>
      <c r="AT622" s="93"/>
      <c r="AU622" s="89"/>
      <c r="AV622" s="93"/>
      <c r="AW622" s="107"/>
      <c r="AX622" s="103"/>
      <c r="AY622" s="391">
        <f t="shared" si="435"/>
        <v>0</v>
      </c>
      <c r="AZ622" s="95" t="str">
        <f t="shared" si="455"/>
        <v/>
      </c>
      <c r="BA622" s="49" t="str">
        <f t="shared" si="456"/>
        <v>山梨県北杜市長坂町塚川字五味屋敷６８８－１他_20170623</v>
      </c>
      <c r="BB622" s="48">
        <f t="shared" si="436"/>
        <v>8</v>
      </c>
      <c r="BC622" s="96">
        <f t="shared" si="437"/>
        <v>0</v>
      </c>
      <c r="BD622" s="89">
        <f t="shared" si="457"/>
        <v>0</v>
      </c>
      <c r="BE622" s="97">
        <f t="shared" si="438"/>
        <v>0</v>
      </c>
      <c r="BF622" s="97" t="str">
        <f t="shared" si="439"/>
        <v/>
      </c>
      <c r="BG622" s="97">
        <f t="shared" si="440"/>
        <v>0</v>
      </c>
      <c r="BH622" s="97">
        <f t="shared" si="441"/>
        <v>0</v>
      </c>
      <c r="BI622" s="97">
        <f t="shared" si="442"/>
        <v>0</v>
      </c>
      <c r="BJ622" s="97">
        <f t="shared" si="443"/>
        <v>0</v>
      </c>
      <c r="BK622" s="97">
        <f t="shared" si="444"/>
        <v>0</v>
      </c>
      <c r="BL622" s="97">
        <f t="shared" si="445"/>
        <v>0</v>
      </c>
      <c r="BM622" s="97">
        <f t="shared" si="446"/>
        <v>0</v>
      </c>
      <c r="BN622" s="97">
        <f t="shared" si="447"/>
        <v>0</v>
      </c>
      <c r="BO622" s="97">
        <f t="shared" si="448"/>
        <v>0</v>
      </c>
      <c r="BP622" s="97">
        <f t="shared" si="449"/>
        <v>0</v>
      </c>
      <c r="BQ622" s="97">
        <f t="shared" si="450"/>
        <v>0</v>
      </c>
      <c r="BR622" s="97">
        <f t="shared" si="451"/>
        <v>0</v>
      </c>
      <c r="BS622" s="98" t="e">
        <f t="shared" si="452"/>
        <v>#VALUE!</v>
      </c>
      <c r="BU622" s="118"/>
      <c r="BV622" s="103"/>
    </row>
    <row r="623" spans="1:74" ht="31.5" customHeight="1" x14ac:dyDescent="0.25">
      <c r="A623" s="74">
        <v>19</v>
      </c>
      <c r="B623" s="75">
        <v>364</v>
      </c>
      <c r="C623" s="49" t="s">
        <v>2018</v>
      </c>
      <c r="D623" s="76" t="s">
        <v>3406</v>
      </c>
      <c r="E623" s="48"/>
      <c r="F623" s="318" t="s">
        <v>3130</v>
      </c>
      <c r="G623" s="318"/>
      <c r="H623" s="87"/>
      <c r="I623" s="87"/>
      <c r="J623" s="109"/>
      <c r="K623" s="87"/>
      <c r="L623" s="87"/>
      <c r="M623" s="82" t="s">
        <v>3442</v>
      </c>
      <c r="N623" s="49" t="s">
        <v>1928</v>
      </c>
      <c r="O623" s="49"/>
      <c r="P623" s="76"/>
      <c r="Q623" s="102"/>
      <c r="R623" s="103"/>
      <c r="S623" s="76" t="s">
        <v>1854</v>
      </c>
      <c r="T623" s="76" t="s">
        <v>18</v>
      </c>
      <c r="U623" s="89"/>
      <c r="V623" s="90">
        <v>8</v>
      </c>
      <c r="W623" s="399">
        <f t="shared" si="432"/>
        <v>141625</v>
      </c>
      <c r="X623" s="171" t="s">
        <v>2773</v>
      </c>
      <c r="Y623" s="121"/>
      <c r="Z623" s="473" t="s">
        <v>4575</v>
      </c>
      <c r="AA623" s="473" t="s">
        <v>4575</v>
      </c>
      <c r="AB623" s="473" t="s">
        <v>4576</v>
      </c>
      <c r="AC623" s="204"/>
      <c r="AD623" s="132">
        <v>43022</v>
      </c>
      <c r="AE623" s="132"/>
      <c r="AF623" s="132" t="str">
        <f t="shared" si="433"/>
        <v/>
      </c>
      <c r="AG623" s="132">
        <f t="shared" si="434"/>
        <v>43022</v>
      </c>
      <c r="AH623" s="132"/>
      <c r="AI623" s="132"/>
      <c r="AJ623" s="132"/>
      <c r="AK623" s="215"/>
      <c r="AL623" s="132"/>
      <c r="AM623" s="212"/>
      <c r="AN623" s="93">
        <v>1133000</v>
      </c>
      <c r="AO623" s="49" t="str">
        <f t="shared" si="458"/>
        <v>山梨県北杜市長坂町塚川字五味屋敷６８８－１他_20171014</v>
      </c>
      <c r="AP623" s="49"/>
      <c r="AQ623" s="89"/>
      <c r="AR623" s="93"/>
      <c r="AS623" s="89"/>
      <c r="AT623" s="93"/>
      <c r="AU623" s="89"/>
      <c r="AV623" s="93"/>
      <c r="AW623" s="107"/>
      <c r="AX623" s="103"/>
      <c r="AY623" s="391">
        <f t="shared" si="435"/>
        <v>0</v>
      </c>
      <c r="AZ623" s="95" t="str">
        <f t="shared" si="455"/>
        <v/>
      </c>
      <c r="BA623" s="49" t="str">
        <f t="shared" si="456"/>
        <v>山梨県北杜市長坂町塚川字五味屋敷６８８－１他_20171014</v>
      </c>
      <c r="BB623" s="48">
        <f t="shared" si="436"/>
        <v>8</v>
      </c>
      <c r="BC623" s="96">
        <f t="shared" si="437"/>
        <v>0</v>
      </c>
      <c r="BD623" s="89">
        <f t="shared" si="457"/>
        <v>0</v>
      </c>
      <c r="BE623" s="97">
        <f t="shared" si="438"/>
        <v>0</v>
      </c>
      <c r="BF623" s="97" t="str">
        <f t="shared" si="439"/>
        <v/>
      </c>
      <c r="BG623" s="97">
        <f t="shared" si="440"/>
        <v>0</v>
      </c>
      <c r="BH623" s="97">
        <f t="shared" si="441"/>
        <v>0</v>
      </c>
      <c r="BI623" s="97">
        <f t="shared" si="442"/>
        <v>0</v>
      </c>
      <c r="BJ623" s="97">
        <f t="shared" si="443"/>
        <v>0</v>
      </c>
      <c r="BK623" s="97">
        <f t="shared" si="444"/>
        <v>0</v>
      </c>
      <c r="BL623" s="97">
        <f t="shared" si="445"/>
        <v>0</v>
      </c>
      <c r="BM623" s="97">
        <f t="shared" si="446"/>
        <v>0</v>
      </c>
      <c r="BN623" s="97">
        <f t="shared" si="447"/>
        <v>0</v>
      </c>
      <c r="BO623" s="97">
        <f t="shared" si="448"/>
        <v>0</v>
      </c>
      <c r="BP623" s="97">
        <f t="shared" si="449"/>
        <v>0</v>
      </c>
      <c r="BQ623" s="97">
        <f t="shared" si="450"/>
        <v>0</v>
      </c>
      <c r="BR623" s="97">
        <f t="shared" si="451"/>
        <v>0</v>
      </c>
      <c r="BS623" s="98" t="e">
        <f t="shared" si="452"/>
        <v>#VALUE!</v>
      </c>
      <c r="BU623" s="118"/>
      <c r="BV623" s="103"/>
    </row>
    <row r="624" spans="1:74" ht="31.5" customHeight="1" x14ac:dyDescent="0.25">
      <c r="A624" s="74">
        <v>19</v>
      </c>
      <c r="B624" s="75">
        <v>365</v>
      </c>
      <c r="C624" s="49" t="s">
        <v>2018</v>
      </c>
      <c r="D624" s="76" t="s">
        <v>3126</v>
      </c>
      <c r="E624" s="48" t="s">
        <v>1450</v>
      </c>
      <c r="F624" s="87" t="s">
        <v>3125</v>
      </c>
      <c r="G624" s="87"/>
      <c r="H624" s="87"/>
      <c r="I624" s="87"/>
      <c r="J624" s="109"/>
      <c r="K624" s="87"/>
      <c r="L624" s="87"/>
      <c r="M624" s="82" t="s">
        <v>3442</v>
      </c>
      <c r="N624" s="49" t="s">
        <v>1464</v>
      </c>
      <c r="O624" s="49"/>
      <c r="P624" s="76" t="str">
        <f>IF(COUNTIF(N624,"*未確定*"),"番地未確定","")</f>
        <v/>
      </c>
      <c r="Q624" s="88" t="s">
        <v>683</v>
      </c>
      <c r="R624" s="49"/>
      <c r="S624" s="76" t="s">
        <v>1854</v>
      </c>
      <c r="T624" s="76" t="s">
        <v>18</v>
      </c>
      <c r="U624" s="89"/>
      <c r="V624" s="90">
        <v>2</v>
      </c>
      <c r="W624" s="399">
        <f t="shared" si="432"/>
        <v>1101141</v>
      </c>
      <c r="X624" s="171" t="s">
        <v>2774</v>
      </c>
      <c r="Y624" s="76"/>
      <c r="Z624" s="473" t="s">
        <v>4575</v>
      </c>
      <c r="AA624" s="473" t="s">
        <v>4575</v>
      </c>
      <c r="AB624" s="473" t="s">
        <v>4576</v>
      </c>
      <c r="AC624" s="132">
        <v>43231</v>
      </c>
      <c r="AD624" s="132">
        <v>43199</v>
      </c>
      <c r="AE624" s="132">
        <v>41716</v>
      </c>
      <c r="AF624" s="132" t="str">
        <f t="shared" si="433"/>
        <v/>
      </c>
      <c r="AG624" s="132">
        <f t="shared" si="434"/>
        <v>41716</v>
      </c>
      <c r="AH624" s="132"/>
      <c r="AI624" s="204"/>
      <c r="AJ624" s="205"/>
      <c r="AK624" s="206"/>
      <c r="AL624" s="207"/>
      <c r="AM624" s="208">
        <v>2202282</v>
      </c>
      <c r="AN624" s="93"/>
      <c r="AO624" s="49" t="str">
        <f t="shared" si="458"/>
        <v>山梨県北杜市長坂町白井沢２６９５－１</v>
      </c>
      <c r="AP624" s="49"/>
      <c r="AQ624" s="89"/>
      <c r="AR624" s="93"/>
      <c r="AS624" s="89"/>
      <c r="AT624" s="93"/>
      <c r="AU624" s="89"/>
      <c r="AV624" s="93"/>
      <c r="AW624" s="89"/>
      <c r="AX624" s="94"/>
      <c r="AY624" s="391">
        <f t="shared" si="435"/>
        <v>0</v>
      </c>
      <c r="AZ624" s="95">
        <f t="shared" si="455"/>
        <v>2202282</v>
      </c>
      <c r="BA624" s="49" t="str">
        <f t="shared" si="456"/>
        <v>山梨県北杜市長坂町白井沢２６９５－１</v>
      </c>
      <c r="BB624" s="48">
        <f t="shared" si="436"/>
        <v>2</v>
      </c>
      <c r="BC624" s="96">
        <f t="shared" si="437"/>
        <v>0</v>
      </c>
      <c r="BD624" s="89">
        <f t="shared" si="457"/>
        <v>43231</v>
      </c>
      <c r="BE624" s="97">
        <f t="shared" si="438"/>
        <v>0</v>
      </c>
      <c r="BF624" s="97">
        <f t="shared" si="439"/>
        <v>2202282</v>
      </c>
      <c r="BG624" s="97">
        <f t="shared" si="440"/>
        <v>0</v>
      </c>
      <c r="BH624" s="97">
        <f t="shared" si="441"/>
        <v>0</v>
      </c>
      <c r="BI624" s="97">
        <f t="shared" si="442"/>
        <v>0</v>
      </c>
      <c r="BJ624" s="97">
        <f t="shared" si="443"/>
        <v>0</v>
      </c>
      <c r="BK624" s="97">
        <f t="shared" si="444"/>
        <v>0</v>
      </c>
      <c r="BL624" s="97">
        <f t="shared" si="445"/>
        <v>0</v>
      </c>
      <c r="BM624" s="97">
        <f t="shared" si="446"/>
        <v>0</v>
      </c>
      <c r="BN624" s="97">
        <f t="shared" si="447"/>
        <v>0</v>
      </c>
      <c r="BO624" s="97">
        <f t="shared" si="448"/>
        <v>0</v>
      </c>
      <c r="BP624" s="97">
        <f t="shared" si="449"/>
        <v>0</v>
      </c>
      <c r="BQ624" s="97">
        <f t="shared" si="450"/>
        <v>0</v>
      </c>
      <c r="BR624" s="97">
        <f t="shared" si="451"/>
        <v>0</v>
      </c>
      <c r="BS624" s="98">
        <f t="shared" si="452"/>
        <v>0</v>
      </c>
      <c r="BU624" s="118"/>
      <c r="BV624" s="103" t="s">
        <v>4682</v>
      </c>
    </row>
    <row r="625" spans="1:74" ht="31.5" customHeight="1" x14ac:dyDescent="0.25">
      <c r="A625" s="74">
        <v>19</v>
      </c>
      <c r="B625" s="75">
        <v>369</v>
      </c>
      <c r="C625" s="49" t="s">
        <v>2018</v>
      </c>
      <c r="D625" s="76" t="s">
        <v>3406</v>
      </c>
      <c r="E625" s="48"/>
      <c r="F625" s="318" t="s">
        <v>3125</v>
      </c>
      <c r="G625" s="318"/>
      <c r="H625" s="87"/>
      <c r="I625" s="87"/>
      <c r="J625" s="109"/>
      <c r="K625" s="87"/>
      <c r="L625" s="87"/>
      <c r="M625" s="82" t="s">
        <v>3442</v>
      </c>
      <c r="N625" s="49" t="s">
        <v>1929</v>
      </c>
      <c r="O625" s="49"/>
      <c r="P625" s="76"/>
      <c r="Q625" s="102"/>
      <c r="R625" s="103"/>
      <c r="S625" s="76" t="s">
        <v>1854</v>
      </c>
      <c r="T625" s="76" t="s">
        <v>18</v>
      </c>
      <c r="U625" s="89"/>
      <c r="V625" s="90">
        <v>2</v>
      </c>
      <c r="W625" s="399">
        <f t="shared" ref="W625:W688" si="459">(AM625+AN625)/V625</f>
        <v>216000000</v>
      </c>
      <c r="X625" s="171" t="s">
        <v>2774</v>
      </c>
      <c r="Y625" s="121"/>
      <c r="Z625" s="473" t="s">
        <v>4575</v>
      </c>
      <c r="AA625" s="473" t="s">
        <v>4575</v>
      </c>
      <c r="AB625" s="473" t="s">
        <v>4576</v>
      </c>
      <c r="AC625" s="204"/>
      <c r="AD625" s="132">
        <v>42555</v>
      </c>
      <c r="AE625" s="132"/>
      <c r="AF625" s="132" t="str">
        <f t="shared" ref="AF625:AF688" si="460">+IF(AD625=AE625,"SAME","")</f>
        <v/>
      </c>
      <c r="AG625" s="132">
        <f t="shared" ref="AG625:AG688" si="461">+IF(AE625="",AD625,IF(AD625&gt;AE625,AE625,AD625))</f>
        <v>42555</v>
      </c>
      <c r="AH625" s="132"/>
      <c r="AI625" s="132"/>
      <c r="AJ625" s="132"/>
      <c r="AK625" s="215"/>
      <c r="AL625" s="132"/>
      <c r="AM625" s="212"/>
      <c r="AN625" s="93">
        <v>432000000</v>
      </c>
      <c r="AO625" s="49" t="str">
        <f t="shared" si="458"/>
        <v>山梨県北杜市長坂町白井沢２６９５－１－１他_20160704</v>
      </c>
      <c r="AP625" s="49"/>
      <c r="AQ625" s="89"/>
      <c r="AR625" s="93"/>
      <c r="AS625" s="89"/>
      <c r="AT625" s="93"/>
      <c r="AU625" s="89"/>
      <c r="AV625" s="93"/>
      <c r="AW625" s="107"/>
      <c r="AX625" s="103"/>
      <c r="AY625" s="391">
        <f t="shared" ref="AY625:AY688" si="462">AR625+AT625+AV625+AX625</f>
        <v>0</v>
      </c>
      <c r="AZ625" s="95" t="str">
        <f t="shared" si="455"/>
        <v/>
      </c>
      <c r="BA625" s="49" t="str">
        <f t="shared" si="456"/>
        <v>山梨県北杜市長坂町白井沢２６９５－１－１他_20160704</v>
      </c>
      <c r="BB625" s="48">
        <f t="shared" ref="BB625:BB688" si="463">V625</f>
        <v>2</v>
      </c>
      <c r="BC625" s="96">
        <f t="shared" ref="BC625:BC688" si="464">Y625</f>
        <v>0</v>
      </c>
      <c r="BD625" s="89">
        <f t="shared" si="457"/>
        <v>0</v>
      </c>
      <c r="BE625" s="97">
        <f t="shared" ref="BE625:BE688" si="465">IF(OR(AC625="期限未記載",AC625="期限超過"),AZ625,0)</f>
        <v>0</v>
      </c>
      <c r="BF625" s="97" t="str">
        <f t="shared" ref="BF625:BF688" si="466">IF(AND(BD625&lt;=43506,BD625&lt;&gt;""),AZ625,0)</f>
        <v/>
      </c>
      <c r="BG625" s="97">
        <f t="shared" ref="BG625:BG688" si="467">IF(AND(BD625&lt;=43511,BD625&gt;=43507),AZ625,0)</f>
        <v>0</v>
      </c>
      <c r="BH625" s="97">
        <f t="shared" ref="BH625:BH688" si="468">IF(AND(BD625&lt;=43516,BD625&gt;=43512),AZ625,0)</f>
        <v>0</v>
      </c>
      <c r="BI625" s="97">
        <f t="shared" ref="BI625:BI688" si="469">IF(AND(BD625&lt;=43521,BD625&gt;=43517),AZ625,0)</f>
        <v>0</v>
      </c>
      <c r="BJ625" s="97">
        <f t="shared" ref="BJ625:BJ688" si="470">IF(AND(BD625&lt;=43524,BD625&gt;=43522),AZ625,0)</f>
        <v>0</v>
      </c>
      <c r="BK625" s="97">
        <f t="shared" ref="BK625:BK688" si="471">IF(AND(BD625&lt;=43529,BD625&gt;=43525),AZ625,0)</f>
        <v>0</v>
      </c>
      <c r="BL625" s="97">
        <f t="shared" ref="BL625:BL688" si="472">IF(AND(BD625&lt;=43534,BD625&gt;=43530),AZ625,0)</f>
        <v>0</v>
      </c>
      <c r="BM625" s="97">
        <f t="shared" ref="BM625:BM688" si="473">IF(AND(BD625&lt;=43539,BD625&gt;=43535),AZ625,0)</f>
        <v>0</v>
      </c>
      <c r="BN625" s="97">
        <f t="shared" ref="BN625:BN688" si="474">IF(AND(BD625&lt;=43544,BD625&gt;=43540),AZ625,0)</f>
        <v>0</v>
      </c>
      <c r="BO625" s="97">
        <f t="shared" ref="BO625:BO688" si="475">IF(AND(BD625&lt;=43549,BD625&gt;=43545),AZ625,0)</f>
        <v>0</v>
      </c>
      <c r="BP625" s="97">
        <f t="shared" ref="BP625:BP688" si="476">IF(AND(BD625&lt;=43555,BD625&gt;=43550),AZ625,0)</f>
        <v>0</v>
      </c>
      <c r="BQ625" s="97">
        <f t="shared" ref="BQ625:BQ688" si="477">IF(AND(BD625&lt;=43560,BD625&gt;=43556),AZ625,0)</f>
        <v>0</v>
      </c>
      <c r="BR625" s="97">
        <f t="shared" ref="BR625:BR688" si="478">IF(AND($BD625&lt;=43565,$BD625&gt;=43561),$AZ625,0)</f>
        <v>0</v>
      </c>
      <c r="BS625" s="98" t="e">
        <f t="shared" ref="BS625:BS688" si="479">AZ625-SUM(BE625:BR625)</f>
        <v>#VALUE!</v>
      </c>
      <c r="BU625" s="118"/>
      <c r="BV625" s="103" t="s">
        <v>4682</v>
      </c>
    </row>
    <row r="626" spans="1:74" ht="31.5" customHeight="1" x14ac:dyDescent="0.25">
      <c r="A626" s="74">
        <v>19</v>
      </c>
      <c r="B626" s="75">
        <v>368</v>
      </c>
      <c r="C626" s="49" t="s">
        <v>2018</v>
      </c>
      <c r="D626" s="76" t="s">
        <v>3406</v>
      </c>
      <c r="E626" s="48"/>
      <c r="F626" s="318" t="s">
        <v>3125</v>
      </c>
      <c r="G626" s="318"/>
      <c r="H626" s="87"/>
      <c r="I626" s="87"/>
      <c r="J626" s="109"/>
      <c r="K626" s="87"/>
      <c r="L626" s="87"/>
      <c r="M626" s="82" t="s">
        <v>3442</v>
      </c>
      <c r="N626" s="49" t="s">
        <v>1930</v>
      </c>
      <c r="O626" s="49"/>
      <c r="P626" s="76"/>
      <c r="Q626" s="102"/>
      <c r="R626" s="103"/>
      <c r="S626" s="76" t="s">
        <v>1854</v>
      </c>
      <c r="T626" s="76" t="s">
        <v>18</v>
      </c>
      <c r="U626" s="89"/>
      <c r="V626" s="90">
        <v>2</v>
      </c>
      <c r="W626" s="399">
        <f t="shared" si="459"/>
        <v>216000000</v>
      </c>
      <c r="X626" s="171" t="s">
        <v>2774</v>
      </c>
      <c r="Y626" s="121"/>
      <c r="Z626" s="473" t="s">
        <v>4575</v>
      </c>
      <c r="AA626" s="473" t="s">
        <v>4575</v>
      </c>
      <c r="AB626" s="473" t="s">
        <v>4576</v>
      </c>
      <c r="AC626" s="204"/>
      <c r="AD626" s="132">
        <v>42559</v>
      </c>
      <c r="AE626" s="132"/>
      <c r="AF626" s="132" t="str">
        <f t="shared" si="460"/>
        <v/>
      </c>
      <c r="AG626" s="132">
        <f t="shared" si="461"/>
        <v>42559</v>
      </c>
      <c r="AH626" s="132"/>
      <c r="AI626" s="132"/>
      <c r="AJ626" s="132"/>
      <c r="AK626" s="242"/>
      <c r="AL626" s="132"/>
      <c r="AM626" s="212"/>
      <c r="AN626" s="93">
        <v>432000000</v>
      </c>
      <c r="AO626" s="49" t="str">
        <f t="shared" si="458"/>
        <v>山梨県北杜市長坂町白井沢２６９５－１－１他_20160708</v>
      </c>
      <c r="AP626" s="49"/>
      <c r="AQ626" s="89"/>
      <c r="AR626" s="93"/>
      <c r="AS626" s="89"/>
      <c r="AT626" s="93"/>
      <c r="AU626" s="89"/>
      <c r="AV626" s="93"/>
      <c r="AW626" s="107"/>
      <c r="AX626" s="103"/>
      <c r="AY626" s="391">
        <f t="shared" si="462"/>
        <v>0</v>
      </c>
      <c r="AZ626" s="95" t="str">
        <f t="shared" si="455"/>
        <v/>
      </c>
      <c r="BA626" s="49" t="str">
        <f t="shared" si="456"/>
        <v>山梨県北杜市長坂町白井沢２６９５－１－１他_20160708</v>
      </c>
      <c r="BB626" s="48">
        <f t="shared" si="463"/>
        <v>2</v>
      </c>
      <c r="BC626" s="96">
        <f t="shared" si="464"/>
        <v>0</v>
      </c>
      <c r="BD626" s="89">
        <f t="shared" si="457"/>
        <v>0</v>
      </c>
      <c r="BE626" s="97">
        <f t="shared" si="465"/>
        <v>0</v>
      </c>
      <c r="BF626" s="97" t="str">
        <f t="shared" si="466"/>
        <v/>
      </c>
      <c r="BG626" s="97">
        <f t="shared" si="467"/>
        <v>0</v>
      </c>
      <c r="BH626" s="97">
        <f t="shared" si="468"/>
        <v>0</v>
      </c>
      <c r="BI626" s="97">
        <f t="shared" si="469"/>
        <v>0</v>
      </c>
      <c r="BJ626" s="97">
        <f t="shared" si="470"/>
        <v>0</v>
      </c>
      <c r="BK626" s="97">
        <f t="shared" si="471"/>
        <v>0</v>
      </c>
      <c r="BL626" s="97">
        <f t="shared" si="472"/>
        <v>0</v>
      </c>
      <c r="BM626" s="97">
        <f t="shared" si="473"/>
        <v>0</v>
      </c>
      <c r="BN626" s="97">
        <f t="shared" si="474"/>
        <v>0</v>
      </c>
      <c r="BO626" s="97">
        <f t="shared" si="475"/>
        <v>0</v>
      </c>
      <c r="BP626" s="97">
        <f t="shared" si="476"/>
        <v>0</v>
      </c>
      <c r="BQ626" s="97">
        <f t="shared" si="477"/>
        <v>0</v>
      </c>
      <c r="BR626" s="97">
        <f t="shared" si="478"/>
        <v>0</v>
      </c>
      <c r="BS626" s="98" t="e">
        <f t="shared" si="479"/>
        <v>#VALUE!</v>
      </c>
      <c r="BU626" s="118"/>
      <c r="BV626" s="103" t="s">
        <v>4682</v>
      </c>
    </row>
    <row r="627" spans="1:74" ht="31.5" customHeight="1" x14ac:dyDescent="0.25">
      <c r="A627" s="74">
        <v>19</v>
      </c>
      <c r="B627" s="75">
        <v>367</v>
      </c>
      <c r="C627" s="49" t="s">
        <v>2018</v>
      </c>
      <c r="D627" s="76" t="s">
        <v>3406</v>
      </c>
      <c r="E627" s="48"/>
      <c r="F627" s="318" t="s">
        <v>3125</v>
      </c>
      <c r="G627" s="318"/>
      <c r="H627" s="87"/>
      <c r="I627" s="87"/>
      <c r="J627" s="109"/>
      <c r="K627" s="87"/>
      <c r="L627" s="87"/>
      <c r="M627" s="82" t="s">
        <v>3442</v>
      </c>
      <c r="N627" s="49" t="s">
        <v>1931</v>
      </c>
      <c r="O627" s="49"/>
      <c r="P627" s="76"/>
      <c r="Q627" s="102"/>
      <c r="R627" s="103"/>
      <c r="S627" s="76" t="s">
        <v>1854</v>
      </c>
      <c r="T627" s="76" t="s">
        <v>18</v>
      </c>
      <c r="U627" s="89"/>
      <c r="V627" s="90">
        <v>2</v>
      </c>
      <c r="W627" s="399">
        <f t="shared" si="459"/>
        <v>137000</v>
      </c>
      <c r="X627" s="171" t="s">
        <v>2774</v>
      </c>
      <c r="Y627" s="121"/>
      <c r="Z627" s="473" t="s">
        <v>4575</v>
      </c>
      <c r="AA627" s="473" t="s">
        <v>4575</v>
      </c>
      <c r="AB627" s="473" t="s">
        <v>4576</v>
      </c>
      <c r="AC627" s="204"/>
      <c r="AD627" s="132">
        <v>42909</v>
      </c>
      <c r="AE627" s="132"/>
      <c r="AF627" s="132" t="str">
        <f t="shared" si="460"/>
        <v/>
      </c>
      <c r="AG627" s="132">
        <f t="shared" si="461"/>
        <v>42909</v>
      </c>
      <c r="AH627" s="132"/>
      <c r="AI627" s="132"/>
      <c r="AJ627" s="132"/>
      <c r="AK627" s="215"/>
      <c r="AL627" s="132"/>
      <c r="AM627" s="212"/>
      <c r="AN627" s="93">
        <v>274000</v>
      </c>
      <c r="AO627" s="49" t="str">
        <f t="shared" si="458"/>
        <v>山梨県北杜市長坂町白井沢２６９５－１－１他_20170623</v>
      </c>
      <c r="AP627" s="49"/>
      <c r="AQ627" s="89"/>
      <c r="AR627" s="93"/>
      <c r="AS627" s="89"/>
      <c r="AT627" s="93"/>
      <c r="AU627" s="89"/>
      <c r="AV627" s="93"/>
      <c r="AW627" s="107"/>
      <c r="AX627" s="103"/>
      <c r="AY627" s="391">
        <f t="shared" si="462"/>
        <v>0</v>
      </c>
      <c r="AZ627" s="95" t="str">
        <f t="shared" si="455"/>
        <v/>
      </c>
      <c r="BA627" s="49" t="str">
        <f t="shared" si="456"/>
        <v>山梨県北杜市長坂町白井沢２６９５－１－１他_20170623</v>
      </c>
      <c r="BB627" s="48">
        <f t="shared" si="463"/>
        <v>2</v>
      </c>
      <c r="BC627" s="96">
        <f t="shared" si="464"/>
        <v>0</v>
      </c>
      <c r="BD627" s="89">
        <f t="shared" si="457"/>
        <v>0</v>
      </c>
      <c r="BE627" s="97">
        <f t="shared" si="465"/>
        <v>0</v>
      </c>
      <c r="BF627" s="97" t="str">
        <f t="shared" si="466"/>
        <v/>
      </c>
      <c r="BG627" s="97">
        <f t="shared" si="467"/>
        <v>0</v>
      </c>
      <c r="BH627" s="97">
        <f t="shared" si="468"/>
        <v>0</v>
      </c>
      <c r="BI627" s="97">
        <f t="shared" si="469"/>
        <v>0</v>
      </c>
      <c r="BJ627" s="97">
        <f t="shared" si="470"/>
        <v>0</v>
      </c>
      <c r="BK627" s="97">
        <f t="shared" si="471"/>
        <v>0</v>
      </c>
      <c r="BL627" s="97">
        <f t="shared" si="472"/>
        <v>0</v>
      </c>
      <c r="BM627" s="97">
        <f t="shared" si="473"/>
        <v>0</v>
      </c>
      <c r="BN627" s="97">
        <f t="shared" si="474"/>
        <v>0</v>
      </c>
      <c r="BO627" s="97">
        <f t="shared" si="475"/>
        <v>0</v>
      </c>
      <c r="BP627" s="97">
        <f t="shared" si="476"/>
        <v>0</v>
      </c>
      <c r="BQ627" s="97">
        <f t="shared" si="477"/>
        <v>0</v>
      </c>
      <c r="BR627" s="97">
        <f t="shared" si="478"/>
        <v>0</v>
      </c>
      <c r="BS627" s="98" t="e">
        <f t="shared" si="479"/>
        <v>#VALUE!</v>
      </c>
      <c r="BU627" s="118"/>
      <c r="BV627" s="103" t="s">
        <v>4682</v>
      </c>
    </row>
    <row r="628" spans="1:74" s="100" customFormat="1" ht="31.5" customHeight="1" x14ac:dyDescent="0.25">
      <c r="A628" s="74">
        <v>19</v>
      </c>
      <c r="B628" s="75">
        <v>366</v>
      </c>
      <c r="C628" s="49" t="s">
        <v>2018</v>
      </c>
      <c r="D628" s="76" t="s">
        <v>3406</v>
      </c>
      <c r="E628" s="48"/>
      <c r="F628" s="318" t="s">
        <v>3125</v>
      </c>
      <c r="G628" s="318"/>
      <c r="H628" s="87"/>
      <c r="I628" s="87"/>
      <c r="J628" s="109"/>
      <c r="K628" s="87"/>
      <c r="L628" s="87"/>
      <c r="M628" s="82" t="s">
        <v>3442</v>
      </c>
      <c r="N628" s="49" t="s">
        <v>1932</v>
      </c>
      <c r="O628" s="49"/>
      <c r="P628" s="76"/>
      <c r="Q628" s="102"/>
      <c r="R628" s="103"/>
      <c r="S628" s="76" t="s">
        <v>1854</v>
      </c>
      <c r="T628" s="76" t="s">
        <v>18</v>
      </c>
      <c r="U628" s="89"/>
      <c r="V628" s="90">
        <v>2</v>
      </c>
      <c r="W628" s="399">
        <f t="shared" si="459"/>
        <v>137000</v>
      </c>
      <c r="X628" s="171" t="s">
        <v>2774</v>
      </c>
      <c r="Y628" s="121"/>
      <c r="Z628" s="473" t="s">
        <v>4575</v>
      </c>
      <c r="AA628" s="473" t="s">
        <v>4575</v>
      </c>
      <c r="AB628" s="473" t="s">
        <v>4576</v>
      </c>
      <c r="AC628" s="204"/>
      <c r="AD628" s="132">
        <v>43022</v>
      </c>
      <c r="AE628" s="132"/>
      <c r="AF628" s="132" t="str">
        <f t="shared" si="460"/>
        <v/>
      </c>
      <c r="AG628" s="132">
        <f t="shared" si="461"/>
        <v>43022</v>
      </c>
      <c r="AH628" s="132"/>
      <c r="AI628" s="132"/>
      <c r="AJ628" s="132"/>
      <c r="AK628" s="112"/>
      <c r="AL628" s="132"/>
      <c r="AM628" s="212"/>
      <c r="AN628" s="93">
        <v>274000</v>
      </c>
      <c r="AO628" s="49" t="str">
        <f t="shared" si="458"/>
        <v>山梨県北杜市長坂町白井沢２６９５－１－１他_20171014</v>
      </c>
      <c r="AP628" s="49"/>
      <c r="AQ628" s="89"/>
      <c r="AR628" s="93"/>
      <c r="AS628" s="89"/>
      <c r="AT628" s="93"/>
      <c r="AU628" s="89"/>
      <c r="AV628" s="93"/>
      <c r="AW628" s="107"/>
      <c r="AX628" s="103"/>
      <c r="AY628" s="391">
        <f t="shared" si="462"/>
        <v>0</v>
      </c>
      <c r="AZ628" s="95" t="str">
        <f t="shared" si="455"/>
        <v/>
      </c>
      <c r="BA628" s="49" t="str">
        <f t="shared" si="456"/>
        <v>山梨県北杜市長坂町白井沢２６９５－１－１他_20171014</v>
      </c>
      <c r="BB628" s="48">
        <f t="shared" si="463"/>
        <v>2</v>
      </c>
      <c r="BC628" s="96">
        <f t="shared" si="464"/>
        <v>0</v>
      </c>
      <c r="BD628" s="89">
        <f t="shared" si="457"/>
        <v>0</v>
      </c>
      <c r="BE628" s="97">
        <f t="shared" si="465"/>
        <v>0</v>
      </c>
      <c r="BF628" s="97" t="str">
        <f t="shared" si="466"/>
        <v/>
      </c>
      <c r="BG628" s="97">
        <f t="shared" si="467"/>
        <v>0</v>
      </c>
      <c r="BH628" s="97">
        <f t="shared" si="468"/>
        <v>0</v>
      </c>
      <c r="BI628" s="97">
        <f t="shared" si="469"/>
        <v>0</v>
      </c>
      <c r="BJ628" s="97">
        <f t="shared" si="470"/>
        <v>0</v>
      </c>
      <c r="BK628" s="97">
        <f t="shared" si="471"/>
        <v>0</v>
      </c>
      <c r="BL628" s="97">
        <f t="shared" si="472"/>
        <v>0</v>
      </c>
      <c r="BM628" s="97">
        <f t="shared" si="473"/>
        <v>0</v>
      </c>
      <c r="BN628" s="97">
        <f t="shared" si="474"/>
        <v>0</v>
      </c>
      <c r="BO628" s="97">
        <f t="shared" si="475"/>
        <v>0</v>
      </c>
      <c r="BP628" s="97">
        <f t="shared" si="476"/>
        <v>0</v>
      </c>
      <c r="BQ628" s="97">
        <f t="shared" si="477"/>
        <v>0</v>
      </c>
      <c r="BR628" s="97">
        <f t="shared" si="478"/>
        <v>0</v>
      </c>
      <c r="BS628" s="98" t="e">
        <f t="shared" si="479"/>
        <v>#VALUE!</v>
      </c>
      <c r="BT628" s="182"/>
      <c r="BV628" s="122" t="s">
        <v>4682</v>
      </c>
    </row>
    <row r="629" spans="1:74" ht="31.5" customHeight="1" x14ac:dyDescent="0.25">
      <c r="A629" s="74">
        <v>19</v>
      </c>
      <c r="B629" s="75">
        <v>370</v>
      </c>
      <c r="C629" s="49" t="s">
        <v>2018</v>
      </c>
      <c r="D629" s="349" t="s">
        <v>4200</v>
      </c>
      <c r="E629" s="48" t="s">
        <v>1451</v>
      </c>
      <c r="F629" s="87" t="s">
        <v>3213</v>
      </c>
      <c r="G629" s="87"/>
      <c r="H629" s="87"/>
      <c r="I629" s="87"/>
      <c r="J629" s="109"/>
      <c r="K629" s="87"/>
      <c r="L629" s="376" t="s">
        <v>4199</v>
      </c>
      <c r="M629" s="137" t="s">
        <v>2371</v>
      </c>
      <c r="N629" s="49" t="s">
        <v>1465</v>
      </c>
      <c r="O629" s="49"/>
      <c r="P629" s="76" t="str">
        <f>IF(COUNTIF(N629,"*未確定*"),"番地未確定","")</f>
        <v/>
      </c>
      <c r="Q629" s="88" t="s">
        <v>684</v>
      </c>
      <c r="R629" s="49"/>
      <c r="S629" s="76" t="s">
        <v>1854</v>
      </c>
      <c r="T629" s="76" t="s">
        <v>18</v>
      </c>
      <c r="U629" s="89"/>
      <c r="V629" s="90">
        <v>1</v>
      </c>
      <c r="W629" s="399">
        <f t="shared" si="459"/>
        <v>1070120</v>
      </c>
      <c r="X629" s="171" t="s">
        <v>2770</v>
      </c>
      <c r="Y629" s="419"/>
      <c r="Z629" s="473" t="s">
        <v>4576</v>
      </c>
      <c r="AA629" s="473" t="s">
        <v>4575</v>
      </c>
      <c r="AB629" s="473" t="s">
        <v>4576</v>
      </c>
      <c r="AC629" s="132" t="str">
        <f>IF(AZ629=0,"【支払済】","")</f>
        <v>【支払済】</v>
      </c>
      <c r="AD629" s="132">
        <v>41695</v>
      </c>
      <c r="AE629" s="132">
        <v>41628</v>
      </c>
      <c r="AF629" s="132" t="str">
        <f t="shared" si="460"/>
        <v/>
      </c>
      <c r="AG629" s="132">
        <f t="shared" si="461"/>
        <v>41628</v>
      </c>
      <c r="AH629" s="132"/>
      <c r="AI629" s="204"/>
      <c r="AJ629" s="205"/>
      <c r="AK629" s="206"/>
      <c r="AL629" s="207"/>
      <c r="AM629" s="208">
        <v>1070120</v>
      </c>
      <c r="AN629" s="93"/>
      <c r="AO629" s="49" t="str">
        <f t="shared" si="458"/>
        <v>山梨県北杜市長坂町白井沢３１００－１４３</v>
      </c>
      <c r="AP629" s="208"/>
      <c r="AQ629" s="89">
        <v>43483</v>
      </c>
      <c r="AR629" s="93">
        <v>1070120</v>
      </c>
      <c r="AS629" s="89"/>
      <c r="AT629" s="93"/>
      <c r="AU629" s="89"/>
      <c r="AV629" s="93"/>
      <c r="AW629" s="89"/>
      <c r="AX629" s="94"/>
      <c r="AY629" s="391">
        <f t="shared" si="462"/>
        <v>1070120</v>
      </c>
      <c r="AZ629" s="95">
        <f t="shared" si="455"/>
        <v>0</v>
      </c>
      <c r="BA629" s="49" t="str">
        <f t="shared" si="456"/>
        <v>山梨県北杜市長坂町白井沢３１００－１４３</v>
      </c>
      <c r="BB629" s="48">
        <f t="shared" si="463"/>
        <v>1</v>
      </c>
      <c r="BC629" s="96">
        <f t="shared" si="464"/>
        <v>0</v>
      </c>
      <c r="BD629" s="89" t="str">
        <f t="shared" si="457"/>
        <v>【支払済】</v>
      </c>
      <c r="BE629" s="97">
        <f t="shared" si="465"/>
        <v>0</v>
      </c>
      <c r="BF629" s="97">
        <f t="shared" si="466"/>
        <v>0</v>
      </c>
      <c r="BG629" s="97">
        <f t="shared" si="467"/>
        <v>0</v>
      </c>
      <c r="BH629" s="97">
        <f t="shared" si="468"/>
        <v>0</v>
      </c>
      <c r="BI629" s="97">
        <f t="shared" si="469"/>
        <v>0</v>
      </c>
      <c r="BJ629" s="97">
        <f t="shared" si="470"/>
        <v>0</v>
      </c>
      <c r="BK629" s="97">
        <f t="shared" si="471"/>
        <v>0</v>
      </c>
      <c r="BL629" s="97">
        <f t="shared" si="472"/>
        <v>0</v>
      </c>
      <c r="BM629" s="97">
        <f t="shared" si="473"/>
        <v>0</v>
      </c>
      <c r="BN629" s="97">
        <f t="shared" si="474"/>
        <v>0</v>
      </c>
      <c r="BO629" s="97">
        <f t="shared" si="475"/>
        <v>0</v>
      </c>
      <c r="BP629" s="97">
        <f t="shared" si="476"/>
        <v>0</v>
      </c>
      <c r="BQ629" s="97">
        <f t="shared" si="477"/>
        <v>0</v>
      </c>
      <c r="BR629" s="97">
        <f t="shared" si="478"/>
        <v>0</v>
      </c>
      <c r="BS629" s="98">
        <f t="shared" si="479"/>
        <v>0</v>
      </c>
      <c r="BT629" s="183"/>
      <c r="BU629" s="100"/>
      <c r="BV629" s="492"/>
    </row>
    <row r="630" spans="1:74" ht="31.5" customHeight="1" x14ac:dyDescent="0.25">
      <c r="A630" s="74">
        <v>19</v>
      </c>
      <c r="B630" s="75">
        <v>371</v>
      </c>
      <c r="C630" s="49" t="s">
        <v>2018</v>
      </c>
      <c r="D630" s="76" t="s">
        <v>2906</v>
      </c>
      <c r="E630" s="48" t="s">
        <v>1455</v>
      </c>
      <c r="F630" s="87" t="s">
        <v>3123</v>
      </c>
      <c r="G630" s="87"/>
      <c r="H630" s="87"/>
      <c r="I630" s="87"/>
      <c r="J630" s="109"/>
      <c r="K630" s="87"/>
      <c r="L630" s="87"/>
      <c r="M630" s="48" t="s">
        <v>2371</v>
      </c>
      <c r="N630" s="49" t="s">
        <v>1469</v>
      </c>
      <c r="O630" s="49"/>
      <c r="P630" s="76" t="str">
        <f>IF(COUNTIF(N630,"*未確定*"),"番地未確定","")</f>
        <v/>
      </c>
      <c r="Q630" s="88" t="s">
        <v>688</v>
      </c>
      <c r="R630" s="49"/>
      <c r="S630" s="76" t="s">
        <v>1854</v>
      </c>
      <c r="T630" s="76" t="s">
        <v>18</v>
      </c>
      <c r="U630" s="89"/>
      <c r="V630" s="90">
        <v>44</v>
      </c>
      <c r="W630" s="399">
        <f t="shared" si="459"/>
        <v>3825010.6818181816</v>
      </c>
      <c r="X630" s="171" t="s">
        <v>2775</v>
      </c>
      <c r="Y630" s="203"/>
      <c r="Z630" s="473" t="s">
        <v>4575</v>
      </c>
      <c r="AA630" s="473" t="s">
        <v>4575</v>
      </c>
      <c r="AB630" s="473" t="s">
        <v>4576</v>
      </c>
      <c r="AC630" s="132">
        <v>43231</v>
      </c>
      <c r="AD630" s="132">
        <v>43199</v>
      </c>
      <c r="AE630" s="132">
        <v>41725</v>
      </c>
      <c r="AF630" s="132" t="str">
        <f t="shared" si="460"/>
        <v/>
      </c>
      <c r="AG630" s="132">
        <f t="shared" si="461"/>
        <v>41725</v>
      </c>
      <c r="AH630" s="132"/>
      <c r="AI630" s="204"/>
      <c r="AJ630" s="205"/>
      <c r="AK630" s="211"/>
      <c r="AL630" s="207"/>
      <c r="AM630" s="208">
        <v>168300470</v>
      </c>
      <c r="AN630" s="93"/>
      <c r="AO630" s="49" t="str">
        <f t="shared" si="458"/>
        <v>山梨県北杜市白州町大坊字前田２９３</v>
      </c>
      <c r="AP630" s="49"/>
      <c r="AQ630" s="89"/>
      <c r="AR630" s="93"/>
      <c r="AS630" s="89"/>
      <c r="AT630" s="93"/>
      <c r="AU630" s="89"/>
      <c r="AV630" s="93"/>
      <c r="AW630" s="89"/>
      <c r="AX630" s="94"/>
      <c r="AY630" s="391">
        <f t="shared" si="462"/>
        <v>0</v>
      </c>
      <c r="AZ630" s="95">
        <f t="shared" si="455"/>
        <v>168300470</v>
      </c>
      <c r="BA630" s="49" t="str">
        <f t="shared" si="456"/>
        <v>山梨県北杜市白州町大坊字前田２９３</v>
      </c>
      <c r="BB630" s="48">
        <f t="shared" si="463"/>
        <v>44</v>
      </c>
      <c r="BC630" s="96">
        <f t="shared" si="464"/>
        <v>0</v>
      </c>
      <c r="BD630" s="89">
        <f t="shared" si="457"/>
        <v>43231</v>
      </c>
      <c r="BE630" s="97">
        <f t="shared" si="465"/>
        <v>0</v>
      </c>
      <c r="BF630" s="97">
        <f t="shared" si="466"/>
        <v>168300470</v>
      </c>
      <c r="BG630" s="97">
        <f t="shared" si="467"/>
        <v>0</v>
      </c>
      <c r="BH630" s="97">
        <f t="shared" si="468"/>
        <v>0</v>
      </c>
      <c r="BI630" s="97">
        <f t="shared" si="469"/>
        <v>0</v>
      </c>
      <c r="BJ630" s="97">
        <f t="shared" si="470"/>
        <v>0</v>
      </c>
      <c r="BK630" s="97">
        <f t="shared" si="471"/>
        <v>0</v>
      </c>
      <c r="BL630" s="97">
        <f t="shared" si="472"/>
        <v>0</v>
      </c>
      <c r="BM630" s="97">
        <f t="shared" si="473"/>
        <v>0</v>
      </c>
      <c r="BN630" s="97">
        <f t="shared" si="474"/>
        <v>0</v>
      </c>
      <c r="BO630" s="97">
        <f t="shared" si="475"/>
        <v>0</v>
      </c>
      <c r="BP630" s="97">
        <f t="shared" si="476"/>
        <v>0</v>
      </c>
      <c r="BQ630" s="97">
        <f t="shared" si="477"/>
        <v>0</v>
      </c>
      <c r="BR630" s="97">
        <f t="shared" si="478"/>
        <v>0</v>
      </c>
      <c r="BS630" s="98">
        <f t="shared" si="479"/>
        <v>0</v>
      </c>
      <c r="BU630" s="118"/>
      <c r="BV630" s="103"/>
    </row>
    <row r="631" spans="1:74" ht="31.5" customHeight="1" x14ac:dyDescent="0.25">
      <c r="A631" s="74">
        <v>19</v>
      </c>
      <c r="B631" s="75">
        <v>375</v>
      </c>
      <c r="C631" s="49" t="s">
        <v>2018</v>
      </c>
      <c r="D631" s="76" t="s">
        <v>3406</v>
      </c>
      <c r="E631" s="48"/>
      <c r="F631" s="318" t="s">
        <v>3123</v>
      </c>
      <c r="G631" s="318"/>
      <c r="H631" s="87"/>
      <c r="I631" s="87"/>
      <c r="J631" s="109"/>
      <c r="K631" s="87"/>
      <c r="L631" s="87"/>
      <c r="M631" s="48" t="s">
        <v>2371</v>
      </c>
      <c r="N631" s="49" t="s">
        <v>1933</v>
      </c>
      <c r="O631" s="49"/>
      <c r="P631" s="76"/>
      <c r="Q631" s="102"/>
      <c r="R631" s="103"/>
      <c r="S631" s="76" t="s">
        <v>1854</v>
      </c>
      <c r="T631" s="76" t="s">
        <v>18</v>
      </c>
      <c r="U631" s="89"/>
      <c r="V631" s="90">
        <v>44</v>
      </c>
      <c r="W631" s="399">
        <f t="shared" si="459"/>
        <v>9818181.8181818184</v>
      </c>
      <c r="X631" s="171" t="s">
        <v>3444</v>
      </c>
      <c r="Y631" s="121"/>
      <c r="Z631" s="473" t="s">
        <v>4575</v>
      </c>
      <c r="AA631" s="473" t="s">
        <v>4575</v>
      </c>
      <c r="AB631" s="473" t="s">
        <v>4576</v>
      </c>
      <c r="AC631" s="204"/>
      <c r="AD631" s="132">
        <v>42559</v>
      </c>
      <c r="AE631" s="132"/>
      <c r="AF631" s="132" t="str">
        <f t="shared" si="460"/>
        <v/>
      </c>
      <c r="AG631" s="132">
        <f t="shared" si="461"/>
        <v>42559</v>
      </c>
      <c r="AH631" s="132"/>
      <c r="AI631" s="132"/>
      <c r="AJ631" s="132"/>
      <c r="AK631" s="215"/>
      <c r="AL631" s="132"/>
      <c r="AM631" s="212"/>
      <c r="AN631" s="93">
        <v>432000000</v>
      </c>
      <c r="AO631" s="49" t="str">
        <f t="shared" si="458"/>
        <v>山梨県北杜市白州町大坊字前田２９３－３他_20160708</v>
      </c>
      <c r="AP631" s="49"/>
      <c r="AQ631" s="89"/>
      <c r="AR631" s="93"/>
      <c r="AS631" s="89"/>
      <c r="AT631" s="93"/>
      <c r="AU631" s="89"/>
      <c r="AV631" s="93"/>
      <c r="AW631" s="107"/>
      <c r="AX631" s="103"/>
      <c r="AY631" s="391">
        <f t="shared" si="462"/>
        <v>0</v>
      </c>
      <c r="AZ631" s="95" t="str">
        <f t="shared" si="455"/>
        <v/>
      </c>
      <c r="BA631" s="49" t="str">
        <f t="shared" si="456"/>
        <v>山梨県北杜市白州町大坊字前田２９３－３他_20160708</v>
      </c>
      <c r="BB631" s="48">
        <f t="shared" si="463"/>
        <v>44</v>
      </c>
      <c r="BC631" s="96">
        <f t="shared" si="464"/>
        <v>0</v>
      </c>
      <c r="BD631" s="89">
        <f t="shared" si="457"/>
        <v>0</v>
      </c>
      <c r="BE631" s="97">
        <f t="shared" si="465"/>
        <v>0</v>
      </c>
      <c r="BF631" s="97" t="str">
        <f t="shared" si="466"/>
        <v/>
      </c>
      <c r="BG631" s="97">
        <f t="shared" si="467"/>
        <v>0</v>
      </c>
      <c r="BH631" s="97">
        <f t="shared" si="468"/>
        <v>0</v>
      </c>
      <c r="BI631" s="97">
        <f t="shared" si="469"/>
        <v>0</v>
      </c>
      <c r="BJ631" s="97">
        <f t="shared" si="470"/>
        <v>0</v>
      </c>
      <c r="BK631" s="97">
        <f t="shared" si="471"/>
        <v>0</v>
      </c>
      <c r="BL631" s="97">
        <f t="shared" si="472"/>
        <v>0</v>
      </c>
      <c r="BM631" s="97">
        <f t="shared" si="473"/>
        <v>0</v>
      </c>
      <c r="BN631" s="97">
        <f t="shared" si="474"/>
        <v>0</v>
      </c>
      <c r="BO631" s="97">
        <f t="shared" si="475"/>
        <v>0</v>
      </c>
      <c r="BP631" s="97">
        <f t="shared" si="476"/>
        <v>0</v>
      </c>
      <c r="BQ631" s="97">
        <f t="shared" si="477"/>
        <v>0</v>
      </c>
      <c r="BR631" s="97">
        <f t="shared" si="478"/>
        <v>0</v>
      </c>
      <c r="BS631" s="98" t="e">
        <f t="shared" si="479"/>
        <v>#VALUE!</v>
      </c>
      <c r="BT631" s="184"/>
      <c r="BU631" s="118"/>
      <c r="BV631" s="103"/>
    </row>
    <row r="632" spans="1:74" ht="31.5" customHeight="1" x14ac:dyDescent="0.25">
      <c r="A632" s="74">
        <v>19</v>
      </c>
      <c r="B632" s="75">
        <v>372</v>
      </c>
      <c r="C632" s="49" t="s">
        <v>2018</v>
      </c>
      <c r="D632" s="76" t="s">
        <v>3406</v>
      </c>
      <c r="E632" s="48"/>
      <c r="F632" s="318" t="s">
        <v>3123</v>
      </c>
      <c r="G632" s="318"/>
      <c r="H632" s="87"/>
      <c r="I632" s="87"/>
      <c r="J632" s="109"/>
      <c r="K632" s="87"/>
      <c r="L632" s="87"/>
      <c r="M632" s="48" t="s">
        <v>2371</v>
      </c>
      <c r="N632" s="49" t="s">
        <v>1934</v>
      </c>
      <c r="O632" s="49"/>
      <c r="P632" s="76"/>
      <c r="Q632" s="102"/>
      <c r="R632" s="103"/>
      <c r="S632" s="76" t="s">
        <v>1854</v>
      </c>
      <c r="T632" s="76" t="s">
        <v>18</v>
      </c>
      <c r="U632" s="89"/>
      <c r="V632" s="90">
        <v>44</v>
      </c>
      <c r="W632" s="399">
        <f t="shared" si="459"/>
        <v>142136.36363636365</v>
      </c>
      <c r="X632" s="171" t="s">
        <v>2775</v>
      </c>
      <c r="Y632" s="121"/>
      <c r="Z632" s="473" t="s">
        <v>4575</v>
      </c>
      <c r="AA632" s="473" t="s">
        <v>4575</v>
      </c>
      <c r="AB632" s="473" t="s">
        <v>4576</v>
      </c>
      <c r="AC632" s="204"/>
      <c r="AD632" s="132">
        <v>42853</v>
      </c>
      <c r="AE632" s="132"/>
      <c r="AF632" s="132" t="str">
        <f t="shared" si="460"/>
        <v/>
      </c>
      <c r="AG632" s="132">
        <f t="shared" si="461"/>
        <v>42853</v>
      </c>
      <c r="AH632" s="132"/>
      <c r="AI632" s="132"/>
      <c r="AJ632" s="132"/>
      <c r="AK632" s="112"/>
      <c r="AL632" s="132"/>
      <c r="AM632" s="212"/>
      <c r="AN632" s="93">
        <v>6254000</v>
      </c>
      <c r="AO632" s="49" t="str">
        <f t="shared" si="458"/>
        <v>山梨県北杜市白州町大坊字前田２９３－３他_20161014</v>
      </c>
      <c r="AP632" s="49"/>
      <c r="AQ632" s="89"/>
      <c r="AR632" s="93"/>
      <c r="AS632" s="89"/>
      <c r="AT632" s="93"/>
      <c r="AU632" s="89"/>
      <c r="AV632" s="93"/>
      <c r="AW632" s="107"/>
      <c r="AX632" s="103"/>
      <c r="AY632" s="391">
        <f t="shared" si="462"/>
        <v>0</v>
      </c>
      <c r="AZ632" s="95" t="str">
        <f t="shared" si="455"/>
        <v/>
      </c>
      <c r="BA632" s="49" t="str">
        <f t="shared" si="456"/>
        <v>山梨県北杜市白州町大坊字前田２９３－３他_20161014</v>
      </c>
      <c r="BB632" s="48">
        <f t="shared" si="463"/>
        <v>44</v>
      </c>
      <c r="BC632" s="96">
        <f t="shared" si="464"/>
        <v>0</v>
      </c>
      <c r="BD632" s="89">
        <f t="shared" si="457"/>
        <v>0</v>
      </c>
      <c r="BE632" s="97">
        <f t="shared" si="465"/>
        <v>0</v>
      </c>
      <c r="BF632" s="97" t="str">
        <f t="shared" si="466"/>
        <v/>
      </c>
      <c r="BG632" s="97">
        <f t="shared" si="467"/>
        <v>0</v>
      </c>
      <c r="BH632" s="97">
        <f t="shared" si="468"/>
        <v>0</v>
      </c>
      <c r="BI632" s="97">
        <f t="shared" si="469"/>
        <v>0</v>
      </c>
      <c r="BJ632" s="97">
        <f t="shared" si="470"/>
        <v>0</v>
      </c>
      <c r="BK632" s="97">
        <f t="shared" si="471"/>
        <v>0</v>
      </c>
      <c r="BL632" s="97">
        <f t="shared" si="472"/>
        <v>0</v>
      </c>
      <c r="BM632" s="97">
        <f t="shared" si="473"/>
        <v>0</v>
      </c>
      <c r="BN632" s="97">
        <f t="shared" si="474"/>
        <v>0</v>
      </c>
      <c r="BO632" s="97">
        <f t="shared" si="475"/>
        <v>0</v>
      </c>
      <c r="BP632" s="97">
        <f t="shared" si="476"/>
        <v>0</v>
      </c>
      <c r="BQ632" s="97">
        <f t="shared" si="477"/>
        <v>0</v>
      </c>
      <c r="BR632" s="97">
        <f t="shared" si="478"/>
        <v>0</v>
      </c>
      <c r="BS632" s="98" t="e">
        <f t="shared" si="479"/>
        <v>#VALUE!</v>
      </c>
      <c r="BV632" s="103"/>
    </row>
    <row r="633" spans="1:74" ht="31.5" customHeight="1" x14ac:dyDescent="0.25">
      <c r="A633" s="74">
        <v>19</v>
      </c>
      <c r="B633" s="75">
        <v>374</v>
      </c>
      <c r="C633" s="49" t="s">
        <v>2018</v>
      </c>
      <c r="D633" s="76" t="s">
        <v>3406</v>
      </c>
      <c r="E633" s="48"/>
      <c r="F633" s="318" t="s">
        <v>3123</v>
      </c>
      <c r="G633" s="318"/>
      <c r="H633" s="87"/>
      <c r="I633" s="87"/>
      <c r="J633" s="109"/>
      <c r="K633" s="87"/>
      <c r="L633" s="87"/>
      <c r="M633" s="48" t="s">
        <v>2371</v>
      </c>
      <c r="N633" s="49" t="s">
        <v>1934</v>
      </c>
      <c r="O633" s="49"/>
      <c r="P633" s="76"/>
      <c r="Q633" s="102"/>
      <c r="R633" s="103"/>
      <c r="S633" s="76" t="s">
        <v>1854</v>
      </c>
      <c r="T633" s="76" t="s">
        <v>18</v>
      </c>
      <c r="U633" s="89"/>
      <c r="V633" s="90">
        <v>44</v>
      </c>
      <c r="W633" s="399">
        <f t="shared" si="459"/>
        <v>142136.36363636365</v>
      </c>
      <c r="X633" s="171" t="s">
        <v>2775</v>
      </c>
      <c r="Y633" s="121"/>
      <c r="Z633" s="473" t="s">
        <v>4575</v>
      </c>
      <c r="AA633" s="473" t="s">
        <v>4575</v>
      </c>
      <c r="AB633" s="473" t="s">
        <v>4576</v>
      </c>
      <c r="AC633" s="204"/>
      <c r="AD633" s="132">
        <v>42657</v>
      </c>
      <c r="AE633" s="132"/>
      <c r="AF633" s="132" t="str">
        <f t="shared" si="460"/>
        <v/>
      </c>
      <c r="AG633" s="132">
        <f t="shared" si="461"/>
        <v>42657</v>
      </c>
      <c r="AH633" s="132"/>
      <c r="AI633" s="132"/>
      <c r="AJ633" s="132"/>
      <c r="AK633" s="215"/>
      <c r="AL633" s="132"/>
      <c r="AM633" s="212"/>
      <c r="AN633" s="93">
        <v>6254000</v>
      </c>
      <c r="AO633" s="49" t="str">
        <f t="shared" si="458"/>
        <v>山梨県北杜市白州町大坊字前田２９３－３他_20161014</v>
      </c>
      <c r="AP633" s="49"/>
      <c r="AQ633" s="89"/>
      <c r="AR633" s="93"/>
      <c r="AS633" s="89"/>
      <c r="AT633" s="93"/>
      <c r="AU633" s="89"/>
      <c r="AV633" s="93"/>
      <c r="AW633" s="107"/>
      <c r="AX633" s="103"/>
      <c r="AY633" s="391">
        <f t="shared" si="462"/>
        <v>0</v>
      </c>
      <c r="AZ633" s="95" t="str">
        <f t="shared" si="455"/>
        <v/>
      </c>
      <c r="BA633" s="49" t="str">
        <f t="shared" si="456"/>
        <v>山梨県北杜市白州町大坊字前田２９３－３他_20161014</v>
      </c>
      <c r="BB633" s="48">
        <f t="shared" si="463"/>
        <v>44</v>
      </c>
      <c r="BC633" s="96">
        <f t="shared" si="464"/>
        <v>0</v>
      </c>
      <c r="BD633" s="89">
        <f t="shared" si="457"/>
        <v>0</v>
      </c>
      <c r="BE633" s="97">
        <f t="shared" si="465"/>
        <v>0</v>
      </c>
      <c r="BF633" s="97" t="str">
        <f t="shared" si="466"/>
        <v/>
      </c>
      <c r="BG633" s="97">
        <f t="shared" si="467"/>
        <v>0</v>
      </c>
      <c r="BH633" s="97">
        <f t="shared" si="468"/>
        <v>0</v>
      </c>
      <c r="BI633" s="97">
        <f t="shared" si="469"/>
        <v>0</v>
      </c>
      <c r="BJ633" s="97">
        <f t="shared" si="470"/>
        <v>0</v>
      </c>
      <c r="BK633" s="97">
        <f t="shared" si="471"/>
        <v>0</v>
      </c>
      <c r="BL633" s="97">
        <f t="shared" si="472"/>
        <v>0</v>
      </c>
      <c r="BM633" s="97">
        <f t="shared" si="473"/>
        <v>0</v>
      </c>
      <c r="BN633" s="97">
        <f t="shared" si="474"/>
        <v>0</v>
      </c>
      <c r="BO633" s="97">
        <f t="shared" si="475"/>
        <v>0</v>
      </c>
      <c r="BP633" s="97">
        <f t="shared" si="476"/>
        <v>0</v>
      </c>
      <c r="BQ633" s="97">
        <f t="shared" si="477"/>
        <v>0</v>
      </c>
      <c r="BR633" s="97">
        <f t="shared" si="478"/>
        <v>0</v>
      </c>
      <c r="BS633" s="98" t="e">
        <f t="shared" si="479"/>
        <v>#VALUE!</v>
      </c>
      <c r="BU633" s="118"/>
      <c r="BV633" s="103"/>
    </row>
    <row r="634" spans="1:74" ht="31.5" customHeight="1" x14ac:dyDescent="0.25">
      <c r="A634" s="74">
        <v>19</v>
      </c>
      <c r="B634" s="75">
        <v>373</v>
      </c>
      <c r="C634" s="49" t="s">
        <v>2018</v>
      </c>
      <c r="D634" s="76" t="s">
        <v>3406</v>
      </c>
      <c r="E634" s="48"/>
      <c r="F634" s="318" t="s">
        <v>3123</v>
      </c>
      <c r="G634" s="318"/>
      <c r="H634" s="87"/>
      <c r="I634" s="87"/>
      <c r="J634" s="109"/>
      <c r="K634" s="87"/>
      <c r="L634" s="87"/>
      <c r="M634" s="48" t="s">
        <v>2371</v>
      </c>
      <c r="N634" s="49" t="s">
        <v>1935</v>
      </c>
      <c r="O634" s="49"/>
      <c r="P634" s="76"/>
      <c r="Q634" s="102"/>
      <c r="R634" s="103"/>
      <c r="S634" s="76" t="s">
        <v>1854</v>
      </c>
      <c r="T634" s="76" t="s">
        <v>18</v>
      </c>
      <c r="U634" s="89"/>
      <c r="V634" s="90">
        <v>44</v>
      </c>
      <c r="W634" s="399">
        <f t="shared" si="459"/>
        <v>142136.36363636365</v>
      </c>
      <c r="X634" s="171" t="s">
        <v>2775</v>
      </c>
      <c r="Y634" s="121"/>
      <c r="Z634" s="473" t="s">
        <v>4575</v>
      </c>
      <c r="AA634" s="473" t="s">
        <v>4575</v>
      </c>
      <c r="AB634" s="473" t="s">
        <v>4576</v>
      </c>
      <c r="AC634" s="204"/>
      <c r="AD634" s="132">
        <v>42811</v>
      </c>
      <c r="AE634" s="132"/>
      <c r="AF634" s="132" t="str">
        <f t="shared" si="460"/>
        <v/>
      </c>
      <c r="AG634" s="132">
        <f t="shared" si="461"/>
        <v>42811</v>
      </c>
      <c r="AH634" s="132"/>
      <c r="AI634" s="132"/>
      <c r="AJ634" s="132"/>
      <c r="AK634" s="112"/>
      <c r="AL634" s="132"/>
      <c r="AM634" s="212"/>
      <c r="AN634" s="93">
        <v>6254000</v>
      </c>
      <c r="AO634" s="49" t="str">
        <f t="shared" si="458"/>
        <v>山梨県北杜市白州町大坊字前田２９３－３他_20170317</v>
      </c>
      <c r="AP634" s="49"/>
      <c r="AQ634" s="89"/>
      <c r="AR634" s="93"/>
      <c r="AS634" s="89"/>
      <c r="AT634" s="93"/>
      <c r="AU634" s="89"/>
      <c r="AV634" s="93"/>
      <c r="AW634" s="107"/>
      <c r="AX634" s="103"/>
      <c r="AY634" s="391">
        <f t="shared" si="462"/>
        <v>0</v>
      </c>
      <c r="AZ634" s="95" t="str">
        <f t="shared" si="455"/>
        <v/>
      </c>
      <c r="BA634" s="49" t="str">
        <f t="shared" si="456"/>
        <v>山梨県北杜市白州町大坊字前田２９３－３他_20170317</v>
      </c>
      <c r="BB634" s="48">
        <f t="shared" si="463"/>
        <v>44</v>
      </c>
      <c r="BC634" s="96">
        <f t="shared" si="464"/>
        <v>0</v>
      </c>
      <c r="BD634" s="89">
        <f t="shared" si="457"/>
        <v>0</v>
      </c>
      <c r="BE634" s="97">
        <f t="shared" si="465"/>
        <v>0</v>
      </c>
      <c r="BF634" s="97" t="str">
        <f t="shared" si="466"/>
        <v/>
      </c>
      <c r="BG634" s="97">
        <f t="shared" si="467"/>
        <v>0</v>
      </c>
      <c r="BH634" s="97">
        <f t="shared" si="468"/>
        <v>0</v>
      </c>
      <c r="BI634" s="97">
        <f t="shared" si="469"/>
        <v>0</v>
      </c>
      <c r="BJ634" s="97">
        <f t="shared" si="470"/>
        <v>0</v>
      </c>
      <c r="BK634" s="97">
        <f t="shared" si="471"/>
        <v>0</v>
      </c>
      <c r="BL634" s="97">
        <f t="shared" si="472"/>
        <v>0</v>
      </c>
      <c r="BM634" s="97">
        <f t="shared" si="473"/>
        <v>0</v>
      </c>
      <c r="BN634" s="97">
        <f t="shared" si="474"/>
        <v>0</v>
      </c>
      <c r="BO634" s="97">
        <f t="shared" si="475"/>
        <v>0</v>
      </c>
      <c r="BP634" s="97">
        <f t="shared" si="476"/>
        <v>0</v>
      </c>
      <c r="BQ634" s="97">
        <f t="shared" si="477"/>
        <v>0</v>
      </c>
      <c r="BR634" s="97">
        <f t="shared" si="478"/>
        <v>0</v>
      </c>
      <c r="BS634" s="98" t="e">
        <f t="shared" si="479"/>
        <v>#VALUE!</v>
      </c>
      <c r="BU634" s="118"/>
      <c r="BV634" s="103"/>
    </row>
    <row r="635" spans="1:74" ht="31.5" customHeight="1" x14ac:dyDescent="0.25">
      <c r="A635" s="74">
        <v>19</v>
      </c>
      <c r="B635" s="75">
        <v>383</v>
      </c>
      <c r="C635" s="49" t="s">
        <v>2018</v>
      </c>
      <c r="D635" s="76" t="s">
        <v>1020</v>
      </c>
      <c r="E635" s="48"/>
      <c r="F635" s="87" t="s">
        <v>2577</v>
      </c>
      <c r="G635" s="87"/>
      <c r="H635" s="87"/>
      <c r="I635" s="87"/>
      <c r="J635" s="109"/>
      <c r="K635" s="87"/>
      <c r="L635" s="87"/>
      <c r="M635" s="48" t="s">
        <v>2371</v>
      </c>
      <c r="N635" s="49" t="s">
        <v>1936</v>
      </c>
      <c r="O635" s="49"/>
      <c r="P635" s="76"/>
      <c r="Q635" s="102"/>
      <c r="R635" s="103"/>
      <c r="S635" s="76" t="s">
        <v>1854</v>
      </c>
      <c r="T635" s="76" t="s">
        <v>18</v>
      </c>
      <c r="U635" s="89"/>
      <c r="V635" s="90">
        <v>1</v>
      </c>
      <c r="W635" s="399">
        <f t="shared" si="459"/>
        <v>498218</v>
      </c>
      <c r="X635" s="171" t="s">
        <v>2578</v>
      </c>
      <c r="Y635" s="121"/>
      <c r="Z635" s="473" t="s">
        <v>4575</v>
      </c>
      <c r="AA635" s="473" t="s">
        <v>4575</v>
      </c>
      <c r="AB635" s="473" t="s">
        <v>4576</v>
      </c>
      <c r="AC635" s="204"/>
      <c r="AD635" s="132">
        <v>42963</v>
      </c>
      <c r="AE635" s="132"/>
      <c r="AF635" s="132" t="str">
        <f t="shared" si="460"/>
        <v/>
      </c>
      <c r="AG635" s="132">
        <f t="shared" si="461"/>
        <v>42963</v>
      </c>
      <c r="AH635" s="132"/>
      <c r="AI635" s="132"/>
      <c r="AJ635" s="132"/>
      <c r="AK635" s="112"/>
      <c r="AL635" s="132"/>
      <c r="AM635" s="212"/>
      <c r="AN635" s="93">
        <v>498218</v>
      </c>
      <c r="AO635" s="49" t="str">
        <f t="shared" si="458"/>
        <v>山梨県北杜市白州町白須７４５８－１５２_20170816</v>
      </c>
      <c r="AP635" s="49"/>
      <c r="AQ635" s="89"/>
      <c r="AR635" s="93"/>
      <c r="AS635" s="89"/>
      <c r="AT635" s="93"/>
      <c r="AU635" s="89"/>
      <c r="AV635" s="93"/>
      <c r="AW635" s="107"/>
      <c r="AX635" s="103"/>
      <c r="AY635" s="391">
        <f t="shared" si="462"/>
        <v>0</v>
      </c>
      <c r="AZ635" s="95" t="str">
        <f t="shared" si="455"/>
        <v/>
      </c>
      <c r="BA635" s="49" t="str">
        <f t="shared" si="456"/>
        <v>山梨県北杜市白州町白須７４５８－１５２_20170816</v>
      </c>
      <c r="BB635" s="48">
        <f t="shared" si="463"/>
        <v>1</v>
      </c>
      <c r="BC635" s="96">
        <f t="shared" si="464"/>
        <v>0</v>
      </c>
      <c r="BD635" s="89">
        <f t="shared" si="457"/>
        <v>0</v>
      </c>
      <c r="BE635" s="97">
        <f t="shared" si="465"/>
        <v>0</v>
      </c>
      <c r="BF635" s="97" t="str">
        <f t="shared" si="466"/>
        <v/>
      </c>
      <c r="BG635" s="97">
        <f t="shared" si="467"/>
        <v>0</v>
      </c>
      <c r="BH635" s="97">
        <f t="shared" si="468"/>
        <v>0</v>
      </c>
      <c r="BI635" s="97">
        <f t="shared" si="469"/>
        <v>0</v>
      </c>
      <c r="BJ635" s="97">
        <f t="shared" si="470"/>
        <v>0</v>
      </c>
      <c r="BK635" s="97">
        <f t="shared" si="471"/>
        <v>0</v>
      </c>
      <c r="BL635" s="97">
        <f t="shared" si="472"/>
        <v>0</v>
      </c>
      <c r="BM635" s="97">
        <f t="shared" si="473"/>
        <v>0</v>
      </c>
      <c r="BN635" s="97">
        <f t="shared" si="474"/>
        <v>0</v>
      </c>
      <c r="BO635" s="97">
        <f t="shared" si="475"/>
        <v>0</v>
      </c>
      <c r="BP635" s="97">
        <f t="shared" si="476"/>
        <v>0</v>
      </c>
      <c r="BQ635" s="97">
        <f t="shared" si="477"/>
        <v>0</v>
      </c>
      <c r="BR635" s="97">
        <f t="shared" si="478"/>
        <v>0</v>
      </c>
      <c r="BS635" s="98" t="e">
        <f t="shared" si="479"/>
        <v>#VALUE!</v>
      </c>
      <c r="BT635" s="184"/>
      <c r="BV635" s="103"/>
    </row>
    <row r="636" spans="1:74" ht="31.5" customHeight="1" x14ac:dyDescent="0.25">
      <c r="A636" s="74">
        <v>19</v>
      </c>
      <c r="B636" s="75">
        <v>376</v>
      </c>
      <c r="C636" s="49" t="s">
        <v>2018</v>
      </c>
      <c r="D636" s="76" t="s">
        <v>3393</v>
      </c>
      <c r="E636" s="48" t="s">
        <v>1454</v>
      </c>
      <c r="F636" s="87" t="s">
        <v>4050</v>
      </c>
      <c r="G636" s="87"/>
      <c r="H636" s="87"/>
      <c r="I636" s="87"/>
      <c r="J636" s="109"/>
      <c r="K636" s="87"/>
      <c r="L636" s="87"/>
      <c r="M636" s="82" t="s">
        <v>3442</v>
      </c>
      <c r="N636" s="49" t="s">
        <v>1468</v>
      </c>
      <c r="O636" s="49"/>
      <c r="P636" s="76" t="str">
        <f>IF(COUNTIF(N636,"*未確定*"),"番地未確定","")</f>
        <v/>
      </c>
      <c r="Q636" s="88" t="s">
        <v>687</v>
      </c>
      <c r="R636" s="49"/>
      <c r="S636" s="76" t="s">
        <v>1854</v>
      </c>
      <c r="T636" s="76" t="s">
        <v>18</v>
      </c>
      <c r="U636" s="89"/>
      <c r="V636" s="90">
        <v>14</v>
      </c>
      <c r="W636" s="399">
        <f t="shared" si="459"/>
        <v>2989672.9285714286</v>
      </c>
      <c r="X636" s="171" t="s">
        <v>3445</v>
      </c>
      <c r="Y636" s="76"/>
      <c r="Z636" s="473" t="s">
        <v>4575</v>
      </c>
      <c r="AA636" s="473" t="s">
        <v>4575</v>
      </c>
      <c r="AB636" s="473" t="s">
        <v>4576</v>
      </c>
      <c r="AC636" s="132">
        <v>43231</v>
      </c>
      <c r="AD636" s="132">
        <v>43199</v>
      </c>
      <c r="AE636" s="132">
        <v>41722</v>
      </c>
      <c r="AF636" s="132" t="str">
        <f t="shared" si="460"/>
        <v/>
      </c>
      <c r="AG636" s="132">
        <f t="shared" si="461"/>
        <v>41722</v>
      </c>
      <c r="AH636" s="132"/>
      <c r="AI636" s="204"/>
      <c r="AJ636" s="205"/>
      <c r="AK636" s="206"/>
      <c r="AL636" s="207"/>
      <c r="AM636" s="208">
        <v>41855421</v>
      </c>
      <c r="AN636" s="93"/>
      <c r="AO636" s="49" t="str">
        <f t="shared" si="458"/>
        <v>山梨県北杜市白州町白須字坂下３５２８</v>
      </c>
      <c r="AP636" s="49"/>
      <c r="AQ636" s="89"/>
      <c r="AR636" s="93"/>
      <c r="AS636" s="89"/>
      <c r="AT636" s="93"/>
      <c r="AU636" s="89"/>
      <c r="AV636" s="93"/>
      <c r="AW636" s="89"/>
      <c r="AX636" s="94"/>
      <c r="AY636" s="391">
        <f t="shared" si="462"/>
        <v>0</v>
      </c>
      <c r="AZ636" s="95">
        <f t="shared" si="455"/>
        <v>41855421</v>
      </c>
      <c r="BA636" s="49" t="str">
        <f t="shared" si="456"/>
        <v>山梨県北杜市白州町白須字坂下３５２８</v>
      </c>
      <c r="BB636" s="48">
        <f t="shared" si="463"/>
        <v>14</v>
      </c>
      <c r="BC636" s="96">
        <f t="shared" si="464"/>
        <v>0</v>
      </c>
      <c r="BD636" s="89">
        <f t="shared" si="457"/>
        <v>43231</v>
      </c>
      <c r="BE636" s="97">
        <f t="shared" si="465"/>
        <v>0</v>
      </c>
      <c r="BF636" s="97">
        <f t="shared" si="466"/>
        <v>41855421</v>
      </c>
      <c r="BG636" s="97">
        <f t="shared" si="467"/>
        <v>0</v>
      </c>
      <c r="BH636" s="97">
        <f t="shared" si="468"/>
        <v>0</v>
      </c>
      <c r="BI636" s="97">
        <f t="shared" si="469"/>
        <v>0</v>
      </c>
      <c r="BJ636" s="97">
        <f t="shared" si="470"/>
        <v>0</v>
      </c>
      <c r="BK636" s="97">
        <f t="shared" si="471"/>
        <v>0</v>
      </c>
      <c r="BL636" s="97">
        <f t="shared" si="472"/>
        <v>0</v>
      </c>
      <c r="BM636" s="97">
        <f t="shared" si="473"/>
        <v>0</v>
      </c>
      <c r="BN636" s="97">
        <f t="shared" si="474"/>
        <v>0</v>
      </c>
      <c r="BO636" s="97">
        <f t="shared" si="475"/>
        <v>0</v>
      </c>
      <c r="BP636" s="97">
        <f t="shared" si="476"/>
        <v>0</v>
      </c>
      <c r="BQ636" s="97">
        <f t="shared" si="477"/>
        <v>0</v>
      </c>
      <c r="BR636" s="97">
        <f t="shared" si="478"/>
        <v>0</v>
      </c>
      <c r="BS636" s="98">
        <f t="shared" si="479"/>
        <v>0</v>
      </c>
      <c r="BV636" s="103"/>
    </row>
    <row r="637" spans="1:74" ht="31.5" customHeight="1" x14ac:dyDescent="0.25">
      <c r="A637" s="74">
        <v>19</v>
      </c>
      <c r="B637" s="75">
        <v>382</v>
      </c>
      <c r="C637" s="49" t="s">
        <v>2018</v>
      </c>
      <c r="D637" s="76"/>
      <c r="E637" s="48" t="s">
        <v>1453</v>
      </c>
      <c r="F637" s="318" t="s">
        <v>3128</v>
      </c>
      <c r="G637" s="318"/>
      <c r="H637" s="87"/>
      <c r="I637" s="87"/>
      <c r="J637" s="109"/>
      <c r="K637" s="87"/>
      <c r="L637" s="87"/>
      <c r="M637" s="48" t="s">
        <v>2371</v>
      </c>
      <c r="N637" s="49" t="s">
        <v>1467</v>
      </c>
      <c r="O637" s="49"/>
      <c r="P637" s="76" t="str">
        <f>IF(COUNTIF(N637,"*未確定*"),"番地未確定","")</f>
        <v/>
      </c>
      <c r="Q637" s="49" t="s">
        <v>686</v>
      </c>
      <c r="R637" s="49"/>
      <c r="S637" s="76" t="s">
        <v>1854</v>
      </c>
      <c r="T637" s="76" t="s">
        <v>18</v>
      </c>
      <c r="U637" s="89"/>
      <c r="V637" s="90">
        <v>1</v>
      </c>
      <c r="W637" s="399">
        <f t="shared" si="459"/>
        <v>498218</v>
      </c>
      <c r="X637" s="171" t="s">
        <v>2578</v>
      </c>
      <c r="Y637" s="203"/>
      <c r="Z637" s="473" t="s">
        <v>4575</v>
      </c>
      <c r="AA637" s="473" t="s">
        <v>4575</v>
      </c>
      <c r="AB637" s="473" t="s">
        <v>4576</v>
      </c>
      <c r="AC637" s="204" t="s">
        <v>664</v>
      </c>
      <c r="AD637" s="132">
        <v>43489</v>
      </c>
      <c r="AE637" s="132">
        <v>41716</v>
      </c>
      <c r="AF637" s="132" t="str">
        <f t="shared" si="460"/>
        <v/>
      </c>
      <c r="AG637" s="132">
        <f t="shared" si="461"/>
        <v>41716</v>
      </c>
      <c r="AH637" s="132"/>
      <c r="AI637" s="204"/>
      <c r="AJ637" s="205"/>
      <c r="AK637" s="206"/>
      <c r="AL637" s="207"/>
      <c r="AM637" s="208">
        <v>498218</v>
      </c>
      <c r="AN637" s="93"/>
      <c r="AO637" s="49" t="str">
        <f t="shared" si="458"/>
        <v>山梨県北杜市白州町白須字馬飼場７４５８</v>
      </c>
      <c r="AP637" s="49"/>
      <c r="AQ637" s="89">
        <v>43546</v>
      </c>
      <c r="AR637" s="93">
        <v>498218</v>
      </c>
      <c r="AS637" s="89"/>
      <c r="AT637" s="93"/>
      <c r="AU637" s="89"/>
      <c r="AV637" s="93"/>
      <c r="AW637" s="89"/>
      <c r="AX637" s="94"/>
      <c r="AY637" s="391">
        <f t="shared" si="462"/>
        <v>498218</v>
      </c>
      <c r="AZ637" s="95">
        <f t="shared" si="455"/>
        <v>0</v>
      </c>
      <c r="BA637" s="49" t="str">
        <f t="shared" si="456"/>
        <v>山梨県北杜市白州町白須字馬飼場７４５８</v>
      </c>
      <c r="BB637" s="48">
        <f t="shared" si="463"/>
        <v>1</v>
      </c>
      <c r="BC637" s="96">
        <f t="shared" si="464"/>
        <v>0</v>
      </c>
      <c r="BD637" s="89" t="str">
        <f t="shared" si="457"/>
        <v>申込取消</v>
      </c>
      <c r="BE637" s="97">
        <f t="shared" si="465"/>
        <v>0</v>
      </c>
      <c r="BF637" s="97">
        <f t="shared" si="466"/>
        <v>0</v>
      </c>
      <c r="BG637" s="97">
        <f t="shared" si="467"/>
        <v>0</v>
      </c>
      <c r="BH637" s="97">
        <f t="shared" si="468"/>
        <v>0</v>
      </c>
      <c r="BI637" s="97">
        <f t="shared" si="469"/>
        <v>0</v>
      </c>
      <c r="BJ637" s="97">
        <f t="shared" si="470"/>
        <v>0</v>
      </c>
      <c r="BK637" s="97">
        <f t="shared" si="471"/>
        <v>0</v>
      </c>
      <c r="BL637" s="97">
        <f t="shared" si="472"/>
        <v>0</v>
      </c>
      <c r="BM637" s="97">
        <f t="shared" si="473"/>
        <v>0</v>
      </c>
      <c r="BN637" s="97">
        <f t="shared" si="474"/>
        <v>0</v>
      </c>
      <c r="BO637" s="97">
        <f t="shared" si="475"/>
        <v>0</v>
      </c>
      <c r="BP637" s="97">
        <f t="shared" si="476"/>
        <v>0</v>
      </c>
      <c r="BQ637" s="97">
        <f t="shared" si="477"/>
        <v>0</v>
      </c>
      <c r="BR637" s="97">
        <f t="shared" si="478"/>
        <v>0</v>
      </c>
      <c r="BS637" s="98">
        <f t="shared" si="479"/>
        <v>0</v>
      </c>
      <c r="BV637" s="103"/>
    </row>
    <row r="638" spans="1:74" ht="31.5" customHeight="1" x14ac:dyDescent="0.25">
      <c r="A638" s="74">
        <v>19</v>
      </c>
      <c r="B638" s="75">
        <v>377</v>
      </c>
      <c r="C638" s="49" t="s">
        <v>2018</v>
      </c>
      <c r="D638" s="76" t="s">
        <v>3406</v>
      </c>
      <c r="E638" s="48"/>
      <c r="F638" s="318" t="s">
        <v>3128</v>
      </c>
      <c r="G638" s="318"/>
      <c r="H638" s="87"/>
      <c r="I638" s="87"/>
      <c r="J638" s="109"/>
      <c r="K638" s="87"/>
      <c r="L638" s="87"/>
      <c r="M638" s="82" t="s">
        <v>3442</v>
      </c>
      <c r="N638" s="49" t="s">
        <v>1863</v>
      </c>
      <c r="O638" s="49"/>
      <c r="P638" s="76"/>
      <c r="Q638" s="102"/>
      <c r="R638" s="103"/>
      <c r="S638" s="76" t="s">
        <v>1854</v>
      </c>
      <c r="T638" s="76" t="s">
        <v>18</v>
      </c>
      <c r="U638" s="89"/>
      <c r="V638" s="90">
        <v>14</v>
      </c>
      <c r="W638" s="399">
        <f t="shared" si="459"/>
        <v>141285.71428571429</v>
      </c>
      <c r="X638" s="171" t="s">
        <v>2776</v>
      </c>
      <c r="Y638" s="121"/>
      <c r="Z638" s="473" t="s">
        <v>4575</v>
      </c>
      <c r="AA638" s="473" t="s">
        <v>4575</v>
      </c>
      <c r="AB638" s="473" t="s">
        <v>4576</v>
      </c>
      <c r="AC638" s="204"/>
      <c r="AD638" s="132">
        <v>42853</v>
      </c>
      <c r="AE638" s="132"/>
      <c r="AF638" s="132" t="str">
        <f t="shared" si="460"/>
        <v/>
      </c>
      <c r="AG638" s="132">
        <f t="shared" si="461"/>
        <v>42853</v>
      </c>
      <c r="AH638" s="132"/>
      <c r="AI638" s="132"/>
      <c r="AJ638" s="132"/>
      <c r="AK638" s="215"/>
      <c r="AL638" s="132"/>
      <c r="AM638" s="212"/>
      <c r="AN638" s="93">
        <v>1978000</v>
      </c>
      <c r="AO638" s="49" t="str">
        <f t="shared" si="458"/>
        <v>山梨県北杜市白洲町白須字坂下３５２８－１他</v>
      </c>
      <c r="AP638" s="49"/>
      <c r="AQ638" s="89"/>
      <c r="AR638" s="93"/>
      <c r="AS638" s="89"/>
      <c r="AT638" s="93"/>
      <c r="AU638" s="89"/>
      <c r="AV638" s="93"/>
      <c r="AW638" s="107"/>
      <c r="AX638" s="103"/>
      <c r="AY638" s="391">
        <f t="shared" si="462"/>
        <v>0</v>
      </c>
      <c r="AZ638" s="95" t="str">
        <f t="shared" si="455"/>
        <v/>
      </c>
      <c r="BA638" s="49" t="str">
        <f t="shared" si="456"/>
        <v>山梨県北杜市白洲町白須字坂下３５２８－１他</v>
      </c>
      <c r="BB638" s="48">
        <f t="shared" si="463"/>
        <v>14</v>
      </c>
      <c r="BC638" s="96">
        <f t="shared" si="464"/>
        <v>0</v>
      </c>
      <c r="BD638" s="89">
        <f t="shared" si="457"/>
        <v>0</v>
      </c>
      <c r="BE638" s="97">
        <f t="shared" si="465"/>
        <v>0</v>
      </c>
      <c r="BF638" s="97" t="str">
        <f t="shared" si="466"/>
        <v/>
      </c>
      <c r="BG638" s="97">
        <f t="shared" si="467"/>
        <v>0</v>
      </c>
      <c r="BH638" s="97">
        <f t="shared" si="468"/>
        <v>0</v>
      </c>
      <c r="BI638" s="97">
        <f t="shared" si="469"/>
        <v>0</v>
      </c>
      <c r="BJ638" s="97">
        <f t="shared" si="470"/>
        <v>0</v>
      </c>
      <c r="BK638" s="97">
        <f t="shared" si="471"/>
        <v>0</v>
      </c>
      <c r="BL638" s="97">
        <f t="shared" si="472"/>
        <v>0</v>
      </c>
      <c r="BM638" s="97">
        <f t="shared" si="473"/>
        <v>0</v>
      </c>
      <c r="BN638" s="97">
        <f t="shared" si="474"/>
        <v>0</v>
      </c>
      <c r="BO638" s="97">
        <f t="shared" si="475"/>
        <v>0</v>
      </c>
      <c r="BP638" s="97">
        <f t="shared" si="476"/>
        <v>0</v>
      </c>
      <c r="BQ638" s="97">
        <f t="shared" si="477"/>
        <v>0</v>
      </c>
      <c r="BR638" s="97">
        <f t="shared" si="478"/>
        <v>0</v>
      </c>
      <c r="BS638" s="98" t="e">
        <f t="shared" si="479"/>
        <v>#VALUE!</v>
      </c>
      <c r="BU638" s="118"/>
      <c r="BV638" s="103"/>
    </row>
    <row r="639" spans="1:74" ht="31.5" customHeight="1" x14ac:dyDescent="0.25">
      <c r="A639" s="74">
        <v>19</v>
      </c>
      <c r="B639" s="75">
        <v>378</v>
      </c>
      <c r="C639" s="49" t="s">
        <v>2018</v>
      </c>
      <c r="D639" s="76" t="s">
        <v>3406</v>
      </c>
      <c r="E639" s="48"/>
      <c r="F639" s="318" t="s">
        <v>3128</v>
      </c>
      <c r="G639" s="318"/>
      <c r="H639" s="87"/>
      <c r="I639" s="87"/>
      <c r="J639" s="109"/>
      <c r="K639" s="87"/>
      <c r="L639" s="87"/>
      <c r="M639" s="82" t="s">
        <v>3442</v>
      </c>
      <c r="N639" s="145" t="s">
        <v>1863</v>
      </c>
      <c r="O639" s="145"/>
      <c r="P639" s="146"/>
      <c r="Q639" s="147"/>
      <c r="R639" s="148"/>
      <c r="S639" s="76" t="s">
        <v>1854</v>
      </c>
      <c r="T639" s="146" t="s">
        <v>18</v>
      </c>
      <c r="U639" s="128"/>
      <c r="V639" s="90">
        <v>14</v>
      </c>
      <c r="W639" s="399">
        <f t="shared" si="459"/>
        <v>141285.71428571429</v>
      </c>
      <c r="X639" s="171" t="s">
        <v>2776</v>
      </c>
      <c r="Y639" s="243"/>
      <c r="Z639" s="473" t="s">
        <v>4575</v>
      </c>
      <c r="AA639" s="473" t="s">
        <v>4575</v>
      </c>
      <c r="AB639" s="473" t="s">
        <v>4576</v>
      </c>
      <c r="AC639" s="219"/>
      <c r="AD639" s="132">
        <v>42811</v>
      </c>
      <c r="AE639" s="132"/>
      <c r="AF639" s="132" t="str">
        <f t="shared" si="460"/>
        <v/>
      </c>
      <c r="AG639" s="132">
        <f t="shared" si="461"/>
        <v>42811</v>
      </c>
      <c r="AH639" s="132"/>
      <c r="AI639" s="132"/>
      <c r="AJ639" s="132"/>
      <c r="AK639" s="215"/>
      <c r="AL639" s="132"/>
      <c r="AM639" s="244"/>
      <c r="AN639" s="93">
        <v>1978000</v>
      </c>
      <c r="AO639" s="49" t="str">
        <f t="shared" si="458"/>
        <v>山梨県北杜市白洲町白須字坂下３５２８－１他</v>
      </c>
      <c r="AP639" s="49"/>
      <c r="AQ639" s="89"/>
      <c r="AR639" s="93"/>
      <c r="AS639" s="89"/>
      <c r="AT639" s="93"/>
      <c r="AU639" s="89"/>
      <c r="AV639" s="93"/>
      <c r="AW639" s="107"/>
      <c r="AX639" s="103"/>
      <c r="AY639" s="391">
        <f t="shared" si="462"/>
        <v>0</v>
      </c>
      <c r="AZ639" s="95" t="str">
        <f t="shared" si="455"/>
        <v/>
      </c>
      <c r="BA639" s="49" t="str">
        <f t="shared" si="456"/>
        <v>山梨県北杜市白洲町白須字坂下３５２８－１他</v>
      </c>
      <c r="BB639" s="48">
        <f t="shared" si="463"/>
        <v>14</v>
      </c>
      <c r="BC639" s="96">
        <f t="shared" si="464"/>
        <v>0</v>
      </c>
      <c r="BD639" s="89">
        <f t="shared" si="457"/>
        <v>0</v>
      </c>
      <c r="BE639" s="97">
        <f t="shared" si="465"/>
        <v>0</v>
      </c>
      <c r="BF639" s="97" t="str">
        <f t="shared" si="466"/>
        <v/>
      </c>
      <c r="BG639" s="97">
        <f t="shared" si="467"/>
        <v>0</v>
      </c>
      <c r="BH639" s="97">
        <f t="shared" si="468"/>
        <v>0</v>
      </c>
      <c r="BI639" s="97">
        <f t="shared" si="469"/>
        <v>0</v>
      </c>
      <c r="BJ639" s="97">
        <f t="shared" si="470"/>
        <v>0</v>
      </c>
      <c r="BK639" s="97">
        <f t="shared" si="471"/>
        <v>0</v>
      </c>
      <c r="BL639" s="97">
        <f t="shared" si="472"/>
        <v>0</v>
      </c>
      <c r="BM639" s="97">
        <f t="shared" si="473"/>
        <v>0</v>
      </c>
      <c r="BN639" s="97">
        <f t="shared" si="474"/>
        <v>0</v>
      </c>
      <c r="BO639" s="97">
        <f t="shared" si="475"/>
        <v>0</v>
      </c>
      <c r="BP639" s="97">
        <f t="shared" si="476"/>
        <v>0</v>
      </c>
      <c r="BQ639" s="97">
        <f t="shared" si="477"/>
        <v>0</v>
      </c>
      <c r="BR639" s="97">
        <f t="shared" si="478"/>
        <v>0</v>
      </c>
      <c r="BS639" s="98" t="e">
        <f t="shared" si="479"/>
        <v>#VALUE!</v>
      </c>
      <c r="BU639" s="118"/>
      <c r="BV639" s="103"/>
    </row>
    <row r="640" spans="1:74" ht="31.5" customHeight="1" x14ac:dyDescent="0.25">
      <c r="A640" s="74">
        <v>19</v>
      </c>
      <c r="B640" s="75">
        <v>380</v>
      </c>
      <c r="C640" s="49" t="s">
        <v>2018</v>
      </c>
      <c r="D640" s="76" t="s">
        <v>3406</v>
      </c>
      <c r="E640" s="48"/>
      <c r="F640" s="318" t="s">
        <v>3128</v>
      </c>
      <c r="G640" s="318"/>
      <c r="H640" s="87"/>
      <c r="I640" s="87"/>
      <c r="J640" s="109"/>
      <c r="K640" s="87"/>
      <c r="L640" s="87"/>
      <c r="M640" s="82" t="s">
        <v>3442</v>
      </c>
      <c r="N640" s="49" t="s">
        <v>1864</v>
      </c>
      <c r="O640" s="49"/>
      <c r="P640" s="76"/>
      <c r="Q640" s="102"/>
      <c r="R640" s="103"/>
      <c r="S640" s="76" t="s">
        <v>1854</v>
      </c>
      <c r="T640" s="76" t="s">
        <v>18</v>
      </c>
      <c r="U640" s="89"/>
      <c r="V640" s="90">
        <v>14</v>
      </c>
      <c r="W640" s="399">
        <f t="shared" si="459"/>
        <v>141357.14285714287</v>
      </c>
      <c r="X640" s="171" t="s">
        <v>2776</v>
      </c>
      <c r="Y640" s="121"/>
      <c r="Z640" s="473" t="s">
        <v>4575</v>
      </c>
      <c r="AA640" s="473" t="s">
        <v>4575</v>
      </c>
      <c r="AB640" s="473" t="s">
        <v>4576</v>
      </c>
      <c r="AC640" s="204"/>
      <c r="AD640" s="132">
        <v>42657</v>
      </c>
      <c r="AE640" s="132"/>
      <c r="AF640" s="132" t="str">
        <f t="shared" si="460"/>
        <v/>
      </c>
      <c r="AG640" s="132">
        <f t="shared" si="461"/>
        <v>42657</v>
      </c>
      <c r="AH640" s="132"/>
      <c r="AI640" s="132"/>
      <c r="AJ640" s="132"/>
      <c r="AK640" s="215"/>
      <c r="AL640" s="132"/>
      <c r="AM640" s="212"/>
      <c r="AN640" s="93">
        <v>1979000</v>
      </c>
      <c r="AO640" s="49" t="str">
        <f t="shared" si="458"/>
        <v>山梨県北杜市白洲町白須字坂下３５２８－１他_20161014</v>
      </c>
      <c r="AP640" s="49"/>
      <c r="AQ640" s="89"/>
      <c r="AR640" s="93"/>
      <c r="AS640" s="89"/>
      <c r="AT640" s="93"/>
      <c r="AU640" s="89"/>
      <c r="AV640" s="93"/>
      <c r="AW640" s="107"/>
      <c r="AX640" s="103"/>
      <c r="AY640" s="391">
        <f t="shared" si="462"/>
        <v>0</v>
      </c>
      <c r="AZ640" s="95" t="str">
        <f t="shared" si="455"/>
        <v/>
      </c>
      <c r="BA640" s="49" t="str">
        <f t="shared" si="456"/>
        <v>山梨県北杜市白洲町白須字坂下３５２８－１他_20161014</v>
      </c>
      <c r="BB640" s="48">
        <f t="shared" si="463"/>
        <v>14</v>
      </c>
      <c r="BC640" s="96">
        <f t="shared" si="464"/>
        <v>0</v>
      </c>
      <c r="BD640" s="89">
        <f t="shared" si="457"/>
        <v>0</v>
      </c>
      <c r="BE640" s="97">
        <f t="shared" si="465"/>
        <v>0</v>
      </c>
      <c r="BF640" s="97" t="str">
        <f t="shared" si="466"/>
        <v/>
      </c>
      <c r="BG640" s="97">
        <f t="shared" si="467"/>
        <v>0</v>
      </c>
      <c r="BH640" s="97">
        <f t="shared" si="468"/>
        <v>0</v>
      </c>
      <c r="BI640" s="97">
        <f t="shared" si="469"/>
        <v>0</v>
      </c>
      <c r="BJ640" s="97">
        <f t="shared" si="470"/>
        <v>0</v>
      </c>
      <c r="BK640" s="97">
        <f t="shared" si="471"/>
        <v>0</v>
      </c>
      <c r="BL640" s="97">
        <f t="shared" si="472"/>
        <v>0</v>
      </c>
      <c r="BM640" s="97">
        <f t="shared" si="473"/>
        <v>0</v>
      </c>
      <c r="BN640" s="97">
        <f t="shared" si="474"/>
        <v>0</v>
      </c>
      <c r="BO640" s="97">
        <f t="shared" si="475"/>
        <v>0</v>
      </c>
      <c r="BP640" s="97">
        <f t="shared" si="476"/>
        <v>0</v>
      </c>
      <c r="BQ640" s="97">
        <f t="shared" si="477"/>
        <v>0</v>
      </c>
      <c r="BR640" s="97">
        <f t="shared" si="478"/>
        <v>0</v>
      </c>
      <c r="BS640" s="98" t="e">
        <f t="shared" si="479"/>
        <v>#VALUE!</v>
      </c>
      <c r="BU640" s="118"/>
      <c r="BV640" s="103"/>
    </row>
    <row r="641" spans="1:74" ht="31.5" customHeight="1" x14ac:dyDescent="0.25">
      <c r="A641" s="74">
        <v>19</v>
      </c>
      <c r="B641" s="75">
        <v>379</v>
      </c>
      <c r="C641" s="49" t="s">
        <v>2018</v>
      </c>
      <c r="D641" s="76" t="s">
        <v>3406</v>
      </c>
      <c r="E641" s="48"/>
      <c r="F641" s="318" t="s">
        <v>3128</v>
      </c>
      <c r="G641" s="318"/>
      <c r="H641" s="87"/>
      <c r="I641" s="87"/>
      <c r="J641" s="109"/>
      <c r="K641" s="87"/>
      <c r="L641" s="87"/>
      <c r="M641" s="82" t="s">
        <v>3442</v>
      </c>
      <c r="N641" s="49" t="s">
        <v>1865</v>
      </c>
      <c r="O641" s="49"/>
      <c r="P641" s="76"/>
      <c r="Q641" s="102"/>
      <c r="R641" s="103"/>
      <c r="S641" s="76" t="s">
        <v>1854</v>
      </c>
      <c r="T641" s="76" t="s">
        <v>18</v>
      </c>
      <c r="U641" s="89"/>
      <c r="V641" s="90">
        <v>14</v>
      </c>
      <c r="W641" s="399">
        <f t="shared" si="459"/>
        <v>141285.71428571429</v>
      </c>
      <c r="X641" s="171" t="s">
        <v>2776</v>
      </c>
      <c r="Y641" s="121"/>
      <c r="Z641" s="473" t="s">
        <v>4575</v>
      </c>
      <c r="AA641" s="473" t="s">
        <v>4575</v>
      </c>
      <c r="AB641" s="473" t="s">
        <v>4576</v>
      </c>
      <c r="AC641" s="204"/>
      <c r="AD641" s="132">
        <v>42720</v>
      </c>
      <c r="AE641" s="132"/>
      <c r="AF641" s="132" t="str">
        <f t="shared" si="460"/>
        <v/>
      </c>
      <c r="AG641" s="132">
        <f t="shared" si="461"/>
        <v>42720</v>
      </c>
      <c r="AH641" s="132"/>
      <c r="AI641" s="132"/>
      <c r="AJ641" s="132"/>
      <c r="AK641" s="215"/>
      <c r="AL641" s="132"/>
      <c r="AM641" s="212"/>
      <c r="AN641" s="93">
        <v>1978000</v>
      </c>
      <c r="AO641" s="49" t="str">
        <f t="shared" si="458"/>
        <v>山梨県北杜市白洲町白須字坂下３５２８－１他_20161216</v>
      </c>
      <c r="AP641" s="49"/>
      <c r="AQ641" s="89"/>
      <c r="AR641" s="93"/>
      <c r="AS641" s="89"/>
      <c r="AT641" s="93"/>
      <c r="AU641" s="89"/>
      <c r="AV641" s="93"/>
      <c r="AW641" s="107"/>
      <c r="AX641" s="103"/>
      <c r="AY641" s="391">
        <f t="shared" si="462"/>
        <v>0</v>
      </c>
      <c r="AZ641" s="95" t="str">
        <f t="shared" si="455"/>
        <v/>
      </c>
      <c r="BA641" s="49" t="str">
        <f t="shared" si="456"/>
        <v>山梨県北杜市白洲町白須字坂下３５２８－１他_20161216</v>
      </c>
      <c r="BB641" s="48">
        <f t="shared" si="463"/>
        <v>14</v>
      </c>
      <c r="BC641" s="96">
        <f t="shared" si="464"/>
        <v>0</v>
      </c>
      <c r="BD641" s="89">
        <f t="shared" si="457"/>
        <v>0</v>
      </c>
      <c r="BE641" s="97">
        <f t="shared" si="465"/>
        <v>0</v>
      </c>
      <c r="BF641" s="97" t="str">
        <f t="shared" si="466"/>
        <v/>
      </c>
      <c r="BG641" s="97">
        <f t="shared" si="467"/>
        <v>0</v>
      </c>
      <c r="BH641" s="97">
        <f t="shared" si="468"/>
        <v>0</v>
      </c>
      <c r="BI641" s="97">
        <f t="shared" si="469"/>
        <v>0</v>
      </c>
      <c r="BJ641" s="97">
        <f t="shared" si="470"/>
        <v>0</v>
      </c>
      <c r="BK641" s="97">
        <f t="shared" si="471"/>
        <v>0</v>
      </c>
      <c r="BL641" s="97">
        <f t="shared" si="472"/>
        <v>0</v>
      </c>
      <c r="BM641" s="97">
        <f t="shared" si="473"/>
        <v>0</v>
      </c>
      <c r="BN641" s="97">
        <f t="shared" si="474"/>
        <v>0</v>
      </c>
      <c r="BO641" s="97">
        <f t="shared" si="475"/>
        <v>0</v>
      </c>
      <c r="BP641" s="97">
        <f t="shared" si="476"/>
        <v>0</v>
      </c>
      <c r="BQ641" s="97">
        <f t="shared" si="477"/>
        <v>0</v>
      </c>
      <c r="BR641" s="97">
        <f t="shared" si="478"/>
        <v>0</v>
      </c>
      <c r="BS641" s="98" t="e">
        <f t="shared" si="479"/>
        <v>#VALUE!</v>
      </c>
      <c r="BU641" s="118"/>
      <c r="BV641" s="103"/>
    </row>
    <row r="642" spans="1:74" ht="31.5" customHeight="1" x14ac:dyDescent="0.25">
      <c r="A642" s="74">
        <v>19</v>
      </c>
      <c r="B642" s="75">
        <v>381</v>
      </c>
      <c r="C642" s="49" t="s">
        <v>2018</v>
      </c>
      <c r="D642" s="76" t="s">
        <v>1020</v>
      </c>
      <c r="E642" s="48"/>
      <c r="F642" s="87" t="s">
        <v>3128</v>
      </c>
      <c r="G642" s="87"/>
      <c r="H642" s="87"/>
      <c r="I642" s="87"/>
      <c r="J642" s="109"/>
      <c r="K642" s="87"/>
      <c r="L642" s="87"/>
      <c r="M642" s="82" t="s">
        <v>3442</v>
      </c>
      <c r="N642" s="49" t="s">
        <v>1937</v>
      </c>
      <c r="O642" s="49"/>
      <c r="P642" s="76"/>
      <c r="Q642" s="102"/>
      <c r="R642" s="103"/>
      <c r="S642" s="76" t="s">
        <v>1854</v>
      </c>
      <c r="T642" s="76" t="s">
        <v>18</v>
      </c>
      <c r="U642" s="89"/>
      <c r="V642" s="90">
        <v>14</v>
      </c>
      <c r="W642" s="399">
        <f t="shared" si="459"/>
        <v>2989672.9285714286</v>
      </c>
      <c r="X642" s="171" t="s">
        <v>2776</v>
      </c>
      <c r="Y642" s="121"/>
      <c r="Z642" s="473" t="s">
        <v>4575</v>
      </c>
      <c r="AA642" s="473" t="s">
        <v>4575</v>
      </c>
      <c r="AB642" s="473" t="s">
        <v>4576</v>
      </c>
      <c r="AC642" s="204"/>
      <c r="AD642" s="132">
        <v>43199</v>
      </c>
      <c r="AE642" s="132"/>
      <c r="AF642" s="132" t="str">
        <f t="shared" si="460"/>
        <v/>
      </c>
      <c r="AG642" s="132">
        <f t="shared" si="461"/>
        <v>43199</v>
      </c>
      <c r="AH642" s="132"/>
      <c r="AI642" s="132"/>
      <c r="AJ642" s="132"/>
      <c r="AK642" s="215"/>
      <c r="AL642" s="132"/>
      <c r="AM642" s="212"/>
      <c r="AN642" s="93">
        <v>41855421</v>
      </c>
      <c r="AO642" s="49" t="str">
        <f t="shared" si="458"/>
        <v>山梨県北杜市白洲町白須字坂下３５２８－１他_20180409</v>
      </c>
      <c r="AP642" s="49"/>
      <c r="AQ642" s="89"/>
      <c r="AR642" s="93"/>
      <c r="AS642" s="89"/>
      <c r="AT642" s="93"/>
      <c r="AU642" s="89"/>
      <c r="AV642" s="93"/>
      <c r="AW642" s="107"/>
      <c r="AX642" s="103"/>
      <c r="AY642" s="391">
        <f t="shared" si="462"/>
        <v>0</v>
      </c>
      <c r="AZ642" s="95" t="str">
        <f t="shared" si="455"/>
        <v/>
      </c>
      <c r="BA642" s="49" t="str">
        <f t="shared" si="456"/>
        <v>山梨県北杜市白洲町白須字坂下３５２８－１他_20180409</v>
      </c>
      <c r="BB642" s="48">
        <f t="shared" si="463"/>
        <v>14</v>
      </c>
      <c r="BC642" s="96">
        <f t="shared" si="464"/>
        <v>0</v>
      </c>
      <c r="BD642" s="89">
        <f t="shared" si="457"/>
        <v>0</v>
      </c>
      <c r="BE642" s="97">
        <f t="shared" si="465"/>
        <v>0</v>
      </c>
      <c r="BF642" s="97" t="str">
        <f t="shared" si="466"/>
        <v/>
      </c>
      <c r="BG642" s="97">
        <f t="shared" si="467"/>
        <v>0</v>
      </c>
      <c r="BH642" s="97">
        <f t="shared" si="468"/>
        <v>0</v>
      </c>
      <c r="BI642" s="97">
        <f t="shared" si="469"/>
        <v>0</v>
      </c>
      <c r="BJ642" s="97">
        <f t="shared" si="470"/>
        <v>0</v>
      </c>
      <c r="BK642" s="97">
        <f t="shared" si="471"/>
        <v>0</v>
      </c>
      <c r="BL642" s="97">
        <f t="shared" si="472"/>
        <v>0</v>
      </c>
      <c r="BM642" s="97">
        <f t="shared" si="473"/>
        <v>0</v>
      </c>
      <c r="BN642" s="97">
        <f t="shared" si="474"/>
        <v>0</v>
      </c>
      <c r="BO642" s="97">
        <f t="shared" si="475"/>
        <v>0</v>
      </c>
      <c r="BP642" s="97">
        <f t="shared" si="476"/>
        <v>0</v>
      </c>
      <c r="BQ642" s="97">
        <f t="shared" si="477"/>
        <v>0</v>
      </c>
      <c r="BR642" s="97">
        <f t="shared" si="478"/>
        <v>0</v>
      </c>
      <c r="BS642" s="98" t="e">
        <f t="shared" si="479"/>
        <v>#VALUE!</v>
      </c>
      <c r="BT642" s="184"/>
      <c r="BU642" s="118"/>
      <c r="BV642" s="103"/>
    </row>
    <row r="643" spans="1:74" s="100" customFormat="1" ht="31.5" customHeight="1" x14ac:dyDescent="0.25">
      <c r="A643" s="74">
        <v>19</v>
      </c>
      <c r="B643" s="75">
        <v>384</v>
      </c>
      <c r="C643" s="49" t="s">
        <v>2018</v>
      </c>
      <c r="D643" s="76" t="s">
        <v>3406</v>
      </c>
      <c r="E643" s="48" t="s">
        <v>1456</v>
      </c>
      <c r="F643" s="318" t="s">
        <v>4051</v>
      </c>
      <c r="G643" s="318"/>
      <c r="H643" s="87"/>
      <c r="I643" s="87"/>
      <c r="J643" s="109"/>
      <c r="K643" s="87"/>
      <c r="L643" s="87"/>
      <c r="M643" s="48" t="s">
        <v>3388</v>
      </c>
      <c r="N643" s="49" t="s">
        <v>1470</v>
      </c>
      <c r="O643" s="49"/>
      <c r="P643" s="76" t="str">
        <f>IF(COUNTIF(N643,"*未確定*"),"番地未確定","")</f>
        <v/>
      </c>
      <c r="Q643" s="88" t="s">
        <v>689</v>
      </c>
      <c r="R643" s="49"/>
      <c r="S643" s="76" t="s">
        <v>1854</v>
      </c>
      <c r="T643" s="76" t="s">
        <v>18</v>
      </c>
      <c r="U643" s="89"/>
      <c r="V643" s="90">
        <v>1</v>
      </c>
      <c r="W643" s="399">
        <f t="shared" si="459"/>
        <v>605050</v>
      </c>
      <c r="X643" s="171" t="s">
        <v>3446</v>
      </c>
      <c r="Y643" s="76"/>
      <c r="Z643" s="473" t="s">
        <v>4575</v>
      </c>
      <c r="AA643" s="473" t="s">
        <v>4575</v>
      </c>
      <c r="AB643" s="473" t="s">
        <v>4576</v>
      </c>
      <c r="AC643" s="132" t="s">
        <v>146</v>
      </c>
      <c r="AD643" s="132">
        <v>42898</v>
      </c>
      <c r="AE643" s="132">
        <v>42822</v>
      </c>
      <c r="AF643" s="132" t="str">
        <f t="shared" si="460"/>
        <v/>
      </c>
      <c r="AG643" s="132">
        <f t="shared" si="461"/>
        <v>42822</v>
      </c>
      <c r="AH643" s="132"/>
      <c r="AI643" s="204"/>
      <c r="AJ643" s="205"/>
      <c r="AK643" s="206"/>
      <c r="AL643" s="207"/>
      <c r="AM643" s="208">
        <v>605050</v>
      </c>
      <c r="AN643" s="93"/>
      <c r="AO643" s="49" t="str">
        <f t="shared" si="458"/>
        <v>山梨県北杜市武川町牧原２２９３－１</v>
      </c>
      <c r="AP643" s="49"/>
      <c r="AQ643" s="89"/>
      <c r="AR643" s="93"/>
      <c r="AS643" s="89"/>
      <c r="AT643" s="93"/>
      <c r="AU643" s="89"/>
      <c r="AV643" s="93"/>
      <c r="AW643" s="89"/>
      <c r="AX643" s="94"/>
      <c r="AY643" s="391">
        <f t="shared" si="462"/>
        <v>0</v>
      </c>
      <c r="AZ643" s="95">
        <f t="shared" si="455"/>
        <v>605050</v>
      </c>
      <c r="BA643" s="49" t="str">
        <f t="shared" si="456"/>
        <v>山梨県北杜市武川町牧原２２９３－１</v>
      </c>
      <c r="BB643" s="48">
        <f t="shared" si="463"/>
        <v>1</v>
      </c>
      <c r="BC643" s="96">
        <f t="shared" si="464"/>
        <v>0</v>
      </c>
      <c r="BD643" s="89" t="str">
        <f t="shared" si="457"/>
        <v>期限未記載</v>
      </c>
      <c r="BE643" s="97">
        <f t="shared" si="465"/>
        <v>605050</v>
      </c>
      <c r="BF643" s="97">
        <f t="shared" si="466"/>
        <v>0</v>
      </c>
      <c r="BG643" s="97">
        <f t="shared" si="467"/>
        <v>0</v>
      </c>
      <c r="BH643" s="97">
        <f t="shared" si="468"/>
        <v>0</v>
      </c>
      <c r="BI643" s="97">
        <f t="shared" si="469"/>
        <v>0</v>
      </c>
      <c r="BJ643" s="97">
        <f t="shared" si="470"/>
        <v>0</v>
      </c>
      <c r="BK643" s="97">
        <f t="shared" si="471"/>
        <v>0</v>
      </c>
      <c r="BL643" s="97">
        <f t="shared" si="472"/>
        <v>0</v>
      </c>
      <c r="BM643" s="97">
        <f t="shared" si="473"/>
        <v>0</v>
      </c>
      <c r="BN643" s="97">
        <f t="shared" si="474"/>
        <v>0</v>
      </c>
      <c r="BO643" s="97">
        <f t="shared" si="475"/>
        <v>0</v>
      </c>
      <c r="BP643" s="97">
        <f t="shared" si="476"/>
        <v>0</v>
      </c>
      <c r="BQ643" s="97">
        <f t="shared" si="477"/>
        <v>0</v>
      </c>
      <c r="BR643" s="97">
        <f t="shared" si="478"/>
        <v>0</v>
      </c>
      <c r="BS643" s="98">
        <f t="shared" si="479"/>
        <v>0</v>
      </c>
      <c r="BT643" s="182"/>
      <c r="BU643" s="118"/>
      <c r="BV643" s="122"/>
    </row>
    <row r="644" spans="1:74" ht="31.5" customHeight="1" x14ac:dyDescent="0.25">
      <c r="A644" s="74">
        <v>19</v>
      </c>
      <c r="B644" s="75">
        <v>1051</v>
      </c>
      <c r="C644" s="49" t="s">
        <v>2018</v>
      </c>
      <c r="D644" s="76" t="s">
        <v>2906</v>
      </c>
      <c r="E644" s="48" t="s">
        <v>1456</v>
      </c>
      <c r="F644" s="318" t="s">
        <v>4051</v>
      </c>
      <c r="G644" s="318"/>
      <c r="H644" s="87"/>
      <c r="I644" s="87"/>
      <c r="J644" s="109"/>
      <c r="K644" s="87"/>
      <c r="L644" s="87"/>
      <c r="M644" s="48" t="s">
        <v>3388</v>
      </c>
      <c r="N644" s="49" t="s">
        <v>3157</v>
      </c>
      <c r="O644" s="49"/>
      <c r="P644" s="76" t="str">
        <f>IF(COUNTIF(N644,"*未確定*"),"番地未確定","")</f>
        <v/>
      </c>
      <c r="Q644" s="88" t="s">
        <v>689</v>
      </c>
      <c r="R644" s="49"/>
      <c r="S644" s="76" t="s">
        <v>1854</v>
      </c>
      <c r="T644" s="76" t="s">
        <v>18</v>
      </c>
      <c r="U644" s="89"/>
      <c r="V644" s="90">
        <v>1</v>
      </c>
      <c r="W644" s="399">
        <f t="shared" si="459"/>
        <v>605050</v>
      </c>
      <c r="X644" s="171" t="s">
        <v>2777</v>
      </c>
      <c r="Y644" s="76"/>
      <c r="Z644" s="473" t="s">
        <v>4575</v>
      </c>
      <c r="AA644" s="473" t="s">
        <v>4575</v>
      </c>
      <c r="AB644" s="473" t="s">
        <v>4576</v>
      </c>
      <c r="AC644" s="132" t="s">
        <v>146</v>
      </c>
      <c r="AD644" s="132">
        <v>42898</v>
      </c>
      <c r="AE644" s="132"/>
      <c r="AF644" s="132" t="str">
        <f t="shared" si="460"/>
        <v/>
      </c>
      <c r="AG644" s="132">
        <f t="shared" si="461"/>
        <v>42898</v>
      </c>
      <c r="AH644" s="132"/>
      <c r="AI644" s="204"/>
      <c r="AJ644" s="205"/>
      <c r="AK644" s="211"/>
      <c r="AL644" s="207"/>
      <c r="AM644" s="208">
        <v>605050</v>
      </c>
      <c r="AN644" s="93"/>
      <c r="AO644" s="49" t="str">
        <f t="shared" si="458"/>
        <v>山梨県北杜市武川町牧原２２９３－4</v>
      </c>
      <c r="AP644" s="49"/>
      <c r="AQ644" s="89"/>
      <c r="AR644" s="93"/>
      <c r="AS644" s="89"/>
      <c r="AT644" s="93"/>
      <c r="AU644" s="89"/>
      <c r="AV644" s="93"/>
      <c r="AW644" s="89"/>
      <c r="AX644" s="94"/>
      <c r="AY644" s="391">
        <f t="shared" si="462"/>
        <v>0</v>
      </c>
      <c r="AZ644" s="95">
        <f t="shared" si="455"/>
        <v>605050</v>
      </c>
      <c r="BA644" s="49" t="str">
        <f t="shared" si="456"/>
        <v>山梨県北杜市武川町牧原２２９３－4</v>
      </c>
      <c r="BB644" s="48">
        <f t="shared" si="463"/>
        <v>1</v>
      </c>
      <c r="BC644" s="96">
        <f t="shared" si="464"/>
        <v>0</v>
      </c>
      <c r="BD644" s="89" t="str">
        <f t="shared" si="457"/>
        <v>期限未記載</v>
      </c>
      <c r="BE644" s="97">
        <f t="shared" si="465"/>
        <v>605050</v>
      </c>
      <c r="BF644" s="97">
        <f t="shared" si="466"/>
        <v>0</v>
      </c>
      <c r="BG644" s="97">
        <f t="shared" si="467"/>
        <v>0</v>
      </c>
      <c r="BH644" s="97">
        <f t="shared" si="468"/>
        <v>0</v>
      </c>
      <c r="BI644" s="97">
        <f t="shared" si="469"/>
        <v>0</v>
      </c>
      <c r="BJ644" s="97">
        <f t="shared" si="470"/>
        <v>0</v>
      </c>
      <c r="BK644" s="97">
        <f t="shared" si="471"/>
        <v>0</v>
      </c>
      <c r="BL644" s="97">
        <f t="shared" si="472"/>
        <v>0</v>
      </c>
      <c r="BM644" s="97">
        <f t="shared" si="473"/>
        <v>0</v>
      </c>
      <c r="BN644" s="97">
        <f t="shared" si="474"/>
        <v>0</v>
      </c>
      <c r="BO644" s="97">
        <f t="shared" si="475"/>
        <v>0</v>
      </c>
      <c r="BP644" s="97">
        <f t="shared" si="476"/>
        <v>0</v>
      </c>
      <c r="BQ644" s="97">
        <f t="shared" si="477"/>
        <v>0</v>
      </c>
      <c r="BR644" s="97">
        <f t="shared" si="478"/>
        <v>0</v>
      </c>
      <c r="BS644" s="98">
        <f t="shared" si="479"/>
        <v>0</v>
      </c>
      <c r="BU644" s="118"/>
      <c r="BV644" s="103"/>
    </row>
    <row r="645" spans="1:74" ht="31.5" customHeight="1" x14ac:dyDescent="0.25">
      <c r="A645" s="74">
        <v>19</v>
      </c>
      <c r="B645" s="75">
        <v>385</v>
      </c>
      <c r="C645" s="49" t="s">
        <v>2018</v>
      </c>
      <c r="D645" s="76" t="s">
        <v>2906</v>
      </c>
      <c r="E645" s="48" t="s">
        <v>1457</v>
      </c>
      <c r="F645" s="318" t="s">
        <v>4052</v>
      </c>
      <c r="G645" s="318"/>
      <c r="H645" s="87"/>
      <c r="I645" s="87"/>
      <c r="J645" s="109"/>
      <c r="K645" s="87"/>
      <c r="L645" s="87"/>
      <c r="M645" s="48" t="s">
        <v>3388</v>
      </c>
      <c r="N645" s="49" t="s">
        <v>1471</v>
      </c>
      <c r="O645" s="49"/>
      <c r="P645" s="76" t="str">
        <f>IF(COUNTIF(N645,"*未確定*"),"番地未確定","")</f>
        <v/>
      </c>
      <c r="Q645" s="88" t="s">
        <v>690</v>
      </c>
      <c r="R645" s="49"/>
      <c r="S645" s="76" t="s">
        <v>1854</v>
      </c>
      <c r="T645" s="76" t="s">
        <v>18</v>
      </c>
      <c r="U645" s="89"/>
      <c r="V645" s="90">
        <v>1</v>
      </c>
      <c r="W645" s="399">
        <f t="shared" si="459"/>
        <v>584105</v>
      </c>
      <c r="X645" s="171" t="s">
        <v>2778</v>
      </c>
      <c r="Y645" s="76"/>
      <c r="Z645" s="473" t="s">
        <v>4576</v>
      </c>
      <c r="AA645" s="473" t="s">
        <v>4575</v>
      </c>
      <c r="AB645" s="473" t="s">
        <v>4576</v>
      </c>
      <c r="AC645" s="132" t="s">
        <v>146</v>
      </c>
      <c r="AD645" s="132">
        <v>42936</v>
      </c>
      <c r="AE645" s="132">
        <v>41716</v>
      </c>
      <c r="AF645" s="132" t="str">
        <f t="shared" si="460"/>
        <v/>
      </c>
      <c r="AG645" s="132">
        <f t="shared" si="461"/>
        <v>41716</v>
      </c>
      <c r="AH645" s="132"/>
      <c r="AI645" s="204"/>
      <c r="AJ645" s="205"/>
      <c r="AK645" s="206"/>
      <c r="AL645" s="207"/>
      <c r="AM645" s="208">
        <v>584105</v>
      </c>
      <c r="AN645" s="93"/>
      <c r="AO645" s="49" t="str">
        <f t="shared" si="458"/>
        <v>山梨県北杜市武川町柳澤１５５６、１５５７</v>
      </c>
      <c r="AP645" s="49"/>
      <c r="AQ645" s="89"/>
      <c r="AR645" s="93"/>
      <c r="AS645" s="89"/>
      <c r="AT645" s="93"/>
      <c r="AU645" s="89"/>
      <c r="AV645" s="93"/>
      <c r="AW645" s="89"/>
      <c r="AX645" s="94"/>
      <c r="AY645" s="391">
        <f t="shared" si="462"/>
        <v>0</v>
      </c>
      <c r="AZ645" s="95">
        <f t="shared" si="455"/>
        <v>584105</v>
      </c>
      <c r="BA645" s="49" t="str">
        <f t="shared" si="456"/>
        <v>山梨県北杜市武川町柳澤１５５６、１５５７</v>
      </c>
      <c r="BB645" s="48">
        <f t="shared" si="463"/>
        <v>1</v>
      </c>
      <c r="BC645" s="96">
        <f t="shared" si="464"/>
        <v>0</v>
      </c>
      <c r="BD645" s="89" t="str">
        <f t="shared" si="457"/>
        <v>期限未記載</v>
      </c>
      <c r="BE645" s="97">
        <f t="shared" si="465"/>
        <v>584105</v>
      </c>
      <c r="BF645" s="97">
        <f t="shared" si="466"/>
        <v>0</v>
      </c>
      <c r="BG645" s="97">
        <f t="shared" si="467"/>
        <v>0</v>
      </c>
      <c r="BH645" s="97">
        <f t="shared" si="468"/>
        <v>0</v>
      </c>
      <c r="BI645" s="97">
        <f t="shared" si="469"/>
        <v>0</v>
      </c>
      <c r="BJ645" s="97">
        <f t="shared" si="470"/>
        <v>0</v>
      </c>
      <c r="BK645" s="97">
        <f t="shared" si="471"/>
        <v>0</v>
      </c>
      <c r="BL645" s="97">
        <f t="shared" si="472"/>
        <v>0</v>
      </c>
      <c r="BM645" s="97">
        <f t="shared" si="473"/>
        <v>0</v>
      </c>
      <c r="BN645" s="97">
        <f t="shared" si="474"/>
        <v>0</v>
      </c>
      <c r="BO645" s="97">
        <f t="shared" si="475"/>
        <v>0</v>
      </c>
      <c r="BP645" s="97">
        <f t="shared" si="476"/>
        <v>0</v>
      </c>
      <c r="BQ645" s="97">
        <f t="shared" si="477"/>
        <v>0</v>
      </c>
      <c r="BR645" s="97">
        <f t="shared" si="478"/>
        <v>0</v>
      </c>
      <c r="BS645" s="98">
        <f t="shared" si="479"/>
        <v>0</v>
      </c>
      <c r="BU645" s="118"/>
      <c r="BV645" s="103"/>
    </row>
    <row r="646" spans="1:74" s="100" customFormat="1" ht="31.5" customHeight="1" x14ac:dyDescent="0.25">
      <c r="A646" s="74">
        <v>19</v>
      </c>
      <c r="B646" s="75">
        <v>385</v>
      </c>
      <c r="C646" s="49" t="s">
        <v>2018</v>
      </c>
      <c r="D646" s="76" t="s">
        <v>2906</v>
      </c>
      <c r="E646" s="48" t="s">
        <v>1457</v>
      </c>
      <c r="F646" s="318" t="s">
        <v>4052</v>
      </c>
      <c r="G646" s="318"/>
      <c r="H646" s="87"/>
      <c r="I646" s="87"/>
      <c r="J646" s="109"/>
      <c r="K646" s="87"/>
      <c r="L646" s="87"/>
      <c r="M646" s="48" t="s">
        <v>3388</v>
      </c>
      <c r="N646" s="49" t="s">
        <v>1471</v>
      </c>
      <c r="O646" s="49"/>
      <c r="P646" s="76" t="str">
        <f>IF(COUNTIF(N646,"*未確定*"),"番地未確定","")</f>
        <v/>
      </c>
      <c r="Q646" s="88" t="s">
        <v>690</v>
      </c>
      <c r="R646" s="49"/>
      <c r="S646" s="76" t="s">
        <v>1854</v>
      </c>
      <c r="T646" s="76" t="s">
        <v>18</v>
      </c>
      <c r="U646" s="89"/>
      <c r="V646" s="90">
        <v>1</v>
      </c>
      <c r="W646" s="399">
        <f t="shared" si="459"/>
        <v>584105</v>
      </c>
      <c r="X646" s="171" t="s">
        <v>2778</v>
      </c>
      <c r="Y646" s="76"/>
      <c r="Z646" s="473" t="s">
        <v>4576</v>
      </c>
      <c r="AA646" s="473" t="s">
        <v>4575</v>
      </c>
      <c r="AB646" s="473" t="s">
        <v>4576</v>
      </c>
      <c r="AC646" s="132" t="s">
        <v>3097</v>
      </c>
      <c r="AD646" s="132" t="s">
        <v>3142</v>
      </c>
      <c r="AE646" s="132">
        <v>41716</v>
      </c>
      <c r="AF646" s="132" t="str">
        <f t="shared" si="460"/>
        <v/>
      </c>
      <c r="AG646" s="132">
        <f t="shared" si="461"/>
        <v>41716</v>
      </c>
      <c r="AH646" s="132"/>
      <c r="AI646" s="204"/>
      <c r="AJ646" s="205"/>
      <c r="AK646" s="235"/>
      <c r="AL646" s="207"/>
      <c r="AM646" s="208">
        <v>584105</v>
      </c>
      <c r="AN646" s="93"/>
      <c r="AO646" s="49" t="str">
        <f t="shared" si="458"/>
        <v>山梨県北杜市武川町柳澤１５５６、１５５７</v>
      </c>
      <c r="AP646" s="49"/>
      <c r="AQ646" s="89"/>
      <c r="AR646" s="93"/>
      <c r="AS646" s="89"/>
      <c r="AT646" s="93"/>
      <c r="AU646" s="89"/>
      <c r="AV646" s="93"/>
      <c r="AW646" s="89"/>
      <c r="AX646" s="94"/>
      <c r="AY646" s="391">
        <f t="shared" si="462"/>
        <v>0</v>
      </c>
      <c r="AZ646" s="95">
        <f t="shared" si="455"/>
        <v>584105</v>
      </c>
      <c r="BA646" s="49" t="str">
        <f t="shared" si="456"/>
        <v>山梨県北杜市武川町柳澤１５５６、１５５７</v>
      </c>
      <c r="BB646" s="48">
        <f t="shared" si="463"/>
        <v>1</v>
      </c>
      <c r="BC646" s="96">
        <f t="shared" si="464"/>
        <v>0</v>
      </c>
      <c r="BD646" s="89" t="str">
        <f t="shared" si="457"/>
        <v>記載無</v>
      </c>
      <c r="BE646" s="97">
        <f t="shared" si="465"/>
        <v>0</v>
      </c>
      <c r="BF646" s="97">
        <f t="shared" si="466"/>
        <v>0</v>
      </c>
      <c r="BG646" s="97">
        <f t="shared" si="467"/>
        <v>0</v>
      </c>
      <c r="BH646" s="97">
        <f t="shared" si="468"/>
        <v>0</v>
      </c>
      <c r="BI646" s="97">
        <f t="shared" si="469"/>
        <v>0</v>
      </c>
      <c r="BJ646" s="97">
        <f t="shared" si="470"/>
        <v>0</v>
      </c>
      <c r="BK646" s="97">
        <f t="shared" si="471"/>
        <v>0</v>
      </c>
      <c r="BL646" s="97">
        <f t="shared" si="472"/>
        <v>0</v>
      </c>
      <c r="BM646" s="97">
        <f t="shared" si="473"/>
        <v>0</v>
      </c>
      <c r="BN646" s="97">
        <f t="shared" si="474"/>
        <v>0</v>
      </c>
      <c r="BO646" s="97">
        <f t="shared" si="475"/>
        <v>0</v>
      </c>
      <c r="BP646" s="97">
        <f t="shared" si="476"/>
        <v>0</v>
      </c>
      <c r="BQ646" s="97">
        <f t="shared" si="477"/>
        <v>0</v>
      </c>
      <c r="BR646" s="97">
        <f t="shared" si="478"/>
        <v>0</v>
      </c>
      <c r="BS646" s="98">
        <f t="shared" si="479"/>
        <v>584105</v>
      </c>
      <c r="BT646" s="182"/>
      <c r="BU646" s="118"/>
      <c r="BV646" s="122"/>
    </row>
    <row r="647" spans="1:74" s="100" customFormat="1" ht="31.5" customHeight="1" x14ac:dyDescent="0.25">
      <c r="A647" s="74">
        <v>19</v>
      </c>
      <c r="B647" s="75">
        <v>386</v>
      </c>
      <c r="C647" s="49" t="s">
        <v>2018</v>
      </c>
      <c r="D647" s="76"/>
      <c r="E647" s="48" t="s">
        <v>1391</v>
      </c>
      <c r="F647" s="87" t="s">
        <v>3124</v>
      </c>
      <c r="G647" s="87"/>
      <c r="H647" s="87"/>
      <c r="I647" s="87"/>
      <c r="J647" s="109"/>
      <c r="K647" s="87"/>
      <c r="L647" s="87"/>
      <c r="M647" s="48" t="s">
        <v>2371</v>
      </c>
      <c r="N647" s="49" t="s">
        <v>1445</v>
      </c>
      <c r="O647" s="49"/>
      <c r="P647" s="76" t="str">
        <f>IF(COUNTIF(N647,"*未確定*"),"番地未確定","")</f>
        <v/>
      </c>
      <c r="Q647" s="88" t="s">
        <v>676</v>
      </c>
      <c r="R647" s="49"/>
      <c r="S647" s="76" t="s">
        <v>1854</v>
      </c>
      <c r="T647" s="76" t="s">
        <v>18</v>
      </c>
      <c r="U647" s="89"/>
      <c r="V647" s="90">
        <v>4</v>
      </c>
      <c r="W647" s="399">
        <f t="shared" si="459"/>
        <v>3370334.25</v>
      </c>
      <c r="X647" s="171" t="s">
        <v>2779</v>
      </c>
      <c r="Y647" s="76"/>
      <c r="Z647" s="473" t="s">
        <v>4576</v>
      </c>
      <c r="AA647" s="473" t="s">
        <v>4575</v>
      </c>
      <c r="AB647" s="473" t="s">
        <v>4576</v>
      </c>
      <c r="AC647" s="132">
        <v>43231</v>
      </c>
      <c r="AD647" s="132">
        <v>43199</v>
      </c>
      <c r="AE647" s="132">
        <v>41725</v>
      </c>
      <c r="AF647" s="132" t="str">
        <f t="shared" si="460"/>
        <v/>
      </c>
      <c r="AG647" s="132">
        <f t="shared" si="461"/>
        <v>41725</v>
      </c>
      <c r="AH647" s="132"/>
      <c r="AI647" s="204"/>
      <c r="AJ647" s="205"/>
      <c r="AK647" s="206"/>
      <c r="AL647" s="207"/>
      <c r="AM647" s="208">
        <v>13481337</v>
      </c>
      <c r="AN647" s="93"/>
      <c r="AO647" s="49" t="str">
        <f t="shared" si="458"/>
        <v>山梨県北杜市明野町浅尾字浅尾原５２５９－７３３</v>
      </c>
      <c r="AP647" s="49"/>
      <c r="AQ647" s="89"/>
      <c r="AR647" s="93"/>
      <c r="AS647" s="89"/>
      <c r="AT647" s="93"/>
      <c r="AU647" s="89"/>
      <c r="AV647" s="93"/>
      <c r="AW647" s="89"/>
      <c r="AX647" s="94"/>
      <c r="AY647" s="391">
        <f t="shared" si="462"/>
        <v>0</v>
      </c>
      <c r="AZ647" s="95">
        <f t="shared" si="455"/>
        <v>13481337</v>
      </c>
      <c r="BA647" s="49" t="str">
        <f t="shared" si="456"/>
        <v>山梨県北杜市明野町浅尾字浅尾原５２５９－７３３</v>
      </c>
      <c r="BB647" s="48">
        <f t="shared" si="463"/>
        <v>4</v>
      </c>
      <c r="BC647" s="96">
        <f t="shared" si="464"/>
        <v>0</v>
      </c>
      <c r="BD647" s="89">
        <f t="shared" si="457"/>
        <v>43231</v>
      </c>
      <c r="BE647" s="97">
        <f t="shared" si="465"/>
        <v>0</v>
      </c>
      <c r="BF647" s="97">
        <f t="shared" si="466"/>
        <v>13481337</v>
      </c>
      <c r="BG647" s="97">
        <f t="shared" si="467"/>
        <v>0</v>
      </c>
      <c r="BH647" s="97">
        <f t="shared" si="468"/>
        <v>0</v>
      </c>
      <c r="BI647" s="97">
        <f t="shared" si="469"/>
        <v>0</v>
      </c>
      <c r="BJ647" s="97">
        <f t="shared" si="470"/>
        <v>0</v>
      </c>
      <c r="BK647" s="97">
        <f t="shared" si="471"/>
        <v>0</v>
      </c>
      <c r="BL647" s="97">
        <f t="shared" si="472"/>
        <v>0</v>
      </c>
      <c r="BM647" s="97">
        <f t="shared" si="473"/>
        <v>0</v>
      </c>
      <c r="BN647" s="97">
        <f t="shared" si="474"/>
        <v>0</v>
      </c>
      <c r="BO647" s="97">
        <f t="shared" si="475"/>
        <v>0</v>
      </c>
      <c r="BP647" s="97">
        <f t="shared" si="476"/>
        <v>0</v>
      </c>
      <c r="BQ647" s="97">
        <f t="shared" si="477"/>
        <v>0</v>
      </c>
      <c r="BR647" s="97">
        <f t="shared" si="478"/>
        <v>0</v>
      </c>
      <c r="BS647" s="98">
        <f t="shared" si="479"/>
        <v>0</v>
      </c>
      <c r="BT647" s="182"/>
      <c r="BU647" s="118"/>
      <c r="BV647" s="122"/>
    </row>
    <row r="648" spans="1:74" s="100" customFormat="1" ht="31.5" customHeight="1" x14ac:dyDescent="0.25">
      <c r="A648" s="74">
        <v>19</v>
      </c>
      <c r="B648" s="75">
        <v>391</v>
      </c>
      <c r="C648" s="49" t="s">
        <v>2018</v>
      </c>
      <c r="D648" s="76" t="s">
        <v>3406</v>
      </c>
      <c r="E648" s="48"/>
      <c r="F648" s="318" t="s">
        <v>4053</v>
      </c>
      <c r="G648" s="318"/>
      <c r="H648" s="87"/>
      <c r="I648" s="87"/>
      <c r="J648" s="109"/>
      <c r="K648" s="87"/>
      <c r="L648" s="87"/>
      <c r="M648" s="48" t="s">
        <v>2371</v>
      </c>
      <c r="N648" s="49" t="s">
        <v>1938</v>
      </c>
      <c r="O648" s="49"/>
      <c r="P648" s="76"/>
      <c r="Q648" s="102"/>
      <c r="R648" s="103"/>
      <c r="S648" s="76" t="s">
        <v>1854</v>
      </c>
      <c r="T648" s="76" t="s">
        <v>18</v>
      </c>
      <c r="U648" s="89"/>
      <c r="V648" s="90">
        <v>4</v>
      </c>
      <c r="W648" s="399">
        <f t="shared" si="459"/>
        <v>108000000</v>
      </c>
      <c r="X648" s="171" t="s">
        <v>2779</v>
      </c>
      <c r="Y648" s="121"/>
      <c r="Z648" s="473" t="s">
        <v>4576</v>
      </c>
      <c r="AA648" s="473" t="s">
        <v>4575</v>
      </c>
      <c r="AB648" s="473" t="s">
        <v>4576</v>
      </c>
      <c r="AC648" s="204"/>
      <c r="AD648" s="132">
        <v>42559</v>
      </c>
      <c r="AE648" s="132"/>
      <c r="AF648" s="132" t="str">
        <f t="shared" si="460"/>
        <v/>
      </c>
      <c r="AG648" s="132">
        <f t="shared" si="461"/>
        <v>42559</v>
      </c>
      <c r="AH648" s="132"/>
      <c r="AI648" s="132"/>
      <c r="AJ648" s="132"/>
      <c r="AK648" s="112"/>
      <c r="AL648" s="132"/>
      <c r="AM648" s="212"/>
      <c r="AN648" s="93">
        <v>432000000</v>
      </c>
      <c r="AO648" s="49" t="str">
        <f t="shared" si="458"/>
        <v>山梨県北杜市明野町浅尾字浅尾原５２５９－７３３他_20160708</v>
      </c>
      <c r="AP648" s="49"/>
      <c r="AQ648" s="89"/>
      <c r="AR648" s="93"/>
      <c r="AS648" s="89"/>
      <c r="AT648" s="93"/>
      <c r="AU648" s="89"/>
      <c r="AV648" s="93"/>
      <c r="AW648" s="107"/>
      <c r="AX648" s="103"/>
      <c r="AY648" s="391">
        <f t="shared" si="462"/>
        <v>0</v>
      </c>
      <c r="AZ648" s="95" t="str">
        <f t="shared" si="455"/>
        <v/>
      </c>
      <c r="BA648" s="49" t="str">
        <f t="shared" si="456"/>
        <v>山梨県北杜市明野町浅尾字浅尾原５２５９－７３３他_20160708</v>
      </c>
      <c r="BB648" s="48">
        <f t="shared" si="463"/>
        <v>4</v>
      </c>
      <c r="BC648" s="96">
        <f t="shared" si="464"/>
        <v>0</v>
      </c>
      <c r="BD648" s="89">
        <f t="shared" si="457"/>
        <v>0</v>
      </c>
      <c r="BE648" s="97">
        <f t="shared" si="465"/>
        <v>0</v>
      </c>
      <c r="BF648" s="97" t="str">
        <f t="shared" si="466"/>
        <v/>
      </c>
      <c r="BG648" s="97">
        <f t="shared" si="467"/>
        <v>0</v>
      </c>
      <c r="BH648" s="97">
        <f t="shared" si="468"/>
        <v>0</v>
      </c>
      <c r="BI648" s="97">
        <f t="shared" si="469"/>
        <v>0</v>
      </c>
      <c r="BJ648" s="97">
        <f t="shared" si="470"/>
        <v>0</v>
      </c>
      <c r="BK648" s="97">
        <f t="shared" si="471"/>
        <v>0</v>
      </c>
      <c r="BL648" s="97">
        <f t="shared" si="472"/>
        <v>0</v>
      </c>
      <c r="BM648" s="97">
        <f t="shared" si="473"/>
        <v>0</v>
      </c>
      <c r="BN648" s="97">
        <f t="shared" si="474"/>
        <v>0</v>
      </c>
      <c r="BO648" s="97">
        <f t="shared" si="475"/>
        <v>0</v>
      </c>
      <c r="BP648" s="97">
        <f t="shared" si="476"/>
        <v>0</v>
      </c>
      <c r="BQ648" s="97">
        <f t="shared" si="477"/>
        <v>0</v>
      </c>
      <c r="BR648" s="97">
        <f t="shared" si="478"/>
        <v>0</v>
      </c>
      <c r="BS648" s="98" t="e">
        <f t="shared" si="479"/>
        <v>#VALUE!</v>
      </c>
      <c r="BT648" s="182"/>
      <c r="BU648" s="118"/>
      <c r="BV648" s="122"/>
    </row>
    <row r="649" spans="1:74" s="100" customFormat="1" ht="31.5" customHeight="1" x14ac:dyDescent="0.25">
      <c r="A649" s="74">
        <v>19</v>
      </c>
      <c r="B649" s="75">
        <v>390</v>
      </c>
      <c r="C649" s="49" t="s">
        <v>2018</v>
      </c>
      <c r="D649" s="76" t="s">
        <v>3406</v>
      </c>
      <c r="E649" s="48"/>
      <c r="F649" s="318" t="s">
        <v>4053</v>
      </c>
      <c r="G649" s="318"/>
      <c r="H649" s="87"/>
      <c r="I649" s="87"/>
      <c r="J649" s="109"/>
      <c r="K649" s="87"/>
      <c r="L649" s="87"/>
      <c r="M649" s="48" t="s">
        <v>2371</v>
      </c>
      <c r="N649" s="49" t="s">
        <v>1939</v>
      </c>
      <c r="O649" s="49"/>
      <c r="P649" s="76"/>
      <c r="Q649" s="102"/>
      <c r="R649" s="103"/>
      <c r="S649" s="76" t="s">
        <v>1854</v>
      </c>
      <c r="T649" s="76" t="s">
        <v>18</v>
      </c>
      <c r="U649" s="89"/>
      <c r="V649" s="90">
        <v>4</v>
      </c>
      <c r="W649" s="399">
        <f t="shared" si="459"/>
        <v>141250</v>
      </c>
      <c r="X649" s="171" t="s">
        <v>2779</v>
      </c>
      <c r="Y649" s="121"/>
      <c r="Z649" s="473" t="s">
        <v>4576</v>
      </c>
      <c r="AA649" s="473" t="s">
        <v>4575</v>
      </c>
      <c r="AB649" s="473" t="s">
        <v>4576</v>
      </c>
      <c r="AC649" s="204"/>
      <c r="AD649" s="132">
        <v>42657</v>
      </c>
      <c r="AE649" s="132"/>
      <c r="AF649" s="132" t="str">
        <f t="shared" si="460"/>
        <v/>
      </c>
      <c r="AG649" s="132">
        <f t="shared" si="461"/>
        <v>42657</v>
      </c>
      <c r="AH649" s="132"/>
      <c r="AI649" s="132"/>
      <c r="AJ649" s="132"/>
      <c r="AK649" s="112"/>
      <c r="AL649" s="132"/>
      <c r="AM649" s="212"/>
      <c r="AN649" s="93">
        <v>565000</v>
      </c>
      <c r="AO649" s="49" t="str">
        <f t="shared" si="458"/>
        <v>山梨県北杜市明野町浅尾字浅尾原５２５９－７３３他_20161014</v>
      </c>
      <c r="AP649" s="49"/>
      <c r="AQ649" s="89"/>
      <c r="AR649" s="93"/>
      <c r="AS649" s="89"/>
      <c r="AT649" s="93"/>
      <c r="AU649" s="89"/>
      <c r="AV649" s="93"/>
      <c r="AW649" s="107"/>
      <c r="AX649" s="103"/>
      <c r="AY649" s="391">
        <f t="shared" si="462"/>
        <v>0</v>
      </c>
      <c r="AZ649" s="95" t="str">
        <f t="shared" si="455"/>
        <v/>
      </c>
      <c r="BA649" s="49" t="str">
        <f t="shared" si="456"/>
        <v>山梨県北杜市明野町浅尾字浅尾原５２５９－７３３他_20161014</v>
      </c>
      <c r="BB649" s="48">
        <f t="shared" si="463"/>
        <v>4</v>
      </c>
      <c r="BC649" s="96">
        <f t="shared" si="464"/>
        <v>0</v>
      </c>
      <c r="BD649" s="89">
        <f t="shared" si="457"/>
        <v>0</v>
      </c>
      <c r="BE649" s="97">
        <f t="shared" si="465"/>
        <v>0</v>
      </c>
      <c r="BF649" s="97" t="str">
        <f t="shared" si="466"/>
        <v/>
      </c>
      <c r="BG649" s="97">
        <f t="shared" si="467"/>
        <v>0</v>
      </c>
      <c r="BH649" s="97">
        <f t="shared" si="468"/>
        <v>0</v>
      </c>
      <c r="BI649" s="97">
        <f t="shared" si="469"/>
        <v>0</v>
      </c>
      <c r="BJ649" s="97">
        <f t="shared" si="470"/>
        <v>0</v>
      </c>
      <c r="BK649" s="97">
        <f t="shared" si="471"/>
        <v>0</v>
      </c>
      <c r="BL649" s="97">
        <f t="shared" si="472"/>
        <v>0</v>
      </c>
      <c r="BM649" s="97">
        <f t="shared" si="473"/>
        <v>0</v>
      </c>
      <c r="BN649" s="97">
        <f t="shared" si="474"/>
        <v>0</v>
      </c>
      <c r="BO649" s="97">
        <f t="shared" si="475"/>
        <v>0</v>
      </c>
      <c r="BP649" s="97">
        <f t="shared" si="476"/>
        <v>0</v>
      </c>
      <c r="BQ649" s="97">
        <f t="shared" si="477"/>
        <v>0</v>
      </c>
      <c r="BR649" s="97">
        <f t="shared" si="478"/>
        <v>0</v>
      </c>
      <c r="BS649" s="98" t="e">
        <f t="shared" si="479"/>
        <v>#VALUE!</v>
      </c>
      <c r="BT649" s="182"/>
      <c r="BU649" s="118"/>
      <c r="BV649" s="122"/>
    </row>
    <row r="650" spans="1:74" s="100" customFormat="1" ht="31.5" customHeight="1" x14ac:dyDescent="0.25">
      <c r="A650" s="74">
        <v>19</v>
      </c>
      <c r="B650" s="75">
        <v>388</v>
      </c>
      <c r="C650" s="49" t="s">
        <v>2018</v>
      </c>
      <c r="D650" s="76" t="s">
        <v>3406</v>
      </c>
      <c r="E650" s="48"/>
      <c r="F650" s="318" t="s">
        <v>4053</v>
      </c>
      <c r="G650" s="318"/>
      <c r="H650" s="87"/>
      <c r="I650" s="87"/>
      <c r="J650" s="109"/>
      <c r="K650" s="87"/>
      <c r="L650" s="87"/>
      <c r="M650" s="48" t="s">
        <v>2371</v>
      </c>
      <c r="N650" s="49" t="s">
        <v>1940</v>
      </c>
      <c r="O650" s="49"/>
      <c r="P650" s="76"/>
      <c r="Q650" s="102"/>
      <c r="R650" s="103"/>
      <c r="S650" s="76" t="s">
        <v>1854</v>
      </c>
      <c r="T650" s="76" t="s">
        <v>18</v>
      </c>
      <c r="U650" s="89"/>
      <c r="V650" s="90">
        <v>4</v>
      </c>
      <c r="W650" s="399">
        <f t="shared" si="459"/>
        <v>141000</v>
      </c>
      <c r="X650" s="171" t="s">
        <v>2779</v>
      </c>
      <c r="Y650" s="121"/>
      <c r="Z650" s="473" t="s">
        <v>4576</v>
      </c>
      <c r="AA650" s="473" t="s">
        <v>4575</v>
      </c>
      <c r="AB650" s="473" t="s">
        <v>4576</v>
      </c>
      <c r="AC650" s="204"/>
      <c r="AD650" s="132">
        <v>42853</v>
      </c>
      <c r="AE650" s="132"/>
      <c r="AF650" s="132" t="str">
        <f t="shared" si="460"/>
        <v/>
      </c>
      <c r="AG650" s="132">
        <f t="shared" si="461"/>
        <v>42853</v>
      </c>
      <c r="AH650" s="132"/>
      <c r="AI650" s="132"/>
      <c r="AJ650" s="132"/>
      <c r="AK650" s="112"/>
      <c r="AL650" s="132"/>
      <c r="AM650" s="212"/>
      <c r="AN650" s="93">
        <v>564000</v>
      </c>
      <c r="AO650" s="49" t="str">
        <f t="shared" si="458"/>
        <v>山梨県北杜市明野町浅尾字浅尾原５２５９－７３３他_20161216</v>
      </c>
      <c r="AP650" s="49"/>
      <c r="AQ650" s="89"/>
      <c r="AR650" s="93"/>
      <c r="AS650" s="89"/>
      <c r="AT650" s="93"/>
      <c r="AU650" s="89"/>
      <c r="AV650" s="93"/>
      <c r="AW650" s="107"/>
      <c r="AX650" s="103"/>
      <c r="AY650" s="391">
        <f t="shared" si="462"/>
        <v>0</v>
      </c>
      <c r="AZ650" s="95" t="str">
        <f t="shared" si="455"/>
        <v/>
      </c>
      <c r="BA650" s="49" t="str">
        <f t="shared" si="456"/>
        <v>山梨県北杜市明野町浅尾字浅尾原５２５９－７３３他_20161216</v>
      </c>
      <c r="BB650" s="48">
        <f t="shared" si="463"/>
        <v>4</v>
      </c>
      <c r="BC650" s="96">
        <f t="shared" si="464"/>
        <v>0</v>
      </c>
      <c r="BD650" s="89">
        <f t="shared" si="457"/>
        <v>0</v>
      </c>
      <c r="BE650" s="97">
        <f t="shared" si="465"/>
        <v>0</v>
      </c>
      <c r="BF650" s="97" t="str">
        <f t="shared" si="466"/>
        <v/>
      </c>
      <c r="BG650" s="97">
        <f t="shared" si="467"/>
        <v>0</v>
      </c>
      <c r="BH650" s="97">
        <f t="shared" si="468"/>
        <v>0</v>
      </c>
      <c r="BI650" s="97">
        <f t="shared" si="469"/>
        <v>0</v>
      </c>
      <c r="BJ650" s="97">
        <f t="shared" si="470"/>
        <v>0</v>
      </c>
      <c r="BK650" s="97">
        <f t="shared" si="471"/>
        <v>0</v>
      </c>
      <c r="BL650" s="97">
        <f t="shared" si="472"/>
        <v>0</v>
      </c>
      <c r="BM650" s="97">
        <f t="shared" si="473"/>
        <v>0</v>
      </c>
      <c r="BN650" s="97">
        <f t="shared" si="474"/>
        <v>0</v>
      </c>
      <c r="BO650" s="97">
        <f t="shared" si="475"/>
        <v>0</v>
      </c>
      <c r="BP650" s="97">
        <f t="shared" si="476"/>
        <v>0</v>
      </c>
      <c r="BQ650" s="97">
        <f t="shared" si="477"/>
        <v>0</v>
      </c>
      <c r="BR650" s="97">
        <f t="shared" si="478"/>
        <v>0</v>
      </c>
      <c r="BS650" s="98" t="e">
        <f t="shared" si="479"/>
        <v>#VALUE!</v>
      </c>
      <c r="BT650" s="182"/>
      <c r="BU650" s="118"/>
      <c r="BV650" s="122"/>
    </row>
    <row r="651" spans="1:74" ht="31.5" customHeight="1" x14ac:dyDescent="0.25">
      <c r="A651" s="74">
        <v>19</v>
      </c>
      <c r="B651" s="75">
        <v>389</v>
      </c>
      <c r="C651" s="49" t="s">
        <v>2018</v>
      </c>
      <c r="D651" s="76" t="s">
        <v>3406</v>
      </c>
      <c r="E651" s="48"/>
      <c r="F651" s="318" t="s">
        <v>4053</v>
      </c>
      <c r="G651" s="318"/>
      <c r="H651" s="87"/>
      <c r="I651" s="87"/>
      <c r="J651" s="109"/>
      <c r="K651" s="87"/>
      <c r="L651" s="87"/>
      <c r="M651" s="48" t="s">
        <v>2371</v>
      </c>
      <c r="N651" s="49" t="s">
        <v>1940</v>
      </c>
      <c r="O651" s="49"/>
      <c r="P651" s="76"/>
      <c r="Q651" s="102"/>
      <c r="R651" s="103"/>
      <c r="S651" s="76" t="s">
        <v>1854</v>
      </c>
      <c r="T651" s="76" t="s">
        <v>18</v>
      </c>
      <c r="U651" s="89"/>
      <c r="V651" s="90">
        <v>4</v>
      </c>
      <c r="W651" s="399">
        <f t="shared" si="459"/>
        <v>141000</v>
      </c>
      <c r="X651" s="171" t="s">
        <v>2779</v>
      </c>
      <c r="Y651" s="121"/>
      <c r="Z651" s="473" t="s">
        <v>4576</v>
      </c>
      <c r="AA651" s="473" t="s">
        <v>4575</v>
      </c>
      <c r="AB651" s="473" t="s">
        <v>4576</v>
      </c>
      <c r="AC651" s="204"/>
      <c r="AD651" s="132">
        <v>42720</v>
      </c>
      <c r="AE651" s="132"/>
      <c r="AF651" s="132" t="str">
        <f t="shared" si="460"/>
        <v/>
      </c>
      <c r="AG651" s="132">
        <f t="shared" si="461"/>
        <v>42720</v>
      </c>
      <c r="AH651" s="132"/>
      <c r="AI651" s="132"/>
      <c r="AJ651" s="132"/>
      <c r="AK651" s="112"/>
      <c r="AL651" s="132"/>
      <c r="AM651" s="212"/>
      <c r="AN651" s="93">
        <v>564000</v>
      </c>
      <c r="AO651" s="49" t="str">
        <f t="shared" si="458"/>
        <v>山梨県北杜市明野町浅尾字浅尾原５２５９－７３３他_20161216</v>
      </c>
      <c r="AP651" s="49"/>
      <c r="AQ651" s="89"/>
      <c r="AR651" s="93"/>
      <c r="AS651" s="89"/>
      <c r="AT651" s="93"/>
      <c r="AU651" s="89"/>
      <c r="AV651" s="93"/>
      <c r="AW651" s="107"/>
      <c r="AX651" s="103"/>
      <c r="AY651" s="391">
        <f t="shared" si="462"/>
        <v>0</v>
      </c>
      <c r="AZ651" s="95" t="str">
        <f t="shared" si="455"/>
        <v/>
      </c>
      <c r="BA651" s="49" t="str">
        <f t="shared" si="456"/>
        <v>山梨県北杜市明野町浅尾字浅尾原５２５９－７３３他_20161216</v>
      </c>
      <c r="BB651" s="48">
        <f t="shared" si="463"/>
        <v>4</v>
      </c>
      <c r="BC651" s="96">
        <f t="shared" si="464"/>
        <v>0</v>
      </c>
      <c r="BD651" s="89">
        <f t="shared" si="457"/>
        <v>0</v>
      </c>
      <c r="BE651" s="97">
        <f t="shared" si="465"/>
        <v>0</v>
      </c>
      <c r="BF651" s="97" t="str">
        <f t="shared" si="466"/>
        <v/>
      </c>
      <c r="BG651" s="97">
        <f t="shared" si="467"/>
        <v>0</v>
      </c>
      <c r="BH651" s="97">
        <f t="shared" si="468"/>
        <v>0</v>
      </c>
      <c r="BI651" s="97">
        <f t="shared" si="469"/>
        <v>0</v>
      </c>
      <c r="BJ651" s="97">
        <f t="shared" si="470"/>
        <v>0</v>
      </c>
      <c r="BK651" s="97">
        <f t="shared" si="471"/>
        <v>0</v>
      </c>
      <c r="BL651" s="97">
        <f t="shared" si="472"/>
        <v>0</v>
      </c>
      <c r="BM651" s="97">
        <f t="shared" si="473"/>
        <v>0</v>
      </c>
      <c r="BN651" s="97">
        <f t="shared" si="474"/>
        <v>0</v>
      </c>
      <c r="BO651" s="97">
        <f t="shared" si="475"/>
        <v>0</v>
      </c>
      <c r="BP651" s="97">
        <f t="shared" si="476"/>
        <v>0</v>
      </c>
      <c r="BQ651" s="97">
        <f t="shared" si="477"/>
        <v>0</v>
      </c>
      <c r="BR651" s="97">
        <f t="shared" si="478"/>
        <v>0</v>
      </c>
      <c r="BS651" s="98" t="e">
        <f t="shared" si="479"/>
        <v>#VALUE!</v>
      </c>
      <c r="BU651" s="118"/>
      <c r="BV651" s="103"/>
    </row>
    <row r="652" spans="1:74" ht="31.5" customHeight="1" x14ac:dyDescent="0.25">
      <c r="A652" s="74">
        <v>19</v>
      </c>
      <c r="B652" s="75">
        <v>387</v>
      </c>
      <c r="C652" s="49" t="s">
        <v>2018</v>
      </c>
      <c r="D652" s="76" t="s">
        <v>3406</v>
      </c>
      <c r="E652" s="48"/>
      <c r="F652" s="318" t="s">
        <v>4053</v>
      </c>
      <c r="G652" s="318"/>
      <c r="H652" s="87"/>
      <c r="I652" s="87"/>
      <c r="J652" s="109"/>
      <c r="K652" s="87"/>
      <c r="L652" s="87"/>
      <c r="M652" s="48" t="s">
        <v>2371</v>
      </c>
      <c r="N652" s="49" t="s">
        <v>1941</v>
      </c>
      <c r="O652" s="49"/>
      <c r="P652" s="76"/>
      <c r="Q652" s="102"/>
      <c r="R652" s="103"/>
      <c r="S652" s="76" t="s">
        <v>1854</v>
      </c>
      <c r="T652" s="76" t="s">
        <v>18</v>
      </c>
      <c r="U652" s="89"/>
      <c r="V652" s="90">
        <v>4</v>
      </c>
      <c r="W652" s="399">
        <f t="shared" si="459"/>
        <v>3370334.25</v>
      </c>
      <c r="X652" s="171" t="s">
        <v>2779</v>
      </c>
      <c r="Y652" s="121"/>
      <c r="Z652" s="473" t="s">
        <v>4576</v>
      </c>
      <c r="AA652" s="473" t="s">
        <v>4575</v>
      </c>
      <c r="AB652" s="473" t="s">
        <v>4576</v>
      </c>
      <c r="AC652" s="204"/>
      <c r="AD652" s="132">
        <v>43199</v>
      </c>
      <c r="AE652" s="132"/>
      <c r="AF652" s="132" t="str">
        <f t="shared" si="460"/>
        <v/>
      </c>
      <c r="AG652" s="132">
        <f t="shared" si="461"/>
        <v>43199</v>
      </c>
      <c r="AH652" s="132"/>
      <c r="AI652" s="132"/>
      <c r="AJ652" s="132"/>
      <c r="AK652" s="112"/>
      <c r="AL652" s="132"/>
      <c r="AM652" s="212"/>
      <c r="AN652" s="93">
        <v>13481337</v>
      </c>
      <c r="AO652" s="49" t="str">
        <f t="shared" si="458"/>
        <v>山梨県北杜市明野町浅尾字浅尾原５２５９－７３３他_20180409</v>
      </c>
      <c r="AP652" s="49"/>
      <c r="AQ652" s="89"/>
      <c r="AR652" s="93"/>
      <c r="AS652" s="89"/>
      <c r="AT652" s="93"/>
      <c r="AU652" s="89"/>
      <c r="AV652" s="93"/>
      <c r="AW652" s="107"/>
      <c r="AX652" s="103"/>
      <c r="AY652" s="391">
        <f t="shared" si="462"/>
        <v>0</v>
      </c>
      <c r="AZ652" s="95" t="str">
        <f t="shared" si="455"/>
        <v/>
      </c>
      <c r="BA652" s="49" t="str">
        <f t="shared" si="456"/>
        <v>山梨県北杜市明野町浅尾字浅尾原５２５９－７３３他_20180409</v>
      </c>
      <c r="BB652" s="48">
        <f t="shared" si="463"/>
        <v>4</v>
      </c>
      <c r="BC652" s="96">
        <f t="shared" si="464"/>
        <v>0</v>
      </c>
      <c r="BD652" s="89">
        <f t="shared" si="457"/>
        <v>0</v>
      </c>
      <c r="BE652" s="97">
        <f t="shared" si="465"/>
        <v>0</v>
      </c>
      <c r="BF652" s="97" t="str">
        <f t="shared" si="466"/>
        <v/>
      </c>
      <c r="BG652" s="97">
        <f t="shared" si="467"/>
        <v>0</v>
      </c>
      <c r="BH652" s="97">
        <f t="shared" si="468"/>
        <v>0</v>
      </c>
      <c r="BI652" s="97">
        <f t="shared" si="469"/>
        <v>0</v>
      </c>
      <c r="BJ652" s="97">
        <f t="shared" si="470"/>
        <v>0</v>
      </c>
      <c r="BK652" s="97">
        <f t="shared" si="471"/>
        <v>0</v>
      </c>
      <c r="BL652" s="97">
        <f t="shared" si="472"/>
        <v>0</v>
      </c>
      <c r="BM652" s="97">
        <f t="shared" si="473"/>
        <v>0</v>
      </c>
      <c r="BN652" s="97">
        <f t="shared" si="474"/>
        <v>0</v>
      </c>
      <c r="BO652" s="97">
        <f t="shared" si="475"/>
        <v>0</v>
      </c>
      <c r="BP652" s="97">
        <f t="shared" si="476"/>
        <v>0</v>
      </c>
      <c r="BQ652" s="97">
        <f t="shared" si="477"/>
        <v>0</v>
      </c>
      <c r="BR652" s="97">
        <f t="shared" si="478"/>
        <v>0</v>
      </c>
      <c r="BS652" s="98" t="e">
        <f t="shared" si="479"/>
        <v>#VALUE!</v>
      </c>
      <c r="BU652" s="118"/>
      <c r="BV652" s="103"/>
    </row>
    <row r="653" spans="1:74" ht="31.5" customHeight="1" x14ac:dyDescent="0.25">
      <c r="A653" s="74">
        <v>19</v>
      </c>
      <c r="B653" s="75">
        <v>392</v>
      </c>
      <c r="C653" s="49" t="s">
        <v>2018</v>
      </c>
      <c r="D653" s="76"/>
      <c r="E653" s="48" t="s">
        <v>1154</v>
      </c>
      <c r="F653" s="87" t="s">
        <v>2570</v>
      </c>
      <c r="G653" s="87"/>
      <c r="H653" s="87"/>
      <c r="I653" s="87"/>
      <c r="J653" s="109"/>
      <c r="K653" s="87"/>
      <c r="L653" s="87"/>
      <c r="M653" s="48" t="s">
        <v>2371</v>
      </c>
      <c r="N653" s="49" t="s">
        <v>1443</v>
      </c>
      <c r="O653" s="49"/>
      <c r="P653" s="76" t="str">
        <f>IF(COUNTIF(N653,"*未確定*"),"番地未確定","")</f>
        <v/>
      </c>
      <c r="Q653" s="49" t="s">
        <v>674</v>
      </c>
      <c r="R653" s="49"/>
      <c r="S653" s="76" t="s">
        <v>1854</v>
      </c>
      <c r="T653" s="76" t="s">
        <v>18</v>
      </c>
      <c r="U653" s="89"/>
      <c r="V653" s="90">
        <v>1</v>
      </c>
      <c r="W653" s="399">
        <f t="shared" si="459"/>
        <v>1445777</v>
      </c>
      <c r="X653" s="171" t="s">
        <v>2569</v>
      </c>
      <c r="Y653" s="76"/>
      <c r="Z653" s="473" t="s">
        <v>4575</v>
      </c>
      <c r="AA653" s="473" t="s">
        <v>4575</v>
      </c>
      <c r="AB653" s="473" t="s">
        <v>4576</v>
      </c>
      <c r="AC653" s="204" t="s">
        <v>2008</v>
      </c>
      <c r="AD653" s="132">
        <v>43489</v>
      </c>
      <c r="AE653" s="132">
        <v>41725</v>
      </c>
      <c r="AF653" s="132" t="str">
        <f t="shared" si="460"/>
        <v/>
      </c>
      <c r="AG653" s="132">
        <f t="shared" si="461"/>
        <v>41725</v>
      </c>
      <c r="AH653" s="132"/>
      <c r="AI653" s="204"/>
      <c r="AJ653" s="205"/>
      <c r="AK653" s="206"/>
      <c r="AL653" s="207"/>
      <c r="AM653" s="208">
        <v>1445777</v>
      </c>
      <c r="AN653" s="93"/>
      <c r="AO653" s="49" t="str">
        <f t="shared" si="458"/>
        <v>山梨県北杜市明野町浅尾字大根３１０１－１</v>
      </c>
      <c r="AP653" s="49"/>
      <c r="AQ653" s="89">
        <v>43546</v>
      </c>
      <c r="AR653" s="93">
        <v>1445777</v>
      </c>
      <c r="AS653" s="89"/>
      <c r="AT653" s="93"/>
      <c r="AU653" s="89"/>
      <c r="AV653" s="93"/>
      <c r="AW653" s="89"/>
      <c r="AX653" s="94"/>
      <c r="AY653" s="391">
        <f t="shared" si="462"/>
        <v>1445777</v>
      </c>
      <c r="AZ653" s="95">
        <f t="shared" si="455"/>
        <v>0</v>
      </c>
      <c r="BA653" s="49" t="str">
        <f t="shared" si="456"/>
        <v>山梨県北杜市明野町浅尾字大根３１０１－１</v>
      </c>
      <c r="BB653" s="48">
        <f t="shared" si="463"/>
        <v>1</v>
      </c>
      <c r="BC653" s="96">
        <f t="shared" si="464"/>
        <v>0</v>
      </c>
      <c r="BD653" s="89" t="str">
        <f t="shared" si="457"/>
        <v>申込取消</v>
      </c>
      <c r="BE653" s="97">
        <f t="shared" si="465"/>
        <v>0</v>
      </c>
      <c r="BF653" s="97">
        <f t="shared" si="466"/>
        <v>0</v>
      </c>
      <c r="BG653" s="97">
        <f t="shared" si="467"/>
        <v>0</v>
      </c>
      <c r="BH653" s="97">
        <f t="shared" si="468"/>
        <v>0</v>
      </c>
      <c r="BI653" s="97">
        <f t="shared" si="469"/>
        <v>0</v>
      </c>
      <c r="BJ653" s="97">
        <f t="shared" si="470"/>
        <v>0</v>
      </c>
      <c r="BK653" s="97">
        <f t="shared" si="471"/>
        <v>0</v>
      </c>
      <c r="BL653" s="97">
        <f t="shared" si="472"/>
        <v>0</v>
      </c>
      <c r="BM653" s="97">
        <f t="shared" si="473"/>
        <v>0</v>
      </c>
      <c r="BN653" s="97">
        <f t="shared" si="474"/>
        <v>0</v>
      </c>
      <c r="BO653" s="97">
        <f t="shared" si="475"/>
        <v>0</v>
      </c>
      <c r="BP653" s="97">
        <f t="shared" si="476"/>
        <v>0</v>
      </c>
      <c r="BQ653" s="97">
        <f t="shared" si="477"/>
        <v>0</v>
      </c>
      <c r="BR653" s="97">
        <f t="shared" si="478"/>
        <v>0</v>
      </c>
      <c r="BS653" s="98">
        <f t="shared" si="479"/>
        <v>0</v>
      </c>
      <c r="BU653" s="118"/>
      <c r="BV653" s="103"/>
    </row>
    <row r="654" spans="1:74" s="100" customFormat="1" ht="31.5" customHeight="1" x14ac:dyDescent="0.25">
      <c r="A654" s="74">
        <v>19</v>
      </c>
      <c r="B654" s="75">
        <v>393</v>
      </c>
      <c r="C654" s="49" t="s">
        <v>2018</v>
      </c>
      <c r="D654" s="76" t="s">
        <v>3406</v>
      </c>
      <c r="E654" s="48"/>
      <c r="F654" s="318" t="s">
        <v>2570</v>
      </c>
      <c r="G654" s="318"/>
      <c r="H654" s="87"/>
      <c r="I654" s="87"/>
      <c r="J654" s="109"/>
      <c r="K654" s="87"/>
      <c r="L654" s="87"/>
      <c r="M654" s="48" t="s">
        <v>2371</v>
      </c>
      <c r="N654" s="49" t="s">
        <v>1942</v>
      </c>
      <c r="O654" s="49"/>
      <c r="P654" s="76"/>
      <c r="Q654" s="102"/>
      <c r="R654" s="103"/>
      <c r="S654" s="76" t="s">
        <v>1854</v>
      </c>
      <c r="T654" s="76" t="s">
        <v>18</v>
      </c>
      <c r="U654" s="89"/>
      <c r="V654" s="90">
        <v>1</v>
      </c>
      <c r="W654" s="399">
        <f t="shared" si="459"/>
        <v>937066</v>
      </c>
      <c r="X654" s="171" t="s">
        <v>2569</v>
      </c>
      <c r="Y654" s="121"/>
      <c r="Z654" s="473" t="s">
        <v>4575</v>
      </c>
      <c r="AA654" s="473" t="s">
        <v>4575</v>
      </c>
      <c r="AB654" s="473" t="s">
        <v>4576</v>
      </c>
      <c r="AC654" s="204"/>
      <c r="AD654" s="132">
        <v>42942</v>
      </c>
      <c r="AE654" s="132"/>
      <c r="AF654" s="132" t="str">
        <f t="shared" si="460"/>
        <v/>
      </c>
      <c r="AG654" s="132">
        <f t="shared" si="461"/>
        <v>42942</v>
      </c>
      <c r="AH654" s="132"/>
      <c r="AI654" s="132"/>
      <c r="AJ654" s="132"/>
      <c r="AK654" s="112"/>
      <c r="AL654" s="132"/>
      <c r="AM654" s="212"/>
      <c r="AN654" s="93">
        <v>937066</v>
      </c>
      <c r="AO654" s="49" t="str">
        <f t="shared" si="458"/>
        <v>山梨県北杜市明野町浅尾字大根３１０１－１_20170726</v>
      </c>
      <c r="AP654" s="49"/>
      <c r="AQ654" s="89"/>
      <c r="AR654" s="93"/>
      <c r="AS654" s="89"/>
      <c r="AT654" s="93"/>
      <c r="AU654" s="89"/>
      <c r="AV654" s="93"/>
      <c r="AW654" s="107"/>
      <c r="AX654" s="103"/>
      <c r="AY654" s="391">
        <f t="shared" si="462"/>
        <v>0</v>
      </c>
      <c r="AZ654" s="95" t="str">
        <f t="shared" si="455"/>
        <v/>
      </c>
      <c r="BA654" s="49" t="str">
        <f t="shared" si="456"/>
        <v>山梨県北杜市明野町浅尾字大根３１０１－１_20170726</v>
      </c>
      <c r="BB654" s="48">
        <f t="shared" si="463"/>
        <v>1</v>
      </c>
      <c r="BC654" s="96">
        <f t="shared" si="464"/>
        <v>0</v>
      </c>
      <c r="BD654" s="89">
        <f t="shared" si="457"/>
        <v>0</v>
      </c>
      <c r="BE654" s="97">
        <f t="shared" si="465"/>
        <v>0</v>
      </c>
      <c r="BF654" s="97" t="str">
        <f t="shared" si="466"/>
        <v/>
      </c>
      <c r="BG654" s="97">
        <f t="shared" si="467"/>
        <v>0</v>
      </c>
      <c r="BH654" s="97">
        <f t="shared" si="468"/>
        <v>0</v>
      </c>
      <c r="BI654" s="97">
        <f t="shared" si="469"/>
        <v>0</v>
      </c>
      <c r="BJ654" s="97">
        <f t="shared" si="470"/>
        <v>0</v>
      </c>
      <c r="BK654" s="97">
        <f t="shared" si="471"/>
        <v>0</v>
      </c>
      <c r="BL654" s="97">
        <f t="shared" si="472"/>
        <v>0</v>
      </c>
      <c r="BM654" s="97">
        <f t="shared" si="473"/>
        <v>0</v>
      </c>
      <c r="BN654" s="97">
        <f t="shared" si="474"/>
        <v>0</v>
      </c>
      <c r="BO654" s="97">
        <f t="shared" si="475"/>
        <v>0</v>
      </c>
      <c r="BP654" s="97">
        <f t="shared" si="476"/>
        <v>0</v>
      </c>
      <c r="BQ654" s="97">
        <f t="shared" si="477"/>
        <v>0</v>
      </c>
      <c r="BR654" s="97">
        <f t="shared" si="478"/>
        <v>0</v>
      </c>
      <c r="BS654" s="98" t="e">
        <f t="shared" si="479"/>
        <v>#VALUE!</v>
      </c>
      <c r="BT654" s="182"/>
      <c r="BU654" s="118"/>
      <c r="BV654" s="122"/>
    </row>
    <row r="655" spans="1:74" s="100" customFormat="1" ht="31.5" customHeight="1" x14ac:dyDescent="0.25">
      <c r="A655" s="74">
        <v>19</v>
      </c>
      <c r="B655" s="75">
        <v>394</v>
      </c>
      <c r="C655" s="49" t="s">
        <v>2018</v>
      </c>
      <c r="D655" s="76"/>
      <c r="E655" s="48" t="s">
        <v>1380</v>
      </c>
      <c r="F655" s="87" t="s">
        <v>2572</v>
      </c>
      <c r="G655" s="87"/>
      <c r="H655" s="87"/>
      <c r="I655" s="87"/>
      <c r="J655" s="109"/>
      <c r="K655" s="87"/>
      <c r="L655" s="87"/>
      <c r="M655" s="48" t="s">
        <v>2371</v>
      </c>
      <c r="N655" s="49" t="s">
        <v>1444</v>
      </c>
      <c r="O655" s="49"/>
      <c r="P655" s="76" t="str">
        <f>IF(COUNTIF(N655,"*未確定*"),"番地未確定","")</f>
        <v/>
      </c>
      <c r="Q655" s="49" t="s">
        <v>675</v>
      </c>
      <c r="R655" s="49"/>
      <c r="S655" s="76" t="s">
        <v>1854</v>
      </c>
      <c r="T655" s="76" t="s">
        <v>18</v>
      </c>
      <c r="U655" s="89"/>
      <c r="V655" s="90">
        <v>1</v>
      </c>
      <c r="W655" s="399">
        <f t="shared" si="459"/>
        <v>937066</v>
      </c>
      <c r="X655" s="171" t="s">
        <v>2571</v>
      </c>
      <c r="Y655" s="76"/>
      <c r="Z655" s="473" t="s">
        <v>4575</v>
      </c>
      <c r="AA655" s="473" t="s">
        <v>4575</v>
      </c>
      <c r="AB655" s="473" t="s">
        <v>4576</v>
      </c>
      <c r="AC655" s="204" t="s">
        <v>2008</v>
      </c>
      <c r="AD655" s="132">
        <v>43489</v>
      </c>
      <c r="AE655" s="132">
        <v>41716</v>
      </c>
      <c r="AF655" s="132" t="str">
        <f t="shared" si="460"/>
        <v/>
      </c>
      <c r="AG655" s="132">
        <f t="shared" si="461"/>
        <v>41716</v>
      </c>
      <c r="AH655" s="132"/>
      <c r="AI655" s="204"/>
      <c r="AJ655" s="205"/>
      <c r="AK655" s="206"/>
      <c r="AL655" s="207"/>
      <c r="AM655" s="208">
        <v>937066</v>
      </c>
      <c r="AN655" s="93"/>
      <c r="AO655" s="49" t="str">
        <f t="shared" si="458"/>
        <v>山梨県北杜市明野町浅尾新田１５７７－５－１</v>
      </c>
      <c r="AP655" s="49"/>
      <c r="AQ655" s="89">
        <v>43546</v>
      </c>
      <c r="AR655" s="93">
        <v>937066</v>
      </c>
      <c r="AS655" s="89"/>
      <c r="AT655" s="93"/>
      <c r="AU655" s="89"/>
      <c r="AV655" s="93"/>
      <c r="AW655" s="89"/>
      <c r="AX655" s="94"/>
      <c r="AY655" s="391">
        <f t="shared" si="462"/>
        <v>937066</v>
      </c>
      <c r="AZ655" s="95">
        <f t="shared" si="455"/>
        <v>0</v>
      </c>
      <c r="BA655" s="49" t="str">
        <f t="shared" si="456"/>
        <v>山梨県北杜市明野町浅尾新田１５７７－５－１</v>
      </c>
      <c r="BB655" s="48">
        <f t="shared" si="463"/>
        <v>1</v>
      </c>
      <c r="BC655" s="96">
        <f t="shared" si="464"/>
        <v>0</v>
      </c>
      <c r="BD655" s="89" t="str">
        <f t="shared" si="457"/>
        <v>申込取消</v>
      </c>
      <c r="BE655" s="97">
        <f t="shared" si="465"/>
        <v>0</v>
      </c>
      <c r="BF655" s="97">
        <f t="shared" si="466"/>
        <v>0</v>
      </c>
      <c r="BG655" s="97">
        <f t="shared" si="467"/>
        <v>0</v>
      </c>
      <c r="BH655" s="97">
        <f t="shared" si="468"/>
        <v>0</v>
      </c>
      <c r="BI655" s="97">
        <f t="shared" si="469"/>
        <v>0</v>
      </c>
      <c r="BJ655" s="97">
        <f t="shared" si="470"/>
        <v>0</v>
      </c>
      <c r="BK655" s="97">
        <f t="shared" si="471"/>
        <v>0</v>
      </c>
      <c r="BL655" s="97">
        <f t="shared" si="472"/>
        <v>0</v>
      </c>
      <c r="BM655" s="97">
        <f t="shared" si="473"/>
        <v>0</v>
      </c>
      <c r="BN655" s="97">
        <f t="shared" si="474"/>
        <v>0</v>
      </c>
      <c r="BO655" s="97">
        <f t="shared" si="475"/>
        <v>0</v>
      </c>
      <c r="BP655" s="97">
        <f t="shared" si="476"/>
        <v>0</v>
      </c>
      <c r="BQ655" s="97">
        <f t="shared" si="477"/>
        <v>0</v>
      </c>
      <c r="BR655" s="97">
        <f t="shared" si="478"/>
        <v>0</v>
      </c>
      <c r="BS655" s="98">
        <f t="shared" si="479"/>
        <v>0</v>
      </c>
      <c r="BT655" s="182"/>
      <c r="BU655" s="118"/>
      <c r="BV655" s="122"/>
    </row>
    <row r="656" spans="1:74" s="100" customFormat="1" ht="31.5" customHeight="1" x14ac:dyDescent="0.25">
      <c r="A656" s="74">
        <v>19</v>
      </c>
      <c r="B656" s="75">
        <v>395</v>
      </c>
      <c r="C656" s="49" t="s">
        <v>2018</v>
      </c>
      <c r="D656" s="76" t="s">
        <v>3406</v>
      </c>
      <c r="E656" s="48"/>
      <c r="F656" s="318" t="s">
        <v>2572</v>
      </c>
      <c r="G656" s="318"/>
      <c r="H656" s="87"/>
      <c r="I656" s="87"/>
      <c r="J656" s="109"/>
      <c r="K656" s="87"/>
      <c r="L656" s="87"/>
      <c r="M656" s="48" t="s">
        <v>2371</v>
      </c>
      <c r="N656" s="49" t="s">
        <v>1943</v>
      </c>
      <c r="O656" s="49"/>
      <c r="P656" s="76"/>
      <c r="Q656" s="102"/>
      <c r="R656" s="103"/>
      <c r="S656" s="76" t="s">
        <v>1854</v>
      </c>
      <c r="T656" s="76" t="s">
        <v>18</v>
      </c>
      <c r="U656" s="89"/>
      <c r="V656" s="90">
        <v>1</v>
      </c>
      <c r="W656" s="399">
        <f t="shared" si="459"/>
        <v>1445777</v>
      </c>
      <c r="X656" s="171" t="s">
        <v>2571</v>
      </c>
      <c r="Y656" s="121"/>
      <c r="Z656" s="473" t="s">
        <v>4575</v>
      </c>
      <c r="AA656" s="473" t="s">
        <v>4575</v>
      </c>
      <c r="AB656" s="473" t="s">
        <v>4576</v>
      </c>
      <c r="AC656" s="204"/>
      <c r="AD656" s="132">
        <v>42936</v>
      </c>
      <c r="AE656" s="132"/>
      <c r="AF656" s="132" t="str">
        <f t="shared" si="460"/>
        <v/>
      </c>
      <c r="AG656" s="132">
        <f t="shared" si="461"/>
        <v>42936</v>
      </c>
      <c r="AH656" s="132"/>
      <c r="AI656" s="132"/>
      <c r="AJ656" s="132"/>
      <c r="AK656" s="112"/>
      <c r="AL656" s="132"/>
      <c r="AM656" s="212"/>
      <c r="AN656" s="111">
        <v>1445777</v>
      </c>
      <c r="AO656" s="49" t="str">
        <f t="shared" si="458"/>
        <v>山梨県北杜市明野町浅尾新田１５７７－５－１_20170720</v>
      </c>
      <c r="AP656" s="49"/>
      <c r="AQ656" s="89"/>
      <c r="AR656" s="93"/>
      <c r="AS656" s="89"/>
      <c r="AT656" s="93"/>
      <c r="AU656" s="89"/>
      <c r="AV656" s="93"/>
      <c r="AW656" s="107"/>
      <c r="AX656" s="103"/>
      <c r="AY656" s="391">
        <f t="shared" si="462"/>
        <v>0</v>
      </c>
      <c r="AZ656" s="95" t="str">
        <f t="shared" si="455"/>
        <v/>
      </c>
      <c r="BA656" s="49" t="str">
        <f t="shared" si="456"/>
        <v>山梨県北杜市明野町浅尾新田１５７７－５－１_20170720</v>
      </c>
      <c r="BB656" s="48">
        <f t="shared" si="463"/>
        <v>1</v>
      </c>
      <c r="BC656" s="96">
        <f t="shared" si="464"/>
        <v>0</v>
      </c>
      <c r="BD656" s="89">
        <f t="shared" si="457"/>
        <v>0</v>
      </c>
      <c r="BE656" s="97">
        <f t="shared" si="465"/>
        <v>0</v>
      </c>
      <c r="BF656" s="97" t="str">
        <f t="shared" si="466"/>
        <v/>
      </c>
      <c r="BG656" s="97">
        <f t="shared" si="467"/>
        <v>0</v>
      </c>
      <c r="BH656" s="97">
        <f t="shared" si="468"/>
        <v>0</v>
      </c>
      <c r="BI656" s="97">
        <f t="shared" si="469"/>
        <v>0</v>
      </c>
      <c r="BJ656" s="97">
        <f t="shared" si="470"/>
        <v>0</v>
      </c>
      <c r="BK656" s="97">
        <f t="shared" si="471"/>
        <v>0</v>
      </c>
      <c r="BL656" s="97">
        <f t="shared" si="472"/>
        <v>0</v>
      </c>
      <c r="BM656" s="97">
        <f t="shared" si="473"/>
        <v>0</v>
      </c>
      <c r="BN656" s="97">
        <f t="shared" si="474"/>
        <v>0</v>
      </c>
      <c r="BO656" s="97">
        <f t="shared" si="475"/>
        <v>0</v>
      </c>
      <c r="BP656" s="97">
        <f t="shared" si="476"/>
        <v>0</v>
      </c>
      <c r="BQ656" s="97">
        <f t="shared" si="477"/>
        <v>0</v>
      </c>
      <c r="BR656" s="97">
        <f t="shared" si="478"/>
        <v>0</v>
      </c>
      <c r="BS656" s="98" t="e">
        <f t="shared" si="479"/>
        <v>#VALUE!</v>
      </c>
      <c r="BT656" s="182"/>
      <c r="BU656" s="118"/>
      <c r="BV656" s="122"/>
    </row>
    <row r="657" spans="1:74" s="346" customFormat="1" ht="31.5" customHeight="1" x14ac:dyDescent="0.25">
      <c r="A657" s="321">
        <v>20</v>
      </c>
      <c r="B657" s="193">
        <v>479</v>
      </c>
      <c r="C657" s="322" t="s">
        <v>2028</v>
      </c>
      <c r="D657" s="323" t="s">
        <v>3393</v>
      </c>
      <c r="E657" s="323" t="s">
        <v>1338</v>
      </c>
      <c r="F657" s="324"/>
      <c r="G657" s="324"/>
      <c r="H657" s="324"/>
      <c r="I657" s="324"/>
      <c r="J657" s="325"/>
      <c r="K657" s="324"/>
      <c r="L657" s="324"/>
      <c r="M657" s="326"/>
      <c r="N657" s="322" t="s">
        <v>1481</v>
      </c>
      <c r="O657" s="322"/>
      <c r="P657" s="323" t="str">
        <f t="shared" ref="P657:P674" si="480">IF(COUNTIF(N657,"*未確定*"),"番地未確定","")</f>
        <v/>
      </c>
      <c r="Q657" s="327" t="s">
        <v>766</v>
      </c>
      <c r="R657" s="322"/>
      <c r="S657" s="323" t="s">
        <v>1856</v>
      </c>
      <c r="T657" s="323" t="s">
        <v>770</v>
      </c>
      <c r="U657" s="328"/>
      <c r="V657" s="329">
        <v>49</v>
      </c>
      <c r="W657" s="402">
        <f t="shared" si="459"/>
        <v>2914285.7142857141</v>
      </c>
      <c r="X657" s="330" t="s">
        <v>3283</v>
      </c>
      <c r="Y657" s="331"/>
      <c r="Z657" s="473" t="s">
        <v>4575</v>
      </c>
      <c r="AA657" s="473" t="s">
        <v>4575</v>
      </c>
      <c r="AB657" s="473" t="s">
        <v>4576</v>
      </c>
      <c r="AC657" s="331"/>
      <c r="AD657" s="332">
        <v>42641</v>
      </c>
      <c r="AE657" s="332"/>
      <c r="AF657" s="332" t="str">
        <f t="shared" si="460"/>
        <v/>
      </c>
      <c r="AG657" s="332">
        <f t="shared" si="461"/>
        <v>42641</v>
      </c>
      <c r="AH657" s="332"/>
      <c r="AI657" s="332"/>
      <c r="AJ657" s="332"/>
      <c r="AK657" s="333"/>
      <c r="AL657" s="332"/>
      <c r="AM657" s="334"/>
      <c r="AN657" s="335">
        <v>142800000</v>
      </c>
      <c r="AO657" s="322" t="str">
        <f t="shared" si="458"/>
        <v>長野県伊那市高遠町芝平１３９他</v>
      </c>
      <c r="AP657" s="322"/>
      <c r="AQ657" s="328"/>
      <c r="AR657" s="336"/>
      <c r="AS657" s="328"/>
      <c r="AT657" s="336"/>
      <c r="AU657" s="328"/>
      <c r="AV657" s="336"/>
      <c r="AW657" s="337"/>
      <c r="AX657" s="338"/>
      <c r="AY657" s="409">
        <f t="shared" si="462"/>
        <v>0</v>
      </c>
      <c r="AZ657" s="339" t="str">
        <f t="shared" si="455"/>
        <v/>
      </c>
      <c r="BA657" s="322" t="str">
        <f t="shared" si="456"/>
        <v>長野県伊那市高遠町芝平１３９他</v>
      </c>
      <c r="BB657" s="340">
        <f t="shared" si="463"/>
        <v>49</v>
      </c>
      <c r="BC657" s="341">
        <f t="shared" si="464"/>
        <v>0</v>
      </c>
      <c r="BD657" s="328">
        <f t="shared" si="457"/>
        <v>0</v>
      </c>
      <c r="BE657" s="342">
        <f t="shared" si="465"/>
        <v>0</v>
      </c>
      <c r="BF657" s="342" t="str">
        <f t="shared" si="466"/>
        <v/>
      </c>
      <c r="BG657" s="342">
        <f t="shared" si="467"/>
        <v>0</v>
      </c>
      <c r="BH657" s="342">
        <f t="shared" si="468"/>
        <v>0</v>
      </c>
      <c r="BI657" s="342">
        <f t="shared" si="469"/>
        <v>0</v>
      </c>
      <c r="BJ657" s="342">
        <f t="shared" si="470"/>
        <v>0</v>
      </c>
      <c r="BK657" s="342">
        <f t="shared" si="471"/>
        <v>0</v>
      </c>
      <c r="BL657" s="342">
        <f t="shared" si="472"/>
        <v>0</v>
      </c>
      <c r="BM657" s="342">
        <f t="shared" si="473"/>
        <v>0</v>
      </c>
      <c r="BN657" s="342">
        <f t="shared" si="474"/>
        <v>0</v>
      </c>
      <c r="BO657" s="342">
        <f t="shared" si="475"/>
        <v>0</v>
      </c>
      <c r="BP657" s="342">
        <f t="shared" si="476"/>
        <v>0</v>
      </c>
      <c r="BQ657" s="342">
        <f t="shared" si="477"/>
        <v>0</v>
      </c>
      <c r="BR657" s="342">
        <f t="shared" si="478"/>
        <v>0</v>
      </c>
      <c r="BS657" s="343" t="e">
        <f t="shared" si="479"/>
        <v>#VALUE!</v>
      </c>
      <c r="BT657" s="344"/>
      <c r="BU657" s="345"/>
      <c r="BV657" s="338"/>
    </row>
    <row r="658" spans="1:74" ht="31.5" customHeight="1" x14ac:dyDescent="0.25">
      <c r="A658" s="74">
        <v>20</v>
      </c>
      <c r="B658" s="75">
        <v>478</v>
      </c>
      <c r="C658" s="49" t="s">
        <v>2028</v>
      </c>
      <c r="D658" s="76"/>
      <c r="E658" s="76" t="s">
        <v>1338</v>
      </c>
      <c r="F658" s="101"/>
      <c r="G658" s="101"/>
      <c r="H658" s="101"/>
      <c r="I658" s="101"/>
      <c r="J658" s="257"/>
      <c r="K658" s="101"/>
      <c r="L658" s="101"/>
      <c r="M658" s="76" t="s">
        <v>2983</v>
      </c>
      <c r="N658" s="49" t="s">
        <v>3282</v>
      </c>
      <c r="O658" s="49"/>
      <c r="P658" s="76" t="str">
        <f t="shared" si="480"/>
        <v>番地未確定</v>
      </c>
      <c r="Q658" s="102" t="s">
        <v>769</v>
      </c>
      <c r="R658" s="49"/>
      <c r="S658" s="76" t="s">
        <v>1856</v>
      </c>
      <c r="T658" s="76" t="s">
        <v>770</v>
      </c>
      <c r="U658" s="89"/>
      <c r="V658" s="90">
        <v>49</v>
      </c>
      <c r="W658" s="399">
        <f t="shared" si="459"/>
        <v>3772117.9387755101</v>
      </c>
      <c r="X658" s="171" t="s">
        <v>3283</v>
      </c>
      <c r="Y658" s="76"/>
      <c r="Z658" s="473" t="s">
        <v>4575</v>
      </c>
      <c r="AA658" s="473" t="s">
        <v>4575</v>
      </c>
      <c r="AB658" s="473" t="s">
        <v>4576</v>
      </c>
      <c r="AC658" s="132" t="s">
        <v>146</v>
      </c>
      <c r="AD658" s="132">
        <v>42816</v>
      </c>
      <c r="AE658" s="132">
        <v>42815</v>
      </c>
      <c r="AF658" s="132" t="str">
        <f t="shared" si="460"/>
        <v/>
      </c>
      <c r="AG658" s="132">
        <f t="shared" si="461"/>
        <v>42815</v>
      </c>
      <c r="AH658" s="132"/>
      <c r="AI658" s="204"/>
      <c r="AJ658" s="205"/>
      <c r="AK658" s="211"/>
      <c r="AL658" s="207"/>
      <c r="AM658" s="208">
        <v>184833779</v>
      </c>
      <c r="AN658" s="93"/>
      <c r="AO658" s="49" t="str">
        <f t="shared" si="458"/>
        <v>長野県伊那市高遠町芝平１３９他（契約書には番地未確定とあり）</v>
      </c>
      <c r="AP658" s="49"/>
      <c r="AQ658" s="89"/>
      <c r="AR658" s="93"/>
      <c r="AS658" s="89">
        <v>42850</v>
      </c>
      <c r="AT658" s="93">
        <v>8440238</v>
      </c>
      <c r="AU658" s="89"/>
      <c r="AV658" s="93"/>
      <c r="AW658" s="89"/>
      <c r="AX658" s="103"/>
      <c r="AY658" s="391">
        <f t="shared" si="462"/>
        <v>8440238</v>
      </c>
      <c r="AZ658" s="95">
        <f t="shared" si="455"/>
        <v>176393541</v>
      </c>
      <c r="BA658" s="49" t="str">
        <f t="shared" si="456"/>
        <v>長野県伊那市高遠町芝平１３９他（契約書には番地未確定とあり）</v>
      </c>
      <c r="BB658" s="48">
        <f t="shared" si="463"/>
        <v>49</v>
      </c>
      <c r="BC658" s="96">
        <f t="shared" si="464"/>
        <v>0</v>
      </c>
      <c r="BD658" s="89" t="str">
        <f t="shared" si="457"/>
        <v>期限未記載</v>
      </c>
      <c r="BE658" s="97">
        <f t="shared" si="465"/>
        <v>176393541</v>
      </c>
      <c r="BF658" s="97">
        <f t="shared" si="466"/>
        <v>0</v>
      </c>
      <c r="BG658" s="97">
        <f t="shared" si="467"/>
        <v>0</v>
      </c>
      <c r="BH658" s="97">
        <f t="shared" si="468"/>
        <v>0</v>
      </c>
      <c r="BI658" s="97">
        <f t="shared" si="469"/>
        <v>0</v>
      </c>
      <c r="BJ658" s="97">
        <f t="shared" si="470"/>
        <v>0</v>
      </c>
      <c r="BK658" s="97">
        <f t="shared" si="471"/>
        <v>0</v>
      </c>
      <c r="BL658" s="97">
        <f t="shared" si="472"/>
        <v>0</v>
      </c>
      <c r="BM658" s="97">
        <f t="shared" si="473"/>
        <v>0</v>
      </c>
      <c r="BN658" s="97">
        <f t="shared" si="474"/>
        <v>0</v>
      </c>
      <c r="BO658" s="97">
        <f t="shared" si="475"/>
        <v>0</v>
      </c>
      <c r="BP658" s="97">
        <f t="shared" si="476"/>
        <v>0</v>
      </c>
      <c r="BQ658" s="97">
        <f t="shared" si="477"/>
        <v>0</v>
      </c>
      <c r="BR658" s="97">
        <f t="shared" si="478"/>
        <v>0</v>
      </c>
      <c r="BS658" s="98">
        <f t="shared" si="479"/>
        <v>0</v>
      </c>
      <c r="BT658" s="184"/>
      <c r="BU658" s="100"/>
      <c r="BV658" s="103"/>
    </row>
    <row r="659" spans="1:74" s="100" customFormat="1" ht="31.5" customHeight="1" x14ac:dyDescent="0.25">
      <c r="A659" s="74">
        <v>20</v>
      </c>
      <c r="B659" s="75">
        <v>480</v>
      </c>
      <c r="C659" s="126" t="s">
        <v>2028</v>
      </c>
      <c r="D659" s="76"/>
      <c r="E659" s="76" t="s">
        <v>1115</v>
      </c>
      <c r="F659" s="101"/>
      <c r="G659" s="101"/>
      <c r="H659" s="101"/>
      <c r="I659" s="101"/>
      <c r="J659" s="257"/>
      <c r="K659" s="101"/>
      <c r="L659" s="101"/>
      <c r="M659" s="76" t="s">
        <v>3281</v>
      </c>
      <c r="N659" s="49" t="s">
        <v>1482</v>
      </c>
      <c r="O659" s="49"/>
      <c r="P659" s="76" t="str">
        <f t="shared" si="480"/>
        <v>番地未確定</v>
      </c>
      <c r="Q659" s="102" t="s">
        <v>771</v>
      </c>
      <c r="R659" s="49" t="s">
        <v>772</v>
      </c>
      <c r="S659" s="76" t="s">
        <v>1856</v>
      </c>
      <c r="T659" s="76" t="s">
        <v>770</v>
      </c>
      <c r="U659" s="89"/>
      <c r="V659" s="90">
        <v>86</v>
      </c>
      <c r="W659" s="399">
        <f t="shared" si="459"/>
        <v>1819130.4767441861</v>
      </c>
      <c r="X659" s="171" t="s">
        <v>3283</v>
      </c>
      <c r="Y659" s="209" t="s">
        <v>2159</v>
      </c>
      <c r="Z659" s="473" t="s">
        <v>4575</v>
      </c>
      <c r="AA659" s="506" t="s">
        <v>4576</v>
      </c>
      <c r="AB659" s="473" t="s">
        <v>4576</v>
      </c>
      <c r="AC659" s="204" t="s">
        <v>152</v>
      </c>
      <c r="AD659" s="132">
        <v>42816</v>
      </c>
      <c r="AE659" s="132">
        <v>42803</v>
      </c>
      <c r="AF659" s="132" t="str">
        <f t="shared" si="460"/>
        <v/>
      </c>
      <c r="AG659" s="132">
        <f t="shared" si="461"/>
        <v>42803</v>
      </c>
      <c r="AH659" s="132"/>
      <c r="AI659" s="204"/>
      <c r="AJ659" s="205"/>
      <c r="AK659" s="206"/>
      <c r="AL659" s="207"/>
      <c r="AM659" s="208">
        <v>156445221</v>
      </c>
      <c r="AN659" s="93"/>
      <c r="AO659" s="49" t="str">
        <f t="shared" si="458"/>
        <v>長野県伊那市前原（番地未確定）</v>
      </c>
      <c r="AP659" s="49"/>
      <c r="AQ659" s="89"/>
      <c r="AR659" s="93"/>
      <c r="AS659" s="89">
        <v>42850</v>
      </c>
      <c r="AT659" s="93">
        <v>4785172</v>
      </c>
      <c r="AU659" s="89"/>
      <c r="AV659" s="93"/>
      <c r="AW659" s="89"/>
      <c r="AX659" s="103"/>
      <c r="AY659" s="391">
        <f t="shared" si="462"/>
        <v>4785172</v>
      </c>
      <c r="AZ659" s="95">
        <f t="shared" si="455"/>
        <v>151660049</v>
      </c>
      <c r="BA659" s="49" t="str">
        <f t="shared" si="456"/>
        <v>長野県伊那市前原（番地未確定）</v>
      </c>
      <c r="BB659" s="48">
        <f t="shared" si="463"/>
        <v>86</v>
      </c>
      <c r="BC659" s="96" t="str">
        <f t="shared" si="464"/>
        <v>ｿｰﾗｰｸﾘｰﾆﾝｸﾞ</v>
      </c>
      <c r="BD659" s="89" t="str">
        <f t="shared" si="457"/>
        <v>【譲渡済】</v>
      </c>
      <c r="BE659" s="97">
        <f t="shared" si="465"/>
        <v>0</v>
      </c>
      <c r="BF659" s="97">
        <f t="shared" si="466"/>
        <v>0</v>
      </c>
      <c r="BG659" s="97">
        <f t="shared" si="467"/>
        <v>0</v>
      </c>
      <c r="BH659" s="97">
        <f t="shared" si="468"/>
        <v>0</v>
      </c>
      <c r="BI659" s="97">
        <f t="shared" si="469"/>
        <v>0</v>
      </c>
      <c r="BJ659" s="97">
        <f t="shared" si="470"/>
        <v>0</v>
      </c>
      <c r="BK659" s="97">
        <f t="shared" si="471"/>
        <v>0</v>
      </c>
      <c r="BL659" s="97">
        <f t="shared" si="472"/>
        <v>0</v>
      </c>
      <c r="BM659" s="97">
        <f t="shared" si="473"/>
        <v>0</v>
      </c>
      <c r="BN659" s="97">
        <f t="shared" si="474"/>
        <v>0</v>
      </c>
      <c r="BO659" s="97">
        <f t="shared" si="475"/>
        <v>0</v>
      </c>
      <c r="BP659" s="97">
        <f t="shared" si="476"/>
        <v>0</v>
      </c>
      <c r="BQ659" s="97">
        <f t="shared" si="477"/>
        <v>0</v>
      </c>
      <c r="BR659" s="97">
        <f t="shared" si="478"/>
        <v>0</v>
      </c>
      <c r="BS659" s="98">
        <f t="shared" si="479"/>
        <v>151660049</v>
      </c>
      <c r="BT659" s="183"/>
      <c r="BU659" s="118"/>
      <c r="BV659" s="122" t="s">
        <v>4612</v>
      </c>
    </row>
    <row r="660" spans="1:74" s="100" customFormat="1" ht="31.5" customHeight="1" x14ac:dyDescent="0.25">
      <c r="A660" s="74">
        <v>20</v>
      </c>
      <c r="B660" s="75">
        <v>569</v>
      </c>
      <c r="C660" s="49" t="s">
        <v>2040</v>
      </c>
      <c r="D660" s="349" t="s">
        <v>4056</v>
      </c>
      <c r="E660" s="76" t="s">
        <v>1116</v>
      </c>
      <c r="F660" s="380" t="s">
        <v>4102</v>
      </c>
      <c r="G660" s="380"/>
      <c r="H660" s="380"/>
      <c r="I660" s="380"/>
      <c r="J660" s="380"/>
      <c r="K660" s="380"/>
      <c r="L660" s="380" t="s">
        <v>4094</v>
      </c>
      <c r="M660" s="77"/>
      <c r="N660" s="49" t="s">
        <v>1565</v>
      </c>
      <c r="O660" s="49"/>
      <c r="P660" s="76" t="str">
        <f t="shared" si="480"/>
        <v/>
      </c>
      <c r="Q660" s="102" t="s">
        <v>790</v>
      </c>
      <c r="R660" s="49"/>
      <c r="S660" s="76" t="s">
        <v>1856</v>
      </c>
      <c r="T660" s="76" t="s">
        <v>62</v>
      </c>
      <c r="U660" s="89"/>
      <c r="V660" s="90">
        <v>1</v>
      </c>
      <c r="W660" s="399">
        <f t="shared" si="459"/>
        <v>407760</v>
      </c>
      <c r="X660" s="171" t="s">
        <v>3532</v>
      </c>
      <c r="Y660" s="76"/>
      <c r="Z660" s="473" t="s">
        <v>4576</v>
      </c>
      <c r="AA660" s="473" t="s">
        <v>4575</v>
      </c>
      <c r="AB660" s="473" t="s">
        <v>4576</v>
      </c>
      <c r="AC660" s="132" t="s">
        <v>146</v>
      </c>
      <c r="AD660" s="132">
        <v>42810</v>
      </c>
      <c r="AE660" s="132">
        <v>42810</v>
      </c>
      <c r="AF660" s="132" t="str">
        <f t="shared" si="460"/>
        <v>SAME</v>
      </c>
      <c r="AG660" s="132">
        <f t="shared" si="461"/>
        <v>42810</v>
      </c>
      <c r="AH660" s="132"/>
      <c r="AI660" s="204"/>
      <c r="AJ660" s="205"/>
      <c r="AK660" s="206"/>
      <c r="AL660" s="207"/>
      <c r="AM660" s="208">
        <v>407760</v>
      </c>
      <c r="AN660" s="93"/>
      <c r="AO660" s="49" t="str">
        <f t="shared" si="458"/>
        <v>長野県塩尻市大字北小野４１０７－２６７</v>
      </c>
      <c r="AP660" s="49"/>
      <c r="AQ660" s="89"/>
      <c r="AR660" s="93"/>
      <c r="AS660" s="89">
        <v>42849</v>
      </c>
      <c r="AT660" s="93">
        <v>4000</v>
      </c>
      <c r="AU660" s="89"/>
      <c r="AV660" s="93"/>
      <c r="AW660" s="89"/>
      <c r="AX660" s="103"/>
      <c r="AY660" s="391">
        <f t="shared" si="462"/>
        <v>4000</v>
      </c>
      <c r="AZ660" s="95">
        <f t="shared" si="455"/>
        <v>403760</v>
      </c>
      <c r="BA660" s="49" t="str">
        <f t="shared" si="456"/>
        <v>長野県塩尻市大字北小野４１０７－２６７</v>
      </c>
      <c r="BB660" s="48">
        <f t="shared" si="463"/>
        <v>1</v>
      </c>
      <c r="BC660" s="96">
        <f t="shared" si="464"/>
        <v>0</v>
      </c>
      <c r="BD660" s="89" t="str">
        <f t="shared" si="457"/>
        <v>期限未記載</v>
      </c>
      <c r="BE660" s="97">
        <f t="shared" si="465"/>
        <v>403760</v>
      </c>
      <c r="BF660" s="97">
        <f t="shared" si="466"/>
        <v>0</v>
      </c>
      <c r="BG660" s="97">
        <f t="shared" si="467"/>
        <v>0</v>
      </c>
      <c r="BH660" s="97">
        <f t="shared" si="468"/>
        <v>0</v>
      </c>
      <c r="BI660" s="97">
        <f t="shared" si="469"/>
        <v>0</v>
      </c>
      <c r="BJ660" s="97">
        <f t="shared" si="470"/>
        <v>0</v>
      </c>
      <c r="BK660" s="97">
        <f t="shared" si="471"/>
        <v>0</v>
      </c>
      <c r="BL660" s="97">
        <f t="shared" si="472"/>
        <v>0</v>
      </c>
      <c r="BM660" s="97">
        <f t="shared" si="473"/>
        <v>0</v>
      </c>
      <c r="BN660" s="97">
        <f t="shared" si="474"/>
        <v>0</v>
      </c>
      <c r="BO660" s="97">
        <f t="shared" si="475"/>
        <v>0</v>
      </c>
      <c r="BP660" s="97">
        <f t="shared" si="476"/>
        <v>0</v>
      </c>
      <c r="BQ660" s="97">
        <f t="shared" si="477"/>
        <v>0</v>
      </c>
      <c r="BR660" s="97">
        <f t="shared" si="478"/>
        <v>0</v>
      </c>
      <c r="BS660" s="98">
        <f t="shared" si="479"/>
        <v>0</v>
      </c>
      <c r="BT660" s="184"/>
      <c r="BU660" s="118"/>
      <c r="BV660" s="122"/>
    </row>
    <row r="661" spans="1:74" ht="31.5" customHeight="1" x14ac:dyDescent="0.25">
      <c r="A661" s="74">
        <v>20</v>
      </c>
      <c r="B661" s="75">
        <v>469</v>
      </c>
      <c r="C661" s="49" t="s">
        <v>2023</v>
      </c>
      <c r="D661" s="349" t="s">
        <v>4056</v>
      </c>
      <c r="E661" s="76" t="s">
        <v>1134</v>
      </c>
      <c r="F661" s="380" t="s">
        <v>4102</v>
      </c>
      <c r="G661" s="380"/>
      <c r="H661" s="380"/>
      <c r="I661" s="380"/>
      <c r="J661" s="380"/>
      <c r="K661" s="380"/>
      <c r="L661" s="380" t="s">
        <v>4094</v>
      </c>
      <c r="M661" s="77"/>
      <c r="N661" s="49" t="s">
        <v>1476</v>
      </c>
      <c r="O661" s="49"/>
      <c r="P661" s="76" t="str">
        <f t="shared" si="480"/>
        <v/>
      </c>
      <c r="Q661" s="102" t="s">
        <v>763</v>
      </c>
      <c r="R661" s="49"/>
      <c r="S661" s="76" t="s">
        <v>1856</v>
      </c>
      <c r="T661" s="76" t="s">
        <v>762</v>
      </c>
      <c r="U661" s="89"/>
      <c r="V661" s="90">
        <v>6</v>
      </c>
      <c r="W661" s="399">
        <f t="shared" si="459"/>
        <v>651850</v>
      </c>
      <c r="X661" s="171" t="s">
        <v>3533</v>
      </c>
      <c r="Y661" s="76"/>
      <c r="Z661" s="473" t="s">
        <v>4575</v>
      </c>
      <c r="AA661" s="473" t="s">
        <v>4575</v>
      </c>
      <c r="AB661" s="473" t="s">
        <v>4576</v>
      </c>
      <c r="AC661" s="132" t="s">
        <v>146</v>
      </c>
      <c r="AD661" s="132">
        <v>42811</v>
      </c>
      <c r="AE661" s="132">
        <v>42808</v>
      </c>
      <c r="AF661" s="132" t="str">
        <f t="shared" si="460"/>
        <v/>
      </c>
      <c r="AG661" s="132">
        <f t="shared" si="461"/>
        <v>42808</v>
      </c>
      <c r="AH661" s="132"/>
      <c r="AI661" s="204"/>
      <c r="AJ661" s="205"/>
      <c r="AK661" s="211"/>
      <c r="AL661" s="207"/>
      <c r="AM661" s="208">
        <v>3911100</v>
      </c>
      <c r="AN661" s="93"/>
      <c r="AO661" s="49" t="str">
        <f t="shared" si="458"/>
        <v>長野県下伊那郡高森町下市田４０４７－１～６</v>
      </c>
      <c r="AP661" s="49"/>
      <c r="AQ661" s="89"/>
      <c r="AR661" s="93"/>
      <c r="AS661" s="89">
        <v>42842</v>
      </c>
      <c r="AT661" s="93">
        <v>240546</v>
      </c>
      <c r="AU661" s="89"/>
      <c r="AV661" s="93"/>
      <c r="AW661" s="89"/>
      <c r="AX661" s="103"/>
      <c r="AY661" s="391">
        <f t="shared" si="462"/>
        <v>240546</v>
      </c>
      <c r="AZ661" s="95">
        <f t="shared" ref="AZ661:AZ724" si="481">IF(AM661=0,"",AM661-AR661-AT661-AV661-AX661)</f>
        <v>3670554</v>
      </c>
      <c r="BA661" s="49" t="str">
        <f t="shared" ref="BA661:BA724" si="482">N661</f>
        <v>長野県下伊那郡高森町下市田４０４７－１～６</v>
      </c>
      <c r="BB661" s="48">
        <f t="shared" si="463"/>
        <v>6</v>
      </c>
      <c r="BC661" s="96">
        <f t="shared" si="464"/>
        <v>0</v>
      </c>
      <c r="BD661" s="89" t="str">
        <f t="shared" ref="BD661:BD724" si="483">AC661</f>
        <v>期限未記載</v>
      </c>
      <c r="BE661" s="97">
        <f t="shared" si="465"/>
        <v>3670554</v>
      </c>
      <c r="BF661" s="97">
        <f t="shared" si="466"/>
        <v>0</v>
      </c>
      <c r="BG661" s="97">
        <f t="shared" si="467"/>
        <v>0</v>
      </c>
      <c r="BH661" s="97">
        <f t="shared" si="468"/>
        <v>0</v>
      </c>
      <c r="BI661" s="97">
        <f t="shared" si="469"/>
        <v>0</v>
      </c>
      <c r="BJ661" s="97">
        <f t="shared" si="470"/>
        <v>0</v>
      </c>
      <c r="BK661" s="97">
        <f t="shared" si="471"/>
        <v>0</v>
      </c>
      <c r="BL661" s="97">
        <f t="shared" si="472"/>
        <v>0</v>
      </c>
      <c r="BM661" s="97">
        <f t="shared" si="473"/>
        <v>0</v>
      </c>
      <c r="BN661" s="97">
        <f t="shared" si="474"/>
        <v>0</v>
      </c>
      <c r="BO661" s="97">
        <f t="shared" si="475"/>
        <v>0</v>
      </c>
      <c r="BP661" s="97">
        <f t="shared" si="476"/>
        <v>0</v>
      </c>
      <c r="BQ661" s="97">
        <f t="shared" si="477"/>
        <v>0</v>
      </c>
      <c r="BR661" s="97">
        <f t="shared" si="478"/>
        <v>0</v>
      </c>
      <c r="BS661" s="98">
        <f t="shared" si="479"/>
        <v>0</v>
      </c>
      <c r="BT661" s="184"/>
      <c r="BU661" s="118"/>
      <c r="BV661" s="103"/>
    </row>
    <row r="662" spans="1:74" ht="31.5" customHeight="1" x14ac:dyDescent="0.25">
      <c r="A662" s="74">
        <v>20</v>
      </c>
      <c r="B662" s="75">
        <v>470</v>
      </c>
      <c r="C662" s="49" t="s">
        <v>2024</v>
      </c>
      <c r="D662" s="76" t="s">
        <v>2389</v>
      </c>
      <c r="E662" s="76" t="s">
        <v>1112</v>
      </c>
      <c r="F662" s="101" t="s">
        <v>2483</v>
      </c>
      <c r="G662" s="101"/>
      <c r="H662" s="101"/>
      <c r="I662" s="101"/>
      <c r="J662" s="257"/>
      <c r="K662" s="101"/>
      <c r="L662" s="101"/>
      <c r="M662" s="76" t="s">
        <v>2368</v>
      </c>
      <c r="N662" s="49" t="s">
        <v>2404</v>
      </c>
      <c r="O662" s="49"/>
      <c r="P662" s="76" t="str">
        <f t="shared" si="480"/>
        <v/>
      </c>
      <c r="Q662" s="102" t="s">
        <v>764</v>
      </c>
      <c r="R662" s="49"/>
      <c r="S662" s="76" t="s">
        <v>1856</v>
      </c>
      <c r="T662" s="76" t="s">
        <v>762</v>
      </c>
      <c r="U662" s="89"/>
      <c r="V662" s="90">
        <v>1</v>
      </c>
      <c r="W662" s="399">
        <f t="shared" si="459"/>
        <v>87242</v>
      </c>
      <c r="X662" s="171" t="s">
        <v>2484</v>
      </c>
      <c r="Y662" s="76"/>
      <c r="Z662" s="473" t="s">
        <v>4575</v>
      </c>
      <c r="AA662" s="473" t="s">
        <v>4575</v>
      </c>
      <c r="AB662" s="473" t="s">
        <v>4576</v>
      </c>
      <c r="AC662" s="132">
        <v>42832</v>
      </c>
      <c r="AD662" s="132">
        <v>42796</v>
      </c>
      <c r="AE662" s="132">
        <v>42796</v>
      </c>
      <c r="AF662" s="132" t="str">
        <f t="shared" si="460"/>
        <v>SAME</v>
      </c>
      <c r="AG662" s="132">
        <f t="shared" si="461"/>
        <v>42796</v>
      </c>
      <c r="AH662" s="132"/>
      <c r="AI662" s="204"/>
      <c r="AJ662" s="205"/>
      <c r="AK662" s="211"/>
      <c r="AL662" s="207"/>
      <c r="AM662" s="208">
        <v>87242</v>
      </c>
      <c r="AN662" s="93"/>
      <c r="AO662" s="49" t="str">
        <f t="shared" si="458"/>
        <v>長野県下伊那郡平谷村４０３－６７３－１</v>
      </c>
      <c r="AP662" s="49"/>
      <c r="AQ662" s="89"/>
      <c r="AR662" s="93"/>
      <c r="AS662" s="89">
        <v>43046</v>
      </c>
      <c r="AT662" s="93">
        <v>87242</v>
      </c>
      <c r="AU662" s="89"/>
      <c r="AV662" s="93"/>
      <c r="AW662" s="89"/>
      <c r="AX662" s="103"/>
      <c r="AY662" s="391">
        <f t="shared" si="462"/>
        <v>87242</v>
      </c>
      <c r="AZ662" s="95">
        <f t="shared" si="481"/>
        <v>0</v>
      </c>
      <c r="BA662" s="49" t="str">
        <f t="shared" si="482"/>
        <v>長野県下伊那郡平谷村４０３－６７３－１</v>
      </c>
      <c r="BB662" s="48">
        <f t="shared" si="463"/>
        <v>1</v>
      </c>
      <c r="BC662" s="96">
        <f t="shared" si="464"/>
        <v>0</v>
      </c>
      <c r="BD662" s="89">
        <f t="shared" si="483"/>
        <v>42832</v>
      </c>
      <c r="BE662" s="97">
        <f t="shared" si="465"/>
        <v>0</v>
      </c>
      <c r="BF662" s="97">
        <f t="shared" si="466"/>
        <v>0</v>
      </c>
      <c r="BG662" s="97">
        <f t="shared" si="467"/>
        <v>0</v>
      </c>
      <c r="BH662" s="97">
        <f t="shared" si="468"/>
        <v>0</v>
      </c>
      <c r="BI662" s="97">
        <f t="shared" si="469"/>
        <v>0</v>
      </c>
      <c r="BJ662" s="97">
        <f t="shared" si="470"/>
        <v>0</v>
      </c>
      <c r="BK662" s="97">
        <f t="shared" si="471"/>
        <v>0</v>
      </c>
      <c r="BL662" s="97">
        <f t="shared" si="472"/>
        <v>0</v>
      </c>
      <c r="BM662" s="97">
        <f t="shared" si="473"/>
        <v>0</v>
      </c>
      <c r="BN662" s="97">
        <f t="shared" si="474"/>
        <v>0</v>
      </c>
      <c r="BO662" s="97">
        <f t="shared" si="475"/>
        <v>0</v>
      </c>
      <c r="BP662" s="97">
        <f t="shared" si="476"/>
        <v>0</v>
      </c>
      <c r="BQ662" s="97">
        <f t="shared" si="477"/>
        <v>0</v>
      </c>
      <c r="BR662" s="97">
        <f t="shared" si="478"/>
        <v>0</v>
      </c>
      <c r="BS662" s="98">
        <f t="shared" si="479"/>
        <v>0</v>
      </c>
      <c r="BT662" s="184"/>
      <c r="BU662" s="118" t="s">
        <v>3723</v>
      </c>
      <c r="BV662" s="103"/>
    </row>
    <row r="663" spans="1:74" s="100" customFormat="1" ht="31.5" customHeight="1" x14ac:dyDescent="0.25">
      <c r="A663" s="74">
        <v>20</v>
      </c>
      <c r="B663" s="75">
        <v>470</v>
      </c>
      <c r="C663" s="49" t="s">
        <v>2024</v>
      </c>
      <c r="D663" s="76" t="s">
        <v>3393</v>
      </c>
      <c r="E663" s="76" t="s">
        <v>1112</v>
      </c>
      <c r="F663" s="101"/>
      <c r="G663" s="101"/>
      <c r="H663" s="101"/>
      <c r="I663" s="101"/>
      <c r="J663" s="257"/>
      <c r="K663" s="101"/>
      <c r="L663" s="101"/>
      <c r="M663" s="77"/>
      <c r="N663" s="49" t="s">
        <v>1477</v>
      </c>
      <c r="O663" s="49"/>
      <c r="P663" s="76" t="str">
        <f t="shared" si="480"/>
        <v/>
      </c>
      <c r="Q663" s="102" t="s">
        <v>764</v>
      </c>
      <c r="R663" s="49"/>
      <c r="S663" s="76" t="s">
        <v>1856</v>
      </c>
      <c r="T663" s="76" t="s">
        <v>762</v>
      </c>
      <c r="U663" s="89"/>
      <c r="V663" s="90">
        <v>2</v>
      </c>
      <c r="W663" s="399">
        <f t="shared" si="459"/>
        <v>643950</v>
      </c>
      <c r="X663" s="171" t="s">
        <v>3534</v>
      </c>
      <c r="Y663" s="76"/>
      <c r="Z663" s="473" t="s">
        <v>4575</v>
      </c>
      <c r="AA663" s="473" t="s">
        <v>4575</v>
      </c>
      <c r="AB663" s="473" t="s">
        <v>4576</v>
      </c>
      <c r="AC663" s="132" t="s">
        <v>146</v>
      </c>
      <c r="AD663" s="132">
        <v>42796</v>
      </c>
      <c r="AE663" s="132">
        <v>42796</v>
      </c>
      <c r="AF663" s="132" t="str">
        <f t="shared" si="460"/>
        <v>SAME</v>
      </c>
      <c r="AG663" s="132">
        <f t="shared" si="461"/>
        <v>42796</v>
      </c>
      <c r="AH663" s="132"/>
      <c r="AI663" s="204"/>
      <c r="AJ663" s="205"/>
      <c r="AK663" s="206"/>
      <c r="AL663" s="207"/>
      <c r="AM663" s="208">
        <v>1287900</v>
      </c>
      <c r="AN663" s="93"/>
      <c r="AO663" s="49" t="str">
        <f t="shared" si="458"/>
        <v>長野県下伊那郡平谷村４０３－６７３－１～２</v>
      </c>
      <c r="AP663" s="49"/>
      <c r="AQ663" s="89"/>
      <c r="AR663" s="93"/>
      <c r="AS663" s="89">
        <v>43046</v>
      </c>
      <c r="AT663" s="93">
        <v>87242</v>
      </c>
      <c r="AU663" s="89"/>
      <c r="AV663" s="93"/>
      <c r="AW663" s="89"/>
      <c r="AX663" s="103"/>
      <c r="AY663" s="391">
        <f t="shared" si="462"/>
        <v>87242</v>
      </c>
      <c r="AZ663" s="95">
        <f t="shared" si="481"/>
        <v>1200658</v>
      </c>
      <c r="BA663" s="49" t="str">
        <f t="shared" si="482"/>
        <v>長野県下伊那郡平谷村４０３－６７３－１～２</v>
      </c>
      <c r="BB663" s="48">
        <f t="shared" si="463"/>
        <v>2</v>
      </c>
      <c r="BC663" s="96">
        <f t="shared" si="464"/>
        <v>0</v>
      </c>
      <c r="BD663" s="89" t="str">
        <f t="shared" si="483"/>
        <v>期限未記載</v>
      </c>
      <c r="BE663" s="97">
        <f t="shared" si="465"/>
        <v>1200658</v>
      </c>
      <c r="BF663" s="97">
        <f t="shared" si="466"/>
        <v>0</v>
      </c>
      <c r="BG663" s="97">
        <f t="shared" si="467"/>
        <v>0</v>
      </c>
      <c r="BH663" s="97">
        <f t="shared" si="468"/>
        <v>0</v>
      </c>
      <c r="BI663" s="97">
        <f t="shared" si="469"/>
        <v>0</v>
      </c>
      <c r="BJ663" s="97">
        <f t="shared" si="470"/>
        <v>0</v>
      </c>
      <c r="BK663" s="97">
        <f t="shared" si="471"/>
        <v>0</v>
      </c>
      <c r="BL663" s="97">
        <f t="shared" si="472"/>
        <v>0</v>
      </c>
      <c r="BM663" s="97">
        <f t="shared" si="473"/>
        <v>0</v>
      </c>
      <c r="BN663" s="97">
        <f t="shared" si="474"/>
        <v>0</v>
      </c>
      <c r="BO663" s="97">
        <f t="shared" si="475"/>
        <v>0</v>
      </c>
      <c r="BP663" s="97">
        <f t="shared" si="476"/>
        <v>0</v>
      </c>
      <c r="BQ663" s="97">
        <f t="shared" si="477"/>
        <v>0</v>
      </c>
      <c r="BR663" s="97">
        <f t="shared" si="478"/>
        <v>0</v>
      </c>
      <c r="BS663" s="98">
        <f t="shared" si="479"/>
        <v>0</v>
      </c>
      <c r="BT663" s="184"/>
      <c r="BU663" s="118"/>
      <c r="BV663" s="122"/>
    </row>
    <row r="664" spans="1:74" s="100" customFormat="1" ht="31.5" customHeight="1" x14ac:dyDescent="0.25">
      <c r="A664" s="74">
        <v>20</v>
      </c>
      <c r="B664" s="75">
        <v>475</v>
      </c>
      <c r="C664" s="49" t="s">
        <v>2026</v>
      </c>
      <c r="D664" s="349" t="s">
        <v>4128</v>
      </c>
      <c r="E664" s="76" t="s">
        <v>1338</v>
      </c>
      <c r="F664" s="380" t="s">
        <v>4141</v>
      </c>
      <c r="G664" s="380"/>
      <c r="H664" s="380"/>
      <c r="I664" s="380"/>
      <c r="J664" s="380"/>
      <c r="K664" s="380"/>
      <c r="L664" s="380" t="s">
        <v>4123</v>
      </c>
      <c r="M664" s="77"/>
      <c r="N664" s="49" t="s">
        <v>1480</v>
      </c>
      <c r="O664" s="49"/>
      <c r="P664" s="76" t="str">
        <f t="shared" si="480"/>
        <v/>
      </c>
      <c r="Q664" s="102" t="s">
        <v>768</v>
      </c>
      <c r="R664" s="49"/>
      <c r="S664" s="76" t="s">
        <v>1856</v>
      </c>
      <c r="T664" s="76" t="s">
        <v>767</v>
      </c>
      <c r="U664" s="89">
        <v>43462</v>
      </c>
      <c r="V664" s="90">
        <v>1</v>
      </c>
      <c r="W664" s="399">
        <f t="shared" si="459"/>
        <v>362860</v>
      </c>
      <c r="X664" s="171" t="s">
        <v>3535</v>
      </c>
      <c r="Y664" s="419"/>
      <c r="Z664" s="473" t="s">
        <v>4575</v>
      </c>
      <c r="AA664" s="473" t="s">
        <v>4575</v>
      </c>
      <c r="AB664" s="473" t="s">
        <v>4576</v>
      </c>
      <c r="AC664" s="132" t="str">
        <f>IF(AZ664=0,"【支払済】","")</f>
        <v>【支払済】</v>
      </c>
      <c r="AD664" s="132">
        <v>43431</v>
      </c>
      <c r="AE664" s="132">
        <v>42731</v>
      </c>
      <c r="AF664" s="132" t="str">
        <f t="shared" si="460"/>
        <v/>
      </c>
      <c r="AG664" s="132">
        <f t="shared" si="461"/>
        <v>42731</v>
      </c>
      <c r="AH664" s="132"/>
      <c r="AI664" s="204"/>
      <c r="AJ664" s="205"/>
      <c r="AK664" s="206"/>
      <c r="AL664" s="207"/>
      <c r="AM664" s="208">
        <v>362860</v>
      </c>
      <c r="AN664" s="93"/>
      <c r="AO664" s="49" t="str">
        <f t="shared" si="458"/>
        <v>長野県下高井郡木島平村大字上木島４６０４－７３</v>
      </c>
      <c r="AP664" s="208">
        <v>362860</v>
      </c>
      <c r="AQ664" s="89">
        <v>43462</v>
      </c>
      <c r="AR664" s="93">
        <v>362860</v>
      </c>
      <c r="AS664" s="89"/>
      <c r="AT664" s="93"/>
      <c r="AU664" s="89"/>
      <c r="AV664" s="93"/>
      <c r="AW664" s="89"/>
      <c r="AX664" s="103"/>
      <c r="AY664" s="391">
        <f t="shared" si="462"/>
        <v>362860</v>
      </c>
      <c r="AZ664" s="95">
        <f t="shared" si="481"/>
        <v>0</v>
      </c>
      <c r="BA664" s="49" t="str">
        <f t="shared" si="482"/>
        <v>長野県下高井郡木島平村大字上木島４６０４－７３</v>
      </c>
      <c r="BB664" s="48">
        <f t="shared" si="463"/>
        <v>1</v>
      </c>
      <c r="BC664" s="96">
        <f t="shared" si="464"/>
        <v>0</v>
      </c>
      <c r="BD664" s="89" t="str">
        <f t="shared" si="483"/>
        <v>【支払済】</v>
      </c>
      <c r="BE664" s="97">
        <f t="shared" si="465"/>
        <v>0</v>
      </c>
      <c r="BF664" s="97">
        <f t="shared" si="466"/>
        <v>0</v>
      </c>
      <c r="BG664" s="97">
        <f t="shared" si="467"/>
        <v>0</v>
      </c>
      <c r="BH664" s="97">
        <f t="shared" si="468"/>
        <v>0</v>
      </c>
      <c r="BI664" s="97">
        <f t="shared" si="469"/>
        <v>0</v>
      </c>
      <c r="BJ664" s="97">
        <f t="shared" si="470"/>
        <v>0</v>
      </c>
      <c r="BK664" s="97">
        <f t="shared" si="471"/>
        <v>0</v>
      </c>
      <c r="BL664" s="97">
        <f t="shared" si="472"/>
        <v>0</v>
      </c>
      <c r="BM664" s="97">
        <f t="shared" si="473"/>
        <v>0</v>
      </c>
      <c r="BN664" s="97">
        <f t="shared" si="474"/>
        <v>0</v>
      </c>
      <c r="BO664" s="97">
        <f t="shared" si="475"/>
        <v>0</v>
      </c>
      <c r="BP664" s="97">
        <f t="shared" si="476"/>
        <v>0</v>
      </c>
      <c r="BQ664" s="97">
        <f t="shared" si="477"/>
        <v>0</v>
      </c>
      <c r="BR664" s="97">
        <f t="shared" si="478"/>
        <v>0</v>
      </c>
      <c r="BS664" s="98">
        <f t="shared" si="479"/>
        <v>0</v>
      </c>
      <c r="BT664" s="184"/>
      <c r="BU664" s="118"/>
      <c r="BV664" s="492"/>
    </row>
    <row r="665" spans="1:74" ht="31.5" customHeight="1" x14ac:dyDescent="0.25">
      <c r="A665" s="74">
        <v>20</v>
      </c>
      <c r="B665" s="75">
        <v>571</v>
      </c>
      <c r="C665" s="49" t="s">
        <v>2039</v>
      </c>
      <c r="D665" s="349" t="s">
        <v>4056</v>
      </c>
      <c r="E665" s="49"/>
      <c r="F665" s="380" t="s">
        <v>4107</v>
      </c>
      <c r="G665" s="380"/>
      <c r="H665" s="381"/>
      <c r="I665" s="381"/>
      <c r="J665" s="381"/>
      <c r="K665" s="381"/>
      <c r="L665" s="381" t="s">
        <v>4094</v>
      </c>
      <c r="M665" s="77"/>
      <c r="N665" s="49" t="s">
        <v>1572</v>
      </c>
      <c r="O665" s="49"/>
      <c r="P665" s="76" t="str">
        <f t="shared" si="480"/>
        <v>番地未確定</v>
      </c>
      <c r="Q665" s="102" t="s">
        <v>796</v>
      </c>
      <c r="R665" s="49"/>
      <c r="S665" s="76" t="s">
        <v>1856</v>
      </c>
      <c r="T665" s="48" t="s">
        <v>62</v>
      </c>
      <c r="U665" s="89"/>
      <c r="V665" s="90">
        <v>2</v>
      </c>
      <c r="W665" s="399">
        <f t="shared" si="459"/>
        <v>523100</v>
      </c>
      <c r="X665" s="171" t="s">
        <v>3536</v>
      </c>
      <c r="Y665" s="231"/>
      <c r="Z665" s="473" t="s">
        <v>4575</v>
      </c>
      <c r="AA665" s="473" t="s">
        <v>4575</v>
      </c>
      <c r="AB665" s="473" t="s">
        <v>4576</v>
      </c>
      <c r="AC665" s="213"/>
      <c r="AD665" s="132">
        <v>42794</v>
      </c>
      <c r="AE665" s="132"/>
      <c r="AF665" s="132" t="str">
        <f t="shared" si="460"/>
        <v/>
      </c>
      <c r="AG665" s="132">
        <f t="shared" si="461"/>
        <v>42794</v>
      </c>
      <c r="AH665" s="132"/>
      <c r="AI665" s="132"/>
      <c r="AJ665" s="132"/>
      <c r="AK665" s="112"/>
      <c r="AL665" s="132"/>
      <c r="AM665" s="223"/>
      <c r="AN665" s="111">
        <v>1046200</v>
      </c>
      <c r="AO665" s="49" t="str">
        <f t="shared" si="458"/>
        <v>長野県茅野市宮川１１０４６－１、（番地未確定）</v>
      </c>
      <c r="AP665" s="49"/>
      <c r="AQ665" s="89"/>
      <c r="AR665" s="93"/>
      <c r="AS665" s="89"/>
      <c r="AT665" s="93"/>
      <c r="AU665" s="89"/>
      <c r="AV665" s="93"/>
      <c r="AW665" s="107"/>
      <c r="AX665" s="103"/>
      <c r="AY665" s="391">
        <f t="shared" si="462"/>
        <v>0</v>
      </c>
      <c r="AZ665" s="95" t="str">
        <f t="shared" si="481"/>
        <v/>
      </c>
      <c r="BA665" s="49" t="str">
        <f t="shared" si="482"/>
        <v>長野県茅野市宮川１１０４６－１、（番地未確定）</v>
      </c>
      <c r="BB665" s="48">
        <f t="shared" si="463"/>
        <v>2</v>
      </c>
      <c r="BC665" s="96">
        <f t="shared" si="464"/>
        <v>0</v>
      </c>
      <c r="BD665" s="89">
        <f t="shared" si="483"/>
        <v>0</v>
      </c>
      <c r="BE665" s="97">
        <f t="shared" si="465"/>
        <v>0</v>
      </c>
      <c r="BF665" s="97" t="str">
        <f t="shared" si="466"/>
        <v/>
      </c>
      <c r="BG665" s="97">
        <f t="shared" si="467"/>
        <v>0</v>
      </c>
      <c r="BH665" s="97">
        <f t="shared" si="468"/>
        <v>0</v>
      </c>
      <c r="BI665" s="97">
        <f t="shared" si="469"/>
        <v>0</v>
      </c>
      <c r="BJ665" s="97">
        <f t="shared" si="470"/>
        <v>0</v>
      </c>
      <c r="BK665" s="97">
        <f t="shared" si="471"/>
        <v>0</v>
      </c>
      <c r="BL665" s="97">
        <f t="shared" si="472"/>
        <v>0</v>
      </c>
      <c r="BM665" s="97">
        <f t="shared" si="473"/>
        <v>0</v>
      </c>
      <c r="BN665" s="97">
        <f t="shared" si="474"/>
        <v>0</v>
      </c>
      <c r="BO665" s="97">
        <f t="shared" si="475"/>
        <v>0</v>
      </c>
      <c r="BP665" s="97">
        <f t="shared" si="476"/>
        <v>0</v>
      </c>
      <c r="BQ665" s="97">
        <f t="shared" si="477"/>
        <v>0</v>
      </c>
      <c r="BR665" s="97">
        <f t="shared" si="478"/>
        <v>0</v>
      </c>
      <c r="BS665" s="98" t="e">
        <f t="shared" si="479"/>
        <v>#VALUE!</v>
      </c>
      <c r="BT665" s="184"/>
      <c r="BU665" s="118"/>
      <c r="BV665" s="103"/>
    </row>
    <row r="666" spans="1:74" s="100" customFormat="1" ht="31.5" customHeight="1" x14ac:dyDescent="0.25">
      <c r="A666" s="74">
        <v>20</v>
      </c>
      <c r="B666" s="75">
        <v>570</v>
      </c>
      <c r="C666" s="49" t="s">
        <v>2039</v>
      </c>
      <c r="D666" s="349" t="s">
        <v>4056</v>
      </c>
      <c r="E666" s="76" t="s">
        <v>1060</v>
      </c>
      <c r="F666" s="380" t="s">
        <v>4107</v>
      </c>
      <c r="G666" s="380"/>
      <c r="H666" s="381"/>
      <c r="I666" s="381"/>
      <c r="J666" s="381"/>
      <c r="K666" s="381"/>
      <c r="L666" s="381" t="s">
        <v>4094</v>
      </c>
      <c r="M666" s="77"/>
      <c r="N666" s="49" t="s">
        <v>1572</v>
      </c>
      <c r="O666" s="49"/>
      <c r="P666" s="76" t="str">
        <f t="shared" si="480"/>
        <v>番地未確定</v>
      </c>
      <c r="Q666" s="102" t="s">
        <v>796</v>
      </c>
      <c r="R666" s="49"/>
      <c r="S666" s="76" t="s">
        <v>1856</v>
      </c>
      <c r="T666" s="76" t="s">
        <v>62</v>
      </c>
      <c r="U666" s="89"/>
      <c r="V666" s="90">
        <v>2</v>
      </c>
      <c r="W666" s="399">
        <f t="shared" si="459"/>
        <v>564950</v>
      </c>
      <c r="X666" s="171" t="s">
        <v>3536</v>
      </c>
      <c r="Y666" s="170"/>
      <c r="Z666" s="473" t="s">
        <v>4575</v>
      </c>
      <c r="AA666" s="473" t="s">
        <v>4575</v>
      </c>
      <c r="AB666" s="473" t="s">
        <v>4576</v>
      </c>
      <c r="AC666" s="132" t="s">
        <v>146</v>
      </c>
      <c r="AD666" s="132">
        <v>42810</v>
      </c>
      <c r="AE666" s="132">
        <v>42810</v>
      </c>
      <c r="AF666" s="132" t="str">
        <f t="shared" si="460"/>
        <v>SAME</v>
      </c>
      <c r="AG666" s="132">
        <f t="shared" si="461"/>
        <v>42810</v>
      </c>
      <c r="AH666" s="132"/>
      <c r="AI666" s="204"/>
      <c r="AJ666" s="205"/>
      <c r="AK666" s="211"/>
      <c r="AL666" s="207"/>
      <c r="AM666" s="208">
        <v>1129900</v>
      </c>
      <c r="AN666" s="93"/>
      <c r="AO666" s="49" t="str">
        <f t="shared" si="458"/>
        <v>長野県茅野市宮川１１０４６－１、（番地未確定）</v>
      </c>
      <c r="AP666" s="49"/>
      <c r="AQ666" s="89"/>
      <c r="AR666" s="93"/>
      <c r="AS666" s="89">
        <v>42849</v>
      </c>
      <c r="AT666" s="93">
        <v>7110</v>
      </c>
      <c r="AU666" s="89"/>
      <c r="AV666" s="93"/>
      <c r="AW666" s="89"/>
      <c r="AX666" s="103"/>
      <c r="AY666" s="391">
        <f t="shared" si="462"/>
        <v>7110</v>
      </c>
      <c r="AZ666" s="95">
        <f t="shared" si="481"/>
        <v>1122790</v>
      </c>
      <c r="BA666" s="49" t="str">
        <f t="shared" si="482"/>
        <v>長野県茅野市宮川１１０４６－１、（番地未確定）</v>
      </c>
      <c r="BB666" s="48">
        <f t="shared" si="463"/>
        <v>2</v>
      </c>
      <c r="BC666" s="96">
        <f t="shared" si="464"/>
        <v>0</v>
      </c>
      <c r="BD666" s="89" t="str">
        <f t="shared" si="483"/>
        <v>期限未記載</v>
      </c>
      <c r="BE666" s="97">
        <f t="shared" si="465"/>
        <v>1122790</v>
      </c>
      <c r="BF666" s="97">
        <f t="shared" si="466"/>
        <v>0</v>
      </c>
      <c r="BG666" s="97">
        <f t="shared" si="467"/>
        <v>0</v>
      </c>
      <c r="BH666" s="97">
        <f t="shared" si="468"/>
        <v>0</v>
      </c>
      <c r="BI666" s="97">
        <f t="shared" si="469"/>
        <v>0</v>
      </c>
      <c r="BJ666" s="97">
        <f t="shared" si="470"/>
        <v>0</v>
      </c>
      <c r="BK666" s="97">
        <f t="shared" si="471"/>
        <v>0</v>
      </c>
      <c r="BL666" s="97">
        <f t="shared" si="472"/>
        <v>0</v>
      </c>
      <c r="BM666" s="97">
        <f t="shared" si="473"/>
        <v>0</v>
      </c>
      <c r="BN666" s="97">
        <f t="shared" si="474"/>
        <v>0</v>
      </c>
      <c r="BO666" s="97">
        <f t="shared" si="475"/>
        <v>0</v>
      </c>
      <c r="BP666" s="97">
        <f t="shared" si="476"/>
        <v>0</v>
      </c>
      <c r="BQ666" s="97">
        <f t="shared" si="477"/>
        <v>0</v>
      </c>
      <c r="BR666" s="97">
        <f t="shared" si="478"/>
        <v>0</v>
      </c>
      <c r="BS666" s="98">
        <f t="shared" si="479"/>
        <v>0</v>
      </c>
      <c r="BT666" s="184"/>
      <c r="BU666" s="118"/>
      <c r="BV666" s="122"/>
    </row>
    <row r="667" spans="1:74" ht="31.5" customHeight="1" x14ac:dyDescent="0.25">
      <c r="A667" s="74">
        <v>20</v>
      </c>
      <c r="B667" s="75">
        <v>573</v>
      </c>
      <c r="C667" s="49" t="s">
        <v>2039</v>
      </c>
      <c r="D667" s="349" t="s">
        <v>4056</v>
      </c>
      <c r="E667" s="49"/>
      <c r="F667" s="380" t="s">
        <v>4096</v>
      </c>
      <c r="G667" s="380"/>
      <c r="H667" s="381"/>
      <c r="I667" s="381"/>
      <c r="J667" s="381"/>
      <c r="K667" s="381"/>
      <c r="L667" s="381" t="s">
        <v>4094</v>
      </c>
      <c r="M667" s="77"/>
      <c r="N667" s="49" t="s">
        <v>1571</v>
      </c>
      <c r="O667" s="49"/>
      <c r="P667" s="76" t="str">
        <f t="shared" si="480"/>
        <v/>
      </c>
      <c r="Q667" s="102" t="s">
        <v>63</v>
      </c>
      <c r="R667" s="49"/>
      <c r="S667" s="76" t="s">
        <v>1856</v>
      </c>
      <c r="T667" s="48" t="s">
        <v>62</v>
      </c>
      <c r="U667" s="89"/>
      <c r="V667" s="90">
        <v>5</v>
      </c>
      <c r="W667" s="399">
        <f t="shared" si="459"/>
        <v>514560</v>
      </c>
      <c r="X667" s="171" t="s">
        <v>3537</v>
      </c>
      <c r="Y667" s="504"/>
      <c r="Z667" s="473" t="s">
        <v>4575</v>
      </c>
      <c r="AA667" s="473" t="s">
        <v>4575</v>
      </c>
      <c r="AB667" s="473" t="s">
        <v>4576</v>
      </c>
      <c r="AC667" s="213"/>
      <c r="AD667" s="132">
        <v>42794</v>
      </c>
      <c r="AE667" s="132"/>
      <c r="AF667" s="132" t="str">
        <f t="shared" si="460"/>
        <v/>
      </c>
      <c r="AG667" s="132">
        <f t="shared" si="461"/>
        <v>42794</v>
      </c>
      <c r="AH667" s="132"/>
      <c r="AI667" s="132"/>
      <c r="AJ667" s="132"/>
      <c r="AK667" s="112"/>
      <c r="AL667" s="132"/>
      <c r="AM667" s="223"/>
      <c r="AN667" s="111">
        <v>2572800</v>
      </c>
      <c r="AO667" s="49" t="str">
        <f t="shared" si="458"/>
        <v>長野県茅野市玉川字原山１１４００－１、１４１７～１４２０</v>
      </c>
      <c r="AP667" s="49"/>
      <c r="AQ667" s="89"/>
      <c r="AR667" s="93"/>
      <c r="AS667" s="89"/>
      <c r="AT667" s="93"/>
      <c r="AU667" s="89"/>
      <c r="AV667" s="93"/>
      <c r="AW667" s="107"/>
      <c r="AX667" s="103"/>
      <c r="AY667" s="391">
        <f t="shared" si="462"/>
        <v>0</v>
      </c>
      <c r="AZ667" s="95" t="str">
        <f t="shared" si="481"/>
        <v/>
      </c>
      <c r="BA667" s="49" t="str">
        <f t="shared" si="482"/>
        <v>長野県茅野市玉川字原山１１４００－１、１４１７～１４２０</v>
      </c>
      <c r="BB667" s="48">
        <f t="shared" si="463"/>
        <v>5</v>
      </c>
      <c r="BC667" s="96">
        <f t="shared" si="464"/>
        <v>0</v>
      </c>
      <c r="BD667" s="89">
        <f t="shared" si="483"/>
        <v>0</v>
      </c>
      <c r="BE667" s="97">
        <f t="shared" si="465"/>
        <v>0</v>
      </c>
      <c r="BF667" s="97" t="str">
        <f t="shared" si="466"/>
        <v/>
      </c>
      <c r="BG667" s="97">
        <f t="shared" si="467"/>
        <v>0</v>
      </c>
      <c r="BH667" s="97">
        <f t="shared" si="468"/>
        <v>0</v>
      </c>
      <c r="BI667" s="97">
        <f t="shared" si="469"/>
        <v>0</v>
      </c>
      <c r="BJ667" s="97">
        <f t="shared" si="470"/>
        <v>0</v>
      </c>
      <c r="BK667" s="97">
        <f t="shared" si="471"/>
        <v>0</v>
      </c>
      <c r="BL667" s="97">
        <f t="shared" si="472"/>
        <v>0</v>
      </c>
      <c r="BM667" s="97">
        <f t="shared" si="473"/>
        <v>0</v>
      </c>
      <c r="BN667" s="97">
        <f t="shared" si="474"/>
        <v>0</v>
      </c>
      <c r="BO667" s="97">
        <f t="shared" si="475"/>
        <v>0</v>
      </c>
      <c r="BP667" s="97">
        <f t="shared" si="476"/>
        <v>0</v>
      </c>
      <c r="BQ667" s="97">
        <f t="shared" si="477"/>
        <v>0</v>
      </c>
      <c r="BR667" s="97">
        <f t="shared" si="478"/>
        <v>0</v>
      </c>
      <c r="BS667" s="98" t="e">
        <f t="shared" si="479"/>
        <v>#VALUE!</v>
      </c>
      <c r="BT667" s="184"/>
      <c r="BU667" s="118"/>
      <c r="BV667" s="103"/>
    </row>
    <row r="668" spans="1:74" ht="31.5" customHeight="1" x14ac:dyDescent="0.25">
      <c r="A668" s="74">
        <v>20</v>
      </c>
      <c r="B668" s="75">
        <v>572</v>
      </c>
      <c r="C668" s="49" t="s">
        <v>2039</v>
      </c>
      <c r="D668" s="349" t="s">
        <v>4056</v>
      </c>
      <c r="E668" s="76" t="s">
        <v>1115</v>
      </c>
      <c r="F668" s="380" t="s">
        <v>4096</v>
      </c>
      <c r="G668" s="380"/>
      <c r="H668" s="381"/>
      <c r="I668" s="381"/>
      <c r="J668" s="381"/>
      <c r="K668" s="381"/>
      <c r="L668" s="381" t="s">
        <v>4094</v>
      </c>
      <c r="M668" s="77"/>
      <c r="N668" s="49" t="s">
        <v>1571</v>
      </c>
      <c r="O668" s="49"/>
      <c r="P668" s="76" t="str">
        <f t="shared" si="480"/>
        <v/>
      </c>
      <c r="Q668" s="102" t="s">
        <v>63</v>
      </c>
      <c r="R668" s="49"/>
      <c r="S668" s="76" t="s">
        <v>1856</v>
      </c>
      <c r="T668" s="76" t="s">
        <v>62</v>
      </c>
      <c r="U668" s="89"/>
      <c r="V668" s="90">
        <v>5</v>
      </c>
      <c r="W668" s="399">
        <f t="shared" si="459"/>
        <v>555720</v>
      </c>
      <c r="X668" s="171" t="s">
        <v>3537</v>
      </c>
      <c r="Y668" s="203"/>
      <c r="Z668" s="473" t="s">
        <v>4575</v>
      </c>
      <c r="AA668" s="473" t="s">
        <v>4575</v>
      </c>
      <c r="AB668" s="473" t="s">
        <v>4576</v>
      </c>
      <c r="AC668" s="132" t="s">
        <v>146</v>
      </c>
      <c r="AD668" s="132">
        <v>42810</v>
      </c>
      <c r="AE668" s="132">
        <v>42810</v>
      </c>
      <c r="AF668" s="132" t="str">
        <f t="shared" si="460"/>
        <v>SAME</v>
      </c>
      <c r="AG668" s="132">
        <f t="shared" si="461"/>
        <v>42810</v>
      </c>
      <c r="AH668" s="132"/>
      <c r="AI668" s="204"/>
      <c r="AJ668" s="205"/>
      <c r="AK668" s="206"/>
      <c r="AL668" s="207"/>
      <c r="AM668" s="208">
        <v>2778600</v>
      </c>
      <c r="AN668" s="93"/>
      <c r="AO668" s="49" t="str">
        <f t="shared" si="458"/>
        <v>長野県茅野市玉川字原山１１４００－１、１４１７～１４２０</v>
      </c>
      <c r="AP668" s="49"/>
      <c r="AQ668" s="89"/>
      <c r="AR668" s="93"/>
      <c r="AS668" s="89">
        <v>42849</v>
      </c>
      <c r="AT668" s="93">
        <v>10770</v>
      </c>
      <c r="AU668" s="89"/>
      <c r="AV668" s="93"/>
      <c r="AW668" s="89"/>
      <c r="AX668" s="103"/>
      <c r="AY668" s="391">
        <f t="shared" si="462"/>
        <v>10770</v>
      </c>
      <c r="AZ668" s="95">
        <f t="shared" si="481"/>
        <v>2767830</v>
      </c>
      <c r="BA668" s="49" t="str">
        <f t="shared" si="482"/>
        <v>長野県茅野市玉川字原山１１４００－１、１４１７～１４２０</v>
      </c>
      <c r="BB668" s="48">
        <f t="shared" si="463"/>
        <v>5</v>
      </c>
      <c r="BC668" s="96">
        <f t="shared" si="464"/>
        <v>0</v>
      </c>
      <c r="BD668" s="89" t="str">
        <f t="shared" si="483"/>
        <v>期限未記載</v>
      </c>
      <c r="BE668" s="97">
        <f t="shared" si="465"/>
        <v>2767830</v>
      </c>
      <c r="BF668" s="97">
        <f t="shared" si="466"/>
        <v>0</v>
      </c>
      <c r="BG668" s="97">
        <f t="shared" si="467"/>
        <v>0</v>
      </c>
      <c r="BH668" s="97">
        <f t="shared" si="468"/>
        <v>0</v>
      </c>
      <c r="BI668" s="97">
        <f t="shared" si="469"/>
        <v>0</v>
      </c>
      <c r="BJ668" s="97">
        <f t="shared" si="470"/>
        <v>0</v>
      </c>
      <c r="BK668" s="97">
        <f t="shared" si="471"/>
        <v>0</v>
      </c>
      <c r="BL668" s="97">
        <f t="shared" si="472"/>
        <v>0</v>
      </c>
      <c r="BM668" s="97">
        <f t="shared" si="473"/>
        <v>0</v>
      </c>
      <c r="BN668" s="97">
        <f t="shared" si="474"/>
        <v>0</v>
      </c>
      <c r="BO668" s="97">
        <f t="shared" si="475"/>
        <v>0</v>
      </c>
      <c r="BP668" s="97">
        <f t="shared" si="476"/>
        <v>0</v>
      </c>
      <c r="BQ668" s="97">
        <f t="shared" si="477"/>
        <v>0</v>
      </c>
      <c r="BR668" s="97">
        <f t="shared" si="478"/>
        <v>0</v>
      </c>
      <c r="BS668" s="98">
        <f t="shared" si="479"/>
        <v>0</v>
      </c>
      <c r="BT668" s="184"/>
      <c r="BU668" s="118"/>
      <c r="BV668" s="103"/>
    </row>
    <row r="669" spans="1:74" s="100" customFormat="1" ht="31.5" customHeight="1" x14ac:dyDescent="0.25">
      <c r="A669" s="74">
        <v>20</v>
      </c>
      <c r="B669" s="75">
        <v>575</v>
      </c>
      <c r="C669" s="49" t="s">
        <v>2039</v>
      </c>
      <c r="D669" s="76" t="s">
        <v>980</v>
      </c>
      <c r="E669" s="49"/>
      <c r="F669" s="101"/>
      <c r="G669" s="101"/>
      <c r="H669" s="141"/>
      <c r="I669" s="141"/>
      <c r="J669" s="269"/>
      <c r="K669" s="141"/>
      <c r="L669" s="141"/>
      <c r="M669" s="77"/>
      <c r="N669" s="49" t="s">
        <v>1570</v>
      </c>
      <c r="O669" s="49"/>
      <c r="P669" s="76" t="str">
        <f t="shared" si="480"/>
        <v/>
      </c>
      <c r="Q669" s="102" t="s">
        <v>795</v>
      </c>
      <c r="R669" s="49"/>
      <c r="S669" s="76" t="s">
        <v>1856</v>
      </c>
      <c r="T669" s="48" t="s">
        <v>62</v>
      </c>
      <c r="U669" s="89"/>
      <c r="V669" s="90">
        <v>4</v>
      </c>
      <c r="W669" s="399">
        <f t="shared" si="459"/>
        <v>582675</v>
      </c>
      <c r="X669" s="171" t="s">
        <v>3538</v>
      </c>
      <c r="Y669" s="213"/>
      <c r="Z669" s="473" t="s">
        <v>4575</v>
      </c>
      <c r="AA669" s="473" t="s">
        <v>4575</v>
      </c>
      <c r="AB669" s="473" t="s">
        <v>4576</v>
      </c>
      <c r="AC669" s="213"/>
      <c r="AD669" s="132">
        <v>42794</v>
      </c>
      <c r="AE669" s="132"/>
      <c r="AF669" s="132" t="str">
        <f t="shared" si="460"/>
        <v/>
      </c>
      <c r="AG669" s="132">
        <f t="shared" si="461"/>
        <v>42794</v>
      </c>
      <c r="AH669" s="132"/>
      <c r="AI669" s="132"/>
      <c r="AJ669" s="132"/>
      <c r="AK669" s="112"/>
      <c r="AL669" s="132"/>
      <c r="AM669" s="223"/>
      <c r="AN669" s="111">
        <v>2330700</v>
      </c>
      <c r="AO669" s="49" t="str">
        <f t="shared" si="458"/>
        <v>長野県茅野市北山字蕨原５７２２－１－１～４</v>
      </c>
      <c r="AP669" s="49"/>
      <c r="AQ669" s="89"/>
      <c r="AR669" s="93"/>
      <c r="AS669" s="89"/>
      <c r="AT669" s="93"/>
      <c r="AU669" s="89"/>
      <c r="AV669" s="93"/>
      <c r="AW669" s="107"/>
      <c r="AX669" s="103"/>
      <c r="AY669" s="391">
        <f t="shared" si="462"/>
        <v>0</v>
      </c>
      <c r="AZ669" s="95" t="str">
        <f t="shared" si="481"/>
        <v/>
      </c>
      <c r="BA669" s="49" t="str">
        <f t="shared" si="482"/>
        <v>長野県茅野市北山字蕨原５７２２－１－１～４</v>
      </c>
      <c r="BB669" s="48">
        <f t="shared" si="463"/>
        <v>4</v>
      </c>
      <c r="BC669" s="96">
        <f t="shared" si="464"/>
        <v>0</v>
      </c>
      <c r="BD669" s="89">
        <f t="shared" si="483"/>
        <v>0</v>
      </c>
      <c r="BE669" s="97">
        <f t="shared" si="465"/>
        <v>0</v>
      </c>
      <c r="BF669" s="97" t="str">
        <f t="shared" si="466"/>
        <v/>
      </c>
      <c r="BG669" s="97">
        <f t="shared" si="467"/>
        <v>0</v>
      </c>
      <c r="BH669" s="97">
        <f t="shared" si="468"/>
        <v>0</v>
      </c>
      <c r="BI669" s="97">
        <f t="shared" si="469"/>
        <v>0</v>
      </c>
      <c r="BJ669" s="97">
        <f t="shared" si="470"/>
        <v>0</v>
      </c>
      <c r="BK669" s="97">
        <f t="shared" si="471"/>
        <v>0</v>
      </c>
      <c r="BL669" s="97">
        <f t="shared" si="472"/>
        <v>0</v>
      </c>
      <c r="BM669" s="97">
        <f t="shared" si="473"/>
        <v>0</v>
      </c>
      <c r="BN669" s="97">
        <f t="shared" si="474"/>
        <v>0</v>
      </c>
      <c r="BO669" s="97">
        <f t="shared" si="475"/>
        <v>0</v>
      </c>
      <c r="BP669" s="97">
        <f t="shared" si="476"/>
        <v>0</v>
      </c>
      <c r="BQ669" s="97">
        <f t="shared" si="477"/>
        <v>0</v>
      </c>
      <c r="BR669" s="97">
        <f t="shared" si="478"/>
        <v>0</v>
      </c>
      <c r="BS669" s="98" t="e">
        <f t="shared" si="479"/>
        <v>#VALUE!</v>
      </c>
      <c r="BT669" s="184"/>
      <c r="BU669" s="118"/>
      <c r="BV669" s="122"/>
    </row>
    <row r="670" spans="1:74" s="100" customFormat="1" ht="31.5" customHeight="1" x14ac:dyDescent="0.25">
      <c r="A670" s="74">
        <v>20</v>
      </c>
      <c r="B670" s="75">
        <v>574</v>
      </c>
      <c r="C670" s="49" t="s">
        <v>2039</v>
      </c>
      <c r="D670" s="76" t="s">
        <v>3393</v>
      </c>
      <c r="E670" s="76" t="s">
        <v>1117</v>
      </c>
      <c r="F670" s="101"/>
      <c r="G670" s="101"/>
      <c r="H670" s="101"/>
      <c r="I670" s="101"/>
      <c r="J670" s="257"/>
      <c r="K670" s="101"/>
      <c r="L670" s="101"/>
      <c r="M670" s="77"/>
      <c r="N670" s="49" t="s">
        <v>1570</v>
      </c>
      <c r="O670" s="49"/>
      <c r="P670" s="76" t="str">
        <f t="shared" si="480"/>
        <v/>
      </c>
      <c r="Q670" s="102" t="s">
        <v>795</v>
      </c>
      <c r="R670" s="49"/>
      <c r="S670" s="76" t="s">
        <v>1856</v>
      </c>
      <c r="T670" s="76" t="s">
        <v>62</v>
      </c>
      <c r="U670" s="89"/>
      <c r="V670" s="90">
        <v>4</v>
      </c>
      <c r="W670" s="399">
        <f t="shared" si="459"/>
        <v>582675</v>
      </c>
      <c r="X670" s="171" t="s">
        <v>3538</v>
      </c>
      <c r="Y670" s="76"/>
      <c r="Z670" s="473" t="s">
        <v>4575</v>
      </c>
      <c r="AA670" s="473" t="s">
        <v>4575</v>
      </c>
      <c r="AB670" s="473" t="s">
        <v>4576</v>
      </c>
      <c r="AC670" s="132" t="s">
        <v>146</v>
      </c>
      <c r="AD670" s="132">
        <v>42810</v>
      </c>
      <c r="AE670" s="132">
        <v>42810</v>
      </c>
      <c r="AF670" s="132" t="str">
        <f t="shared" si="460"/>
        <v>SAME</v>
      </c>
      <c r="AG670" s="132">
        <f t="shared" si="461"/>
        <v>42810</v>
      </c>
      <c r="AH670" s="132"/>
      <c r="AI670" s="204"/>
      <c r="AJ670" s="205"/>
      <c r="AK670" s="206"/>
      <c r="AL670" s="207"/>
      <c r="AM670" s="208">
        <v>2330700</v>
      </c>
      <c r="AN670" s="93"/>
      <c r="AO670" s="49" t="str">
        <f t="shared" si="458"/>
        <v>長野県茅野市北山字蕨原５７２２－１－１～４</v>
      </c>
      <c r="AP670" s="49"/>
      <c r="AQ670" s="89"/>
      <c r="AR670" s="93"/>
      <c r="AS670" s="89">
        <v>42849</v>
      </c>
      <c r="AT670" s="93">
        <v>13410</v>
      </c>
      <c r="AU670" s="89"/>
      <c r="AV670" s="93"/>
      <c r="AW670" s="89"/>
      <c r="AX670" s="103"/>
      <c r="AY670" s="391">
        <f t="shared" si="462"/>
        <v>13410</v>
      </c>
      <c r="AZ670" s="95">
        <f t="shared" si="481"/>
        <v>2317290</v>
      </c>
      <c r="BA670" s="49" t="str">
        <f t="shared" si="482"/>
        <v>長野県茅野市北山字蕨原５７２２－１－１～４</v>
      </c>
      <c r="BB670" s="48">
        <f t="shared" si="463"/>
        <v>4</v>
      </c>
      <c r="BC670" s="96">
        <f t="shared" si="464"/>
        <v>0</v>
      </c>
      <c r="BD670" s="89" t="str">
        <f t="shared" si="483"/>
        <v>期限未記載</v>
      </c>
      <c r="BE670" s="97">
        <f t="shared" si="465"/>
        <v>2317290</v>
      </c>
      <c r="BF670" s="97">
        <f t="shared" si="466"/>
        <v>0</v>
      </c>
      <c r="BG670" s="97">
        <f t="shared" si="467"/>
        <v>0</v>
      </c>
      <c r="BH670" s="97">
        <f t="shared" si="468"/>
        <v>0</v>
      </c>
      <c r="BI670" s="97">
        <f t="shared" si="469"/>
        <v>0</v>
      </c>
      <c r="BJ670" s="97">
        <f t="shared" si="470"/>
        <v>0</v>
      </c>
      <c r="BK670" s="97">
        <f t="shared" si="471"/>
        <v>0</v>
      </c>
      <c r="BL670" s="97">
        <f t="shared" si="472"/>
        <v>0</v>
      </c>
      <c r="BM670" s="97">
        <f t="shared" si="473"/>
        <v>0</v>
      </c>
      <c r="BN670" s="97">
        <f t="shared" si="474"/>
        <v>0</v>
      </c>
      <c r="BO670" s="97">
        <f t="shared" si="475"/>
        <v>0</v>
      </c>
      <c r="BP670" s="97">
        <f t="shared" si="476"/>
        <v>0</v>
      </c>
      <c r="BQ670" s="97">
        <f t="shared" si="477"/>
        <v>0</v>
      </c>
      <c r="BR670" s="97">
        <f t="shared" si="478"/>
        <v>0</v>
      </c>
      <c r="BS670" s="98">
        <f t="shared" si="479"/>
        <v>0</v>
      </c>
      <c r="BT670" s="184"/>
      <c r="BU670" s="58"/>
      <c r="BV670" s="122"/>
    </row>
    <row r="671" spans="1:74" ht="31.5" customHeight="1" x14ac:dyDescent="0.25">
      <c r="A671" s="74">
        <v>20</v>
      </c>
      <c r="B671" s="75">
        <v>488</v>
      </c>
      <c r="C671" s="49" t="s">
        <v>2032</v>
      </c>
      <c r="D671" s="349" t="s">
        <v>4056</v>
      </c>
      <c r="E671" s="76" t="s">
        <v>1116</v>
      </c>
      <c r="F671" s="101" t="s">
        <v>2634</v>
      </c>
      <c r="G671" s="101"/>
      <c r="H671" s="101"/>
      <c r="I671" s="101"/>
      <c r="J671" s="257"/>
      <c r="K671" s="101"/>
      <c r="L671" s="380" t="s">
        <v>4097</v>
      </c>
      <c r="M671" s="76" t="s">
        <v>2371</v>
      </c>
      <c r="N671" s="49" t="s">
        <v>2633</v>
      </c>
      <c r="O671" s="49"/>
      <c r="P671" s="76" t="str">
        <f t="shared" si="480"/>
        <v/>
      </c>
      <c r="Q671" s="102" t="s">
        <v>778</v>
      </c>
      <c r="R671" s="49"/>
      <c r="S671" s="76" t="s">
        <v>1856</v>
      </c>
      <c r="T671" s="76" t="s">
        <v>60</v>
      </c>
      <c r="U671" s="89">
        <v>43462</v>
      </c>
      <c r="V671" s="90">
        <v>1</v>
      </c>
      <c r="W671" s="399">
        <f t="shared" si="459"/>
        <v>1103500</v>
      </c>
      <c r="X671" s="171" t="s">
        <v>2472</v>
      </c>
      <c r="Y671" s="203"/>
      <c r="Z671" s="473" t="s">
        <v>4575</v>
      </c>
      <c r="AA671" s="473" t="s">
        <v>4575</v>
      </c>
      <c r="AB671" s="474" t="s">
        <v>4576</v>
      </c>
      <c r="AC671" s="132">
        <v>42683</v>
      </c>
      <c r="AD671" s="132">
        <v>42654</v>
      </c>
      <c r="AE671" s="132">
        <v>42650</v>
      </c>
      <c r="AF671" s="132" t="str">
        <f t="shared" si="460"/>
        <v/>
      </c>
      <c r="AG671" s="132">
        <f t="shared" si="461"/>
        <v>42650</v>
      </c>
      <c r="AH671" s="132"/>
      <c r="AI671" s="204"/>
      <c r="AJ671" s="205"/>
      <c r="AK671" s="206"/>
      <c r="AL671" s="207"/>
      <c r="AM671" s="208">
        <v>1103500</v>
      </c>
      <c r="AN671" s="93"/>
      <c r="AO671" s="49" t="str">
        <f t="shared" si="458"/>
        <v>長野県佐久市印内５２３－３６－１</v>
      </c>
      <c r="AP671" s="49"/>
      <c r="AQ671" s="89">
        <v>43462</v>
      </c>
      <c r="AR671" s="93">
        <v>1103500</v>
      </c>
      <c r="AS671" s="89"/>
      <c r="AT671" s="93"/>
      <c r="AU671" s="89"/>
      <c r="AV671" s="93"/>
      <c r="AW671" s="89"/>
      <c r="AX671" s="103"/>
      <c r="AY671" s="391">
        <f t="shared" si="462"/>
        <v>1103500</v>
      </c>
      <c r="AZ671" s="95">
        <f t="shared" si="481"/>
        <v>0</v>
      </c>
      <c r="BA671" s="49" t="str">
        <f t="shared" si="482"/>
        <v>長野県佐久市印内５２３－３６－１</v>
      </c>
      <c r="BB671" s="48">
        <f t="shared" si="463"/>
        <v>1</v>
      </c>
      <c r="BC671" s="96">
        <f t="shared" si="464"/>
        <v>0</v>
      </c>
      <c r="BD671" s="89">
        <f t="shared" si="483"/>
        <v>42683</v>
      </c>
      <c r="BE671" s="97">
        <f t="shared" si="465"/>
        <v>0</v>
      </c>
      <c r="BF671" s="97">
        <f t="shared" si="466"/>
        <v>0</v>
      </c>
      <c r="BG671" s="97">
        <f t="shared" si="467"/>
        <v>0</v>
      </c>
      <c r="BH671" s="97">
        <f t="shared" si="468"/>
        <v>0</v>
      </c>
      <c r="BI671" s="97">
        <f t="shared" si="469"/>
        <v>0</v>
      </c>
      <c r="BJ671" s="97">
        <f t="shared" si="470"/>
        <v>0</v>
      </c>
      <c r="BK671" s="97">
        <f t="shared" si="471"/>
        <v>0</v>
      </c>
      <c r="BL671" s="97">
        <f t="shared" si="472"/>
        <v>0</v>
      </c>
      <c r="BM671" s="97">
        <f t="shared" si="473"/>
        <v>0</v>
      </c>
      <c r="BN671" s="97">
        <f t="shared" si="474"/>
        <v>0</v>
      </c>
      <c r="BO671" s="97">
        <f t="shared" si="475"/>
        <v>0</v>
      </c>
      <c r="BP671" s="97">
        <f t="shared" si="476"/>
        <v>0</v>
      </c>
      <c r="BQ671" s="97">
        <f t="shared" si="477"/>
        <v>0</v>
      </c>
      <c r="BR671" s="97">
        <f t="shared" si="478"/>
        <v>0</v>
      </c>
      <c r="BS671" s="98">
        <f t="shared" si="479"/>
        <v>0</v>
      </c>
      <c r="BT671" s="184"/>
      <c r="BV671" s="103"/>
    </row>
    <row r="672" spans="1:74" ht="31.5" customHeight="1" x14ac:dyDescent="0.25">
      <c r="A672" s="74">
        <v>20</v>
      </c>
      <c r="B672" s="75">
        <v>488</v>
      </c>
      <c r="C672" s="49" t="s">
        <v>2032</v>
      </c>
      <c r="D672" s="349" t="s">
        <v>4056</v>
      </c>
      <c r="E672" s="76" t="s">
        <v>1116</v>
      </c>
      <c r="F672" s="101" t="s">
        <v>3045</v>
      </c>
      <c r="G672" s="101"/>
      <c r="H672" s="101"/>
      <c r="I672" s="101"/>
      <c r="J672" s="257"/>
      <c r="K672" s="101"/>
      <c r="L672" s="380" t="s">
        <v>4097</v>
      </c>
      <c r="M672" s="76" t="s">
        <v>2371</v>
      </c>
      <c r="N672" s="49" t="s">
        <v>2633</v>
      </c>
      <c r="O672" s="49"/>
      <c r="P672" s="76" t="str">
        <f t="shared" si="480"/>
        <v/>
      </c>
      <c r="Q672" s="102" t="s">
        <v>778</v>
      </c>
      <c r="R672" s="49"/>
      <c r="S672" s="76" t="s">
        <v>1856</v>
      </c>
      <c r="T672" s="76" t="s">
        <v>60</v>
      </c>
      <c r="U672" s="89">
        <v>43462</v>
      </c>
      <c r="V672" s="90">
        <v>2</v>
      </c>
      <c r="W672" s="399">
        <f t="shared" si="459"/>
        <v>551750</v>
      </c>
      <c r="X672" s="171" t="s">
        <v>2472</v>
      </c>
      <c r="Y672" s="76"/>
      <c r="Z672" s="473" t="s">
        <v>4575</v>
      </c>
      <c r="AA672" s="473" t="s">
        <v>4575</v>
      </c>
      <c r="AB672" s="473" t="s">
        <v>4576</v>
      </c>
      <c r="AC672" s="132">
        <v>42800</v>
      </c>
      <c r="AD672" s="132">
        <v>42786</v>
      </c>
      <c r="AE672" s="132">
        <v>42650</v>
      </c>
      <c r="AF672" s="132" t="str">
        <f t="shared" si="460"/>
        <v/>
      </c>
      <c r="AG672" s="132">
        <f t="shared" si="461"/>
        <v>42650</v>
      </c>
      <c r="AH672" s="132"/>
      <c r="AI672" s="204"/>
      <c r="AJ672" s="205"/>
      <c r="AK672" s="206"/>
      <c r="AL672" s="207"/>
      <c r="AM672" s="208">
        <v>1103500</v>
      </c>
      <c r="AN672" s="93"/>
      <c r="AO672" s="49" t="str">
        <f t="shared" ref="AO672:AO735" si="484">N672</f>
        <v>長野県佐久市印内５２３－３６－１</v>
      </c>
      <c r="AP672" s="49"/>
      <c r="AQ672" s="89">
        <v>43462</v>
      </c>
      <c r="AR672" s="93">
        <v>1103500</v>
      </c>
      <c r="AS672" s="89"/>
      <c r="AT672" s="93"/>
      <c r="AU672" s="89"/>
      <c r="AV672" s="93"/>
      <c r="AW672" s="89"/>
      <c r="AX672" s="103"/>
      <c r="AY672" s="391">
        <f t="shared" si="462"/>
        <v>1103500</v>
      </c>
      <c r="AZ672" s="95">
        <f t="shared" si="481"/>
        <v>0</v>
      </c>
      <c r="BA672" s="49" t="str">
        <f t="shared" si="482"/>
        <v>長野県佐久市印内５２３－３６－１</v>
      </c>
      <c r="BB672" s="48">
        <f t="shared" si="463"/>
        <v>2</v>
      </c>
      <c r="BC672" s="96">
        <f t="shared" si="464"/>
        <v>0</v>
      </c>
      <c r="BD672" s="89">
        <f t="shared" si="483"/>
        <v>42800</v>
      </c>
      <c r="BE672" s="97">
        <f t="shared" si="465"/>
        <v>0</v>
      </c>
      <c r="BF672" s="97">
        <f t="shared" si="466"/>
        <v>0</v>
      </c>
      <c r="BG672" s="97">
        <f t="shared" si="467"/>
        <v>0</v>
      </c>
      <c r="BH672" s="97">
        <f t="shared" si="468"/>
        <v>0</v>
      </c>
      <c r="BI672" s="97">
        <f t="shared" si="469"/>
        <v>0</v>
      </c>
      <c r="BJ672" s="97">
        <f t="shared" si="470"/>
        <v>0</v>
      </c>
      <c r="BK672" s="97">
        <f t="shared" si="471"/>
        <v>0</v>
      </c>
      <c r="BL672" s="97">
        <f t="shared" si="472"/>
        <v>0</v>
      </c>
      <c r="BM672" s="97">
        <f t="shared" si="473"/>
        <v>0</v>
      </c>
      <c r="BN672" s="97">
        <f t="shared" si="474"/>
        <v>0</v>
      </c>
      <c r="BO672" s="97">
        <f t="shared" si="475"/>
        <v>0</v>
      </c>
      <c r="BP672" s="97">
        <f t="shared" si="476"/>
        <v>0</v>
      </c>
      <c r="BQ672" s="97">
        <f t="shared" si="477"/>
        <v>0</v>
      </c>
      <c r="BR672" s="97">
        <f t="shared" si="478"/>
        <v>0</v>
      </c>
      <c r="BS672" s="98">
        <f t="shared" si="479"/>
        <v>0</v>
      </c>
      <c r="BT672" s="184"/>
      <c r="BV672" s="103"/>
    </row>
    <row r="673" spans="1:74" s="100" customFormat="1" ht="31.5" customHeight="1" x14ac:dyDescent="0.25">
      <c r="A673" s="74">
        <v>20</v>
      </c>
      <c r="B673" s="75">
        <v>489</v>
      </c>
      <c r="C673" s="49" t="s">
        <v>2032</v>
      </c>
      <c r="D673" s="349" t="s">
        <v>4056</v>
      </c>
      <c r="E673" s="49"/>
      <c r="F673" s="101"/>
      <c r="G673" s="101"/>
      <c r="H673" s="141"/>
      <c r="I673" s="141"/>
      <c r="J673" s="269"/>
      <c r="K673" s="141"/>
      <c r="L673" s="380" t="s">
        <v>4097</v>
      </c>
      <c r="M673" s="77"/>
      <c r="N673" s="49" t="s">
        <v>1487</v>
      </c>
      <c r="O673" s="49"/>
      <c r="P673" s="76" t="str">
        <f t="shared" si="480"/>
        <v/>
      </c>
      <c r="Q673" s="102" t="s">
        <v>778</v>
      </c>
      <c r="R673" s="49"/>
      <c r="S673" s="76" t="s">
        <v>1856</v>
      </c>
      <c r="T673" s="48" t="s">
        <v>60</v>
      </c>
      <c r="U673" s="89"/>
      <c r="V673" s="90">
        <v>2</v>
      </c>
      <c r="W673" s="399">
        <f t="shared" si="459"/>
        <v>551750</v>
      </c>
      <c r="X673" s="171" t="s">
        <v>2472</v>
      </c>
      <c r="Y673" s="231"/>
      <c r="Z673" s="473" t="s">
        <v>4575</v>
      </c>
      <c r="AA673" s="473" t="s">
        <v>4575</v>
      </c>
      <c r="AB673" s="474" t="s">
        <v>4576</v>
      </c>
      <c r="AC673" s="213"/>
      <c r="AD673" s="132">
        <v>42654</v>
      </c>
      <c r="AE673" s="132"/>
      <c r="AF673" s="132" t="str">
        <f t="shared" si="460"/>
        <v/>
      </c>
      <c r="AG673" s="132">
        <f t="shared" si="461"/>
        <v>42654</v>
      </c>
      <c r="AH673" s="132"/>
      <c r="AI673" s="132"/>
      <c r="AJ673" s="132"/>
      <c r="AK673" s="112"/>
      <c r="AL673" s="132"/>
      <c r="AM673" s="223"/>
      <c r="AN673" s="93">
        <v>1103500</v>
      </c>
      <c r="AO673" s="49" t="str">
        <f t="shared" si="484"/>
        <v>長野県佐久市印内５２３－３６－１～２</v>
      </c>
      <c r="AP673" s="49"/>
      <c r="AQ673" s="89"/>
      <c r="AR673" s="93"/>
      <c r="AS673" s="89"/>
      <c r="AT673" s="93"/>
      <c r="AU673" s="89"/>
      <c r="AV673" s="93"/>
      <c r="AW673" s="107"/>
      <c r="AX673" s="103"/>
      <c r="AY673" s="391">
        <f t="shared" si="462"/>
        <v>0</v>
      </c>
      <c r="AZ673" s="95" t="str">
        <f t="shared" si="481"/>
        <v/>
      </c>
      <c r="BA673" s="49" t="str">
        <f t="shared" si="482"/>
        <v>長野県佐久市印内５２３－３６－１～２</v>
      </c>
      <c r="BB673" s="48">
        <f t="shared" si="463"/>
        <v>2</v>
      </c>
      <c r="BC673" s="96">
        <f t="shared" si="464"/>
        <v>0</v>
      </c>
      <c r="BD673" s="89">
        <f t="shared" si="483"/>
        <v>0</v>
      </c>
      <c r="BE673" s="97">
        <f t="shared" si="465"/>
        <v>0</v>
      </c>
      <c r="BF673" s="97" t="str">
        <f t="shared" si="466"/>
        <v/>
      </c>
      <c r="BG673" s="97">
        <f t="shared" si="467"/>
        <v>0</v>
      </c>
      <c r="BH673" s="97">
        <f t="shared" si="468"/>
        <v>0</v>
      </c>
      <c r="BI673" s="97">
        <f t="shared" si="469"/>
        <v>0</v>
      </c>
      <c r="BJ673" s="97">
        <f t="shared" si="470"/>
        <v>0</v>
      </c>
      <c r="BK673" s="97">
        <f t="shared" si="471"/>
        <v>0</v>
      </c>
      <c r="BL673" s="97">
        <f t="shared" si="472"/>
        <v>0</v>
      </c>
      <c r="BM673" s="97">
        <f t="shared" si="473"/>
        <v>0</v>
      </c>
      <c r="BN673" s="97">
        <f t="shared" si="474"/>
        <v>0</v>
      </c>
      <c r="BO673" s="97">
        <f t="shared" si="475"/>
        <v>0</v>
      </c>
      <c r="BP673" s="97">
        <f t="shared" si="476"/>
        <v>0</v>
      </c>
      <c r="BQ673" s="97">
        <f t="shared" si="477"/>
        <v>0</v>
      </c>
      <c r="BR673" s="97">
        <f t="shared" si="478"/>
        <v>0</v>
      </c>
      <c r="BS673" s="98" t="e">
        <f t="shared" si="479"/>
        <v>#VALUE!</v>
      </c>
      <c r="BT673" s="184"/>
      <c r="BU673" s="58"/>
      <c r="BV673" s="122"/>
    </row>
    <row r="674" spans="1:74" ht="31.5" customHeight="1" x14ac:dyDescent="0.25">
      <c r="A674" s="74">
        <v>20</v>
      </c>
      <c r="B674" s="75">
        <v>488</v>
      </c>
      <c r="C674" s="49" t="s">
        <v>2032</v>
      </c>
      <c r="D674" s="349" t="s">
        <v>4056</v>
      </c>
      <c r="E674" s="76" t="s">
        <v>1116</v>
      </c>
      <c r="F674" s="101" t="s">
        <v>2497</v>
      </c>
      <c r="G674" s="101"/>
      <c r="H674" s="101"/>
      <c r="I674" s="101"/>
      <c r="J674" s="257"/>
      <c r="K674" s="101"/>
      <c r="L674" s="380" t="s">
        <v>4097</v>
      </c>
      <c r="M674" s="76" t="s">
        <v>2371</v>
      </c>
      <c r="N674" s="49" t="s">
        <v>1487</v>
      </c>
      <c r="O674" s="49"/>
      <c r="P674" s="76" t="str">
        <f t="shared" si="480"/>
        <v/>
      </c>
      <c r="Q674" s="102" t="s">
        <v>778</v>
      </c>
      <c r="R674" s="49"/>
      <c r="S674" s="76" t="s">
        <v>1856</v>
      </c>
      <c r="T674" s="76" t="s">
        <v>60</v>
      </c>
      <c r="U674" s="89">
        <v>43462</v>
      </c>
      <c r="V674" s="90">
        <v>2</v>
      </c>
      <c r="W674" s="399">
        <f t="shared" si="459"/>
        <v>551750</v>
      </c>
      <c r="X674" s="171" t="s">
        <v>2472</v>
      </c>
      <c r="Y674" s="419"/>
      <c r="Z674" s="473" t="s">
        <v>4575</v>
      </c>
      <c r="AA674" s="473" t="s">
        <v>4575</v>
      </c>
      <c r="AB674" s="473" t="s">
        <v>4576</v>
      </c>
      <c r="AC674" s="132" t="str">
        <f>IF(AZ674=0,"【支払済】","")</f>
        <v>【支払済】</v>
      </c>
      <c r="AD674" s="132">
        <v>42654</v>
      </c>
      <c r="AE674" s="132">
        <v>42650</v>
      </c>
      <c r="AF674" s="132" t="str">
        <f t="shared" si="460"/>
        <v/>
      </c>
      <c r="AG674" s="132">
        <f t="shared" si="461"/>
        <v>42650</v>
      </c>
      <c r="AH674" s="132"/>
      <c r="AI674" s="204"/>
      <c r="AJ674" s="205"/>
      <c r="AK674" s="206"/>
      <c r="AL674" s="207"/>
      <c r="AM674" s="208">
        <v>1103500</v>
      </c>
      <c r="AN674" s="93"/>
      <c r="AO674" s="49" t="str">
        <f t="shared" si="484"/>
        <v>長野県佐久市印内５２３－３６－１～２</v>
      </c>
      <c r="AP674" s="208"/>
      <c r="AQ674" s="89">
        <v>43462</v>
      </c>
      <c r="AR674" s="93">
        <v>1103500</v>
      </c>
      <c r="AS674" s="89"/>
      <c r="AT674" s="93"/>
      <c r="AU674" s="89"/>
      <c r="AV674" s="93"/>
      <c r="AW674" s="89"/>
      <c r="AX674" s="103"/>
      <c r="AY674" s="391">
        <f t="shared" si="462"/>
        <v>1103500</v>
      </c>
      <c r="AZ674" s="95">
        <f t="shared" si="481"/>
        <v>0</v>
      </c>
      <c r="BA674" s="49" t="str">
        <f t="shared" si="482"/>
        <v>長野県佐久市印内５２３－３６－１～２</v>
      </c>
      <c r="BB674" s="48">
        <f t="shared" si="463"/>
        <v>2</v>
      </c>
      <c r="BC674" s="96">
        <f t="shared" si="464"/>
        <v>0</v>
      </c>
      <c r="BD674" s="89" t="str">
        <f t="shared" si="483"/>
        <v>【支払済】</v>
      </c>
      <c r="BE674" s="97">
        <f t="shared" si="465"/>
        <v>0</v>
      </c>
      <c r="BF674" s="97">
        <f t="shared" si="466"/>
        <v>0</v>
      </c>
      <c r="BG674" s="97">
        <f t="shared" si="467"/>
        <v>0</v>
      </c>
      <c r="BH674" s="97">
        <f t="shared" si="468"/>
        <v>0</v>
      </c>
      <c r="BI674" s="97">
        <f t="shared" si="469"/>
        <v>0</v>
      </c>
      <c r="BJ674" s="97">
        <f t="shared" si="470"/>
        <v>0</v>
      </c>
      <c r="BK674" s="97">
        <f t="shared" si="471"/>
        <v>0</v>
      </c>
      <c r="BL674" s="97">
        <f t="shared" si="472"/>
        <v>0</v>
      </c>
      <c r="BM674" s="97">
        <f t="shared" si="473"/>
        <v>0</v>
      </c>
      <c r="BN674" s="97">
        <f t="shared" si="474"/>
        <v>0</v>
      </c>
      <c r="BO674" s="97">
        <f t="shared" si="475"/>
        <v>0</v>
      </c>
      <c r="BP674" s="97">
        <f t="shared" si="476"/>
        <v>0</v>
      </c>
      <c r="BQ674" s="97">
        <f t="shared" si="477"/>
        <v>0</v>
      </c>
      <c r="BR674" s="97">
        <f t="shared" si="478"/>
        <v>0</v>
      </c>
      <c r="BS674" s="98">
        <f t="shared" si="479"/>
        <v>0</v>
      </c>
      <c r="BT674" s="183"/>
      <c r="BV674" s="492"/>
    </row>
    <row r="675" spans="1:74" ht="31.5" customHeight="1" x14ac:dyDescent="0.25">
      <c r="A675" s="74">
        <v>20</v>
      </c>
      <c r="B675" s="75">
        <v>490</v>
      </c>
      <c r="C675" s="49" t="s">
        <v>2032</v>
      </c>
      <c r="D675" s="76" t="s">
        <v>2988</v>
      </c>
      <c r="E675" s="76" t="s">
        <v>1073</v>
      </c>
      <c r="F675" s="101"/>
      <c r="G675" s="101"/>
      <c r="H675" s="101"/>
      <c r="I675" s="101"/>
      <c r="J675" s="257"/>
      <c r="K675" s="101"/>
      <c r="L675" s="101"/>
      <c r="M675" s="77"/>
      <c r="N675" s="49" t="s">
        <v>1511</v>
      </c>
      <c r="O675" s="49"/>
      <c r="P675" s="49"/>
      <c r="Q675" s="102" t="s">
        <v>219</v>
      </c>
      <c r="R675" s="103"/>
      <c r="S675" s="76" t="s">
        <v>1856</v>
      </c>
      <c r="T675" s="76" t="s">
        <v>60</v>
      </c>
      <c r="U675" s="89"/>
      <c r="V675" s="90">
        <v>2</v>
      </c>
      <c r="W675" s="399">
        <f t="shared" si="459"/>
        <v>550000</v>
      </c>
      <c r="X675" s="171" t="s">
        <v>3539</v>
      </c>
      <c r="Y675" s="121"/>
      <c r="Z675" s="473" t="s">
        <v>4575</v>
      </c>
      <c r="AA675" s="473" t="s">
        <v>4575</v>
      </c>
      <c r="AB675" s="473" t="s">
        <v>4576</v>
      </c>
      <c r="AC675" s="121"/>
      <c r="AD675" s="132">
        <v>42544</v>
      </c>
      <c r="AE675" s="132"/>
      <c r="AF675" s="132" t="str">
        <f t="shared" si="460"/>
        <v/>
      </c>
      <c r="AG675" s="132">
        <f t="shared" si="461"/>
        <v>42544</v>
      </c>
      <c r="AH675" s="132"/>
      <c r="AI675" s="132"/>
      <c r="AJ675" s="132"/>
      <c r="AK675" s="112"/>
      <c r="AL675" s="132"/>
      <c r="AM675" s="213"/>
      <c r="AN675" s="111">
        <v>1100000</v>
      </c>
      <c r="AO675" s="49" t="str">
        <f t="shared" si="484"/>
        <v>長野県佐久市根岸１２５５－１６５－１～２</v>
      </c>
      <c r="AP675" s="49"/>
      <c r="AQ675" s="89"/>
      <c r="AR675" s="93"/>
      <c r="AS675" s="89"/>
      <c r="AT675" s="93"/>
      <c r="AU675" s="89"/>
      <c r="AV675" s="93"/>
      <c r="AW675" s="107"/>
      <c r="AX675" s="103"/>
      <c r="AY675" s="391">
        <f t="shared" si="462"/>
        <v>0</v>
      </c>
      <c r="AZ675" s="95" t="str">
        <f t="shared" si="481"/>
        <v/>
      </c>
      <c r="BA675" s="49" t="str">
        <f t="shared" si="482"/>
        <v>長野県佐久市根岸１２５５－１６５－１～２</v>
      </c>
      <c r="BB675" s="48">
        <f t="shared" si="463"/>
        <v>2</v>
      </c>
      <c r="BC675" s="96">
        <f t="shared" si="464"/>
        <v>0</v>
      </c>
      <c r="BD675" s="89">
        <f t="shared" si="483"/>
        <v>0</v>
      </c>
      <c r="BE675" s="97">
        <f t="shared" si="465"/>
        <v>0</v>
      </c>
      <c r="BF675" s="97" t="str">
        <f t="shared" si="466"/>
        <v/>
      </c>
      <c r="BG675" s="97">
        <f t="shared" si="467"/>
        <v>0</v>
      </c>
      <c r="BH675" s="97">
        <f t="shared" si="468"/>
        <v>0</v>
      </c>
      <c r="BI675" s="97">
        <f t="shared" si="469"/>
        <v>0</v>
      </c>
      <c r="BJ675" s="97">
        <f t="shared" si="470"/>
        <v>0</v>
      </c>
      <c r="BK675" s="97">
        <f t="shared" si="471"/>
        <v>0</v>
      </c>
      <c r="BL675" s="97">
        <f t="shared" si="472"/>
        <v>0</v>
      </c>
      <c r="BM675" s="97">
        <f t="shared" si="473"/>
        <v>0</v>
      </c>
      <c r="BN675" s="97">
        <f t="shared" si="474"/>
        <v>0</v>
      </c>
      <c r="BO675" s="97">
        <f t="shared" si="475"/>
        <v>0</v>
      </c>
      <c r="BP675" s="97">
        <f t="shared" si="476"/>
        <v>0</v>
      </c>
      <c r="BQ675" s="97">
        <f t="shared" si="477"/>
        <v>0</v>
      </c>
      <c r="BR675" s="97">
        <f t="shared" si="478"/>
        <v>0</v>
      </c>
      <c r="BS675" s="98" t="e">
        <f t="shared" si="479"/>
        <v>#VALUE!</v>
      </c>
      <c r="BT675" s="184"/>
      <c r="BV675" s="103"/>
    </row>
    <row r="676" spans="1:74" ht="31.5" customHeight="1" x14ac:dyDescent="0.25">
      <c r="A676" s="74">
        <v>20</v>
      </c>
      <c r="B676" s="75">
        <v>491</v>
      </c>
      <c r="C676" s="49" t="s">
        <v>2032</v>
      </c>
      <c r="D676" s="76" t="s">
        <v>2988</v>
      </c>
      <c r="E676" s="76" t="s">
        <v>1112</v>
      </c>
      <c r="F676" s="101"/>
      <c r="G676" s="101"/>
      <c r="H676" s="101"/>
      <c r="I676" s="101"/>
      <c r="J676" s="257"/>
      <c r="K676" s="101"/>
      <c r="L676" s="101"/>
      <c r="M676" s="77"/>
      <c r="N676" s="49" t="s">
        <v>1505</v>
      </c>
      <c r="O676" s="49"/>
      <c r="P676" s="49"/>
      <c r="Q676" s="102" t="s">
        <v>218</v>
      </c>
      <c r="R676" s="103"/>
      <c r="S676" s="76" t="s">
        <v>1856</v>
      </c>
      <c r="T676" s="76" t="s">
        <v>60</v>
      </c>
      <c r="U676" s="89"/>
      <c r="V676" s="90">
        <v>2</v>
      </c>
      <c r="W676" s="399">
        <f t="shared" si="459"/>
        <v>550000</v>
      </c>
      <c r="X676" s="171" t="s">
        <v>3540</v>
      </c>
      <c r="Y676" s="121"/>
      <c r="Z676" s="473" t="s">
        <v>4575</v>
      </c>
      <c r="AA676" s="473" t="s">
        <v>4576</v>
      </c>
      <c r="AB676" s="473" t="s">
        <v>4576</v>
      </c>
      <c r="AC676" s="121"/>
      <c r="AD676" s="132">
        <v>42573</v>
      </c>
      <c r="AE676" s="132"/>
      <c r="AF676" s="132" t="str">
        <f t="shared" si="460"/>
        <v/>
      </c>
      <c r="AG676" s="132">
        <f t="shared" si="461"/>
        <v>42573</v>
      </c>
      <c r="AH676" s="132"/>
      <c r="AI676" s="132"/>
      <c r="AJ676" s="132"/>
      <c r="AK676" s="112"/>
      <c r="AL676" s="132"/>
      <c r="AM676" s="213"/>
      <c r="AN676" s="111">
        <v>1100000</v>
      </c>
      <c r="AO676" s="49" t="str">
        <f t="shared" si="484"/>
        <v>長野県佐久市志賀字長山１－９４、９５</v>
      </c>
      <c r="AP676" s="49"/>
      <c r="AQ676" s="89"/>
      <c r="AR676" s="93"/>
      <c r="AS676" s="89"/>
      <c r="AT676" s="93"/>
      <c r="AU676" s="89"/>
      <c r="AV676" s="93"/>
      <c r="AW676" s="107"/>
      <c r="AX676" s="103"/>
      <c r="AY676" s="391">
        <f t="shared" si="462"/>
        <v>0</v>
      </c>
      <c r="AZ676" s="95" t="str">
        <f t="shared" si="481"/>
        <v/>
      </c>
      <c r="BA676" s="49" t="str">
        <f t="shared" si="482"/>
        <v>長野県佐久市志賀字長山１－９４、９５</v>
      </c>
      <c r="BB676" s="48">
        <f t="shared" si="463"/>
        <v>2</v>
      </c>
      <c r="BC676" s="96">
        <f t="shared" si="464"/>
        <v>0</v>
      </c>
      <c r="BD676" s="89">
        <f t="shared" si="483"/>
        <v>0</v>
      </c>
      <c r="BE676" s="97">
        <f t="shared" si="465"/>
        <v>0</v>
      </c>
      <c r="BF676" s="97" t="str">
        <f t="shared" si="466"/>
        <v/>
      </c>
      <c r="BG676" s="97">
        <f t="shared" si="467"/>
        <v>0</v>
      </c>
      <c r="BH676" s="97">
        <f t="shared" si="468"/>
        <v>0</v>
      </c>
      <c r="BI676" s="97">
        <f t="shared" si="469"/>
        <v>0</v>
      </c>
      <c r="BJ676" s="97">
        <f t="shared" si="470"/>
        <v>0</v>
      </c>
      <c r="BK676" s="97">
        <f t="shared" si="471"/>
        <v>0</v>
      </c>
      <c r="BL676" s="97">
        <f t="shared" si="472"/>
        <v>0</v>
      </c>
      <c r="BM676" s="97">
        <f t="shared" si="473"/>
        <v>0</v>
      </c>
      <c r="BN676" s="97">
        <f t="shared" si="474"/>
        <v>0</v>
      </c>
      <c r="BO676" s="97">
        <f t="shared" si="475"/>
        <v>0</v>
      </c>
      <c r="BP676" s="97">
        <f t="shared" si="476"/>
        <v>0</v>
      </c>
      <c r="BQ676" s="97">
        <f t="shared" si="477"/>
        <v>0</v>
      </c>
      <c r="BR676" s="97">
        <f t="shared" si="478"/>
        <v>0</v>
      </c>
      <c r="BS676" s="98" t="e">
        <f t="shared" si="479"/>
        <v>#VALUE!</v>
      </c>
      <c r="BT676" s="183"/>
      <c r="BV676" s="103"/>
    </row>
    <row r="677" spans="1:74" s="100" customFormat="1" ht="31.5" customHeight="1" x14ac:dyDescent="0.25">
      <c r="A677" s="74">
        <v>20</v>
      </c>
      <c r="B677" s="75">
        <v>493</v>
      </c>
      <c r="C677" s="49" t="s">
        <v>2032</v>
      </c>
      <c r="D677" s="76" t="s">
        <v>3430</v>
      </c>
      <c r="E677" s="49"/>
      <c r="F677" s="101"/>
      <c r="G677" s="101"/>
      <c r="H677" s="141"/>
      <c r="I677" s="141"/>
      <c r="J677" s="269"/>
      <c r="K677" s="141"/>
      <c r="L677" s="141"/>
      <c r="M677" s="77"/>
      <c r="N677" s="49" t="s">
        <v>1507</v>
      </c>
      <c r="O677" s="49"/>
      <c r="P677" s="76" t="str">
        <f>IF(COUNTIF(N677,"*未確定*"),"番地未確定","")</f>
        <v/>
      </c>
      <c r="Q677" s="102" t="s">
        <v>779</v>
      </c>
      <c r="R677" s="49"/>
      <c r="S677" s="76" t="s">
        <v>1856</v>
      </c>
      <c r="T677" s="48" t="s">
        <v>60</v>
      </c>
      <c r="U677" s="89"/>
      <c r="V677" s="90">
        <v>1</v>
      </c>
      <c r="W677" s="399">
        <f t="shared" si="459"/>
        <v>232100</v>
      </c>
      <c r="X677" s="171" t="s">
        <v>2478</v>
      </c>
      <c r="Y677" s="209" t="s">
        <v>2123</v>
      </c>
      <c r="Z677" s="506" t="s">
        <v>4576</v>
      </c>
      <c r="AA677" s="506" t="s">
        <v>4575</v>
      </c>
      <c r="AB677" s="506" t="s">
        <v>4576</v>
      </c>
      <c r="AC677" s="204"/>
      <c r="AD677" s="132">
        <v>42001</v>
      </c>
      <c r="AE677" s="132"/>
      <c r="AF677" s="132" t="str">
        <f t="shared" si="460"/>
        <v/>
      </c>
      <c r="AG677" s="132">
        <f t="shared" si="461"/>
        <v>42001</v>
      </c>
      <c r="AH677" s="132"/>
      <c r="AI677" s="204"/>
      <c r="AJ677" s="205"/>
      <c r="AK677" s="206"/>
      <c r="AL677" s="207"/>
      <c r="AM677" s="223"/>
      <c r="AN677" s="111">
        <v>232100</v>
      </c>
      <c r="AO677" s="49" t="str">
        <f t="shared" si="484"/>
        <v>長野県佐久市中込３１３３－２</v>
      </c>
      <c r="AP677" s="49"/>
      <c r="AQ677" s="89"/>
      <c r="AR677" s="93"/>
      <c r="AS677" s="89"/>
      <c r="AT677" s="93"/>
      <c r="AU677" s="89"/>
      <c r="AV677" s="93"/>
      <c r="AW677" s="107"/>
      <c r="AX677" s="103"/>
      <c r="AY677" s="391">
        <f t="shared" si="462"/>
        <v>0</v>
      </c>
      <c r="AZ677" s="95" t="str">
        <f t="shared" si="481"/>
        <v/>
      </c>
      <c r="BA677" s="49" t="str">
        <f t="shared" si="482"/>
        <v>長野県佐久市中込３１３３－２</v>
      </c>
      <c r="BB677" s="48">
        <f t="shared" si="463"/>
        <v>1</v>
      </c>
      <c r="BC677" s="96" t="str">
        <f t="shared" si="464"/>
        <v>ｶﾜｷﾀﾃﾂﾔ</v>
      </c>
      <c r="BD677" s="89">
        <f t="shared" si="483"/>
        <v>0</v>
      </c>
      <c r="BE677" s="97">
        <f t="shared" si="465"/>
        <v>0</v>
      </c>
      <c r="BF677" s="97" t="str">
        <f t="shared" si="466"/>
        <v/>
      </c>
      <c r="BG677" s="97">
        <f t="shared" si="467"/>
        <v>0</v>
      </c>
      <c r="BH677" s="97">
        <f t="shared" si="468"/>
        <v>0</v>
      </c>
      <c r="BI677" s="97">
        <f t="shared" si="469"/>
        <v>0</v>
      </c>
      <c r="BJ677" s="97">
        <f t="shared" si="470"/>
        <v>0</v>
      </c>
      <c r="BK677" s="97">
        <f t="shared" si="471"/>
        <v>0</v>
      </c>
      <c r="BL677" s="97">
        <f t="shared" si="472"/>
        <v>0</v>
      </c>
      <c r="BM677" s="97">
        <f t="shared" si="473"/>
        <v>0</v>
      </c>
      <c r="BN677" s="97">
        <f t="shared" si="474"/>
        <v>0</v>
      </c>
      <c r="BO677" s="97">
        <f t="shared" si="475"/>
        <v>0</v>
      </c>
      <c r="BP677" s="97">
        <f t="shared" si="476"/>
        <v>0</v>
      </c>
      <c r="BQ677" s="97">
        <f t="shared" si="477"/>
        <v>0</v>
      </c>
      <c r="BR677" s="97">
        <f t="shared" si="478"/>
        <v>0</v>
      </c>
      <c r="BS677" s="98" t="e">
        <f t="shared" si="479"/>
        <v>#VALUE!</v>
      </c>
      <c r="BT677" s="184"/>
      <c r="BU677" s="58"/>
      <c r="BV677" s="122" t="s">
        <v>4667</v>
      </c>
    </row>
    <row r="678" spans="1:74" s="100" customFormat="1" ht="31.5" customHeight="1" x14ac:dyDescent="0.25">
      <c r="A678" s="74">
        <v>20</v>
      </c>
      <c r="B678" s="75">
        <v>492</v>
      </c>
      <c r="C678" s="49" t="s">
        <v>2032</v>
      </c>
      <c r="D678" s="76" t="s">
        <v>3431</v>
      </c>
      <c r="E678" s="76" t="s">
        <v>1137</v>
      </c>
      <c r="F678" s="101" t="s">
        <v>2477</v>
      </c>
      <c r="G678" s="101"/>
      <c r="H678" s="101"/>
      <c r="I678" s="101"/>
      <c r="J678" s="257"/>
      <c r="K678" s="101"/>
      <c r="L678" s="101"/>
      <c r="M678" s="76" t="s">
        <v>2371</v>
      </c>
      <c r="N678" s="49" t="s">
        <v>1507</v>
      </c>
      <c r="O678" s="49"/>
      <c r="P678" s="76" t="str">
        <f>IF(COUNTIF(N678,"*未確定*"),"番地未確定","")</f>
        <v/>
      </c>
      <c r="Q678" s="102" t="s">
        <v>779</v>
      </c>
      <c r="R678" s="49"/>
      <c r="S678" s="76" t="s">
        <v>1856</v>
      </c>
      <c r="T678" s="76" t="s">
        <v>60</v>
      </c>
      <c r="U678" s="89"/>
      <c r="V678" s="90">
        <v>1</v>
      </c>
      <c r="W678" s="399">
        <f t="shared" si="459"/>
        <v>232100</v>
      </c>
      <c r="X678" s="171" t="s">
        <v>2478</v>
      </c>
      <c r="Y678" s="209" t="s">
        <v>2123</v>
      </c>
      <c r="Z678" s="506" t="s">
        <v>4576</v>
      </c>
      <c r="AA678" s="506" t="s">
        <v>4575</v>
      </c>
      <c r="AB678" s="506" t="s">
        <v>4576</v>
      </c>
      <c r="AC678" s="204"/>
      <c r="AD678" s="132">
        <v>42009</v>
      </c>
      <c r="AE678" s="132">
        <v>41995</v>
      </c>
      <c r="AF678" s="132" t="str">
        <f t="shared" si="460"/>
        <v/>
      </c>
      <c r="AG678" s="132">
        <f t="shared" si="461"/>
        <v>41995</v>
      </c>
      <c r="AH678" s="132"/>
      <c r="AI678" s="204"/>
      <c r="AJ678" s="205"/>
      <c r="AK678" s="206"/>
      <c r="AL678" s="207"/>
      <c r="AM678" s="208">
        <v>232100</v>
      </c>
      <c r="AN678" s="93"/>
      <c r="AO678" s="49" t="str">
        <f t="shared" si="484"/>
        <v>長野県佐久市中込３１３３－２</v>
      </c>
      <c r="AP678" s="49"/>
      <c r="AQ678" s="89"/>
      <c r="AR678" s="93"/>
      <c r="AS678" s="89"/>
      <c r="AT678" s="93"/>
      <c r="AU678" s="89"/>
      <c r="AV678" s="93"/>
      <c r="AW678" s="89"/>
      <c r="AX678" s="103"/>
      <c r="AY678" s="391">
        <f t="shared" si="462"/>
        <v>0</v>
      </c>
      <c r="AZ678" s="95">
        <f t="shared" si="481"/>
        <v>232100</v>
      </c>
      <c r="BA678" s="49" t="str">
        <f t="shared" si="482"/>
        <v>長野県佐久市中込３１３３－２</v>
      </c>
      <c r="BB678" s="48">
        <f t="shared" si="463"/>
        <v>1</v>
      </c>
      <c r="BC678" s="96" t="str">
        <f t="shared" si="464"/>
        <v>ｶﾜｷﾀﾃﾂﾔ</v>
      </c>
      <c r="BD678" s="89">
        <f t="shared" si="483"/>
        <v>0</v>
      </c>
      <c r="BE678" s="97">
        <f t="shared" si="465"/>
        <v>0</v>
      </c>
      <c r="BF678" s="97">
        <f t="shared" si="466"/>
        <v>232100</v>
      </c>
      <c r="BG678" s="97">
        <f t="shared" si="467"/>
        <v>0</v>
      </c>
      <c r="BH678" s="97">
        <f t="shared" si="468"/>
        <v>0</v>
      </c>
      <c r="BI678" s="97">
        <f t="shared" si="469"/>
        <v>0</v>
      </c>
      <c r="BJ678" s="97">
        <f t="shared" si="470"/>
        <v>0</v>
      </c>
      <c r="BK678" s="97">
        <f t="shared" si="471"/>
        <v>0</v>
      </c>
      <c r="BL678" s="97">
        <f t="shared" si="472"/>
        <v>0</v>
      </c>
      <c r="BM678" s="97">
        <f t="shared" si="473"/>
        <v>0</v>
      </c>
      <c r="BN678" s="97">
        <f t="shared" si="474"/>
        <v>0</v>
      </c>
      <c r="BO678" s="97">
        <f t="shared" si="475"/>
        <v>0</v>
      </c>
      <c r="BP678" s="97">
        <f t="shared" si="476"/>
        <v>0</v>
      </c>
      <c r="BQ678" s="97">
        <f t="shared" si="477"/>
        <v>0</v>
      </c>
      <c r="BR678" s="97">
        <f t="shared" si="478"/>
        <v>0</v>
      </c>
      <c r="BS678" s="98">
        <f t="shared" si="479"/>
        <v>0</v>
      </c>
      <c r="BT678" s="184"/>
      <c r="BU678" s="58"/>
      <c r="BV678" s="122" t="s">
        <v>4667</v>
      </c>
    </row>
    <row r="679" spans="1:74" s="100" customFormat="1" ht="31.5" customHeight="1" x14ac:dyDescent="0.25">
      <c r="A679" s="74">
        <v>20</v>
      </c>
      <c r="B679" s="75">
        <v>492</v>
      </c>
      <c r="C679" s="49" t="s">
        <v>2032</v>
      </c>
      <c r="D679" s="76" t="s">
        <v>2988</v>
      </c>
      <c r="E679" s="76" t="s">
        <v>1137</v>
      </c>
      <c r="F679" s="101"/>
      <c r="G679" s="101"/>
      <c r="H679" s="101"/>
      <c r="I679" s="101"/>
      <c r="J679" s="257"/>
      <c r="K679" s="101"/>
      <c r="L679" s="101"/>
      <c r="M679" s="76" t="s">
        <v>2371</v>
      </c>
      <c r="N679" s="49" t="s">
        <v>1507</v>
      </c>
      <c r="O679" s="49"/>
      <c r="P679" s="76" t="str">
        <f>IF(COUNTIF(N679,"*未確定*"),"番地未確定","")</f>
        <v/>
      </c>
      <c r="Q679" s="102" t="s">
        <v>779</v>
      </c>
      <c r="R679" s="49"/>
      <c r="S679" s="76" t="s">
        <v>1856</v>
      </c>
      <c r="T679" s="76" t="s">
        <v>60</v>
      </c>
      <c r="U679" s="89"/>
      <c r="V679" s="90">
        <v>1</v>
      </c>
      <c r="W679" s="399">
        <f t="shared" si="459"/>
        <v>232100</v>
      </c>
      <c r="X679" s="171" t="s">
        <v>2478</v>
      </c>
      <c r="Y679" s="209" t="s">
        <v>2123</v>
      </c>
      <c r="Z679" s="506" t="s">
        <v>4576</v>
      </c>
      <c r="AA679" s="506" t="s">
        <v>4575</v>
      </c>
      <c r="AB679" s="506" t="s">
        <v>4576</v>
      </c>
      <c r="AC679" s="204"/>
      <c r="AD679" s="132">
        <v>42009</v>
      </c>
      <c r="AE679" s="132">
        <v>41995</v>
      </c>
      <c r="AF679" s="132" t="str">
        <f t="shared" si="460"/>
        <v/>
      </c>
      <c r="AG679" s="132">
        <f t="shared" si="461"/>
        <v>41995</v>
      </c>
      <c r="AH679" s="132"/>
      <c r="AI679" s="204"/>
      <c r="AJ679" s="205"/>
      <c r="AK679" s="206"/>
      <c r="AL679" s="207"/>
      <c r="AM679" s="208">
        <v>232100</v>
      </c>
      <c r="AN679" s="93"/>
      <c r="AO679" s="49" t="str">
        <f t="shared" si="484"/>
        <v>長野県佐久市中込３１３３－２</v>
      </c>
      <c r="AP679" s="49"/>
      <c r="AQ679" s="89"/>
      <c r="AR679" s="93"/>
      <c r="AS679" s="89"/>
      <c r="AT679" s="93"/>
      <c r="AU679" s="89"/>
      <c r="AV679" s="93"/>
      <c r="AW679" s="89"/>
      <c r="AX679" s="103"/>
      <c r="AY679" s="391">
        <f t="shared" si="462"/>
        <v>0</v>
      </c>
      <c r="AZ679" s="95">
        <f t="shared" si="481"/>
        <v>232100</v>
      </c>
      <c r="BA679" s="49" t="str">
        <f t="shared" si="482"/>
        <v>長野県佐久市中込３１３３－２</v>
      </c>
      <c r="BB679" s="48">
        <f t="shared" si="463"/>
        <v>1</v>
      </c>
      <c r="BC679" s="96" t="str">
        <f t="shared" si="464"/>
        <v>ｶﾜｷﾀﾃﾂﾔ</v>
      </c>
      <c r="BD679" s="89">
        <f t="shared" si="483"/>
        <v>0</v>
      </c>
      <c r="BE679" s="97">
        <f t="shared" si="465"/>
        <v>0</v>
      </c>
      <c r="BF679" s="97">
        <f t="shared" si="466"/>
        <v>232100</v>
      </c>
      <c r="BG679" s="97">
        <f t="shared" si="467"/>
        <v>0</v>
      </c>
      <c r="BH679" s="97">
        <f t="shared" si="468"/>
        <v>0</v>
      </c>
      <c r="BI679" s="97">
        <f t="shared" si="469"/>
        <v>0</v>
      </c>
      <c r="BJ679" s="97">
        <f t="shared" si="470"/>
        <v>0</v>
      </c>
      <c r="BK679" s="97">
        <f t="shared" si="471"/>
        <v>0</v>
      </c>
      <c r="BL679" s="97">
        <f t="shared" si="472"/>
        <v>0</v>
      </c>
      <c r="BM679" s="97">
        <f t="shared" si="473"/>
        <v>0</v>
      </c>
      <c r="BN679" s="97">
        <f t="shared" si="474"/>
        <v>0</v>
      </c>
      <c r="BO679" s="97">
        <f t="shared" si="475"/>
        <v>0</v>
      </c>
      <c r="BP679" s="97">
        <f t="shared" si="476"/>
        <v>0</v>
      </c>
      <c r="BQ679" s="97">
        <f t="shared" si="477"/>
        <v>0</v>
      </c>
      <c r="BR679" s="97">
        <f t="shared" si="478"/>
        <v>0</v>
      </c>
      <c r="BS679" s="98">
        <f t="shared" si="479"/>
        <v>0</v>
      </c>
      <c r="BT679" s="183"/>
      <c r="BU679" s="58"/>
      <c r="BV679" s="122" t="s">
        <v>4667</v>
      </c>
    </row>
    <row r="680" spans="1:74" s="118" customFormat="1" ht="31.5" customHeight="1" x14ac:dyDescent="0.25">
      <c r="A680" s="74">
        <v>20</v>
      </c>
      <c r="B680" s="75">
        <v>494</v>
      </c>
      <c r="C680" s="49" t="s">
        <v>2032</v>
      </c>
      <c r="D680" s="76" t="s">
        <v>2988</v>
      </c>
      <c r="E680" s="76" t="s">
        <v>1338</v>
      </c>
      <c r="F680" s="101"/>
      <c r="G680" s="101"/>
      <c r="H680" s="101"/>
      <c r="I680" s="101"/>
      <c r="J680" s="257"/>
      <c r="K680" s="101"/>
      <c r="L680" s="101"/>
      <c r="M680" s="77"/>
      <c r="N680" s="49" t="s">
        <v>1493</v>
      </c>
      <c r="O680" s="49"/>
      <c r="P680" s="49"/>
      <c r="Q680" s="102" t="s">
        <v>216</v>
      </c>
      <c r="R680" s="103"/>
      <c r="S680" s="76" t="s">
        <v>1856</v>
      </c>
      <c r="T680" s="76" t="s">
        <v>60</v>
      </c>
      <c r="U680" s="89"/>
      <c r="V680" s="90">
        <v>3</v>
      </c>
      <c r="W680" s="399">
        <f t="shared" si="459"/>
        <v>2866666.6666666665</v>
      </c>
      <c r="X680" s="171" t="s">
        <v>3541</v>
      </c>
      <c r="Y680" s="121"/>
      <c r="Z680" s="473" t="s">
        <v>4575</v>
      </c>
      <c r="AA680" s="473" t="s">
        <v>4575</v>
      </c>
      <c r="AB680" s="473" t="s">
        <v>4576</v>
      </c>
      <c r="AC680" s="121"/>
      <c r="AD680" s="132">
        <v>42573</v>
      </c>
      <c r="AE680" s="132"/>
      <c r="AF680" s="132" t="str">
        <f t="shared" si="460"/>
        <v/>
      </c>
      <c r="AG680" s="132">
        <f t="shared" si="461"/>
        <v>42573</v>
      </c>
      <c r="AH680" s="132"/>
      <c r="AI680" s="132"/>
      <c r="AJ680" s="132"/>
      <c r="AK680" s="112"/>
      <c r="AL680" s="132"/>
      <c r="AM680" s="213"/>
      <c r="AN680" s="111">
        <v>8600000</v>
      </c>
      <c r="AO680" s="49" t="str">
        <f t="shared" si="484"/>
        <v>長野県佐久市内山１５４６－１、４～５</v>
      </c>
      <c r="AP680" s="49"/>
      <c r="AQ680" s="89"/>
      <c r="AR680" s="93"/>
      <c r="AS680" s="89"/>
      <c r="AT680" s="93"/>
      <c r="AU680" s="89"/>
      <c r="AV680" s="93"/>
      <c r="AW680" s="107"/>
      <c r="AX680" s="103"/>
      <c r="AY680" s="391">
        <f t="shared" si="462"/>
        <v>0</v>
      </c>
      <c r="AZ680" s="95" t="str">
        <f t="shared" si="481"/>
        <v/>
      </c>
      <c r="BA680" s="49" t="str">
        <f t="shared" si="482"/>
        <v>長野県佐久市内山１５４６－１、４～５</v>
      </c>
      <c r="BB680" s="48">
        <f t="shared" si="463"/>
        <v>3</v>
      </c>
      <c r="BC680" s="96">
        <f t="shared" si="464"/>
        <v>0</v>
      </c>
      <c r="BD680" s="89">
        <f t="shared" si="483"/>
        <v>0</v>
      </c>
      <c r="BE680" s="97">
        <f t="shared" si="465"/>
        <v>0</v>
      </c>
      <c r="BF680" s="97" t="str">
        <f t="shared" si="466"/>
        <v/>
      </c>
      <c r="BG680" s="97">
        <f t="shared" si="467"/>
        <v>0</v>
      </c>
      <c r="BH680" s="97">
        <f t="shared" si="468"/>
        <v>0</v>
      </c>
      <c r="BI680" s="97">
        <f t="shared" si="469"/>
        <v>0</v>
      </c>
      <c r="BJ680" s="97">
        <f t="shared" si="470"/>
        <v>0</v>
      </c>
      <c r="BK680" s="97">
        <f t="shared" si="471"/>
        <v>0</v>
      </c>
      <c r="BL680" s="97">
        <f t="shared" si="472"/>
        <v>0</v>
      </c>
      <c r="BM680" s="97">
        <f t="shared" si="473"/>
        <v>0</v>
      </c>
      <c r="BN680" s="97">
        <f t="shared" si="474"/>
        <v>0</v>
      </c>
      <c r="BO680" s="97">
        <f t="shared" si="475"/>
        <v>0</v>
      </c>
      <c r="BP680" s="97">
        <f t="shared" si="476"/>
        <v>0</v>
      </c>
      <c r="BQ680" s="97">
        <f t="shared" si="477"/>
        <v>0</v>
      </c>
      <c r="BR680" s="97">
        <f t="shared" si="478"/>
        <v>0</v>
      </c>
      <c r="BS680" s="98" t="e">
        <f t="shared" si="479"/>
        <v>#VALUE!</v>
      </c>
      <c r="BT680" s="183"/>
      <c r="BU680" s="58"/>
      <c r="BV680" s="136"/>
    </row>
    <row r="681" spans="1:74" s="118" customFormat="1" ht="31.5" customHeight="1" x14ac:dyDescent="0.25">
      <c r="A681" s="74">
        <v>20</v>
      </c>
      <c r="B681" s="75">
        <v>495</v>
      </c>
      <c r="C681" s="49" t="s">
        <v>2032</v>
      </c>
      <c r="D681" s="76" t="s">
        <v>2988</v>
      </c>
      <c r="E681" s="76" t="s">
        <v>1021</v>
      </c>
      <c r="F681" s="101"/>
      <c r="G681" s="101"/>
      <c r="H681" s="101"/>
      <c r="I681" s="101"/>
      <c r="J681" s="257"/>
      <c r="K681" s="101"/>
      <c r="L681" s="101"/>
      <c r="M681" s="77"/>
      <c r="N681" s="49" t="s">
        <v>1497</v>
      </c>
      <c r="O681" s="49"/>
      <c r="P681" s="49"/>
      <c r="Q681" s="102" t="s">
        <v>217</v>
      </c>
      <c r="R681" s="103"/>
      <c r="S681" s="76" t="s">
        <v>1856</v>
      </c>
      <c r="T681" s="76" t="s">
        <v>60</v>
      </c>
      <c r="U681" s="89"/>
      <c r="V681" s="90">
        <v>3</v>
      </c>
      <c r="W681" s="399">
        <f t="shared" si="459"/>
        <v>3200000</v>
      </c>
      <c r="X681" s="171" t="s">
        <v>3542</v>
      </c>
      <c r="Y681" s="121"/>
      <c r="Z681" s="473" t="s">
        <v>4575</v>
      </c>
      <c r="AA681" s="473" t="s">
        <v>4576</v>
      </c>
      <c r="AB681" s="473" t="s">
        <v>4576</v>
      </c>
      <c r="AC681" s="121"/>
      <c r="AD681" s="132">
        <v>42586</v>
      </c>
      <c r="AE681" s="132"/>
      <c r="AF681" s="132" t="str">
        <f t="shared" si="460"/>
        <v/>
      </c>
      <c r="AG681" s="132">
        <f t="shared" si="461"/>
        <v>42586</v>
      </c>
      <c r="AH681" s="132"/>
      <c r="AI681" s="132"/>
      <c r="AJ681" s="132"/>
      <c r="AK681" s="112"/>
      <c r="AL681" s="132"/>
      <c r="AM681" s="213"/>
      <c r="AN681" s="111">
        <v>9600000</v>
      </c>
      <c r="AO681" s="49" t="str">
        <f t="shared" si="484"/>
        <v>長野県佐久市内山３４５５－１～３</v>
      </c>
      <c r="AP681" s="49"/>
      <c r="AQ681" s="89"/>
      <c r="AR681" s="93"/>
      <c r="AS681" s="89"/>
      <c r="AT681" s="93"/>
      <c r="AU681" s="89"/>
      <c r="AV681" s="93"/>
      <c r="AW681" s="107"/>
      <c r="AX681" s="103"/>
      <c r="AY681" s="391">
        <f t="shared" si="462"/>
        <v>0</v>
      </c>
      <c r="AZ681" s="95" t="str">
        <f t="shared" si="481"/>
        <v/>
      </c>
      <c r="BA681" s="49" t="str">
        <f t="shared" si="482"/>
        <v>長野県佐久市内山３４５５－１～３</v>
      </c>
      <c r="BB681" s="48">
        <f t="shared" si="463"/>
        <v>3</v>
      </c>
      <c r="BC681" s="96">
        <f t="shared" si="464"/>
        <v>0</v>
      </c>
      <c r="BD681" s="89">
        <f t="shared" si="483"/>
        <v>0</v>
      </c>
      <c r="BE681" s="97">
        <f t="shared" si="465"/>
        <v>0</v>
      </c>
      <c r="BF681" s="97" t="str">
        <f t="shared" si="466"/>
        <v/>
      </c>
      <c r="BG681" s="97">
        <f t="shared" si="467"/>
        <v>0</v>
      </c>
      <c r="BH681" s="97">
        <f t="shared" si="468"/>
        <v>0</v>
      </c>
      <c r="BI681" s="97">
        <f t="shared" si="469"/>
        <v>0</v>
      </c>
      <c r="BJ681" s="97">
        <f t="shared" si="470"/>
        <v>0</v>
      </c>
      <c r="BK681" s="97">
        <f t="shared" si="471"/>
        <v>0</v>
      </c>
      <c r="BL681" s="97">
        <f t="shared" si="472"/>
        <v>0</v>
      </c>
      <c r="BM681" s="97">
        <f t="shared" si="473"/>
        <v>0</v>
      </c>
      <c r="BN681" s="97">
        <f t="shared" si="474"/>
        <v>0</v>
      </c>
      <c r="BO681" s="97">
        <f t="shared" si="475"/>
        <v>0</v>
      </c>
      <c r="BP681" s="97">
        <f t="shared" si="476"/>
        <v>0</v>
      </c>
      <c r="BQ681" s="97">
        <f t="shared" si="477"/>
        <v>0</v>
      </c>
      <c r="BR681" s="97">
        <f t="shared" si="478"/>
        <v>0</v>
      </c>
      <c r="BS681" s="98" t="e">
        <f t="shared" si="479"/>
        <v>#VALUE!</v>
      </c>
      <c r="BT681" s="184"/>
      <c r="BU681" s="58"/>
      <c r="BV681" s="136"/>
    </row>
    <row r="682" spans="1:74" s="118" customFormat="1" ht="31.5" customHeight="1" x14ac:dyDescent="0.25">
      <c r="A682" s="74">
        <v>20</v>
      </c>
      <c r="B682" s="75">
        <v>496</v>
      </c>
      <c r="C682" s="49" t="s">
        <v>2032</v>
      </c>
      <c r="D682" s="76" t="s">
        <v>2988</v>
      </c>
      <c r="E682" s="76" t="s">
        <v>1117</v>
      </c>
      <c r="F682" s="101"/>
      <c r="G682" s="101"/>
      <c r="H682" s="101"/>
      <c r="I682" s="101"/>
      <c r="J682" s="257"/>
      <c r="K682" s="101"/>
      <c r="L682" s="101"/>
      <c r="M682" s="77"/>
      <c r="N682" s="49" t="s">
        <v>1514</v>
      </c>
      <c r="O682" s="49"/>
      <c r="P682" s="49"/>
      <c r="Q682" s="102" t="s">
        <v>220</v>
      </c>
      <c r="R682" s="103"/>
      <c r="S682" s="76" t="s">
        <v>1856</v>
      </c>
      <c r="T682" s="76" t="s">
        <v>60</v>
      </c>
      <c r="U682" s="89"/>
      <c r="V682" s="90">
        <v>38</v>
      </c>
      <c r="W682" s="399">
        <f t="shared" si="459"/>
        <v>2018421.0526315789</v>
      </c>
      <c r="X682" s="171" t="s">
        <v>3543</v>
      </c>
      <c r="Y682" s="121"/>
      <c r="Z682" s="473" t="s">
        <v>4575</v>
      </c>
      <c r="AA682" s="473" t="s">
        <v>4575</v>
      </c>
      <c r="AB682" s="473" t="s">
        <v>4576</v>
      </c>
      <c r="AC682" s="121"/>
      <c r="AD682" s="132">
        <v>42544</v>
      </c>
      <c r="AE682" s="132"/>
      <c r="AF682" s="132" t="str">
        <f t="shared" si="460"/>
        <v/>
      </c>
      <c r="AG682" s="132">
        <f t="shared" si="461"/>
        <v>42544</v>
      </c>
      <c r="AH682" s="132"/>
      <c r="AI682" s="132"/>
      <c r="AJ682" s="132"/>
      <c r="AK682" s="112"/>
      <c r="AL682" s="132"/>
      <c r="AM682" s="213"/>
      <c r="AN682" s="111">
        <v>76700000</v>
      </c>
      <c r="AO682" s="49" t="str">
        <f t="shared" si="484"/>
        <v>長野県佐久市布施字小坂５５７５－１－１～３８</v>
      </c>
      <c r="AP682" s="49"/>
      <c r="AQ682" s="89"/>
      <c r="AR682" s="93"/>
      <c r="AS682" s="89"/>
      <c r="AT682" s="93"/>
      <c r="AU682" s="89"/>
      <c r="AV682" s="93"/>
      <c r="AW682" s="107"/>
      <c r="AX682" s="103"/>
      <c r="AY682" s="391">
        <f t="shared" si="462"/>
        <v>0</v>
      </c>
      <c r="AZ682" s="95" t="str">
        <f t="shared" si="481"/>
        <v/>
      </c>
      <c r="BA682" s="49" t="str">
        <f t="shared" si="482"/>
        <v>長野県佐久市布施字小坂５５７５－１－１～３８</v>
      </c>
      <c r="BB682" s="48">
        <f t="shared" si="463"/>
        <v>38</v>
      </c>
      <c r="BC682" s="96">
        <f t="shared" si="464"/>
        <v>0</v>
      </c>
      <c r="BD682" s="89">
        <f t="shared" si="483"/>
        <v>0</v>
      </c>
      <c r="BE682" s="97">
        <f t="shared" si="465"/>
        <v>0</v>
      </c>
      <c r="BF682" s="97" t="str">
        <f t="shared" si="466"/>
        <v/>
      </c>
      <c r="BG682" s="97">
        <f t="shared" si="467"/>
        <v>0</v>
      </c>
      <c r="BH682" s="97">
        <f t="shared" si="468"/>
        <v>0</v>
      </c>
      <c r="BI682" s="97">
        <f t="shared" si="469"/>
        <v>0</v>
      </c>
      <c r="BJ682" s="97">
        <f t="shared" si="470"/>
        <v>0</v>
      </c>
      <c r="BK682" s="97">
        <f t="shared" si="471"/>
        <v>0</v>
      </c>
      <c r="BL682" s="97">
        <f t="shared" si="472"/>
        <v>0</v>
      </c>
      <c r="BM682" s="97">
        <f t="shared" si="473"/>
        <v>0</v>
      </c>
      <c r="BN682" s="97">
        <f t="shared" si="474"/>
        <v>0</v>
      </c>
      <c r="BO682" s="97">
        <f t="shared" si="475"/>
        <v>0</v>
      </c>
      <c r="BP682" s="97">
        <f t="shared" si="476"/>
        <v>0</v>
      </c>
      <c r="BQ682" s="97">
        <f t="shared" si="477"/>
        <v>0</v>
      </c>
      <c r="BR682" s="97">
        <f t="shared" si="478"/>
        <v>0</v>
      </c>
      <c r="BS682" s="98" t="e">
        <f t="shared" si="479"/>
        <v>#VALUE!</v>
      </c>
      <c r="BT682" s="183"/>
      <c r="BU682" s="100"/>
      <c r="BV682" s="136"/>
    </row>
    <row r="683" spans="1:74" s="118" customFormat="1" ht="31.5" customHeight="1" x14ac:dyDescent="0.25">
      <c r="A683" s="74">
        <v>20</v>
      </c>
      <c r="B683" s="75">
        <v>497</v>
      </c>
      <c r="C683" s="49" t="s">
        <v>2032</v>
      </c>
      <c r="D683" s="76" t="s">
        <v>2988</v>
      </c>
      <c r="E683" s="76" t="s">
        <v>1138</v>
      </c>
      <c r="F683" s="101"/>
      <c r="G683" s="101"/>
      <c r="H683" s="101"/>
      <c r="I683" s="101"/>
      <c r="J683" s="257"/>
      <c r="K683" s="101"/>
      <c r="L683" s="101"/>
      <c r="M683" s="77"/>
      <c r="N683" s="49" t="s">
        <v>1516</v>
      </c>
      <c r="O683" s="49"/>
      <c r="P683" s="49"/>
      <c r="Q683" s="102" t="s">
        <v>221</v>
      </c>
      <c r="R683" s="103"/>
      <c r="S683" s="76" t="s">
        <v>1856</v>
      </c>
      <c r="T683" s="76" t="s">
        <v>60</v>
      </c>
      <c r="U683" s="89"/>
      <c r="V683" s="90">
        <v>40</v>
      </c>
      <c r="W683" s="399">
        <f t="shared" si="459"/>
        <v>1497500</v>
      </c>
      <c r="X683" s="171" t="s">
        <v>3544</v>
      </c>
      <c r="Y683" s="121"/>
      <c r="Z683" s="473" t="s">
        <v>4575</v>
      </c>
      <c r="AA683" s="473" t="s">
        <v>4575</v>
      </c>
      <c r="AB683" s="473" t="s">
        <v>4576</v>
      </c>
      <c r="AC683" s="121"/>
      <c r="AD683" s="132">
        <v>42544</v>
      </c>
      <c r="AE683" s="132"/>
      <c r="AF683" s="132" t="str">
        <f t="shared" si="460"/>
        <v/>
      </c>
      <c r="AG683" s="132">
        <f t="shared" si="461"/>
        <v>42544</v>
      </c>
      <c r="AH683" s="132"/>
      <c r="AI683" s="132"/>
      <c r="AJ683" s="132"/>
      <c r="AK683" s="112"/>
      <c r="AL683" s="132"/>
      <c r="AM683" s="213"/>
      <c r="AN683" s="111">
        <v>59900000</v>
      </c>
      <c r="AO683" s="49" t="str">
        <f t="shared" si="484"/>
        <v>長野県佐久市布施字上坂５８１０－１０－１～４０</v>
      </c>
      <c r="AP683" s="49"/>
      <c r="AQ683" s="89"/>
      <c r="AR683" s="93"/>
      <c r="AS683" s="89"/>
      <c r="AT683" s="93"/>
      <c r="AU683" s="89"/>
      <c r="AV683" s="93"/>
      <c r="AW683" s="107"/>
      <c r="AX683" s="103"/>
      <c r="AY683" s="391">
        <f t="shared" si="462"/>
        <v>0</v>
      </c>
      <c r="AZ683" s="95" t="str">
        <f t="shared" si="481"/>
        <v/>
      </c>
      <c r="BA683" s="49" t="str">
        <f t="shared" si="482"/>
        <v>長野県佐久市布施字上坂５８１０－１０－１～４０</v>
      </c>
      <c r="BB683" s="48">
        <f t="shared" si="463"/>
        <v>40</v>
      </c>
      <c r="BC683" s="96">
        <f t="shared" si="464"/>
        <v>0</v>
      </c>
      <c r="BD683" s="89">
        <f t="shared" si="483"/>
        <v>0</v>
      </c>
      <c r="BE683" s="97">
        <f t="shared" si="465"/>
        <v>0</v>
      </c>
      <c r="BF683" s="97" t="str">
        <f t="shared" si="466"/>
        <v/>
      </c>
      <c r="BG683" s="97">
        <f t="shared" si="467"/>
        <v>0</v>
      </c>
      <c r="BH683" s="97">
        <f t="shared" si="468"/>
        <v>0</v>
      </c>
      <c r="BI683" s="97">
        <f t="shared" si="469"/>
        <v>0</v>
      </c>
      <c r="BJ683" s="97">
        <f t="shared" si="470"/>
        <v>0</v>
      </c>
      <c r="BK683" s="97">
        <f t="shared" si="471"/>
        <v>0</v>
      </c>
      <c r="BL683" s="97">
        <f t="shared" si="472"/>
        <v>0</v>
      </c>
      <c r="BM683" s="97">
        <f t="shared" si="473"/>
        <v>0</v>
      </c>
      <c r="BN683" s="97">
        <f t="shared" si="474"/>
        <v>0</v>
      </c>
      <c r="BO683" s="97">
        <f t="shared" si="475"/>
        <v>0</v>
      </c>
      <c r="BP683" s="97">
        <f t="shared" si="476"/>
        <v>0</v>
      </c>
      <c r="BQ683" s="97">
        <f t="shared" si="477"/>
        <v>0</v>
      </c>
      <c r="BR683" s="97">
        <f t="shared" si="478"/>
        <v>0</v>
      </c>
      <c r="BS683" s="98" t="e">
        <f t="shared" si="479"/>
        <v>#VALUE!</v>
      </c>
      <c r="BT683" s="184"/>
      <c r="BU683" s="100"/>
      <c r="BV683" s="136"/>
    </row>
    <row r="684" spans="1:74" s="118" customFormat="1" ht="31.5" customHeight="1" x14ac:dyDescent="0.25">
      <c r="A684" s="74">
        <v>20</v>
      </c>
      <c r="B684" s="75">
        <v>498</v>
      </c>
      <c r="C684" s="49" t="s">
        <v>2033</v>
      </c>
      <c r="D684" s="76" t="s">
        <v>2988</v>
      </c>
      <c r="E684" s="76" t="s">
        <v>1115</v>
      </c>
      <c r="F684" s="101"/>
      <c r="G684" s="101"/>
      <c r="H684" s="101"/>
      <c r="I684" s="101"/>
      <c r="J684" s="257"/>
      <c r="K684" s="101"/>
      <c r="L684" s="101"/>
      <c r="M684" s="77"/>
      <c r="N684" s="49" t="s">
        <v>1520</v>
      </c>
      <c r="O684" s="49"/>
      <c r="P684" s="49"/>
      <c r="Q684" s="102" t="s">
        <v>230</v>
      </c>
      <c r="R684" s="103"/>
      <c r="S684" s="76" t="s">
        <v>1856</v>
      </c>
      <c r="T684" s="76" t="s">
        <v>60</v>
      </c>
      <c r="U684" s="89"/>
      <c r="V684" s="90">
        <v>10</v>
      </c>
      <c r="W684" s="399">
        <f t="shared" si="459"/>
        <v>1070000</v>
      </c>
      <c r="X684" s="171" t="s">
        <v>3545</v>
      </c>
      <c r="Y684" s="121"/>
      <c r="Z684" s="473" t="s">
        <v>4575</v>
      </c>
      <c r="AA684" s="473" t="s">
        <v>4576</v>
      </c>
      <c r="AB684" s="473" t="s">
        <v>4576</v>
      </c>
      <c r="AC684" s="121"/>
      <c r="AD684" s="132">
        <v>42578</v>
      </c>
      <c r="AE684" s="132"/>
      <c r="AF684" s="132" t="str">
        <f t="shared" si="460"/>
        <v/>
      </c>
      <c r="AG684" s="132">
        <f t="shared" si="461"/>
        <v>42578</v>
      </c>
      <c r="AH684" s="132"/>
      <c r="AI684" s="132"/>
      <c r="AJ684" s="132"/>
      <c r="AK684" s="112"/>
      <c r="AL684" s="132"/>
      <c r="AM684" s="213"/>
      <c r="AN684" s="111">
        <v>10700000</v>
      </c>
      <c r="AO684" s="49" t="str">
        <f t="shared" si="484"/>
        <v>長野県小諸市塩野３９６５－１～３、３９６６－１～７</v>
      </c>
      <c r="AP684" s="49"/>
      <c r="AQ684" s="89"/>
      <c r="AR684" s="93"/>
      <c r="AS684" s="89"/>
      <c r="AT684" s="93"/>
      <c r="AU684" s="89"/>
      <c r="AV684" s="93"/>
      <c r="AW684" s="107"/>
      <c r="AX684" s="103"/>
      <c r="AY684" s="391">
        <f t="shared" si="462"/>
        <v>0</v>
      </c>
      <c r="AZ684" s="95" t="str">
        <f t="shared" si="481"/>
        <v/>
      </c>
      <c r="BA684" s="49" t="str">
        <f t="shared" si="482"/>
        <v>長野県小諸市塩野３９６５－１～３、３９６６－１～７</v>
      </c>
      <c r="BB684" s="48">
        <f t="shared" si="463"/>
        <v>10</v>
      </c>
      <c r="BC684" s="96">
        <f t="shared" si="464"/>
        <v>0</v>
      </c>
      <c r="BD684" s="89">
        <f t="shared" si="483"/>
        <v>0</v>
      </c>
      <c r="BE684" s="97">
        <f t="shared" si="465"/>
        <v>0</v>
      </c>
      <c r="BF684" s="97" t="str">
        <f t="shared" si="466"/>
        <v/>
      </c>
      <c r="BG684" s="97">
        <f t="shared" si="467"/>
        <v>0</v>
      </c>
      <c r="BH684" s="97">
        <f t="shared" si="468"/>
        <v>0</v>
      </c>
      <c r="BI684" s="97">
        <f t="shared" si="469"/>
        <v>0</v>
      </c>
      <c r="BJ684" s="97">
        <f t="shared" si="470"/>
        <v>0</v>
      </c>
      <c r="BK684" s="97">
        <f t="shared" si="471"/>
        <v>0</v>
      </c>
      <c r="BL684" s="97">
        <f t="shared" si="472"/>
        <v>0</v>
      </c>
      <c r="BM684" s="97">
        <f t="shared" si="473"/>
        <v>0</v>
      </c>
      <c r="BN684" s="97">
        <f t="shared" si="474"/>
        <v>0</v>
      </c>
      <c r="BO684" s="97">
        <f t="shared" si="475"/>
        <v>0</v>
      </c>
      <c r="BP684" s="97">
        <f t="shared" si="476"/>
        <v>0</v>
      </c>
      <c r="BQ684" s="97">
        <f t="shared" si="477"/>
        <v>0</v>
      </c>
      <c r="BR684" s="97">
        <f t="shared" si="478"/>
        <v>0</v>
      </c>
      <c r="BS684" s="98" t="e">
        <f t="shared" si="479"/>
        <v>#VALUE!</v>
      </c>
      <c r="BT684" s="184"/>
      <c r="BU684" s="100"/>
      <c r="BV684" s="136"/>
    </row>
    <row r="685" spans="1:74" s="118" customFormat="1" ht="31.5" customHeight="1" x14ac:dyDescent="0.25">
      <c r="A685" s="74">
        <v>20</v>
      </c>
      <c r="B685" s="75">
        <v>499</v>
      </c>
      <c r="C685" s="49" t="s">
        <v>2033</v>
      </c>
      <c r="D685" s="76" t="s">
        <v>2988</v>
      </c>
      <c r="E685" s="76" t="s">
        <v>1138</v>
      </c>
      <c r="F685" s="101"/>
      <c r="G685" s="101"/>
      <c r="H685" s="101"/>
      <c r="I685" s="101"/>
      <c r="J685" s="257"/>
      <c r="K685" s="101"/>
      <c r="L685" s="101"/>
      <c r="M685" s="77"/>
      <c r="N685" s="49" t="s">
        <v>1517</v>
      </c>
      <c r="O685" s="49"/>
      <c r="P685" s="49"/>
      <c r="Q685" s="102" t="s">
        <v>229</v>
      </c>
      <c r="R685" s="103"/>
      <c r="S685" s="76" t="s">
        <v>1856</v>
      </c>
      <c r="T685" s="76" t="s">
        <v>60</v>
      </c>
      <c r="U685" s="89"/>
      <c r="V685" s="90">
        <v>4</v>
      </c>
      <c r="W685" s="399">
        <f t="shared" si="459"/>
        <v>1875000</v>
      </c>
      <c r="X685" s="171" t="s">
        <v>3546</v>
      </c>
      <c r="Y685" s="121"/>
      <c r="Z685" s="473" t="s">
        <v>4575</v>
      </c>
      <c r="AA685" s="473" t="s">
        <v>4575</v>
      </c>
      <c r="AB685" s="473" t="s">
        <v>4576</v>
      </c>
      <c r="AC685" s="121"/>
      <c r="AD685" s="132">
        <v>42578</v>
      </c>
      <c r="AE685" s="132"/>
      <c r="AF685" s="132" t="str">
        <f t="shared" si="460"/>
        <v/>
      </c>
      <c r="AG685" s="132">
        <f t="shared" si="461"/>
        <v>42578</v>
      </c>
      <c r="AH685" s="132"/>
      <c r="AI685" s="132"/>
      <c r="AJ685" s="132"/>
      <c r="AK685" s="112"/>
      <c r="AL685" s="132"/>
      <c r="AM685" s="213"/>
      <c r="AN685" s="111">
        <v>7500000</v>
      </c>
      <c r="AO685" s="49" t="str">
        <f t="shared" si="484"/>
        <v>長野県小諸市加増１００５－１６、１０８～１１０</v>
      </c>
      <c r="AP685" s="49"/>
      <c r="AQ685" s="89"/>
      <c r="AR685" s="93"/>
      <c r="AS685" s="89"/>
      <c r="AT685" s="93"/>
      <c r="AU685" s="89"/>
      <c r="AV685" s="93"/>
      <c r="AW685" s="107"/>
      <c r="AX685" s="103"/>
      <c r="AY685" s="391">
        <f t="shared" si="462"/>
        <v>0</v>
      </c>
      <c r="AZ685" s="95" t="str">
        <f t="shared" si="481"/>
        <v/>
      </c>
      <c r="BA685" s="49" t="str">
        <f t="shared" si="482"/>
        <v>長野県小諸市加増１００５－１６、１０８～１１０</v>
      </c>
      <c r="BB685" s="48">
        <f t="shared" si="463"/>
        <v>4</v>
      </c>
      <c r="BC685" s="96">
        <f t="shared" si="464"/>
        <v>0</v>
      </c>
      <c r="BD685" s="89">
        <f t="shared" si="483"/>
        <v>0</v>
      </c>
      <c r="BE685" s="97">
        <f t="shared" si="465"/>
        <v>0</v>
      </c>
      <c r="BF685" s="97" t="str">
        <f t="shared" si="466"/>
        <v/>
      </c>
      <c r="BG685" s="97">
        <f t="shared" si="467"/>
        <v>0</v>
      </c>
      <c r="BH685" s="97">
        <f t="shared" si="468"/>
        <v>0</v>
      </c>
      <c r="BI685" s="97">
        <f t="shared" si="469"/>
        <v>0</v>
      </c>
      <c r="BJ685" s="97">
        <f t="shared" si="470"/>
        <v>0</v>
      </c>
      <c r="BK685" s="97">
        <f t="shared" si="471"/>
        <v>0</v>
      </c>
      <c r="BL685" s="97">
        <f t="shared" si="472"/>
        <v>0</v>
      </c>
      <c r="BM685" s="97">
        <f t="shared" si="473"/>
        <v>0</v>
      </c>
      <c r="BN685" s="97">
        <f t="shared" si="474"/>
        <v>0</v>
      </c>
      <c r="BO685" s="97">
        <f t="shared" si="475"/>
        <v>0</v>
      </c>
      <c r="BP685" s="97">
        <f t="shared" si="476"/>
        <v>0</v>
      </c>
      <c r="BQ685" s="97">
        <f t="shared" si="477"/>
        <v>0</v>
      </c>
      <c r="BR685" s="97">
        <f t="shared" si="478"/>
        <v>0</v>
      </c>
      <c r="BS685" s="98" t="e">
        <f t="shared" si="479"/>
        <v>#VALUE!</v>
      </c>
      <c r="BT685" s="183"/>
      <c r="BU685" s="58"/>
      <c r="BV685" s="136"/>
    </row>
    <row r="686" spans="1:74" s="118" customFormat="1" ht="31.5" customHeight="1" x14ac:dyDescent="0.25">
      <c r="A686" s="74">
        <v>20</v>
      </c>
      <c r="B686" s="75">
        <v>500</v>
      </c>
      <c r="C686" s="49" t="s">
        <v>2033</v>
      </c>
      <c r="D686" s="76" t="s">
        <v>2988</v>
      </c>
      <c r="E686" s="76" t="s">
        <v>1112</v>
      </c>
      <c r="F686" s="101"/>
      <c r="G686" s="101"/>
      <c r="H686" s="101"/>
      <c r="I686" s="101"/>
      <c r="J686" s="257"/>
      <c r="K686" s="101"/>
      <c r="L686" s="101"/>
      <c r="M686" s="77"/>
      <c r="N686" s="49" t="s">
        <v>1506</v>
      </c>
      <c r="O686" s="49"/>
      <c r="P686" s="49"/>
      <c r="Q686" s="102" t="s">
        <v>226</v>
      </c>
      <c r="R686" s="103"/>
      <c r="S686" s="76" t="s">
        <v>1856</v>
      </c>
      <c r="T686" s="76" t="s">
        <v>60</v>
      </c>
      <c r="U686" s="89"/>
      <c r="V686" s="90">
        <v>2</v>
      </c>
      <c r="W686" s="399">
        <f t="shared" si="459"/>
        <v>550000</v>
      </c>
      <c r="X686" s="171" t="s">
        <v>3547</v>
      </c>
      <c r="Y686" s="121"/>
      <c r="Z686" s="473" t="s">
        <v>4575</v>
      </c>
      <c r="AA686" s="473" t="s">
        <v>4575</v>
      </c>
      <c r="AB686" s="473" t="s">
        <v>4576</v>
      </c>
      <c r="AC686" s="121"/>
      <c r="AD686" s="132">
        <v>42643</v>
      </c>
      <c r="AE686" s="132"/>
      <c r="AF686" s="132" t="str">
        <f t="shared" si="460"/>
        <v/>
      </c>
      <c r="AG686" s="132">
        <f t="shared" si="461"/>
        <v>42643</v>
      </c>
      <c r="AH686" s="132"/>
      <c r="AI686" s="132"/>
      <c r="AJ686" s="132"/>
      <c r="AK686" s="112"/>
      <c r="AL686" s="132"/>
      <c r="AM686" s="213"/>
      <c r="AN686" s="111">
        <v>1100000</v>
      </c>
      <c r="AO686" s="49" t="str">
        <f t="shared" si="484"/>
        <v>長野県小諸市甲（番地未確定）－１～２</v>
      </c>
      <c r="AP686" s="49"/>
      <c r="AQ686" s="89"/>
      <c r="AR686" s="93"/>
      <c r="AS686" s="89"/>
      <c r="AT686" s="93"/>
      <c r="AU686" s="89"/>
      <c r="AV686" s="93"/>
      <c r="AW686" s="107"/>
      <c r="AX686" s="103"/>
      <c r="AY686" s="391">
        <f t="shared" si="462"/>
        <v>0</v>
      </c>
      <c r="AZ686" s="95" t="str">
        <f t="shared" si="481"/>
        <v/>
      </c>
      <c r="BA686" s="49" t="str">
        <f t="shared" si="482"/>
        <v>長野県小諸市甲（番地未確定）－１～２</v>
      </c>
      <c r="BB686" s="48">
        <f t="shared" si="463"/>
        <v>2</v>
      </c>
      <c r="BC686" s="96">
        <f t="shared" si="464"/>
        <v>0</v>
      </c>
      <c r="BD686" s="89">
        <f t="shared" si="483"/>
        <v>0</v>
      </c>
      <c r="BE686" s="97">
        <f t="shared" si="465"/>
        <v>0</v>
      </c>
      <c r="BF686" s="97" t="str">
        <f t="shared" si="466"/>
        <v/>
      </c>
      <c r="BG686" s="97">
        <f t="shared" si="467"/>
        <v>0</v>
      </c>
      <c r="BH686" s="97">
        <f t="shared" si="468"/>
        <v>0</v>
      </c>
      <c r="BI686" s="97">
        <f t="shared" si="469"/>
        <v>0</v>
      </c>
      <c r="BJ686" s="97">
        <f t="shared" si="470"/>
        <v>0</v>
      </c>
      <c r="BK686" s="97">
        <f t="shared" si="471"/>
        <v>0</v>
      </c>
      <c r="BL686" s="97">
        <f t="shared" si="472"/>
        <v>0</v>
      </c>
      <c r="BM686" s="97">
        <f t="shared" si="473"/>
        <v>0</v>
      </c>
      <c r="BN686" s="97">
        <f t="shared" si="474"/>
        <v>0</v>
      </c>
      <c r="BO686" s="97">
        <f t="shared" si="475"/>
        <v>0</v>
      </c>
      <c r="BP686" s="97">
        <f t="shared" si="476"/>
        <v>0</v>
      </c>
      <c r="BQ686" s="97">
        <f t="shared" si="477"/>
        <v>0</v>
      </c>
      <c r="BR686" s="97">
        <f t="shared" si="478"/>
        <v>0</v>
      </c>
      <c r="BS686" s="98" t="e">
        <f t="shared" si="479"/>
        <v>#VALUE!</v>
      </c>
      <c r="BT686" s="183"/>
      <c r="BU686" s="100"/>
      <c r="BV686" s="136"/>
    </row>
    <row r="687" spans="1:74" s="118" customFormat="1" ht="31.5" customHeight="1" x14ac:dyDescent="0.25">
      <c r="A687" s="74">
        <v>20</v>
      </c>
      <c r="B687" s="75">
        <v>501</v>
      </c>
      <c r="C687" s="49" t="s">
        <v>2033</v>
      </c>
      <c r="D687" s="76" t="s">
        <v>2988</v>
      </c>
      <c r="E687" s="76" t="s">
        <v>1137</v>
      </c>
      <c r="F687" s="101"/>
      <c r="G687" s="101"/>
      <c r="H687" s="101"/>
      <c r="I687" s="101"/>
      <c r="J687" s="257"/>
      <c r="K687" s="101"/>
      <c r="L687" s="101"/>
      <c r="M687" s="77"/>
      <c r="N687" s="49" t="s">
        <v>1508</v>
      </c>
      <c r="O687" s="49"/>
      <c r="P687" s="49"/>
      <c r="Q687" s="102" t="s">
        <v>227</v>
      </c>
      <c r="R687" s="103"/>
      <c r="S687" s="76" t="s">
        <v>1856</v>
      </c>
      <c r="T687" s="76" t="s">
        <v>60</v>
      </c>
      <c r="U687" s="89"/>
      <c r="V687" s="90">
        <v>2</v>
      </c>
      <c r="W687" s="399">
        <f t="shared" si="459"/>
        <v>515000</v>
      </c>
      <c r="X687" s="171" t="s">
        <v>3548</v>
      </c>
      <c r="Y687" s="121"/>
      <c r="Z687" s="473" t="s">
        <v>4575</v>
      </c>
      <c r="AA687" s="473" t="s">
        <v>4575</v>
      </c>
      <c r="AB687" s="473" t="s">
        <v>4576</v>
      </c>
      <c r="AC687" s="121"/>
      <c r="AD687" s="132">
        <v>42524</v>
      </c>
      <c r="AE687" s="132"/>
      <c r="AF687" s="132" t="str">
        <f t="shared" si="460"/>
        <v/>
      </c>
      <c r="AG687" s="132">
        <f t="shared" si="461"/>
        <v>42524</v>
      </c>
      <c r="AH687" s="132"/>
      <c r="AI687" s="132"/>
      <c r="AJ687" s="132"/>
      <c r="AK687" s="215"/>
      <c r="AL687" s="132"/>
      <c r="AM687" s="213"/>
      <c r="AN687" s="111">
        <v>1030000</v>
      </c>
      <c r="AO687" s="49" t="str">
        <f t="shared" si="484"/>
        <v>長野県小諸市甲字大安場４６３７</v>
      </c>
      <c r="AP687" s="49"/>
      <c r="AQ687" s="89"/>
      <c r="AR687" s="93"/>
      <c r="AS687" s="89"/>
      <c r="AT687" s="93"/>
      <c r="AU687" s="89"/>
      <c r="AV687" s="93"/>
      <c r="AW687" s="107"/>
      <c r="AX687" s="103"/>
      <c r="AY687" s="391">
        <f t="shared" si="462"/>
        <v>0</v>
      </c>
      <c r="AZ687" s="95" t="str">
        <f t="shared" si="481"/>
        <v/>
      </c>
      <c r="BA687" s="49" t="str">
        <f t="shared" si="482"/>
        <v>長野県小諸市甲字大安場４６３７</v>
      </c>
      <c r="BB687" s="48">
        <f t="shared" si="463"/>
        <v>2</v>
      </c>
      <c r="BC687" s="96">
        <f t="shared" si="464"/>
        <v>0</v>
      </c>
      <c r="BD687" s="89">
        <f t="shared" si="483"/>
        <v>0</v>
      </c>
      <c r="BE687" s="97">
        <f t="shared" si="465"/>
        <v>0</v>
      </c>
      <c r="BF687" s="97" t="str">
        <f t="shared" si="466"/>
        <v/>
      </c>
      <c r="BG687" s="97">
        <f t="shared" si="467"/>
        <v>0</v>
      </c>
      <c r="BH687" s="97">
        <f t="shared" si="468"/>
        <v>0</v>
      </c>
      <c r="BI687" s="97">
        <f t="shared" si="469"/>
        <v>0</v>
      </c>
      <c r="BJ687" s="97">
        <f t="shared" si="470"/>
        <v>0</v>
      </c>
      <c r="BK687" s="97">
        <f t="shared" si="471"/>
        <v>0</v>
      </c>
      <c r="BL687" s="97">
        <f t="shared" si="472"/>
        <v>0</v>
      </c>
      <c r="BM687" s="97">
        <f t="shared" si="473"/>
        <v>0</v>
      </c>
      <c r="BN687" s="97">
        <f t="shared" si="474"/>
        <v>0</v>
      </c>
      <c r="BO687" s="97">
        <f t="shared" si="475"/>
        <v>0</v>
      </c>
      <c r="BP687" s="97">
        <f t="shared" si="476"/>
        <v>0</v>
      </c>
      <c r="BQ687" s="97">
        <f t="shared" si="477"/>
        <v>0</v>
      </c>
      <c r="BR687" s="97">
        <f t="shared" si="478"/>
        <v>0</v>
      </c>
      <c r="BS687" s="98" t="e">
        <f t="shared" si="479"/>
        <v>#VALUE!</v>
      </c>
      <c r="BT687" s="184"/>
      <c r="BU687" s="100"/>
      <c r="BV687" s="136"/>
    </row>
    <row r="688" spans="1:74" s="118" customFormat="1" ht="31.5" customHeight="1" x14ac:dyDescent="0.25">
      <c r="A688" s="74">
        <v>20</v>
      </c>
      <c r="B688" s="75">
        <v>502</v>
      </c>
      <c r="C688" s="49" t="s">
        <v>2033</v>
      </c>
      <c r="D688" s="76" t="s">
        <v>2988</v>
      </c>
      <c r="E688" s="76" t="s">
        <v>1139</v>
      </c>
      <c r="F688" s="101"/>
      <c r="G688" s="101"/>
      <c r="H688" s="101"/>
      <c r="I688" s="101"/>
      <c r="J688" s="257"/>
      <c r="K688" s="101"/>
      <c r="L688" s="101"/>
      <c r="M688" s="77"/>
      <c r="N688" s="49" t="s">
        <v>1529</v>
      </c>
      <c r="O688" s="49"/>
      <c r="P688" s="49"/>
      <c r="Q688" s="102" t="s">
        <v>232</v>
      </c>
      <c r="R688" s="103"/>
      <c r="S688" s="76" t="s">
        <v>1856</v>
      </c>
      <c r="T688" s="76" t="s">
        <v>60</v>
      </c>
      <c r="U688" s="89"/>
      <c r="V688" s="90">
        <v>2</v>
      </c>
      <c r="W688" s="399">
        <f t="shared" si="459"/>
        <v>550000</v>
      </c>
      <c r="X688" s="171" t="s">
        <v>3549</v>
      </c>
      <c r="Y688" s="121"/>
      <c r="Z688" s="473" t="s">
        <v>4576</v>
      </c>
      <c r="AA688" s="473" t="s">
        <v>4575</v>
      </c>
      <c r="AB688" s="473" t="s">
        <v>4576</v>
      </c>
      <c r="AC688" s="121"/>
      <c r="AD688" s="132">
        <v>42622</v>
      </c>
      <c r="AE688" s="132"/>
      <c r="AF688" s="132" t="str">
        <f t="shared" si="460"/>
        <v/>
      </c>
      <c r="AG688" s="132">
        <f t="shared" si="461"/>
        <v>42622</v>
      </c>
      <c r="AH688" s="132"/>
      <c r="AI688" s="132"/>
      <c r="AJ688" s="132"/>
      <c r="AK688" s="215"/>
      <c r="AL688" s="132"/>
      <c r="AM688" s="213"/>
      <c r="AN688" s="111">
        <v>1100000</v>
      </c>
      <c r="AO688" s="49" t="str">
        <f t="shared" si="484"/>
        <v>長野県小諸市山浦５３７４－５８－１～２</v>
      </c>
      <c r="AP688" s="49"/>
      <c r="AQ688" s="89"/>
      <c r="AR688" s="93"/>
      <c r="AS688" s="89"/>
      <c r="AT688" s="93"/>
      <c r="AU688" s="89"/>
      <c r="AV688" s="93"/>
      <c r="AW688" s="107"/>
      <c r="AX688" s="103"/>
      <c r="AY688" s="391">
        <f t="shared" si="462"/>
        <v>0</v>
      </c>
      <c r="AZ688" s="95" t="str">
        <f t="shared" si="481"/>
        <v/>
      </c>
      <c r="BA688" s="49" t="str">
        <f t="shared" si="482"/>
        <v>長野県小諸市山浦５３７４－５８－１～２</v>
      </c>
      <c r="BB688" s="48">
        <f t="shared" si="463"/>
        <v>2</v>
      </c>
      <c r="BC688" s="96">
        <f t="shared" si="464"/>
        <v>0</v>
      </c>
      <c r="BD688" s="89">
        <f t="shared" si="483"/>
        <v>0</v>
      </c>
      <c r="BE688" s="97">
        <f t="shared" si="465"/>
        <v>0</v>
      </c>
      <c r="BF688" s="97" t="str">
        <f t="shared" si="466"/>
        <v/>
      </c>
      <c r="BG688" s="97">
        <f t="shared" si="467"/>
        <v>0</v>
      </c>
      <c r="BH688" s="97">
        <f t="shared" si="468"/>
        <v>0</v>
      </c>
      <c r="BI688" s="97">
        <f t="shared" si="469"/>
        <v>0</v>
      </c>
      <c r="BJ688" s="97">
        <f t="shared" si="470"/>
        <v>0</v>
      </c>
      <c r="BK688" s="97">
        <f t="shared" si="471"/>
        <v>0</v>
      </c>
      <c r="BL688" s="97">
        <f t="shared" si="472"/>
        <v>0</v>
      </c>
      <c r="BM688" s="97">
        <f t="shared" si="473"/>
        <v>0</v>
      </c>
      <c r="BN688" s="97">
        <f t="shared" si="474"/>
        <v>0</v>
      </c>
      <c r="BO688" s="97">
        <f t="shared" si="475"/>
        <v>0</v>
      </c>
      <c r="BP688" s="97">
        <f t="shared" si="476"/>
        <v>0</v>
      </c>
      <c r="BQ688" s="97">
        <f t="shared" si="477"/>
        <v>0</v>
      </c>
      <c r="BR688" s="97">
        <f t="shared" si="478"/>
        <v>0</v>
      </c>
      <c r="BS688" s="98" t="e">
        <f t="shared" si="479"/>
        <v>#VALUE!</v>
      </c>
      <c r="BT688" s="184"/>
      <c r="BU688" s="100"/>
      <c r="BV688" s="136"/>
    </row>
    <row r="689" spans="1:74" s="118" customFormat="1" ht="31.5" customHeight="1" x14ac:dyDescent="0.25">
      <c r="A689" s="74">
        <v>20</v>
      </c>
      <c r="B689" s="75">
        <v>503</v>
      </c>
      <c r="C689" s="49" t="s">
        <v>2033</v>
      </c>
      <c r="D689" s="76" t="s">
        <v>2988</v>
      </c>
      <c r="E689" s="76" t="s">
        <v>1095</v>
      </c>
      <c r="F689" s="101"/>
      <c r="G689" s="101"/>
      <c r="H689" s="101"/>
      <c r="I689" s="101"/>
      <c r="J689" s="257"/>
      <c r="K689" s="101"/>
      <c r="L689" s="101"/>
      <c r="M689" s="77"/>
      <c r="N689" s="49" t="s">
        <v>1530</v>
      </c>
      <c r="O689" s="49"/>
      <c r="P689" s="49"/>
      <c r="Q689" s="102" t="s">
        <v>233</v>
      </c>
      <c r="R689" s="103"/>
      <c r="S689" s="76" t="s">
        <v>1856</v>
      </c>
      <c r="T689" s="76" t="s">
        <v>60</v>
      </c>
      <c r="U689" s="89"/>
      <c r="V689" s="90">
        <v>2</v>
      </c>
      <c r="W689" s="399">
        <f t="shared" ref="W689:W752" si="485">(AM689+AN689)/V689</f>
        <v>800000</v>
      </c>
      <c r="X689" s="171" t="s">
        <v>3550</v>
      </c>
      <c r="Y689" s="121"/>
      <c r="Z689" s="473" t="s">
        <v>4576</v>
      </c>
      <c r="AA689" s="473" t="s">
        <v>4575</v>
      </c>
      <c r="AB689" s="473" t="s">
        <v>4576</v>
      </c>
      <c r="AC689" s="121"/>
      <c r="AD689" s="132">
        <v>42622</v>
      </c>
      <c r="AE689" s="132"/>
      <c r="AF689" s="132" t="str">
        <f t="shared" ref="AF689:AF752" si="486">+IF(AD689=AE689,"SAME","")</f>
        <v/>
      </c>
      <c r="AG689" s="132">
        <f t="shared" ref="AG689:AG752" si="487">+IF(AE689="",AD689,IF(AD689&gt;AE689,AE689,AD689))</f>
        <v>42622</v>
      </c>
      <c r="AH689" s="132"/>
      <c r="AI689" s="132"/>
      <c r="AJ689" s="132"/>
      <c r="AK689" s="112"/>
      <c r="AL689" s="132"/>
      <c r="AM689" s="213"/>
      <c r="AN689" s="111">
        <v>1600000</v>
      </c>
      <c r="AO689" s="49" t="str">
        <f t="shared" si="484"/>
        <v>長野県小諸市山浦５３７５－３６－１～２</v>
      </c>
      <c r="AP689" s="49"/>
      <c r="AQ689" s="89"/>
      <c r="AR689" s="93"/>
      <c r="AS689" s="89"/>
      <c r="AT689" s="93"/>
      <c r="AU689" s="89"/>
      <c r="AV689" s="93"/>
      <c r="AW689" s="107"/>
      <c r="AX689" s="103"/>
      <c r="AY689" s="391">
        <f t="shared" ref="AY689:AY752" si="488">AR689+AT689+AV689+AX689</f>
        <v>0</v>
      </c>
      <c r="AZ689" s="95" t="str">
        <f t="shared" si="481"/>
        <v/>
      </c>
      <c r="BA689" s="49" t="str">
        <f t="shared" si="482"/>
        <v>長野県小諸市山浦５３７５－３６－１～２</v>
      </c>
      <c r="BB689" s="48">
        <f t="shared" ref="BB689:BB752" si="489">V689</f>
        <v>2</v>
      </c>
      <c r="BC689" s="96">
        <f t="shared" ref="BC689:BC752" si="490">Y689</f>
        <v>0</v>
      </c>
      <c r="BD689" s="89">
        <f t="shared" si="483"/>
        <v>0</v>
      </c>
      <c r="BE689" s="97">
        <f t="shared" ref="BE689:BE752" si="491">IF(OR(AC689="期限未記載",AC689="期限超過"),AZ689,0)</f>
        <v>0</v>
      </c>
      <c r="BF689" s="97" t="str">
        <f t="shared" ref="BF689:BF752" si="492">IF(AND(BD689&lt;=43506,BD689&lt;&gt;""),AZ689,0)</f>
        <v/>
      </c>
      <c r="BG689" s="97">
        <f t="shared" ref="BG689:BG752" si="493">IF(AND(BD689&lt;=43511,BD689&gt;=43507),AZ689,0)</f>
        <v>0</v>
      </c>
      <c r="BH689" s="97">
        <f t="shared" ref="BH689:BH752" si="494">IF(AND(BD689&lt;=43516,BD689&gt;=43512),AZ689,0)</f>
        <v>0</v>
      </c>
      <c r="BI689" s="97">
        <f t="shared" ref="BI689:BI752" si="495">IF(AND(BD689&lt;=43521,BD689&gt;=43517),AZ689,0)</f>
        <v>0</v>
      </c>
      <c r="BJ689" s="97">
        <f t="shared" ref="BJ689:BJ752" si="496">IF(AND(BD689&lt;=43524,BD689&gt;=43522),AZ689,0)</f>
        <v>0</v>
      </c>
      <c r="BK689" s="97">
        <f t="shared" ref="BK689:BK752" si="497">IF(AND(BD689&lt;=43529,BD689&gt;=43525),AZ689,0)</f>
        <v>0</v>
      </c>
      <c r="BL689" s="97">
        <f t="shared" ref="BL689:BL752" si="498">IF(AND(BD689&lt;=43534,BD689&gt;=43530),AZ689,0)</f>
        <v>0</v>
      </c>
      <c r="BM689" s="97">
        <f t="shared" ref="BM689:BM752" si="499">IF(AND(BD689&lt;=43539,BD689&gt;=43535),AZ689,0)</f>
        <v>0</v>
      </c>
      <c r="BN689" s="97">
        <f t="shared" ref="BN689:BN752" si="500">IF(AND(BD689&lt;=43544,BD689&gt;=43540),AZ689,0)</f>
        <v>0</v>
      </c>
      <c r="BO689" s="97">
        <f t="shared" ref="BO689:BO752" si="501">IF(AND(BD689&lt;=43549,BD689&gt;=43545),AZ689,0)</f>
        <v>0</v>
      </c>
      <c r="BP689" s="97">
        <f t="shared" ref="BP689:BP752" si="502">IF(AND(BD689&lt;=43555,BD689&gt;=43550),AZ689,0)</f>
        <v>0</v>
      </c>
      <c r="BQ689" s="97">
        <f t="shared" ref="BQ689:BQ752" si="503">IF(AND(BD689&lt;=43560,BD689&gt;=43556),AZ689,0)</f>
        <v>0</v>
      </c>
      <c r="BR689" s="97">
        <f t="shared" ref="BR689:BR752" si="504">IF(AND($BD689&lt;=43565,$BD689&gt;=43561),$AZ689,0)</f>
        <v>0</v>
      </c>
      <c r="BS689" s="98" t="e">
        <f t="shared" ref="BS689:BS752" si="505">AZ689-SUM(BE689:BR689)</f>
        <v>#VALUE!</v>
      </c>
      <c r="BT689" s="184"/>
      <c r="BU689" s="100"/>
      <c r="BV689" s="136"/>
    </row>
    <row r="690" spans="1:74" s="118" customFormat="1" ht="31.5" customHeight="1" x14ac:dyDescent="0.25">
      <c r="A690" s="74">
        <v>20</v>
      </c>
      <c r="B690" s="75">
        <v>504</v>
      </c>
      <c r="C690" s="49" t="s">
        <v>2033</v>
      </c>
      <c r="D690" s="76" t="s">
        <v>2988</v>
      </c>
      <c r="E690" s="76" t="s">
        <v>1114</v>
      </c>
      <c r="F690" s="101"/>
      <c r="G690" s="101"/>
      <c r="H690" s="101"/>
      <c r="I690" s="101"/>
      <c r="J690" s="257"/>
      <c r="K690" s="101"/>
      <c r="L690" s="101"/>
      <c r="M690" s="77"/>
      <c r="N690" s="49" t="s">
        <v>1525</v>
      </c>
      <c r="O690" s="49"/>
      <c r="P690" s="49"/>
      <c r="Q690" s="102" t="s">
        <v>231</v>
      </c>
      <c r="R690" s="103"/>
      <c r="S690" s="76" t="s">
        <v>1856</v>
      </c>
      <c r="T690" s="76" t="s">
        <v>60</v>
      </c>
      <c r="U690" s="89"/>
      <c r="V690" s="90">
        <v>10</v>
      </c>
      <c r="W690" s="399">
        <f t="shared" si="485"/>
        <v>2460000</v>
      </c>
      <c r="X690" s="171" t="s">
        <v>3677</v>
      </c>
      <c r="Y690" s="121"/>
      <c r="Z690" s="473" t="s">
        <v>4576</v>
      </c>
      <c r="AA690" s="473" t="s">
        <v>4575</v>
      </c>
      <c r="AB690" s="473" t="s">
        <v>4576</v>
      </c>
      <c r="AC690" s="121"/>
      <c r="AD690" s="132">
        <v>42642</v>
      </c>
      <c r="AE690" s="132"/>
      <c r="AF690" s="132" t="str">
        <f t="shared" si="486"/>
        <v/>
      </c>
      <c r="AG690" s="132">
        <f t="shared" si="487"/>
        <v>42642</v>
      </c>
      <c r="AH690" s="132"/>
      <c r="AI690" s="132"/>
      <c r="AJ690" s="132"/>
      <c r="AK690" s="112"/>
      <c r="AL690" s="132"/>
      <c r="AM690" s="213"/>
      <c r="AN690" s="111">
        <v>24600000</v>
      </c>
      <c r="AO690" s="49" t="str">
        <f t="shared" si="484"/>
        <v>長野県小諸市滋野甲２７６０－１０－１～１０</v>
      </c>
      <c r="AP690" s="49"/>
      <c r="AQ690" s="89"/>
      <c r="AR690" s="93"/>
      <c r="AS690" s="89"/>
      <c r="AT690" s="93"/>
      <c r="AU690" s="89"/>
      <c r="AV690" s="93"/>
      <c r="AW690" s="107"/>
      <c r="AX690" s="103"/>
      <c r="AY690" s="391">
        <f t="shared" si="488"/>
        <v>0</v>
      </c>
      <c r="AZ690" s="95" t="str">
        <f t="shared" si="481"/>
        <v/>
      </c>
      <c r="BA690" s="49" t="str">
        <f t="shared" si="482"/>
        <v>長野県小諸市滋野甲２７６０－１０－１～１０</v>
      </c>
      <c r="BB690" s="48">
        <f t="shared" si="489"/>
        <v>10</v>
      </c>
      <c r="BC690" s="96">
        <f t="shared" si="490"/>
        <v>0</v>
      </c>
      <c r="BD690" s="89">
        <f t="shared" si="483"/>
        <v>0</v>
      </c>
      <c r="BE690" s="97">
        <f t="shared" si="491"/>
        <v>0</v>
      </c>
      <c r="BF690" s="97" t="str">
        <f t="shared" si="492"/>
        <v/>
      </c>
      <c r="BG690" s="97">
        <f t="shared" si="493"/>
        <v>0</v>
      </c>
      <c r="BH690" s="97">
        <f t="shared" si="494"/>
        <v>0</v>
      </c>
      <c r="BI690" s="97">
        <f t="shared" si="495"/>
        <v>0</v>
      </c>
      <c r="BJ690" s="97">
        <f t="shared" si="496"/>
        <v>0</v>
      </c>
      <c r="BK690" s="97">
        <f t="shared" si="497"/>
        <v>0</v>
      </c>
      <c r="BL690" s="97">
        <f t="shared" si="498"/>
        <v>0</v>
      </c>
      <c r="BM690" s="97">
        <f t="shared" si="499"/>
        <v>0</v>
      </c>
      <c r="BN690" s="97">
        <f t="shared" si="500"/>
        <v>0</v>
      </c>
      <c r="BO690" s="97">
        <f t="shared" si="501"/>
        <v>0</v>
      </c>
      <c r="BP690" s="97">
        <f t="shared" si="502"/>
        <v>0</v>
      </c>
      <c r="BQ690" s="97">
        <f t="shared" si="503"/>
        <v>0</v>
      </c>
      <c r="BR690" s="97">
        <f t="shared" si="504"/>
        <v>0</v>
      </c>
      <c r="BS690" s="98" t="e">
        <f t="shared" si="505"/>
        <v>#VALUE!</v>
      </c>
      <c r="BT690" s="184"/>
      <c r="BU690" s="100"/>
      <c r="BV690" s="136"/>
    </row>
    <row r="691" spans="1:74" s="118" customFormat="1" ht="31.5" customHeight="1" x14ac:dyDescent="0.25">
      <c r="A691" s="74">
        <v>20</v>
      </c>
      <c r="B691" s="75">
        <v>505</v>
      </c>
      <c r="C691" s="49" t="s">
        <v>2033</v>
      </c>
      <c r="D691" s="76" t="s">
        <v>2988</v>
      </c>
      <c r="E691" s="76" t="s">
        <v>1116</v>
      </c>
      <c r="F691" s="101"/>
      <c r="G691" s="101"/>
      <c r="H691" s="101"/>
      <c r="I691" s="101"/>
      <c r="J691" s="257"/>
      <c r="K691" s="101"/>
      <c r="L691" s="101"/>
      <c r="M691" s="77"/>
      <c r="N691" s="49" t="s">
        <v>1488</v>
      </c>
      <c r="O691" s="49"/>
      <c r="P691" s="49"/>
      <c r="Q691" s="102" t="s">
        <v>222</v>
      </c>
      <c r="R691" s="103"/>
      <c r="S691" s="76" t="s">
        <v>1856</v>
      </c>
      <c r="T691" s="76" t="s">
        <v>60</v>
      </c>
      <c r="U691" s="89"/>
      <c r="V691" s="90">
        <v>38</v>
      </c>
      <c r="W691" s="399">
        <f t="shared" si="485"/>
        <v>2481578.9473684211</v>
      </c>
      <c r="X691" s="171" t="s">
        <v>3678</v>
      </c>
      <c r="Y691" s="121"/>
      <c r="Z691" s="473" t="s">
        <v>4575</v>
      </c>
      <c r="AA691" s="473" t="s">
        <v>4575</v>
      </c>
      <c r="AB691" s="473" t="s">
        <v>4576</v>
      </c>
      <c r="AC691" s="121"/>
      <c r="AD691" s="132">
        <v>42674</v>
      </c>
      <c r="AE691" s="132"/>
      <c r="AF691" s="132" t="str">
        <f t="shared" si="486"/>
        <v/>
      </c>
      <c r="AG691" s="132">
        <f t="shared" si="487"/>
        <v>42674</v>
      </c>
      <c r="AH691" s="132"/>
      <c r="AI691" s="132"/>
      <c r="AJ691" s="132"/>
      <c r="AK691" s="215"/>
      <c r="AL691" s="132"/>
      <c r="AM691" s="213"/>
      <c r="AN691" s="111">
        <v>94300000</v>
      </c>
      <c r="AO691" s="49" t="str">
        <f t="shared" si="484"/>
        <v>長野県小諸市大久保（番地未確定）、－１～８</v>
      </c>
      <c r="AP691" s="49"/>
      <c r="AQ691" s="89"/>
      <c r="AR691" s="93"/>
      <c r="AS691" s="89"/>
      <c r="AT691" s="93"/>
      <c r="AU691" s="89"/>
      <c r="AV691" s="93"/>
      <c r="AW691" s="107"/>
      <c r="AX691" s="103"/>
      <c r="AY691" s="391">
        <f t="shared" si="488"/>
        <v>0</v>
      </c>
      <c r="AZ691" s="95" t="str">
        <f t="shared" si="481"/>
        <v/>
      </c>
      <c r="BA691" s="49" t="str">
        <f t="shared" si="482"/>
        <v>長野県小諸市大久保（番地未確定）、－１～８</v>
      </c>
      <c r="BB691" s="48">
        <f t="shared" si="489"/>
        <v>38</v>
      </c>
      <c r="BC691" s="96">
        <f t="shared" si="490"/>
        <v>0</v>
      </c>
      <c r="BD691" s="89">
        <f t="shared" si="483"/>
        <v>0</v>
      </c>
      <c r="BE691" s="97">
        <f t="shared" si="491"/>
        <v>0</v>
      </c>
      <c r="BF691" s="97" t="str">
        <f t="shared" si="492"/>
        <v/>
      </c>
      <c r="BG691" s="97">
        <f t="shared" si="493"/>
        <v>0</v>
      </c>
      <c r="BH691" s="97">
        <f t="shared" si="494"/>
        <v>0</v>
      </c>
      <c r="BI691" s="97">
        <f t="shared" si="495"/>
        <v>0</v>
      </c>
      <c r="BJ691" s="97">
        <f t="shared" si="496"/>
        <v>0</v>
      </c>
      <c r="BK691" s="97">
        <f t="shared" si="497"/>
        <v>0</v>
      </c>
      <c r="BL691" s="97">
        <f t="shared" si="498"/>
        <v>0</v>
      </c>
      <c r="BM691" s="97">
        <f t="shared" si="499"/>
        <v>0</v>
      </c>
      <c r="BN691" s="97">
        <f t="shared" si="500"/>
        <v>0</v>
      </c>
      <c r="BO691" s="97">
        <f t="shared" si="501"/>
        <v>0</v>
      </c>
      <c r="BP691" s="97">
        <f t="shared" si="502"/>
        <v>0</v>
      </c>
      <c r="BQ691" s="97">
        <f t="shared" si="503"/>
        <v>0</v>
      </c>
      <c r="BR691" s="97">
        <f t="shared" si="504"/>
        <v>0</v>
      </c>
      <c r="BS691" s="98" t="e">
        <f t="shared" si="505"/>
        <v>#VALUE!</v>
      </c>
      <c r="BT691" s="183"/>
      <c r="BU691" s="100"/>
      <c r="BV691" s="136"/>
    </row>
    <row r="692" spans="1:74" s="118" customFormat="1" ht="31.5" customHeight="1" x14ac:dyDescent="0.25">
      <c r="A692" s="74">
        <v>20</v>
      </c>
      <c r="B692" s="75">
        <v>506</v>
      </c>
      <c r="C692" s="49" t="s">
        <v>2033</v>
      </c>
      <c r="D692" s="76" t="s">
        <v>2988</v>
      </c>
      <c r="E692" s="76" t="s">
        <v>1338</v>
      </c>
      <c r="F692" s="101"/>
      <c r="G692" s="101"/>
      <c r="H692" s="101"/>
      <c r="I692" s="101"/>
      <c r="J692" s="257"/>
      <c r="K692" s="101"/>
      <c r="L692" s="101"/>
      <c r="M692" s="77"/>
      <c r="N692" s="49" t="s">
        <v>1494</v>
      </c>
      <c r="O692" s="49"/>
      <c r="P692" s="49"/>
      <c r="Q692" s="102" t="s">
        <v>223</v>
      </c>
      <c r="R692" s="103"/>
      <c r="S692" s="76" t="s">
        <v>1856</v>
      </c>
      <c r="T692" s="76" t="s">
        <v>60</v>
      </c>
      <c r="U692" s="89"/>
      <c r="V692" s="90">
        <v>3</v>
      </c>
      <c r="W692" s="399">
        <f t="shared" si="485"/>
        <v>566666.66666666663</v>
      </c>
      <c r="X692" s="171" t="s">
        <v>3679</v>
      </c>
      <c r="Y692" s="121"/>
      <c r="Z692" s="473" t="s">
        <v>4576</v>
      </c>
      <c r="AA692" s="473" t="s">
        <v>4575</v>
      </c>
      <c r="AB692" s="473" t="s">
        <v>4576</v>
      </c>
      <c r="AC692" s="121"/>
      <c r="AD692" s="132">
        <v>42577</v>
      </c>
      <c r="AE692" s="132"/>
      <c r="AF692" s="132" t="str">
        <f t="shared" si="486"/>
        <v/>
      </c>
      <c r="AG692" s="132">
        <f t="shared" si="487"/>
        <v>42577</v>
      </c>
      <c r="AH692" s="132"/>
      <c r="AI692" s="132"/>
      <c r="AJ692" s="132"/>
      <c r="AK692" s="112"/>
      <c r="AL692" s="132"/>
      <c r="AM692" s="213"/>
      <c r="AN692" s="111">
        <v>1700000</v>
      </c>
      <c r="AO692" s="49" t="str">
        <f t="shared" si="484"/>
        <v>長野県小諸市大久保２２２３－２４－１～３</v>
      </c>
      <c r="AP692" s="49"/>
      <c r="AQ692" s="89"/>
      <c r="AR692" s="93"/>
      <c r="AS692" s="89"/>
      <c r="AT692" s="93"/>
      <c r="AU692" s="89"/>
      <c r="AV692" s="93"/>
      <c r="AW692" s="107"/>
      <c r="AX692" s="103"/>
      <c r="AY692" s="391">
        <f t="shared" si="488"/>
        <v>0</v>
      </c>
      <c r="AZ692" s="95" t="str">
        <f t="shared" si="481"/>
        <v/>
      </c>
      <c r="BA692" s="49" t="str">
        <f t="shared" si="482"/>
        <v>長野県小諸市大久保２２２３－２４－１～３</v>
      </c>
      <c r="BB692" s="48">
        <f t="shared" si="489"/>
        <v>3</v>
      </c>
      <c r="BC692" s="96">
        <f t="shared" si="490"/>
        <v>0</v>
      </c>
      <c r="BD692" s="89">
        <f t="shared" si="483"/>
        <v>0</v>
      </c>
      <c r="BE692" s="97">
        <f t="shared" si="491"/>
        <v>0</v>
      </c>
      <c r="BF692" s="97" t="str">
        <f t="shared" si="492"/>
        <v/>
      </c>
      <c r="BG692" s="97">
        <f t="shared" si="493"/>
        <v>0</v>
      </c>
      <c r="BH692" s="97">
        <f t="shared" si="494"/>
        <v>0</v>
      </c>
      <c r="BI692" s="97">
        <f t="shared" si="495"/>
        <v>0</v>
      </c>
      <c r="BJ692" s="97">
        <f t="shared" si="496"/>
        <v>0</v>
      </c>
      <c r="BK692" s="97">
        <f t="shared" si="497"/>
        <v>0</v>
      </c>
      <c r="BL692" s="97">
        <f t="shared" si="498"/>
        <v>0</v>
      </c>
      <c r="BM692" s="97">
        <f t="shared" si="499"/>
        <v>0</v>
      </c>
      <c r="BN692" s="97">
        <f t="shared" si="500"/>
        <v>0</v>
      </c>
      <c r="BO692" s="97">
        <f t="shared" si="501"/>
        <v>0</v>
      </c>
      <c r="BP692" s="97">
        <f t="shared" si="502"/>
        <v>0</v>
      </c>
      <c r="BQ692" s="97">
        <f t="shared" si="503"/>
        <v>0</v>
      </c>
      <c r="BR692" s="97">
        <f t="shared" si="504"/>
        <v>0</v>
      </c>
      <c r="BS692" s="98" t="e">
        <f t="shared" si="505"/>
        <v>#VALUE!</v>
      </c>
      <c r="BT692" s="184"/>
      <c r="BU692" s="100"/>
      <c r="BV692" s="136"/>
    </row>
    <row r="693" spans="1:74" s="118" customFormat="1" ht="31.5" customHeight="1" x14ac:dyDescent="0.25">
      <c r="A693" s="74">
        <v>20</v>
      </c>
      <c r="B693" s="75">
        <v>507</v>
      </c>
      <c r="C693" s="49" t="s">
        <v>2033</v>
      </c>
      <c r="D693" s="76" t="s">
        <v>2988</v>
      </c>
      <c r="E693" s="76" t="s">
        <v>1060</v>
      </c>
      <c r="F693" s="101"/>
      <c r="G693" s="101"/>
      <c r="H693" s="101"/>
      <c r="I693" s="101"/>
      <c r="J693" s="257"/>
      <c r="K693" s="101"/>
      <c r="L693" s="101"/>
      <c r="M693" s="77"/>
      <c r="N693" s="49" t="s">
        <v>1531</v>
      </c>
      <c r="O693" s="49"/>
      <c r="P693" s="76" t="str">
        <f>IF(COUNTIF(N693,"*未確定*"),"番地未確定","")</f>
        <v>番地未確定</v>
      </c>
      <c r="Q693" s="102" t="s">
        <v>783</v>
      </c>
      <c r="R693" s="49"/>
      <c r="S693" s="76" t="s">
        <v>1856</v>
      </c>
      <c r="T693" s="76" t="s">
        <v>60</v>
      </c>
      <c r="U693" s="89">
        <v>43462</v>
      </c>
      <c r="V693" s="90">
        <v>1</v>
      </c>
      <c r="W693" s="399">
        <f t="shared" si="485"/>
        <v>378700</v>
      </c>
      <c r="X693" s="171" t="s">
        <v>3680</v>
      </c>
      <c r="Y693" s="467" t="s">
        <v>2310</v>
      </c>
      <c r="Z693" s="482" t="s">
        <v>4575</v>
      </c>
      <c r="AA693" s="482" t="s">
        <v>4575</v>
      </c>
      <c r="AB693" s="482" t="s">
        <v>4608</v>
      </c>
      <c r="AC693" s="132" t="str">
        <f>IF(AZ693=0,"【支払済】","")</f>
        <v>【支払済】</v>
      </c>
      <c r="AD693" s="132">
        <v>42786</v>
      </c>
      <c r="AE693" s="132">
        <v>42788</v>
      </c>
      <c r="AF693" s="132" t="str">
        <f t="shared" si="486"/>
        <v/>
      </c>
      <c r="AG693" s="132">
        <f t="shared" si="487"/>
        <v>42786</v>
      </c>
      <c r="AH693" s="132"/>
      <c r="AI693" s="204"/>
      <c r="AJ693" s="205"/>
      <c r="AK693" s="206"/>
      <c r="AL693" s="207"/>
      <c r="AM693" s="208">
        <v>378700</v>
      </c>
      <c r="AN693" s="93"/>
      <c r="AO693" s="49" t="str">
        <f t="shared" si="484"/>
        <v>長野県小諸市大字大久保字シンナ石（番地未確定）</v>
      </c>
      <c r="AP693" s="208"/>
      <c r="AQ693" s="89">
        <v>43462</v>
      </c>
      <c r="AR693" s="93">
        <v>378700</v>
      </c>
      <c r="AS693" s="89"/>
      <c r="AT693" s="93"/>
      <c r="AU693" s="89"/>
      <c r="AV693" s="93"/>
      <c r="AW693" s="89"/>
      <c r="AX693" s="103"/>
      <c r="AY693" s="391">
        <f t="shared" si="488"/>
        <v>378700</v>
      </c>
      <c r="AZ693" s="95">
        <f t="shared" si="481"/>
        <v>0</v>
      </c>
      <c r="BA693" s="49" t="str">
        <f t="shared" si="482"/>
        <v>長野県小諸市大字大久保字シンナ石（番地未確定）</v>
      </c>
      <c r="BB693" s="48">
        <f t="shared" si="489"/>
        <v>1</v>
      </c>
      <c r="BC693" s="96" t="str">
        <f t="shared" si="490"/>
        <v>自社物件</v>
      </c>
      <c r="BD693" s="89" t="str">
        <f t="shared" si="483"/>
        <v>【支払済】</v>
      </c>
      <c r="BE693" s="97">
        <f t="shared" si="491"/>
        <v>0</v>
      </c>
      <c r="BF693" s="97">
        <f t="shared" si="492"/>
        <v>0</v>
      </c>
      <c r="BG693" s="97">
        <f t="shared" si="493"/>
        <v>0</v>
      </c>
      <c r="BH693" s="97">
        <f t="shared" si="494"/>
        <v>0</v>
      </c>
      <c r="BI693" s="97">
        <f t="shared" si="495"/>
        <v>0</v>
      </c>
      <c r="BJ693" s="97">
        <f t="shared" si="496"/>
        <v>0</v>
      </c>
      <c r="BK693" s="97">
        <f t="shared" si="497"/>
        <v>0</v>
      </c>
      <c r="BL693" s="97">
        <f t="shared" si="498"/>
        <v>0</v>
      </c>
      <c r="BM693" s="97">
        <f t="shared" si="499"/>
        <v>0</v>
      </c>
      <c r="BN693" s="97">
        <f t="shared" si="500"/>
        <v>0</v>
      </c>
      <c r="BO693" s="97">
        <f t="shared" si="501"/>
        <v>0</v>
      </c>
      <c r="BP693" s="97">
        <f t="shared" si="502"/>
        <v>0</v>
      </c>
      <c r="BQ693" s="97">
        <f t="shared" si="503"/>
        <v>0</v>
      </c>
      <c r="BR693" s="97">
        <f t="shared" si="504"/>
        <v>0</v>
      </c>
      <c r="BS693" s="98">
        <f t="shared" si="505"/>
        <v>0</v>
      </c>
      <c r="BT693" s="184"/>
      <c r="BU693" s="100"/>
      <c r="BV693" s="492"/>
    </row>
    <row r="694" spans="1:74" s="118" customFormat="1" ht="31.5" customHeight="1" x14ac:dyDescent="0.25">
      <c r="A694" s="74">
        <v>20</v>
      </c>
      <c r="B694" s="75">
        <v>508</v>
      </c>
      <c r="C694" s="49" t="s">
        <v>2033</v>
      </c>
      <c r="D694" s="76" t="s">
        <v>2988</v>
      </c>
      <c r="E694" s="76" t="s">
        <v>1225</v>
      </c>
      <c r="F694" s="101"/>
      <c r="G694" s="101"/>
      <c r="H694" s="101"/>
      <c r="I694" s="101"/>
      <c r="J694" s="257"/>
      <c r="K694" s="101"/>
      <c r="L694" s="101"/>
      <c r="M694" s="77"/>
      <c r="N694" s="49" t="s">
        <v>1500</v>
      </c>
      <c r="O694" s="49"/>
      <c r="P694" s="49"/>
      <c r="Q694" s="102" t="s">
        <v>224</v>
      </c>
      <c r="R694" s="103"/>
      <c r="S694" s="76" t="s">
        <v>1856</v>
      </c>
      <c r="T694" s="76" t="s">
        <v>60</v>
      </c>
      <c r="U694" s="89"/>
      <c r="V694" s="90">
        <v>2</v>
      </c>
      <c r="W694" s="399">
        <f t="shared" si="485"/>
        <v>1400000</v>
      </c>
      <c r="X694" s="171" t="s">
        <v>3681</v>
      </c>
      <c r="Y694" s="121"/>
      <c r="Z694" s="482" t="s">
        <v>4575</v>
      </c>
      <c r="AA694" s="473" t="s">
        <v>4576</v>
      </c>
      <c r="AB694" s="473" t="s">
        <v>4576</v>
      </c>
      <c r="AC694" s="121"/>
      <c r="AD694" s="132">
        <v>42534</v>
      </c>
      <c r="AE694" s="132"/>
      <c r="AF694" s="132" t="str">
        <f t="shared" si="486"/>
        <v/>
      </c>
      <c r="AG694" s="132">
        <f t="shared" si="487"/>
        <v>42534</v>
      </c>
      <c r="AH694" s="132"/>
      <c r="AI694" s="132"/>
      <c r="AJ694" s="132"/>
      <c r="AK694" s="112"/>
      <c r="AL694" s="132"/>
      <c r="AM694" s="213"/>
      <c r="AN694" s="111">
        <v>2800000</v>
      </c>
      <c r="AO694" s="49" t="str">
        <f t="shared" si="484"/>
        <v>長野県小諸市大字大久保字中ノ坂－１～２</v>
      </c>
      <c r="AP694" s="49"/>
      <c r="AQ694" s="89"/>
      <c r="AR694" s="93"/>
      <c r="AS694" s="89"/>
      <c r="AT694" s="93"/>
      <c r="AU694" s="89"/>
      <c r="AV694" s="93"/>
      <c r="AW694" s="107"/>
      <c r="AX694" s="103"/>
      <c r="AY694" s="391">
        <f t="shared" si="488"/>
        <v>0</v>
      </c>
      <c r="AZ694" s="95" t="str">
        <f t="shared" si="481"/>
        <v/>
      </c>
      <c r="BA694" s="49" t="str">
        <f t="shared" si="482"/>
        <v>長野県小諸市大字大久保字中ノ坂－１～２</v>
      </c>
      <c r="BB694" s="48">
        <f t="shared" si="489"/>
        <v>2</v>
      </c>
      <c r="BC694" s="96">
        <f t="shared" si="490"/>
        <v>0</v>
      </c>
      <c r="BD694" s="89">
        <f t="shared" si="483"/>
        <v>0</v>
      </c>
      <c r="BE694" s="97">
        <f t="shared" si="491"/>
        <v>0</v>
      </c>
      <c r="BF694" s="97" t="str">
        <f t="shared" si="492"/>
        <v/>
      </c>
      <c r="BG694" s="97">
        <f t="shared" si="493"/>
        <v>0</v>
      </c>
      <c r="BH694" s="97">
        <f t="shared" si="494"/>
        <v>0</v>
      </c>
      <c r="BI694" s="97">
        <f t="shared" si="495"/>
        <v>0</v>
      </c>
      <c r="BJ694" s="97">
        <f t="shared" si="496"/>
        <v>0</v>
      </c>
      <c r="BK694" s="97">
        <f t="shared" si="497"/>
        <v>0</v>
      </c>
      <c r="BL694" s="97">
        <f t="shared" si="498"/>
        <v>0</v>
      </c>
      <c r="BM694" s="97">
        <f t="shared" si="499"/>
        <v>0</v>
      </c>
      <c r="BN694" s="97">
        <f t="shared" si="500"/>
        <v>0</v>
      </c>
      <c r="BO694" s="97">
        <f t="shared" si="501"/>
        <v>0</v>
      </c>
      <c r="BP694" s="97">
        <f t="shared" si="502"/>
        <v>0</v>
      </c>
      <c r="BQ694" s="97">
        <f t="shared" si="503"/>
        <v>0</v>
      </c>
      <c r="BR694" s="97">
        <f t="shared" si="504"/>
        <v>0</v>
      </c>
      <c r="BS694" s="98" t="e">
        <f t="shared" si="505"/>
        <v>#VALUE!</v>
      </c>
      <c r="BT694" s="184"/>
      <c r="BU694" s="58"/>
      <c r="BV694" s="136"/>
    </row>
    <row r="695" spans="1:74" s="118" customFormat="1" ht="31.5" customHeight="1" x14ac:dyDescent="0.25">
      <c r="A695" s="74">
        <v>20</v>
      </c>
      <c r="B695" s="75">
        <v>509</v>
      </c>
      <c r="C695" s="49" t="s">
        <v>2033</v>
      </c>
      <c r="D695" s="76" t="s">
        <v>2988</v>
      </c>
      <c r="E695" s="76" t="s">
        <v>1134</v>
      </c>
      <c r="F695" s="101"/>
      <c r="G695" s="101"/>
      <c r="H695" s="101"/>
      <c r="I695" s="101"/>
      <c r="J695" s="257"/>
      <c r="K695" s="101"/>
      <c r="L695" s="101"/>
      <c r="M695" s="77"/>
      <c r="N695" s="49" t="s">
        <v>1503</v>
      </c>
      <c r="O695" s="49"/>
      <c r="P695" s="49"/>
      <c r="Q695" s="102" t="s">
        <v>225</v>
      </c>
      <c r="R695" s="103"/>
      <c r="S695" s="76" t="s">
        <v>1856</v>
      </c>
      <c r="T695" s="76" t="s">
        <v>60</v>
      </c>
      <c r="U695" s="89"/>
      <c r="V695" s="90">
        <v>2</v>
      </c>
      <c r="W695" s="399">
        <f t="shared" si="485"/>
        <v>1450000</v>
      </c>
      <c r="X695" s="171" t="s">
        <v>3682</v>
      </c>
      <c r="Y695" s="121"/>
      <c r="Z695" s="482" t="s">
        <v>4575</v>
      </c>
      <c r="AA695" s="473" t="s">
        <v>4576</v>
      </c>
      <c r="AB695" s="473" t="s">
        <v>4576</v>
      </c>
      <c r="AC695" s="121"/>
      <c r="AD695" s="132">
        <v>42534</v>
      </c>
      <c r="AE695" s="132"/>
      <c r="AF695" s="132" t="str">
        <f t="shared" si="486"/>
        <v/>
      </c>
      <c r="AG695" s="132">
        <f t="shared" si="487"/>
        <v>42534</v>
      </c>
      <c r="AH695" s="132"/>
      <c r="AI695" s="132"/>
      <c r="AJ695" s="132"/>
      <c r="AK695" s="112"/>
      <c r="AL695" s="132"/>
      <c r="AM695" s="213"/>
      <c r="AN695" s="111">
        <v>2900000</v>
      </c>
      <c r="AO695" s="49" t="str">
        <f t="shared" si="484"/>
        <v>長野県小諸市大字大久保字中ノ坂２３５３－４５－１</v>
      </c>
      <c r="AP695" s="49"/>
      <c r="AQ695" s="89"/>
      <c r="AR695" s="93"/>
      <c r="AS695" s="89"/>
      <c r="AT695" s="93"/>
      <c r="AU695" s="89"/>
      <c r="AV695" s="93"/>
      <c r="AW695" s="107"/>
      <c r="AX695" s="103"/>
      <c r="AY695" s="391">
        <f t="shared" si="488"/>
        <v>0</v>
      </c>
      <c r="AZ695" s="95" t="str">
        <f t="shared" si="481"/>
        <v/>
      </c>
      <c r="BA695" s="49" t="str">
        <f t="shared" si="482"/>
        <v>長野県小諸市大字大久保字中ノ坂２３５３－４５－１</v>
      </c>
      <c r="BB695" s="48">
        <f t="shared" si="489"/>
        <v>2</v>
      </c>
      <c r="BC695" s="96">
        <f t="shared" si="490"/>
        <v>0</v>
      </c>
      <c r="BD695" s="89">
        <f t="shared" si="483"/>
        <v>0</v>
      </c>
      <c r="BE695" s="97">
        <f t="shared" si="491"/>
        <v>0</v>
      </c>
      <c r="BF695" s="97" t="str">
        <f t="shared" si="492"/>
        <v/>
      </c>
      <c r="BG695" s="97">
        <f t="shared" si="493"/>
        <v>0</v>
      </c>
      <c r="BH695" s="97">
        <f t="shared" si="494"/>
        <v>0</v>
      </c>
      <c r="BI695" s="97">
        <f t="shared" si="495"/>
        <v>0</v>
      </c>
      <c r="BJ695" s="97">
        <f t="shared" si="496"/>
        <v>0</v>
      </c>
      <c r="BK695" s="97">
        <f t="shared" si="497"/>
        <v>0</v>
      </c>
      <c r="BL695" s="97">
        <f t="shared" si="498"/>
        <v>0</v>
      </c>
      <c r="BM695" s="97">
        <f t="shared" si="499"/>
        <v>0</v>
      </c>
      <c r="BN695" s="97">
        <f t="shared" si="500"/>
        <v>0</v>
      </c>
      <c r="BO695" s="97">
        <f t="shared" si="501"/>
        <v>0</v>
      </c>
      <c r="BP695" s="97">
        <f t="shared" si="502"/>
        <v>0</v>
      </c>
      <c r="BQ695" s="97">
        <f t="shared" si="503"/>
        <v>0</v>
      </c>
      <c r="BR695" s="97">
        <f t="shared" si="504"/>
        <v>0</v>
      </c>
      <c r="BS695" s="98" t="e">
        <f t="shared" si="505"/>
        <v>#VALUE!</v>
      </c>
      <c r="BT695" s="183"/>
      <c r="BU695" s="100"/>
      <c r="BV695" s="136"/>
    </row>
    <row r="696" spans="1:74" s="118" customFormat="1" ht="31.5" customHeight="1" x14ac:dyDescent="0.25">
      <c r="A696" s="74">
        <v>20</v>
      </c>
      <c r="B696" s="75">
        <v>510</v>
      </c>
      <c r="C696" s="49" t="s">
        <v>2033</v>
      </c>
      <c r="D696" s="76" t="s">
        <v>2988</v>
      </c>
      <c r="E696" s="76" t="s">
        <v>1073</v>
      </c>
      <c r="F696" s="101"/>
      <c r="G696" s="101"/>
      <c r="H696" s="101"/>
      <c r="I696" s="101"/>
      <c r="J696" s="257"/>
      <c r="K696" s="101"/>
      <c r="L696" s="101"/>
      <c r="M696" s="77"/>
      <c r="N696" s="49" t="s">
        <v>1512</v>
      </c>
      <c r="O696" s="49"/>
      <c r="P696" s="49"/>
      <c r="Q696" s="102" t="s">
        <v>228</v>
      </c>
      <c r="R696" s="103"/>
      <c r="S696" s="76" t="s">
        <v>1856</v>
      </c>
      <c r="T696" s="76" t="s">
        <v>60</v>
      </c>
      <c r="U696" s="89"/>
      <c r="V696" s="90">
        <v>3</v>
      </c>
      <c r="W696" s="399">
        <f t="shared" si="485"/>
        <v>56866666.666666664</v>
      </c>
      <c r="X696" s="171" t="s">
        <v>3683</v>
      </c>
      <c r="Y696" s="121"/>
      <c r="Z696" s="482" t="s">
        <v>4575</v>
      </c>
      <c r="AA696" s="482" t="s">
        <v>4575</v>
      </c>
      <c r="AB696" s="473" t="s">
        <v>4576</v>
      </c>
      <c r="AC696" s="121"/>
      <c r="AD696" s="132">
        <v>42643</v>
      </c>
      <c r="AE696" s="132"/>
      <c r="AF696" s="132" t="str">
        <f t="shared" si="486"/>
        <v/>
      </c>
      <c r="AG696" s="132">
        <f t="shared" si="487"/>
        <v>42643</v>
      </c>
      <c r="AH696" s="132"/>
      <c r="AI696" s="132"/>
      <c r="AJ696" s="132"/>
      <c r="AK696" s="112"/>
      <c r="AL696" s="132"/>
      <c r="AM696" s="213"/>
      <c r="AN696" s="111">
        <v>170600000</v>
      </c>
      <c r="AO696" s="49" t="str">
        <f t="shared" si="484"/>
        <v>長野県小諸市柏木（番地未確定）－１～３</v>
      </c>
      <c r="AP696" s="49"/>
      <c r="AQ696" s="89"/>
      <c r="AR696" s="93"/>
      <c r="AS696" s="89"/>
      <c r="AT696" s="93"/>
      <c r="AU696" s="89"/>
      <c r="AV696" s="93"/>
      <c r="AW696" s="107"/>
      <c r="AX696" s="103"/>
      <c r="AY696" s="391">
        <f t="shared" si="488"/>
        <v>0</v>
      </c>
      <c r="AZ696" s="95" t="str">
        <f t="shared" si="481"/>
        <v/>
      </c>
      <c r="BA696" s="49" t="str">
        <f t="shared" si="482"/>
        <v>長野県小諸市柏木（番地未確定）－１～３</v>
      </c>
      <c r="BB696" s="48">
        <f t="shared" si="489"/>
        <v>3</v>
      </c>
      <c r="BC696" s="96">
        <f t="shared" si="490"/>
        <v>0</v>
      </c>
      <c r="BD696" s="89">
        <f t="shared" si="483"/>
        <v>0</v>
      </c>
      <c r="BE696" s="97">
        <f t="shared" si="491"/>
        <v>0</v>
      </c>
      <c r="BF696" s="97" t="str">
        <f t="shared" si="492"/>
        <v/>
      </c>
      <c r="BG696" s="97">
        <f t="shared" si="493"/>
        <v>0</v>
      </c>
      <c r="BH696" s="97">
        <f t="shared" si="494"/>
        <v>0</v>
      </c>
      <c r="BI696" s="97">
        <f t="shared" si="495"/>
        <v>0</v>
      </c>
      <c r="BJ696" s="97">
        <f t="shared" si="496"/>
        <v>0</v>
      </c>
      <c r="BK696" s="97">
        <f t="shared" si="497"/>
        <v>0</v>
      </c>
      <c r="BL696" s="97">
        <f t="shared" si="498"/>
        <v>0</v>
      </c>
      <c r="BM696" s="97">
        <f t="shared" si="499"/>
        <v>0</v>
      </c>
      <c r="BN696" s="97">
        <f t="shared" si="500"/>
        <v>0</v>
      </c>
      <c r="BO696" s="97">
        <f t="shared" si="501"/>
        <v>0</v>
      </c>
      <c r="BP696" s="97">
        <f t="shared" si="502"/>
        <v>0</v>
      </c>
      <c r="BQ696" s="97">
        <f t="shared" si="503"/>
        <v>0</v>
      </c>
      <c r="BR696" s="97">
        <f t="shared" si="504"/>
        <v>0</v>
      </c>
      <c r="BS696" s="98" t="e">
        <f t="shared" si="505"/>
        <v>#VALUE!</v>
      </c>
      <c r="BT696" s="184"/>
      <c r="BU696" s="100"/>
      <c r="BV696" s="136"/>
    </row>
    <row r="697" spans="1:74" s="118" customFormat="1" ht="31.5" customHeight="1" x14ac:dyDescent="0.25">
      <c r="A697" s="74">
        <v>20</v>
      </c>
      <c r="B697" s="75">
        <v>592</v>
      </c>
      <c r="C697" s="49" t="s">
        <v>2046</v>
      </c>
      <c r="D697" s="76" t="s">
        <v>3430</v>
      </c>
      <c r="E697" s="49"/>
      <c r="F697" s="101"/>
      <c r="G697" s="101"/>
      <c r="H697" s="141"/>
      <c r="I697" s="141"/>
      <c r="J697" s="269"/>
      <c r="K697" s="141"/>
      <c r="L697" s="141"/>
      <c r="M697" s="77"/>
      <c r="N697" s="49" t="s">
        <v>1580</v>
      </c>
      <c r="O697" s="49"/>
      <c r="P697" s="76" t="str">
        <f>IF(COUNTIF(N697,"*未確定*"),"番地未確定","")</f>
        <v/>
      </c>
      <c r="Q697" s="102" t="s">
        <v>797</v>
      </c>
      <c r="R697" s="49"/>
      <c r="S697" s="76" t="s">
        <v>1856</v>
      </c>
      <c r="T697" s="48" t="s">
        <v>798</v>
      </c>
      <c r="U697" s="89"/>
      <c r="V697" s="90">
        <v>4</v>
      </c>
      <c r="W697" s="399">
        <f t="shared" si="485"/>
        <v>400000</v>
      </c>
      <c r="X697" s="171" t="s">
        <v>3684</v>
      </c>
      <c r="Y697" s="213"/>
      <c r="Z697" s="482" t="s">
        <v>4575</v>
      </c>
      <c r="AA697" s="482" t="s">
        <v>4575</v>
      </c>
      <c r="AB697" s="473" t="s">
        <v>4576</v>
      </c>
      <c r="AC697" s="213"/>
      <c r="AD697" s="132">
        <v>42793</v>
      </c>
      <c r="AE697" s="132"/>
      <c r="AF697" s="132" t="str">
        <f t="shared" si="486"/>
        <v/>
      </c>
      <c r="AG697" s="132">
        <f t="shared" si="487"/>
        <v>42793</v>
      </c>
      <c r="AH697" s="132"/>
      <c r="AI697" s="132"/>
      <c r="AJ697" s="132"/>
      <c r="AK697" s="112"/>
      <c r="AL697" s="132"/>
      <c r="AM697" s="223"/>
      <c r="AN697" s="111">
        <v>1600000</v>
      </c>
      <c r="AO697" s="49" t="str">
        <f t="shared" si="484"/>
        <v>長野県松本市今井字野尻５５０７－１－１～２、－２－１～２</v>
      </c>
      <c r="AP697" s="49"/>
      <c r="AQ697" s="89"/>
      <c r="AR697" s="93"/>
      <c r="AS697" s="89"/>
      <c r="AT697" s="93"/>
      <c r="AU697" s="89"/>
      <c r="AV697" s="93"/>
      <c r="AW697" s="107"/>
      <c r="AX697" s="103"/>
      <c r="AY697" s="391">
        <f t="shared" si="488"/>
        <v>0</v>
      </c>
      <c r="AZ697" s="95" t="str">
        <f t="shared" si="481"/>
        <v/>
      </c>
      <c r="BA697" s="49" t="str">
        <f t="shared" si="482"/>
        <v>長野県松本市今井字野尻５５０７－１－１～２、－２－１～２</v>
      </c>
      <c r="BB697" s="48">
        <f t="shared" si="489"/>
        <v>4</v>
      </c>
      <c r="BC697" s="96">
        <f t="shared" si="490"/>
        <v>0</v>
      </c>
      <c r="BD697" s="89">
        <f t="shared" si="483"/>
        <v>0</v>
      </c>
      <c r="BE697" s="97">
        <f t="shared" si="491"/>
        <v>0</v>
      </c>
      <c r="BF697" s="97" t="str">
        <f t="shared" si="492"/>
        <v/>
      </c>
      <c r="BG697" s="97">
        <f t="shared" si="493"/>
        <v>0</v>
      </c>
      <c r="BH697" s="97">
        <f t="shared" si="494"/>
        <v>0</v>
      </c>
      <c r="BI697" s="97">
        <f t="shared" si="495"/>
        <v>0</v>
      </c>
      <c r="BJ697" s="97">
        <f t="shared" si="496"/>
        <v>0</v>
      </c>
      <c r="BK697" s="97">
        <f t="shared" si="497"/>
        <v>0</v>
      </c>
      <c r="BL697" s="97">
        <f t="shared" si="498"/>
        <v>0</v>
      </c>
      <c r="BM697" s="97">
        <f t="shared" si="499"/>
        <v>0</v>
      </c>
      <c r="BN697" s="97">
        <f t="shared" si="500"/>
        <v>0</v>
      </c>
      <c r="BO697" s="97">
        <f t="shared" si="501"/>
        <v>0</v>
      </c>
      <c r="BP697" s="97">
        <f t="shared" si="502"/>
        <v>0</v>
      </c>
      <c r="BQ697" s="97">
        <f t="shared" si="503"/>
        <v>0</v>
      </c>
      <c r="BR697" s="97">
        <f t="shared" si="504"/>
        <v>0</v>
      </c>
      <c r="BS697" s="98" t="e">
        <f t="shared" si="505"/>
        <v>#VALUE!</v>
      </c>
      <c r="BT697" s="184"/>
      <c r="BU697" s="100"/>
      <c r="BV697" s="136"/>
    </row>
    <row r="698" spans="1:74" s="118" customFormat="1" ht="31.5" customHeight="1" x14ac:dyDescent="0.25">
      <c r="A698" s="74">
        <v>20</v>
      </c>
      <c r="B698" s="75">
        <v>591</v>
      </c>
      <c r="C698" s="49" t="s">
        <v>2046</v>
      </c>
      <c r="D698" s="76" t="s">
        <v>2988</v>
      </c>
      <c r="E698" s="76" t="s">
        <v>1196</v>
      </c>
      <c r="F698" s="101"/>
      <c r="G698" s="101"/>
      <c r="H698" s="101"/>
      <c r="I698" s="101"/>
      <c r="J698" s="257"/>
      <c r="K698" s="101"/>
      <c r="L698" s="101"/>
      <c r="M698" s="77"/>
      <c r="N698" s="49" t="s">
        <v>1580</v>
      </c>
      <c r="O698" s="49"/>
      <c r="P698" s="76" t="str">
        <f>IF(COUNTIF(N698,"*未確定*"),"番地未確定","")</f>
        <v/>
      </c>
      <c r="Q698" s="102" t="s">
        <v>797</v>
      </c>
      <c r="R698" s="49"/>
      <c r="S698" s="76" t="s">
        <v>1856</v>
      </c>
      <c r="T698" s="76" t="s">
        <v>798</v>
      </c>
      <c r="U698" s="89"/>
      <c r="V698" s="90">
        <v>4</v>
      </c>
      <c r="W698" s="399">
        <f t="shared" si="485"/>
        <v>395810</v>
      </c>
      <c r="X698" s="171" t="s">
        <v>3684</v>
      </c>
      <c r="Y698" s="76"/>
      <c r="Z698" s="482" t="s">
        <v>4575</v>
      </c>
      <c r="AA698" s="482" t="s">
        <v>4575</v>
      </c>
      <c r="AB698" s="473" t="s">
        <v>4576</v>
      </c>
      <c r="AC698" s="132" t="s">
        <v>146</v>
      </c>
      <c r="AD698" s="132">
        <v>42818</v>
      </c>
      <c r="AE698" s="132">
        <v>42811</v>
      </c>
      <c r="AF698" s="132" t="str">
        <f t="shared" si="486"/>
        <v/>
      </c>
      <c r="AG698" s="132">
        <f t="shared" si="487"/>
        <v>42811</v>
      </c>
      <c r="AH698" s="132"/>
      <c r="AI698" s="204"/>
      <c r="AJ698" s="205"/>
      <c r="AK698" s="206"/>
      <c r="AL698" s="207"/>
      <c r="AM698" s="208">
        <v>1583240</v>
      </c>
      <c r="AN698" s="93"/>
      <c r="AO698" s="49" t="str">
        <f t="shared" si="484"/>
        <v>長野県松本市今井字野尻５５０７－１－１～２、－２－１～２</v>
      </c>
      <c r="AP698" s="49"/>
      <c r="AQ698" s="89"/>
      <c r="AR698" s="93"/>
      <c r="AS698" s="89">
        <v>42842</v>
      </c>
      <c r="AT698" s="93">
        <v>14200</v>
      </c>
      <c r="AU698" s="89"/>
      <c r="AV698" s="93"/>
      <c r="AW698" s="89"/>
      <c r="AX698" s="103"/>
      <c r="AY698" s="391">
        <f t="shared" si="488"/>
        <v>14200</v>
      </c>
      <c r="AZ698" s="95">
        <f t="shared" si="481"/>
        <v>1569040</v>
      </c>
      <c r="BA698" s="49" t="str">
        <f t="shared" si="482"/>
        <v>長野県松本市今井字野尻５５０７－１－１～２、－２－１～２</v>
      </c>
      <c r="BB698" s="48">
        <f t="shared" si="489"/>
        <v>4</v>
      </c>
      <c r="BC698" s="96">
        <f t="shared" si="490"/>
        <v>0</v>
      </c>
      <c r="BD698" s="89" t="str">
        <f t="shared" si="483"/>
        <v>期限未記載</v>
      </c>
      <c r="BE698" s="97">
        <f t="shared" si="491"/>
        <v>1569040</v>
      </c>
      <c r="BF698" s="97">
        <f t="shared" si="492"/>
        <v>0</v>
      </c>
      <c r="BG698" s="97">
        <f t="shared" si="493"/>
        <v>0</v>
      </c>
      <c r="BH698" s="97">
        <f t="shared" si="494"/>
        <v>0</v>
      </c>
      <c r="BI698" s="97">
        <f t="shared" si="495"/>
        <v>0</v>
      </c>
      <c r="BJ698" s="97">
        <f t="shared" si="496"/>
        <v>0</v>
      </c>
      <c r="BK698" s="97">
        <f t="shared" si="497"/>
        <v>0</v>
      </c>
      <c r="BL698" s="97">
        <f t="shared" si="498"/>
        <v>0</v>
      </c>
      <c r="BM698" s="97">
        <f t="shared" si="499"/>
        <v>0</v>
      </c>
      <c r="BN698" s="97">
        <f t="shared" si="500"/>
        <v>0</v>
      </c>
      <c r="BO698" s="97">
        <f t="shared" si="501"/>
        <v>0</v>
      </c>
      <c r="BP698" s="97">
        <f t="shared" si="502"/>
        <v>0</v>
      </c>
      <c r="BQ698" s="97">
        <f t="shared" si="503"/>
        <v>0</v>
      </c>
      <c r="BR698" s="97">
        <f t="shared" si="504"/>
        <v>0</v>
      </c>
      <c r="BS698" s="98">
        <f t="shared" si="505"/>
        <v>0</v>
      </c>
      <c r="BT698" s="184"/>
      <c r="BU698" s="100"/>
      <c r="BV698" s="136"/>
    </row>
    <row r="699" spans="1:74" s="118" customFormat="1" ht="31.5" customHeight="1" x14ac:dyDescent="0.25">
      <c r="A699" s="74">
        <v>20</v>
      </c>
      <c r="B699" s="75">
        <v>594</v>
      </c>
      <c r="C699" s="49" t="s">
        <v>2046</v>
      </c>
      <c r="D699" s="349" t="s">
        <v>4056</v>
      </c>
      <c r="E699" s="49"/>
      <c r="F699" s="380" t="s">
        <v>4090</v>
      </c>
      <c r="G699" s="380"/>
      <c r="H699" s="381"/>
      <c r="I699" s="381"/>
      <c r="J699" s="381"/>
      <c r="K699" s="381"/>
      <c r="L699" s="381" t="s">
        <v>4063</v>
      </c>
      <c r="M699" s="77"/>
      <c r="N699" s="49" t="s">
        <v>1581</v>
      </c>
      <c r="O699" s="49"/>
      <c r="P699" s="76" t="str">
        <f>IF(COUNTIF(N699,"*未確定*"),"番地未確定","")</f>
        <v/>
      </c>
      <c r="Q699" s="102" t="s">
        <v>799</v>
      </c>
      <c r="R699" s="49"/>
      <c r="S699" s="76" t="s">
        <v>1856</v>
      </c>
      <c r="T699" s="48" t="s">
        <v>798</v>
      </c>
      <c r="U699" s="89"/>
      <c r="V699" s="90">
        <v>3</v>
      </c>
      <c r="W699" s="399">
        <f t="shared" si="485"/>
        <v>633333.33333333337</v>
      </c>
      <c r="X699" s="171" t="s">
        <v>3685</v>
      </c>
      <c r="Y699" s="213"/>
      <c r="Z699" s="482" t="s">
        <v>4575</v>
      </c>
      <c r="AA699" s="482" t="s">
        <v>4575</v>
      </c>
      <c r="AB699" s="473" t="s">
        <v>4576</v>
      </c>
      <c r="AC699" s="213"/>
      <c r="AD699" s="132">
        <v>42793</v>
      </c>
      <c r="AE699" s="132"/>
      <c r="AF699" s="132" t="str">
        <f t="shared" si="486"/>
        <v/>
      </c>
      <c r="AG699" s="132">
        <f t="shared" si="487"/>
        <v>42793</v>
      </c>
      <c r="AH699" s="132"/>
      <c r="AI699" s="132"/>
      <c r="AJ699" s="132"/>
      <c r="AK699" s="112"/>
      <c r="AL699" s="132"/>
      <c r="AM699" s="223"/>
      <c r="AN699" s="111">
        <v>1900000</v>
      </c>
      <c r="AO699" s="49" t="str">
        <f t="shared" si="484"/>
        <v>長野県松本市大字内田１９７１－１－１～３</v>
      </c>
      <c r="AP699" s="49"/>
      <c r="AQ699" s="89"/>
      <c r="AR699" s="93"/>
      <c r="AS699" s="89"/>
      <c r="AT699" s="93"/>
      <c r="AU699" s="89"/>
      <c r="AV699" s="93"/>
      <c r="AW699" s="107"/>
      <c r="AX699" s="103"/>
      <c r="AY699" s="391">
        <f t="shared" si="488"/>
        <v>0</v>
      </c>
      <c r="AZ699" s="95" t="str">
        <f t="shared" si="481"/>
        <v/>
      </c>
      <c r="BA699" s="49" t="str">
        <f t="shared" si="482"/>
        <v>長野県松本市大字内田１９７１－１－１～３</v>
      </c>
      <c r="BB699" s="48">
        <f t="shared" si="489"/>
        <v>3</v>
      </c>
      <c r="BC699" s="96">
        <f t="shared" si="490"/>
        <v>0</v>
      </c>
      <c r="BD699" s="89">
        <f t="shared" si="483"/>
        <v>0</v>
      </c>
      <c r="BE699" s="97">
        <f t="shared" si="491"/>
        <v>0</v>
      </c>
      <c r="BF699" s="97" t="str">
        <f t="shared" si="492"/>
        <v/>
      </c>
      <c r="BG699" s="97">
        <f t="shared" si="493"/>
        <v>0</v>
      </c>
      <c r="BH699" s="97">
        <f t="shared" si="494"/>
        <v>0</v>
      </c>
      <c r="BI699" s="97">
        <f t="shared" si="495"/>
        <v>0</v>
      </c>
      <c r="BJ699" s="97">
        <f t="shared" si="496"/>
        <v>0</v>
      </c>
      <c r="BK699" s="97">
        <f t="shared" si="497"/>
        <v>0</v>
      </c>
      <c r="BL699" s="97">
        <f t="shared" si="498"/>
        <v>0</v>
      </c>
      <c r="BM699" s="97">
        <f t="shared" si="499"/>
        <v>0</v>
      </c>
      <c r="BN699" s="97">
        <f t="shared" si="500"/>
        <v>0</v>
      </c>
      <c r="BO699" s="97">
        <f t="shared" si="501"/>
        <v>0</v>
      </c>
      <c r="BP699" s="97">
        <f t="shared" si="502"/>
        <v>0</v>
      </c>
      <c r="BQ699" s="97">
        <f t="shared" si="503"/>
        <v>0</v>
      </c>
      <c r="BR699" s="97">
        <f t="shared" si="504"/>
        <v>0</v>
      </c>
      <c r="BS699" s="98" t="e">
        <f t="shared" si="505"/>
        <v>#VALUE!</v>
      </c>
      <c r="BT699" s="184"/>
      <c r="BU699" s="100"/>
      <c r="BV699" s="136"/>
    </row>
    <row r="700" spans="1:74" s="118" customFormat="1" ht="31.5" customHeight="1" x14ac:dyDescent="0.25">
      <c r="A700" s="74">
        <v>20</v>
      </c>
      <c r="B700" s="75">
        <v>593</v>
      </c>
      <c r="C700" s="49" t="s">
        <v>2046</v>
      </c>
      <c r="D700" s="349" t="s">
        <v>4056</v>
      </c>
      <c r="E700" s="76" t="s">
        <v>1577</v>
      </c>
      <c r="F700" s="380" t="s">
        <v>4090</v>
      </c>
      <c r="G700" s="380"/>
      <c r="H700" s="381"/>
      <c r="I700" s="381"/>
      <c r="J700" s="381"/>
      <c r="K700" s="381"/>
      <c r="L700" s="381" t="s">
        <v>4063</v>
      </c>
      <c r="M700" s="77"/>
      <c r="N700" s="49" t="s">
        <v>1581</v>
      </c>
      <c r="O700" s="49"/>
      <c r="P700" s="76" t="str">
        <f>IF(COUNTIF(N700,"*未確定*"),"番地未確定","")</f>
        <v/>
      </c>
      <c r="Q700" s="102" t="s">
        <v>799</v>
      </c>
      <c r="R700" s="49"/>
      <c r="S700" s="76" t="s">
        <v>1856</v>
      </c>
      <c r="T700" s="76" t="s">
        <v>798</v>
      </c>
      <c r="U700" s="89"/>
      <c r="V700" s="90">
        <v>3</v>
      </c>
      <c r="W700" s="399">
        <f t="shared" si="485"/>
        <v>634100</v>
      </c>
      <c r="X700" s="171" t="s">
        <v>3685</v>
      </c>
      <c r="Y700" s="76"/>
      <c r="Z700" s="482" t="s">
        <v>4575</v>
      </c>
      <c r="AA700" s="482" t="s">
        <v>4575</v>
      </c>
      <c r="AB700" s="473" t="s">
        <v>4576</v>
      </c>
      <c r="AC700" s="132" t="s">
        <v>146</v>
      </c>
      <c r="AD700" s="132">
        <v>42818</v>
      </c>
      <c r="AE700" s="132">
        <v>42811</v>
      </c>
      <c r="AF700" s="132" t="str">
        <f t="shared" si="486"/>
        <v/>
      </c>
      <c r="AG700" s="132">
        <f t="shared" si="487"/>
        <v>42811</v>
      </c>
      <c r="AH700" s="132"/>
      <c r="AI700" s="204"/>
      <c r="AJ700" s="205"/>
      <c r="AK700" s="211"/>
      <c r="AL700" s="207"/>
      <c r="AM700" s="208">
        <v>1902300</v>
      </c>
      <c r="AN700" s="93"/>
      <c r="AO700" s="49" t="str">
        <f t="shared" si="484"/>
        <v>長野県松本市大字内田１９７１－１－１～３</v>
      </c>
      <c r="AP700" s="49"/>
      <c r="AQ700" s="89"/>
      <c r="AR700" s="93"/>
      <c r="AS700" s="89">
        <v>42842</v>
      </c>
      <c r="AT700" s="93">
        <v>11170</v>
      </c>
      <c r="AU700" s="89"/>
      <c r="AV700" s="93"/>
      <c r="AW700" s="89"/>
      <c r="AX700" s="103"/>
      <c r="AY700" s="391">
        <f t="shared" si="488"/>
        <v>11170</v>
      </c>
      <c r="AZ700" s="95">
        <f t="shared" si="481"/>
        <v>1891130</v>
      </c>
      <c r="BA700" s="49" t="str">
        <f t="shared" si="482"/>
        <v>長野県松本市大字内田１９７１－１－１～３</v>
      </c>
      <c r="BB700" s="48">
        <f t="shared" si="489"/>
        <v>3</v>
      </c>
      <c r="BC700" s="96">
        <f t="shared" si="490"/>
        <v>0</v>
      </c>
      <c r="BD700" s="89" t="str">
        <f t="shared" si="483"/>
        <v>期限未記載</v>
      </c>
      <c r="BE700" s="97">
        <f t="shared" si="491"/>
        <v>1891130</v>
      </c>
      <c r="BF700" s="97">
        <f t="shared" si="492"/>
        <v>0</v>
      </c>
      <c r="BG700" s="97">
        <f t="shared" si="493"/>
        <v>0</v>
      </c>
      <c r="BH700" s="97">
        <f t="shared" si="494"/>
        <v>0</v>
      </c>
      <c r="BI700" s="97">
        <f t="shared" si="495"/>
        <v>0</v>
      </c>
      <c r="BJ700" s="97">
        <f t="shared" si="496"/>
        <v>0</v>
      </c>
      <c r="BK700" s="97">
        <f t="shared" si="497"/>
        <v>0</v>
      </c>
      <c r="BL700" s="97">
        <f t="shared" si="498"/>
        <v>0</v>
      </c>
      <c r="BM700" s="97">
        <f t="shared" si="499"/>
        <v>0</v>
      </c>
      <c r="BN700" s="97">
        <f t="shared" si="500"/>
        <v>0</v>
      </c>
      <c r="BO700" s="97">
        <f t="shared" si="501"/>
        <v>0</v>
      </c>
      <c r="BP700" s="97">
        <f t="shared" si="502"/>
        <v>0</v>
      </c>
      <c r="BQ700" s="97">
        <f t="shared" si="503"/>
        <v>0</v>
      </c>
      <c r="BR700" s="97">
        <f t="shared" si="504"/>
        <v>0</v>
      </c>
      <c r="BS700" s="98">
        <f t="shared" si="505"/>
        <v>0</v>
      </c>
      <c r="BT700" s="184"/>
      <c r="BU700" s="100"/>
      <c r="BV700" s="136"/>
    </row>
    <row r="701" spans="1:74" s="118" customFormat="1" ht="31.5" customHeight="1" x14ac:dyDescent="0.25">
      <c r="A701" s="74">
        <v>20</v>
      </c>
      <c r="B701" s="75">
        <v>585</v>
      </c>
      <c r="C701" s="49" t="s">
        <v>2043</v>
      </c>
      <c r="D701" s="76" t="s">
        <v>2988</v>
      </c>
      <c r="E701" s="76" t="s">
        <v>1114</v>
      </c>
      <c r="F701" s="101"/>
      <c r="G701" s="101"/>
      <c r="H701" s="101"/>
      <c r="I701" s="101"/>
      <c r="J701" s="257"/>
      <c r="K701" s="101"/>
      <c r="L701" s="101"/>
      <c r="M701" s="77"/>
      <c r="N701" s="49" t="s">
        <v>1575</v>
      </c>
      <c r="O701" s="49"/>
      <c r="P701" s="49"/>
      <c r="Q701" s="102" t="s">
        <v>236</v>
      </c>
      <c r="R701" s="103"/>
      <c r="S701" s="76" t="s">
        <v>1856</v>
      </c>
      <c r="T701" s="76" t="s">
        <v>235</v>
      </c>
      <c r="U701" s="89"/>
      <c r="V701" s="90">
        <v>2</v>
      </c>
      <c r="W701" s="399">
        <f t="shared" si="485"/>
        <v>344230</v>
      </c>
      <c r="X701" s="171" t="s">
        <v>3686</v>
      </c>
      <c r="Y701" s="121"/>
      <c r="Z701" s="482" t="s">
        <v>4575</v>
      </c>
      <c r="AA701" s="482" t="s">
        <v>4575</v>
      </c>
      <c r="AB701" s="473" t="s">
        <v>4576</v>
      </c>
      <c r="AC701" s="121"/>
      <c r="AD701" s="132">
        <v>42468</v>
      </c>
      <c r="AE701" s="132"/>
      <c r="AF701" s="132" t="str">
        <f t="shared" si="486"/>
        <v/>
      </c>
      <c r="AG701" s="132">
        <f t="shared" si="487"/>
        <v>42468</v>
      </c>
      <c r="AH701" s="132"/>
      <c r="AI701" s="132"/>
      <c r="AJ701" s="132"/>
      <c r="AK701" s="215"/>
      <c r="AL701" s="132"/>
      <c r="AM701" s="213"/>
      <c r="AN701" s="111">
        <v>688460</v>
      </c>
      <c r="AO701" s="49" t="str">
        <f t="shared" si="484"/>
        <v>長野県上水内郡信濃町黒姫３８８４－２３４－１～２</v>
      </c>
      <c r="AP701" s="49"/>
      <c r="AQ701" s="89"/>
      <c r="AR701" s="93"/>
      <c r="AS701" s="89"/>
      <c r="AT701" s="93"/>
      <c r="AU701" s="89"/>
      <c r="AV701" s="93"/>
      <c r="AW701" s="107"/>
      <c r="AX701" s="103"/>
      <c r="AY701" s="391">
        <f t="shared" si="488"/>
        <v>0</v>
      </c>
      <c r="AZ701" s="95" t="str">
        <f t="shared" si="481"/>
        <v/>
      </c>
      <c r="BA701" s="49" t="str">
        <f t="shared" si="482"/>
        <v>長野県上水内郡信濃町黒姫３８８４－２３４－１～２</v>
      </c>
      <c r="BB701" s="48">
        <f t="shared" si="489"/>
        <v>2</v>
      </c>
      <c r="BC701" s="96">
        <f t="shared" si="490"/>
        <v>0</v>
      </c>
      <c r="BD701" s="89">
        <f t="shared" si="483"/>
        <v>0</v>
      </c>
      <c r="BE701" s="97">
        <f t="shared" si="491"/>
        <v>0</v>
      </c>
      <c r="BF701" s="97" t="str">
        <f t="shared" si="492"/>
        <v/>
      </c>
      <c r="BG701" s="97">
        <f t="shared" si="493"/>
        <v>0</v>
      </c>
      <c r="BH701" s="97">
        <f t="shared" si="494"/>
        <v>0</v>
      </c>
      <c r="BI701" s="97">
        <f t="shared" si="495"/>
        <v>0</v>
      </c>
      <c r="BJ701" s="97">
        <f t="shared" si="496"/>
        <v>0</v>
      </c>
      <c r="BK701" s="97">
        <f t="shared" si="497"/>
        <v>0</v>
      </c>
      <c r="BL701" s="97">
        <f t="shared" si="498"/>
        <v>0</v>
      </c>
      <c r="BM701" s="97">
        <f t="shared" si="499"/>
        <v>0</v>
      </c>
      <c r="BN701" s="97">
        <f t="shared" si="500"/>
        <v>0</v>
      </c>
      <c r="BO701" s="97">
        <f t="shared" si="501"/>
        <v>0</v>
      </c>
      <c r="BP701" s="97">
        <f t="shared" si="502"/>
        <v>0</v>
      </c>
      <c r="BQ701" s="97">
        <f t="shared" si="503"/>
        <v>0</v>
      </c>
      <c r="BR701" s="97">
        <f t="shared" si="504"/>
        <v>0</v>
      </c>
      <c r="BS701" s="98" t="e">
        <f t="shared" si="505"/>
        <v>#VALUE!</v>
      </c>
      <c r="BT701" s="184"/>
      <c r="BU701" s="100"/>
      <c r="BV701" s="136"/>
    </row>
    <row r="702" spans="1:74" s="118" customFormat="1" ht="31.5" customHeight="1" x14ac:dyDescent="0.25">
      <c r="A702" s="74">
        <v>20</v>
      </c>
      <c r="B702" s="75">
        <v>586</v>
      </c>
      <c r="C702" s="49" t="s">
        <v>2043</v>
      </c>
      <c r="D702" s="76" t="s">
        <v>2988</v>
      </c>
      <c r="E702" s="76" t="s">
        <v>1073</v>
      </c>
      <c r="F702" s="101"/>
      <c r="G702" s="101"/>
      <c r="H702" s="101"/>
      <c r="I702" s="101"/>
      <c r="J702" s="257"/>
      <c r="K702" s="101"/>
      <c r="L702" s="101"/>
      <c r="M702" s="77"/>
      <c r="N702" s="49" t="s">
        <v>1574</v>
      </c>
      <c r="O702" s="49"/>
      <c r="P702" s="49"/>
      <c r="Q702" s="102" t="s">
        <v>234</v>
      </c>
      <c r="R702" s="103"/>
      <c r="S702" s="76" t="s">
        <v>1856</v>
      </c>
      <c r="T702" s="76" t="s">
        <v>235</v>
      </c>
      <c r="U702" s="89"/>
      <c r="V702" s="90">
        <v>4</v>
      </c>
      <c r="W702" s="399">
        <f t="shared" si="485"/>
        <v>469350</v>
      </c>
      <c r="X702" s="171" t="s">
        <v>3687</v>
      </c>
      <c r="Y702" s="121"/>
      <c r="Z702" s="482" t="s">
        <v>4575</v>
      </c>
      <c r="AA702" s="482" t="s">
        <v>4575</v>
      </c>
      <c r="AB702" s="473" t="s">
        <v>4576</v>
      </c>
      <c r="AC702" s="121"/>
      <c r="AD702" s="132">
        <v>42468</v>
      </c>
      <c r="AE702" s="132"/>
      <c r="AF702" s="132" t="str">
        <f t="shared" si="486"/>
        <v/>
      </c>
      <c r="AG702" s="132">
        <f t="shared" si="487"/>
        <v>42468</v>
      </c>
      <c r="AH702" s="132"/>
      <c r="AI702" s="132"/>
      <c r="AJ702" s="132"/>
      <c r="AK702" s="215"/>
      <c r="AL702" s="132"/>
      <c r="AM702" s="213"/>
      <c r="AN702" s="111">
        <v>1877400</v>
      </c>
      <c r="AO702" s="49" t="str">
        <f t="shared" si="484"/>
        <v>長野県上水内郡信濃町大井字霊仙寺２７４２－２１５７－１～４</v>
      </c>
      <c r="AP702" s="49"/>
      <c r="AQ702" s="89"/>
      <c r="AR702" s="93"/>
      <c r="AS702" s="89"/>
      <c r="AT702" s="93"/>
      <c r="AU702" s="89"/>
      <c r="AV702" s="93"/>
      <c r="AW702" s="107"/>
      <c r="AX702" s="103"/>
      <c r="AY702" s="391">
        <f t="shared" si="488"/>
        <v>0</v>
      </c>
      <c r="AZ702" s="95" t="str">
        <f t="shared" si="481"/>
        <v/>
      </c>
      <c r="BA702" s="49" t="str">
        <f t="shared" si="482"/>
        <v>長野県上水内郡信濃町大井字霊仙寺２７４２－２１５７－１～４</v>
      </c>
      <c r="BB702" s="48">
        <f t="shared" si="489"/>
        <v>4</v>
      </c>
      <c r="BC702" s="96">
        <f t="shared" si="490"/>
        <v>0</v>
      </c>
      <c r="BD702" s="89">
        <f t="shared" si="483"/>
        <v>0</v>
      </c>
      <c r="BE702" s="97">
        <f t="shared" si="491"/>
        <v>0</v>
      </c>
      <c r="BF702" s="97" t="str">
        <f t="shared" si="492"/>
        <v/>
      </c>
      <c r="BG702" s="97">
        <f t="shared" si="493"/>
        <v>0</v>
      </c>
      <c r="BH702" s="97">
        <f t="shared" si="494"/>
        <v>0</v>
      </c>
      <c r="BI702" s="97">
        <f t="shared" si="495"/>
        <v>0</v>
      </c>
      <c r="BJ702" s="97">
        <f t="shared" si="496"/>
        <v>0</v>
      </c>
      <c r="BK702" s="97">
        <f t="shared" si="497"/>
        <v>0</v>
      </c>
      <c r="BL702" s="97">
        <f t="shared" si="498"/>
        <v>0</v>
      </c>
      <c r="BM702" s="97">
        <f t="shared" si="499"/>
        <v>0</v>
      </c>
      <c r="BN702" s="97">
        <f t="shared" si="500"/>
        <v>0</v>
      </c>
      <c r="BO702" s="97">
        <f t="shared" si="501"/>
        <v>0</v>
      </c>
      <c r="BP702" s="97">
        <f t="shared" si="502"/>
        <v>0</v>
      </c>
      <c r="BQ702" s="97">
        <f t="shared" si="503"/>
        <v>0</v>
      </c>
      <c r="BR702" s="97">
        <f t="shared" si="504"/>
        <v>0</v>
      </c>
      <c r="BS702" s="98" t="e">
        <f t="shared" si="505"/>
        <v>#VALUE!</v>
      </c>
      <c r="BT702" s="184"/>
      <c r="BU702" s="100"/>
      <c r="BV702" s="136"/>
    </row>
    <row r="703" spans="1:74" s="118" customFormat="1" ht="31.5" customHeight="1" x14ac:dyDescent="0.25">
      <c r="A703" s="74">
        <v>20</v>
      </c>
      <c r="B703" s="75">
        <v>587</v>
      </c>
      <c r="C703" s="49" t="s">
        <v>2044</v>
      </c>
      <c r="D703" s="76" t="s">
        <v>2988</v>
      </c>
      <c r="E703" s="76" t="s">
        <v>1137</v>
      </c>
      <c r="F703" s="101"/>
      <c r="G703" s="101"/>
      <c r="H703" s="101"/>
      <c r="I703" s="101"/>
      <c r="J703" s="257"/>
      <c r="K703" s="101"/>
      <c r="L703" s="101"/>
      <c r="M703" s="77"/>
      <c r="N703" s="49" t="s">
        <v>1573</v>
      </c>
      <c r="O703" s="49"/>
      <c r="P703" s="49"/>
      <c r="Q703" s="102" t="s">
        <v>237</v>
      </c>
      <c r="R703" s="103"/>
      <c r="S703" s="76" t="s">
        <v>1856</v>
      </c>
      <c r="T703" s="76" t="s">
        <v>235</v>
      </c>
      <c r="U703" s="89"/>
      <c r="V703" s="90">
        <v>3</v>
      </c>
      <c r="W703" s="399">
        <f t="shared" si="485"/>
        <v>482740</v>
      </c>
      <c r="X703" s="171" t="s">
        <v>2681</v>
      </c>
      <c r="Y703" s="121"/>
      <c r="Z703" s="482" t="s">
        <v>4575</v>
      </c>
      <c r="AA703" s="482" t="s">
        <v>4575</v>
      </c>
      <c r="AB703" s="473" t="s">
        <v>4576</v>
      </c>
      <c r="AC703" s="121"/>
      <c r="AD703" s="132">
        <v>42468</v>
      </c>
      <c r="AE703" s="132"/>
      <c r="AF703" s="132" t="str">
        <f t="shared" si="486"/>
        <v/>
      </c>
      <c r="AG703" s="132">
        <f t="shared" si="487"/>
        <v>42468</v>
      </c>
      <c r="AH703" s="132"/>
      <c r="AI703" s="132"/>
      <c r="AJ703" s="132"/>
      <c r="AK703" s="112"/>
      <c r="AL703" s="132"/>
      <c r="AM703" s="213"/>
      <c r="AN703" s="111">
        <v>1448220</v>
      </c>
      <c r="AO703" s="49" t="str">
        <f t="shared" si="484"/>
        <v>長野県上水内郡飯綱町川上字霊仙寺２７５５－１６０９－１～３</v>
      </c>
      <c r="AP703" s="49"/>
      <c r="AQ703" s="89"/>
      <c r="AR703" s="93"/>
      <c r="AS703" s="89"/>
      <c r="AT703" s="93"/>
      <c r="AU703" s="89"/>
      <c r="AV703" s="93"/>
      <c r="AW703" s="107"/>
      <c r="AX703" s="103"/>
      <c r="AY703" s="391">
        <f t="shared" si="488"/>
        <v>0</v>
      </c>
      <c r="AZ703" s="95" t="str">
        <f t="shared" si="481"/>
        <v/>
      </c>
      <c r="BA703" s="49" t="str">
        <f t="shared" si="482"/>
        <v>長野県上水内郡飯綱町川上字霊仙寺２７５５－１６０９－１～３</v>
      </c>
      <c r="BB703" s="48">
        <f t="shared" si="489"/>
        <v>3</v>
      </c>
      <c r="BC703" s="96">
        <f t="shared" si="490"/>
        <v>0</v>
      </c>
      <c r="BD703" s="89">
        <f t="shared" si="483"/>
        <v>0</v>
      </c>
      <c r="BE703" s="97">
        <f t="shared" si="491"/>
        <v>0</v>
      </c>
      <c r="BF703" s="97" t="str">
        <f t="shared" si="492"/>
        <v/>
      </c>
      <c r="BG703" s="97">
        <f t="shared" si="493"/>
        <v>0</v>
      </c>
      <c r="BH703" s="97">
        <f t="shared" si="494"/>
        <v>0</v>
      </c>
      <c r="BI703" s="97">
        <f t="shared" si="495"/>
        <v>0</v>
      </c>
      <c r="BJ703" s="97">
        <f t="shared" si="496"/>
        <v>0</v>
      </c>
      <c r="BK703" s="97">
        <f t="shared" si="497"/>
        <v>0</v>
      </c>
      <c r="BL703" s="97">
        <f t="shared" si="498"/>
        <v>0</v>
      </c>
      <c r="BM703" s="97">
        <f t="shared" si="499"/>
        <v>0</v>
      </c>
      <c r="BN703" s="97">
        <f t="shared" si="500"/>
        <v>0</v>
      </c>
      <c r="BO703" s="97">
        <f t="shared" si="501"/>
        <v>0</v>
      </c>
      <c r="BP703" s="97">
        <f t="shared" si="502"/>
        <v>0</v>
      </c>
      <c r="BQ703" s="97">
        <f t="shared" si="503"/>
        <v>0</v>
      </c>
      <c r="BR703" s="97">
        <f t="shared" si="504"/>
        <v>0</v>
      </c>
      <c r="BS703" s="98" t="e">
        <f t="shared" si="505"/>
        <v>#VALUE!</v>
      </c>
      <c r="BT703" s="184"/>
      <c r="BU703" s="100"/>
      <c r="BV703" s="136"/>
    </row>
    <row r="704" spans="1:74" s="118" customFormat="1" ht="31.5" customHeight="1" x14ac:dyDescent="0.25">
      <c r="A704" s="74">
        <v>20</v>
      </c>
      <c r="B704" s="75">
        <v>577</v>
      </c>
      <c r="C704" s="49" t="s">
        <v>2041</v>
      </c>
      <c r="D704" s="349" t="s">
        <v>4056</v>
      </c>
      <c r="E704" s="49"/>
      <c r="F704" s="380" t="s">
        <v>4093</v>
      </c>
      <c r="G704" s="101"/>
      <c r="H704" s="141"/>
      <c r="I704" s="141"/>
      <c r="J704" s="269"/>
      <c r="K704" s="141"/>
      <c r="L704" s="381" t="s">
        <v>4094</v>
      </c>
      <c r="M704" s="77"/>
      <c r="N704" s="49" t="s">
        <v>1566</v>
      </c>
      <c r="O704" s="49"/>
      <c r="P704" s="76" t="str">
        <f t="shared" ref="P704:P709" si="506">IF(COUNTIF(N704,"*未確定*"),"番地未確定","")</f>
        <v/>
      </c>
      <c r="Q704" s="102"/>
      <c r="R704" s="49"/>
      <c r="S704" s="76" t="s">
        <v>1856</v>
      </c>
      <c r="T704" s="48" t="s">
        <v>62</v>
      </c>
      <c r="U704" s="89"/>
      <c r="V704" s="90">
        <v>2</v>
      </c>
      <c r="W704" s="399">
        <f t="shared" si="485"/>
        <v>791000</v>
      </c>
      <c r="X704" s="171" t="s">
        <v>3688</v>
      </c>
      <c r="Y704" s="213"/>
      <c r="Z704" s="482" t="s">
        <v>4575</v>
      </c>
      <c r="AA704" s="473" t="s">
        <v>4576</v>
      </c>
      <c r="AB704" s="473" t="s">
        <v>4576</v>
      </c>
      <c r="AC704" s="213"/>
      <c r="AD704" s="132">
        <v>42794</v>
      </c>
      <c r="AE704" s="132"/>
      <c r="AF704" s="132" t="str">
        <f t="shared" si="486"/>
        <v/>
      </c>
      <c r="AG704" s="132">
        <f t="shared" si="487"/>
        <v>42794</v>
      </c>
      <c r="AH704" s="132"/>
      <c r="AI704" s="132"/>
      <c r="AJ704" s="132"/>
      <c r="AK704" s="112"/>
      <c r="AL704" s="132"/>
      <c r="AM704" s="223"/>
      <c r="AN704" s="111">
        <v>1582000</v>
      </c>
      <c r="AO704" s="49" t="str">
        <f t="shared" si="484"/>
        <v>長野県諏訪郡原村－１～２</v>
      </c>
      <c r="AP704" s="49"/>
      <c r="AQ704" s="89"/>
      <c r="AR704" s="93"/>
      <c r="AS704" s="89"/>
      <c r="AT704" s="93"/>
      <c r="AU704" s="89"/>
      <c r="AV704" s="93"/>
      <c r="AW704" s="107"/>
      <c r="AX704" s="103"/>
      <c r="AY704" s="391">
        <f t="shared" si="488"/>
        <v>0</v>
      </c>
      <c r="AZ704" s="95" t="str">
        <f t="shared" si="481"/>
        <v/>
      </c>
      <c r="BA704" s="49" t="str">
        <f t="shared" si="482"/>
        <v>長野県諏訪郡原村－１～２</v>
      </c>
      <c r="BB704" s="48">
        <f t="shared" si="489"/>
        <v>2</v>
      </c>
      <c r="BC704" s="96">
        <f t="shared" si="490"/>
        <v>0</v>
      </c>
      <c r="BD704" s="89">
        <f t="shared" si="483"/>
        <v>0</v>
      </c>
      <c r="BE704" s="97">
        <f t="shared" si="491"/>
        <v>0</v>
      </c>
      <c r="BF704" s="97" t="str">
        <f t="shared" si="492"/>
        <v/>
      </c>
      <c r="BG704" s="97">
        <f t="shared" si="493"/>
        <v>0</v>
      </c>
      <c r="BH704" s="97">
        <f t="shared" si="494"/>
        <v>0</v>
      </c>
      <c r="BI704" s="97">
        <f t="shared" si="495"/>
        <v>0</v>
      </c>
      <c r="BJ704" s="97">
        <f t="shared" si="496"/>
        <v>0</v>
      </c>
      <c r="BK704" s="97">
        <f t="shared" si="497"/>
        <v>0</v>
      </c>
      <c r="BL704" s="97">
        <f t="shared" si="498"/>
        <v>0</v>
      </c>
      <c r="BM704" s="97">
        <f t="shared" si="499"/>
        <v>0</v>
      </c>
      <c r="BN704" s="97">
        <f t="shared" si="500"/>
        <v>0</v>
      </c>
      <c r="BO704" s="97">
        <f t="shared" si="501"/>
        <v>0</v>
      </c>
      <c r="BP704" s="97">
        <f t="shared" si="502"/>
        <v>0</v>
      </c>
      <c r="BQ704" s="97">
        <f t="shared" si="503"/>
        <v>0</v>
      </c>
      <c r="BR704" s="97">
        <f t="shared" si="504"/>
        <v>0</v>
      </c>
      <c r="BS704" s="98" t="e">
        <f t="shared" si="505"/>
        <v>#VALUE!</v>
      </c>
      <c r="BT704" s="184"/>
      <c r="BU704" s="100"/>
      <c r="BV704" s="136"/>
    </row>
    <row r="705" spans="1:74" s="118" customFormat="1" ht="31.5" customHeight="1" x14ac:dyDescent="0.25">
      <c r="A705" s="74">
        <v>20</v>
      </c>
      <c r="B705" s="75">
        <v>576</v>
      </c>
      <c r="C705" s="49" t="s">
        <v>2041</v>
      </c>
      <c r="D705" s="76" t="s">
        <v>2988</v>
      </c>
      <c r="E705" s="76" t="s">
        <v>1338</v>
      </c>
      <c r="F705" s="101"/>
      <c r="G705" s="101"/>
      <c r="H705" s="101"/>
      <c r="I705" s="101"/>
      <c r="J705" s="257"/>
      <c r="K705" s="101"/>
      <c r="L705" s="101"/>
      <c r="M705" s="77"/>
      <c r="N705" s="49" t="s">
        <v>1566</v>
      </c>
      <c r="O705" s="49"/>
      <c r="P705" s="76" t="str">
        <f t="shared" si="506"/>
        <v/>
      </c>
      <c r="Q705" s="102" t="s">
        <v>791</v>
      </c>
      <c r="R705" s="49"/>
      <c r="S705" s="76" t="s">
        <v>1856</v>
      </c>
      <c r="T705" s="76" t="s">
        <v>62</v>
      </c>
      <c r="U705" s="89"/>
      <c r="V705" s="90">
        <v>2</v>
      </c>
      <c r="W705" s="399">
        <f t="shared" si="485"/>
        <v>791000</v>
      </c>
      <c r="X705" s="171" t="s">
        <v>3688</v>
      </c>
      <c r="Y705" s="76"/>
      <c r="Z705" s="482" t="s">
        <v>4575</v>
      </c>
      <c r="AA705" s="473" t="s">
        <v>4576</v>
      </c>
      <c r="AB705" s="473" t="s">
        <v>4576</v>
      </c>
      <c r="AC705" s="132" t="s">
        <v>146</v>
      </c>
      <c r="AD705" s="132">
        <v>42810</v>
      </c>
      <c r="AE705" s="132">
        <v>42810</v>
      </c>
      <c r="AF705" s="132" t="str">
        <f t="shared" si="486"/>
        <v>SAME</v>
      </c>
      <c r="AG705" s="132">
        <f t="shared" si="487"/>
        <v>42810</v>
      </c>
      <c r="AH705" s="132"/>
      <c r="AI705" s="204"/>
      <c r="AJ705" s="205"/>
      <c r="AK705" s="206"/>
      <c r="AL705" s="207"/>
      <c r="AM705" s="208">
        <v>1582000</v>
      </c>
      <c r="AN705" s="93"/>
      <c r="AO705" s="49" t="str">
        <f t="shared" si="484"/>
        <v>長野県諏訪郡原村－１～２</v>
      </c>
      <c r="AP705" s="49"/>
      <c r="AQ705" s="89"/>
      <c r="AR705" s="93"/>
      <c r="AS705" s="89">
        <v>42849</v>
      </c>
      <c r="AT705" s="93">
        <v>34380</v>
      </c>
      <c r="AU705" s="89"/>
      <c r="AV705" s="93"/>
      <c r="AW705" s="89"/>
      <c r="AX705" s="103"/>
      <c r="AY705" s="391">
        <f t="shared" si="488"/>
        <v>34380</v>
      </c>
      <c r="AZ705" s="95">
        <f t="shared" si="481"/>
        <v>1547620</v>
      </c>
      <c r="BA705" s="49" t="str">
        <f t="shared" si="482"/>
        <v>長野県諏訪郡原村－１～２</v>
      </c>
      <c r="BB705" s="48">
        <f t="shared" si="489"/>
        <v>2</v>
      </c>
      <c r="BC705" s="96">
        <f t="shared" si="490"/>
        <v>0</v>
      </c>
      <c r="BD705" s="89" t="str">
        <f t="shared" si="483"/>
        <v>期限未記載</v>
      </c>
      <c r="BE705" s="97">
        <f t="shared" si="491"/>
        <v>1547620</v>
      </c>
      <c r="BF705" s="97">
        <f t="shared" si="492"/>
        <v>0</v>
      </c>
      <c r="BG705" s="97">
        <f t="shared" si="493"/>
        <v>0</v>
      </c>
      <c r="BH705" s="97">
        <f t="shared" si="494"/>
        <v>0</v>
      </c>
      <c r="BI705" s="97">
        <f t="shared" si="495"/>
        <v>0</v>
      </c>
      <c r="BJ705" s="97">
        <f t="shared" si="496"/>
        <v>0</v>
      </c>
      <c r="BK705" s="97">
        <f t="shared" si="497"/>
        <v>0</v>
      </c>
      <c r="BL705" s="97">
        <f t="shared" si="498"/>
        <v>0</v>
      </c>
      <c r="BM705" s="97">
        <f t="shared" si="499"/>
        <v>0</v>
      </c>
      <c r="BN705" s="97">
        <f t="shared" si="500"/>
        <v>0</v>
      </c>
      <c r="BO705" s="97">
        <f t="shared" si="501"/>
        <v>0</v>
      </c>
      <c r="BP705" s="97">
        <f t="shared" si="502"/>
        <v>0</v>
      </c>
      <c r="BQ705" s="97">
        <f t="shared" si="503"/>
        <v>0</v>
      </c>
      <c r="BR705" s="97">
        <f t="shared" si="504"/>
        <v>0</v>
      </c>
      <c r="BS705" s="98">
        <f t="shared" si="505"/>
        <v>0</v>
      </c>
      <c r="BT705" s="184"/>
      <c r="BU705" s="100"/>
      <c r="BV705" s="136"/>
    </row>
    <row r="706" spans="1:74" s="118" customFormat="1" ht="31.5" customHeight="1" x14ac:dyDescent="0.25">
      <c r="A706" s="74">
        <v>20</v>
      </c>
      <c r="B706" s="75">
        <v>579</v>
      </c>
      <c r="C706" s="49" t="s">
        <v>2042</v>
      </c>
      <c r="D706" s="349" t="s">
        <v>4056</v>
      </c>
      <c r="E706" s="49"/>
      <c r="F706" s="380" t="s">
        <v>4101</v>
      </c>
      <c r="G706" s="380"/>
      <c r="H706" s="381"/>
      <c r="I706" s="381"/>
      <c r="J706" s="381"/>
      <c r="K706" s="381"/>
      <c r="L706" s="381" t="s">
        <v>4094</v>
      </c>
      <c r="M706" s="77"/>
      <c r="N706" s="49" t="s">
        <v>1567</v>
      </c>
      <c r="O706" s="49"/>
      <c r="P706" s="76" t="str">
        <f t="shared" si="506"/>
        <v/>
      </c>
      <c r="Q706" s="102" t="s">
        <v>792</v>
      </c>
      <c r="R706" s="49"/>
      <c r="S706" s="76" t="s">
        <v>1856</v>
      </c>
      <c r="T706" s="48" t="s">
        <v>62</v>
      </c>
      <c r="U706" s="89"/>
      <c r="V706" s="90">
        <v>2</v>
      </c>
      <c r="W706" s="399">
        <f t="shared" si="485"/>
        <v>556050</v>
      </c>
      <c r="X706" s="171" t="s">
        <v>3689</v>
      </c>
      <c r="Y706" s="213"/>
      <c r="Z706" s="482" t="s">
        <v>4575</v>
      </c>
      <c r="AA706" s="482" t="s">
        <v>4575</v>
      </c>
      <c r="AB706" s="473" t="s">
        <v>4576</v>
      </c>
      <c r="AC706" s="213"/>
      <c r="AD706" s="132">
        <v>42794</v>
      </c>
      <c r="AE706" s="132"/>
      <c r="AF706" s="132" t="str">
        <f t="shared" si="486"/>
        <v/>
      </c>
      <c r="AG706" s="132">
        <f t="shared" si="487"/>
        <v>42794</v>
      </c>
      <c r="AH706" s="132"/>
      <c r="AI706" s="132"/>
      <c r="AJ706" s="132"/>
      <c r="AK706" s="112"/>
      <c r="AL706" s="132"/>
      <c r="AM706" s="223"/>
      <c r="AN706" s="111">
        <v>1112100</v>
      </c>
      <c r="AO706" s="49" t="str">
        <f t="shared" si="484"/>
        <v>長野県諏訪郡富士見町境字大窪６０２５－１－１～２</v>
      </c>
      <c r="AP706" s="49"/>
      <c r="AQ706" s="89"/>
      <c r="AR706" s="93"/>
      <c r="AS706" s="89"/>
      <c r="AT706" s="93"/>
      <c r="AU706" s="89"/>
      <c r="AV706" s="93"/>
      <c r="AW706" s="107"/>
      <c r="AX706" s="103"/>
      <c r="AY706" s="391">
        <f t="shared" si="488"/>
        <v>0</v>
      </c>
      <c r="AZ706" s="95" t="str">
        <f t="shared" si="481"/>
        <v/>
      </c>
      <c r="BA706" s="49" t="str">
        <f t="shared" si="482"/>
        <v>長野県諏訪郡富士見町境字大窪６０２５－１－１～２</v>
      </c>
      <c r="BB706" s="48">
        <f t="shared" si="489"/>
        <v>2</v>
      </c>
      <c r="BC706" s="96">
        <f t="shared" si="490"/>
        <v>0</v>
      </c>
      <c r="BD706" s="89">
        <f t="shared" si="483"/>
        <v>0</v>
      </c>
      <c r="BE706" s="97">
        <f t="shared" si="491"/>
        <v>0</v>
      </c>
      <c r="BF706" s="97" t="str">
        <f t="shared" si="492"/>
        <v/>
      </c>
      <c r="BG706" s="97">
        <f t="shared" si="493"/>
        <v>0</v>
      </c>
      <c r="BH706" s="97">
        <f t="shared" si="494"/>
        <v>0</v>
      </c>
      <c r="BI706" s="97">
        <f t="shared" si="495"/>
        <v>0</v>
      </c>
      <c r="BJ706" s="97">
        <f t="shared" si="496"/>
        <v>0</v>
      </c>
      <c r="BK706" s="97">
        <f t="shared" si="497"/>
        <v>0</v>
      </c>
      <c r="BL706" s="97">
        <f t="shared" si="498"/>
        <v>0</v>
      </c>
      <c r="BM706" s="97">
        <f t="shared" si="499"/>
        <v>0</v>
      </c>
      <c r="BN706" s="97">
        <f t="shared" si="500"/>
        <v>0</v>
      </c>
      <c r="BO706" s="97">
        <f t="shared" si="501"/>
        <v>0</v>
      </c>
      <c r="BP706" s="97">
        <f t="shared" si="502"/>
        <v>0</v>
      </c>
      <c r="BQ706" s="97">
        <f t="shared" si="503"/>
        <v>0</v>
      </c>
      <c r="BR706" s="97">
        <f t="shared" si="504"/>
        <v>0</v>
      </c>
      <c r="BS706" s="98" t="e">
        <f t="shared" si="505"/>
        <v>#VALUE!</v>
      </c>
      <c r="BT706" s="184"/>
      <c r="BU706" s="100"/>
      <c r="BV706" s="136"/>
    </row>
    <row r="707" spans="1:74" ht="31.5" customHeight="1" x14ac:dyDescent="0.25">
      <c r="A707" s="74">
        <v>20</v>
      </c>
      <c r="B707" s="75">
        <v>578</v>
      </c>
      <c r="C707" s="49" t="s">
        <v>2042</v>
      </c>
      <c r="D707" s="349" t="s">
        <v>4056</v>
      </c>
      <c r="E707" s="76" t="s">
        <v>1225</v>
      </c>
      <c r="F707" s="380" t="s">
        <v>4101</v>
      </c>
      <c r="G707" s="380"/>
      <c r="H707" s="381"/>
      <c r="I707" s="381"/>
      <c r="J707" s="381"/>
      <c r="K707" s="381"/>
      <c r="L707" s="381" t="s">
        <v>4094</v>
      </c>
      <c r="M707" s="77"/>
      <c r="N707" s="49" t="s">
        <v>1567</v>
      </c>
      <c r="O707" s="49"/>
      <c r="P707" s="76" t="str">
        <f t="shared" si="506"/>
        <v/>
      </c>
      <c r="Q707" s="102" t="s">
        <v>792</v>
      </c>
      <c r="R707" s="49"/>
      <c r="S707" s="76" t="s">
        <v>1856</v>
      </c>
      <c r="T707" s="76" t="s">
        <v>62</v>
      </c>
      <c r="U707" s="89"/>
      <c r="V707" s="90">
        <v>2</v>
      </c>
      <c r="W707" s="399">
        <f t="shared" si="485"/>
        <v>556050</v>
      </c>
      <c r="X707" s="171" t="s">
        <v>3689</v>
      </c>
      <c r="Y707" s="76"/>
      <c r="Z707" s="482" t="s">
        <v>4575</v>
      </c>
      <c r="AA707" s="482" t="s">
        <v>4575</v>
      </c>
      <c r="AB707" s="473" t="s">
        <v>4576</v>
      </c>
      <c r="AC707" s="132" t="s">
        <v>146</v>
      </c>
      <c r="AD707" s="132">
        <v>42810</v>
      </c>
      <c r="AE707" s="132">
        <v>42810</v>
      </c>
      <c r="AF707" s="132" t="str">
        <f t="shared" si="486"/>
        <v>SAME</v>
      </c>
      <c r="AG707" s="132">
        <f t="shared" si="487"/>
        <v>42810</v>
      </c>
      <c r="AH707" s="132"/>
      <c r="AI707" s="204"/>
      <c r="AJ707" s="205"/>
      <c r="AK707" s="206"/>
      <c r="AL707" s="207"/>
      <c r="AM707" s="208">
        <v>1112100</v>
      </c>
      <c r="AN707" s="93"/>
      <c r="AO707" s="49" t="str">
        <f t="shared" si="484"/>
        <v>長野県諏訪郡富士見町境字大窪６０２５－１－１～２</v>
      </c>
      <c r="AP707" s="49"/>
      <c r="AQ707" s="89"/>
      <c r="AR707" s="93"/>
      <c r="AS707" s="89">
        <v>42849</v>
      </c>
      <c r="AT707" s="93">
        <v>5200</v>
      </c>
      <c r="AU707" s="89"/>
      <c r="AV707" s="93"/>
      <c r="AW707" s="89"/>
      <c r="AX707" s="103"/>
      <c r="AY707" s="391">
        <f t="shared" si="488"/>
        <v>5200</v>
      </c>
      <c r="AZ707" s="95">
        <f t="shared" si="481"/>
        <v>1106900</v>
      </c>
      <c r="BA707" s="49" t="str">
        <f t="shared" si="482"/>
        <v>長野県諏訪郡富士見町境字大窪６０２５－１－１～２</v>
      </c>
      <c r="BB707" s="48">
        <f t="shared" si="489"/>
        <v>2</v>
      </c>
      <c r="BC707" s="96">
        <f t="shared" si="490"/>
        <v>0</v>
      </c>
      <c r="BD707" s="89" t="str">
        <f t="shared" si="483"/>
        <v>期限未記載</v>
      </c>
      <c r="BE707" s="97">
        <f t="shared" si="491"/>
        <v>1106900</v>
      </c>
      <c r="BF707" s="97">
        <f t="shared" si="492"/>
        <v>0</v>
      </c>
      <c r="BG707" s="97">
        <f t="shared" si="493"/>
        <v>0</v>
      </c>
      <c r="BH707" s="97">
        <f t="shared" si="494"/>
        <v>0</v>
      </c>
      <c r="BI707" s="97">
        <f t="shared" si="495"/>
        <v>0</v>
      </c>
      <c r="BJ707" s="97">
        <f t="shared" si="496"/>
        <v>0</v>
      </c>
      <c r="BK707" s="97">
        <f t="shared" si="497"/>
        <v>0</v>
      </c>
      <c r="BL707" s="97">
        <f t="shared" si="498"/>
        <v>0</v>
      </c>
      <c r="BM707" s="97">
        <f t="shared" si="499"/>
        <v>0</v>
      </c>
      <c r="BN707" s="97">
        <f t="shared" si="500"/>
        <v>0</v>
      </c>
      <c r="BO707" s="97">
        <f t="shared" si="501"/>
        <v>0</v>
      </c>
      <c r="BP707" s="97">
        <f t="shared" si="502"/>
        <v>0</v>
      </c>
      <c r="BQ707" s="97">
        <f t="shared" si="503"/>
        <v>0</v>
      </c>
      <c r="BR707" s="97">
        <f t="shared" si="504"/>
        <v>0</v>
      </c>
      <c r="BS707" s="98">
        <f t="shared" si="505"/>
        <v>0</v>
      </c>
      <c r="BT707" s="184"/>
      <c r="BU707" s="100"/>
      <c r="BV707" s="103"/>
    </row>
    <row r="708" spans="1:74" s="118" customFormat="1" ht="31.5" customHeight="1" x14ac:dyDescent="0.25">
      <c r="A708" s="74">
        <v>20</v>
      </c>
      <c r="B708" s="75">
        <v>581</v>
      </c>
      <c r="C708" s="49" t="s">
        <v>2042</v>
      </c>
      <c r="D708" s="349" t="s">
        <v>4056</v>
      </c>
      <c r="E708" s="49"/>
      <c r="F708" s="380" t="s">
        <v>4095</v>
      </c>
      <c r="G708" s="380"/>
      <c r="H708" s="381"/>
      <c r="I708" s="381"/>
      <c r="J708" s="381"/>
      <c r="K708" s="381"/>
      <c r="L708" s="381" t="s">
        <v>4094</v>
      </c>
      <c r="M708" s="77"/>
      <c r="N708" s="49" t="s">
        <v>1569</v>
      </c>
      <c r="O708" s="49"/>
      <c r="P708" s="76" t="str">
        <f t="shared" si="506"/>
        <v>番地未確定</v>
      </c>
      <c r="Q708" s="102" t="s">
        <v>794</v>
      </c>
      <c r="R708" s="49"/>
      <c r="S708" s="76" t="s">
        <v>1856</v>
      </c>
      <c r="T708" s="48" t="s">
        <v>62</v>
      </c>
      <c r="U708" s="89"/>
      <c r="V708" s="90">
        <v>6</v>
      </c>
      <c r="W708" s="399">
        <f t="shared" si="485"/>
        <v>600083.33333333337</v>
      </c>
      <c r="X708" s="171" t="s">
        <v>3691</v>
      </c>
      <c r="Y708" s="213"/>
      <c r="Z708" s="482" t="s">
        <v>4575</v>
      </c>
      <c r="AA708" s="482" t="s">
        <v>4575</v>
      </c>
      <c r="AB708" s="473" t="s">
        <v>4576</v>
      </c>
      <c r="AC708" s="213"/>
      <c r="AD708" s="132">
        <v>42794</v>
      </c>
      <c r="AE708" s="132"/>
      <c r="AF708" s="132" t="str">
        <f t="shared" si="486"/>
        <v/>
      </c>
      <c r="AG708" s="132">
        <f t="shared" si="487"/>
        <v>42794</v>
      </c>
      <c r="AH708" s="132"/>
      <c r="AI708" s="132"/>
      <c r="AJ708" s="132"/>
      <c r="AK708" s="112"/>
      <c r="AL708" s="132"/>
      <c r="AM708" s="223"/>
      <c r="AN708" s="111">
        <v>3600500</v>
      </c>
      <c r="AO708" s="49" t="str">
        <f t="shared" si="484"/>
        <v>長野県諏訪郡富士見町立沢広原（番地未確定）、１－２１４</v>
      </c>
      <c r="AP708" s="49"/>
      <c r="AQ708" s="89"/>
      <c r="AR708" s="93"/>
      <c r="AS708" s="89"/>
      <c r="AT708" s="93"/>
      <c r="AU708" s="89"/>
      <c r="AV708" s="93"/>
      <c r="AW708" s="107"/>
      <c r="AX708" s="103"/>
      <c r="AY708" s="391">
        <f t="shared" si="488"/>
        <v>0</v>
      </c>
      <c r="AZ708" s="95" t="str">
        <f t="shared" si="481"/>
        <v/>
      </c>
      <c r="BA708" s="49" t="str">
        <f t="shared" si="482"/>
        <v>長野県諏訪郡富士見町立沢広原（番地未確定）、１－２１４</v>
      </c>
      <c r="BB708" s="48">
        <f t="shared" si="489"/>
        <v>6</v>
      </c>
      <c r="BC708" s="96">
        <f t="shared" si="490"/>
        <v>0</v>
      </c>
      <c r="BD708" s="89">
        <f t="shared" si="483"/>
        <v>0</v>
      </c>
      <c r="BE708" s="97">
        <f t="shared" si="491"/>
        <v>0</v>
      </c>
      <c r="BF708" s="97" t="str">
        <f t="shared" si="492"/>
        <v/>
      </c>
      <c r="BG708" s="97">
        <f t="shared" si="493"/>
        <v>0</v>
      </c>
      <c r="BH708" s="97">
        <f t="shared" si="494"/>
        <v>0</v>
      </c>
      <c r="BI708" s="97">
        <f t="shared" si="495"/>
        <v>0</v>
      </c>
      <c r="BJ708" s="97">
        <f t="shared" si="496"/>
        <v>0</v>
      </c>
      <c r="BK708" s="97">
        <f t="shared" si="497"/>
        <v>0</v>
      </c>
      <c r="BL708" s="97">
        <f t="shared" si="498"/>
        <v>0</v>
      </c>
      <c r="BM708" s="97">
        <f t="shared" si="499"/>
        <v>0</v>
      </c>
      <c r="BN708" s="97">
        <f t="shared" si="500"/>
        <v>0</v>
      </c>
      <c r="BO708" s="97">
        <f t="shared" si="501"/>
        <v>0</v>
      </c>
      <c r="BP708" s="97">
        <f t="shared" si="502"/>
        <v>0</v>
      </c>
      <c r="BQ708" s="97">
        <f t="shared" si="503"/>
        <v>0</v>
      </c>
      <c r="BR708" s="97">
        <f t="shared" si="504"/>
        <v>0</v>
      </c>
      <c r="BS708" s="98" t="e">
        <f t="shared" si="505"/>
        <v>#VALUE!</v>
      </c>
      <c r="BT708" s="184"/>
      <c r="BU708" s="100"/>
      <c r="BV708" s="136"/>
    </row>
    <row r="709" spans="1:74" ht="31.5" customHeight="1" x14ac:dyDescent="0.25">
      <c r="A709" s="74">
        <v>20</v>
      </c>
      <c r="B709" s="75">
        <v>580</v>
      </c>
      <c r="C709" s="49" t="s">
        <v>2042</v>
      </c>
      <c r="D709" s="349" t="s">
        <v>4056</v>
      </c>
      <c r="E709" s="76" t="s">
        <v>1137</v>
      </c>
      <c r="F709" s="380" t="s">
        <v>4095</v>
      </c>
      <c r="G709" s="380"/>
      <c r="H709" s="381"/>
      <c r="I709" s="381"/>
      <c r="J709" s="381"/>
      <c r="K709" s="381"/>
      <c r="L709" s="381" t="s">
        <v>4094</v>
      </c>
      <c r="M709" s="77"/>
      <c r="N709" s="49" t="s">
        <v>1569</v>
      </c>
      <c r="O709" s="49"/>
      <c r="P709" s="76" t="str">
        <f t="shared" si="506"/>
        <v>番地未確定</v>
      </c>
      <c r="Q709" s="102" t="s">
        <v>794</v>
      </c>
      <c r="R709" s="49"/>
      <c r="S709" s="76" t="s">
        <v>1856</v>
      </c>
      <c r="T709" s="76" t="s">
        <v>62</v>
      </c>
      <c r="U709" s="89"/>
      <c r="V709" s="90">
        <v>6</v>
      </c>
      <c r="W709" s="399">
        <f t="shared" si="485"/>
        <v>600083.33333333337</v>
      </c>
      <c r="X709" s="171" t="s">
        <v>3691</v>
      </c>
      <c r="Y709" s="76"/>
      <c r="Z709" s="482" t="s">
        <v>4575</v>
      </c>
      <c r="AA709" s="482" t="s">
        <v>4575</v>
      </c>
      <c r="AB709" s="473" t="s">
        <v>4576</v>
      </c>
      <c r="AC709" s="132" t="s">
        <v>146</v>
      </c>
      <c r="AD709" s="132">
        <v>42810</v>
      </c>
      <c r="AE709" s="132">
        <v>42810</v>
      </c>
      <c r="AF709" s="132" t="str">
        <f t="shared" si="486"/>
        <v>SAME</v>
      </c>
      <c r="AG709" s="132">
        <f t="shared" si="487"/>
        <v>42810</v>
      </c>
      <c r="AH709" s="132"/>
      <c r="AI709" s="204"/>
      <c r="AJ709" s="205"/>
      <c r="AK709" s="206"/>
      <c r="AL709" s="207"/>
      <c r="AM709" s="208">
        <v>3600500</v>
      </c>
      <c r="AN709" s="93"/>
      <c r="AO709" s="49" t="str">
        <f t="shared" si="484"/>
        <v>長野県諏訪郡富士見町立沢広原（番地未確定）、１－２１４</v>
      </c>
      <c r="AP709" s="49"/>
      <c r="AQ709" s="89"/>
      <c r="AR709" s="93"/>
      <c r="AS709" s="89">
        <v>42849</v>
      </c>
      <c r="AT709" s="93">
        <v>33070</v>
      </c>
      <c r="AU709" s="89"/>
      <c r="AV709" s="93"/>
      <c r="AW709" s="89"/>
      <c r="AX709" s="103"/>
      <c r="AY709" s="391">
        <f t="shared" si="488"/>
        <v>33070</v>
      </c>
      <c r="AZ709" s="95">
        <f t="shared" si="481"/>
        <v>3567430</v>
      </c>
      <c r="BA709" s="49" t="str">
        <f t="shared" si="482"/>
        <v>長野県諏訪郡富士見町立沢広原（番地未確定）、１－２１４</v>
      </c>
      <c r="BB709" s="48">
        <f t="shared" si="489"/>
        <v>6</v>
      </c>
      <c r="BC709" s="96">
        <f t="shared" si="490"/>
        <v>0</v>
      </c>
      <c r="BD709" s="89" t="str">
        <f t="shared" si="483"/>
        <v>期限未記載</v>
      </c>
      <c r="BE709" s="97">
        <f t="shared" si="491"/>
        <v>3567430</v>
      </c>
      <c r="BF709" s="97">
        <f t="shared" si="492"/>
        <v>0</v>
      </c>
      <c r="BG709" s="97">
        <f t="shared" si="493"/>
        <v>0</v>
      </c>
      <c r="BH709" s="97">
        <f t="shared" si="494"/>
        <v>0</v>
      </c>
      <c r="BI709" s="97">
        <f t="shared" si="495"/>
        <v>0</v>
      </c>
      <c r="BJ709" s="97">
        <f t="shared" si="496"/>
        <v>0</v>
      </c>
      <c r="BK709" s="97">
        <f t="shared" si="497"/>
        <v>0</v>
      </c>
      <c r="BL709" s="97">
        <f t="shared" si="498"/>
        <v>0</v>
      </c>
      <c r="BM709" s="97">
        <f t="shared" si="499"/>
        <v>0</v>
      </c>
      <c r="BN709" s="97">
        <f t="shared" si="500"/>
        <v>0</v>
      </c>
      <c r="BO709" s="97">
        <f t="shared" si="501"/>
        <v>0</v>
      </c>
      <c r="BP709" s="97">
        <f t="shared" si="502"/>
        <v>0</v>
      </c>
      <c r="BQ709" s="97">
        <f t="shared" si="503"/>
        <v>0</v>
      </c>
      <c r="BR709" s="97">
        <f t="shared" si="504"/>
        <v>0</v>
      </c>
      <c r="BS709" s="98">
        <f t="shared" si="505"/>
        <v>0</v>
      </c>
      <c r="BT709" s="184"/>
      <c r="BU709" s="100"/>
      <c r="BV709" s="103"/>
    </row>
    <row r="710" spans="1:74" ht="31.5" customHeight="1" x14ac:dyDescent="0.25">
      <c r="A710" s="74">
        <v>20</v>
      </c>
      <c r="B710" s="75">
        <v>582</v>
      </c>
      <c r="C710" s="49" t="s">
        <v>2042</v>
      </c>
      <c r="D710" s="76" t="s">
        <v>3428</v>
      </c>
      <c r="E710" s="49"/>
      <c r="F710" s="101"/>
      <c r="G710" s="347"/>
      <c r="H710" s="251"/>
      <c r="I710" s="251"/>
      <c r="J710" s="270"/>
      <c r="K710" s="251"/>
      <c r="L710" s="251"/>
      <c r="M710" s="194"/>
      <c r="N710" s="49" t="s">
        <v>1819</v>
      </c>
      <c r="O710" s="49"/>
      <c r="P710" s="49"/>
      <c r="Q710" s="102"/>
      <c r="R710" s="103"/>
      <c r="S710" s="76" t="s">
        <v>1856</v>
      </c>
      <c r="T710" s="48" t="s">
        <v>62</v>
      </c>
      <c r="U710" s="89"/>
      <c r="V710" s="90">
        <v>6</v>
      </c>
      <c r="W710" s="399">
        <f t="shared" si="485"/>
        <v>599550</v>
      </c>
      <c r="X710" s="171" t="s">
        <v>3691</v>
      </c>
      <c r="Y710" s="213"/>
      <c r="Z710" s="482" t="s">
        <v>4575</v>
      </c>
      <c r="AA710" s="482" t="s">
        <v>4575</v>
      </c>
      <c r="AB710" s="473" t="s">
        <v>4576</v>
      </c>
      <c r="AC710" s="213"/>
      <c r="AD710" s="132">
        <v>42724</v>
      </c>
      <c r="AE710" s="132"/>
      <c r="AF710" s="132" t="str">
        <f t="shared" si="486"/>
        <v/>
      </c>
      <c r="AG710" s="132">
        <f t="shared" si="487"/>
        <v>42724</v>
      </c>
      <c r="AH710" s="132"/>
      <c r="AI710" s="132"/>
      <c r="AJ710" s="132"/>
      <c r="AK710" s="112"/>
      <c r="AL710" s="132"/>
      <c r="AM710" s="223"/>
      <c r="AN710" s="111">
        <v>3597300</v>
      </c>
      <c r="AO710" s="49" t="str">
        <f t="shared" si="484"/>
        <v>長野県諏訪郡富士見町立沢広原（番地未確定）－１、2、1-214-1.2_20161220</v>
      </c>
      <c r="AP710" s="49"/>
      <c r="AQ710" s="89"/>
      <c r="AR710" s="93"/>
      <c r="AS710" s="89"/>
      <c r="AT710" s="93"/>
      <c r="AU710" s="89"/>
      <c r="AV710" s="93"/>
      <c r="AW710" s="107"/>
      <c r="AX710" s="103"/>
      <c r="AY710" s="391">
        <f t="shared" si="488"/>
        <v>0</v>
      </c>
      <c r="AZ710" s="95" t="str">
        <f t="shared" si="481"/>
        <v/>
      </c>
      <c r="BA710" s="49" t="str">
        <f t="shared" si="482"/>
        <v>長野県諏訪郡富士見町立沢広原（番地未確定）－１、2、1-214-1.2_20161220</v>
      </c>
      <c r="BB710" s="48">
        <f t="shared" si="489"/>
        <v>6</v>
      </c>
      <c r="BC710" s="96">
        <f t="shared" si="490"/>
        <v>0</v>
      </c>
      <c r="BD710" s="89">
        <f t="shared" si="483"/>
        <v>0</v>
      </c>
      <c r="BE710" s="97">
        <f t="shared" si="491"/>
        <v>0</v>
      </c>
      <c r="BF710" s="97" t="str">
        <f t="shared" si="492"/>
        <v/>
      </c>
      <c r="BG710" s="97">
        <f t="shared" si="493"/>
        <v>0</v>
      </c>
      <c r="BH710" s="97">
        <f t="shared" si="494"/>
        <v>0</v>
      </c>
      <c r="BI710" s="97">
        <f t="shared" si="495"/>
        <v>0</v>
      </c>
      <c r="BJ710" s="97">
        <f t="shared" si="496"/>
        <v>0</v>
      </c>
      <c r="BK710" s="97">
        <f t="shared" si="497"/>
        <v>0</v>
      </c>
      <c r="BL710" s="97">
        <f t="shared" si="498"/>
        <v>0</v>
      </c>
      <c r="BM710" s="97">
        <f t="shared" si="499"/>
        <v>0</v>
      </c>
      <c r="BN710" s="97">
        <f t="shared" si="500"/>
        <v>0</v>
      </c>
      <c r="BO710" s="97">
        <f t="shared" si="501"/>
        <v>0</v>
      </c>
      <c r="BP710" s="97">
        <f t="shared" si="502"/>
        <v>0</v>
      </c>
      <c r="BQ710" s="97">
        <f t="shared" si="503"/>
        <v>0</v>
      </c>
      <c r="BR710" s="97">
        <f t="shared" si="504"/>
        <v>0</v>
      </c>
      <c r="BS710" s="98" t="e">
        <f t="shared" si="505"/>
        <v>#VALUE!</v>
      </c>
      <c r="BT710" s="184"/>
      <c r="BU710" s="100" t="s">
        <v>3708</v>
      </c>
      <c r="BV710" s="103"/>
    </row>
    <row r="711" spans="1:74" ht="31.5" customHeight="1" x14ac:dyDescent="0.25">
      <c r="A711" s="74">
        <v>20</v>
      </c>
      <c r="B711" s="75">
        <v>584</v>
      </c>
      <c r="C711" s="49" t="s">
        <v>2042</v>
      </c>
      <c r="D711" s="76" t="s">
        <v>3430</v>
      </c>
      <c r="E711" s="49"/>
      <c r="F711" s="101"/>
      <c r="G711" s="101"/>
      <c r="H711" s="141"/>
      <c r="I711" s="141"/>
      <c r="J711" s="269"/>
      <c r="K711" s="141"/>
      <c r="L711" s="141"/>
      <c r="M711" s="77"/>
      <c r="N711" s="49" t="s">
        <v>1568</v>
      </c>
      <c r="O711" s="49"/>
      <c r="P711" s="76" t="str">
        <f>IF(COUNTIF(N711,"*未確定*"),"番地未確定","")</f>
        <v/>
      </c>
      <c r="Q711" s="102" t="s">
        <v>793</v>
      </c>
      <c r="R711" s="49"/>
      <c r="S711" s="76" t="s">
        <v>1856</v>
      </c>
      <c r="T711" s="48" t="s">
        <v>62</v>
      </c>
      <c r="U711" s="89"/>
      <c r="V711" s="90">
        <v>2</v>
      </c>
      <c r="W711" s="399">
        <f t="shared" si="485"/>
        <v>635400</v>
      </c>
      <c r="X711" s="171" t="s">
        <v>3690</v>
      </c>
      <c r="Y711" s="213"/>
      <c r="Z711" s="482" t="s">
        <v>4575</v>
      </c>
      <c r="AA711" s="473" t="s">
        <v>4576</v>
      </c>
      <c r="AB711" s="473" t="s">
        <v>4576</v>
      </c>
      <c r="AC711" s="213"/>
      <c r="AD711" s="132">
        <v>42794</v>
      </c>
      <c r="AE711" s="132"/>
      <c r="AF711" s="132" t="str">
        <f t="shared" si="486"/>
        <v/>
      </c>
      <c r="AG711" s="132">
        <f t="shared" si="487"/>
        <v>42794</v>
      </c>
      <c r="AH711" s="132"/>
      <c r="AI711" s="132"/>
      <c r="AJ711" s="132"/>
      <c r="AK711" s="112"/>
      <c r="AL711" s="132"/>
      <c r="AM711" s="223"/>
      <c r="AN711" s="111">
        <v>1270800</v>
      </c>
      <c r="AO711" s="49" t="str">
        <f t="shared" si="484"/>
        <v>長野県諏訪郡富士見町立沢字広沢１－３４７－１～２</v>
      </c>
      <c r="AP711" s="49"/>
      <c r="AQ711" s="89"/>
      <c r="AR711" s="93"/>
      <c r="AS711" s="89"/>
      <c r="AT711" s="93"/>
      <c r="AU711" s="89"/>
      <c r="AV711" s="93"/>
      <c r="AW711" s="107"/>
      <c r="AX711" s="103"/>
      <c r="AY711" s="391">
        <f t="shared" si="488"/>
        <v>0</v>
      </c>
      <c r="AZ711" s="95" t="str">
        <f t="shared" si="481"/>
        <v/>
      </c>
      <c r="BA711" s="49" t="str">
        <f t="shared" si="482"/>
        <v>長野県諏訪郡富士見町立沢字広沢１－３４７－１～２</v>
      </c>
      <c r="BB711" s="48">
        <f t="shared" si="489"/>
        <v>2</v>
      </c>
      <c r="BC711" s="96">
        <f t="shared" si="490"/>
        <v>0</v>
      </c>
      <c r="BD711" s="89">
        <f t="shared" si="483"/>
        <v>0</v>
      </c>
      <c r="BE711" s="97">
        <f t="shared" si="491"/>
        <v>0</v>
      </c>
      <c r="BF711" s="97" t="str">
        <f t="shared" si="492"/>
        <v/>
      </c>
      <c r="BG711" s="97">
        <f t="shared" si="493"/>
        <v>0</v>
      </c>
      <c r="BH711" s="97">
        <f t="shared" si="494"/>
        <v>0</v>
      </c>
      <c r="BI711" s="97">
        <f t="shared" si="495"/>
        <v>0</v>
      </c>
      <c r="BJ711" s="97">
        <f t="shared" si="496"/>
        <v>0</v>
      </c>
      <c r="BK711" s="97">
        <f t="shared" si="497"/>
        <v>0</v>
      </c>
      <c r="BL711" s="97">
        <f t="shared" si="498"/>
        <v>0</v>
      </c>
      <c r="BM711" s="97">
        <f t="shared" si="499"/>
        <v>0</v>
      </c>
      <c r="BN711" s="97">
        <f t="shared" si="500"/>
        <v>0</v>
      </c>
      <c r="BO711" s="97">
        <f t="shared" si="501"/>
        <v>0</v>
      </c>
      <c r="BP711" s="97">
        <f t="shared" si="502"/>
        <v>0</v>
      </c>
      <c r="BQ711" s="97">
        <f t="shared" si="503"/>
        <v>0</v>
      </c>
      <c r="BR711" s="97">
        <f t="shared" si="504"/>
        <v>0</v>
      </c>
      <c r="BS711" s="98" t="e">
        <f t="shared" si="505"/>
        <v>#VALUE!</v>
      </c>
      <c r="BT711" s="184"/>
      <c r="BU711" s="100" t="s">
        <v>3708</v>
      </c>
      <c r="BV711" s="103"/>
    </row>
    <row r="712" spans="1:74" s="118" customFormat="1" ht="31.5" customHeight="1" x14ac:dyDescent="0.25">
      <c r="A712" s="74">
        <v>20</v>
      </c>
      <c r="B712" s="75">
        <v>583</v>
      </c>
      <c r="C712" s="49" t="s">
        <v>2042</v>
      </c>
      <c r="D712" s="76" t="s">
        <v>2988</v>
      </c>
      <c r="E712" s="76" t="s">
        <v>1112</v>
      </c>
      <c r="F712" s="101"/>
      <c r="G712" s="101"/>
      <c r="H712" s="101"/>
      <c r="I712" s="101"/>
      <c r="J712" s="257"/>
      <c r="K712" s="101"/>
      <c r="L712" s="101"/>
      <c r="M712" s="77"/>
      <c r="N712" s="49" t="s">
        <v>1568</v>
      </c>
      <c r="O712" s="49"/>
      <c r="P712" s="76" t="str">
        <f>IF(COUNTIF(N712,"*未確定*"),"番地未確定","")</f>
        <v/>
      </c>
      <c r="Q712" s="102" t="s">
        <v>793</v>
      </c>
      <c r="R712" s="49"/>
      <c r="S712" s="76" t="s">
        <v>1856</v>
      </c>
      <c r="T712" s="76" t="s">
        <v>62</v>
      </c>
      <c r="U712" s="89"/>
      <c r="V712" s="90">
        <v>2</v>
      </c>
      <c r="W712" s="399">
        <f t="shared" si="485"/>
        <v>635400</v>
      </c>
      <c r="X712" s="171" t="s">
        <v>3690</v>
      </c>
      <c r="Y712" s="76"/>
      <c r="Z712" s="482" t="s">
        <v>4575</v>
      </c>
      <c r="AA712" s="473" t="s">
        <v>4576</v>
      </c>
      <c r="AB712" s="473" t="s">
        <v>4576</v>
      </c>
      <c r="AC712" s="132" t="s">
        <v>146</v>
      </c>
      <c r="AD712" s="132">
        <v>42810</v>
      </c>
      <c r="AE712" s="132">
        <v>42810</v>
      </c>
      <c r="AF712" s="132" t="str">
        <f t="shared" si="486"/>
        <v>SAME</v>
      </c>
      <c r="AG712" s="132">
        <f t="shared" si="487"/>
        <v>42810</v>
      </c>
      <c r="AH712" s="132"/>
      <c r="AI712" s="204"/>
      <c r="AJ712" s="205"/>
      <c r="AK712" s="211"/>
      <c r="AL712" s="207"/>
      <c r="AM712" s="208">
        <v>1270800</v>
      </c>
      <c r="AN712" s="93"/>
      <c r="AO712" s="49" t="str">
        <f t="shared" si="484"/>
        <v>長野県諏訪郡富士見町立沢字広沢１－３４７－１～２</v>
      </c>
      <c r="AP712" s="49"/>
      <c r="AQ712" s="89"/>
      <c r="AR712" s="93"/>
      <c r="AS712" s="89">
        <v>42849</v>
      </c>
      <c r="AT712" s="93">
        <v>16560</v>
      </c>
      <c r="AU712" s="89"/>
      <c r="AV712" s="93"/>
      <c r="AW712" s="89"/>
      <c r="AX712" s="103"/>
      <c r="AY712" s="391">
        <f t="shared" si="488"/>
        <v>16560</v>
      </c>
      <c r="AZ712" s="95">
        <f t="shared" si="481"/>
        <v>1254240</v>
      </c>
      <c r="BA712" s="49" t="str">
        <f t="shared" si="482"/>
        <v>長野県諏訪郡富士見町立沢字広沢１－３４７－１～２</v>
      </c>
      <c r="BB712" s="48">
        <f t="shared" si="489"/>
        <v>2</v>
      </c>
      <c r="BC712" s="96">
        <f t="shared" si="490"/>
        <v>0</v>
      </c>
      <c r="BD712" s="89" t="str">
        <f t="shared" si="483"/>
        <v>期限未記載</v>
      </c>
      <c r="BE712" s="97">
        <f t="shared" si="491"/>
        <v>1254240</v>
      </c>
      <c r="BF712" s="97">
        <f t="shared" si="492"/>
        <v>0</v>
      </c>
      <c r="BG712" s="97">
        <f t="shared" si="493"/>
        <v>0</v>
      </c>
      <c r="BH712" s="97">
        <f t="shared" si="494"/>
        <v>0</v>
      </c>
      <c r="BI712" s="97">
        <f t="shared" si="495"/>
        <v>0</v>
      </c>
      <c r="BJ712" s="97">
        <f t="shared" si="496"/>
        <v>0</v>
      </c>
      <c r="BK712" s="97">
        <f t="shared" si="497"/>
        <v>0</v>
      </c>
      <c r="BL712" s="97">
        <f t="shared" si="498"/>
        <v>0</v>
      </c>
      <c r="BM712" s="97">
        <f t="shared" si="499"/>
        <v>0</v>
      </c>
      <c r="BN712" s="97">
        <f t="shared" si="500"/>
        <v>0</v>
      </c>
      <c r="BO712" s="97">
        <f t="shared" si="501"/>
        <v>0</v>
      </c>
      <c r="BP712" s="97">
        <f t="shared" si="502"/>
        <v>0</v>
      </c>
      <c r="BQ712" s="97">
        <f t="shared" si="503"/>
        <v>0</v>
      </c>
      <c r="BR712" s="97">
        <f t="shared" si="504"/>
        <v>0</v>
      </c>
      <c r="BS712" s="98">
        <f t="shared" si="505"/>
        <v>0</v>
      </c>
      <c r="BT712" s="184"/>
      <c r="BU712" s="100"/>
      <c r="BV712" s="136"/>
    </row>
    <row r="713" spans="1:74" s="118" customFormat="1" ht="31.5" customHeight="1" x14ac:dyDescent="0.25">
      <c r="A713" s="74">
        <v>20</v>
      </c>
      <c r="B713" s="75">
        <v>588</v>
      </c>
      <c r="C713" s="49" t="s">
        <v>2045</v>
      </c>
      <c r="D713" s="76" t="s">
        <v>2988</v>
      </c>
      <c r="E713" s="76" t="s">
        <v>1072</v>
      </c>
      <c r="F713" s="101"/>
      <c r="G713" s="101"/>
      <c r="H713" s="101"/>
      <c r="I713" s="101"/>
      <c r="J713" s="257"/>
      <c r="K713" s="101"/>
      <c r="L713" s="101"/>
      <c r="M713" s="77"/>
      <c r="N713" s="49" t="s">
        <v>1576</v>
      </c>
      <c r="O713" s="49"/>
      <c r="P713" s="49"/>
      <c r="Q713" s="102" t="s">
        <v>238</v>
      </c>
      <c r="R713" s="103"/>
      <c r="S713" s="76" t="s">
        <v>1856</v>
      </c>
      <c r="T713" s="76" t="s">
        <v>235</v>
      </c>
      <c r="U713" s="89"/>
      <c r="V713" s="90">
        <v>2</v>
      </c>
      <c r="W713" s="399">
        <f t="shared" si="485"/>
        <v>526700</v>
      </c>
      <c r="X713" s="171" t="s">
        <v>3692</v>
      </c>
      <c r="Y713" s="121"/>
      <c r="Z713" s="473" t="s">
        <v>4575</v>
      </c>
      <c r="AA713" s="473" t="s">
        <v>4576</v>
      </c>
      <c r="AB713" s="473" t="s">
        <v>4576</v>
      </c>
      <c r="AC713" s="121"/>
      <c r="AD713" s="132">
        <v>42468</v>
      </c>
      <c r="AE713" s="132"/>
      <c r="AF713" s="132" t="str">
        <f t="shared" si="486"/>
        <v/>
      </c>
      <c r="AG713" s="132">
        <f t="shared" si="487"/>
        <v>42468</v>
      </c>
      <c r="AH713" s="132"/>
      <c r="AI713" s="132"/>
      <c r="AJ713" s="132"/>
      <c r="AK713" s="112"/>
      <c r="AL713" s="132"/>
      <c r="AM713" s="213"/>
      <c r="AN713" s="111">
        <v>1053400</v>
      </c>
      <c r="AO713" s="49" t="str">
        <f t="shared" si="484"/>
        <v>長野県須坂市仁礼峰の原３１５３－２３０－１～２</v>
      </c>
      <c r="AP713" s="49"/>
      <c r="AQ713" s="89"/>
      <c r="AR713" s="93"/>
      <c r="AS713" s="89"/>
      <c r="AT713" s="93"/>
      <c r="AU713" s="89"/>
      <c r="AV713" s="93"/>
      <c r="AW713" s="107"/>
      <c r="AX713" s="103"/>
      <c r="AY713" s="391">
        <f t="shared" si="488"/>
        <v>0</v>
      </c>
      <c r="AZ713" s="95" t="str">
        <f t="shared" si="481"/>
        <v/>
      </c>
      <c r="BA713" s="49" t="str">
        <f t="shared" si="482"/>
        <v>長野県須坂市仁礼峰の原３１５３－２３０－１～２</v>
      </c>
      <c r="BB713" s="48">
        <f t="shared" si="489"/>
        <v>2</v>
      </c>
      <c r="BC713" s="96">
        <f t="shared" si="490"/>
        <v>0</v>
      </c>
      <c r="BD713" s="89">
        <f t="shared" si="483"/>
        <v>0</v>
      </c>
      <c r="BE713" s="97">
        <f t="shared" si="491"/>
        <v>0</v>
      </c>
      <c r="BF713" s="97" t="str">
        <f t="shared" si="492"/>
        <v/>
      </c>
      <c r="BG713" s="97">
        <f t="shared" si="493"/>
        <v>0</v>
      </c>
      <c r="BH713" s="97">
        <f t="shared" si="494"/>
        <v>0</v>
      </c>
      <c r="BI713" s="97">
        <f t="shared" si="495"/>
        <v>0</v>
      </c>
      <c r="BJ713" s="97">
        <f t="shared" si="496"/>
        <v>0</v>
      </c>
      <c r="BK713" s="97">
        <f t="shared" si="497"/>
        <v>0</v>
      </c>
      <c r="BL713" s="97">
        <f t="shared" si="498"/>
        <v>0</v>
      </c>
      <c r="BM713" s="97">
        <f t="shared" si="499"/>
        <v>0</v>
      </c>
      <c r="BN713" s="97">
        <f t="shared" si="500"/>
        <v>0</v>
      </c>
      <c r="BO713" s="97">
        <f t="shared" si="501"/>
        <v>0</v>
      </c>
      <c r="BP713" s="97">
        <f t="shared" si="502"/>
        <v>0</v>
      </c>
      <c r="BQ713" s="97">
        <f t="shared" si="503"/>
        <v>0</v>
      </c>
      <c r="BR713" s="97">
        <f t="shared" si="504"/>
        <v>0</v>
      </c>
      <c r="BS713" s="98" t="e">
        <f t="shared" si="505"/>
        <v>#VALUE!</v>
      </c>
      <c r="BT713" s="184"/>
      <c r="BU713" s="100"/>
      <c r="BV713" s="136"/>
    </row>
    <row r="714" spans="1:74" s="118" customFormat="1" ht="31.5" customHeight="1" x14ac:dyDescent="0.25">
      <c r="A714" s="74">
        <v>20</v>
      </c>
      <c r="B714" s="75">
        <v>589</v>
      </c>
      <c r="C714" s="49" t="s">
        <v>2038</v>
      </c>
      <c r="D714" s="76" t="s">
        <v>2988</v>
      </c>
      <c r="E714" s="76" t="s">
        <v>1352</v>
      </c>
      <c r="F714" s="101"/>
      <c r="G714" s="101"/>
      <c r="H714" s="101"/>
      <c r="I714" s="101"/>
      <c r="J714" s="257"/>
      <c r="K714" s="101"/>
      <c r="L714" s="101"/>
      <c r="M714" s="77"/>
      <c r="N714" s="49" t="s">
        <v>1579</v>
      </c>
      <c r="O714" s="49"/>
      <c r="P714" s="49"/>
      <c r="Q714" s="102" t="s">
        <v>240</v>
      </c>
      <c r="R714" s="103"/>
      <c r="S714" s="76" t="s">
        <v>1856</v>
      </c>
      <c r="T714" s="76" t="s">
        <v>235</v>
      </c>
      <c r="U714" s="89"/>
      <c r="V714" s="90">
        <v>6</v>
      </c>
      <c r="W714" s="399">
        <f t="shared" si="485"/>
        <v>793733.33333333337</v>
      </c>
      <c r="X714" s="171" t="s">
        <v>3693</v>
      </c>
      <c r="Y714" s="121"/>
      <c r="Z714" s="473" t="s">
        <v>4575</v>
      </c>
      <c r="AA714" s="473" t="s">
        <v>4576</v>
      </c>
      <c r="AB714" s="473" t="s">
        <v>4576</v>
      </c>
      <c r="AC714" s="121"/>
      <c r="AD714" s="132">
        <v>42468</v>
      </c>
      <c r="AE714" s="132"/>
      <c r="AF714" s="132" t="str">
        <f t="shared" si="486"/>
        <v/>
      </c>
      <c r="AG714" s="132">
        <f t="shared" si="487"/>
        <v>42468</v>
      </c>
      <c r="AH714" s="132"/>
      <c r="AI714" s="132"/>
      <c r="AJ714" s="132"/>
      <c r="AK714" s="112"/>
      <c r="AL714" s="132"/>
      <c r="AM714" s="213"/>
      <c r="AN714" s="111">
        <v>4762400</v>
      </c>
      <c r="AO714" s="49" t="str">
        <f t="shared" si="484"/>
        <v>長野県長野市若槻東条１２３２－４－１～６</v>
      </c>
      <c r="AP714" s="49"/>
      <c r="AQ714" s="89"/>
      <c r="AR714" s="93"/>
      <c r="AS714" s="89"/>
      <c r="AT714" s="93"/>
      <c r="AU714" s="89"/>
      <c r="AV714" s="93"/>
      <c r="AW714" s="107"/>
      <c r="AX714" s="103"/>
      <c r="AY714" s="391">
        <f t="shared" si="488"/>
        <v>0</v>
      </c>
      <c r="AZ714" s="95" t="str">
        <f t="shared" si="481"/>
        <v/>
      </c>
      <c r="BA714" s="49" t="str">
        <f t="shared" si="482"/>
        <v>長野県長野市若槻東条１２３２－４－１～６</v>
      </c>
      <c r="BB714" s="48">
        <f t="shared" si="489"/>
        <v>6</v>
      </c>
      <c r="BC714" s="96">
        <f t="shared" si="490"/>
        <v>0</v>
      </c>
      <c r="BD714" s="89">
        <f t="shared" si="483"/>
        <v>0</v>
      </c>
      <c r="BE714" s="97">
        <f t="shared" si="491"/>
        <v>0</v>
      </c>
      <c r="BF714" s="97" t="str">
        <f t="shared" si="492"/>
        <v/>
      </c>
      <c r="BG714" s="97">
        <f t="shared" si="493"/>
        <v>0</v>
      </c>
      <c r="BH714" s="97">
        <f t="shared" si="494"/>
        <v>0</v>
      </c>
      <c r="BI714" s="97">
        <f t="shared" si="495"/>
        <v>0</v>
      </c>
      <c r="BJ714" s="97">
        <f t="shared" si="496"/>
        <v>0</v>
      </c>
      <c r="BK714" s="97">
        <f t="shared" si="497"/>
        <v>0</v>
      </c>
      <c r="BL714" s="97">
        <f t="shared" si="498"/>
        <v>0</v>
      </c>
      <c r="BM714" s="97">
        <f t="shared" si="499"/>
        <v>0</v>
      </c>
      <c r="BN714" s="97">
        <f t="shared" si="500"/>
        <v>0</v>
      </c>
      <c r="BO714" s="97">
        <f t="shared" si="501"/>
        <v>0</v>
      </c>
      <c r="BP714" s="97">
        <f t="shared" si="502"/>
        <v>0</v>
      </c>
      <c r="BQ714" s="97">
        <f t="shared" si="503"/>
        <v>0</v>
      </c>
      <c r="BR714" s="97">
        <f t="shared" si="504"/>
        <v>0</v>
      </c>
      <c r="BS714" s="98" t="e">
        <f t="shared" si="505"/>
        <v>#VALUE!</v>
      </c>
      <c r="BT714" s="184"/>
      <c r="BU714" s="100"/>
      <c r="BV714" s="136"/>
    </row>
    <row r="715" spans="1:74" s="118" customFormat="1" ht="31.5" customHeight="1" x14ac:dyDescent="0.25">
      <c r="A715" s="74">
        <v>20</v>
      </c>
      <c r="B715" s="75">
        <v>566</v>
      </c>
      <c r="C715" s="49" t="s">
        <v>2038</v>
      </c>
      <c r="D715" s="76" t="s">
        <v>3430</v>
      </c>
      <c r="E715" s="49"/>
      <c r="F715" s="101"/>
      <c r="G715" s="101"/>
      <c r="H715" s="141"/>
      <c r="I715" s="141"/>
      <c r="J715" s="269"/>
      <c r="K715" s="141"/>
      <c r="L715" s="141"/>
      <c r="M715" s="77"/>
      <c r="N715" s="49" t="s">
        <v>1564</v>
      </c>
      <c r="O715" s="49"/>
      <c r="P715" s="76" t="str">
        <f>IF(COUNTIF(N715,"*未確定*"),"番地未確定","")</f>
        <v/>
      </c>
      <c r="Q715" s="102" t="s">
        <v>789</v>
      </c>
      <c r="R715" s="49"/>
      <c r="S715" s="76" t="s">
        <v>1856</v>
      </c>
      <c r="T715" s="48" t="s">
        <v>788</v>
      </c>
      <c r="U715" s="89"/>
      <c r="V715" s="90">
        <v>2</v>
      </c>
      <c r="W715" s="399">
        <f t="shared" si="485"/>
        <v>402680</v>
      </c>
      <c r="X715" s="171" t="s">
        <v>3694</v>
      </c>
      <c r="Y715" s="213"/>
      <c r="Z715" s="473" t="s">
        <v>4575</v>
      </c>
      <c r="AA715" s="473" t="s">
        <v>4575</v>
      </c>
      <c r="AB715" s="473" t="s">
        <v>4576</v>
      </c>
      <c r="AC715" s="213"/>
      <c r="AD715" s="132">
        <v>42787</v>
      </c>
      <c r="AE715" s="132"/>
      <c r="AF715" s="132" t="str">
        <f t="shared" si="486"/>
        <v/>
      </c>
      <c r="AG715" s="132">
        <f t="shared" si="487"/>
        <v>42787</v>
      </c>
      <c r="AH715" s="132"/>
      <c r="AI715" s="132"/>
      <c r="AJ715" s="132"/>
      <c r="AK715" s="112"/>
      <c r="AL715" s="132"/>
      <c r="AM715" s="223"/>
      <c r="AN715" s="111">
        <v>805360</v>
      </c>
      <c r="AO715" s="49" t="str">
        <f t="shared" si="484"/>
        <v>長野県長野市松代町西条字鹿島２３１、２３２</v>
      </c>
      <c r="AP715" s="49"/>
      <c r="AQ715" s="89"/>
      <c r="AR715" s="93"/>
      <c r="AS715" s="89"/>
      <c r="AT715" s="93"/>
      <c r="AU715" s="89"/>
      <c r="AV715" s="93"/>
      <c r="AW715" s="107"/>
      <c r="AX715" s="103"/>
      <c r="AY715" s="391">
        <f t="shared" si="488"/>
        <v>0</v>
      </c>
      <c r="AZ715" s="95" t="str">
        <f t="shared" si="481"/>
        <v/>
      </c>
      <c r="BA715" s="49" t="str">
        <f t="shared" si="482"/>
        <v>長野県長野市松代町西条字鹿島２３１、２３２</v>
      </c>
      <c r="BB715" s="48">
        <f t="shared" si="489"/>
        <v>2</v>
      </c>
      <c r="BC715" s="96">
        <f t="shared" si="490"/>
        <v>0</v>
      </c>
      <c r="BD715" s="89">
        <f t="shared" si="483"/>
        <v>0</v>
      </c>
      <c r="BE715" s="97">
        <f t="shared" si="491"/>
        <v>0</v>
      </c>
      <c r="BF715" s="97" t="str">
        <f t="shared" si="492"/>
        <v/>
      </c>
      <c r="BG715" s="97">
        <f t="shared" si="493"/>
        <v>0</v>
      </c>
      <c r="BH715" s="97">
        <f t="shared" si="494"/>
        <v>0</v>
      </c>
      <c r="BI715" s="97">
        <f t="shared" si="495"/>
        <v>0</v>
      </c>
      <c r="BJ715" s="97">
        <f t="shared" si="496"/>
        <v>0</v>
      </c>
      <c r="BK715" s="97">
        <f t="shared" si="497"/>
        <v>0</v>
      </c>
      <c r="BL715" s="97">
        <f t="shared" si="498"/>
        <v>0</v>
      </c>
      <c r="BM715" s="97">
        <f t="shared" si="499"/>
        <v>0</v>
      </c>
      <c r="BN715" s="97">
        <f t="shared" si="500"/>
        <v>0</v>
      </c>
      <c r="BO715" s="97">
        <f t="shared" si="501"/>
        <v>0</v>
      </c>
      <c r="BP715" s="97">
        <f t="shared" si="502"/>
        <v>0</v>
      </c>
      <c r="BQ715" s="97">
        <f t="shared" si="503"/>
        <v>0</v>
      </c>
      <c r="BR715" s="97">
        <f t="shared" si="504"/>
        <v>0</v>
      </c>
      <c r="BS715" s="98" t="e">
        <f t="shared" si="505"/>
        <v>#VALUE!</v>
      </c>
      <c r="BT715" s="184"/>
      <c r="BU715" s="100"/>
      <c r="BV715" s="136"/>
    </row>
    <row r="716" spans="1:74" s="118" customFormat="1" ht="31.5" customHeight="1" x14ac:dyDescent="0.25">
      <c r="A716" s="74">
        <v>20</v>
      </c>
      <c r="B716" s="75">
        <v>565</v>
      </c>
      <c r="C716" s="49" t="s">
        <v>2038</v>
      </c>
      <c r="D716" s="76" t="s">
        <v>2988</v>
      </c>
      <c r="E716" s="76" t="s">
        <v>1247</v>
      </c>
      <c r="F716" s="101"/>
      <c r="G716" s="101"/>
      <c r="H716" s="101"/>
      <c r="I716" s="101"/>
      <c r="J716" s="257"/>
      <c r="K716" s="101"/>
      <c r="L716" s="101"/>
      <c r="M716" s="77"/>
      <c r="N716" s="49" t="s">
        <v>1564</v>
      </c>
      <c r="O716" s="49"/>
      <c r="P716" s="76" t="str">
        <f>IF(COUNTIF(N716,"*未確定*"),"番地未確定","")</f>
        <v/>
      </c>
      <c r="Q716" s="102" t="s">
        <v>789</v>
      </c>
      <c r="R716" s="49"/>
      <c r="S716" s="76" t="s">
        <v>1856</v>
      </c>
      <c r="T716" s="76" t="s">
        <v>788</v>
      </c>
      <c r="U716" s="89"/>
      <c r="V716" s="90">
        <v>2</v>
      </c>
      <c r="W716" s="399">
        <f t="shared" si="485"/>
        <v>402680</v>
      </c>
      <c r="X716" s="171" t="s">
        <v>3694</v>
      </c>
      <c r="Y716" s="76"/>
      <c r="Z716" s="473" t="s">
        <v>4575</v>
      </c>
      <c r="AA716" s="473" t="s">
        <v>4575</v>
      </c>
      <c r="AB716" s="473" t="s">
        <v>4576</v>
      </c>
      <c r="AC716" s="132" t="s">
        <v>146</v>
      </c>
      <c r="AD716" s="132">
        <v>42853</v>
      </c>
      <c r="AE716" s="132">
        <v>42810</v>
      </c>
      <c r="AF716" s="132" t="str">
        <f t="shared" si="486"/>
        <v/>
      </c>
      <c r="AG716" s="132">
        <f t="shared" si="487"/>
        <v>42810</v>
      </c>
      <c r="AH716" s="132"/>
      <c r="AI716" s="204"/>
      <c r="AJ716" s="205"/>
      <c r="AK716" s="206"/>
      <c r="AL716" s="207"/>
      <c r="AM716" s="208">
        <v>805360</v>
      </c>
      <c r="AN716" s="93"/>
      <c r="AO716" s="49" t="str">
        <f t="shared" si="484"/>
        <v>長野県長野市松代町西条字鹿島２３１、２３２</v>
      </c>
      <c r="AP716" s="49"/>
      <c r="AQ716" s="89"/>
      <c r="AR716" s="93"/>
      <c r="AS716" s="89">
        <v>42867</v>
      </c>
      <c r="AT716" s="93">
        <v>9150</v>
      </c>
      <c r="AU716" s="89"/>
      <c r="AV716" s="93"/>
      <c r="AW716" s="89"/>
      <c r="AX716" s="103"/>
      <c r="AY716" s="391">
        <f t="shared" si="488"/>
        <v>9150</v>
      </c>
      <c r="AZ716" s="95">
        <f t="shared" si="481"/>
        <v>796210</v>
      </c>
      <c r="BA716" s="49" t="str">
        <f t="shared" si="482"/>
        <v>長野県長野市松代町西条字鹿島２３１、２３２</v>
      </c>
      <c r="BB716" s="48">
        <f t="shared" si="489"/>
        <v>2</v>
      </c>
      <c r="BC716" s="96">
        <f t="shared" si="490"/>
        <v>0</v>
      </c>
      <c r="BD716" s="89" t="str">
        <f t="shared" si="483"/>
        <v>期限未記載</v>
      </c>
      <c r="BE716" s="97">
        <f t="shared" si="491"/>
        <v>796210</v>
      </c>
      <c r="BF716" s="97">
        <f t="shared" si="492"/>
        <v>0</v>
      </c>
      <c r="BG716" s="97">
        <f t="shared" si="493"/>
        <v>0</v>
      </c>
      <c r="BH716" s="97">
        <f t="shared" si="494"/>
        <v>0</v>
      </c>
      <c r="BI716" s="97">
        <f t="shared" si="495"/>
        <v>0</v>
      </c>
      <c r="BJ716" s="97">
        <f t="shared" si="496"/>
        <v>0</v>
      </c>
      <c r="BK716" s="97">
        <f t="shared" si="497"/>
        <v>0</v>
      </c>
      <c r="BL716" s="97">
        <f t="shared" si="498"/>
        <v>0</v>
      </c>
      <c r="BM716" s="97">
        <f t="shared" si="499"/>
        <v>0</v>
      </c>
      <c r="BN716" s="97">
        <f t="shared" si="500"/>
        <v>0</v>
      </c>
      <c r="BO716" s="97">
        <f t="shared" si="501"/>
        <v>0</v>
      </c>
      <c r="BP716" s="97">
        <f t="shared" si="502"/>
        <v>0</v>
      </c>
      <c r="BQ716" s="97">
        <f t="shared" si="503"/>
        <v>0</v>
      </c>
      <c r="BR716" s="97">
        <f t="shared" si="504"/>
        <v>0</v>
      </c>
      <c r="BS716" s="98">
        <f t="shared" si="505"/>
        <v>0</v>
      </c>
      <c r="BT716" s="184"/>
      <c r="BU716" s="100"/>
      <c r="BV716" s="136"/>
    </row>
    <row r="717" spans="1:74" s="118" customFormat="1" ht="31.5" customHeight="1" x14ac:dyDescent="0.25">
      <c r="A717" s="74">
        <v>20</v>
      </c>
      <c r="B717" s="75">
        <v>568</v>
      </c>
      <c r="C717" s="49" t="s">
        <v>2038</v>
      </c>
      <c r="D717" s="349" t="s">
        <v>4056</v>
      </c>
      <c r="E717" s="49"/>
      <c r="F717" s="380" t="s">
        <v>4103</v>
      </c>
      <c r="G717" s="101"/>
      <c r="H717" s="141"/>
      <c r="I717" s="141"/>
      <c r="J717" s="269"/>
      <c r="K717" s="141"/>
      <c r="L717" s="141"/>
      <c r="M717" s="77"/>
      <c r="N717" s="49" t="s">
        <v>1563</v>
      </c>
      <c r="O717" s="49"/>
      <c r="P717" s="76" t="str">
        <f>IF(COUNTIF(N717,"*未確定*"),"番地未確定","")</f>
        <v/>
      </c>
      <c r="Q717" s="102" t="s">
        <v>787</v>
      </c>
      <c r="R717" s="49"/>
      <c r="S717" s="76" t="s">
        <v>1856</v>
      </c>
      <c r="T717" s="48" t="s">
        <v>788</v>
      </c>
      <c r="U717" s="89"/>
      <c r="V717" s="90">
        <v>2</v>
      </c>
      <c r="W717" s="399">
        <f t="shared" si="485"/>
        <v>897950</v>
      </c>
      <c r="X717" s="171" t="s">
        <v>3695</v>
      </c>
      <c r="Y717" s="213"/>
      <c r="Z717" s="473" t="s">
        <v>4575</v>
      </c>
      <c r="AA717" s="473" t="s">
        <v>4575</v>
      </c>
      <c r="AB717" s="473" t="s">
        <v>4576</v>
      </c>
      <c r="AC717" s="213"/>
      <c r="AD717" s="132">
        <v>42787</v>
      </c>
      <c r="AE717" s="132"/>
      <c r="AF717" s="132" t="str">
        <f t="shared" si="486"/>
        <v/>
      </c>
      <c r="AG717" s="132">
        <f t="shared" si="487"/>
        <v>42787</v>
      </c>
      <c r="AH717" s="132"/>
      <c r="AI717" s="132"/>
      <c r="AJ717" s="132"/>
      <c r="AK717" s="112"/>
      <c r="AL717" s="132"/>
      <c r="AM717" s="223"/>
      <c r="AN717" s="111">
        <v>1795900</v>
      </c>
      <c r="AO717" s="49" t="str">
        <f t="shared" si="484"/>
        <v>長野県長野市大岡丙５４０５－２５７－１～２</v>
      </c>
      <c r="AP717" s="49"/>
      <c r="AQ717" s="89"/>
      <c r="AR717" s="93"/>
      <c r="AS717" s="89"/>
      <c r="AT717" s="93"/>
      <c r="AU717" s="89"/>
      <c r="AV717" s="93"/>
      <c r="AW717" s="107"/>
      <c r="AX717" s="103"/>
      <c r="AY717" s="391">
        <f t="shared" si="488"/>
        <v>0</v>
      </c>
      <c r="AZ717" s="95" t="str">
        <f t="shared" si="481"/>
        <v/>
      </c>
      <c r="BA717" s="49" t="str">
        <f t="shared" si="482"/>
        <v>長野県長野市大岡丙５４０５－２５７－１～２</v>
      </c>
      <c r="BB717" s="48">
        <f t="shared" si="489"/>
        <v>2</v>
      </c>
      <c r="BC717" s="96">
        <f t="shared" si="490"/>
        <v>0</v>
      </c>
      <c r="BD717" s="89">
        <f t="shared" si="483"/>
        <v>0</v>
      </c>
      <c r="BE717" s="97">
        <f t="shared" si="491"/>
        <v>0</v>
      </c>
      <c r="BF717" s="97" t="str">
        <f t="shared" si="492"/>
        <v/>
      </c>
      <c r="BG717" s="97">
        <f t="shared" si="493"/>
        <v>0</v>
      </c>
      <c r="BH717" s="97">
        <f t="shared" si="494"/>
        <v>0</v>
      </c>
      <c r="BI717" s="97">
        <f t="shared" si="495"/>
        <v>0</v>
      </c>
      <c r="BJ717" s="97">
        <f t="shared" si="496"/>
        <v>0</v>
      </c>
      <c r="BK717" s="97">
        <f t="shared" si="497"/>
        <v>0</v>
      </c>
      <c r="BL717" s="97">
        <f t="shared" si="498"/>
        <v>0</v>
      </c>
      <c r="BM717" s="97">
        <f t="shared" si="499"/>
        <v>0</v>
      </c>
      <c r="BN717" s="97">
        <f t="shared" si="500"/>
        <v>0</v>
      </c>
      <c r="BO717" s="97">
        <f t="shared" si="501"/>
        <v>0</v>
      </c>
      <c r="BP717" s="97">
        <f t="shared" si="502"/>
        <v>0</v>
      </c>
      <c r="BQ717" s="97">
        <f t="shared" si="503"/>
        <v>0</v>
      </c>
      <c r="BR717" s="97">
        <f t="shared" si="504"/>
        <v>0</v>
      </c>
      <c r="BS717" s="98" t="e">
        <f t="shared" si="505"/>
        <v>#VALUE!</v>
      </c>
      <c r="BT717" s="184"/>
      <c r="BU717" s="100"/>
      <c r="BV717" s="136"/>
    </row>
    <row r="718" spans="1:74" s="118" customFormat="1" ht="31.5" customHeight="1" x14ac:dyDescent="0.25">
      <c r="A718" s="74">
        <v>20</v>
      </c>
      <c r="B718" s="75">
        <v>567</v>
      </c>
      <c r="C718" s="49" t="s">
        <v>2038</v>
      </c>
      <c r="D718" s="349" t="s">
        <v>4056</v>
      </c>
      <c r="E718" s="76" t="s">
        <v>1558</v>
      </c>
      <c r="F718" s="380" t="s">
        <v>4103</v>
      </c>
      <c r="G718" s="101"/>
      <c r="H718" s="101"/>
      <c r="I718" s="101"/>
      <c r="J718" s="257"/>
      <c r="K718" s="101"/>
      <c r="L718" s="101"/>
      <c r="M718" s="77"/>
      <c r="N718" s="49" t="s">
        <v>1563</v>
      </c>
      <c r="O718" s="49"/>
      <c r="P718" s="76" t="str">
        <f>IF(COUNTIF(N718,"*未確定*"),"番地未確定","")</f>
        <v/>
      </c>
      <c r="Q718" s="102" t="s">
        <v>787</v>
      </c>
      <c r="R718" s="49"/>
      <c r="S718" s="76" t="s">
        <v>1856</v>
      </c>
      <c r="T718" s="76" t="s">
        <v>788</v>
      </c>
      <c r="U718" s="89"/>
      <c r="V718" s="90">
        <v>2</v>
      </c>
      <c r="W718" s="399">
        <f t="shared" si="485"/>
        <v>897950</v>
      </c>
      <c r="X718" s="171" t="s">
        <v>3695</v>
      </c>
      <c r="Y718" s="76"/>
      <c r="Z718" s="473" t="s">
        <v>4575</v>
      </c>
      <c r="AA718" s="473" t="s">
        <v>4575</v>
      </c>
      <c r="AB718" s="473" t="s">
        <v>4576</v>
      </c>
      <c r="AC718" s="132" t="s">
        <v>146</v>
      </c>
      <c r="AD718" s="132">
        <v>42853</v>
      </c>
      <c r="AE718" s="132">
        <v>42810</v>
      </c>
      <c r="AF718" s="132" t="str">
        <f t="shared" si="486"/>
        <v/>
      </c>
      <c r="AG718" s="132">
        <f t="shared" si="487"/>
        <v>42810</v>
      </c>
      <c r="AH718" s="132"/>
      <c r="AI718" s="204"/>
      <c r="AJ718" s="205"/>
      <c r="AK718" s="211"/>
      <c r="AL718" s="207"/>
      <c r="AM718" s="208">
        <v>1795900</v>
      </c>
      <c r="AN718" s="93"/>
      <c r="AO718" s="49" t="str">
        <f t="shared" si="484"/>
        <v>長野県長野市大岡丙５４０５－２５７－１～２</v>
      </c>
      <c r="AP718" s="49"/>
      <c r="AQ718" s="89"/>
      <c r="AR718" s="93"/>
      <c r="AS718" s="89">
        <v>42867</v>
      </c>
      <c r="AT718" s="93">
        <v>38390</v>
      </c>
      <c r="AU718" s="89"/>
      <c r="AV718" s="93"/>
      <c r="AW718" s="89"/>
      <c r="AX718" s="103"/>
      <c r="AY718" s="391">
        <f t="shared" si="488"/>
        <v>38390</v>
      </c>
      <c r="AZ718" s="95">
        <f t="shared" si="481"/>
        <v>1757510</v>
      </c>
      <c r="BA718" s="49" t="str">
        <f t="shared" si="482"/>
        <v>長野県長野市大岡丙５４０５－２５７－１～２</v>
      </c>
      <c r="BB718" s="48">
        <f t="shared" si="489"/>
        <v>2</v>
      </c>
      <c r="BC718" s="96">
        <f t="shared" si="490"/>
        <v>0</v>
      </c>
      <c r="BD718" s="89" t="str">
        <f t="shared" si="483"/>
        <v>期限未記載</v>
      </c>
      <c r="BE718" s="97">
        <f t="shared" si="491"/>
        <v>1757510</v>
      </c>
      <c r="BF718" s="97">
        <f t="shared" si="492"/>
        <v>0</v>
      </c>
      <c r="BG718" s="97">
        <f t="shared" si="493"/>
        <v>0</v>
      </c>
      <c r="BH718" s="97">
        <f t="shared" si="494"/>
        <v>0</v>
      </c>
      <c r="BI718" s="97">
        <f t="shared" si="495"/>
        <v>0</v>
      </c>
      <c r="BJ718" s="97">
        <f t="shared" si="496"/>
        <v>0</v>
      </c>
      <c r="BK718" s="97">
        <f t="shared" si="497"/>
        <v>0</v>
      </c>
      <c r="BL718" s="97">
        <f t="shared" si="498"/>
        <v>0</v>
      </c>
      <c r="BM718" s="97">
        <f t="shared" si="499"/>
        <v>0</v>
      </c>
      <c r="BN718" s="97">
        <f t="shared" si="500"/>
        <v>0</v>
      </c>
      <c r="BO718" s="97">
        <f t="shared" si="501"/>
        <v>0</v>
      </c>
      <c r="BP718" s="97">
        <f t="shared" si="502"/>
        <v>0</v>
      </c>
      <c r="BQ718" s="97">
        <f t="shared" si="503"/>
        <v>0</v>
      </c>
      <c r="BR718" s="97">
        <f t="shared" si="504"/>
        <v>0</v>
      </c>
      <c r="BS718" s="98">
        <f t="shared" si="505"/>
        <v>0</v>
      </c>
      <c r="BT718" s="184"/>
      <c r="BU718" s="100"/>
      <c r="BV718" s="136"/>
    </row>
    <row r="719" spans="1:74" s="118" customFormat="1" ht="31.5" customHeight="1" x14ac:dyDescent="0.25">
      <c r="A719" s="74">
        <v>20</v>
      </c>
      <c r="B719" s="75">
        <v>590</v>
      </c>
      <c r="C719" s="49" t="s">
        <v>2038</v>
      </c>
      <c r="D719" s="76" t="s">
        <v>2988</v>
      </c>
      <c r="E719" s="76" t="s">
        <v>1350</v>
      </c>
      <c r="F719" s="101"/>
      <c r="G719" s="101"/>
      <c r="H719" s="101"/>
      <c r="I719" s="101"/>
      <c r="J719" s="257"/>
      <c r="K719" s="101"/>
      <c r="L719" s="101"/>
      <c r="M719" s="77"/>
      <c r="N719" s="49" t="s">
        <v>1578</v>
      </c>
      <c r="O719" s="49"/>
      <c r="P719" s="49"/>
      <c r="Q719" s="102" t="s">
        <v>239</v>
      </c>
      <c r="R719" s="103"/>
      <c r="S719" s="76" t="s">
        <v>1856</v>
      </c>
      <c r="T719" s="76" t="s">
        <v>235</v>
      </c>
      <c r="U719" s="89"/>
      <c r="V719" s="90">
        <v>3</v>
      </c>
      <c r="W719" s="399">
        <f t="shared" si="485"/>
        <v>395720</v>
      </c>
      <c r="X719" s="171" t="s">
        <v>3696</v>
      </c>
      <c r="Y719" s="121"/>
      <c r="Z719" s="473" t="s">
        <v>4575</v>
      </c>
      <c r="AA719" s="473" t="s">
        <v>4575</v>
      </c>
      <c r="AB719" s="473" t="s">
        <v>4576</v>
      </c>
      <c r="AC719" s="121"/>
      <c r="AD719" s="132">
        <v>42468</v>
      </c>
      <c r="AE719" s="132"/>
      <c r="AF719" s="132" t="str">
        <f t="shared" si="486"/>
        <v/>
      </c>
      <c r="AG719" s="132">
        <f t="shared" si="487"/>
        <v>42468</v>
      </c>
      <c r="AH719" s="132"/>
      <c r="AI719" s="132"/>
      <c r="AJ719" s="132"/>
      <c r="AK719" s="215"/>
      <c r="AL719" s="132"/>
      <c r="AM719" s="213"/>
      <c r="AN719" s="111">
        <v>1187160</v>
      </c>
      <c r="AO719" s="49" t="str">
        <f t="shared" si="484"/>
        <v>長野県長野市富田字飯縄山１－１７６－１～３</v>
      </c>
      <c r="AP719" s="49"/>
      <c r="AQ719" s="89"/>
      <c r="AR719" s="93"/>
      <c r="AS719" s="89"/>
      <c r="AT719" s="93"/>
      <c r="AU719" s="89"/>
      <c r="AV719" s="93"/>
      <c r="AW719" s="107"/>
      <c r="AX719" s="103"/>
      <c r="AY719" s="391">
        <f t="shared" si="488"/>
        <v>0</v>
      </c>
      <c r="AZ719" s="95" t="str">
        <f t="shared" si="481"/>
        <v/>
      </c>
      <c r="BA719" s="49" t="str">
        <f t="shared" si="482"/>
        <v>長野県長野市富田字飯縄山１－１７６－１～３</v>
      </c>
      <c r="BB719" s="48">
        <f t="shared" si="489"/>
        <v>3</v>
      </c>
      <c r="BC719" s="96">
        <f t="shared" si="490"/>
        <v>0</v>
      </c>
      <c r="BD719" s="89">
        <f t="shared" si="483"/>
        <v>0</v>
      </c>
      <c r="BE719" s="97">
        <f t="shared" si="491"/>
        <v>0</v>
      </c>
      <c r="BF719" s="97" t="str">
        <f t="shared" si="492"/>
        <v/>
      </c>
      <c r="BG719" s="97">
        <f t="shared" si="493"/>
        <v>0</v>
      </c>
      <c r="BH719" s="97">
        <f t="shared" si="494"/>
        <v>0</v>
      </c>
      <c r="BI719" s="97">
        <f t="shared" si="495"/>
        <v>0</v>
      </c>
      <c r="BJ719" s="97">
        <f t="shared" si="496"/>
        <v>0</v>
      </c>
      <c r="BK719" s="97">
        <f t="shared" si="497"/>
        <v>0</v>
      </c>
      <c r="BL719" s="97">
        <f t="shared" si="498"/>
        <v>0</v>
      </c>
      <c r="BM719" s="97">
        <f t="shared" si="499"/>
        <v>0</v>
      </c>
      <c r="BN719" s="97">
        <f t="shared" si="500"/>
        <v>0</v>
      </c>
      <c r="BO719" s="97">
        <f t="shared" si="501"/>
        <v>0</v>
      </c>
      <c r="BP719" s="97">
        <f t="shared" si="502"/>
        <v>0</v>
      </c>
      <c r="BQ719" s="97">
        <f t="shared" si="503"/>
        <v>0</v>
      </c>
      <c r="BR719" s="97">
        <f t="shared" si="504"/>
        <v>0</v>
      </c>
      <c r="BS719" s="98" t="e">
        <f t="shared" si="505"/>
        <v>#VALUE!</v>
      </c>
      <c r="BT719" s="184"/>
      <c r="BU719" s="100"/>
      <c r="BV719" s="136"/>
    </row>
    <row r="720" spans="1:74" s="118" customFormat="1" ht="31.5" customHeight="1" x14ac:dyDescent="0.25">
      <c r="A720" s="74">
        <v>20</v>
      </c>
      <c r="B720" s="75">
        <v>511</v>
      </c>
      <c r="C720" s="49" t="s">
        <v>2031</v>
      </c>
      <c r="D720" s="76" t="s">
        <v>2988</v>
      </c>
      <c r="E720" s="76" t="s">
        <v>1557</v>
      </c>
      <c r="F720" s="101"/>
      <c r="G720" s="101"/>
      <c r="H720" s="101"/>
      <c r="I720" s="101"/>
      <c r="J720" s="257"/>
      <c r="K720" s="101"/>
      <c r="L720" s="101"/>
      <c r="M720" s="77"/>
      <c r="N720" s="49" t="s">
        <v>1559</v>
      </c>
      <c r="O720" s="49"/>
      <c r="P720" s="49"/>
      <c r="Q720" s="102" t="s">
        <v>241</v>
      </c>
      <c r="R720" s="103"/>
      <c r="S720" s="76" t="s">
        <v>1856</v>
      </c>
      <c r="T720" s="76" t="s">
        <v>60</v>
      </c>
      <c r="U720" s="89"/>
      <c r="V720" s="90">
        <v>5</v>
      </c>
      <c r="W720" s="399">
        <f t="shared" si="485"/>
        <v>1500000</v>
      </c>
      <c r="X720" s="171" t="s">
        <v>3697</v>
      </c>
      <c r="Y720" s="121"/>
      <c r="Z720" s="473" t="s">
        <v>4575</v>
      </c>
      <c r="AA720" s="473" t="s">
        <v>4576</v>
      </c>
      <c r="AB720" s="473" t="s">
        <v>4576</v>
      </c>
      <c r="AC720" s="121"/>
      <c r="AD720" s="132">
        <v>42713</v>
      </c>
      <c r="AE720" s="132"/>
      <c r="AF720" s="132" t="str">
        <f t="shared" si="486"/>
        <v/>
      </c>
      <c r="AG720" s="132">
        <f t="shared" si="487"/>
        <v>42713</v>
      </c>
      <c r="AH720" s="132"/>
      <c r="AI720" s="132"/>
      <c r="AJ720" s="132"/>
      <c r="AK720" s="112"/>
      <c r="AL720" s="132"/>
      <c r="AM720" s="213"/>
      <c r="AN720" s="111">
        <v>7500000</v>
      </c>
      <c r="AO720" s="49" t="str">
        <f t="shared" si="484"/>
        <v>長野県東御市下之城１７７７－３－１～５</v>
      </c>
      <c r="AP720" s="49"/>
      <c r="AQ720" s="89"/>
      <c r="AR720" s="93"/>
      <c r="AS720" s="89"/>
      <c r="AT720" s="93"/>
      <c r="AU720" s="89"/>
      <c r="AV720" s="93"/>
      <c r="AW720" s="107"/>
      <c r="AX720" s="103"/>
      <c r="AY720" s="391">
        <f t="shared" si="488"/>
        <v>0</v>
      </c>
      <c r="AZ720" s="95" t="str">
        <f t="shared" si="481"/>
        <v/>
      </c>
      <c r="BA720" s="49" t="str">
        <f t="shared" si="482"/>
        <v>長野県東御市下之城１７７７－３－１～５</v>
      </c>
      <c r="BB720" s="48">
        <f t="shared" si="489"/>
        <v>5</v>
      </c>
      <c r="BC720" s="96">
        <f t="shared" si="490"/>
        <v>0</v>
      </c>
      <c r="BD720" s="89">
        <f t="shared" si="483"/>
        <v>0</v>
      </c>
      <c r="BE720" s="97">
        <f t="shared" si="491"/>
        <v>0</v>
      </c>
      <c r="BF720" s="97" t="str">
        <f t="shared" si="492"/>
        <v/>
      </c>
      <c r="BG720" s="97">
        <f t="shared" si="493"/>
        <v>0</v>
      </c>
      <c r="BH720" s="97">
        <f t="shared" si="494"/>
        <v>0</v>
      </c>
      <c r="BI720" s="97">
        <f t="shared" si="495"/>
        <v>0</v>
      </c>
      <c r="BJ720" s="97">
        <f t="shared" si="496"/>
        <v>0</v>
      </c>
      <c r="BK720" s="97">
        <f t="shared" si="497"/>
        <v>0</v>
      </c>
      <c r="BL720" s="97">
        <f t="shared" si="498"/>
        <v>0</v>
      </c>
      <c r="BM720" s="97">
        <f t="shared" si="499"/>
        <v>0</v>
      </c>
      <c r="BN720" s="97">
        <f t="shared" si="500"/>
        <v>0</v>
      </c>
      <c r="BO720" s="97">
        <f t="shared" si="501"/>
        <v>0</v>
      </c>
      <c r="BP720" s="97">
        <f t="shared" si="502"/>
        <v>0</v>
      </c>
      <c r="BQ720" s="97">
        <f t="shared" si="503"/>
        <v>0</v>
      </c>
      <c r="BR720" s="97">
        <f t="shared" si="504"/>
        <v>0</v>
      </c>
      <c r="BS720" s="98" t="e">
        <f t="shared" si="505"/>
        <v>#VALUE!</v>
      </c>
      <c r="BT720" s="184"/>
      <c r="BU720" s="100"/>
      <c r="BV720" s="136"/>
    </row>
    <row r="721" spans="1:74" s="118" customFormat="1" ht="31.5" customHeight="1" x14ac:dyDescent="0.25">
      <c r="A721" s="74">
        <v>20</v>
      </c>
      <c r="B721" s="75">
        <v>512</v>
      </c>
      <c r="C721" s="49" t="s">
        <v>2031</v>
      </c>
      <c r="D721" s="76" t="s">
        <v>2988</v>
      </c>
      <c r="E721" s="76" t="s">
        <v>1244</v>
      </c>
      <c r="F721" s="101"/>
      <c r="G721" s="101"/>
      <c r="H721" s="101"/>
      <c r="I721" s="101"/>
      <c r="J721" s="257"/>
      <c r="K721" s="101"/>
      <c r="L721" s="101"/>
      <c r="M721" s="77"/>
      <c r="N721" s="49" t="s">
        <v>1560</v>
      </c>
      <c r="O721" s="49"/>
      <c r="P721" s="49"/>
      <c r="Q721" s="102" t="s">
        <v>242</v>
      </c>
      <c r="R721" s="103"/>
      <c r="S721" s="76" t="s">
        <v>1856</v>
      </c>
      <c r="T721" s="76" t="s">
        <v>60</v>
      </c>
      <c r="U721" s="89"/>
      <c r="V721" s="90">
        <v>10</v>
      </c>
      <c r="W721" s="399">
        <f t="shared" si="485"/>
        <v>5470000</v>
      </c>
      <c r="X721" s="171" t="s">
        <v>3698</v>
      </c>
      <c r="Y721" s="121"/>
      <c r="Z721" s="473" t="s">
        <v>4575</v>
      </c>
      <c r="AA721" s="473" t="s">
        <v>4575</v>
      </c>
      <c r="AB721" s="473" t="s">
        <v>4576</v>
      </c>
      <c r="AC721" s="121"/>
      <c r="AD721" s="132">
        <v>42670</v>
      </c>
      <c r="AE721" s="132"/>
      <c r="AF721" s="132" t="str">
        <f t="shared" si="486"/>
        <v/>
      </c>
      <c r="AG721" s="132">
        <f t="shared" si="487"/>
        <v>42670</v>
      </c>
      <c r="AH721" s="132"/>
      <c r="AI721" s="132"/>
      <c r="AJ721" s="132"/>
      <c r="AK721" s="112"/>
      <c r="AL721" s="132"/>
      <c r="AM721" s="213"/>
      <c r="AN721" s="111">
        <v>54700000</v>
      </c>
      <c r="AO721" s="49" t="str">
        <f t="shared" si="484"/>
        <v>長野県東御市御牧原５０８７－１、３～１０</v>
      </c>
      <c r="AP721" s="49"/>
      <c r="AQ721" s="89"/>
      <c r="AR721" s="93"/>
      <c r="AS721" s="89"/>
      <c r="AT721" s="93"/>
      <c r="AU721" s="89"/>
      <c r="AV721" s="93"/>
      <c r="AW721" s="107"/>
      <c r="AX721" s="103"/>
      <c r="AY721" s="391">
        <f t="shared" si="488"/>
        <v>0</v>
      </c>
      <c r="AZ721" s="95" t="str">
        <f t="shared" si="481"/>
        <v/>
      </c>
      <c r="BA721" s="49" t="str">
        <f t="shared" si="482"/>
        <v>長野県東御市御牧原５０８７－１、３～１０</v>
      </c>
      <c r="BB721" s="48">
        <f t="shared" si="489"/>
        <v>10</v>
      </c>
      <c r="BC721" s="96">
        <f t="shared" si="490"/>
        <v>0</v>
      </c>
      <c r="BD721" s="89">
        <f t="shared" si="483"/>
        <v>0</v>
      </c>
      <c r="BE721" s="97">
        <f t="shared" si="491"/>
        <v>0</v>
      </c>
      <c r="BF721" s="97" t="str">
        <f t="shared" si="492"/>
        <v/>
      </c>
      <c r="BG721" s="97">
        <f t="shared" si="493"/>
        <v>0</v>
      </c>
      <c r="BH721" s="97">
        <f t="shared" si="494"/>
        <v>0</v>
      </c>
      <c r="BI721" s="97">
        <f t="shared" si="495"/>
        <v>0</v>
      </c>
      <c r="BJ721" s="97">
        <f t="shared" si="496"/>
        <v>0</v>
      </c>
      <c r="BK721" s="97">
        <f t="shared" si="497"/>
        <v>0</v>
      </c>
      <c r="BL721" s="97">
        <f t="shared" si="498"/>
        <v>0</v>
      </c>
      <c r="BM721" s="97">
        <f t="shared" si="499"/>
        <v>0</v>
      </c>
      <c r="BN721" s="97">
        <f t="shared" si="500"/>
        <v>0</v>
      </c>
      <c r="BO721" s="97">
        <f t="shared" si="501"/>
        <v>0</v>
      </c>
      <c r="BP721" s="97">
        <f t="shared" si="502"/>
        <v>0</v>
      </c>
      <c r="BQ721" s="97">
        <f t="shared" si="503"/>
        <v>0</v>
      </c>
      <c r="BR721" s="97">
        <f t="shared" si="504"/>
        <v>0</v>
      </c>
      <c r="BS721" s="98" t="e">
        <f t="shared" si="505"/>
        <v>#VALUE!</v>
      </c>
      <c r="BT721" s="184"/>
      <c r="BU721" s="100"/>
      <c r="BV721" s="136"/>
    </row>
    <row r="722" spans="1:74" s="118" customFormat="1" ht="31.5" customHeight="1" x14ac:dyDescent="0.25">
      <c r="A722" s="74">
        <v>20</v>
      </c>
      <c r="B722" s="75">
        <v>513</v>
      </c>
      <c r="C722" s="49" t="s">
        <v>2031</v>
      </c>
      <c r="D722" s="76" t="s">
        <v>2988</v>
      </c>
      <c r="E722" s="76" t="s">
        <v>1246</v>
      </c>
      <c r="F722" s="101"/>
      <c r="G722" s="101"/>
      <c r="H722" s="101"/>
      <c r="I722" s="101"/>
      <c r="J722" s="257"/>
      <c r="K722" s="101"/>
      <c r="L722" s="101"/>
      <c r="M722" s="77"/>
      <c r="N722" s="49" t="s">
        <v>1561</v>
      </c>
      <c r="O722" s="49"/>
      <c r="P722" s="49"/>
      <c r="Q722" s="102" t="s">
        <v>243</v>
      </c>
      <c r="R722" s="103"/>
      <c r="S722" s="76" t="s">
        <v>1856</v>
      </c>
      <c r="T722" s="76" t="s">
        <v>60</v>
      </c>
      <c r="U722" s="89"/>
      <c r="V722" s="90">
        <v>3</v>
      </c>
      <c r="W722" s="399">
        <f t="shared" si="485"/>
        <v>1466666.6666666667</v>
      </c>
      <c r="X722" s="171" t="s">
        <v>3699</v>
      </c>
      <c r="Y722" s="121"/>
      <c r="Z722" s="473" t="s">
        <v>4575</v>
      </c>
      <c r="AA722" s="473" t="s">
        <v>4575</v>
      </c>
      <c r="AB722" s="473" t="s">
        <v>4576</v>
      </c>
      <c r="AC722" s="121"/>
      <c r="AD722" s="132">
        <v>42548</v>
      </c>
      <c r="AE722" s="132"/>
      <c r="AF722" s="132" t="str">
        <f t="shared" si="486"/>
        <v/>
      </c>
      <c r="AG722" s="132">
        <f t="shared" si="487"/>
        <v>42548</v>
      </c>
      <c r="AH722" s="132"/>
      <c r="AI722" s="132"/>
      <c r="AJ722" s="132"/>
      <c r="AK722" s="112"/>
      <c r="AL722" s="132"/>
      <c r="AM722" s="213"/>
      <c r="AN722" s="111">
        <v>4400000</v>
      </c>
      <c r="AO722" s="49" t="str">
        <f t="shared" si="484"/>
        <v>長野県東御市八重原１７８７－１～３</v>
      </c>
      <c r="AP722" s="49"/>
      <c r="AQ722" s="89"/>
      <c r="AR722" s="93"/>
      <c r="AS722" s="89"/>
      <c r="AT722" s="93"/>
      <c r="AU722" s="89"/>
      <c r="AV722" s="93"/>
      <c r="AW722" s="107"/>
      <c r="AX722" s="103"/>
      <c r="AY722" s="391">
        <f t="shared" si="488"/>
        <v>0</v>
      </c>
      <c r="AZ722" s="95" t="str">
        <f t="shared" si="481"/>
        <v/>
      </c>
      <c r="BA722" s="49" t="str">
        <f t="shared" si="482"/>
        <v>長野県東御市八重原１７８７－１～３</v>
      </c>
      <c r="BB722" s="48">
        <f t="shared" si="489"/>
        <v>3</v>
      </c>
      <c r="BC722" s="96">
        <f t="shared" si="490"/>
        <v>0</v>
      </c>
      <c r="BD722" s="89">
        <f t="shared" si="483"/>
        <v>0</v>
      </c>
      <c r="BE722" s="97">
        <f t="shared" si="491"/>
        <v>0</v>
      </c>
      <c r="BF722" s="97" t="str">
        <f t="shared" si="492"/>
        <v/>
      </c>
      <c r="BG722" s="97">
        <f t="shared" si="493"/>
        <v>0</v>
      </c>
      <c r="BH722" s="97">
        <f t="shared" si="494"/>
        <v>0</v>
      </c>
      <c r="BI722" s="97">
        <f t="shared" si="495"/>
        <v>0</v>
      </c>
      <c r="BJ722" s="97">
        <f t="shared" si="496"/>
        <v>0</v>
      </c>
      <c r="BK722" s="97">
        <f t="shared" si="497"/>
        <v>0</v>
      </c>
      <c r="BL722" s="97">
        <f t="shared" si="498"/>
        <v>0</v>
      </c>
      <c r="BM722" s="97">
        <f t="shared" si="499"/>
        <v>0</v>
      </c>
      <c r="BN722" s="97">
        <f t="shared" si="500"/>
        <v>0</v>
      </c>
      <c r="BO722" s="97">
        <f t="shared" si="501"/>
        <v>0</v>
      </c>
      <c r="BP722" s="97">
        <f t="shared" si="502"/>
        <v>0</v>
      </c>
      <c r="BQ722" s="97">
        <f t="shared" si="503"/>
        <v>0</v>
      </c>
      <c r="BR722" s="97">
        <f t="shared" si="504"/>
        <v>0</v>
      </c>
      <c r="BS722" s="98" t="e">
        <f t="shared" si="505"/>
        <v>#VALUE!</v>
      </c>
      <c r="BT722" s="184"/>
      <c r="BU722" s="100"/>
      <c r="BV722" s="136"/>
    </row>
    <row r="723" spans="1:74" s="118" customFormat="1" ht="31.5" customHeight="1" x14ac:dyDescent="0.25">
      <c r="A723" s="74">
        <v>20</v>
      </c>
      <c r="B723" s="75">
        <v>514</v>
      </c>
      <c r="C723" s="49" t="s">
        <v>2031</v>
      </c>
      <c r="D723" s="76" t="s">
        <v>2988</v>
      </c>
      <c r="E723" s="76" t="s">
        <v>1083</v>
      </c>
      <c r="F723" s="101"/>
      <c r="G723" s="101"/>
      <c r="H723" s="101"/>
      <c r="I723" s="101"/>
      <c r="J723" s="257"/>
      <c r="K723" s="101"/>
      <c r="L723" s="101"/>
      <c r="M723" s="77"/>
      <c r="N723" s="49" t="s">
        <v>1562</v>
      </c>
      <c r="O723" s="49"/>
      <c r="P723" s="49"/>
      <c r="Q723" s="102" t="s">
        <v>244</v>
      </c>
      <c r="R723" s="103"/>
      <c r="S723" s="76" t="s">
        <v>1856</v>
      </c>
      <c r="T723" s="76" t="s">
        <v>60</v>
      </c>
      <c r="U723" s="89"/>
      <c r="V723" s="90">
        <v>4</v>
      </c>
      <c r="W723" s="399">
        <f t="shared" si="485"/>
        <v>1450000</v>
      </c>
      <c r="X723" s="171" t="s">
        <v>3700</v>
      </c>
      <c r="Y723" s="121"/>
      <c r="Z723" s="473" t="s">
        <v>4575</v>
      </c>
      <c r="AA723" s="473" t="s">
        <v>4576</v>
      </c>
      <c r="AB723" s="473" t="s">
        <v>4576</v>
      </c>
      <c r="AC723" s="121"/>
      <c r="AD723" s="132">
        <v>42534</v>
      </c>
      <c r="AE723" s="132"/>
      <c r="AF723" s="132" t="str">
        <f t="shared" si="486"/>
        <v/>
      </c>
      <c r="AG723" s="132">
        <f t="shared" si="487"/>
        <v>42534</v>
      </c>
      <c r="AH723" s="132"/>
      <c r="AI723" s="132"/>
      <c r="AJ723" s="132"/>
      <c r="AK723" s="112"/>
      <c r="AL723" s="132"/>
      <c r="AM723" s="213"/>
      <c r="AN723" s="111">
        <v>5800000</v>
      </c>
      <c r="AO723" s="49" t="str">
        <f t="shared" si="484"/>
        <v>長野県東御市八重原浦久保３３０９－１－１～４</v>
      </c>
      <c r="AP723" s="49"/>
      <c r="AQ723" s="89"/>
      <c r="AR723" s="93"/>
      <c r="AS723" s="89"/>
      <c r="AT723" s="93"/>
      <c r="AU723" s="89"/>
      <c r="AV723" s="93"/>
      <c r="AW723" s="107"/>
      <c r="AX723" s="103"/>
      <c r="AY723" s="391">
        <f t="shared" si="488"/>
        <v>0</v>
      </c>
      <c r="AZ723" s="95" t="str">
        <f t="shared" si="481"/>
        <v/>
      </c>
      <c r="BA723" s="49" t="str">
        <f t="shared" si="482"/>
        <v>長野県東御市八重原浦久保３３０９－１－１～４</v>
      </c>
      <c r="BB723" s="48">
        <f t="shared" si="489"/>
        <v>4</v>
      </c>
      <c r="BC723" s="96">
        <f t="shared" si="490"/>
        <v>0</v>
      </c>
      <c r="BD723" s="89">
        <f t="shared" si="483"/>
        <v>0</v>
      </c>
      <c r="BE723" s="97">
        <f t="shared" si="491"/>
        <v>0</v>
      </c>
      <c r="BF723" s="97" t="str">
        <f t="shared" si="492"/>
        <v/>
      </c>
      <c r="BG723" s="97">
        <f t="shared" si="493"/>
        <v>0</v>
      </c>
      <c r="BH723" s="97">
        <f t="shared" si="494"/>
        <v>0</v>
      </c>
      <c r="BI723" s="97">
        <f t="shared" si="495"/>
        <v>0</v>
      </c>
      <c r="BJ723" s="97">
        <f t="shared" si="496"/>
        <v>0</v>
      </c>
      <c r="BK723" s="97">
        <f t="shared" si="497"/>
        <v>0</v>
      </c>
      <c r="BL723" s="97">
        <f t="shared" si="498"/>
        <v>0</v>
      </c>
      <c r="BM723" s="97">
        <f t="shared" si="499"/>
        <v>0</v>
      </c>
      <c r="BN723" s="97">
        <f t="shared" si="500"/>
        <v>0</v>
      </c>
      <c r="BO723" s="97">
        <f t="shared" si="501"/>
        <v>0</v>
      </c>
      <c r="BP723" s="97">
        <f t="shared" si="502"/>
        <v>0</v>
      </c>
      <c r="BQ723" s="97">
        <f t="shared" si="503"/>
        <v>0</v>
      </c>
      <c r="BR723" s="97">
        <f t="shared" si="504"/>
        <v>0</v>
      </c>
      <c r="BS723" s="98" t="e">
        <f t="shared" si="505"/>
        <v>#VALUE!</v>
      </c>
      <c r="BT723" s="184"/>
      <c r="BU723" s="100"/>
      <c r="BV723" s="136"/>
    </row>
    <row r="724" spans="1:74" s="118" customFormat="1" ht="31.5" customHeight="1" x14ac:dyDescent="0.25">
      <c r="A724" s="74">
        <v>20</v>
      </c>
      <c r="B724" s="75">
        <v>515</v>
      </c>
      <c r="C724" s="49" t="s">
        <v>2034</v>
      </c>
      <c r="D724" s="76" t="s">
        <v>2988</v>
      </c>
      <c r="E724" s="76" t="s">
        <v>1338</v>
      </c>
      <c r="F724" s="101"/>
      <c r="G724" s="101"/>
      <c r="H724" s="101"/>
      <c r="I724" s="101"/>
      <c r="J724" s="257"/>
      <c r="K724" s="101"/>
      <c r="L724" s="101"/>
      <c r="M724" s="77"/>
      <c r="N724" s="49" t="s">
        <v>4668</v>
      </c>
      <c r="O724" s="49"/>
      <c r="P724" s="49"/>
      <c r="Q724" s="102" t="s">
        <v>246</v>
      </c>
      <c r="R724" s="103"/>
      <c r="S724" s="76" t="s">
        <v>1856</v>
      </c>
      <c r="T724" s="76" t="s">
        <v>60</v>
      </c>
      <c r="U724" s="89"/>
      <c r="V724" s="90">
        <v>4</v>
      </c>
      <c r="W724" s="399">
        <f t="shared" si="485"/>
        <v>275000</v>
      </c>
      <c r="X724" s="171" t="s">
        <v>3702</v>
      </c>
      <c r="Y724" s="121"/>
      <c r="Z724" s="473" t="s">
        <v>4575</v>
      </c>
      <c r="AA724" s="473" t="s">
        <v>4576</v>
      </c>
      <c r="AB724" s="473" t="s">
        <v>4576</v>
      </c>
      <c r="AC724" s="121"/>
      <c r="AD724" s="132">
        <v>42573</v>
      </c>
      <c r="AE724" s="132"/>
      <c r="AF724" s="132" t="str">
        <f t="shared" si="486"/>
        <v/>
      </c>
      <c r="AG724" s="132">
        <f t="shared" si="487"/>
        <v>42573</v>
      </c>
      <c r="AH724" s="132"/>
      <c r="AI724" s="132"/>
      <c r="AJ724" s="132"/>
      <c r="AK724" s="112"/>
      <c r="AL724" s="132"/>
      <c r="AM724" s="213"/>
      <c r="AN724" s="111">
        <v>1100000</v>
      </c>
      <c r="AO724" s="49" t="str">
        <f t="shared" si="484"/>
        <v>長野県南佐久郡小海町豊里字池の沢５９１８－９０－１～２</v>
      </c>
      <c r="AP724" s="49"/>
      <c r="AQ724" s="89"/>
      <c r="AR724" s="93"/>
      <c r="AS724" s="89"/>
      <c r="AT724" s="93"/>
      <c r="AU724" s="89"/>
      <c r="AV724" s="93"/>
      <c r="AW724" s="107"/>
      <c r="AX724" s="103"/>
      <c r="AY724" s="391">
        <f t="shared" si="488"/>
        <v>0</v>
      </c>
      <c r="AZ724" s="95" t="str">
        <f t="shared" si="481"/>
        <v/>
      </c>
      <c r="BA724" s="49" t="str">
        <f t="shared" si="482"/>
        <v>長野県南佐久郡小海町豊里字池の沢５９１８－９０－１～２</v>
      </c>
      <c r="BB724" s="48">
        <f t="shared" si="489"/>
        <v>4</v>
      </c>
      <c r="BC724" s="96">
        <f t="shared" si="490"/>
        <v>0</v>
      </c>
      <c r="BD724" s="89">
        <f t="shared" si="483"/>
        <v>0</v>
      </c>
      <c r="BE724" s="97">
        <f t="shared" si="491"/>
        <v>0</v>
      </c>
      <c r="BF724" s="97" t="str">
        <f t="shared" si="492"/>
        <v/>
      </c>
      <c r="BG724" s="97">
        <f t="shared" si="493"/>
        <v>0</v>
      </c>
      <c r="BH724" s="97">
        <f t="shared" si="494"/>
        <v>0</v>
      </c>
      <c r="BI724" s="97">
        <f t="shared" si="495"/>
        <v>0</v>
      </c>
      <c r="BJ724" s="97">
        <f t="shared" si="496"/>
        <v>0</v>
      </c>
      <c r="BK724" s="97">
        <f t="shared" si="497"/>
        <v>0</v>
      </c>
      <c r="BL724" s="97">
        <f t="shared" si="498"/>
        <v>0</v>
      </c>
      <c r="BM724" s="97">
        <f t="shared" si="499"/>
        <v>0</v>
      </c>
      <c r="BN724" s="97">
        <f t="shared" si="500"/>
        <v>0</v>
      </c>
      <c r="BO724" s="97">
        <f t="shared" si="501"/>
        <v>0</v>
      </c>
      <c r="BP724" s="97">
        <f t="shared" si="502"/>
        <v>0</v>
      </c>
      <c r="BQ724" s="97">
        <f t="shared" si="503"/>
        <v>0</v>
      </c>
      <c r="BR724" s="97">
        <f t="shared" si="504"/>
        <v>0</v>
      </c>
      <c r="BS724" s="98" t="e">
        <f t="shared" si="505"/>
        <v>#VALUE!</v>
      </c>
      <c r="BT724" s="184"/>
      <c r="BU724" s="100"/>
      <c r="BV724" s="136"/>
    </row>
    <row r="725" spans="1:74" s="118" customFormat="1" ht="31.5" customHeight="1" x14ac:dyDescent="0.25">
      <c r="A725" s="74">
        <v>20</v>
      </c>
      <c r="B725" s="75">
        <v>516</v>
      </c>
      <c r="C725" s="49" t="s">
        <v>2034</v>
      </c>
      <c r="D725" s="76" t="s">
        <v>2988</v>
      </c>
      <c r="E725" s="76" t="s">
        <v>1116</v>
      </c>
      <c r="F725" s="101"/>
      <c r="G725" s="101"/>
      <c r="H725" s="101"/>
      <c r="I725" s="101"/>
      <c r="J725" s="257"/>
      <c r="K725" s="101"/>
      <c r="L725" s="101"/>
      <c r="M725" s="77"/>
      <c r="N725" s="49" t="s">
        <v>1489</v>
      </c>
      <c r="O725" s="49"/>
      <c r="P725" s="49"/>
      <c r="Q725" s="102" t="s">
        <v>245</v>
      </c>
      <c r="R725" s="103"/>
      <c r="S725" s="76" t="s">
        <v>1856</v>
      </c>
      <c r="T725" s="76" t="s">
        <v>60</v>
      </c>
      <c r="U725" s="89"/>
      <c r="V725" s="90">
        <v>2</v>
      </c>
      <c r="W725" s="399">
        <f t="shared" si="485"/>
        <v>550000</v>
      </c>
      <c r="X725" s="171" t="s">
        <v>3701</v>
      </c>
      <c r="Y725" s="121"/>
      <c r="Z725" s="473" t="s">
        <v>4575</v>
      </c>
      <c r="AA725" s="473" t="s">
        <v>4576</v>
      </c>
      <c r="AB725" s="473" t="s">
        <v>4576</v>
      </c>
      <c r="AC725" s="121"/>
      <c r="AD725" s="132">
        <v>42573</v>
      </c>
      <c r="AE725" s="132"/>
      <c r="AF725" s="132" t="str">
        <f t="shared" si="486"/>
        <v/>
      </c>
      <c r="AG725" s="132">
        <f t="shared" si="487"/>
        <v>42573</v>
      </c>
      <c r="AH725" s="132"/>
      <c r="AI725" s="132"/>
      <c r="AJ725" s="132"/>
      <c r="AK725" s="112"/>
      <c r="AL725" s="132"/>
      <c r="AM725" s="213"/>
      <c r="AN725" s="111">
        <v>1100000</v>
      </c>
      <c r="AO725" s="49" t="str">
        <f t="shared" si="484"/>
        <v>長野県南佐久郡小海町豊里字池の沢５９１８－９－１～２</v>
      </c>
      <c r="AP725" s="49"/>
      <c r="AQ725" s="89"/>
      <c r="AR725" s="93"/>
      <c r="AS725" s="89"/>
      <c r="AT725" s="93"/>
      <c r="AU725" s="89"/>
      <c r="AV725" s="93"/>
      <c r="AW725" s="107"/>
      <c r="AX725" s="103"/>
      <c r="AY725" s="391">
        <f t="shared" si="488"/>
        <v>0</v>
      </c>
      <c r="AZ725" s="95" t="str">
        <f t="shared" ref="AZ725:AZ788" si="507">IF(AM725=0,"",AM725-AR725-AT725-AV725-AX725)</f>
        <v/>
      </c>
      <c r="BA725" s="49" t="str">
        <f t="shared" ref="BA725:BA788" si="508">N725</f>
        <v>長野県南佐久郡小海町豊里字池の沢５９１８－９－１～２</v>
      </c>
      <c r="BB725" s="48">
        <f t="shared" si="489"/>
        <v>2</v>
      </c>
      <c r="BC725" s="96">
        <f t="shared" si="490"/>
        <v>0</v>
      </c>
      <c r="BD725" s="89">
        <f t="shared" ref="BD725:BD788" si="509">AC725</f>
        <v>0</v>
      </c>
      <c r="BE725" s="97">
        <f t="shared" si="491"/>
        <v>0</v>
      </c>
      <c r="BF725" s="97" t="str">
        <f t="shared" si="492"/>
        <v/>
      </c>
      <c r="BG725" s="97">
        <f t="shared" si="493"/>
        <v>0</v>
      </c>
      <c r="BH725" s="97">
        <f t="shared" si="494"/>
        <v>0</v>
      </c>
      <c r="BI725" s="97">
        <f t="shared" si="495"/>
        <v>0</v>
      </c>
      <c r="BJ725" s="97">
        <f t="shared" si="496"/>
        <v>0</v>
      </c>
      <c r="BK725" s="97">
        <f t="shared" si="497"/>
        <v>0</v>
      </c>
      <c r="BL725" s="97">
        <f t="shared" si="498"/>
        <v>0</v>
      </c>
      <c r="BM725" s="97">
        <f t="shared" si="499"/>
        <v>0</v>
      </c>
      <c r="BN725" s="97">
        <f t="shared" si="500"/>
        <v>0</v>
      </c>
      <c r="BO725" s="97">
        <f t="shared" si="501"/>
        <v>0</v>
      </c>
      <c r="BP725" s="97">
        <f t="shared" si="502"/>
        <v>0</v>
      </c>
      <c r="BQ725" s="97">
        <f t="shared" si="503"/>
        <v>0</v>
      </c>
      <c r="BR725" s="97">
        <f t="shared" si="504"/>
        <v>0</v>
      </c>
      <c r="BS725" s="98" t="e">
        <f t="shared" si="505"/>
        <v>#VALUE!</v>
      </c>
      <c r="BT725" s="183"/>
      <c r="BU725" s="100"/>
      <c r="BV725" s="136"/>
    </row>
    <row r="726" spans="1:74" s="118" customFormat="1" ht="31.5" customHeight="1" x14ac:dyDescent="0.25">
      <c r="A726" s="74">
        <v>20</v>
      </c>
      <c r="B726" s="75">
        <v>517</v>
      </c>
      <c r="C726" s="49" t="s">
        <v>2035</v>
      </c>
      <c r="D726" s="76" t="s">
        <v>2988</v>
      </c>
      <c r="E726" s="76" t="s">
        <v>1338</v>
      </c>
      <c r="F726" s="101"/>
      <c r="G726" s="101"/>
      <c r="H726" s="101"/>
      <c r="I726" s="101"/>
      <c r="J726" s="257"/>
      <c r="K726" s="101"/>
      <c r="L726" s="101"/>
      <c r="M726" s="77"/>
      <c r="N726" s="49" t="s">
        <v>1495</v>
      </c>
      <c r="O726" s="49"/>
      <c r="P726" s="49"/>
      <c r="Q726" s="102" t="s">
        <v>247</v>
      </c>
      <c r="R726" s="103"/>
      <c r="S726" s="76" t="s">
        <v>1856</v>
      </c>
      <c r="T726" s="76" t="s">
        <v>60</v>
      </c>
      <c r="U726" s="89"/>
      <c r="V726" s="90">
        <v>3</v>
      </c>
      <c r="W726" s="399">
        <f t="shared" si="485"/>
        <v>566666.66666666663</v>
      </c>
      <c r="X726" s="174"/>
      <c r="Y726" s="121"/>
      <c r="Z726" s="473" t="s">
        <v>4575</v>
      </c>
      <c r="AA726" s="473" t="s">
        <v>4576</v>
      </c>
      <c r="AB726" s="473" t="s">
        <v>4576</v>
      </c>
      <c r="AC726" s="121"/>
      <c r="AD726" s="132">
        <v>42573</v>
      </c>
      <c r="AE726" s="132"/>
      <c r="AF726" s="132" t="str">
        <f t="shared" si="486"/>
        <v/>
      </c>
      <c r="AG726" s="132">
        <f t="shared" si="487"/>
        <v>42573</v>
      </c>
      <c r="AH726" s="132"/>
      <c r="AI726" s="132"/>
      <c r="AJ726" s="132"/>
      <c r="AK726" s="112"/>
      <c r="AL726" s="132"/>
      <c r="AM726" s="213"/>
      <c r="AN726" s="111">
        <v>1700000</v>
      </c>
      <c r="AO726" s="49" t="str">
        <f t="shared" si="484"/>
        <v>長野県南佐久郡南牧村海ノ口（番地未確定）－１～３</v>
      </c>
      <c r="AP726" s="49"/>
      <c r="AQ726" s="89"/>
      <c r="AR726" s="93"/>
      <c r="AS726" s="89"/>
      <c r="AT726" s="93"/>
      <c r="AU726" s="89"/>
      <c r="AV726" s="93"/>
      <c r="AW726" s="107"/>
      <c r="AX726" s="103"/>
      <c r="AY726" s="391">
        <f t="shared" si="488"/>
        <v>0</v>
      </c>
      <c r="AZ726" s="95" t="str">
        <f t="shared" si="507"/>
        <v/>
      </c>
      <c r="BA726" s="49" t="str">
        <f t="shared" si="508"/>
        <v>長野県南佐久郡南牧村海ノ口（番地未確定）－１～３</v>
      </c>
      <c r="BB726" s="48">
        <f t="shared" si="489"/>
        <v>3</v>
      </c>
      <c r="BC726" s="96">
        <f t="shared" si="490"/>
        <v>0</v>
      </c>
      <c r="BD726" s="89">
        <f t="shared" si="509"/>
        <v>0</v>
      </c>
      <c r="BE726" s="97">
        <f t="shared" si="491"/>
        <v>0</v>
      </c>
      <c r="BF726" s="97" t="str">
        <f t="shared" si="492"/>
        <v/>
      </c>
      <c r="BG726" s="97">
        <f t="shared" si="493"/>
        <v>0</v>
      </c>
      <c r="BH726" s="97">
        <f t="shared" si="494"/>
        <v>0</v>
      </c>
      <c r="BI726" s="97">
        <f t="shared" si="495"/>
        <v>0</v>
      </c>
      <c r="BJ726" s="97">
        <f t="shared" si="496"/>
        <v>0</v>
      </c>
      <c r="BK726" s="97">
        <f t="shared" si="497"/>
        <v>0</v>
      </c>
      <c r="BL726" s="97">
        <f t="shared" si="498"/>
        <v>0</v>
      </c>
      <c r="BM726" s="97">
        <f t="shared" si="499"/>
        <v>0</v>
      </c>
      <c r="BN726" s="97">
        <f t="shared" si="500"/>
        <v>0</v>
      </c>
      <c r="BO726" s="97">
        <f t="shared" si="501"/>
        <v>0</v>
      </c>
      <c r="BP726" s="97">
        <f t="shared" si="502"/>
        <v>0</v>
      </c>
      <c r="BQ726" s="97">
        <f t="shared" si="503"/>
        <v>0</v>
      </c>
      <c r="BR726" s="97">
        <f t="shared" si="504"/>
        <v>0</v>
      </c>
      <c r="BS726" s="98" t="e">
        <f t="shared" si="505"/>
        <v>#VALUE!</v>
      </c>
      <c r="BT726" s="184"/>
      <c r="BU726" s="58"/>
      <c r="BV726" s="136"/>
    </row>
    <row r="727" spans="1:74" s="118" customFormat="1" ht="31.5" customHeight="1" x14ac:dyDescent="0.25">
      <c r="A727" s="74">
        <v>20</v>
      </c>
      <c r="B727" s="75">
        <v>518</v>
      </c>
      <c r="C727" s="49" t="s">
        <v>2035</v>
      </c>
      <c r="D727" s="76" t="s">
        <v>2988</v>
      </c>
      <c r="E727" s="76" t="s">
        <v>1117</v>
      </c>
      <c r="F727" s="101"/>
      <c r="G727" s="101"/>
      <c r="H727" s="101"/>
      <c r="I727" s="101"/>
      <c r="J727" s="257"/>
      <c r="K727" s="101"/>
      <c r="L727" s="101"/>
      <c r="M727" s="77"/>
      <c r="N727" s="49" t="s">
        <v>1515</v>
      </c>
      <c r="O727" s="49"/>
      <c r="P727" s="49"/>
      <c r="Q727" s="102" t="s">
        <v>248</v>
      </c>
      <c r="R727" s="103"/>
      <c r="S727" s="76" t="s">
        <v>1856</v>
      </c>
      <c r="T727" s="76" t="s">
        <v>60</v>
      </c>
      <c r="U727" s="89"/>
      <c r="V727" s="90">
        <v>2</v>
      </c>
      <c r="W727" s="399">
        <f t="shared" si="485"/>
        <v>600000</v>
      </c>
      <c r="X727" s="171" t="s">
        <v>3703</v>
      </c>
      <c r="Y727" s="121"/>
      <c r="Z727" s="473" t="s">
        <v>4575</v>
      </c>
      <c r="AA727" s="473" t="s">
        <v>4576</v>
      </c>
      <c r="AB727" s="473" t="s">
        <v>4576</v>
      </c>
      <c r="AC727" s="121"/>
      <c r="AD727" s="132">
        <v>42573</v>
      </c>
      <c r="AE727" s="132"/>
      <c r="AF727" s="132" t="str">
        <f t="shared" si="486"/>
        <v/>
      </c>
      <c r="AG727" s="132">
        <f t="shared" si="487"/>
        <v>42573</v>
      </c>
      <c r="AH727" s="132"/>
      <c r="AI727" s="132"/>
      <c r="AJ727" s="132"/>
      <c r="AK727" s="112"/>
      <c r="AL727" s="132"/>
      <c r="AM727" s="213"/>
      <c r="AN727" s="111">
        <v>1200000</v>
      </c>
      <c r="AO727" s="49" t="str">
        <f t="shared" si="484"/>
        <v>長野県南佐久郡南牧村海ノ口字西牧場２２４２－１～２</v>
      </c>
      <c r="AP727" s="49"/>
      <c r="AQ727" s="89"/>
      <c r="AR727" s="93"/>
      <c r="AS727" s="89"/>
      <c r="AT727" s="93"/>
      <c r="AU727" s="89"/>
      <c r="AV727" s="93"/>
      <c r="AW727" s="107"/>
      <c r="AX727" s="103"/>
      <c r="AY727" s="391">
        <f t="shared" si="488"/>
        <v>0</v>
      </c>
      <c r="AZ727" s="95" t="str">
        <f t="shared" si="507"/>
        <v/>
      </c>
      <c r="BA727" s="49" t="str">
        <f t="shared" si="508"/>
        <v>長野県南佐久郡南牧村海ノ口字西牧場２２４２－１～２</v>
      </c>
      <c r="BB727" s="48">
        <f t="shared" si="489"/>
        <v>2</v>
      </c>
      <c r="BC727" s="96">
        <f t="shared" si="490"/>
        <v>0</v>
      </c>
      <c r="BD727" s="89">
        <f t="shared" si="509"/>
        <v>0</v>
      </c>
      <c r="BE727" s="97">
        <f t="shared" si="491"/>
        <v>0</v>
      </c>
      <c r="BF727" s="97" t="str">
        <f t="shared" si="492"/>
        <v/>
      </c>
      <c r="BG727" s="97">
        <f t="shared" si="493"/>
        <v>0</v>
      </c>
      <c r="BH727" s="97">
        <f t="shared" si="494"/>
        <v>0</v>
      </c>
      <c r="BI727" s="97">
        <f t="shared" si="495"/>
        <v>0</v>
      </c>
      <c r="BJ727" s="97">
        <f t="shared" si="496"/>
        <v>0</v>
      </c>
      <c r="BK727" s="97">
        <f t="shared" si="497"/>
        <v>0</v>
      </c>
      <c r="BL727" s="97">
        <f t="shared" si="498"/>
        <v>0</v>
      </c>
      <c r="BM727" s="97">
        <f t="shared" si="499"/>
        <v>0</v>
      </c>
      <c r="BN727" s="97">
        <f t="shared" si="500"/>
        <v>0</v>
      </c>
      <c r="BO727" s="97">
        <f t="shared" si="501"/>
        <v>0</v>
      </c>
      <c r="BP727" s="97">
        <f t="shared" si="502"/>
        <v>0</v>
      </c>
      <c r="BQ727" s="97">
        <f t="shared" si="503"/>
        <v>0</v>
      </c>
      <c r="BR727" s="97">
        <f t="shared" si="504"/>
        <v>0</v>
      </c>
      <c r="BS727" s="98" t="e">
        <f t="shared" si="505"/>
        <v>#VALUE!</v>
      </c>
      <c r="BT727" s="183"/>
      <c r="BU727" s="100"/>
      <c r="BV727" s="136"/>
    </row>
    <row r="728" spans="1:74" s="118" customFormat="1" ht="31.5" customHeight="1" x14ac:dyDescent="0.25">
      <c r="A728" s="74">
        <v>20</v>
      </c>
      <c r="B728" s="75">
        <v>519</v>
      </c>
      <c r="C728" s="49" t="s">
        <v>2035</v>
      </c>
      <c r="D728" s="76" t="s">
        <v>2988</v>
      </c>
      <c r="E728" s="76" t="s">
        <v>1071</v>
      </c>
      <c r="F728" s="101"/>
      <c r="G728" s="101"/>
      <c r="H728" s="101"/>
      <c r="I728" s="101"/>
      <c r="J728" s="257"/>
      <c r="K728" s="101"/>
      <c r="L728" s="101"/>
      <c r="M728" s="77"/>
      <c r="N728" s="49" t="s">
        <v>1533</v>
      </c>
      <c r="O728" s="49"/>
      <c r="P728" s="49"/>
      <c r="Q728" s="102" t="s">
        <v>250</v>
      </c>
      <c r="R728" s="103"/>
      <c r="S728" s="76" t="s">
        <v>1856</v>
      </c>
      <c r="T728" s="76" t="s">
        <v>60</v>
      </c>
      <c r="U728" s="89"/>
      <c r="V728" s="90">
        <v>2</v>
      </c>
      <c r="W728" s="399">
        <f t="shared" si="485"/>
        <v>550000</v>
      </c>
      <c r="X728" s="171" t="s">
        <v>3704</v>
      </c>
      <c r="Y728" s="121"/>
      <c r="Z728" s="473" t="s">
        <v>4575</v>
      </c>
      <c r="AA728" s="473" t="s">
        <v>4576</v>
      </c>
      <c r="AB728" s="473" t="s">
        <v>4576</v>
      </c>
      <c r="AC728" s="121"/>
      <c r="AD728" s="132">
        <v>42573</v>
      </c>
      <c r="AE728" s="132"/>
      <c r="AF728" s="132" t="str">
        <f t="shared" si="486"/>
        <v/>
      </c>
      <c r="AG728" s="132">
        <f t="shared" si="487"/>
        <v>42573</v>
      </c>
      <c r="AH728" s="132"/>
      <c r="AI728" s="132"/>
      <c r="AJ728" s="132"/>
      <c r="AK728" s="112"/>
      <c r="AL728" s="132"/>
      <c r="AM728" s="213"/>
      <c r="AN728" s="111">
        <v>1100000</v>
      </c>
      <c r="AO728" s="49" t="str">
        <f t="shared" si="484"/>
        <v>長野県南佐久郡南牧村海ノ口字西牧場２２４２－６５－１～２</v>
      </c>
      <c r="AP728" s="49"/>
      <c r="AQ728" s="89"/>
      <c r="AR728" s="93"/>
      <c r="AS728" s="89"/>
      <c r="AT728" s="93"/>
      <c r="AU728" s="89"/>
      <c r="AV728" s="93"/>
      <c r="AW728" s="107"/>
      <c r="AX728" s="103"/>
      <c r="AY728" s="391">
        <f t="shared" si="488"/>
        <v>0</v>
      </c>
      <c r="AZ728" s="95" t="str">
        <f t="shared" si="507"/>
        <v/>
      </c>
      <c r="BA728" s="49" t="str">
        <f t="shared" si="508"/>
        <v>長野県南佐久郡南牧村海ノ口字西牧場２２４２－６５－１～２</v>
      </c>
      <c r="BB728" s="48">
        <f t="shared" si="489"/>
        <v>2</v>
      </c>
      <c r="BC728" s="96">
        <f t="shared" si="490"/>
        <v>0</v>
      </c>
      <c r="BD728" s="89">
        <f t="shared" si="509"/>
        <v>0</v>
      </c>
      <c r="BE728" s="97">
        <f t="shared" si="491"/>
        <v>0</v>
      </c>
      <c r="BF728" s="97" t="str">
        <f t="shared" si="492"/>
        <v/>
      </c>
      <c r="BG728" s="97">
        <f t="shared" si="493"/>
        <v>0</v>
      </c>
      <c r="BH728" s="97">
        <f t="shared" si="494"/>
        <v>0</v>
      </c>
      <c r="BI728" s="97">
        <f t="shared" si="495"/>
        <v>0</v>
      </c>
      <c r="BJ728" s="97">
        <f t="shared" si="496"/>
        <v>0</v>
      </c>
      <c r="BK728" s="97">
        <f t="shared" si="497"/>
        <v>0</v>
      </c>
      <c r="BL728" s="97">
        <f t="shared" si="498"/>
        <v>0</v>
      </c>
      <c r="BM728" s="97">
        <f t="shared" si="499"/>
        <v>0</v>
      </c>
      <c r="BN728" s="97">
        <f t="shared" si="500"/>
        <v>0</v>
      </c>
      <c r="BO728" s="97">
        <f t="shared" si="501"/>
        <v>0</v>
      </c>
      <c r="BP728" s="97">
        <f t="shared" si="502"/>
        <v>0</v>
      </c>
      <c r="BQ728" s="97">
        <f t="shared" si="503"/>
        <v>0</v>
      </c>
      <c r="BR728" s="97">
        <f t="shared" si="504"/>
        <v>0</v>
      </c>
      <c r="BS728" s="98" t="e">
        <f t="shared" si="505"/>
        <v>#VALUE!</v>
      </c>
      <c r="BT728" s="183"/>
      <c r="BU728" s="100"/>
      <c r="BV728" s="136"/>
    </row>
    <row r="729" spans="1:74" s="118" customFormat="1" ht="31.5" customHeight="1" x14ac:dyDescent="0.25">
      <c r="A729" s="74">
        <v>20</v>
      </c>
      <c r="B729" s="75">
        <v>520</v>
      </c>
      <c r="C729" s="49" t="s">
        <v>2035</v>
      </c>
      <c r="D729" s="76" t="s">
        <v>2988</v>
      </c>
      <c r="E729" s="76" t="s">
        <v>1060</v>
      </c>
      <c r="F729" s="101"/>
      <c r="G729" s="101"/>
      <c r="H729" s="101"/>
      <c r="I729" s="101"/>
      <c r="J729" s="257"/>
      <c r="K729" s="101"/>
      <c r="L729" s="101"/>
      <c r="M729" s="77"/>
      <c r="N729" s="49" t="s">
        <v>1532</v>
      </c>
      <c r="O729" s="49"/>
      <c r="P729" s="49"/>
      <c r="Q729" s="102" t="s">
        <v>249</v>
      </c>
      <c r="R729" s="103"/>
      <c r="S729" s="76" t="s">
        <v>1856</v>
      </c>
      <c r="T729" s="76" t="s">
        <v>60</v>
      </c>
      <c r="U729" s="89"/>
      <c r="V729" s="90">
        <v>29</v>
      </c>
      <c r="W729" s="399">
        <f t="shared" si="485"/>
        <v>745994.44827586203</v>
      </c>
      <c r="X729" s="171" t="s">
        <v>3705</v>
      </c>
      <c r="Y729" s="121"/>
      <c r="Z729" s="473" t="s">
        <v>4575</v>
      </c>
      <c r="AA729" s="473" t="s">
        <v>4576</v>
      </c>
      <c r="AB729" s="473" t="s">
        <v>4576</v>
      </c>
      <c r="AC729" s="121"/>
      <c r="AD729" s="132">
        <v>42030</v>
      </c>
      <c r="AE729" s="132"/>
      <c r="AF729" s="132" t="str">
        <f t="shared" si="486"/>
        <v/>
      </c>
      <c r="AG729" s="132">
        <f t="shared" si="487"/>
        <v>42030</v>
      </c>
      <c r="AH729" s="132"/>
      <c r="AI729" s="132"/>
      <c r="AJ729" s="132"/>
      <c r="AK729" s="112"/>
      <c r="AL729" s="132"/>
      <c r="AM729" s="213"/>
      <c r="AN729" s="111">
        <v>21633839</v>
      </c>
      <c r="AO729" s="49" t="str">
        <f t="shared" si="484"/>
        <v>長野県南佐久郡南牧村海ノ口字西牧場２２４４－６２</v>
      </c>
      <c r="AP729" s="49"/>
      <c r="AQ729" s="89"/>
      <c r="AR729" s="93"/>
      <c r="AS729" s="89"/>
      <c r="AT729" s="93"/>
      <c r="AU729" s="89"/>
      <c r="AV729" s="93"/>
      <c r="AW729" s="107"/>
      <c r="AX729" s="103"/>
      <c r="AY729" s="391">
        <f t="shared" si="488"/>
        <v>0</v>
      </c>
      <c r="AZ729" s="95" t="str">
        <f t="shared" si="507"/>
        <v/>
      </c>
      <c r="BA729" s="49" t="str">
        <f t="shared" si="508"/>
        <v>長野県南佐久郡南牧村海ノ口字西牧場２２４４－６２</v>
      </c>
      <c r="BB729" s="48">
        <f t="shared" si="489"/>
        <v>29</v>
      </c>
      <c r="BC729" s="96">
        <f t="shared" si="490"/>
        <v>0</v>
      </c>
      <c r="BD729" s="89">
        <f t="shared" si="509"/>
        <v>0</v>
      </c>
      <c r="BE729" s="97">
        <f t="shared" si="491"/>
        <v>0</v>
      </c>
      <c r="BF729" s="97" t="str">
        <f t="shared" si="492"/>
        <v/>
      </c>
      <c r="BG729" s="97">
        <f t="shared" si="493"/>
        <v>0</v>
      </c>
      <c r="BH729" s="97">
        <f t="shared" si="494"/>
        <v>0</v>
      </c>
      <c r="BI729" s="97">
        <f t="shared" si="495"/>
        <v>0</v>
      </c>
      <c r="BJ729" s="97">
        <f t="shared" si="496"/>
        <v>0</v>
      </c>
      <c r="BK729" s="97">
        <f t="shared" si="497"/>
        <v>0</v>
      </c>
      <c r="BL729" s="97">
        <f t="shared" si="498"/>
        <v>0</v>
      </c>
      <c r="BM729" s="97">
        <f t="shared" si="499"/>
        <v>0</v>
      </c>
      <c r="BN729" s="97">
        <f t="shared" si="500"/>
        <v>0</v>
      </c>
      <c r="BO729" s="97">
        <f t="shared" si="501"/>
        <v>0</v>
      </c>
      <c r="BP729" s="97">
        <f t="shared" si="502"/>
        <v>0</v>
      </c>
      <c r="BQ729" s="97">
        <f t="shared" si="503"/>
        <v>0</v>
      </c>
      <c r="BR729" s="97">
        <f t="shared" si="504"/>
        <v>0</v>
      </c>
      <c r="BS729" s="98" t="e">
        <f t="shared" si="505"/>
        <v>#VALUE!</v>
      </c>
      <c r="BT729" s="184"/>
      <c r="BU729" s="100"/>
      <c r="BV729" s="136"/>
    </row>
    <row r="730" spans="1:74" s="118" customFormat="1" ht="31.5" customHeight="1" x14ac:dyDescent="0.25">
      <c r="A730" s="74">
        <v>20</v>
      </c>
      <c r="B730" s="75">
        <v>521</v>
      </c>
      <c r="C730" s="49" t="s">
        <v>2035</v>
      </c>
      <c r="D730" s="76" t="s">
        <v>2988</v>
      </c>
      <c r="E730" s="76" t="s">
        <v>1537</v>
      </c>
      <c r="F730" s="101"/>
      <c r="G730" s="101"/>
      <c r="H730" s="101"/>
      <c r="I730" s="101"/>
      <c r="J730" s="257"/>
      <c r="K730" s="101"/>
      <c r="L730" s="101"/>
      <c r="M730" s="76" t="s">
        <v>2371</v>
      </c>
      <c r="N730" s="49" t="s">
        <v>1959</v>
      </c>
      <c r="O730" s="49"/>
      <c r="P730" s="49"/>
      <c r="Q730" s="102" t="s">
        <v>251</v>
      </c>
      <c r="R730" s="103"/>
      <c r="S730" s="76" t="s">
        <v>1856</v>
      </c>
      <c r="T730" s="76" t="s">
        <v>60</v>
      </c>
      <c r="U730" s="89"/>
      <c r="V730" s="90">
        <v>2</v>
      </c>
      <c r="W730" s="399">
        <f t="shared" si="485"/>
        <v>204460</v>
      </c>
      <c r="X730" s="171" t="s">
        <v>3706</v>
      </c>
      <c r="Y730" s="121"/>
      <c r="Z730" s="473" t="s">
        <v>4575</v>
      </c>
      <c r="AA730" s="473" t="s">
        <v>4576</v>
      </c>
      <c r="AB730" s="473" t="s">
        <v>4576</v>
      </c>
      <c r="AC730" s="121"/>
      <c r="AD730" s="132">
        <v>41723</v>
      </c>
      <c r="AE730" s="132"/>
      <c r="AF730" s="132" t="str">
        <f t="shared" si="486"/>
        <v/>
      </c>
      <c r="AG730" s="132">
        <f t="shared" si="487"/>
        <v>41723</v>
      </c>
      <c r="AH730" s="132"/>
      <c r="AI730" s="132"/>
      <c r="AJ730" s="132"/>
      <c r="AK730" s="112"/>
      <c r="AL730" s="132"/>
      <c r="AM730" s="213"/>
      <c r="AN730" s="111">
        <v>408920</v>
      </c>
      <c r="AO730" s="49" t="str">
        <f t="shared" si="484"/>
        <v>長野県南佐久郡南牧村野辺山喜峯ヶ丘１８－１１</v>
      </c>
      <c r="AP730" s="49"/>
      <c r="AQ730" s="89"/>
      <c r="AR730" s="93"/>
      <c r="AS730" s="89"/>
      <c r="AT730" s="93"/>
      <c r="AU730" s="89"/>
      <c r="AV730" s="93"/>
      <c r="AW730" s="107"/>
      <c r="AX730" s="103"/>
      <c r="AY730" s="391">
        <f t="shared" si="488"/>
        <v>0</v>
      </c>
      <c r="AZ730" s="95" t="str">
        <f t="shared" si="507"/>
        <v/>
      </c>
      <c r="BA730" s="49" t="str">
        <f t="shared" si="508"/>
        <v>長野県南佐久郡南牧村野辺山喜峯ヶ丘１８－１１</v>
      </c>
      <c r="BB730" s="48">
        <f t="shared" si="489"/>
        <v>2</v>
      </c>
      <c r="BC730" s="96">
        <f t="shared" si="490"/>
        <v>0</v>
      </c>
      <c r="BD730" s="89">
        <f t="shared" si="509"/>
        <v>0</v>
      </c>
      <c r="BE730" s="97">
        <f t="shared" si="491"/>
        <v>0</v>
      </c>
      <c r="BF730" s="97" t="str">
        <f t="shared" si="492"/>
        <v/>
      </c>
      <c r="BG730" s="97">
        <f t="shared" si="493"/>
        <v>0</v>
      </c>
      <c r="BH730" s="97">
        <f t="shared" si="494"/>
        <v>0</v>
      </c>
      <c r="BI730" s="97">
        <f t="shared" si="495"/>
        <v>0</v>
      </c>
      <c r="BJ730" s="97">
        <f t="shared" si="496"/>
        <v>0</v>
      </c>
      <c r="BK730" s="97">
        <f t="shared" si="497"/>
        <v>0</v>
      </c>
      <c r="BL730" s="97">
        <f t="shared" si="498"/>
        <v>0</v>
      </c>
      <c r="BM730" s="97">
        <f t="shared" si="499"/>
        <v>0</v>
      </c>
      <c r="BN730" s="97">
        <f t="shared" si="500"/>
        <v>0</v>
      </c>
      <c r="BO730" s="97">
        <f t="shared" si="501"/>
        <v>0</v>
      </c>
      <c r="BP730" s="97">
        <f t="shared" si="502"/>
        <v>0</v>
      </c>
      <c r="BQ730" s="97">
        <f t="shared" si="503"/>
        <v>0</v>
      </c>
      <c r="BR730" s="97">
        <f t="shared" si="504"/>
        <v>0</v>
      </c>
      <c r="BS730" s="98" t="e">
        <f t="shared" si="505"/>
        <v>#VALUE!</v>
      </c>
      <c r="BT730" s="183"/>
      <c r="BU730" s="100"/>
      <c r="BV730" s="136"/>
    </row>
    <row r="731" spans="1:74" s="118" customFormat="1" ht="31.5" customHeight="1" x14ac:dyDescent="0.25">
      <c r="A731" s="74">
        <v>20</v>
      </c>
      <c r="B731" s="75">
        <v>523</v>
      </c>
      <c r="C731" s="49" t="s">
        <v>2035</v>
      </c>
      <c r="D731" s="76" t="s">
        <v>3430</v>
      </c>
      <c r="E731" s="49"/>
      <c r="F731" s="101"/>
      <c r="G731" s="101"/>
      <c r="H731" s="141"/>
      <c r="I731" s="141"/>
      <c r="J731" s="269"/>
      <c r="K731" s="141"/>
      <c r="L731" s="141"/>
      <c r="M731" s="76" t="s">
        <v>2371</v>
      </c>
      <c r="N731" s="49" t="s">
        <v>1546</v>
      </c>
      <c r="O731" s="49"/>
      <c r="P731" s="76" t="str">
        <f>IF(COUNTIF(N731,"*未確定*"),"番地未確定","")</f>
        <v/>
      </c>
      <c r="Q731" s="102" t="s">
        <v>785</v>
      </c>
      <c r="R731" s="49"/>
      <c r="S731" s="76" t="s">
        <v>1856</v>
      </c>
      <c r="T731" s="48" t="s">
        <v>60</v>
      </c>
      <c r="U731" s="89"/>
      <c r="V731" s="90">
        <v>8</v>
      </c>
      <c r="W731" s="399">
        <f t="shared" si="485"/>
        <v>337500</v>
      </c>
      <c r="X731" s="174"/>
      <c r="Y731" s="213"/>
      <c r="Z731" s="473" t="s">
        <v>4575</v>
      </c>
      <c r="AA731" s="473" t="s">
        <v>4575</v>
      </c>
      <c r="AB731" s="473" t="s">
        <v>4576</v>
      </c>
      <c r="AC731" s="213"/>
      <c r="AD731" s="132">
        <v>42458</v>
      </c>
      <c r="AE731" s="132"/>
      <c r="AF731" s="132" t="str">
        <f t="shared" si="486"/>
        <v/>
      </c>
      <c r="AG731" s="132">
        <f t="shared" si="487"/>
        <v>42458</v>
      </c>
      <c r="AH731" s="132"/>
      <c r="AI731" s="132"/>
      <c r="AJ731" s="132"/>
      <c r="AK731" s="242"/>
      <c r="AL731" s="132"/>
      <c r="AM731" s="223"/>
      <c r="AN731" s="111">
        <v>2700000</v>
      </c>
      <c r="AO731" s="49" t="str">
        <f t="shared" si="484"/>
        <v>長野県南佐久郡南牧村野辺山喜峯ケ丘６５－２５～３３</v>
      </c>
      <c r="AP731" s="49"/>
      <c r="AQ731" s="89"/>
      <c r="AR731" s="93"/>
      <c r="AS731" s="89"/>
      <c r="AT731" s="93"/>
      <c r="AU731" s="89"/>
      <c r="AV731" s="93"/>
      <c r="AW731" s="107"/>
      <c r="AX731" s="103"/>
      <c r="AY731" s="391">
        <f t="shared" si="488"/>
        <v>0</v>
      </c>
      <c r="AZ731" s="95" t="str">
        <f t="shared" si="507"/>
        <v/>
      </c>
      <c r="BA731" s="49" t="str">
        <f t="shared" si="508"/>
        <v>長野県南佐久郡南牧村野辺山喜峯ケ丘６５－２５～３３</v>
      </c>
      <c r="BB731" s="48">
        <f t="shared" si="489"/>
        <v>8</v>
      </c>
      <c r="BC731" s="96">
        <f t="shared" si="490"/>
        <v>0</v>
      </c>
      <c r="BD731" s="89">
        <f t="shared" si="509"/>
        <v>0</v>
      </c>
      <c r="BE731" s="97">
        <f t="shared" si="491"/>
        <v>0</v>
      </c>
      <c r="BF731" s="97" t="str">
        <f t="shared" si="492"/>
        <v/>
      </c>
      <c r="BG731" s="97">
        <f t="shared" si="493"/>
        <v>0</v>
      </c>
      <c r="BH731" s="97">
        <f t="shared" si="494"/>
        <v>0</v>
      </c>
      <c r="BI731" s="97">
        <f t="shared" si="495"/>
        <v>0</v>
      </c>
      <c r="BJ731" s="97">
        <f t="shared" si="496"/>
        <v>0</v>
      </c>
      <c r="BK731" s="97">
        <f t="shared" si="497"/>
        <v>0</v>
      </c>
      <c r="BL731" s="97">
        <f t="shared" si="498"/>
        <v>0</v>
      </c>
      <c r="BM731" s="97">
        <f t="shared" si="499"/>
        <v>0</v>
      </c>
      <c r="BN731" s="97">
        <f t="shared" si="500"/>
        <v>0</v>
      </c>
      <c r="BO731" s="97">
        <f t="shared" si="501"/>
        <v>0</v>
      </c>
      <c r="BP731" s="97">
        <f t="shared" si="502"/>
        <v>0</v>
      </c>
      <c r="BQ731" s="97">
        <f t="shared" si="503"/>
        <v>0</v>
      </c>
      <c r="BR731" s="97">
        <f t="shared" si="504"/>
        <v>0</v>
      </c>
      <c r="BS731" s="98" t="e">
        <f t="shared" si="505"/>
        <v>#VALUE!</v>
      </c>
      <c r="BT731" s="183"/>
      <c r="BU731" s="100"/>
      <c r="BV731" s="136"/>
    </row>
    <row r="732" spans="1:74" s="100" customFormat="1" ht="31.5" customHeight="1" x14ac:dyDescent="0.25">
      <c r="A732" s="74">
        <v>20</v>
      </c>
      <c r="B732" s="75">
        <v>522</v>
      </c>
      <c r="C732" s="49" t="s">
        <v>2035</v>
      </c>
      <c r="D732" s="76" t="s">
        <v>3431</v>
      </c>
      <c r="E732" s="76" t="s">
        <v>1427</v>
      </c>
      <c r="F732" s="101" t="s">
        <v>4326</v>
      </c>
      <c r="G732" s="101"/>
      <c r="H732" s="101"/>
      <c r="I732" s="101"/>
      <c r="J732" s="257"/>
      <c r="K732" s="101"/>
      <c r="L732" s="101"/>
      <c r="M732" s="76" t="s">
        <v>2371</v>
      </c>
      <c r="N732" s="49" t="s">
        <v>1546</v>
      </c>
      <c r="O732" s="49"/>
      <c r="P732" s="76" t="str">
        <f>IF(COUNTIF(N732,"*未確定*"),"番地未確定","")</f>
        <v/>
      </c>
      <c r="Q732" s="102" t="s">
        <v>785</v>
      </c>
      <c r="R732" s="49"/>
      <c r="S732" s="76" t="s">
        <v>1856</v>
      </c>
      <c r="T732" s="76" t="s">
        <v>60</v>
      </c>
      <c r="U732" s="89">
        <v>43462</v>
      </c>
      <c r="V732" s="90">
        <v>8</v>
      </c>
      <c r="W732" s="399">
        <f t="shared" si="485"/>
        <v>347787.5</v>
      </c>
      <c r="X732" s="171" t="s">
        <v>2496</v>
      </c>
      <c r="Y732" s="419"/>
      <c r="Z732" s="473" t="s">
        <v>4575</v>
      </c>
      <c r="AA732" s="473" t="s">
        <v>4575</v>
      </c>
      <c r="AB732" s="473" t="s">
        <v>4576</v>
      </c>
      <c r="AC732" s="132" t="str">
        <f>IF(AZ732=0,"【支払済】","")</f>
        <v>【支払済】</v>
      </c>
      <c r="AD732" s="132">
        <v>42458</v>
      </c>
      <c r="AE732" s="132">
        <v>42458</v>
      </c>
      <c r="AF732" s="132" t="str">
        <f t="shared" si="486"/>
        <v>SAME</v>
      </c>
      <c r="AG732" s="132">
        <f t="shared" si="487"/>
        <v>42458</v>
      </c>
      <c r="AH732" s="132"/>
      <c r="AI732" s="204"/>
      <c r="AJ732" s="205"/>
      <c r="AK732" s="206"/>
      <c r="AL732" s="207"/>
      <c r="AM732" s="208">
        <v>2782300</v>
      </c>
      <c r="AN732" s="93"/>
      <c r="AO732" s="49" t="str">
        <f t="shared" si="484"/>
        <v>長野県南佐久郡南牧村野辺山喜峯ケ丘６５－２５～３３</v>
      </c>
      <c r="AP732" s="208"/>
      <c r="AQ732" s="89">
        <v>43462</v>
      </c>
      <c r="AR732" s="93">
        <v>2782300</v>
      </c>
      <c r="AS732" s="89"/>
      <c r="AT732" s="93"/>
      <c r="AU732" s="89"/>
      <c r="AV732" s="93"/>
      <c r="AW732" s="89"/>
      <c r="AX732" s="103"/>
      <c r="AY732" s="391">
        <f t="shared" si="488"/>
        <v>2782300</v>
      </c>
      <c r="AZ732" s="95">
        <f t="shared" si="507"/>
        <v>0</v>
      </c>
      <c r="BA732" s="49" t="str">
        <f t="shared" si="508"/>
        <v>長野県南佐久郡南牧村野辺山喜峯ケ丘６５－２５～３３</v>
      </c>
      <c r="BB732" s="48">
        <f t="shared" si="489"/>
        <v>8</v>
      </c>
      <c r="BC732" s="96">
        <f t="shared" si="490"/>
        <v>0</v>
      </c>
      <c r="BD732" s="89" t="str">
        <f t="shared" si="509"/>
        <v>【支払済】</v>
      </c>
      <c r="BE732" s="97">
        <f t="shared" si="491"/>
        <v>0</v>
      </c>
      <c r="BF732" s="97">
        <f t="shared" si="492"/>
        <v>0</v>
      </c>
      <c r="BG732" s="97">
        <f t="shared" si="493"/>
        <v>0</v>
      </c>
      <c r="BH732" s="97">
        <f t="shared" si="494"/>
        <v>0</v>
      </c>
      <c r="BI732" s="97">
        <f t="shared" si="495"/>
        <v>0</v>
      </c>
      <c r="BJ732" s="97">
        <f t="shared" si="496"/>
        <v>0</v>
      </c>
      <c r="BK732" s="97">
        <f t="shared" si="497"/>
        <v>0</v>
      </c>
      <c r="BL732" s="97">
        <f t="shared" si="498"/>
        <v>0</v>
      </c>
      <c r="BM732" s="97">
        <f t="shared" si="499"/>
        <v>0</v>
      </c>
      <c r="BN732" s="97">
        <f t="shared" si="500"/>
        <v>0</v>
      </c>
      <c r="BO732" s="97">
        <f t="shared" si="501"/>
        <v>0</v>
      </c>
      <c r="BP732" s="97">
        <f t="shared" si="502"/>
        <v>0</v>
      </c>
      <c r="BQ732" s="97">
        <f t="shared" si="503"/>
        <v>0</v>
      </c>
      <c r="BR732" s="97">
        <f t="shared" si="504"/>
        <v>0</v>
      </c>
      <c r="BS732" s="98">
        <f t="shared" si="505"/>
        <v>0</v>
      </c>
      <c r="BT732" s="182"/>
      <c r="BV732" s="492"/>
    </row>
    <row r="733" spans="1:74" s="118" customFormat="1" ht="31.5" customHeight="1" x14ac:dyDescent="0.25">
      <c r="A733" s="74">
        <v>20</v>
      </c>
      <c r="B733" s="75">
        <v>522</v>
      </c>
      <c r="C733" s="49" t="s">
        <v>2035</v>
      </c>
      <c r="D733" s="349" t="s">
        <v>4200</v>
      </c>
      <c r="E733" s="76" t="s">
        <v>1427</v>
      </c>
      <c r="F733" s="380" t="s">
        <v>4217</v>
      </c>
      <c r="G733" s="101"/>
      <c r="H733" s="101"/>
      <c r="I733" s="101"/>
      <c r="J733" s="257"/>
      <c r="K733" s="101"/>
      <c r="L733" s="101"/>
      <c r="M733" s="76" t="s">
        <v>2371</v>
      </c>
      <c r="N733" s="49" t="s">
        <v>1546</v>
      </c>
      <c r="O733" s="49"/>
      <c r="P733" s="76" t="str">
        <f>IF(COUNTIF(N733,"*未確定*"),"番地未確定","")</f>
        <v/>
      </c>
      <c r="Q733" s="102" t="s">
        <v>785</v>
      </c>
      <c r="R733" s="49"/>
      <c r="S733" s="76" t="s">
        <v>1856</v>
      </c>
      <c r="T733" s="76" t="s">
        <v>60</v>
      </c>
      <c r="U733" s="89">
        <v>43462</v>
      </c>
      <c r="V733" s="90">
        <v>8</v>
      </c>
      <c r="W733" s="399">
        <f t="shared" si="485"/>
        <v>347787.5</v>
      </c>
      <c r="X733" s="171" t="s">
        <v>2496</v>
      </c>
      <c r="Y733" s="470"/>
      <c r="Z733" s="483" t="s">
        <v>4575</v>
      </c>
      <c r="AA733" s="483" t="s">
        <v>4575</v>
      </c>
      <c r="AB733" s="483" t="s">
        <v>4576</v>
      </c>
      <c r="AC733" s="132" t="str">
        <f>IF(AZ733=0,"【支払済】","")</f>
        <v>【支払済】</v>
      </c>
      <c r="AD733" s="132">
        <v>42786</v>
      </c>
      <c r="AE733" s="132">
        <v>42458</v>
      </c>
      <c r="AF733" s="132" t="str">
        <f t="shared" si="486"/>
        <v/>
      </c>
      <c r="AG733" s="132">
        <f t="shared" si="487"/>
        <v>42458</v>
      </c>
      <c r="AH733" s="132"/>
      <c r="AI733" s="204"/>
      <c r="AJ733" s="205"/>
      <c r="AK733" s="206"/>
      <c r="AL733" s="207"/>
      <c r="AM733" s="208">
        <v>2782300</v>
      </c>
      <c r="AN733" s="93"/>
      <c r="AO733" s="49" t="str">
        <f t="shared" si="484"/>
        <v>長野県南佐久郡南牧村野辺山喜峯ケ丘６５－２５～３３</v>
      </c>
      <c r="AP733" s="208"/>
      <c r="AQ733" s="89">
        <v>43462</v>
      </c>
      <c r="AR733" s="93">
        <v>2782300</v>
      </c>
      <c r="AS733" s="89"/>
      <c r="AT733" s="93"/>
      <c r="AU733" s="89"/>
      <c r="AV733" s="93"/>
      <c r="AW733" s="89"/>
      <c r="AX733" s="103"/>
      <c r="AY733" s="391">
        <f t="shared" si="488"/>
        <v>2782300</v>
      </c>
      <c r="AZ733" s="95">
        <f t="shared" si="507"/>
        <v>0</v>
      </c>
      <c r="BA733" s="49" t="str">
        <f t="shared" si="508"/>
        <v>長野県南佐久郡南牧村野辺山喜峯ケ丘６５－２５～３３</v>
      </c>
      <c r="BB733" s="48">
        <f t="shared" si="489"/>
        <v>8</v>
      </c>
      <c r="BC733" s="96">
        <f t="shared" si="490"/>
        <v>0</v>
      </c>
      <c r="BD733" s="89" t="str">
        <f t="shared" si="509"/>
        <v>【支払済】</v>
      </c>
      <c r="BE733" s="97">
        <f t="shared" si="491"/>
        <v>0</v>
      </c>
      <c r="BF733" s="97">
        <f t="shared" si="492"/>
        <v>0</v>
      </c>
      <c r="BG733" s="97">
        <f t="shared" si="493"/>
        <v>0</v>
      </c>
      <c r="BH733" s="97">
        <f t="shared" si="494"/>
        <v>0</v>
      </c>
      <c r="BI733" s="97">
        <f t="shared" si="495"/>
        <v>0</v>
      </c>
      <c r="BJ733" s="97">
        <f t="shared" si="496"/>
        <v>0</v>
      </c>
      <c r="BK733" s="97">
        <f t="shared" si="497"/>
        <v>0</v>
      </c>
      <c r="BL733" s="97">
        <f t="shared" si="498"/>
        <v>0</v>
      </c>
      <c r="BM733" s="97">
        <f t="shared" si="499"/>
        <v>0</v>
      </c>
      <c r="BN733" s="97">
        <f t="shared" si="500"/>
        <v>0</v>
      </c>
      <c r="BO733" s="97">
        <f t="shared" si="501"/>
        <v>0</v>
      </c>
      <c r="BP733" s="97">
        <f t="shared" si="502"/>
        <v>0</v>
      </c>
      <c r="BQ733" s="97">
        <f t="shared" si="503"/>
        <v>0</v>
      </c>
      <c r="BR733" s="97">
        <f t="shared" si="504"/>
        <v>0</v>
      </c>
      <c r="BS733" s="98">
        <f t="shared" si="505"/>
        <v>0</v>
      </c>
      <c r="BT733" s="182"/>
      <c r="BU733" s="100"/>
      <c r="BV733" s="492"/>
    </row>
    <row r="734" spans="1:74" s="118" customFormat="1" ht="31.5" customHeight="1" x14ac:dyDescent="0.25">
      <c r="A734" s="74">
        <v>20</v>
      </c>
      <c r="B734" s="75">
        <v>522</v>
      </c>
      <c r="C734" s="49" t="s">
        <v>2035</v>
      </c>
      <c r="D734" s="76" t="s">
        <v>2988</v>
      </c>
      <c r="E734" s="76" t="s">
        <v>1427</v>
      </c>
      <c r="F734" s="101"/>
      <c r="G734" s="101"/>
      <c r="H734" s="101"/>
      <c r="I734" s="101"/>
      <c r="J734" s="257"/>
      <c r="K734" s="101"/>
      <c r="L734" s="101"/>
      <c r="M734" s="76" t="s">
        <v>2371</v>
      </c>
      <c r="N734" s="49" t="s">
        <v>1546</v>
      </c>
      <c r="O734" s="49"/>
      <c r="P734" s="76" t="str">
        <f>IF(COUNTIF(N734,"*未確定*"),"番地未確定","")</f>
        <v/>
      </c>
      <c r="Q734" s="102" t="s">
        <v>785</v>
      </c>
      <c r="R734" s="49"/>
      <c r="S734" s="76" t="s">
        <v>1856</v>
      </c>
      <c r="T734" s="76" t="s">
        <v>60</v>
      </c>
      <c r="U734" s="89">
        <v>43462</v>
      </c>
      <c r="V734" s="90">
        <v>8</v>
      </c>
      <c r="W734" s="399">
        <f t="shared" si="485"/>
        <v>347787.5</v>
      </c>
      <c r="X734" s="174"/>
      <c r="Y734" s="419"/>
      <c r="Z734" s="473" t="s">
        <v>4575</v>
      </c>
      <c r="AA734" s="473" t="s">
        <v>4575</v>
      </c>
      <c r="AB734" s="473" t="s">
        <v>4576</v>
      </c>
      <c r="AC734" s="132" t="str">
        <f>IF(AZ734=0,"【支払済】","")</f>
        <v>【支払済】</v>
      </c>
      <c r="AD734" s="132">
        <v>42458</v>
      </c>
      <c r="AE734" s="132">
        <v>42458</v>
      </c>
      <c r="AF734" s="132" t="str">
        <f t="shared" si="486"/>
        <v>SAME</v>
      </c>
      <c r="AG734" s="132">
        <f t="shared" si="487"/>
        <v>42458</v>
      </c>
      <c r="AH734" s="132"/>
      <c r="AI734" s="204"/>
      <c r="AJ734" s="205"/>
      <c r="AK734" s="206"/>
      <c r="AL734" s="207"/>
      <c r="AM734" s="208">
        <v>2782300</v>
      </c>
      <c r="AN734" s="93"/>
      <c r="AO734" s="49" t="str">
        <f t="shared" si="484"/>
        <v>長野県南佐久郡南牧村野辺山喜峯ケ丘６５－２５～３３</v>
      </c>
      <c r="AP734" s="208"/>
      <c r="AQ734" s="89">
        <v>43462</v>
      </c>
      <c r="AR734" s="93">
        <v>2782300</v>
      </c>
      <c r="AS734" s="89"/>
      <c r="AT734" s="93"/>
      <c r="AU734" s="89"/>
      <c r="AV734" s="93"/>
      <c r="AW734" s="89"/>
      <c r="AX734" s="103"/>
      <c r="AY734" s="391">
        <f t="shared" si="488"/>
        <v>2782300</v>
      </c>
      <c r="AZ734" s="95">
        <f t="shared" si="507"/>
        <v>0</v>
      </c>
      <c r="BA734" s="49" t="str">
        <f t="shared" si="508"/>
        <v>長野県南佐久郡南牧村野辺山喜峯ケ丘６５－２５～３３</v>
      </c>
      <c r="BB734" s="48">
        <f t="shared" si="489"/>
        <v>8</v>
      </c>
      <c r="BC734" s="96">
        <f t="shared" si="490"/>
        <v>0</v>
      </c>
      <c r="BD734" s="89" t="str">
        <f t="shared" si="509"/>
        <v>【支払済】</v>
      </c>
      <c r="BE734" s="97">
        <f t="shared" si="491"/>
        <v>0</v>
      </c>
      <c r="BF734" s="97">
        <f t="shared" si="492"/>
        <v>0</v>
      </c>
      <c r="BG734" s="97">
        <f t="shared" si="493"/>
        <v>0</v>
      </c>
      <c r="BH734" s="97">
        <f t="shared" si="494"/>
        <v>0</v>
      </c>
      <c r="BI734" s="97">
        <f t="shared" si="495"/>
        <v>0</v>
      </c>
      <c r="BJ734" s="97">
        <f t="shared" si="496"/>
        <v>0</v>
      </c>
      <c r="BK734" s="97">
        <f t="shared" si="497"/>
        <v>0</v>
      </c>
      <c r="BL734" s="97">
        <f t="shared" si="498"/>
        <v>0</v>
      </c>
      <c r="BM734" s="97">
        <f t="shared" si="499"/>
        <v>0</v>
      </c>
      <c r="BN734" s="97">
        <f t="shared" si="500"/>
        <v>0</v>
      </c>
      <c r="BO734" s="97">
        <f t="shared" si="501"/>
        <v>0</v>
      </c>
      <c r="BP734" s="97">
        <f t="shared" si="502"/>
        <v>0</v>
      </c>
      <c r="BQ734" s="97">
        <f t="shared" si="503"/>
        <v>0</v>
      </c>
      <c r="BR734" s="97">
        <f t="shared" si="504"/>
        <v>0</v>
      </c>
      <c r="BS734" s="98">
        <f t="shared" si="505"/>
        <v>0</v>
      </c>
      <c r="BT734" s="182"/>
      <c r="BU734" s="100"/>
      <c r="BV734" s="492"/>
    </row>
    <row r="735" spans="1:74" s="118" customFormat="1" ht="31.5" customHeight="1" x14ac:dyDescent="0.25">
      <c r="A735" s="74">
        <v>20</v>
      </c>
      <c r="B735" s="75">
        <v>524</v>
      </c>
      <c r="C735" s="49" t="s">
        <v>2035</v>
      </c>
      <c r="D735" s="76" t="s">
        <v>2988</v>
      </c>
      <c r="E735" s="76" t="s">
        <v>1154</v>
      </c>
      <c r="F735" s="101"/>
      <c r="G735" s="101"/>
      <c r="H735" s="101"/>
      <c r="I735" s="101"/>
      <c r="J735" s="257"/>
      <c r="K735" s="101"/>
      <c r="L735" s="101"/>
      <c r="M735" s="76" t="s">
        <v>2371</v>
      </c>
      <c r="N735" s="49" t="s">
        <v>1548</v>
      </c>
      <c r="O735" s="49"/>
      <c r="P735" s="49"/>
      <c r="Q735" s="102" t="s">
        <v>252</v>
      </c>
      <c r="R735" s="103"/>
      <c r="S735" s="76" t="s">
        <v>1856</v>
      </c>
      <c r="T735" s="76" t="s">
        <v>60</v>
      </c>
      <c r="U735" s="89"/>
      <c r="V735" s="90">
        <v>2</v>
      </c>
      <c r="W735" s="399">
        <f t="shared" si="485"/>
        <v>550000</v>
      </c>
      <c r="X735" s="174"/>
      <c r="Y735" s="224"/>
      <c r="Z735" s="473" t="s">
        <v>4575</v>
      </c>
      <c r="AA735" s="473" t="s">
        <v>4575</v>
      </c>
      <c r="AB735" s="473" t="s">
        <v>4576</v>
      </c>
      <c r="AC735" s="121"/>
      <c r="AD735" s="132">
        <v>42573</v>
      </c>
      <c r="AE735" s="132"/>
      <c r="AF735" s="132" t="str">
        <f t="shared" si="486"/>
        <v/>
      </c>
      <c r="AG735" s="132">
        <f t="shared" si="487"/>
        <v>42573</v>
      </c>
      <c r="AH735" s="132"/>
      <c r="AI735" s="132"/>
      <c r="AJ735" s="132"/>
      <c r="AK735" s="215"/>
      <c r="AL735" s="132"/>
      <c r="AM735" s="213"/>
      <c r="AN735" s="111">
        <v>1100000</v>
      </c>
      <c r="AO735" s="49" t="str">
        <f t="shared" si="484"/>
        <v>長野県南佐久郡南牧村野辺山喜峯ヶ丘６５－３６－１～２</v>
      </c>
      <c r="AP735" s="49"/>
      <c r="AQ735" s="89"/>
      <c r="AR735" s="93"/>
      <c r="AS735" s="89"/>
      <c r="AT735" s="93"/>
      <c r="AU735" s="89"/>
      <c r="AV735" s="93"/>
      <c r="AW735" s="107"/>
      <c r="AX735" s="103"/>
      <c r="AY735" s="391">
        <f t="shared" si="488"/>
        <v>0</v>
      </c>
      <c r="AZ735" s="95" t="str">
        <f t="shared" si="507"/>
        <v/>
      </c>
      <c r="BA735" s="49" t="str">
        <f t="shared" si="508"/>
        <v>長野県南佐久郡南牧村野辺山喜峯ヶ丘６５－３６－１～２</v>
      </c>
      <c r="BB735" s="48">
        <f t="shared" si="489"/>
        <v>2</v>
      </c>
      <c r="BC735" s="96">
        <f t="shared" si="490"/>
        <v>0</v>
      </c>
      <c r="BD735" s="89">
        <f t="shared" si="509"/>
        <v>0</v>
      </c>
      <c r="BE735" s="97">
        <f t="shared" si="491"/>
        <v>0</v>
      </c>
      <c r="BF735" s="97" t="str">
        <f t="shared" si="492"/>
        <v/>
      </c>
      <c r="BG735" s="97">
        <f t="shared" si="493"/>
        <v>0</v>
      </c>
      <c r="BH735" s="97">
        <f t="shared" si="494"/>
        <v>0</v>
      </c>
      <c r="BI735" s="97">
        <f t="shared" si="495"/>
        <v>0</v>
      </c>
      <c r="BJ735" s="97">
        <f t="shared" si="496"/>
        <v>0</v>
      </c>
      <c r="BK735" s="97">
        <f t="shared" si="497"/>
        <v>0</v>
      </c>
      <c r="BL735" s="97">
        <f t="shared" si="498"/>
        <v>0</v>
      </c>
      <c r="BM735" s="97">
        <f t="shared" si="499"/>
        <v>0</v>
      </c>
      <c r="BN735" s="97">
        <f t="shared" si="500"/>
        <v>0</v>
      </c>
      <c r="BO735" s="97">
        <f t="shared" si="501"/>
        <v>0</v>
      </c>
      <c r="BP735" s="97">
        <f t="shared" si="502"/>
        <v>0</v>
      </c>
      <c r="BQ735" s="97">
        <f t="shared" si="503"/>
        <v>0</v>
      </c>
      <c r="BR735" s="97">
        <f t="shared" si="504"/>
        <v>0</v>
      </c>
      <c r="BS735" s="98" t="e">
        <f t="shared" si="505"/>
        <v>#VALUE!</v>
      </c>
      <c r="BT735" s="182"/>
      <c r="BU735" s="100" t="s">
        <v>3723</v>
      </c>
      <c r="BV735" s="136"/>
    </row>
    <row r="736" spans="1:74" s="118" customFormat="1" ht="31.5" customHeight="1" x14ac:dyDescent="0.25">
      <c r="A736" s="74">
        <v>20</v>
      </c>
      <c r="B736" s="75">
        <v>477</v>
      </c>
      <c r="C736" s="49" t="s">
        <v>2027</v>
      </c>
      <c r="D736" s="349" t="s">
        <v>4056</v>
      </c>
      <c r="E736" s="49"/>
      <c r="F736" s="380" t="s">
        <v>4099</v>
      </c>
      <c r="G736" s="380"/>
      <c r="H736" s="381"/>
      <c r="I736" s="381"/>
      <c r="J736" s="381"/>
      <c r="K736" s="381"/>
      <c r="L736" s="381" t="s">
        <v>4098</v>
      </c>
      <c r="M736" s="77"/>
      <c r="N736" s="49" t="s">
        <v>1479</v>
      </c>
      <c r="O736" s="49"/>
      <c r="P736" s="76" t="str">
        <f t="shared" ref="P736:P747" si="510">IF(COUNTIF(N736,"*未確定*"),"番地未確定","")</f>
        <v/>
      </c>
      <c r="Q736" s="102" t="s">
        <v>766</v>
      </c>
      <c r="R736" s="49"/>
      <c r="S736" s="76" t="s">
        <v>1856</v>
      </c>
      <c r="T736" s="48" t="s">
        <v>767</v>
      </c>
      <c r="U736" s="89"/>
      <c r="V736" s="90">
        <v>1</v>
      </c>
      <c r="W736" s="399">
        <f t="shared" si="485"/>
        <v>618160</v>
      </c>
      <c r="X736" s="174"/>
      <c r="Y736" s="471"/>
      <c r="Z736" s="473" t="s">
        <v>4576</v>
      </c>
      <c r="AA736" s="473" t="s">
        <v>4575</v>
      </c>
      <c r="AB736" s="473" t="s">
        <v>4576</v>
      </c>
      <c r="AC736" s="213"/>
      <c r="AD736" s="132">
        <v>42690</v>
      </c>
      <c r="AE736" s="132"/>
      <c r="AF736" s="132" t="str">
        <f t="shared" si="486"/>
        <v/>
      </c>
      <c r="AG736" s="132">
        <f t="shared" si="487"/>
        <v>42690</v>
      </c>
      <c r="AH736" s="132"/>
      <c r="AI736" s="132"/>
      <c r="AJ736" s="132"/>
      <c r="AK736" s="112"/>
      <c r="AL736" s="132"/>
      <c r="AM736" s="223"/>
      <c r="AN736" s="111">
        <v>618160</v>
      </c>
      <c r="AO736" s="49" t="str">
        <f t="shared" ref="AO736:AO803" si="511">N736</f>
        <v>長野県飯山市大字野坂田６２６－１</v>
      </c>
      <c r="AP736" s="49"/>
      <c r="AQ736" s="89"/>
      <c r="AR736" s="93"/>
      <c r="AS736" s="89"/>
      <c r="AT736" s="93"/>
      <c r="AU736" s="89"/>
      <c r="AV736" s="93"/>
      <c r="AW736" s="107"/>
      <c r="AX736" s="103"/>
      <c r="AY736" s="391">
        <f t="shared" si="488"/>
        <v>0</v>
      </c>
      <c r="AZ736" s="95" t="str">
        <f t="shared" si="507"/>
        <v/>
      </c>
      <c r="BA736" s="49" t="str">
        <f t="shared" si="508"/>
        <v>長野県飯山市大字野坂田６２６－１</v>
      </c>
      <c r="BB736" s="48">
        <f t="shared" si="489"/>
        <v>1</v>
      </c>
      <c r="BC736" s="96">
        <f t="shared" si="490"/>
        <v>0</v>
      </c>
      <c r="BD736" s="89">
        <f t="shared" si="509"/>
        <v>0</v>
      </c>
      <c r="BE736" s="97">
        <f t="shared" si="491"/>
        <v>0</v>
      </c>
      <c r="BF736" s="97" t="str">
        <f t="shared" si="492"/>
        <v/>
      </c>
      <c r="BG736" s="97">
        <f t="shared" si="493"/>
        <v>0</v>
      </c>
      <c r="BH736" s="97">
        <f t="shared" si="494"/>
        <v>0</v>
      </c>
      <c r="BI736" s="97">
        <f t="shared" si="495"/>
        <v>0</v>
      </c>
      <c r="BJ736" s="97">
        <f t="shared" si="496"/>
        <v>0</v>
      </c>
      <c r="BK736" s="97">
        <f t="shared" si="497"/>
        <v>0</v>
      </c>
      <c r="BL736" s="97">
        <f t="shared" si="498"/>
        <v>0</v>
      </c>
      <c r="BM736" s="97">
        <f t="shared" si="499"/>
        <v>0</v>
      </c>
      <c r="BN736" s="97">
        <f t="shared" si="500"/>
        <v>0</v>
      </c>
      <c r="BO736" s="97">
        <f t="shared" si="501"/>
        <v>0</v>
      </c>
      <c r="BP736" s="97">
        <f t="shared" si="502"/>
        <v>0</v>
      </c>
      <c r="BQ736" s="97">
        <f t="shared" si="503"/>
        <v>0</v>
      </c>
      <c r="BR736" s="97">
        <f t="shared" si="504"/>
        <v>0</v>
      </c>
      <c r="BS736" s="98" t="e">
        <f t="shared" si="505"/>
        <v>#VALUE!</v>
      </c>
      <c r="BT736" s="182"/>
      <c r="BU736" s="100"/>
      <c r="BV736" s="136"/>
    </row>
    <row r="737" spans="1:74" s="118" customFormat="1" ht="31.5" customHeight="1" x14ac:dyDescent="0.25">
      <c r="A737" s="74">
        <v>20</v>
      </c>
      <c r="B737" s="75">
        <v>476</v>
      </c>
      <c r="C737" s="49" t="s">
        <v>2027</v>
      </c>
      <c r="D737" s="349" t="s">
        <v>4056</v>
      </c>
      <c r="E737" s="76" t="s">
        <v>1116</v>
      </c>
      <c r="F737" s="380" t="s">
        <v>4099</v>
      </c>
      <c r="G737" s="380"/>
      <c r="H737" s="381"/>
      <c r="I737" s="381"/>
      <c r="J737" s="381"/>
      <c r="K737" s="381"/>
      <c r="L737" s="381" t="s">
        <v>4098</v>
      </c>
      <c r="M737" s="76" t="s">
        <v>2371</v>
      </c>
      <c r="N737" s="49" t="s">
        <v>1479</v>
      </c>
      <c r="O737" s="49"/>
      <c r="P737" s="76" t="str">
        <f t="shared" si="510"/>
        <v/>
      </c>
      <c r="Q737" s="102" t="s">
        <v>766</v>
      </c>
      <c r="R737" s="49"/>
      <c r="S737" s="76" t="s">
        <v>1856</v>
      </c>
      <c r="T737" s="76" t="s">
        <v>767</v>
      </c>
      <c r="U737" s="89">
        <v>43462</v>
      </c>
      <c r="V737" s="90">
        <v>1</v>
      </c>
      <c r="W737" s="399">
        <f t="shared" si="485"/>
        <v>612660</v>
      </c>
      <c r="X737" s="174"/>
      <c r="Y737" s="419"/>
      <c r="Z737" s="473" t="s">
        <v>4576</v>
      </c>
      <c r="AA737" s="473" t="s">
        <v>4575</v>
      </c>
      <c r="AB737" s="473" t="s">
        <v>4576</v>
      </c>
      <c r="AC737" s="132" t="str">
        <f>IF(AZ737=0,"【支払済】","")</f>
        <v>【支払済】</v>
      </c>
      <c r="AD737" s="132">
        <v>42690</v>
      </c>
      <c r="AE737" s="132">
        <v>42690</v>
      </c>
      <c r="AF737" s="132" t="str">
        <f t="shared" si="486"/>
        <v>SAME</v>
      </c>
      <c r="AG737" s="132">
        <f t="shared" si="487"/>
        <v>42690</v>
      </c>
      <c r="AH737" s="132"/>
      <c r="AI737" s="204"/>
      <c r="AJ737" s="205"/>
      <c r="AK737" s="211"/>
      <c r="AL737" s="207"/>
      <c r="AM737" s="208">
        <v>612660</v>
      </c>
      <c r="AN737" s="93"/>
      <c r="AO737" s="49" t="str">
        <f t="shared" si="511"/>
        <v>長野県飯山市大字野坂田６２６－１</v>
      </c>
      <c r="AP737" s="208"/>
      <c r="AQ737" s="89">
        <v>43462</v>
      </c>
      <c r="AR737" s="93">
        <v>612660</v>
      </c>
      <c r="AS737" s="89"/>
      <c r="AT737" s="93"/>
      <c r="AU737" s="89"/>
      <c r="AV737" s="93"/>
      <c r="AW737" s="89"/>
      <c r="AX737" s="103"/>
      <c r="AY737" s="391">
        <f t="shared" si="488"/>
        <v>612660</v>
      </c>
      <c r="AZ737" s="95">
        <f t="shared" si="507"/>
        <v>0</v>
      </c>
      <c r="BA737" s="49" t="str">
        <f t="shared" si="508"/>
        <v>長野県飯山市大字野坂田６２６－１</v>
      </c>
      <c r="BB737" s="48">
        <f t="shared" si="489"/>
        <v>1</v>
      </c>
      <c r="BC737" s="96">
        <f t="shared" si="490"/>
        <v>0</v>
      </c>
      <c r="BD737" s="89" t="str">
        <f t="shared" si="509"/>
        <v>【支払済】</v>
      </c>
      <c r="BE737" s="97">
        <f t="shared" si="491"/>
        <v>0</v>
      </c>
      <c r="BF737" s="97">
        <f t="shared" si="492"/>
        <v>0</v>
      </c>
      <c r="BG737" s="97">
        <f t="shared" si="493"/>
        <v>0</v>
      </c>
      <c r="BH737" s="97">
        <f t="shared" si="494"/>
        <v>0</v>
      </c>
      <c r="BI737" s="97">
        <f t="shared" si="495"/>
        <v>0</v>
      </c>
      <c r="BJ737" s="97">
        <f t="shared" si="496"/>
        <v>0</v>
      </c>
      <c r="BK737" s="97">
        <f t="shared" si="497"/>
        <v>0</v>
      </c>
      <c r="BL737" s="97">
        <f t="shared" si="498"/>
        <v>0</v>
      </c>
      <c r="BM737" s="97">
        <f t="shared" si="499"/>
        <v>0</v>
      </c>
      <c r="BN737" s="97">
        <f t="shared" si="500"/>
        <v>0</v>
      </c>
      <c r="BO737" s="97">
        <f t="shared" si="501"/>
        <v>0</v>
      </c>
      <c r="BP737" s="97">
        <f t="shared" si="502"/>
        <v>0</v>
      </c>
      <c r="BQ737" s="97">
        <f t="shared" si="503"/>
        <v>0</v>
      </c>
      <c r="BR737" s="97">
        <f t="shared" si="504"/>
        <v>0</v>
      </c>
      <c r="BS737" s="98">
        <f t="shared" si="505"/>
        <v>0</v>
      </c>
      <c r="BT737" s="182"/>
      <c r="BU737" s="100"/>
      <c r="BV737" s="492"/>
    </row>
    <row r="738" spans="1:74" s="118" customFormat="1" ht="31.5" customHeight="1" x14ac:dyDescent="0.25">
      <c r="A738" s="74">
        <v>20</v>
      </c>
      <c r="B738" s="75">
        <v>477</v>
      </c>
      <c r="C738" s="49" t="s">
        <v>2027</v>
      </c>
      <c r="D738" s="76" t="s">
        <v>3431</v>
      </c>
      <c r="E738" s="49"/>
      <c r="F738" s="101" t="s">
        <v>2475</v>
      </c>
      <c r="G738" s="101"/>
      <c r="H738" s="141"/>
      <c r="I738" s="141"/>
      <c r="J738" s="269"/>
      <c r="K738" s="141"/>
      <c r="L738" s="141"/>
      <c r="M738" s="76" t="s">
        <v>3313</v>
      </c>
      <c r="N738" s="49" t="s">
        <v>1479</v>
      </c>
      <c r="O738" s="49"/>
      <c r="P738" s="76" t="str">
        <f t="shared" si="510"/>
        <v/>
      </c>
      <c r="Q738" s="102" t="s">
        <v>766</v>
      </c>
      <c r="R738" s="49"/>
      <c r="S738" s="76" t="s">
        <v>1856</v>
      </c>
      <c r="T738" s="48" t="s">
        <v>767</v>
      </c>
      <c r="U738" s="89"/>
      <c r="V738" s="90">
        <v>1</v>
      </c>
      <c r="W738" s="399">
        <f t="shared" si="485"/>
        <v>618160</v>
      </c>
      <c r="X738" s="171" t="s">
        <v>2476</v>
      </c>
      <c r="Y738" s="472"/>
      <c r="Z738" s="473" t="s">
        <v>4576</v>
      </c>
      <c r="AA738" s="473" t="s">
        <v>4575</v>
      </c>
      <c r="AB738" s="473" t="s">
        <v>4576</v>
      </c>
      <c r="AC738" s="214">
        <v>42855</v>
      </c>
      <c r="AD738" s="132">
        <v>42825</v>
      </c>
      <c r="AE738" s="132">
        <v>42690</v>
      </c>
      <c r="AF738" s="132" t="str">
        <f t="shared" si="486"/>
        <v/>
      </c>
      <c r="AG738" s="132">
        <f t="shared" si="487"/>
        <v>42690</v>
      </c>
      <c r="AH738" s="132"/>
      <c r="AI738" s="132"/>
      <c r="AJ738" s="132"/>
      <c r="AK738" s="242"/>
      <c r="AL738" s="132"/>
      <c r="AM738" s="241">
        <v>618160</v>
      </c>
      <c r="AN738" s="111"/>
      <c r="AO738" s="49" t="str">
        <f t="shared" si="511"/>
        <v>長野県飯山市大字野坂田６２６－１</v>
      </c>
      <c r="AP738" s="49"/>
      <c r="AQ738" s="89"/>
      <c r="AR738" s="93"/>
      <c r="AS738" s="89"/>
      <c r="AT738" s="93"/>
      <c r="AU738" s="89"/>
      <c r="AV738" s="93"/>
      <c r="AW738" s="107"/>
      <c r="AX738" s="103"/>
      <c r="AY738" s="391">
        <f t="shared" si="488"/>
        <v>0</v>
      </c>
      <c r="AZ738" s="95">
        <f t="shared" si="507"/>
        <v>618160</v>
      </c>
      <c r="BA738" s="49" t="str">
        <f t="shared" si="508"/>
        <v>長野県飯山市大字野坂田６２６－１</v>
      </c>
      <c r="BB738" s="48">
        <f t="shared" si="489"/>
        <v>1</v>
      </c>
      <c r="BC738" s="96">
        <f t="shared" si="490"/>
        <v>0</v>
      </c>
      <c r="BD738" s="89">
        <f t="shared" si="509"/>
        <v>42855</v>
      </c>
      <c r="BE738" s="97">
        <f t="shared" si="491"/>
        <v>0</v>
      </c>
      <c r="BF738" s="97">
        <f t="shared" si="492"/>
        <v>618160</v>
      </c>
      <c r="BG738" s="97">
        <f t="shared" si="493"/>
        <v>0</v>
      </c>
      <c r="BH738" s="97">
        <f t="shared" si="494"/>
        <v>0</v>
      </c>
      <c r="BI738" s="97">
        <f t="shared" si="495"/>
        <v>0</v>
      </c>
      <c r="BJ738" s="97">
        <f t="shared" si="496"/>
        <v>0</v>
      </c>
      <c r="BK738" s="97">
        <f t="shared" si="497"/>
        <v>0</v>
      </c>
      <c r="BL738" s="97">
        <f t="shared" si="498"/>
        <v>0</v>
      </c>
      <c r="BM738" s="97">
        <f t="shared" si="499"/>
        <v>0</v>
      </c>
      <c r="BN738" s="97">
        <f t="shared" si="500"/>
        <v>0</v>
      </c>
      <c r="BO738" s="97">
        <f t="shared" si="501"/>
        <v>0</v>
      </c>
      <c r="BP738" s="97">
        <f t="shared" si="502"/>
        <v>0</v>
      </c>
      <c r="BQ738" s="97">
        <f t="shared" si="503"/>
        <v>0</v>
      </c>
      <c r="BR738" s="97">
        <f t="shared" si="504"/>
        <v>0</v>
      </c>
      <c r="BS738" s="98">
        <f t="shared" si="505"/>
        <v>0</v>
      </c>
      <c r="BT738" s="182"/>
      <c r="BU738" s="100"/>
      <c r="BV738" s="136"/>
    </row>
    <row r="739" spans="1:74" s="118" customFormat="1" ht="31.5" customHeight="1" x14ac:dyDescent="0.25">
      <c r="A739" s="74">
        <v>20</v>
      </c>
      <c r="B739" s="75">
        <v>472</v>
      </c>
      <c r="C739" s="49" t="s">
        <v>2025</v>
      </c>
      <c r="D739" s="76" t="s">
        <v>3430</v>
      </c>
      <c r="E739" s="49"/>
      <c r="F739" s="101"/>
      <c r="G739" s="101"/>
      <c r="H739" s="141"/>
      <c r="I739" s="141"/>
      <c r="J739" s="269"/>
      <c r="K739" s="141"/>
      <c r="L739" s="141"/>
      <c r="M739" s="77"/>
      <c r="N739" s="49" t="s">
        <v>1475</v>
      </c>
      <c r="O739" s="49"/>
      <c r="P739" s="76" t="str">
        <f t="shared" si="510"/>
        <v/>
      </c>
      <c r="Q739" s="102" t="s">
        <v>761</v>
      </c>
      <c r="R739" s="49"/>
      <c r="S739" s="76" t="s">
        <v>1856</v>
      </c>
      <c r="T739" s="48" t="s">
        <v>762</v>
      </c>
      <c r="U739" s="89"/>
      <c r="V739" s="90">
        <v>66</v>
      </c>
      <c r="W739" s="399">
        <f t="shared" si="485"/>
        <v>1785425.0909090908</v>
      </c>
      <c r="X739" s="171" t="s">
        <v>3284</v>
      </c>
      <c r="Y739" s="213"/>
      <c r="Z739" s="473" t="s">
        <v>4575</v>
      </c>
      <c r="AA739" s="473" t="s">
        <v>4575</v>
      </c>
      <c r="AB739" s="473" t="s">
        <v>4576</v>
      </c>
      <c r="AC739" s="213"/>
      <c r="AD739" s="132">
        <v>42769</v>
      </c>
      <c r="AE739" s="132"/>
      <c r="AF739" s="132" t="str">
        <f t="shared" si="486"/>
        <v/>
      </c>
      <c r="AG739" s="132">
        <f t="shared" si="487"/>
        <v>42769</v>
      </c>
      <c r="AH739" s="132"/>
      <c r="AI739" s="132"/>
      <c r="AJ739" s="132"/>
      <c r="AK739" s="112"/>
      <c r="AL739" s="132"/>
      <c r="AM739" s="223"/>
      <c r="AN739" s="111">
        <v>117838056</v>
      </c>
      <c r="AO739" s="49" t="str">
        <f t="shared" si="511"/>
        <v>長野県飯田市伊豆木１６－１</v>
      </c>
      <c r="AP739" s="49"/>
      <c r="AQ739" s="89"/>
      <c r="AR739" s="93"/>
      <c r="AS739" s="89"/>
      <c r="AT739" s="93"/>
      <c r="AU739" s="89"/>
      <c r="AV739" s="93"/>
      <c r="AW739" s="107"/>
      <c r="AX739" s="103"/>
      <c r="AY739" s="391">
        <f t="shared" si="488"/>
        <v>0</v>
      </c>
      <c r="AZ739" s="95" t="str">
        <f t="shared" si="507"/>
        <v/>
      </c>
      <c r="BA739" s="49" t="str">
        <f t="shared" si="508"/>
        <v>長野県飯田市伊豆木１６－１</v>
      </c>
      <c r="BB739" s="48">
        <f t="shared" si="489"/>
        <v>66</v>
      </c>
      <c r="BC739" s="96">
        <f t="shared" si="490"/>
        <v>0</v>
      </c>
      <c r="BD739" s="89">
        <f t="shared" si="509"/>
        <v>0</v>
      </c>
      <c r="BE739" s="97">
        <f t="shared" si="491"/>
        <v>0</v>
      </c>
      <c r="BF739" s="97" t="str">
        <f t="shared" si="492"/>
        <v/>
      </c>
      <c r="BG739" s="97">
        <f t="shared" si="493"/>
        <v>0</v>
      </c>
      <c r="BH739" s="97">
        <f t="shared" si="494"/>
        <v>0</v>
      </c>
      <c r="BI739" s="97">
        <f t="shared" si="495"/>
        <v>0</v>
      </c>
      <c r="BJ739" s="97">
        <f t="shared" si="496"/>
        <v>0</v>
      </c>
      <c r="BK739" s="97">
        <f t="shared" si="497"/>
        <v>0</v>
      </c>
      <c r="BL739" s="97">
        <f t="shared" si="498"/>
        <v>0</v>
      </c>
      <c r="BM739" s="97">
        <f t="shared" si="499"/>
        <v>0</v>
      </c>
      <c r="BN739" s="97">
        <f t="shared" si="500"/>
        <v>0</v>
      </c>
      <c r="BO739" s="97">
        <f t="shared" si="501"/>
        <v>0</v>
      </c>
      <c r="BP739" s="97">
        <f t="shared" si="502"/>
        <v>0</v>
      </c>
      <c r="BQ739" s="97">
        <f t="shared" si="503"/>
        <v>0</v>
      </c>
      <c r="BR739" s="97">
        <f t="shared" si="504"/>
        <v>0</v>
      </c>
      <c r="BS739" s="98" t="e">
        <f t="shared" si="505"/>
        <v>#VALUE!</v>
      </c>
      <c r="BT739" s="182"/>
      <c r="BU739" s="100"/>
      <c r="BV739" s="136"/>
    </row>
    <row r="740" spans="1:74" s="118" customFormat="1" ht="31.5" customHeight="1" x14ac:dyDescent="0.25">
      <c r="A740" s="74">
        <v>20</v>
      </c>
      <c r="B740" s="75">
        <v>471</v>
      </c>
      <c r="C740" s="49" t="s">
        <v>2025</v>
      </c>
      <c r="D740" s="76" t="s">
        <v>3432</v>
      </c>
      <c r="E740" s="76" t="s">
        <v>1116</v>
      </c>
      <c r="F740" s="101"/>
      <c r="G740" s="101"/>
      <c r="H740" s="101"/>
      <c r="I740" s="101"/>
      <c r="J740" s="257"/>
      <c r="K740" s="101"/>
      <c r="L740" s="101"/>
      <c r="M740" s="76" t="s">
        <v>3285</v>
      </c>
      <c r="N740" s="49" t="s">
        <v>1475</v>
      </c>
      <c r="O740" s="49"/>
      <c r="P740" s="76" t="str">
        <f t="shared" si="510"/>
        <v/>
      </c>
      <c r="Q740" s="102" t="s">
        <v>761</v>
      </c>
      <c r="R740" s="49"/>
      <c r="S740" s="76" t="s">
        <v>1856</v>
      </c>
      <c r="T740" s="76" t="s">
        <v>762</v>
      </c>
      <c r="U740" s="89"/>
      <c r="V740" s="90">
        <v>66</v>
      </c>
      <c r="W740" s="399">
        <f t="shared" si="485"/>
        <v>1785425.0909090908</v>
      </c>
      <c r="X740" s="171" t="s">
        <v>3284</v>
      </c>
      <c r="Y740" s="76"/>
      <c r="Z740" s="473" t="s">
        <v>4575</v>
      </c>
      <c r="AA740" s="473" t="s">
        <v>4575</v>
      </c>
      <c r="AB740" s="473" t="s">
        <v>4576</v>
      </c>
      <c r="AC740" s="132" t="s">
        <v>146</v>
      </c>
      <c r="AD740" s="132">
        <v>42796</v>
      </c>
      <c r="AE740" s="132">
        <v>42796</v>
      </c>
      <c r="AF740" s="132" t="str">
        <f t="shared" si="486"/>
        <v>SAME</v>
      </c>
      <c r="AG740" s="132">
        <f t="shared" si="487"/>
        <v>42796</v>
      </c>
      <c r="AH740" s="132"/>
      <c r="AI740" s="204"/>
      <c r="AJ740" s="205"/>
      <c r="AK740" s="211"/>
      <c r="AL740" s="207"/>
      <c r="AM740" s="208">
        <v>117838056</v>
      </c>
      <c r="AN740" s="93"/>
      <c r="AO740" s="49" t="str">
        <f t="shared" si="511"/>
        <v>長野県飯田市伊豆木１６－１</v>
      </c>
      <c r="AP740" s="49"/>
      <c r="AQ740" s="89"/>
      <c r="AR740" s="93"/>
      <c r="AS740" s="89">
        <v>42916</v>
      </c>
      <c r="AT740" s="93">
        <v>8527773</v>
      </c>
      <c r="AU740" s="89"/>
      <c r="AV740" s="93"/>
      <c r="AW740" s="89"/>
      <c r="AX740" s="103"/>
      <c r="AY740" s="391">
        <f t="shared" si="488"/>
        <v>8527773</v>
      </c>
      <c r="AZ740" s="95">
        <f t="shared" si="507"/>
        <v>109310283</v>
      </c>
      <c r="BA740" s="49" t="str">
        <f t="shared" si="508"/>
        <v>長野県飯田市伊豆木１６－１</v>
      </c>
      <c r="BB740" s="48">
        <f t="shared" si="489"/>
        <v>66</v>
      </c>
      <c r="BC740" s="96">
        <f t="shared" si="490"/>
        <v>0</v>
      </c>
      <c r="BD740" s="89" t="str">
        <f t="shared" si="509"/>
        <v>期限未記載</v>
      </c>
      <c r="BE740" s="97">
        <f t="shared" si="491"/>
        <v>109310283</v>
      </c>
      <c r="BF740" s="97">
        <f t="shared" si="492"/>
        <v>0</v>
      </c>
      <c r="BG740" s="97">
        <f t="shared" si="493"/>
        <v>0</v>
      </c>
      <c r="BH740" s="97">
        <f t="shared" si="494"/>
        <v>0</v>
      </c>
      <c r="BI740" s="97">
        <f t="shared" si="495"/>
        <v>0</v>
      </c>
      <c r="BJ740" s="97">
        <f t="shared" si="496"/>
        <v>0</v>
      </c>
      <c r="BK740" s="97">
        <f t="shared" si="497"/>
        <v>0</v>
      </c>
      <c r="BL740" s="97">
        <f t="shared" si="498"/>
        <v>0</v>
      </c>
      <c r="BM740" s="97">
        <f t="shared" si="499"/>
        <v>0</v>
      </c>
      <c r="BN740" s="97">
        <f t="shared" si="500"/>
        <v>0</v>
      </c>
      <c r="BO740" s="97">
        <f t="shared" si="501"/>
        <v>0</v>
      </c>
      <c r="BP740" s="97">
        <f t="shared" si="502"/>
        <v>0</v>
      </c>
      <c r="BQ740" s="97">
        <f t="shared" si="503"/>
        <v>0</v>
      </c>
      <c r="BR740" s="97">
        <f t="shared" si="504"/>
        <v>0</v>
      </c>
      <c r="BS740" s="98">
        <f t="shared" si="505"/>
        <v>0</v>
      </c>
      <c r="BT740" s="183"/>
      <c r="BU740" s="100"/>
      <c r="BV740" s="136"/>
    </row>
    <row r="741" spans="1:74" s="118" customFormat="1" ht="31.5" customHeight="1" x14ac:dyDescent="0.25">
      <c r="A741" s="74">
        <v>20</v>
      </c>
      <c r="B741" s="75">
        <v>473</v>
      </c>
      <c r="C741" s="49" t="s">
        <v>2025</v>
      </c>
      <c r="D741" s="76" t="s">
        <v>3431</v>
      </c>
      <c r="E741" s="76" t="s">
        <v>1138</v>
      </c>
      <c r="F741" s="101" t="s">
        <v>2481</v>
      </c>
      <c r="G741" s="101"/>
      <c r="H741" s="101"/>
      <c r="I741" s="101"/>
      <c r="J741" s="257"/>
      <c r="K741" s="101"/>
      <c r="L741" s="101"/>
      <c r="M741" s="76" t="s">
        <v>2371</v>
      </c>
      <c r="N741" s="49" t="s">
        <v>2405</v>
      </c>
      <c r="O741" s="49"/>
      <c r="P741" s="76" t="str">
        <f t="shared" si="510"/>
        <v/>
      </c>
      <c r="Q741" s="102" t="s">
        <v>765</v>
      </c>
      <c r="R741" s="49"/>
      <c r="S741" s="76" t="s">
        <v>1856</v>
      </c>
      <c r="T741" s="76" t="s">
        <v>762</v>
      </c>
      <c r="U741" s="89"/>
      <c r="V741" s="90">
        <v>1</v>
      </c>
      <c r="W741" s="399">
        <f t="shared" si="485"/>
        <v>114018</v>
      </c>
      <c r="X741" s="171" t="s">
        <v>2482</v>
      </c>
      <c r="Y741" s="76"/>
      <c r="Z741" s="473" t="s">
        <v>4575</v>
      </c>
      <c r="AA741" s="473" t="s">
        <v>4575</v>
      </c>
      <c r="AB741" s="473" t="s">
        <v>4576</v>
      </c>
      <c r="AC741" s="132">
        <v>42832</v>
      </c>
      <c r="AD741" s="132">
        <v>42796</v>
      </c>
      <c r="AE741" s="132">
        <v>42796</v>
      </c>
      <c r="AF741" s="132" t="str">
        <f t="shared" si="486"/>
        <v>SAME</v>
      </c>
      <c r="AG741" s="132">
        <f t="shared" si="487"/>
        <v>42796</v>
      </c>
      <c r="AH741" s="132"/>
      <c r="AI741" s="204"/>
      <c r="AJ741" s="205"/>
      <c r="AK741" s="206"/>
      <c r="AL741" s="207"/>
      <c r="AM741" s="208">
        <v>114018</v>
      </c>
      <c r="AN741" s="93"/>
      <c r="AO741" s="49" t="str">
        <f t="shared" si="511"/>
        <v>長野県飯田市山本６７２４－７７－１</v>
      </c>
      <c r="AP741" s="49"/>
      <c r="AQ741" s="89"/>
      <c r="AR741" s="93"/>
      <c r="AS741" s="89">
        <v>43046</v>
      </c>
      <c r="AT741" s="93">
        <v>114018</v>
      </c>
      <c r="AU741" s="89"/>
      <c r="AV741" s="93"/>
      <c r="AW741" s="89"/>
      <c r="AX741" s="103"/>
      <c r="AY741" s="391">
        <f t="shared" si="488"/>
        <v>114018</v>
      </c>
      <c r="AZ741" s="95">
        <f t="shared" si="507"/>
        <v>0</v>
      </c>
      <c r="BA741" s="49" t="str">
        <f t="shared" si="508"/>
        <v>長野県飯田市山本６７２４－７７－１</v>
      </c>
      <c r="BB741" s="48">
        <f t="shared" si="489"/>
        <v>1</v>
      </c>
      <c r="BC741" s="96">
        <f t="shared" si="490"/>
        <v>0</v>
      </c>
      <c r="BD741" s="89">
        <f t="shared" si="509"/>
        <v>42832</v>
      </c>
      <c r="BE741" s="97">
        <f t="shared" si="491"/>
        <v>0</v>
      </c>
      <c r="BF741" s="97">
        <f t="shared" si="492"/>
        <v>0</v>
      </c>
      <c r="BG741" s="97">
        <f t="shared" si="493"/>
        <v>0</v>
      </c>
      <c r="BH741" s="97">
        <f t="shared" si="494"/>
        <v>0</v>
      </c>
      <c r="BI741" s="97">
        <f t="shared" si="495"/>
        <v>0</v>
      </c>
      <c r="BJ741" s="97">
        <f t="shared" si="496"/>
        <v>0</v>
      </c>
      <c r="BK741" s="97">
        <f t="shared" si="497"/>
        <v>0</v>
      </c>
      <c r="BL741" s="97">
        <f t="shared" si="498"/>
        <v>0</v>
      </c>
      <c r="BM741" s="97">
        <f t="shared" si="499"/>
        <v>0</v>
      </c>
      <c r="BN741" s="97">
        <f t="shared" si="500"/>
        <v>0</v>
      </c>
      <c r="BO741" s="97">
        <f t="shared" si="501"/>
        <v>0</v>
      </c>
      <c r="BP741" s="97">
        <f t="shared" si="502"/>
        <v>0</v>
      </c>
      <c r="BQ741" s="97">
        <f t="shared" si="503"/>
        <v>0</v>
      </c>
      <c r="BR741" s="97">
        <f t="shared" si="504"/>
        <v>0</v>
      </c>
      <c r="BS741" s="98">
        <f t="shared" si="505"/>
        <v>0</v>
      </c>
      <c r="BT741" s="182"/>
      <c r="BU741" s="100"/>
      <c r="BV741" s="136"/>
    </row>
    <row r="742" spans="1:74" ht="31.5" customHeight="1" x14ac:dyDescent="0.25">
      <c r="A742" s="74">
        <v>20</v>
      </c>
      <c r="B742" s="75">
        <v>474</v>
      </c>
      <c r="C742" s="49" t="s">
        <v>2025</v>
      </c>
      <c r="D742" s="76" t="s">
        <v>3433</v>
      </c>
      <c r="E742" s="49"/>
      <c r="F742" s="101"/>
      <c r="G742" s="101"/>
      <c r="H742" s="141"/>
      <c r="I742" s="141"/>
      <c r="J742" s="269"/>
      <c r="K742" s="141"/>
      <c r="L742" s="141"/>
      <c r="M742" s="76" t="s">
        <v>2371</v>
      </c>
      <c r="N742" s="49" t="s">
        <v>1478</v>
      </c>
      <c r="O742" s="49"/>
      <c r="P742" s="76" t="str">
        <f t="shared" si="510"/>
        <v/>
      </c>
      <c r="Q742" s="102" t="s">
        <v>765</v>
      </c>
      <c r="R742" s="49"/>
      <c r="S742" s="76" t="s">
        <v>1856</v>
      </c>
      <c r="T742" s="48" t="s">
        <v>762</v>
      </c>
      <c r="U742" s="89"/>
      <c r="V742" s="90">
        <v>3</v>
      </c>
      <c r="W742" s="399">
        <f t="shared" si="485"/>
        <v>587800</v>
      </c>
      <c r="X742" s="171" t="s">
        <v>3676</v>
      </c>
      <c r="Y742" s="213"/>
      <c r="Z742" s="473" t="s">
        <v>4575</v>
      </c>
      <c r="AA742" s="473" t="s">
        <v>4575</v>
      </c>
      <c r="AB742" s="473" t="s">
        <v>4576</v>
      </c>
      <c r="AC742" s="213"/>
      <c r="AD742" s="132">
        <v>42769</v>
      </c>
      <c r="AE742" s="132">
        <v>42796</v>
      </c>
      <c r="AF742" s="132" t="str">
        <f t="shared" si="486"/>
        <v/>
      </c>
      <c r="AG742" s="132">
        <f t="shared" si="487"/>
        <v>42769</v>
      </c>
      <c r="AH742" s="132"/>
      <c r="AI742" s="132"/>
      <c r="AJ742" s="132"/>
      <c r="AK742" s="112"/>
      <c r="AL742" s="132"/>
      <c r="AM742" s="223"/>
      <c r="AN742" s="111">
        <v>1763400</v>
      </c>
      <c r="AO742" s="49" t="str">
        <f t="shared" si="511"/>
        <v>長野県飯田市山本６７２４－７７－１～３</v>
      </c>
      <c r="AP742" s="49"/>
      <c r="AQ742" s="89"/>
      <c r="AR742" s="93"/>
      <c r="AS742" s="89"/>
      <c r="AT742" s="93"/>
      <c r="AU742" s="89"/>
      <c r="AV742" s="93"/>
      <c r="AW742" s="89"/>
      <c r="AX742" s="94"/>
      <c r="AY742" s="391">
        <f t="shared" si="488"/>
        <v>0</v>
      </c>
      <c r="AZ742" s="95" t="str">
        <f t="shared" si="507"/>
        <v/>
      </c>
      <c r="BA742" s="49" t="str">
        <f t="shared" si="508"/>
        <v>長野県飯田市山本６７２４－７７－１～３</v>
      </c>
      <c r="BB742" s="48">
        <f t="shared" si="489"/>
        <v>3</v>
      </c>
      <c r="BC742" s="96">
        <f t="shared" si="490"/>
        <v>0</v>
      </c>
      <c r="BD742" s="89">
        <f t="shared" si="509"/>
        <v>0</v>
      </c>
      <c r="BE742" s="97">
        <f t="shared" si="491"/>
        <v>0</v>
      </c>
      <c r="BF742" s="97" t="str">
        <f t="shared" si="492"/>
        <v/>
      </c>
      <c r="BG742" s="97">
        <f t="shared" si="493"/>
        <v>0</v>
      </c>
      <c r="BH742" s="97">
        <f t="shared" si="494"/>
        <v>0</v>
      </c>
      <c r="BI742" s="97">
        <f t="shared" si="495"/>
        <v>0</v>
      </c>
      <c r="BJ742" s="97">
        <f t="shared" si="496"/>
        <v>0</v>
      </c>
      <c r="BK742" s="97">
        <f t="shared" si="497"/>
        <v>0</v>
      </c>
      <c r="BL742" s="97">
        <f t="shared" si="498"/>
        <v>0</v>
      </c>
      <c r="BM742" s="97">
        <f t="shared" si="499"/>
        <v>0</v>
      </c>
      <c r="BN742" s="97">
        <f t="shared" si="500"/>
        <v>0</v>
      </c>
      <c r="BO742" s="97">
        <f t="shared" si="501"/>
        <v>0</v>
      </c>
      <c r="BP742" s="97">
        <f t="shared" si="502"/>
        <v>0</v>
      </c>
      <c r="BQ742" s="97">
        <f t="shared" si="503"/>
        <v>0</v>
      </c>
      <c r="BR742" s="97">
        <f t="shared" si="504"/>
        <v>0</v>
      </c>
      <c r="BS742" s="98" t="e">
        <f t="shared" si="505"/>
        <v>#VALUE!</v>
      </c>
      <c r="BU742" s="100"/>
      <c r="BV742" s="103"/>
    </row>
    <row r="743" spans="1:74" ht="31.5" customHeight="1" x14ac:dyDescent="0.25">
      <c r="A743" s="74">
        <v>20</v>
      </c>
      <c r="B743" s="75">
        <v>473</v>
      </c>
      <c r="C743" s="49" t="s">
        <v>2025</v>
      </c>
      <c r="D743" s="76" t="s">
        <v>3432</v>
      </c>
      <c r="E743" s="76" t="s">
        <v>1138</v>
      </c>
      <c r="F743" s="101"/>
      <c r="G743" s="101"/>
      <c r="H743" s="101"/>
      <c r="I743" s="101"/>
      <c r="J743" s="257"/>
      <c r="K743" s="101"/>
      <c r="L743" s="101"/>
      <c r="M743" s="76" t="s">
        <v>2371</v>
      </c>
      <c r="N743" s="49" t="s">
        <v>1478</v>
      </c>
      <c r="O743" s="49"/>
      <c r="P743" s="76" t="str">
        <f t="shared" si="510"/>
        <v/>
      </c>
      <c r="Q743" s="102" t="s">
        <v>765</v>
      </c>
      <c r="R743" s="49"/>
      <c r="S743" s="76" t="s">
        <v>1856</v>
      </c>
      <c r="T743" s="76" t="s">
        <v>762</v>
      </c>
      <c r="U743" s="89"/>
      <c r="V743" s="90">
        <v>3</v>
      </c>
      <c r="W743" s="399">
        <f t="shared" si="485"/>
        <v>587800</v>
      </c>
      <c r="X743" s="171" t="s">
        <v>2482</v>
      </c>
      <c r="Y743" s="76"/>
      <c r="Z743" s="473" t="s">
        <v>4575</v>
      </c>
      <c r="AA743" s="473" t="s">
        <v>4575</v>
      </c>
      <c r="AB743" s="473" t="s">
        <v>4576</v>
      </c>
      <c r="AC743" s="132" t="s">
        <v>146</v>
      </c>
      <c r="AD743" s="132">
        <v>42796</v>
      </c>
      <c r="AE743" s="132">
        <v>42796</v>
      </c>
      <c r="AF743" s="132" t="str">
        <f t="shared" si="486"/>
        <v>SAME</v>
      </c>
      <c r="AG743" s="132">
        <f t="shared" si="487"/>
        <v>42796</v>
      </c>
      <c r="AH743" s="132"/>
      <c r="AI743" s="204"/>
      <c r="AJ743" s="205"/>
      <c r="AK743" s="206"/>
      <c r="AL743" s="207"/>
      <c r="AM743" s="208">
        <v>1763400</v>
      </c>
      <c r="AN743" s="93"/>
      <c r="AO743" s="49" t="str">
        <f t="shared" si="511"/>
        <v>長野県飯田市山本６７２４－７７－１～３</v>
      </c>
      <c r="AP743" s="49"/>
      <c r="AQ743" s="89"/>
      <c r="AR743" s="93"/>
      <c r="AS743" s="89">
        <v>43046</v>
      </c>
      <c r="AT743" s="93">
        <v>114018</v>
      </c>
      <c r="AU743" s="89"/>
      <c r="AV743" s="93"/>
      <c r="AW743" s="89"/>
      <c r="AX743" s="103"/>
      <c r="AY743" s="391">
        <f t="shared" si="488"/>
        <v>114018</v>
      </c>
      <c r="AZ743" s="95">
        <f t="shared" si="507"/>
        <v>1649382</v>
      </c>
      <c r="BA743" s="49" t="str">
        <f t="shared" si="508"/>
        <v>長野県飯田市山本６７２４－７７－１～３</v>
      </c>
      <c r="BB743" s="48">
        <f t="shared" si="489"/>
        <v>3</v>
      </c>
      <c r="BC743" s="96">
        <f t="shared" si="490"/>
        <v>0</v>
      </c>
      <c r="BD743" s="89" t="str">
        <f t="shared" si="509"/>
        <v>期限未記載</v>
      </c>
      <c r="BE743" s="97">
        <f t="shared" si="491"/>
        <v>1649382</v>
      </c>
      <c r="BF743" s="97">
        <f t="shared" si="492"/>
        <v>0</v>
      </c>
      <c r="BG743" s="97">
        <f t="shared" si="493"/>
        <v>0</v>
      </c>
      <c r="BH743" s="97">
        <f t="shared" si="494"/>
        <v>0</v>
      </c>
      <c r="BI743" s="97">
        <f t="shared" si="495"/>
        <v>0</v>
      </c>
      <c r="BJ743" s="97">
        <f t="shared" si="496"/>
        <v>0</v>
      </c>
      <c r="BK743" s="97">
        <f t="shared" si="497"/>
        <v>0</v>
      </c>
      <c r="BL743" s="97">
        <f t="shared" si="498"/>
        <v>0</v>
      </c>
      <c r="BM743" s="97">
        <f t="shared" si="499"/>
        <v>0</v>
      </c>
      <c r="BN743" s="97">
        <f t="shared" si="500"/>
        <v>0</v>
      </c>
      <c r="BO743" s="97">
        <f t="shared" si="501"/>
        <v>0</v>
      </c>
      <c r="BP743" s="97">
        <f t="shared" si="502"/>
        <v>0</v>
      </c>
      <c r="BQ743" s="97">
        <f t="shared" si="503"/>
        <v>0</v>
      </c>
      <c r="BR743" s="97">
        <f t="shared" si="504"/>
        <v>0</v>
      </c>
      <c r="BS743" s="98">
        <f t="shared" si="505"/>
        <v>0</v>
      </c>
      <c r="BU743" s="100"/>
      <c r="BV743" s="103"/>
    </row>
    <row r="744" spans="1:74" ht="31.5" customHeight="1" x14ac:dyDescent="0.25">
      <c r="A744" s="74">
        <v>20</v>
      </c>
      <c r="B744" s="75">
        <v>526</v>
      </c>
      <c r="C744" s="49" t="s">
        <v>2036</v>
      </c>
      <c r="D744" s="349" t="s">
        <v>4056</v>
      </c>
      <c r="E744" s="49"/>
      <c r="F744" s="101"/>
      <c r="G744" s="101"/>
      <c r="H744" s="141"/>
      <c r="I744" s="141"/>
      <c r="J744" s="269"/>
      <c r="K744" s="141"/>
      <c r="L744" s="381" t="s">
        <v>4091</v>
      </c>
      <c r="M744" s="77"/>
      <c r="N744" s="49" t="s">
        <v>1509</v>
      </c>
      <c r="O744" s="49"/>
      <c r="P744" s="76" t="str">
        <f t="shared" si="510"/>
        <v/>
      </c>
      <c r="Q744" s="102" t="s">
        <v>780</v>
      </c>
      <c r="R744" s="49"/>
      <c r="S744" s="76" t="s">
        <v>1856</v>
      </c>
      <c r="T744" s="48" t="s">
        <v>60</v>
      </c>
      <c r="U744" s="89"/>
      <c r="V744" s="90">
        <v>2</v>
      </c>
      <c r="W744" s="399">
        <f t="shared" si="485"/>
        <v>374260</v>
      </c>
      <c r="X744" s="171" t="s">
        <v>2508</v>
      </c>
      <c r="Y744" s="213"/>
      <c r="Z744" s="473" t="s">
        <v>4575</v>
      </c>
      <c r="AA744" s="473" t="s">
        <v>4575</v>
      </c>
      <c r="AB744" s="473" t="s">
        <v>4576</v>
      </c>
      <c r="AC744" s="213"/>
      <c r="AD744" s="132">
        <v>42698</v>
      </c>
      <c r="AE744" s="132"/>
      <c r="AF744" s="132" t="str">
        <f t="shared" si="486"/>
        <v/>
      </c>
      <c r="AG744" s="132">
        <f t="shared" si="487"/>
        <v>42698</v>
      </c>
      <c r="AH744" s="132"/>
      <c r="AI744" s="132"/>
      <c r="AJ744" s="132"/>
      <c r="AK744" s="215"/>
      <c r="AL744" s="132"/>
      <c r="AM744" s="223"/>
      <c r="AN744" s="111">
        <v>748520</v>
      </c>
      <c r="AO744" s="49" t="str">
        <f t="shared" si="511"/>
        <v>長野県北佐久郡軽井沢町軽井沢－１～２</v>
      </c>
      <c r="AP744" s="49"/>
      <c r="AQ744" s="89"/>
      <c r="AR744" s="93"/>
      <c r="AS744" s="89"/>
      <c r="AT744" s="93"/>
      <c r="AU744" s="89"/>
      <c r="AV744" s="93"/>
      <c r="AW744" s="107"/>
      <c r="AX744" s="103"/>
      <c r="AY744" s="391">
        <f t="shared" si="488"/>
        <v>0</v>
      </c>
      <c r="AZ744" s="95" t="str">
        <f t="shared" si="507"/>
        <v/>
      </c>
      <c r="BA744" s="49" t="str">
        <f t="shared" si="508"/>
        <v>長野県北佐久郡軽井沢町軽井沢－１～２</v>
      </c>
      <c r="BB744" s="48">
        <f t="shared" si="489"/>
        <v>2</v>
      </c>
      <c r="BC744" s="96">
        <f t="shared" si="490"/>
        <v>0</v>
      </c>
      <c r="BD744" s="89">
        <f t="shared" si="509"/>
        <v>0</v>
      </c>
      <c r="BE744" s="97">
        <f t="shared" si="491"/>
        <v>0</v>
      </c>
      <c r="BF744" s="97" t="str">
        <f t="shared" si="492"/>
        <v/>
      </c>
      <c r="BG744" s="97">
        <f t="shared" si="493"/>
        <v>0</v>
      </c>
      <c r="BH744" s="97">
        <f t="shared" si="494"/>
        <v>0</v>
      </c>
      <c r="BI744" s="97">
        <f t="shared" si="495"/>
        <v>0</v>
      </c>
      <c r="BJ744" s="97">
        <f t="shared" si="496"/>
        <v>0</v>
      </c>
      <c r="BK744" s="97">
        <f t="shared" si="497"/>
        <v>0</v>
      </c>
      <c r="BL744" s="97">
        <f t="shared" si="498"/>
        <v>0</v>
      </c>
      <c r="BM744" s="97">
        <f t="shared" si="499"/>
        <v>0</v>
      </c>
      <c r="BN744" s="97">
        <f t="shared" si="500"/>
        <v>0</v>
      </c>
      <c r="BO744" s="97">
        <f t="shared" si="501"/>
        <v>0</v>
      </c>
      <c r="BP744" s="97">
        <f t="shared" si="502"/>
        <v>0</v>
      </c>
      <c r="BQ744" s="97">
        <f t="shared" si="503"/>
        <v>0</v>
      </c>
      <c r="BR744" s="97">
        <f t="shared" si="504"/>
        <v>0</v>
      </c>
      <c r="BS744" s="98" t="e">
        <f t="shared" si="505"/>
        <v>#VALUE!</v>
      </c>
      <c r="BU744" s="100"/>
      <c r="BV744" s="103"/>
    </row>
    <row r="745" spans="1:74" ht="31.5" customHeight="1" x14ac:dyDescent="0.25">
      <c r="A745" s="74">
        <v>20</v>
      </c>
      <c r="B745" s="75">
        <v>525</v>
      </c>
      <c r="C745" s="49" t="s">
        <v>2036</v>
      </c>
      <c r="D745" s="349" t="s">
        <v>4056</v>
      </c>
      <c r="E745" s="76" t="s">
        <v>1137</v>
      </c>
      <c r="F745" s="101" t="s">
        <v>2507</v>
      </c>
      <c r="G745" s="101"/>
      <c r="H745" s="101"/>
      <c r="I745" s="101"/>
      <c r="J745" s="257"/>
      <c r="K745" s="101"/>
      <c r="L745" s="381" t="s">
        <v>4091</v>
      </c>
      <c r="M745" s="76" t="s">
        <v>2371</v>
      </c>
      <c r="N745" s="49" t="s">
        <v>1509</v>
      </c>
      <c r="O745" s="49"/>
      <c r="P745" s="76" t="str">
        <f t="shared" si="510"/>
        <v/>
      </c>
      <c r="Q745" s="102" t="s">
        <v>780</v>
      </c>
      <c r="R745" s="49"/>
      <c r="S745" s="76" t="s">
        <v>1856</v>
      </c>
      <c r="T745" s="76" t="s">
        <v>60</v>
      </c>
      <c r="U745" s="89">
        <v>43462</v>
      </c>
      <c r="V745" s="90">
        <v>2</v>
      </c>
      <c r="W745" s="399">
        <f t="shared" si="485"/>
        <v>374260</v>
      </c>
      <c r="X745" s="171" t="s">
        <v>2508</v>
      </c>
      <c r="Y745" s="76"/>
      <c r="Z745" s="473" t="s">
        <v>4575</v>
      </c>
      <c r="AA745" s="473" t="s">
        <v>4575</v>
      </c>
      <c r="AB745" s="473" t="s">
        <v>4576</v>
      </c>
      <c r="AC745" s="132"/>
      <c r="AD745" s="132">
        <v>42698</v>
      </c>
      <c r="AE745" s="132">
        <v>42698</v>
      </c>
      <c r="AF745" s="132" t="str">
        <f t="shared" si="486"/>
        <v>SAME</v>
      </c>
      <c r="AG745" s="132">
        <f t="shared" si="487"/>
        <v>42698</v>
      </c>
      <c r="AH745" s="132"/>
      <c r="AI745" s="204"/>
      <c r="AJ745" s="205"/>
      <c r="AK745" s="206"/>
      <c r="AL745" s="207"/>
      <c r="AM745" s="208">
        <v>748520</v>
      </c>
      <c r="AN745" s="93"/>
      <c r="AO745" s="49" t="str">
        <f t="shared" si="511"/>
        <v>長野県北佐久郡軽井沢町軽井沢－１～２</v>
      </c>
      <c r="AP745" s="49"/>
      <c r="AQ745" s="89">
        <v>43462</v>
      </c>
      <c r="AR745" s="93">
        <v>748520</v>
      </c>
      <c r="AS745" s="89"/>
      <c r="AT745" s="93"/>
      <c r="AU745" s="89"/>
      <c r="AV745" s="93"/>
      <c r="AW745" s="89"/>
      <c r="AX745" s="103"/>
      <c r="AY745" s="391">
        <f t="shared" si="488"/>
        <v>748520</v>
      </c>
      <c r="AZ745" s="95">
        <f t="shared" si="507"/>
        <v>0</v>
      </c>
      <c r="BA745" s="49" t="str">
        <f t="shared" si="508"/>
        <v>長野県北佐久郡軽井沢町軽井沢－１～２</v>
      </c>
      <c r="BB745" s="48">
        <f t="shared" si="489"/>
        <v>2</v>
      </c>
      <c r="BC745" s="96">
        <f t="shared" si="490"/>
        <v>0</v>
      </c>
      <c r="BD745" s="89">
        <f t="shared" si="509"/>
        <v>0</v>
      </c>
      <c r="BE745" s="97">
        <f t="shared" si="491"/>
        <v>0</v>
      </c>
      <c r="BF745" s="97">
        <f t="shared" si="492"/>
        <v>0</v>
      </c>
      <c r="BG745" s="97">
        <f t="shared" si="493"/>
        <v>0</v>
      </c>
      <c r="BH745" s="97">
        <f t="shared" si="494"/>
        <v>0</v>
      </c>
      <c r="BI745" s="97">
        <f t="shared" si="495"/>
        <v>0</v>
      </c>
      <c r="BJ745" s="97">
        <f t="shared" si="496"/>
        <v>0</v>
      </c>
      <c r="BK745" s="97">
        <f t="shared" si="497"/>
        <v>0</v>
      </c>
      <c r="BL745" s="97">
        <f t="shared" si="498"/>
        <v>0</v>
      </c>
      <c r="BM745" s="97">
        <f t="shared" si="499"/>
        <v>0</v>
      </c>
      <c r="BN745" s="97">
        <f t="shared" si="500"/>
        <v>0</v>
      </c>
      <c r="BO745" s="97">
        <f t="shared" si="501"/>
        <v>0</v>
      </c>
      <c r="BP745" s="97">
        <f t="shared" si="502"/>
        <v>0</v>
      </c>
      <c r="BQ745" s="97">
        <f t="shared" si="503"/>
        <v>0</v>
      </c>
      <c r="BR745" s="97">
        <f t="shared" si="504"/>
        <v>0</v>
      </c>
      <c r="BS745" s="98">
        <f t="shared" si="505"/>
        <v>0</v>
      </c>
      <c r="BU745" s="100"/>
      <c r="BV745" s="103"/>
    </row>
    <row r="746" spans="1:74" ht="31.5" customHeight="1" x14ac:dyDescent="0.25">
      <c r="A746" s="74">
        <v>20</v>
      </c>
      <c r="B746" s="75">
        <v>525</v>
      </c>
      <c r="C746" s="49" t="s">
        <v>2036</v>
      </c>
      <c r="D746" s="349" t="s">
        <v>4056</v>
      </c>
      <c r="E746" s="76" t="s">
        <v>1137</v>
      </c>
      <c r="F746" s="101" t="s">
        <v>2632</v>
      </c>
      <c r="G746" s="101"/>
      <c r="H746" s="101"/>
      <c r="I746" s="101"/>
      <c r="J746" s="257"/>
      <c r="K746" s="101"/>
      <c r="L746" s="381" t="s">
        <v>4091</v>
      </c>
      <c r="M746" s="76" t="s">
        <v>2371</v>
      </c>
      <c r="N746" s="49" t="s">
        <v>1509</v>
      </c>
      <c r="O746" s="49"/>
      <c r="P746" s="76" t="str">
        <f t="shared" si="510"/>
        <v/>
      </c>
      <c r="Q746" s="102" t="s">
        <v>780</v>
      </c>
      <c r="R746" s="49"/>
      <c r="S746" s="76" t="s">
        <v>1856</v>
      </c>
      <c r="T746" s="76" t="s">
        <v>60</v>
      </c>
      <c r="U746" s="89">
        <v>43462</v>
      </c>
      <c r="V746" s="90">
        <v>2</v>
      </c>
      <c r="W746" s="399">
        <f t="shared" si="485"/>
        <v>374260</v>
      </c>
      <c r="X746" s="171" t="s">
        <v>2508</v>
      </c>
      <c r="Y746" s="76"/>
      <c r="Z746" s="473" t="s">
        <v>4575</v>
      </c>
      <c r="AA746" s="473" t="s">
        <v>4575</v>
      </c>
      <c r="AB746" s="473" t="s">
        <v>4576</v>
      </c>
      <c r="AC746" s="132"/>
      <c r="AD746" s="132">
        <v>42786</v>
      </c>
      <c r="AE746" s="132">
        <v>42800</v>
      </c>
      <c r="AF746" s="132" t="str">
        <f t="shared" si="486"/>
        <v/>
      </c>
      <c r="AG746" s="132">
        <f t="shared" si="487"/>
        <v>42786</v>
      </c>
      <c r="AH746" s="132"/>
      <c r="AI746" s="204"/>
      <c r="AJ746" s="205"/>
      <c r="AK746" s="211"/>
      <c r="AL746" s="207"/>
      <c r="AM746" s="208">
        <v>748520</v>
      </c>
      <c r="AN746" s="93"/>
      <c r="AO746" s="49" t="str">
        <f t="shared" si="511"/>
        <v>長野県北佐久郡軽井沢町軽井沢－１～２</v>
      </c>
      <c r="AP746" s="49"/>
      <c r="AQ746" s="89">
        <v>43462</v>
      </c>
      <c r="AR746" s="93">
        <v>748520</v>
      </c>
      <c r="AS746" s="89"/>
      <c r="AT746" s="93"/>
      <c r="AU746" s="89"/>
      <c r="AV746" s="93"/>
      <c r="AW746" s="89"/>
      <c r="AX746" s="103"/>
      <c r="AY746" s="391">
        <f t="shared" si="488"/>
        <v>748520</v>
      </c>
      <c r="AZ746" s="95">
        <f t="shared" si="507"/>
        <v>0</v>
      </c>
      <c r="BA746" s="49" t="str">
        <f t="shared" si="508"/>
        <v>長野県北佐久郡軽井沢町軽井沢－１～２</v>
      </c>
      <c r="BB746" s="48">
        <f t="shared" si="489"/>
        <v>2</v>
      </c>
      <c r="BC746" s="96">
        <f t="shared" si="490"/>
        <v>0</v>
      </c>
      <c r="BD746" s="89">
        <f t="shared" si="509"/>
        <v>0</v>
      </c>
      <c r="BE746" s="97">
        <f t="shared" si="491"/>
        <v>0</v>
      </c>
      <c r="BF746" s="97">
        <f t="shared" si="492"/>
        <v>0</v>
      </c>
      <c r="BG746" s="97">
        <f t="shared" si="493"/>
        <v>0</v>
      </c>
      <c r="BH746" s="97">
        <f t="shared" si="494"/>
        <v>0</v>
      </c>
      <c r="BI746" s="97">
        <f t="shared" si="495"/>
        <v>0</v>
      </c>
      <c r="BJ746" s="97">
        <f t="shared" si="496"/>
        <v>0</v>
      </c>
      <c r="BK746" s="97">
        <f t="shared" si="497"/>
        <v>0</v>
      </c>
      <c r="BL746" s="97">
        <f t="shared" si="498"/>
        <v>0</v>
      </c>
      <c r="BM746" s="97">
        <f t="shared" si="499"/>
        <v>0</v>
      </c>
      <c r="BN746" s="97">
        <f t="shared" si="500"/>
        <v>0</v>
      </c>
      <c r="BO746" s="97">
        <f t="shared" si="501"/>
        <v>0</v>
      </c>
      <c r="BP746" s="97">
        <f t="shared" si="502"/>
        <v>0</v>
      </c>
      <c r="BQ746" s="97">
        <f t="shared" si="503"/>
        <v>0</v>
      </c>
      <c r="BR746" s="97">
        <f t="shared" si="504"/>
        <v>0</v>
      </c>
      <c r="BS746" s="98">
        <f t="shared" si="505"/>
        <v>0</v>
      </c>
      <c r="BU746" s="100"/>
      <c r="BV746" s="103"/>
    </row>
    <row r="747" spans="1:74" ht="31.5" customHeight="1" x14ac:dyDescent="0.25">
      <c r="A747" s="74">
        <v>20</v>
      </c>
      <c r="B747" s="75">
        <v>525</v>
      </c>
      <c r="C747" s="49" t="s">
        <v>2036</v>
      </c>
      <c r="D747" s="349" t="s">
        <v>4056</v>
      </c>
      <c r="E747" s="76" t="s">
        <v>1137</v>
      </c>
      <c r="F747" s="101"/>
      <c r="G747" s="101"/>
      <c r="H747" s="101"/>
      <c r="I747" s="101"/>
      <c r="J747" s="257"/>
      <c r="K747" s="101"/>
      <c r="L747" s="381" t="s">
        <v>4091</v>
      </c>
      <c r="M747" s="77"/>
      <c r="N747" s="49" t="s">
        <v>1509</v>
      </c>
      <c r="O747" s="49"/>
      <c r="P747" s="76" t="str">
        <f t="shared" si="510"/>
        <v/>
      </c>
      <c r="Q747" s="102" t="s">
        <v>780</v>
      </c>
      <c r="R747" s="49"/>
      <c r="S747" s="76" t="s">
        <v>1856</v>
      </c>
      <c r="T747" s="76" t="s">
        <v>60</v>
      </c>
      <c r="U747" s="89">
        <v>43462</v>
      </c>
      <c r="V747" s="90">
        <v>2</v>
      </c>
      <c r="W747" s="399">
        <f t="shared" si="485"/>
        <v>374260</v>
      </c>
      <c r="X747" s="171" t="s">
        <v>2508</v>
      </c>
      <c r="Y747" s="419"/>
      <c r="Z747" s="473" t="s">
        <v>4575</v>
      </c>
      <c r="AA747" s="473" t="s">
        <v>4575</v>
      </c>
      <c r="AB747" s="473" t="s">
        <v>4576</v>
      </c>
      <c r="AC747" s="132" t="str">
        <f>IF(AZ747=0,"【支払済】","")</f>
        <v>【支払済】</v>
      </c>
      <c r="AD747" s="132">
        <v>42698</v>
      </c>
      <c r="AE747" s="132">
        <v>42698</v>
      </c>
      <c r="AF747" s="132" t="str">
        <f t="shared" si="486"/>
        <v>SAME</v>
      </c>
      <c r="AG747" s="132">
        <f t="shared" si="487"/>
        <v>42698</v>
      </c>
      <c r="AH747" s="132"/>
      <c r="AI747" s="204"/>
      <c r="AJ747" s="205"/>
      <c r="AK747" s="206"/>
      <c r="AL747" s="207"/>
      <c r="AM747" s="208">
        <v>748520</v>
      </c>
      <c r="AN747" s="93"/>
      <c r="AO747" s="49" t="str">
        <f t="shared" si="511"/>
        <v>長野県北佐久郡軽井沢町軽井沢－１～２</v>
      </c>
      <c r="AP747" s="208"/>
      <c r="AQ747" s="89">
        <v>43462</v>
      </c>
      <c r="AR747" s="93">
        <v>748520</v>
      </c>
      <c r="AS747" s="89"/>
      <c r="AT747" s="93"/>
      <c r="AU747" s="89"/>
      <c r="AV747" s="93"/>
      <c r="AW747" s="89"/>
      <c r="AX747" s="103"/>
      <c r="AY747" s="391">
        <f t="shared" si="488"/>
        <v>748520</v>
      </c>
      <c r="AZ747" s="95">
        <f t="shared" si="507"/>
        <v>0</v>
      </c>
      <c r="BA747" s="49" t="str">
        <f t="shared" si="508"/>
        <v>長野県北佐久郡軽井沢町軽井沢－１～２</v>
      </c>
      <c r="BB747" s="48">
        <f t="shared" si="489"/>
        <v>2</v>
      </c>
      <c r="BC747" s="96">
        <f t="shared" si="490"/>
        <v>0</v>
      </c>
      <c r="BD747" s="89" t="str">
        <f t="shared" si="509"/>
        <v>【支払済】</v>
      </c>
      <c r="BE747" s="97">
        <f t="shared" si="491"/>
        <v>0</v>
      </c>
      <c r="BF747" s="97">
        <f t="shared" si="492"/>
        <v>0</v>
      </c>
      <c r="BG747" s="97">
        <f t="shared" si="493"/>
        <v>0</v>
      </c>
      <c r="BH747" s="97">
        <f t="shared" si="494"/>
        <v>0</v>
      </c>
      <c r="BI747" s="97">
        <f t="shared" si="495"/>
        <v>0</v>
      </c>
      <c r="BJ747" s="97">
        <f t="shared" si="496"/>
        <v>0</v>
      </c>
      <c r="BK747" s="97">
        <f t="shared" si="497"/>
        <v>0</v>
      </c>
      <c r="BL747" s="97">
        <f t="shared" si="498"/>
        <v>0</v>
      </c>
      <c r="BM747" s="97">
        <f t="shared" si="499"/>
        <v>0</v>
      </c>
      <c r="BN747" s="97">
        <f t="shared" si="500"/>
        <v>0</v>
      </c>
      <c r="BO747" s="97">
        <f t="shared" si="501"/>
        <v>0</v>
      </c>
      <c r="BP747" s="97">
        <f t="shared" si="502"/>
        <v>0</v>
      </c>
      <c r="BQ747" s="97">
        <f t="shared" si="503"/>
        <v>0</v>
      </c>
      <c r="BR747" s="97">
        <f t="shared" si="504"/>
        <v>0</v>
      </c>
      <c r="BS747" s="98">
        <f t="shared" si="505"/>
        <v>0</v>
      </c>
      <c r="BU747" s="100"/>
      <c r="BV747" s="492"/>
    </row>
    <row r="748" spans="1:74" ht="31.5" customHeight="1" x14ac:dyDescent="0.25">
      <c r="A748" s="74">
        <v>20</v>
      </c>
      <c r="B748" s="75">
        <v>527</v>
      </c>
      <c r="C748" s="49" t="s">
        <v>2036</v>
      </c>
      <c r="D748" s="76" t="s">
        <v>2988</v>
      </c>
      <c r="E748" s="76" t="s">
        <v>1227</v>
      </c>
      <c r="F748" s="101"/>
      <c r="G748" s="101"/>
      <c r="H748" s="101"/>
      <c r="I748" s="101"/>
      <c r="J748" s="257"/>
      <c r="K748" s="101"/>
      <c r="L748" s="101"/>
      <c r="M748" s="76" t="s">
        <v>2371</v>
      </c>
      <c r="N748" s="49" t="s">
        <v>1528</v>
      </c>
      <c r="O748" s="49"/>
      <c r="P748" s="49"/>
      <c r="Q748" s="102" t="s">
        <v>261</v>
      </c>
      <c r="R748" s="103"/>
      <c r="S748" s="76" t="s">
        <v>1856</v>
      </c>
      <c r="T748" s="76" t="s">
        <v>60</v>
      </c>
      <c r="U748" s="89"/>
      <c r="V748" s="90">
        <v>2</v>
      </c>
      <c r="W748" s="399">
        <f t="shared" si="485"/>
        <v>700000</v>
      </c>
      <c r="X748" s="171" t="s">
        <v>3551</v>
      </c>
      <c r="Y748" s="121"/>
      <c r="Z748" s="473" t="s">
        <v>4575</v>
      </c>
      <c r="AA748" s="473" t="s">
        <v>4576</v>
      </c>
      <c r="AB748" s="473" t="s">
        <v>4576</v>
      </c>
      <c r="AC748" s="121"/>
      <c r="AD748" s="132">
        <v>42591</v>
      </c>
      <c r="AE748" s="132"/>
      <c r="AF748" s="132" t="str">
        <f t="shared" si="486"/>
        <v/>
      </c>
      <c r="AG748" s="132">
        <f t="shared" si="487"/>
        <v>42591</v>
      </c>
      <c r="AH748" s="132"/>
      <c r="AI748" s="132"/>
      <c r="AJ748" s="132"/>
      <c r="AK748" s="112"/>
      <c r="AL748" s="132"/>
      <c r="AM748" s="213"/>
      <c r="AN748" s="111">
        <v>1400000</v>
      </c>
      <c r="AO748" s="49" t="str">
        <f t="shared" si="511"/>
        <v>長野県北佐久郡軽井沢町軽井沢せせらぎの森１５９街区－１～２</v>
      </c>
      <c r="AP748" s="49"/>
      <c r="AQ748" s="89"/>
      <c r="AR748" s="93"/>
      <c r="AS748" s="89"/>
      <c r="AT748" s="93"/>
      <c r="AU748" s="89"/>
      <c r="AV748" s="93"/>
      <c r="AW748" s="107"/>
      <c r="AX748" s="103"/>
      <c r="AY748" s="391">
        <f t="shared" si="488"/>
        <v>0</v>
      </c>
      <c r="AZ748" s="95" t="str">
        <f t="shared" si="507"/>
        <v/>
      </c>
      <c r="BA748" s="49" t="str">
        <f t="shared" si="508"/>
        <v>長野県北佐久郡軽井沢町軽井沢せせらぎの森１５９街区－１～２</v>
      </c>
      <c r="BB748" s="48">
        <f t="shared" si="489"/>
        <v>2</v>
      </c>
      <c r="BC748" s="96">
        <f t="shared" si="490"/>
        <v>0</v>
      </c>
      <c r="BD748" s="89">
        <f t="shared" si="509"/>
        <v>0</v>
      </c>
      <c r="BE748" s="97">
        <f t="shared" si="491"/>
        <v>0</v>
      </c>
      <c r="BF748" s="97" t="str">
        <f t="shared" si="492"/>
        <v/>
      </c>
      <c r="BG748" s="97">
        <f t="shared" si="493"/>
        <v>0</v>
      </c>
      <c r="BH748" s="97">
        <f t="shared" si="494"/>
        <v>0</v>
      </c>
      <c r="BI748" s="97">
        <f t="shared" si="495"/>
        <v>0</v>
      </c>
      <c r="BJ748" s="97">
        <f t="shared" si="496"/>
        <v>0</v>
      </c>
      <c r="BK748" s="97">
        <f t="shared" si="497"/>
        <v>0</v>
      </c>
      <c r="BL748" s="97">
        <f t="shared" si="498"/>
        <v>0</v>
      </c>
      <c r="BM748" s="97">
        <f t="shared" si="499"/>
        <v>0</v>
      </c>
      <c r="BN748" s="97">
        <f t="shared" si="500"/>
        <v>0</v>
      </c>
      <c r="BO748" s="97">
        <f t="shared" si="501"/>
        <v>0</v>
      </c>
      <c r="BP748" s="97">
        <f t="shared" si="502"/>
        <v>0</v>
      </c>
      <c r="BQ748" s="97">
        <f t="shared" si="503"/>
        <v>0</v>
      </c>
      <c r="BR748" s="97">
        <f t="shared" si="504"/>
        <v>0</v>
      </c>
      <c r="BS748" s="98" t="e">
        <f t="shared" si="505"/>
        <v>#VALUE!</v>
      </c>
      <c r="BU748" s="100"/>
      <c r="BV748" s="103"/>
    </row>
    <row r="749" spans="1:74" ht="31.5" customHeight="1" x14ac:dyDescent="0.25">
      <c r="A749" s="74">
        <v>20</v>
      </c>
      <c r="B749" s="75">
        <v>529</v>
      </c>
      <c r="C749" s="49" t="s">
        <v>2036</v>
      </c>
      <c r="D749" s="76" t="s">
        <v>3430</v>
      </c>
      <c r="E749" s="49"/>
      <c r="F749" s="101"/>
      <c r="G749" s="101"/>
      <c r="H749" s="141"/>
      <c r="I749" s="141"/>
      <c r="J749" s="269"/>
      <c r="K749" s="141"/>
      <c r="L749" s="141"/>
      <c r="M749" s="76" t="s">
        <v>2371</v>
      </c>
      <c r="N749" s="49" t="s">
        <v>1513</v>
      </c>
      <c r="O749" s="49"/>
      <c r="P749" s="76" t="str">
        <f>IF(COUNTIF(N749,"*未確定*"),"番地未確定","")</f>
        <v>番地未確定</v>
      </c>
      <c r="Q749" s="102" t="s">
        <v>781</v>
      </c>
      <c r="R749" s="49"/>
      <c r="S749" s="76" t="s">
        <v>1856</v>
      </c>
      <c r="T749" s="48" t="s">
        <v>60</v>
      </c>
      <c r="U749" s="89"/>
      <c r="V749" s="90">
        <v>6</v>
      </c>
      <c r="W749" s="399">
        <f t="shared" si="485"/>
        <v>66576.666666666672</v>
      </c>
      <c r="X749" s="171" t="s">
        <v>3551</v>
      </c>
      <c r="Y749" s="213"/>
      <c r="Z749" s="473" t="s">
        <v>4575</v>
      </c>
      <c r="AA749" s="473" t="s">
        <v>4576</v>
      </c>
      <c r="AB749" s="473" t="s">
        <v>4576</v>
      </c>
      <c r="AC749" s="213"/>
      <c r="AD749" s="132">
        <v>42648</v>
      </c>
      <c r="AE749" s="132"/>
      <c r="AF749" s="132" t="str">
        <f t="shared" si="486"/>
        <v/>
      </c>
      <c r="AG749" s="132">
        <f t="shared" si="487"/>
        <v>42648</v>
      </c>
      <c r="AH749" s="132"/>
      <c r="AI749" s="132"/>
      <c r="AJ749" s="132"/>
      <c r="AK749" s="112"/>
      <c r="AL749" s="132"/>
      <c r="AM749" s="223"/>
      <c r="AN749" s="111">
        <v>399460</v>
      </c>
      <c r="AO749" s="49" t="str">
        <f t="shared" si="511"/>
        <v>長野県北佐久郡軽井沢町軽井沢字高瀬沢（番地未確定）</v>
      </c>
      <c r="AP749" s="49"/>
      <c r="AQ749" s="89"/>
      <c r="AR749" s="93"/>
      <c r="AS749" s="89"/>
      <c r="AT749" s="93"/>
      <c r="AU749" s="89"/>
      <c r="AV749" s="93"/>
      <c r="AW749" s="107"/>
      <c r="AX749" s="103"/>
      <c r="AY749" s="391">
        <f t="shared" si="488"/>
        <v>0</v>
      </c>
      <c r="AZ749" s="95" t="str">
        <f t="shared" si="507"/>
        <v/>
      </c>
      <c r="BA749" s="49" t="str">
        <f t="shared" si="508"/>
        <v>長野県北佐久郡軽井沢町軽井沢字高瀬沢（番地未確定）</v>
      </c>
      <c r="BB749" s="48">
        <f t="shared" si="489"/>
        <v>6</v>
      </c>
      <c r="BC749" s="96">
        <f t="shared" si="490"/>
        <v>0</v>
      </c>
      <c r="BD749" s="89">
        <f t="shared" si="509"/>
        <v>0</v>
      </c>
      <c r="BE749" s="97">
        <f t="shared" si="491"/>
        <v>0</v>
      </c>
      <c r="BF749" s="97" t="str">
        <f t="shared" si="492"/>
        <v/>
      </c>
      <c r="BG749" s="97">
        <f t="shared" si="493"/>
        <v>0</v>
      </c>
      <c r="BH749" s="97">
        <f t="shared" si="494"/>
        <v>0</v>
      </c>
      <c r="BI749" s="97">
        <f t="shared" si="495"/>
        <v>0</v>
      </c>
      <c r="BJ749" s="97">
        <f t="shared" si="496"/>
        <v>0</v>
      </c>
      <c r="BK749" s="97">
        <f t="shared" si="497"/>
        <v>0</v>
      </c>
      <c r="BL749" s="97">
        <f t="shared" si="498"/>
        <v>0</v>
      </c>
      <c r="BM749" s="97">
        <f t="shared" si="499"/>
        <v>0</v>
      </c>
      <c r="BN749" s="97">
        <f t="shared" si="500"/>
        <v>0</v>
      </c>
      <c r="BO749" s="97">
        <f t="shared" si="501"/>
        <v>0</v>
      </c>
      <c r="BP749" s="97">
        <f t="shared" si="502"/>
        <v>0</v>
      </c>
      <c r="BQ749" s="97">
        <f t="shared" si="503"/>
        <v>0</v>
      </c>
      <c r="BR749" s="97">
        <f t="shared" si="504"/>
        <v>0</v>
      </c>
      <c r="BS749" s="98" t="e">
        <f t="shared" si="505"/>
        <v>#VALUE!</v>
      </c>
      <c r="BU749" s="100"/>
      <c r="BV749" s="103"/>
    </row>
    <row r="750" spans="1:74" ht="31.5" customHeight="1" x14ac:dyDescent="0.25">
      <c r="A750" s="74">
        <v>20</v>
      </c>
      <c r="B750" s="75">
        <v>528</v>
      </c>
      <c r="C750" s="49" t="s">
        <v>2036</v>
      </c>
      <c r="D750" s="76" t="s">
        <v>2988</v>
      </c>
      <c r="E750" s="76" t="s">
        <v>1073</v>
      </c>
      <c r="F750" s="101" t="s">
        <v>4264</v>
      </c>
      <c r="G750" s="101"/>
      <c r="H750" s="101"/>
      <c r="I750" s="101"/>
      <c r="J750" s="257"/>
      <c r="K750" s="101"/>
      <c r="L750" s="101" t="s">
        <v>4263</v>
      </c>
      <c r="M750" s="76" t="s">
        <v>2371</v>
      </c>
      <c r="N750" s="49" t="s">
        <v>1513</v>
      </c>
      <c r="O750" s="49"/>
      <c r="P750" s="76" t="str">
        <f>IF(COUNTIF(N750,"*未確定*"),"番地未確定","")</f>
        <v>番地未確定</v>
      </c>
      <c r="Q750" s="102" t="s">
        <v>781</v>
      </c>
      <c r="R750" s="49"/>
      <c r="S750" s="76" t="s">
        <v>1856</v>
      </c>
      <c r="T750" s="76" t="s">
        <v>60</v>
      </c>
      <c r="U750" s="89">
        <v>43462</v>
      </c>
      <c r="V750" s="90">
        <v>6</v>
      </c>
      <c r="W750" s="399">
        <f t="shared" si="485"/>
        <v>66576.666666666672</v>
      </c>
      <c r="X750" s="171" t="s">
        <v>3551</v>
      </c>
      <c r="Y750" s="419"/>
      <c r="Z750" s="473" t="s">
        <v>4575</v>
      </c>
      <c r="AA750" s="473" t="s">
        <v>4576</v>
      </c>
      <c r="AB750" s="473" t="s">
        <v>4576</v>
      </c>
      <c r="AC750" s="132" t="str">
        <f>IF(AZ750=0,"【支払済】","")</f>
        <v>【支払済】</v>
      </c>
      <c r="AD750" s="132">
        <v>42786</v>
      </c>
      <c r="AE750" s="132">
        <v>42788</v>
      </c>
      <c r="AF750" s="132" t="str">
        <f t="shared" si="486"/>
        <v/>
      </c>
      <c r="AG750" s="132">
        <f t="shared" si="487"/>
        <v>42786</v>
      </c>
      <c r="AH750" s="132"/>
      <c r="AI750" s="204"/>
      <c r="AJ750" s="205"/>
      <c r="AK750" s="206"/>
      <c r="AL750" s="207"/>
      <c r="AM750" s="208">
        <v>399460</v>
      </c>
      <c r="AN750" s="93"/>
      <c r="AO750" s="49" t="str">
        <f t="shared" si="511"/>
        <v>長野県北佐久郡軽井沢町軽井沢字高瀬沢（番地未確定）</v>
      </c>
      <c r="AP750" s="208">
        <v>399460</v>
      </c>
      <c r="AQ750" s="89">
        <v>43462</v>
      </c>
      <c r="AR750" s="93">
        <v>399460</v>
      </c>
      <c r="AS750" s="89"/>
      <c r="AT750" s="93"/>
      <c r="AU750" s="89"/>
      <c r="AV750" s="93"/>
      <c r="AW750" s="89"/>
      <c r="AX750" s="103"/>
      <c r="AY750" s="391">
        <f t="shared" si="488"/>
        <v>399460</v>
      </c>
      <c r="AZ750" s="95">
        <f t="shared" si="507"/>
        <v>0</v>
      </c>
      <c r="BA750" s="49" t="str">
        <f t="shared" si="508"/>
        <v>長野県北佐久郡軽井沢町軽井沢字高瀬沢（番地未確定）</v>
      </c>
      <c r="BB750" s="48">
        <f t="shared" si="489"/>
        <v>6</v>
      </c>
      <c r="BC750" s="96">
        <f t="shared" si="490"/>
        <v>0</v>
      </c>
      <c r="BD750" s="89" t="str">
        <f t="shared" si="509"/>
        <v>【支払済】</v>
      </c>
      <c r="BE750" s="97">
        <f t="shared" si="491"/>
        <v>0</v>
      </c>
      <c r="BF750" s="97">
        <f t="shared" si="492"/>
        <v>0</v>
      </c>
      <c r="BG750" s="97">
        <f t="shared" si="493"/>
        <v>0</v>
      </c>
      <c r="BH750" s="97">
        <f t="shared" si="494"/>
        <v>0</v>
      </c>
      <c r="BI750" s="97">
        <f t="shared" si="495"/>
        <v>0</v>
      </c>
      <c r="BJ750" s="97">
        <f t="shared" si="496"/>
        <v>0</v>
      </c>
      <c r="BK750" s="97">
        <f t="shared" si="497"/>
        <v>0</v>
      </c>
      <c r="BL750" s="97">
        <f t="shared" si="498"/>
        <v>0</v>
      </c>
      <c r="BM750" s="97">
        <f t="shared" si="499"/>
        <v>0</v>
      </c>
      <c r="BN750" s="97">
        <f t="shared" si="500"/>
        <v>0</v>
      </c>
      <c r="BO750" s="97">
        <f t="shared" si="501"/>
        <v>0</v>
      </c>
      <c r="BP750" s="97">
        <f t="shared" si="502"/>
        <v>0</v>
      </c>
      <c r="BQ750" s="97">
        <f t="shared" si="503"/>
        <v>0</v>
      </c>
      <c r="BR750" s="97">
        <f t="shared" si="504"/>
        <v>0</v>
      </c>
      <c r="BS750" s="98">
        <f t="shared" si="505"/>
        <v>0</v>
      </c>
      <c r="BU750" s="100"/>
      <c r="BV750" s="492"/>
    </row>
    <row r="751" spans="1:74" ht="31.5" customHeight="1" x14ac:dyDescent="0.25">
      <c r="A751" s="74">
        <v>20</v>
      </c>
      <c r="B751" s="75">
        <v>530</v>
      </c>
      <c r="C751" s="49" t="s">
        <v>2036</v>
      </c>
      <c r="D751" s="76" t="s">
        <v>2988</v>
      </c>
      <c r="E751" s="76" t="s">
        <v>1114</v>
      </c>
      <c r="F751" s="101"/>
      <c r="G751" s="101"/>
      <c r="H751" s="101"/>
      <c r="I751" s="101"/>
      <c r="J751" s="257"/>
      <c r="K751" s="101"/>
      <c r="L751" s="101"/>
      <c r="M751" s="76" t="s">
        <v>2371</v>
      </c>
      <c r="N751" s="49" t="s">
        <v>1526</v>
      </c>
      <c r="O751" s="49"/>
      <c r="P751" s="49"/>
      <c r="Q751" s="102" t="s">
        <v>260</v>
      </c>
      <c r="R751" s="103"/>
      <c r="S751" s="76" t="s">
        <v>1856</v>
      </c>
      <c r="T751" s="76" t="s">
        <v>60</v>
      </c>
      <c r="U751" s="89"/>
      <c r="V751" s="90">
        <v>3</v>
      </c>
      <c r="W751" s="399">
        <f t="shared" si="485"/>
        <v>566666.66666666663</v>
      </c>
      <c r="X751" s="171" t="s">
        <v>3551</v>
      </c>
      <c r="Y751" s="121"/>
      <c r="Z751" s="473" t="s">
        <v>4575</v>
      </c>
      <c r="AA751" s="473" t="s">
        <v>4576</v>
      </c>
      <c r="AB751" s="473" t="s">
        <v>4576</v>
      </c>
      <c r="AC751" s="121"/>
      <c r="AD751" s="132">
        <v>42594</v>
      </c>
      <c r="AE751" s="132"/>
      <c r="AF751" s="132" t="str">
        <f t="shared" si="486"/>
        <v/>
      </c>
      <c r="AG751" s="132">
        <f t="shared" si="487"/>
        <v>42594</v>
      </c>
      <c r="AH751" s="132"/>
      <c r="AI751" s="132"/>
      <c r="AJ751" s="132"/>
      <c r="AK751" s="112"/>
      <c r="AL751" s="132"/>
      <c r="AM751" s="213"/>
      <c r="AN751" s="111">
        <v>1700000</v>
      </c>
      <c r="AO751" s="49" t="str">
        <f t="shared" si="511"/>
        <v>長野県北佐久郡軽井沢町軽井沢字桜ノ沢（番地未確定）</v>
      </c>
      <c r="AP751" s="49"/>
      <c r="AQ751" s="89"/>
      <c r="AR751" s="93"/>
      <c r="AS751" s="89"/>
      <c r="AT751" s="93"/>
      <c r="AU751" s="89"/>
      <c r="AV751" s="93"/>
      <c r="AW751" s="107"/>
      <c r="AX751" s="103"/>
      <c r="AY751" s="391">
        <f t="shared" si="488"/>
        <v>0</v>
      </c>
      <c r="AZ751" s="95" t="str">
        <f t="shared" si="507"/>
        <v/>
      </c>
      <c r="BA751" s="49" t="str">
        <f t="shared" si="508"/>
        <v>長野県北佐久郡軽井沢町軽井沢字桜ノ沢（番地未確定）</v>
      </c>
      <c r="BB751" s="48">
        <f t="shared" si="489"/>
        <v>3</v>
      </c>
      <c r="BC751" s="96">
        <f t="shared" si="490"/>
        <v>0</v>
      </c>
      <c r="BD751" s="89">
        <f t="shared" si="509"/>
        <v>0</v>
      </c>
      <c r="BE751" s="97">
        <f t="shared" si="491"/>
        <v>0</v>
      </c>
      <c r="BF751" s="97" t="str">
        <f t="shared" si="492"/>
        <v/>
      </c>
      <c r="BG751" s="97">
        <f t="shared" si="493"/>
        <v>0</v>
      </c>
      <c r="BH751" s="97">
        <f t="shared" si="494"/>
        <v>0</v>
      </c>
      <c r="BI751" s="97">
        <f t="shared" si="495"/>
        <v>0</v>
      </c>
      <c r="BJ751" s="97">
        <f t="shared" si="496"/>
        <v>0</v>
      </c>
      <c r="BK751" s="97">
        <f t="shared" si="497"/>
        <v>0</v>
      </c>
      <c r="BL751" s="97">
        <f t="shared" si="498"/>
        <v>0</v>
      </c>
      <c r="BM751" s="97">
        <f t="shared" si="499"/>
        <v>0</v>
      </c>
      <c r="BN751" s="97">
        <f t="shared" si="500"/>
        <v>0</v>
      </c>
      <c r="BO751" s="97">
        <f t="shared" si="501"/>
        <v>0</v>
      </c>
      <c r="BP751" s="97">
        <f t="shared" si="502"/>
        <v>0</v>
      </c>
      <c r="BQ751" s="97">
        <f t="shared" si="503"/>
        <v>0</v>
      </c>
      <c r="BR751" s="97">
        <f t="shared" si="504"/>
        <v>0</v>
      </c>
      <c r="BS751" s="98" t="e">
        <f t="shared" si="505"/>
        <v>#VALUE!</v>
      </c>
      <c r="BV751" s="103"/>
    </row>
    <row r="752" spans="1:74" ht="31.5" customHeight="1" x14ac:dyDescent="0.25">
      <c r="A752" s="74">
        <v>20</v>
      </c>
      <c r="B752" s="75">
        <v>531</v>
      </c>
      <c r="C752" s="49" t="s">
        <v>2036</v>
      </c>
      <c r="D752" s="76" t="s">
        <v>2988</v>
      </c>
      <c r="E752" s="76" t="s">
        <v>1138</v>
      </c>
      <c r="F752" s="101"/>
      <c r="G752" s="101"/>
      <c r="H752" s="101"/>
      <c r="I752" s="101"/>
      <c r="J752" s="257"/>
      <c r="K752" s="101"/>
      <c r="L752" s="101"/>
      <c r="M752" s="77"/>
      <c r="N752" s="49" t="s">
        <v>1518</v>
      </c>
      <c r="O752" s="49"/>
      <c r="P752" s="49"/>
      <c r="Q752" s="102" t="s">
        <v>258</v>
      </c>
      <c r="R752" s="103"/>
      <c r="S752" s="76" t="s">
        <v>1856</v>
      </c>
      <c r="T752" s="76" t="s">
        <v>60</v>
      </c>
      <c r="U752" s="89"/>
      <c r="V752" s="90">
        <v>7</v>
      </c>
      <c r="W752" s="399">
        <f t="shared" si="485"/>
        <v>314285.71428571426</v>
      </c>
      <c r="X752" s="171" t="s">
        <v>3552</v>
      </c>
      <c r="Y752" s="121"/>
      <c r="Z752" s="473" t="s">
        <v>4575</v>
      </c>
      <c r="AA752" s="473" t="s">
        <v>4576</v>
      </c>
      <c r="AB752" s="473" t="s">
        <v>4576</v>
      </c>
      <c r="AC752" s="121"/>
      <c r="AD752" s="132">
        <v>42594</v>
      </c>
      <c r="AE752" s="132"/>
      <c r="AF752" s="132" t="str">
        <f t="shared" si="486"/>
        <v/>
      </c>
      <c r="AG752" s="132">
        <f t="shared" si="487"/>
        <v>42594</v>
      </c>
      <c r="AH752" s="132"/>
      <c r="AI752" s="132"/>
      <c r="AJ752" s="132"/>
      <c r="AK752" s="215"/>
      <c r="AL752" s="132"/>
      <c r="AM752" s="213"/>
      <c r="AN752" s="111">
        <v>2200000</v>
      </c>
      <c r="AO752" s="49" t="str">
        <f t="shared" si="511"/>
        <v>長野県北佐久郡軽井沢町軽井沢字林ノ根－１、１００４－１５０－１～３</v>
      </c>
      <c r="AP752" s="49"/>
      <c r="AQ752" s="89"/>
      <c r="AR752" s="93"/>
      <c r="AS752" s="89"/>
      <c r="AT752" s="93"/>
      <c r="AU752" s="89"/>
      <c r="AV752" s="93"/>
      <c r="AW752" s="107"/>
      <c r="AX752" s="103"/>
      <c r="AY752" s="391">
        <f t="shared" si="488"/>
        <v>0</v>
      </c>
      <c r="AZ752" s="95" t="str">
        <f t="shared" si="507"/>
        <v/>
      </c>
      <c r="BA752" s="49" t="str">
        <f t="shared" si="508"/>
        <v>長野県北佐久郡軽井沢町軽井沢字林ノ根－１、１００４－１５０－１～３</v>
      </c>
      <c r="BB752" s="48">
        <f t="shared" si="489"/>
        <v>7</v>
      </c>
      <c r="BC752" s="96">
        <f t="shared" si="490"/>
        <v>0</v>
      </c>
      <c r="BD752" s="89">
        <f t="shared" si="509"/>
        <v>0</v>
      </c>
      <c r="BE752" s="97">
        <f t="shared" si="491"/>
        <v>0</v>
      </c>
      <c r="BF752" s="97" t="str">
        <f t="shared" si="492"/>
        <v/>
      </c>
      <c r="BG752" s="97">
        <f t="shared" si="493"/>
        <v>0</v>
      </c>
      <c r="BH752" s="97">
        <f t="shared" si="494"/>
        <v>0</v>
      </c>
      <c r="BI752" s="97">
        <f t="shared" si="495"/>
        <v>0</v>
      </c>
      <c r="BJ752" s="97">
        <f t="shared" si="496"/>
        <v>0</v>
      </c>
      <c r="BK752" s="97">
        <f t="shared" si="497"/>
        <v>0</v>
      </c>
      <c r="BL752" s="97">
        <f t="shared" si="498"/>
        <v>0</v>
      </c>
      <c r="BM752" s="97">
        <f t="shared" si="499"/>
        <v>0</v>
      </c>
      <c r="BN752" s="97">
        <f t="shared" si="500"/>
        <v>0</v>
      </c>
      <c r="BO752" s="97">
        <f t="shared" si="501"/>
        <v>0</v>
      </c>
      <c r="BP752" s="97">
        <f t="shared" si="502"/>
        <v>0</v>
      </c>
      <c r="BQ752" s="97">
        <f t="shared" si="503"/>
        <v>0</v>
      </c>
      <c r="BR752" s="97">
        <f t="shared" si="504"/>
        <v>0</v>
      </c>
      <c r="BS752" s="98" t="e">
        <f t="shared" si="505"/>
        <v>#VALUE!</v>
      </c>
      <c r="BU752" s="100"/>
      <c r="BV752" s="103"/>
    </row>
    <row r="753" spans="1:74" s="100" customFormat="1" ht="31.5" customHeight="1" x14ac:dyDescent="0.25">
      <c r="A753" s="74">
        <v>20</v>
      </c>
      <c r="B753" s="75">
        <v>532</v>
      </c>
      <c r="C753" s="49" t="s">
        <v>2036</v>
      </c>
      <c r="D753" s="76" t="s">
        <v>2988</v>
      </c>
      <c r="E753" s="76" t="s">
        <v>1113</v>
      </c>
      <c r="F753" s="101"/>
      <c r="G753" s="101"/>
      <c r="H753" s="101"/>
      <c r="I753" s="101"/>
      <c r="J753" s="257"/>
      <c r="K753" s="101"/>
      <c r="L753" s="101"/>
      <c r="M753" s="77"/>
      <c r="N753" s="49" t="s">
        <v>1522</v>
      </c>
      <c r="O753" s="49"/>
      <c r="P753" s="49"/>
      <c r="Q753" s="102" t="s">
        <v>259</v>
      </c>
      <c r="R753" s="103"/>
      <c r="S753" s="76" t="s">
        <v>1856</v>
      </c>
      <c r="T753" s="76" t="s">
        <v>60</v>
      </c>
      <c r="U753" s="89"/>
      <c r="V753" s="90">
        <v>8</v>
      </c>
      <c r="W753" s="399">
        <f t="shared" ref="W753:W803" si="512">(AM753+AN753)/V753</f>
        <v>587500</v>
      </c>
      <c r="X753" s="171" t="s">
        <v>3553</v>
      </c>
      <c r="Y753" s="121"/>
      <c r="Z753" s="473" t="s">
        <v>4576</v>
      </c>
      <c r="AA753" s="473" t="s">
        <v>4576</v>
      </c>
      <c r="AB753" s="473" t="s">
        <v>4576</v>
      </c>
      <c r="AC753" s="121"/>
      <c r="AD753" s="132">
        <v>42584</v>
      </c>
      <c r="AE753" s="132"/>
      <c r="AF753" s="132" t="str">
        <f t="shared" ref="AF753:AF803" si="513">+IF(AD753=AE753,"SAME","")</f>
        <v/>
      </c>
      <c r="AG753" s="132">
        <f t="shared" ref="AG753:AG803" si="514">+IF(AE753="",AD753,IF(AD753&gt;AE753,AE753,AD753))</f>
        <v>42584</v>
      </c>
      <c r="AH753" s="132"/>
      <c r="AI753" s="132"/>
      <c r="AJ753" s="132"/>
      <c r="AK753" s="112"/>
      <c r="AL753" s="132"/>
      <c r="AM753" s="213"/>
      <c r="AN753" s="111">
        <v>4700000</v>
      </c>
      <c r="AO753" s="49" t="str">
        <f t="shared" si="511"/>
        <v>長野県北佐久郡軽井沢町軽井沢字林の根１００４－５９３、５９５～６０１</v>
      </c>
      <c r="AP753" s="49"/>
      <c r="AQ753" s="89"/>
      <c r="AR753" s="93"/>
      <c r="AS753" s="89"/>
      <c r="AT753" s="93"/>
      <c r="AU753" s="89"/>
      <c r="AV753" s="93"/>
      <c r="AW753" s="107"/>
      <c r="AX753" s="103"/>
      <c r="AY753" s="391">
        <f t="shared" ref="AY753:AY813" si="515">AR753+AT753+AV753+AX753</f>
        <v>0</v>
      </c>
      <c r="AZ753" s="95" t="str">
        <f t="shared" si="507"/>
        <v/>
      </c>
      <c r="BA753" s="49" t="str">
        <f t="shared" si="508"/>
        <v>長野県北佐久郡軽井沢町軽井沢字林の根１００４－５９３、５９５～６０１</v>
      </c>
      <c r="BB753" s="48">
        <f t="shared" ref="BB753:BB803" si="516">V753</f>
        <v>8</v>
      </c>
      <c r="BC753" s="96">
        <f t="shared" ref="BC753:BC803" si="517">Y753</f>
        <v>0</v>
      </c>
      <c r="BD753" s="89">
        <f t="shared" si="509"/>
        <v>0</v>
      </c>
      <c r="BE753" s="97">
        <f t="shared" ref="BE753:BE803" si="518">IF(OR(AC753="期限未記載",AC753="期限超過"),AZ753,0)</f>
        <v>0</v>
      </c>
      <c r="BF753" s="97" t="str">
        <f t="shared" ref="BF753:BF803" si="519">IF(AND(BD753&lt;=43506,BD753&lt;&gt;""),AZ753,0)</f>
        <v/>
      </c>
      <c r="BG753" s="97">
        <f t="shared" ref="BG753:BG803" si="520">IF(AND(BD753&lt;=43511,BD753&gt;=43507),AZ753,0)</f>
        <v>0</v>
      </c>
      <c r="BH753" s="97">
        <f t="shared" ref="BH753:BH803" si="521">IF(AND(BD753&lt;=43516,BD753&gt;=43512),AZ753,0)</f>
        <v>0</v>
      </c>
      <c r="BI753" s="97">
        <f t="shared" ref="BI753:BI803" si="522">IF(AND(BD753&lt;=43521,BD753&gt;=43517),AZ753,0)</f>
        <v>0</v>
      </c>
      <c r="BJ753" s="97">
        <f t="shared" ref="BJ753:BJ803" si="523">IF(AND(BD753&lt;=43524,BD753&gt;=43522),AZ753,0)</f>
        <v>0</v>
      </c>
      <c r="BK753" s="97">
        <f t="shared" ref="BK753:BK803" si="524">IF(AND(BD753&lt;=43529,BD753&gt;=43525),AZ753,0)</f>
        <v>0</v>
      </c>
      <c r="BL753" s="97">
        <f t="shared" ref="BL753:BL803" si="525">IF(AND(BD753&lt;=43534,BD753&gt;=43530),AZ753,0)</f>
        <v>0</v>
      </c>
      <c r="BM753" s="97">
        <f t="shared" ref="BM753:BM803" si="526">IF(AND(BD753&lt;=43539,BD753&gt;=43535),AZ753,0)</f>
        <v>0</v>
      </c>
      <c r="BN753" s="97">
        <f t="shared" ref="BN753:BN803" si="527">IF(AND(BD753&lt;=43544,BD753&gt;=43540),AZ753,0)</f>
        <v>0</v>
      </c>
      <c r="BO753" s="97">
        <f t="shared" ref="BO753:BO803" si="528">IF(AND(BD753&lt;=43549,BD753&gt;=43545),AZ753,0)</f>
        <v>0</v>
      </c>
      <c r="BP753" s="97">
        <f t="shared" ref="BP753:BP803" si="529">IF(AND(BD753&lt;=43555,BD753&gt;=43550),AZ753,0)</f>
        <v>0</v>
      </c>
      <c r="BQ753" s="97">
        <f t="shared" ref="BQ753:BQ803" si="530">IF(AND(BD753&lt;=43560,BD753&gt;=43556),AZ753,0)</f>
        <v>0</v>
      </c>
      <c r="BR753" s="97">
        <f t="shared" ref="BR753:BR803" si="531">IF(AND($BD753&lt;=43565,$BD753&gt;=43561),$AZ753,0)</f>
        <v>0</v>
      </c>
      <c r="BS753" s="98" t="e">
        <f t="shared" ref="BS753:BS803" si="532">AZ753-SUM(BE753:BR753)</f>
        <v>#VALUE!</v>
      </c>
      <c r="BT753" s="182"/>
      <c r="BV753" s="122"/>
    </row>
    <row r="754" spans="1:74" s="100" customFormat="1" ht="31.5" customHeight="1" x14ac:dyDescent="0.25">
      <c r="A754" s="74">
        <v>20</v>
      </c>
      <c r="B754" s="75">
        <v>534</v>
      </c>
      <c r="C754" s="49" t="s">
        <v>2036</v>
      </c>
      <c r="D754" s="349" t="s">
        <v>4056</v>
      </c>
      <c r="E754" s="49"/>
      <c r="F754" s="101"/>
      <c r="G754" s="101"/>
      <c r="H754" s="141"/>
      <c r="I754" s="141"/>
      <c r="J754" s="269"/>
      <c r="K754" s="141"/>
      <c r="L754" s="381" t="s">
        <v>4100</v>
      </c>
      <c r="M754" s="77"/>
      <c r="N754" s="49" t="s">
        <v>1534</v>
      </c>
      <c r="O754" s="49"/>
      <c r="P754" s="76" t="str">
        <f>IF(COUNTIF(N754,"*未確定*"),"番地未確定","")</f>
        <v/>
      </c>
      <c r="Q754" s="102" t="s">
        <v>784</v>
      </c>
      <c r="R754" s="49"/>
      <c r="S754" s="76" t="s">
        <v>1856</v>
      </c>
      <c r="T754" s="48" t="s">
        <v>60</v>
      </c>
      <c r="U754" s="89"/>
      <c r="V754" s="90">
        <v>2</v>
      </c>
      <c r="W754" s="399">
        <f t="shared" si="512"/>
        <v>504607.5</v>
      </c>
      <c r="X754" s="171" t="s">
        <v>2504</v>
      </c>
      <c r="Y754" s="213"/>
      <c r="Z754" s="473" t="s">
        <v>4575</v>
      </c>
      <c r="AA754" s="473" t="s">
        <v>4575</v>
      </c>
      <c r="AB754" s="473" t="s">
        <v>4576</v>
      </c>
      <c r="AC754" s="213"/>
      <c r="AD754" s="132">
        <v>42580</v>
      </c>
      <c r="AE754" s="132"/>
      <c r="AF754" s="132" t="str">
        <f t="shared" si="513"/>
        <v/>
      </c>
      <c r="AG754" s="132">
        <f t="shared" si="514"/>
        <v>42580</v>
      </c>
      <c r="AH754" s="132"/>
      <c r="AI754" s="132"/>
      <c r="AJ754" s="132"/>
      <c r="AK754" s="112"/>
      <c r="AL754" s="132"/>
      <c r="AM754" s="223"/>
      <c r="AN754" s="111">
        <v>1009215</v>
      </c>
      <c r="AO754" s="49" t="str">
        <f t="shared" si="511"/>
        <v>長野県北佐久郡軽井沢町長倉－１～２</v>
      </c>
      <c r="AP754" s="49"/>
      <c r="AQ754" s="89"/>
      <c r="AR754" s="93"/>
      <c r="AS754" s="89"/>
      <c r="AT754" s="93"/>
      <c r="AU754" s="89"/>
      <c r="AV754" s="93"/>
      <c r="AW754" s="107"/>
      <c r="AX754" s="103"/>
      <c r="AY754" s="391">
        <f t="shared" si="515"/>
        <v>0</v>
      </c>
      <c r="AZ754" s="95" t="str">
        <f t="shared" si="507"/>
        <v/>
      </c>
      <c r="BA754" s="49" t="str">
        <f t="shared" si="508"/>
        <v>長野県北佐久郡軽井沢町長倉－１～２</v>
      </c>
      <c r="BB754" s="48">
        <f t="shared" si="516"/>
        <v>2</v>
      </c>
      <c r="BC754" s="96">
        <f t="shared" si="517"/>
        <v>0</v>
      </c>
      <c r="BD754" s="89">
        <f t="shared" si="509"/>
        <v>0</v>
      </c>
      <c r="BE754" s="97">
        <f t="shared" si="518"/>
        <v>0</v>
      </c>
      <c r="BF754" s="97" t="str">
        <f t="shared" si="519"/>
        <v/>
      </c>
      <c r="BG754" s="97">
        <f t="shared" si="520"/>
        <v>0</v>
      </c>
      <c r="BH754" s="97">
        <f t="shared" si="521"/>
        <v>0</v>
      </c>
      <c r="BI754" s="97">
        <f t="shared" si="522"/>
        <v>0</v>
      </c>
      <c r="BJ754" s="97">
        <f t="shared" si="523"/>
        <v>0</v>
      </c>
      <c r="BK754" s="97">
        <f t="shared" si="524"/>
        <v>0</v>
      </c>
      <c r="BL754" s="97">
        <f t="shared" si="525"/>
        <v>0</v>
      </c>
      <c r="BM754" s="97">
        <f t="shared" si="526"/>
        <v>0</v>
      </c>
      <c r="BN754" s="97">
        <f t="shared" si="527"/>
        <v>0</v>
      </c>
      <c r="BO754" s="97">
        <f t="shared" si="528"/>
        <v>0</v>
      </c>
      <c r="BP754" s="97">
        <f t="shared" si="529"/>
        <v>0</v>
      </c>
      <c r="BQ754" s="97">
        <f t="shared" si="530"/>
        <v>0</v>
      </c>
      <c r="BR754" s="97">
        <f t="shared" si="531"/>
        <v>0</v>
      </c>
      <c r="BS754" s="98" t="e">
        <f t="shared" si="532"/>
        <v>#VALUE!</v>
      </c>
      <c r="BT754" s="182"/>
      <c r="BV754" s="122"/>
    </row>
    <row r="755" spans="1:74" s="100" customFormat="1" ht="31.5" customHeight="1" x14ac:dyDescent="0.25">
      <c r="A755" s="74">
        <v>20</v>
      </c>
      <c r="B755" s="75">
        <v>533</v>
      </c>
      <c r="C755" s="49" t="s">
        <v>2036</v>
      </c>
      <c r="D755" s="349" t="s">
        <v>4056</v>
      </c>
      <c r="E755" s="76" t="s">
        <v>1070</v>
      </c>
      <c r="F755" s="101" t="s">
        <v>2505</v>
      </c>
      <c r="G755" s="101"/>
      <c r="H755" s="101"/>
      <c r="I755" s="101"/>
      <c r="J755" s="257"/>
      <c r="K755" s="101"/>
      <c r="L755" s="381" t="s">
        <v>4100</v>
      </c>
      <c r="M755" s="76" t="s">
        <v>2972</v>
      </c>
      <c r="N755" s="49" t="s">
        <v>1534</v>
      </c>
      <c r="O755" s="49"/>
      <c r="P755" s="76" t="str">
        <f>IF(COUNTIF(N755,"*未確定*"),"番地未確定","")</f>
        <v/>
      </c>
      <c r="Q755" s="102" t="s">
        <v>784</v>
      </c>
      <c r="R755" s="49"/>
      <c r="S755" s="76" t="s">
        <v>1856</v>
      </c>
      <c r="T755" s="76" t="s">
        <v>60</v>
      </c>
      <c r="U755" s="89">
        <v>43462</v>
      </c>
      <c r="V755" s="90">
        <v>2</v>
      </c>
      <c r="W755" s="399">
        <f t="shared" si="512"/>
        <v>504607.5</v>
      </c>
      <c r="X755" s="171" t="s">
        <v>2504</v>
      </c>
      <c r="Y755" s="419"/>
      <c r="Z755" s="473" t="s">
        <v>4575</v>
      </c>
      <c r="AA755" s="473" t="s">
        <v>4575</v>
      </c>
      <c r="AB755" s="473" t="s">
        <v>4576</v>
      </c>
      <c r="AC755" s="132" t="str">
        <f>IF(AZ755=0,"【支払済】","")</f>
        <v>【支払済】</v>
      </c>
      <c r="AD755" s="132">
        <v>42800</v>
      </c>
      <c r="AE755" s="132">
        <v>42579</v>
      </c>
      <c r="AF755" s="132" t="str">
        <f t="shared" si="513"/>
        <v/>
      </c>
      <c r="AG755" s="132">
        <f t="shared" si="514"/>
        <v>42579</v>
      </c>
      <c r="AH755" s="132"/>
      <c r="AI755" s="204"/>
      <c r="AJ755" s="205"/>
      <c r="AK755" s="206"/>
      <c r="AL755" s="207"/>
      <c r="AM755" s="208">
        <v>1009215</v>
      </c>
      <c r="AN755" s="93"/>
      <c r="AO755" s="49" t="str">
        <f t="shared" si="511"/>
        <v>長野県北佐久郡軽井沢町長倉－１～２</v>
      </c>
      <c r="AP755" s="208"/>
      <c r="AQ755" s="89">
        <v>43462</v>
      </c>
      <c r="AR755" s="93">
        <v>1009215</v>
      </c>
      <c r="AS755" s="89"/>
      <c r="AT755" s="93"/>
      <c r="AU755" s="89"/>
      <c r="AV755" s="93"/>
      <c r="AW755" s="89"/>
      <c r="AX755" s="103"/>
      <c r="AY755" s="391">
        <f t="shared" si="515"/>
        <v>1009215</v>
      </c>
      <c r="AZ755" s="95">
        <f t="shared" si="507"/>
        <v>0</v>
      </c>
      <c r="BA755" s="49" t="str">
        <f t="shared" si="508"/>
        <v>長野県北佐久郡軽井沢町長倉－１～２</v>
      </c>
      <c r="BB755" s="48">
        <f t="shared" si="516"/>
        <v>2</v>
      </c>
      <c r="BC755" s="96">
        <f t="shared" si="517"/>
        <v>0</v>
      </c>
      <c r="BD755" s="89" t="str">
        <f t="shared" si="509"/>
        <v>【支払済】</v>
      </c>
      <c r="BE755" s="97">
        <f t="shared" si="518"/>
        <v>0</v>
      </c>
      <c r="BF755" s="97">
        <f t="shared" si="519"/>
        <v>0</v>
      </c>
      <c r="BG755" s="97">
        <f t="shared" si="520"/>
        <v>0</v>
      </c>
      <c r="BH755" s="97">
        <f t="shared" si="521"/>
        <v>0</v>
      </c>
      <c r="BI755" s="97">
        <f t="shared" si="522"/>
        <v>0</v>
      </c>
      <c r="BJ755" s="97">
        <f t="shared" si="523"/>
        <v>0</v>
      </c>
      <c r="BK755" s="97">
        <f t="shared" si="524"/>
        <v>0</v>
      </c>
      <c r="BL755" s="97">
        <f t="shared" si="525"/>
        <v>0</v>
      </c>
      <c r="BM755" s="97">
        <f t="shared" si="526"/>
        <v>0</v>
      </c>
      <c r="BN755" s="97">
        <f t="shared" si="527"/>
        <v>0</v>
      </c>
      <c r="BO755" s="97">
        <f t="shared" si="528"/>
        <v>0</v>
      </c>
      <c r="BP755" s="97">
        <f t="shared" si="529"/>
        <v>0</v>
      </c>
      <c r="BQ755" s="97">
        <f t="shared" si="530"/>
        <v>0</v>
      </c>
      <c r="BR755" s="97">
        <f t="shared" si="531"/>
        <v>0</v>
      </c>
      <c r="BS755" s="98">
        <f t="shared" si="532"/>
        <v>0</v>
      </c>
      <c r="BT755" s="182"/>
      <c r="BV755" s="492"/>
    </row>
    <row r="756" spans="1:74" ht="31.5" customHeight="1" x14ac:dyDescent="0.25">
      <c r="A756" s="74">
        <v>20</v>
      </c>
      <c r="B756" s="75">
        <v>533</v>
      </c>
      <c r="C756" s="49" t="s">
        <v>2036</v>
      </c>
      <c r="D756" s="349" t="s">
        <v>4056</v>
      </c>
      <c r="E756" s="76" t="s">
        <v>1070</v>
      </c>
      <c r="F756" s="101" t="s">
        <v>2506</v>
      </c>
      <c r="G756" s="101"/>
      <c r="H756" s="101"/>
      <c r="I756" s="101"/>
      <c r="J756" s="257"/>
      <c r="K756" s="101"/>
      <c r="L756" s="381" t="s">
        <v>4100</v>
      </c>
      <c r="M756" s="76" t="s">
        <v>2972</v>
      </c>
      <c r="N756" s="49" t="s">
        <v>1534</v>
      </c>
      <c r="O756" s="49"/>
      <c r="P756" s="76" t="str">
        <f>IF(COUNTIF(N756,"*未確定*"),"番地未確定","")</f>
        <v/>
      </c>
      <c r="Q756" s="102" t="s">
        <v>784</v>
      </c>
      <c r="R756" s="49"/>
      <c r="S756" s="76" t="s">
        <v>1856</v>
      </c>
      <c r="T756" s="76" t="s">
        <v>60</v>
      </c>
      <c r="U756" s="89">
        <v>43462</v>
      </c>
      <c r="V756" s="90">
        <v>2</v>
      </c>
      <c r="W756" s="399">
        <f t="shared" si="512"/>
        <v>504607.5</v>
      </c>
      <c r="X756" s="171" t="s">
        <v>2504</v>
      </c>
      <c r="Y756" s="419"/>
      <c r="Z756" s="473" t="s">
        <v>4575</v>
      </c>
      <c r="AA756" s="473" t="s">
        <v>4575</v>
      </c>
      <c r="AB756" s="473" t="s">
        <v>4576</v>
      </c>
      <c r="AC756" s="132" t="str">
        <f>IF(AZ756=0,"【支払済】","")</f>
        <v>【支払済】</v>
      </c>
      <c r="AD756" s="132">
        <v>42611</v>
      </c>
      <c r="AE756" s="132">
        <v>42579</v>
      </c>
      <c r="AF756" s="132" t="str">
        <f t="shared" si="513"/>
        <v/>
      </c>
      <c r="AG756" s="132">
        <f t="shared" si="514"/>
        <v>42579</v>
      </c>
      <c r="AH756" s="132"/>
      <c r="AI756" s="204"/>
      <c r="AJ756" s="205"/>
      <c r="AK756" s="206"/>
      <c r="AL756" s="207"/>
      <c r="AM756" s="208">
        <v>1009215</v>
      </c>
      <c r="AN756" s="93"/>
      <c r="AO756" s="49" t="str">
        <f t="shared" si="511"/>
        <v>長野県北佐久郡軽井沢町長倉－１～２</v>
      </c>
      <c r="AP756" s="208"/>
      <c r="AQ756" s="89">
        <v>43462</v>
      </c>
      <c r="AR756" s="93">
        <v>1009215</v>
      </c>
      <c r="AS756" s="89"/>
      <c r="AT756" s="93"/>
      <c r="AU756" s="89"/>
      <c r="AV756" s="93"/>
      <c r="AW756" s="89"/>
      <c r="AX756" s="103"/>
      <c r="AY756" s="391">
        <f t="shared" si="515"/>
        <v>1009215</v>
      </c>
      <c r="AZ756" s="95">
        <f t="shared" si="507"/>
        <v>0</v>
      </c>
      <c r="BA756" s="49" t="str">
        <f t="shared" si="508"/>
        <v>長野県北佐久郡軽井沢町長倉－１～２</v>
      </c>
      <c r="BB756" s="48">
        <f t="shared" si="516"/>
        <v>2</v>
      </c>
      <c r="BC756" s="96">
        <f t="shared" si="517"/>
        <v>0</v>
      </c>
      <c r="BD756" s="89" t="str">
        <f t="shared" si="509"/>
        <v>【支払済】</v>
      </c>
      <c r="BE756" s="97">
        <f t="shared" si="518"/>
        <v>0</v>
      </c>
      <c r="BF756" s="97">
        <f t="shared" si="519"/>
        <v>0</v>
      </c>
      <c r="BG756" s="97">
        <f t="shared" si="520"/>
        <v>0</v>
      </c>
      <c r="BH756" s="97">
        <f t="shared" si="521"/>
        <v>0</v>
      </c>
      <c r="BI756" s="97">
        <f t="shared" si="522"/>
        <v>0</v>
      </c>
      <c r="BJ756" s="97">
        <f t="shared" si="523"/>
        <v>0</v>
      </c>
      <c r="BK756" s="97">
        <f t="shared" si="524"/>
        <v>0</v>
      </c>
      <c r="BL756" s="97">
        <f t="shared" si="525"/>
        <v>0</v>
      </c>
      <c r="BM756" s="97">
        <f t="shared" si="526"/>
        <v>0</v>
      </c>
      <c r="BN756" s="97">
        <f t="shared" si="527"/>
        <v>0</v>
      </c>
      <c r="BO756" s="97">
        <f t="shared" si="528"/>
        <v>0</v>
      </c>
      <c r="BP756" s="97">
        <f t="shared" si="529"/>
        <v>0</v>
      </c>
      <c r="BQ756" s="97">
        <f t="shared" si="530"/>
        <v>0</v>
      </c>
      <c r="BR756" s="97">
        <f t="shared" si="531"/>
        <v>0</v>
      </c>
      <c r="BS756" s="98">
        <f t="shared" si="532"/>
        <v>0</v>
      </c>
      <c r="BT756" s="183"/>
      <c r="BU756" s="100"/>
      <c r="BV756" s="492"/>
    </row>
    <row r="757" spans="1:74" s="100" customFormat="1" ht="31.5" customHeight="1" x14ac:dyDescent="0.25">
      <c r="A757" s="74">
        <v>20</v>
      </c>
      <c r="B757" s="75">
        <v>533</v>
      </c>
      <c r="C757" s="49" t="s">
        <v>2036</v>
      </c>
      <c r="D757" s="349" t="s">
        <v>4056</v>
      </c>
      <c r="E757" s="76" t="s">
        <v>1070</v>
      </c>
      <c r="F757" s="101"/>
      <c r="G757" s="101"/>
      <c r="H757" s="101"/>
      <c r="I757" s="101"/>
      <c r="J757" s="257"/>
      <c r="K757" s="101"/>
      <c r="L757" s="381" t="s">
        <v>4100</v>
      </c>
      <c r="M757" s="77"/>
      <c r="N757" s="49" t="s">
        <v>1534</v>
      </c>
      <c r="O757" s="49"/>
      <c r="P757" s="76" t="str">
        <f>IF(COUNTIF(N757,"*未確定*"),"番地未確定","")</f>
        <v/>
      </c>
      <c r="Q757" s="102" t="s">
        <v>784</v>
      </c>
      <c r="R757" s="49"/>
      <c r="S757" s="76" t="s">
        <v>1856</v>
      </c>
      <c r="T757" s="76" t="s">
        <v>60</v>
      </c>
      <c r="U757" s="89">
        <v>43462</v>
      </c>
      <c r="V757" s="90">
        <v>2</v>
      </c>
      <c r="W757" s="399">
        <f t="shared" si="512"/>
        <v>504607.5</v>
      </c>
      <c r="X757" s="171" t="s">
        <v>2504</v>
      </c>
      <c r="Y757" s="419"/>
      <c r="Z757" s="473" t="s">
        <v>4575</v>
      </c>
      <c r="AA757" s="473" t="s">
        <v>4575</v>
      </c>
      <c r="AB757" s="473" t="s">
        <v>4576</v>
      </c>
      <c r="AC757" s="132" t="str">
        <f>IF(AZ757=0,"【支払済】","")</f>
        <v>【支払済】</v>
      </c>
      <c r="AD757" s="132">
        <v>42583</v>
      </c>
      <c r="AE757" s="132">
        <v>42579</v>
      </c>
      <c r="AF757" s="132" t="str">
        <f t="shared" si="513"/>
        <v/>
      </c>
      <c r="AG757" s="132">
        <f t="shared" si="514"/>
        <v>42579</v>
      </c>
      <c r="AH757" s="132"/>
      <c r="AI757" s="204"/>
      <c r="AJ757" s="205"/>
      <c r="AK757" s="211"/>
      <c r="AL757" s="207"/>
      <c r="AM757" s="208">
        <v>1009215</v>
      </c>
      <c r="AN757" s="93"/>
      <c r="AO757" s="49" t="str">
        <f t="shared" si="511"/>
        <v>長野県北佐久郡軽井沢町長倉－１～２</v>
      </c>
      <c r="AP757" s="208"/>
      <c r="AQ757" s="89">
        <v>43462</v>
      </c>
      <c r="AR757" s="93">
        <v>1009215</v>
      </c>
      <c r="AS757" s="89"/>
      <c r="AT757" s="93"/>
      <c r="AU757" s="89"/>
      <c r="AV757" s="93"/>
      <c r="AW757" s="89"/>
      <c r="AX757" s="103"/>
      <c r="AY757" s="391">
        <f t="shared" si="515"/>
        <v>1009215</v>
      </c>
      <c r="AZ757" s="95">
        <f t="shared" si="507"/>
        <v>0</v>
      </c>
      <c r="BA757" s="49" t="str">
        <f t="shared" si="508"/>
        <v>長野県北佐久郡軽井沢町長倉－１～２</v>
      </c>
      <c r="BB757" s="48">
        <f t="shared" si="516"/>
        <v>2</v>
      </c>
      <c r="BC757" s="96">
        <f t="shared" si="517"/>
        <v>0</v>
      </c>
      <c r="BD757" s="89" t="str">
        <f t="shared" si="509"/>
        <v>【支払済】</v>
      </c>
      <c r="BE757" s="97">
        <f t="shared" si="518"/>
        <v>0</v>
      </c>
      <c r="BF757" s="97">
        <f t="shared" si="519"/>
        <v>0</v>
      </c>
      <c r="BG757" s="97">
        <f t="shared" si="520"/>
        <v>0</v>
      </c>
      <c r="BH757" s="97">
        <f t="shared" si="521"/>
        <v>0</v>
      </c>
      <c r="BI757" s="97">
        <f t="shared" si="522"/>
        <v>0</v>
      </c>
      <c r="BJ757" s="97">
        <f t="shared" si="523"/>
        <v>0</v>
      </c>
      <c r="BK757" s="97">
        <f t="shared" si="524"/>
        <v>0</v>
      </c>
      <c r="BL757" s="97">
        <f t="shared" si="525"/>
        <v>0</v>
      </c>
      <c r="BM757" s="97">
        <f t="shared" si="526"/>
        <v>0</v>
      </c>
      <c r="BN757" s="97">
        <f t="shared" si="527"/>
        <v>0</v>
      </c>
      <c r="BO757" s="97">
        <f t="shared" si="528"/>
        <v>0</v>
      </c>
      <c r="BP757" s="97">
        <f t="shared" si="529"/>
        <v>0</v>
      </c>
      <c r="BQ757" s="97">
        <f t="shared" si="530"/>
        <v>0</v>
      </c>
      <c r="BR757" s="97">
        <f t="shared" si="531"/>
        <v>0</v>
      </c>
      <c r="BS757" s="98">
        <f t="shared" si="532"/>
        <v>0</v>
      </c>
      <c r="BT757" s="182"/>
      <c r="BV757" s="492"/>
    </row>
    <row r="758" spans="1:74" s="100" customFormat="1" ht="31.5" customHeight="1" x14ac:dyDescent="0.25">
      <c r="A758" s="74">
        <v>20</v>
      </c>
      <c r="B758" s="75">
        <v>536</v>
      </c>
      <c r="C758" s="49" t="s">
        <v>2036</v>
      </c>
      <c r="D758" s="349" t="s">
        <v>4056</v>
      </c>
      <c r="E758" s="76" t="s">
        <v>1135</v>
      </c>
      <c r="F758" s="101" t="s">
        <v>2498</v>
      </c>
      <c r="G758" s="101"/>
      <c r="H758" s="101"/>
      <c r="I758" s="101"/>
      <c r="J758" s="257"/>
      <c r="K758" s="101"/>
      <c r="L758" s="380" t="s">
        <v>4100</v>
      </c>
      <c r="M758" s="76" t="s">
        <v>2371</v>
      </c>
      <c r="N758" s="49" t="s">
        <v>1535</v>
      </c>
      <c r="O758" s="49"/>
      <c r="P758" s="49"/>
      <c r="Q758" s="102" t="s">
        <v>61</v>
      </c>
      <c r="R758" s="103"/>
      <c r="S758" s="76" t="s">
        <v>1856</v>
      </c>
      <c r="T758" s="76" t="s">
        <v>60</v>
      </c>
      <c r="U758" s="89" t="s">
        <v>381</v>
      </c>
      <c r="V758" s="143">
        <v>1</v>
      </c>
      <c r="W758" s="399">
        <f t="shared" si="512"/>
        <v>471360</v>
      </c>
      <c r="X758" s="171" t="s">
        <v>2499</v>
      </c>
      <c r="Y758" s="121"/>
      <c r="Z758" s="473" t="s">
        <v>4575</v>
      </c>
      <c r="AA758" s="473" t="s">
        <v>4576</v>
      </c>
      <c r="AB758" s="473" t="s">
        <v>4576</v>
      </c>
      <c r="AC758" s="121"/>
      <c r="AD758" s="132">
        <v>42472</v>
      </c>
      <c r="AE758" s="132"/>
      <c r="AF758" s="132" t="str">
        <f t="shared" si="513"/>
        <v/>
      </c>
      <c r="AG758" s="132">
        <f t="shared" si="514"/>
        <v>42472</v>
      </c>
      <c r="AH758" s="132"/>
      <c r="AI758" s="132"/>
      <c r="AJ758" s="132"/>
      <c r="AK758" s="112"/>
      <c r="AL758" s="132"/>
      <c r="AM758" s="213"/>
      <c r="AN758" s="111">
        <v>471360</v>
      </c>
      <c r="AO758" s="49" t="str">
        <f t="shared" si="511"/>
        <v>長野県北佐久郡軽井沢町長倉字借宿（番地未確定）</v>
      </c>
      <c r="AP758" s="49"/>
      <c r="AQ758" s="89"/>
      <c r="AR758" s="93"/>
      <c r="AS758" s="89"/>
      <c r="AT758" s="93"/>
      <c r="AU758" s="89"/>
      <c r="AV758" s="93"/>
      <c r="AW758" s="107"/>
      <c r="AX758" s="103"/>
      <c r="AY758" s="391">
        <f t="shared" si="515"/>
        <v>0</v>
      </c>
      <c r="AZ758" s="95" t="str">
        <f t="shared" si="507"/>
        <v/>
      </c>
      <c r="BA758" s="49" t="str">
        <f t="shared" si="508"/>
        <v>長野県北佐久郡軽井沢町長倉字借宿（番地未確定）</v>
      </c>
      <c r="BB758" s="48">
        <f t="shared" si="516"/>
        <v>1</v>
      </c>
      <c r="BC758" s="96">
        <f t="shared" si="517"/>
        <v>0</v>
      </c>
      <c r="BD758" s="89">
        <f t="shared" si="509"/>
        <v>0</v>
      </c>
      <c r="BE758" s="97">
        <f t="shared" si="518"/>
        <v>0</v>
      </c>
      <c r="BF758" s="97" t="str">
        <f t="shared" si="519"/>
        <v/>
      </c>
      <c r="BG758" s="97">
        <f t="shared" si="520"/>
        <v>0</v>
      </c>
      <c r="BH758" s="97">
        <f t="shared" si="521"/>
        <v>0</v>
      </c>
      <c r="BI758" s="97">
        <f t="shared" si="522"/>
        <v>0</v>
      </c>
      <c r="BJ758" s="97">
        <f t="shared" si="523"/>
        <v>0</v>
      </c>
      <c r="BK758" s="97">
        <f t="shared" si="524"/>
        <v>0</v>
      </c>
      <c r="BL758" s="97">
        <f t="shared" si="525"/>
        <v>0</v>
      </c>
      <c r="BM758" s="97">
        <f t="shared" si="526"/>
        <v>0</v>
      </c>
      <c r="BN758" s="97">
        <f t="shared" si="527"/>
        <v>0</v>
      </c>
      <c r="BO758" s="97">
        <f t="shared" si="528"/>
        <v>0</v>
      </c>
      <c r="BP758" s="97">
        <f t="shared" si="529"/>
        <v>0</v>
      </c>
      <c r="BQ758" s="97">
        <f t="shared" si="530"/>
        <v>0</v>
      </c>
      <c r="BR758" s="97">
        <f t="shared" si="531"/>
        <v>0</v>
      </c>
      <c r="BS758" s="98" t="e">
        <f t="shared" si="532"/>
        <v>#VALUE!</v>
      </c>
      <c r="BT758" s="182"/>
      <c r="BV758" s="122"/>
    </row>
    <row r="759" spans="1:74" s="100" customFormat="1" ht="31.5" customHeight="1" x14ac:dyDescent="0.25">
      <c r="A759" s="74">
        <v>20</v>
      </c>
      <c r="B759" s="75">
        <v>536</v>
      </c>
      <c r="C759" s="49" t="s">
        <v>2036</v>
      </c>
      <c r="D759" s="349" t="s">
        <v>4056</v>
      </c>
      <c r="E759" s="76" t="s">
        <v>1135</v>
      </c>
      <c r="F759" s="101"/>
      <c r="G759" s="101"/>
      <c r="H759" s="101"/>
      <c r="I759" s="101"/>
      <c r="J759" s="257"/>
      <c r="K759" s="101"/>
      <c r="L759" s="380" t="s">
        <v>4100</v>
      </c>
      <c r="M759" s="77"/>
      <c r="N759" s="49" t="s">
        <v>1535</v>
      </c>
      <c r="O759" s="49"/>
      <c r="P759" s="49"/>
      <c r="Q759" s="102" t="s">
        <v>61</v>
      </c>
      <c r="R759" s="103"/>
      <c r="S759" s="76" t="s">
        <v>1856</v>
      </c>
      <c r="T759" s="76" t="s">
        <v>60</v>
      </c>
      <c r="U759" s="89" t="s">
        <v>381</v>
      </c>
      <c r="V759" s="143">
        <v>1</v>
      </c>
      <c r="W759" s="399">
        <f t="shared" si="512"/>
        <v>471360</v>
      </c>
      <c r="X759" s="171" t="s">
        <v>2499</v>
      </c>
      <c r="Y759" s="121"/>
      <c r="Z759" s="473" t="s">
        <v>4575</v>
      </c>
      <c r="AA759" s="473" t="s">
        <v>4576</v>
      </c>
      <c r="AB759" s="473" t="s">
        <v>4576</v>
      </c>
      <c r="AC759" s="121"/>
      <c r="AD759" s="132">
        <v>42472</v>
      </c>
      <c r="AE759" s="132"/>
      <c r="AF759" s="132" t="str">
        <f t="shared" si="513"/>
        <v/>
      </c>
      <c r="AG759" s="132">
        <f t="shared" si="514"/>
        <v>42472</v>
      </c>
      <c r="AH759" s="132"/>
      <c r="AI759" s="132"/>
      <c r="AJ759" s="132"/>
      <c r="AK759" s="215"/>
      <c r="AL759" s="132"/>
      <c r="AM759" s="213"/>
      <c r="AN759" s="111">
        <v>471360</v>
      </c>
      <c r="AO759" s="49" t="str">
        <f t="shared" si="511"/>
        <v>長野県北佐久郡軽井沢町長倉字借宿（番地未確定）</v>
      </c>
      <c r="AP759" s="49"/>
      <c r="AQ759" s="89"/>
      <c r="AR759" s="93"/>
      <c r="AS759" s="89"/>
      <c r="AT759" s="93"/>
      <c r="AU759" s="89"/>
      <c r="AV759" s="93"/>
      <c r="AW759" s="107"/>
      <c r="AX759" s="103"/>
      <c r="AY759" s="391">
        <f t="shared" si="515"/>
        <v>0</v>
      </c>
      <c r="AZ759" s="95" t="str">
        <f t="shared" si="507"/>
        <v/>
      </c>
      <c r="BA759" s="49" t="str">
        <f t="shared" si="508"/>
        <v>長野県北佐久郡軽井沢町長倉字借宿（番地未確定）</v>
      </c>
      <c r="BB759" s="48">
        <f t="shared" si="516"/>
        <v>1</v>
      </c>
      <c r="BC759" s="96">
        <f t="shared" si="517"/>
        <v>0</v>
      </c>
      <c r="BD759" s="89">
        <f t="shared" si="509"/>
        <v>0</v>
      </c>
      <c r="BE759" s="97">
        <f t="shared" si="518"/>
        <v>0</v>
      </c>
      <c r="BF759" s="97" t="str">
        <f t="shared" si="519"/>
        <v/>
      </c>
      <c r="BG759" s="97">
        <f t="shared" si="520"/>
        <v>0</v>
      </c>
      <c r="BH759" s="97">
        <f t="shared" si="521"/>
        <v>0</v>
      </c>
      <c r="BI759" s="97">
        <f t="shared" si="522"/>
        <v>0</v>
      </c>
      <c r="BJ759" s="97">
        <f t="shared" si="523"/>
        <v>0</v>
      </c>
      <c r="BK759" s="97">
        <f t="shared" si="524"/>
        <v>0</v>
      </c>
      <c r="BL759" s="97">
        <f t="shared" si="525"/>
        <v>0</v>
      </c>
      <c r="BM759" s="97">
        <f t="shared" si="526"/>
        <v>0</v>
      </c>
      <c r="BN759" s="97">
        <f t="shared" si="527"/>
        <v>0</v>
      </c>
      <c r="BO759" s="97">
        <f t="shared" si="528"/>
        <v>0</v>
      </c>
      <c r="BP759" s="97">
        <f t="shared" si="529"/>
        <v>0</v>
      </c>
      <c r="BQ759" s="97">
        <f t="shared" si="530"/>
        <v>0</v>
      </c>
      <c r="BR759" s="97">
        <f t="shared" si="531"/>
        <v>0</v>
      </c>
      <c r="BS759" s="98" t="e">
        <f t="shared" si="532"/>
        <v>#VALUE!</v>
      </c>
      <c r="BT759" s="182"/>
      <c r="BV759" s="122"/>
    </row>
    <row r="760" spans="1:74" s="100" customFormat="1" ht="31.5" customHeight="1" x14ac:dyDescent="0.25">
      <c r="A760" s="74">
        <v>20</v>
      </c>
      <c r="B760" s="75">
        <v>535</v>
      </c>
      <c r="C760" s="49" t="s">
        <v>2036</v>
      </c>
      <c r="D760" s="349" t="s">
        <v>4056</v>
      </c>
      <c r="E760" s="76" t="s">
        <v>1135</v>
      </c>
      <c r="F760" s="101" t="s">
        <v>2500</v>
      </c>
      <c r="G760" s="101"/>
      <c r="H760" s="101"/>
      <c r="I760" s="101"/>
      <c r="J760" s="257"/>
      <c r="K760" s="101"/>
      <c r="L760" s="380" t="s">
        <v>4100</v>
      </c>
      <c r="M760" s="76" t="s">
        <v>2972</v>
      </c>
      <c r="N760" s="49" t="s">
        <v>1535</v>
      </c>
      <c r="O760" s="49"/>
      <c r="P760" s="76" t="str">
        <f t="shared" ref="P760:P765" si="533">IF(COUNTIF(N760,"*未確定*"),"番地未確定","")</f>
        <v>番地未確定</v>
      </c>
      <c r="Q760" s="102" t="s">
        <v>61</v>
      </c>
      <c r="R760" s="49"/>
      <c r="S760" s="76" t="s">
        <v>1856</v>
      </c>
      <c r="T760" s="76" t="s">
        <v>60</v>
      </c>
      <c r="U760" s="89">
        <v>43462</v>
      </c>
      <c r="V760" s="90">
        <v>1</v>
      </c>
      <c r="W760" s="399">
        <f t="shared" si="512"/>
        <v>514560</v>
      </c>
      <c r="X760" s="171" t="s">
        <v>2499</v>
      </c>
      <c r="Y760" s="419"/>
      <c r="Z760" s="473" t="s">
        <v>4575</v>
      </c>
      <c r="AA760" s="473" t="s">
        <v>4576</v>
      </c>
      <c r="AB760" s="473" t="s">
        <v>4576</v>
      </c>
      <c r="AC760" s="132" t="str">
        <f>IF(AZ760=0,"【支払済】","")</f>
        <v>【支払済】</v>
      </c>
      <c r="AD760" s="132">
        <v>42472</v>
      </c>
      <c r="AE760" s="132">
        <v>42471</v>
      </c>
      <c r="AF760" s="132" t="str">
        <f t="shared" si="513"/>
        <v/>
      </c>
      <c r="AG760" s="132">
        <f t="shared" si="514"/>
        <v>42471</v>
      </c>
      <c r="AH760" s="132"/>
      <c r="AI760" s="204"/>
      <c r="AJ760" s="205"/>
      <c r="AK760" s="206"/>
      <c r="AL760" s="207"/>
      <c r="AM760" s="208">
        <v>514560</v>
      </c>
      <c r="AN760" s="93"/>
      <c r="AO760" s="49" t="str">
        <f t="shared" si="511"/>
        <v>長野県北佐久郡軽井沢町長倉字借宿（番地未確定）</v>
      </c>
      <c r="AP760" s="208"/>
      <c r="AQ760" s="89">
        <v>43462</v>
      </c>
      <c r="AR760" s="93">
        <v>514560</v>
      </c>
      <c r="AS760" s="89"/>
      <c r="AT760" s="93"/>
      <c r="AU760" s="89"/>
      <c r="AV760" s="93"/>
      <c r="AW760" s="89"/>
      <c r="AX760" s="103"/>
      <c r="AY760" s="391">
        <f t="shared" si="515"/>
        <v>514560</v>
      </c>
      <c r="AZ760" s="95">
        <f t="shared" si="507"/>
        <v>0</v>
      </c>
      <c r="BA760" s="49" t="str">
        <f t="shared" si="508"/>
        <v>長野県北佐久郡軽井沢町長倉字借宿（番地未確定）</v>
      </c>
      <c r="BB760" s="48">
        <f t="shared" si="516"/>
        <v>1</v>
      </c>
      <c r="BC760" s="96">
        <f t="shared" si="517"/>
        <v>0</v>
      </c>
      <c r="BD760" s="89" t="str">
        <f t="shared" si="509"/>
        <v>【支払済】</v>
      </c>
      <c r="BE760" s="97">
        <f t="shared" si="518"/>
        <v>0</v>
      </c>
      <c r="BF760" s="97">
        <f t="shared" si="519"/>
        <v>0</v>
      </c>
      <c r="BG760" s="97">
        <f t="shared" si="520"/>
        <v>0</v>
      </c>
      <c r="BH760" s="97">
        <f t="shared" si="521"/>
        <v>0</v>
      </c>
      <c r="BI760" s="97">
        <f t="shared" si="522"/>
        <v>0</v>
      </c>
      <c r="BJ760" s="97">
        <f t="shared" si="523"/>
        <v>0</v>
      </c>
      <c r="BK760" s="97">
        <f t="shared" si="524"/>
        <v>0</v>
      </c>
      <c r="BL760" s="97">
        <f t="shared" si="525"/>
        <v>0</v>
      </c>
      <c r="BM760" s="97">
        <f t="shared" si="526"/>
        <v>0</v>
      </c>
      <c r="BN760" s="97">
        <f t="shared" si="527"/>
        <v>0</v>
      </c>
      <c r="BO760" s="97">
        <f t="shared" si="528"/>
        <v>0</v>
      </c>
      <c r="BP760" s="97">
        <f t="shared" si="529"/>
        <v>0</v>
      </c>
      <c r="BQ760" s="97">
        <f t="shared" si="530"/>
        <v>0</v>
      </c>
      <c r="BR760" s="97">
        <f t="shared" si="531"/>
        <v>0</v>
      </c>
      <c r="BS760" s="98">
        <f t="shared" si="532"/>
        <v>0</v>
      </c>
      <c r="BT760" s="182"/>
      <c r="BV760" s="492"/>
    </row>
    <row r="761" spans="1:74" s="100" customFormat="1" ht="31.5" customHeight="1" x14ac:dyDescent="0.25">
      <c r="A761" s="74">
        <v>20</v>
      </c>
      <c r="B761" s="75">
        <v>535</v>
      </c>
      <c r="C761" s="49" t="s">
        <v>2036</v>
      </c>
      <c r="D761" s="349" t="s">
        <v>4056</v>
      </c>
      <c r="E761" s="76" t="s">
        <v>1135</v>
      </c>
      <c r="F761" s="101"/>
      <c r="G761" s="101"/>
      <c r="H761" s="101"/>
      <c r="I761" s="101"/>
      <c r="J761" s="257"/>
      <c r="K761" s="101"/>
      <c r="L761" s="380" t="s">
        <v>4100</v>
      </c>
      <c r="M761" s="77"/>
      <c r="N761" s="49" t="s">
        <v>1535</v>
      </c>
      <c r="O761" s="49"/>
      <c r="P761" s="76" t="str">
        <f t="shared" si="533"/>
        <v>番地未確定</v>
      </c>
      <c r="Q761" s="102" t="s">
        <v>61</v>
      </c>
      <c r="R761" s="49"/>
      <c r="S761" s="76" t="s">
        <v>1856</v>
      </c>
      <c r="T761" s="76" t="s">
        <v>60</v>
      </c>
      <c r="U761" s="89">
        <v>43462</v>
      </c>
      <c r="V761" s="90">
        <v>1</v>
      </c>
      <c r="W761" s="399">
        <f t="shared" si="512"/>
        <v>514560</v>
      </c>
      <c r="X761" s="171" t="s">
        <v>2499</v>
      </c>
      <c r="Y761" s="419"/>
      <c r="Z761" s="473" t="s">
        <v>4575</v>
      </c>
      <c r="AA761" s="473" t="s">
        <v>4576</v>
      </c>
      <c r="AB761" s="473" t="s">
        <v>4576</v>
      </c>
      <c r="AC761" s="132" t="str">
        <f>IF(AZ761=0,"【支払済】","")</f>
        <v>【支払済】</v>
      </c>
      <c r="AD761" s="132">
        <v>42472</v>
      </c>
      <c r="AE761" s="132">
        <v>42471</v>
      </c>
      <c r="AF761" s="132" t="str">
        <f t="shared" si="513"/>
        <v/>
      </c>
      <c r="AG761" s="132">
        <f t="shared" si="514"/>
        <v>42471</v>
      </c>
      <c r="AH761" s="132"/>
      <c r="AI761" s="204"/>
      <c r="AJ761" s="205"/>
      <c r="AK761" s="211"/>
      <c r="AL761" s="207"/>
      <c r="AM761" s="208">
        <v>514560</v>
      </c>
      <c r="AN761" s="93"/>
      <c r="AO761" s="49" t="str">
        <f t="shared" si="511"/>
        <v>長野県北佐久郡軽井沢町長倉字借宿（番地未確定）</v>
      </c>
      <c r="AP761" s="208"/>
      <c r="AQ761" s="89">
        <v>43462</v>
      </c>
      <c r="AR761" s="93">
        <v>514560</v>
      </c>
      <c r="AS761" s="89"/>
      <c r="AT761" s="93"/>
      <c r="AU761" s="89"/>
      <c r="AV761" s="93"/>
      <c r="AW761" s="89"/>
      <c r="AX761" s="103"/>
      <c r="AY761" s="391">
        <f t="shared" si="515"/>
        <v>514560</v>
      </c>
      <c r="AZ761" s="95">
        <f t="shared" si="507"/>
        <v>0</v>
      </c>
      <c r="BA761" s="49" t="str">
        <f t="shared" si="508"/>
        <v>長野県北佐久郡軽井沢町長倉字借宿（番地未確定）</v>
      </c>
      <c r="BB761" s="48">
        <f t="shared" si="516"/>
        <v>1</v>
      </c>
      <c r="BC761" s="96">
        <f t="shared" si="517"/>
        <v>0</v>
      </c>
      <c r="BD761" s="89" t="str">
        <f t="shared" si="509"/>
        <v>【支払済】</v>
      </c>
      <c r="BE761" s="97">
        <f t="shared" si="518"/>
        <v>0</v>
      </c>
      <c r="BF761" s="97">
        <f t="shared" si="519"/>
        <v>0</v>
      </c>
      <c r="BG761" s="97">
        <f t="shared" si="520"/>
        <v>0</v>
      </c>
      <c r="BH761" s="97">
        <f t="shared" si="521"/>
        <v>0</v>
      </c>
      <c r="BI761" s="97">
        <f t="shared" si="522"/>
        <v>0</v>
      </c>
      <c r="BJ761" s="97">
        <f t="shared" si="523"/>
        <v>0</v>
      </c>
      <c r="BK761" s="97">
        <f t="shared" si="524"/>
        <v>0</v>
      </c>
      <c r="BL761" s="97">
        <f t="shared" si="525"/>
        <v>0</v>
      </c>
      <c r="BM761" s="97">
        <f t="shared" si="526"/>
        <v>0</v>
      </c>
      <c r="BN761" s="97">
        <f t="shared" si="527"/>
        <v>0</v>
      </c>
      <c r="BO761" s="97">
        <f t="shared" si="528"/>
        <v>0</v>
      </c>
      <c r="BP761" s="97">
        <f t="shared" si="529"/>
        <v>0</v>
      </c>
      <c r="BQ761" s="97">
        <f t="shared" si="530"/>
        <v>0</v>
      </c>
      <c r="BR761" s="97">
        <f t="shared" si="531"/>
        <v>0</v>
      </c>
      <c r="BS761" s="98">
        <f t="shared" si="532"/>
        <v>0</v>
      </c>
      <c r="BT761" s="182"/>
      <c r="BV761" s="492"/>
    </row>
    <row r="762" spans="1:74" s="100" customFormat="1" ht="31.5" customHeight="1" x14ac:dyDescent="0.25">
      <c r="A762" s="74">
        <v>20</v>
      </c>
      <c r="B762" s="75">
        <v>538</v>
      </c>
      <c r="C762" s="49" t="s">
        <v>2036</v>
      </c>
      <c r="D762" s="76" t="s">
        <v>3430</v>
      </c>
      <c r="E762" s="49"/>
      <c r="F762" s="101"/>
      <c r="G762" s="101"/>
      <c r="H762" s="141"/>
      <c r="I762" s="141"/>
      <c r="J762" s="269"/>
      <c r="K762" s="141"/>
      <c r="L762" s="141"/>
      <c r="M762" s="77"/>
      <c r="N762" s="49" t="s">
        <v>1549</v>
      </c>
      <c r="O762" s="49"/>
      <c r="P762" s="76" t="str">
        <f t="shared" si="533"/>
        <v>番地未確定</v>
      </c>
      <c r="Q762" s="102" t="s">
        <v>786</v>
      </c>
      <c r="R762" s="49"/>
      <c r="S762" s="76" t="s">
        <v>1856</v>
      </c>
      <c r="T762" s="48" t="s">
        <v>60</v>
      </c>
      <c r="U762" s="89"/>
      <c r="V762" s="90">
        <v>1</v>
      </c>
      <c r="W762" s="399">
        <f t="shared" si="512"/>
        <v>423600</v>
      </c>
      <c r="X762" s="171" t="s">
        <v>2502</v>
      </c>
      <c r="Y762" s="213"/>
      <c r="Z762" s="473" t="s">
        <v>4575</v>
      </c>
      <c r="AA762" s="473" t="s">
        <v>4576</v>
      </c>
      <c r="AB762" s="473" t="s">
        <v>4576</v>
      </c>
      <c r="AC762" s="213"/>
      <c r="AD762" s="132">
        <v>42471</v>
      </c>
      <c r="AE762" s="132"/>
      <c r="AF762" s="132" t="str">
        <f t="shared" si="513"/>
        <v/>
      </c>
      <c r="AG762" s="132">
        <f t="shared" si="514"/>
        <v>42471</v>
      </c>
      <c r="AH762" s="132"/>
      <c r="AI762" s="132"/>
      <c r="AJ762" s="132"/>
      <c r="AK762" s="112"/>
      <c r="AL762" s="132"/>
      <c r="AM762" s="223"/>
      <c r="AN762" s="111">
        <v>423600</v>
      </c>
      <c r="AO762" s="49" t="str">
        <f t="shared" si="511"/>
        <v>長野県北佐久郡軽井沢町長倉字中端（番地未確定）</v>
      </c>
      <c r="AP762" s="49"/>
      <c r="AQ762" s="89"/>
      <c r="AR762" s="93"/>
      <c r="AS762" s="89"/>
      <c r="AT762" s="93"/>
      <c r="AU762" s="89"/>
      <c r="AV762" s="93"/>
      <c r="AW762" s="107"/>
      <c r="AX762" s="103"/>
      <c r="AY762" s="391">
        <f t="shared" si="515"/>
        <v>0</v>
      </c>
      <c r="AZ762" s="95" t="str">
        <f t="shared" si="507"/>
        <v/>
      </c>
      <c r="BA762" s="49" t="str">
        <f t="shared" si="508"/>
        <v>長野県北佐久郡軽井沢町長倉字中端（番地未確定）</v>
      </c>
      <c r="BB762" s="48">
        <f t="shared" si="516"/>
        <v>1</v>
      </c>
      <c r="BC762" s="96">
        <f t="shared" si="517"/>
        <v>0</v>
      </c>
      <c r="BD762" s="89">
        <f t="shared" si="509"/>
        <v>0</v>
      </c>
      <c r="BE762" s="97">
        <f t="shared" si="518"/>
        <v>0</v>
      </c>
      <c r="BF762" s="97" t="str">
        <f t="shared" si="519"/>
        <v/>
      </c>
      <c r="BG762" s="97">
        <f t="shared" si="520"/>
        <v>0</v>
      </c>
      <c r="BH762" s="97">
        <f t="shared" si="521"/>
        <v>0</v>
      </c>
      <c r="BI762" s="97">
        <f t="shared" si="522"/>
        <v>0</v>
      </c>
      <c r="BJ762" s="97">
        <f t="shared" si="523"/>
        <v>0</v>
      </c>
      <c r="BK762" s="97">
        <f t="shared" si="524"/>
        <v>0</v>
      </c>
      <c r="BL762" s="97">
        <f t="shared" si="525"/>
        <v>0</v>
      </c>
      <c r="BM762" s="97">
        <f t="shared" si="526"/>
        <v>0</v>
      </c>
      <c r="BN762" s="97">
        <f t="shared" si="527"/>
        <v>0</v>
      </c>
      <c r="BO762" s="97">
        <f t="shared" si="528"/>
        <v>0</v>
      </c>
      <c r="BP762" s="97">
        <f t="shared" si="529"/>
        <v>0</v>
      </c>
      <c r="BQ762" s="97">
        <f t="shared" si="530"/>
        <v>0</v>
      </c>
      <c r="BR762" s="97">
        <f t="shared" si="531"/>
        <v>0</v>
      </c>
      <c r="BS762" s="98" t="e">
        <f t="shared" si="532"/>
        <v>#VALUE!</v>
      </c>
      <c r="BT762" s="182"/>
      <c r="BV762" s="122"/>
    </row>
    <row r="763" spans="1:74" s="100" customFormat="1" ht="31.5" customHeight="1" x14ac:dyDescent="0.25">
      <c r="A763" s="74">
        <v>20</v>
      </c>
      <c r="B763" s="75">
        <v>537</v>
      </c>
      <c r="C763" s="49" t="s">
        <v>2036</v>
      </c>
      <c r="D763" s="76" t="s">
        <v>3431</v>
      </c>
      <c r="E763" s="76" t="s">
        <v>1154</v>
      </c>
      <c r="F763" s="101" t="s">
        <v>2501</v>
      </c>
      <c r="G763" s="101"/>
      <c r="H763" s="101"/>
      <c r="I763" s="101"/>
      <c r="J763" s="257"/>
      <c r="K763" s="101"/>
      <c r="L763" s="101"/>
      <c r="M763" s="76" t="s">
        <v>2371</v>
      </c>
      <c r="N763" s="49" t="s">
        <v>1549</v>
      </c>
      <c r="O763" s="49"/>
      <c r="P763" s="76" t="str">
        <f t="shared" si="533"/>
        <v>番地未確定</v>
      </c>
      <c r="Q763" s="102" t="s">
        <v>786</v>
      </c>
      <c r="R763" s="49"/>
      <c r="S763" s="76" t="s">
        <v>1856</v>
      </c>
      <c r="T763" s="76" t="s">
        <v>60</v>
      </c>
      <c r="U763" s="89">
        <v>43462</v>
      </c>
      <c r="V763" s="90">
        <v>1</v>
      </c>
      <c r="W763" s="399">
        <f t="shared" si="512"/>
        <v>423600</v>
      </c>
      <c r="X763" s="171" t="s">
        <v>2502</v>
      </c>
      <c r="Y763" s="419"/>
      <c r="Z763" s="473" t="s">
        <v>4575</v>
      </c>
      <c r="AA763" s="473" t="s">
        <v>4576</v>
      </c>
      <c r="AB763" s="473" t="s">
        <v>4576</v>
      </c>
      <c r="AC763" s="132" t="str">
        <f>IF(AZ763=0,"【支払済】","")</f>
        <v>【支払済】</v>
      </c>
      <c r="AD763" s="132">
        <v>42472</v>
      </c>
      <c r="AE763" s="132">
        <v>42471</v>
      </c>
      <c r="AF763" s="132" t="str">
        <f t="shared" si="513"/>
        <v/>
      </c>
      <c r="AG763" s="132">
        <f t="shared" si="514"/>
        <v>42471</v>
      </c>
      <c r="AH763" s="132"/>
      <c r="AI763" s="204"/>
      <c r="AJ763" s="205"/>
      <c r="AK763" s="211"/>
      <c r="AL763" s="207"/>
      <c r="AM763" s="208">
        <v>423600</v>
      </c>
      <c r="AN763" s="93"/>
      <c r="AO763" s="49" t="str">
        <f t="shared" si="511"/>
        <v>長野県北佐久郡軽井沢町長倉字中端（番地未確定）</v>
      </c>
      <c r="AP763" s="208"/>
      <c r="AQ763" s="89">
        <v>43462</v>
      </c>
      <c r="AR763" s="93">
        <v>423600</v>
      </c>
      <c r="AS763" s="89"/>
      <c r="AT763" s="93"/>
      <c r="AU763" s="89"/>
      <c r="AV763" s="93"/>
      <c r="AW763" s="89"/>
      <c r="AX763" s="103"/>
      <c r="AY763" s="391">
        <f t="shared" si="515"/>
        <v>423600</v>
      </c>
      <c r="AZ763" s="95">
        <f t="shared" si="507"/>
        <v>0</v>
      </c>
      <c r="BA763" s="49" t="str">
        <f t="shared" si="508"/>
        <v>長野県北佐久郡軽井沢町長倉字中端（番地未確定）</v>
      </c>
      <c r="BB763" s="48">
        <f t="shared" si="516"/>
        <v>1</v>
      </c>
      <c r="BC763" s="96">
        <f t="shared" si="517"/>
        <v>0</v>
      </c>
      <c r="BD763" s="89" t="str">
        <f t="shared" si="509"/>
        <v>【支払済】</v>
      </c>
      <c r="BE763" s="97">
        <f t="shared" si="518"/>
        <v>0</v>
      </c>
      <c r="BF763" s="97">
        <f t="shared" si="519"/>
        <v>0</v>
      </c>
      <c r="BG763" s="97">
        <f t="shared" si="520"/>
        <v>0</v>
      </c>
      <c r="BH763" s="97">
        <f t="shared" si="521"/>
        <v>0</v>
      </c>
      <c r="BI763" s="97">
        <f t="shared" si="522"/>
        <v>0</v>
      </c>
      <c r="BJ763" s="97">
        <f t="shared" si="523"/>
        <v>0</v>
      </c>
      <c r="BK763" s="97">
        <f t="shared" si="524"/>
        <v>0</v>
      </c>
      <c r="BL763" s="97">
        <f t="shared" si="525"/>
        <v>0</v>
      </c>
      <c r="BM763" s="97">
        <f t="shared" si="526"/>
        <v>0</v>
      </c>
      <c r="BN763" s="97">
        <f t="shared" si="527"/>
        <v>0</v>
      </c>
      <c r="BO763" s="97">
        <f t="shared" si="528"/>
        <v>0</v>
      </c>
      <c r="BP763" s="97">
        <f t="shared" si="529"/>
        <v>0</v>
      </c>
      <c r="BQ763" s="97">
        <f t="shared" si="530"/>
        <v>0</v>
      </c>
      <c r="BR763" s="97">
        <f t="shared" si="531"/>
        <v>0</v>
      </c>
      <c r="BS763" s="98">
        <f t="shared" si="532"/>
        <v>0</v>
      </c>
      <c r="BT763" s="182"/>
      <c r="BV763" s="492"/>
    </row>
    <row r="764" spans="1:74" ht="31.5" customHeight="1" x14ac:dyDescent="0.25">
      <c r="A764" s="74">
        <v>20</v>
      </c>
      <c r="B764" s="75">
        <v>537</v>
      </c>
      <c r="C764" s="49" t="s">
        <v>2036</v>
      </c>
      <c r="D764" s="76" t="s">
        <v>3431</v>
      </c>
      <c r="E764" s="76" t="s">
        <v>1154</v>
      </c>
      <c r="F764" s="101" t="s">
        <v>2503</v>
      </c>
      <c r="G764" s="101"/>
      <c r="H764" s="101"/>
      <c r="I764" s="101"/>
      <c r="J764" s="257"/>
      <c r="K764" s="101"/>
      <c r="L764" s="101"/>
      <c r="M764" s="76" t="s">
        <v>2371</v>
      </c>
      <c r="N764" s="49" t="s">
        <v>1549</v>
      </c>
      <c r="O764" s="49"/>
      <c r="P764" s="76" t="str">
        <f t="shared" si="533"/>
        <v>番地未確定</v>
      </c>
      <c r="Q764" s="102" t="s">
        <v>786</v>
      </c>
      <c r="R764" s="49"/>
      <c r="S764" s="76" t="s">
        <v>1856</v>
      </c>
      <c r="T764" s="76" t="s">
        <v>60</v>
      </c>
      <c r="U764" s="89">
        <v>43462</v>
      </c>
      <c r="V764" s="90">
        <v>1</v>
      </c>
      <c r="W764" s="399">
        <f t="shared" si="512"/>
        <v>423600</v>
      </c>
      <c r="X764" s="171" t="s">
        <v>2502</v>
      </c>
      <c r="Y764" s="419"/>
      <c r="Z764" s="473" t="s">
        <v>4575</v>
      </c>
      <c r="AA764" s="473" t="s">
        <v>4576</v>
      </c>
      <c r="AB764" s="473" t="s">
        <v>4576</v>
      </c>
      <c r="AC764" s="132" t="str">
        <f>IF(AZ764=0,"【支払済】","")</f>
        <v>【支払済】</v>
      </c>
      <c r="AD764" s="132">
        <v>42472</v>
      </c>
      <c r="AE764" s="132">
        <v>42471</v>
      </c>
      <c r="AF764" s="132" t="str">
        <f t="shared" si="513"/>
        <v/>
      </c>
      <c r="AG764" s="132">
        <f t="shared" si="514"/>
        <v>42471</v>
      </c>
      <c r="AH764" s="132"/>
      <c r="AI764" s="204"/>
      <c r="AJ764" s="205"/>
      <c r="AK764" s="211"/>
      <c r="AL764" s="207"/>
      <c r="AM764" s="208">
        <v>423600</v>
      </c>
      <c r="AN764" s="93"/>
      <c r="AO764" s="49" t="str">
        <f t="shared" si="511"/>
        <v>長野県北佐久郡軽井沢町長倉字中端（番地未確定）</v>
      </c>
      <c r="AP764" s="208"/>
      <c r="AQ764" s="89">
        <v>43462</v>
      </c>
      <c r="AR764" s="93">
        <v>423600</v>
      </c>
      <c r="AS764" s="89"/>
      <c r="AT764" s="93"/>
      <c r="AU764" s="89"/>
      <c r="AV764" s="93"/>
      <c r="AW764" s="89"/>
      <c r="AX764" s="103"/>
      <c r="AY764" s="391">
        <f t="shared" si="515"/>
        <v>423600</v>
      </c>
      <c r="AZ764" s="95">
        <f t="shared" si="507"/>
        <v>0</v>
      </c>
      <c r="BA764" s="49" t="str">
        <f t="shared" si="508"/>
        <v>長野県北佐久郡軽井沢町長倉字中端（番地未確定）</v>
      </c>
      <c r="BB764" s="48">
        <f t="shared" si="516"/>
        <v>1</v>
      </c>
      <c r="BC764" s="96">
        <f t="shared" si="517"/>
        <v>0</v>
      </c>
      <c r="BD764" s="89" t="str">
        <f t="shared" si="509"/>
        <v>【支払済】</v>
      </c>
      <c r="BE764" s="97">
        <f t="shared" si="518"/>
        <v>0</v>
      </c>
      <c r="BF764" s="97">
        <f t="shared" si="519"/>
        <v>0</v>
      </c>
      <c r="BG764" s="97">
        <f t="shared" si="520"/>
        <v>0</v>
      </c>
      <c r="BH764" s="97">
        <f t="shared" si="521"/>
        <v>0</v>
      </c>
      <c r="BI764" s="97">
        <f t="shared" si="522"/>
        <v>0</v>
      </c>
      <c r="BJ764" s="97">
        <f t="shared" si="523"/>
        <v>0</v>
      </c>
      <c r="BK764" s="97">
        <f t="shared" si="524"/>
        <v>0</v>
      </c>
      <c r="BL764" s="97">
        <f t="shared" si="525"/>
        <v>0</v>
      </c>
      <c r="BM764" s="97">
        <f t="shared" si="526"/>
        <v>0</v>
      </c>
      <c r="BN764" s="97">
        <f t="shared" si="527"/>
        <v>0</v>
      </c>
      <c r="BO764" s="97">
        <f t="shared" si="528"/>
        <v>0</v>
      </c>
      <c r="BP764" s="97">
        <f t="shared" si="529"/>
        <v>0</v>
      </c>
      <c r="BQ764" s="97">
        <f t="shared" si="530"/>
        <v>0</v>
      </c>
      <c r="BR764" s="97">
        <f t="shared" si="531"/>
        <v>0</v>
      </c>
      <c r="BS764" s="98">
        <f t="shared" si="532"/>
        <v>0</v>
      </c>
      <c r="BV764" s="492"/>
    </row>
    <row r="765" spans="1:74" s="100" customFormat="1" ht="31.5" customHeight="1" x14ac:dyDescent="0.25">
      <c r="A765" s="74">
        <v>20</v>
      </c>
      <c r="B765" s="75">
        <v>537</v>
      </c>
      <c r="C765" s="49" t="s">
        <v>2036</v>
      </c>
      <c r="D765" s="76" t="s">
        <v>2988</v>
      </c>
      <c r="E765" s="76" t="s">
        <v>1154</v>
      </c>
      <c r="F765" s="101"/>
      <c r="G765" s="101"/>
      <c r="H765" s="101"/>
      <c r="I765" s="101"/>
      <c r="J765" s="257"/>
      <c r="K765" s="101"/>
      <c r="L765" s="101"/>
      <c r="M765" s="77"/>
      <c r="N765" s="49" t="s">
        <v>1549</v>
      </c>
      <c r="O765" s="49"/>
      <c r="P765" s="76" t="str">
        <f t="shared" si="533"/>
        <v>番地未確定</v>
      </c>
      <c r="Q765" s="102" t="s">
        <v>786</v>
      </c>
      <c r="R765" s="49"/>
      <c r="S765" s="76" t="s">
        <v>1856</v>
      </c>
      <c r="T765" s="76" t="s">
        <v>60</v>
      </c>
      <c r="U765" s="89">
        <v>43462</v>
      </c>
      <c r="V765" s="90">
        <v>1</v>
      </c>
      <c r="W765" s="399">
        <f t="shared" si="512"/>
        <v>423600</v>
      </c>
      <c r="X765" s="171" t="s">
        <v>2502</v>
      </c>
      <c r="Y765" s="419"/>
      <c r="Z765" s="473" t="s">
        <v>4575</v>
      </c>
      <c r="AA765" s="473" t="s">
        <v>4576</v>
      </c>
      <c r="AB765" s="473" t="s">
        <v>4576</v>
      </c>
      <c r="AC765" s="132" t="str">
        <f>IF(AZ765=0,"【支払済】","")</f>
        <v>【支払済】</v>
      </c>
      <c r="AD765" s="132">
        <v>42472</v>
      </c>
      <c r="AE765" s="132">
        <v>42471</v>
      </c>
      <c r="AF765" s="132" t="str">
        <f t="shared" si="513"/>
        <v/>
      </c>
      <c r="AG765" s="132">
        <f t="shared" si="514"/>
        <v>42471</v>
      </c>
      <c r="AH765" s="132"/>
      <c r="AI765" s="204"/>
      <c r="AJ765" s="205"/>
      <c r="AK765" s="206"/>
      <c r="AL765" s="207"/>
      <c r="AM765" s="208">
        <v>423600</v>
      </c>
      <c r="AN765" s="93"/>
      <c r="AO765" s="49" t="str">
        <f t="shared" si="511"/>
        <v>長野県北佐久郡軽井沢町長倉字中端（番地未確定）</v>
      </c>
      <c r="AP765" s="208"/>
      <c r="AQ765" s="89">
        <v>43462</v>
      </c>
      <c r="AR765" s="93">
        <v>423600</v>
      </c>
      <c r="AS765" s="89"/>
      <c r="AT765" s="93"/>
      <c r="AU765" s="89"/>
      <c r="AV765" s="93"/>
      <c r="AW765" s="89"/>
      <c r="AX765" s="103"/>
      <c r="AY765" s="391">
        <f t="shared" si="515"/>
        <v>423600</v>
      </c>
      <c r="AZ765" s="95">
        <f t="shared" si="507"/>
        <v>0</v>
      </c>
      <c r="BA765" s="49" t="str">
        <f t="shared" si="508"/>
        <v>長野県北佐久郡軽井沢町長倉字中端（番地未確定）</v>
      </c>
      <c r="BB765" s="48">
        <f t="shared" si="516"/>
        <v>1</v>
      </c>
      <c r="BC765" s="96">
        <f t="shared" si="517"/>
        <v>0</v>
      </c>
      <c r="BD765" s="89" t="str">
        <f t="shared" si="509"/>
        <v>【支払済】</v>
      </c>
      <c r="BE765" s="97">
        <f t="shared" si="518"/>
        <v>0</v>
      </c>
      <c r="BF765" s="97">
        <f t="shared" si="519"/>
        <v>0</v>
      </c>
      <c r="BG765" s="97">
        <f t="shared" si="520"/>
        <v>0</v>
      </c>
      <c r="BH765" s="97">
        <f t="shared" si="521"/>
        <v>0</v>
      </c>
      <c r="BI765" s="97">
        <f t="shared" si="522"/>
        <v>0</v>
      </c>
      <c r="BJ765" s="97">
        <f t="shared" si="523"/>
        <v>0</v>
      </c>
      <c r="BK765" s="97">
        <f t="shared" si="524"/>
        <v>0</v>
      </c>
      <c r="BL765" s="97">
        <f t="shared" si="525"/>
        <v>0</v>
      </c>
      <c r="BM765" s="97">
        <f t="shared" si="526"/>
        <v>0</v>
      </c>
      <c r="BN765" s="97">
        <f t="shared" si="527"/>
        <v>0</v>
      </c>
      <c r="BO765" s="97">
        <f t="shared" si="528"/>
        <v>0</v>
      </c>
      <c r="BP765" s="97">
        <f t="shared" si="529"/>
        <v>0</v>
      </c>
      <c r="BQ765" s="97">
        <f t="shared" si="530"/>
        <v>0</v>
      </c>
      <c r="BR765" s="97">
        <f t="shared" si="531"/>
        <v>0</v>
      </c>
      <c r="BS765" s="98">
        <f t="shared" si="532"/>
        <v>0</v>
      </c>
      <c r="BT765" s="182"/>
      <c r="BU765" s="58"/>
      <c r="BV765" s="492"/>
    </row>
    <row r="766" spans="1:74" s="100" customFormat="1" ht="31.5" customHeight="1" x14ac:dyDescent="0.25">
      <c r="A766" s="74">
        <v>20</v>
      </c>
      <c r="B766" s="75">
        <v>539</v>
      </c>
      <c r="C766" s="49" t="s">
        <v>2036</v>
      </c>
      <c r="D766" s="76" t="s">
        <v>2988</v>
      </c>
      <c r="E766" s="76" t="s">
        <v>1427</v>
      </c>
      <c r="F766" s="101"/>
      <c r="G766" s="101"/>
      <c r="H766" s="101"/>
      <c r="I766" s="101"/>
      <c r="J766" s="257"/>
      <c r="K766" s="101"/>
      <c r="L766" s="101"/>
      <c r="M766" s="77"/>
      <c r="N766" s="49" t="s">
        <v>1547</v>
      </c>
      <c r="O766" s="49"/>
      <c r="P766" s="49"/>
      <c r="Q766" s="102" t="s">
        <v>263</v>
      </c>
      <c r="R766" s="103"/>
      <c r="S766" s="76" t="s">
        <v>1856</v>
      </c>
      <c r="T766" s="76" t="s">
        <v>60</v>
      </c>
      <c r="U766" s="89"/>
      <c r="V766" s="90">
        <v>2</v>
      </c>
      <c r="W766" s="399">
        <f t="shared" si="512"/>
        <v>500000</v>
      </c>
      <c r="X766" s="171" t="s">
        <v>3554</v>
      </c>
      <c r="Y766" s="121"/>
      <c r="Z766" s="473" t="s">
        <v>4575</v>
      </c>
      <c r="AA766" s="473" t="s">
        <v>4575</v>
      </c>
      <c r="AB766" s="473" t="s">
        <v>4576</v>
      </c>
      <c r="AC766" s="121"/>
      <c r="AD766" s="132">
        <v>42515</v>
      </c>
      <c r="AE766" s="132"/>
      <c r="AF766" s="132" t="str">
        <f t="shared" si="513"/>
        <v/>
      </c>
      <c r="AG766" s="132">
        <f t="shared" si="514"/>
        <v>42515</v>
      </c>
      <c r="AH766" s="132"/>
      <c r="AI766" s="132"/>
      <c r="AJ766" s="132"/>
      <c r="AK766" s="112"/>
      <c r="AL766" s="132"/>
      <c r="AM766" s="213"/>
      <c r="AN766" s="111">
        <v>1000000</v>
      </c>
      <c r="AO766" s="49" t="str">
        <f t="shared" si="511"/>
        <v>長野県北佐久郡軽井沢町長倉字鶴溜２１１５－１４３４－１～２</v>
      </c>
      <c r="AP766" s="49"/>
      <c r="AQ766" s="89"/>
      <c r="AR766" s="93"/>
      <c r="AS766" s="89"/>
      <c r="AT766" s="93"/>
      <c r="AU766" s="89"/>
      <c r="AV766" s="93"/>
      <c r="AW766" s="107"/>
      <c r="AX766" s="103"/>
      <c r="AY766" s="391">
        <f t="shared" si="515"/>
        <v>0</v>
      </c>
      <c r="AZ766" s="95" t="str">
        <f t="shared" si="507"/>
        <v/>
      </c>
      <c r="BA766" s="49" t="str">
        <f t="shared" si="508"/>
        <v>長野県北佐久郡軽井沢町長倉字鶴溜２１１５－１４３４－１～２</v>
      </c>
      <c r="BB766" s="48">
        <f t="shared" si="516"/>
        <v>2</v>
      </c>
      <c r="BC766" s="96">
        <f t="shared" si="517"/>
        <v>0</v>
      </c>
      <c r="BD766" s="89">
        <f t="shared" si="509"/>
        <v>0</v>
      </c>
      <c r="BE766" s="97">
        <f t="shared" si="518"/>
        <v>0</v>
      </c>
      <c r="BF766" s="97" t="str">
        <f t="shared" si="519"/>
        <v/>
      </c>
      <c r="BG766" s="97">
        <f t="shared" si="520"/>
        <v>0</v>
      </c>
      <c r="BH766" s="97">
        <f t="shared" si="521"/>
        <v>0</v>
      </c>
      <c r="BI766" s="97">
        <f t="shared" si="522"/>
        <v>0</v>
      </c>
      <c r="BJ766" s="97">
        <f t="shared" si="523"/>
        <v>0</v>
      </c>
      <c r="BK766" s="97">
        <f t="shared" si="524"/>
        <v>0</v>
      </c>
      <c r="BL766" s="97">
        <f t="shared" si="525"/>
        <v>0</v>
      </c>
      <c r="BM766" s="97">
        <f t="shared" si="526"/>
        <v>0</v>
      </c>
      <c r="BN766" s="97">
        <f t="shared" si="527"/>
        <v>0</v>
      </c>
      <c r="BO766" s="97">
        <f t="shared" si="528"/>
        <v>0</v>
      </c>
      <c r="BP766" s="97">
        <f t="shared" si="529"/>
        <v>0</v>
      </c>
      <c r="BQ766" s="97">
        <f t="shared" si="530"/>
        <v>0</v>
      </c>
      <c r="BR766" s="97">
        <f t="shared" si="531"/>
        <v>0</v>
      </c>
      <c r="BS766" s="98" t="e">
        <f t="shared" si="532"/>
        <v>#VALUE!</v>
      </c>
      <c r="BT766" s="182"/>
      <c r="BV766" s="122"/>
    </row>
    <row r="767" spans="1:74" s="100" customFormat="1" ht="31.5" customHeight="1" x14ac:dyDescent="0.25">
      <c r="A767" s="74">
        <v>20</v>
      </c>
      <c r="B767" s="75">
        <v>540</v>
      </c>
      <c r="C767" s="49" t="s">
        <v>2036</v>
      </c>
      <c r="D767" s="76" t="s">
        <v>2988</v>
      </c>
      <c r="E767" s="76" t="s">
        <v>1538</v>
      </c>
      <c r="F767" s="101"/>
      <c r="G767" s="101"/>
      <c r="H767" s="101"/>
      <c r="I767" s="101"/>
      <c r="J767" s="257"/>
      <c r="K767" s="101"/>
      <c r="L767" s="101"/>
      <c r="M767" s="77"/>
      <c r="N767" s="49" t="s">
        <v>1545</v>
      </c>
      <c r="O767" s="49"/>
      <c r="P767" s="49"/>
      <c r="Q767" s="102" t="s">
        <v>262</v>
      </c>
      <c r="R767" s="103"/>
      <c r="S767" s="76" t="s">
        <v>1856</v>
      </c>
      <c r="T767" s="76" t="s">
        <v>60</v>
      </c>
      <c r="U767" s="89"/>
      <c r="V767" s="90">
        <v>2</v>
      </c>
      <c r="W767" s="399">
        <f t="shared" si="512"/>
        <v>750000</v>
      </c>
      <c r="X767" s="171" t="s">
        <v>3554</v>
      </c>
      <c r="Y767" s="121"/>
      <c r="Z767" s="473" t="s">
        <v>4576</v>
      </c>
      <c r="AA767" s="473" t="s">
        <v>4576</v>
      </c>
      <c r="AB767" s="473" t="s">
        <v>4576</v>
      </c>
      <c r="AC767" s="121"/>
      <c r="AD767" s="132">
        <v>42515</v>
      </c>
      <c r="AE767" s="132"/>
      <c r="AF767" s="132" t="str">
        <f t="shared" si="513"/>
        <v/>
      </c>
      <c r="AG767" s="132">
        <f t="shared" si="514"/>
        <v>42515</v>
      </c>
      <c r="AH767" s="132"/>
      <c r="AI767" s="132"/>
      <c r="AJ767" s="132"/>
      <c r="AK767" s="242"/>
      <c r="AL767" s="132"/>
      <c r="AM767" s="213"/>
      <c r="AN767" s="111">
        <v>1500000</v>
      </c>
      <c r="AO767" s="49" t="str">
        <f t="shared" si="511"/>
        <v>長野県北佐久郡軽井沢町長倉字鶴溜２１１５－４７３－１～２</v>
      </c>
      <c r="AP767" s="49"/>
      <c r="AQ767" s="89"/>
      <c r="AR767" s="93"/>
      <c r="AS767" s="89"/>
      <c r="AT767" s="93"/>
      <c r="AU767" s="89"/>
      <c r="AV767" s="93"/>
      <c r="AW767" s="107"/>
      <c r="AX767" s="103"/>
      <c r="AY767" s="391">
        <f t="shared" si="515"/>
        <v>0</v>
      </c>
      <c r="AZ767" s="95" t="str">
        <f t="shared" si="507"/>
        <v/>
      </c>
      <c r="BA767" s="49" t="str">
        <f t="shared" si="508"/>
        <v>長野県北佐久郡軽井沢町長倉字鶴溜２１１５－４７３－１～２</v>
      </c>
      <c r="BB767" s="48">
        <f t="shared" si="516"/>
        <v>2</v>
      </c>
      <c r="BC767" s="96">
        <f t="shared" si="517"/>
        <v>0</v>
      </c>
      <c r="BD767" s="89">
        <f t="shared" si="509"/>
        <v>0</v>
      </c>
      <c r="BE767" s="97">
        <f t="shared" si="518"/>
        <v>0</v>
      </c>
      <c r="BF767" s="97" t="str">
        <f t="shared" si="519"/>
        <v/>
      </c>
      <c r="BG767" s="97">
        <f t="shared" si="520"/>
        <v>0</v>
      </c>
      <c r="BH767" s="97">
        <f t="shared" si="521"/>
        <v>0</v>
      </c>
      <c r="BI767" s="97">
        <f t="shared" si="522"/>
        <v>0</v>
      </c>
      <c r="BJ767" s="97">
        <f t="shared" si="523"/>
        <v>0</v>
      </c>
      <c r="BK767" s="97">
        <f t="shared" si="524"/>
        <v>0</v>
      </c>
      <c r="BL767" s="97">
        <f t="shared" si="525"/>
        <v>0</v>
      </c>
      <c r="BM767" s="97">
        <f t="shared" si="526"/>
        <v>0</v>
      </c>
      <c r="BN767" s="97">
        <f t="shared" si="527"/>
        <v>0</v>
      </c>
      <c r="BO767" s="97">
        <f t="shared" si="528"/>
        <v>0</v>
      </c>
      <c r="BP767" s="97">
        <f t="shared" si="529"/>
        <v>0</v>
      </c>
      <c r="BQ767" s="97">
        <f t="shared" si="530"/>
        <v>0</v>
      </c>
      <c r="BR767" s="97">
        <f t="shared" si="531"/>
        <v>0</v>
      </c>
      <c r="BS767" s="98" t="e">
        <f t="shared" si="532"/>
        <v>#VALUE!</v>
      </c>
      <c r="BT767" s="182"/>
      <c r="BV767" s="122"/>
    </row>
    <row r="768" spans="1:74" s="100" customFormat="1" ht="31.5" customHeight="1" x14ac:dyDescent="0.25">
      <c r="A768" s="74">
        <v>20</v>
      </c>
      <c r="B768" s="75">
        <v>541</v>
      </c>
      <c r="C768" s="49" t="s">
        <v>2036</v>
      </c>
      <c r="D768" s="76" t="s">
        <v>2988</v>
      </c>
      <c r="E768" s="76" t="s">
        <v>1225</v>
      </c>
      <c r="F768" s="101"/>
      <c r="G768" s="101"/>
      <c r="H768" s="101"/>
      <c r="I768" s="101"/>
      <c r="J768" s="257"/>
      <c r="K768" s="101"/>
      <c r="L768" s="101"/>
      <c r="M768" s="77"/>
      <c r="N768" s="49" t="s">
        <v>1501</v>
      </c>
      <c r="O768" s="49"/>
      <c r="P768" s="49"/>
      <c r="Q768" s="102" t="s">
        <v>256</v>
      </c>
      <c r="R768" s="103"/>
      <c r="S768" s="76" t="s">
        <v>1856</v>
      </c>
      <c r="T768" s="76" t="s">
        <v>60</v>
      </c>
      <c r="U768" s="89"/>
      <c r="V768" s="90">
        <v>2</v>
      </c>
      <c r="W768" s="399">
        <f t="shared" si="512"/>
        <v>277710</v>
      </c>
      <c r="X768" s="189" t="s">
        <v>3555</v>
      </c>
      <c r="Y768" s="121"/>
      <c r="Z768" s="473" t="s">
        <v>4575</v>
      </c>
      <c r="AA768" s="473" t="s">
        <v>4575</v>
      </c>
      <c r="AB768" s="473" t="s">
        <v>4576</v>
      </c>
      <c r="AC768" s="121"/>
      <c r="AD768" s="132">
        <v>41625</v>
      </c>
      <c r="AE768" s="132"/>
      <c r="AF768" s="132" t="str">
        <f t="shared" si="513"/>
        <v/>
      </c>
      <c r="AG768" s="132">
        <f t="shared" si="514"/>
        <v>41625</v>
      </c>
      <c r="AH768" s="132"/>
      <c r="AI768" s="132"/>
      <c r="AJ768" s="132"/>
      <c r="AK768" s="215"/>
      <c r="AL768" s="500"/>
      <c r="AM768" s="213"/>
      <c r="AN768" s="111">
        <v>555420</v>
      </c>
      <c r="AO768" s="49" t="str">
        <f t="shared" si="511"/>
        <v>長野県北佐久郡軽井沢町追分字鴨原堰東１０４４－３１</v>
      </c>
      <c r="AP768" s="49"/>
      <c r="AQ768" s="89"/>
      <c r="AR768" s="93"/>
      <c r="AS768" s="89"/>
      <c r="AT768" s="93"/>
      <c r="AU768" s="89"/>
      <c r="AV768" s="93"/>
      <c r="AW768" s="107"/>
      <c r="AX768" s="103"/>
      <c r="AY768" s="391">
        <f t="shared" si="515"/>
        <v>0</v>
      </c>
      <c r="AZ768" s="95" t="str">
        <f t="shared" si="507"/>
        <v/>
      </c>
      <c r="BA768" s="49" t="str">
        <f t="shared" si="508"/>
        <v>長野県北佐久郡軽井沢町追分字鴨原堰東１０４４－３１</v>
      </c>
      <c r="BB768" s="48">
        <f t="shared" si="516"/>
        <v>2</v>
      </c>
      <c r="BC768" s="96">
        <f t="shared" si="517"/>
        <v>0</v>
      </c>
      <c r="BD768" s="89">
        <f t="shared" si="509"/>
        <v>0</v>
      </c>
      <c r="BE768" s="97">
        <f t="shared" si="518"/>
        <v>0</v>
      </c>
      <c r="BF768" s="97" t="str">
        <f t="shared" si="519"/>
        <v/>
      </c>
      <c r="BG768" s="97">
        <f t="shared" si="520"/>
        <v>0</v>
      </c>
      <c r="BH768" s="97">
        <f t="shared" si="521"/>
        <v>0</v>
      </c>
      <c r="BI768" s="97">
        <f t="shared" si="522"/>
        <v>0</v>
      </c>
      <c r="BJ768" s="97">
        <f t="shared" si="523"/>
        <v>0</v>
      </c>
      <c r="BK768" s="97">
        <f t="shared" si="524"/>
        <v>0</v>
      </c>
      <c r="BL768" s="97">
        <f t="shared" si="525"/>
        <v>0</v>
      </c>
      <c r="BM768" s="97">
        <f t="shared" si="526"/>
        <v>0</v>
      </c>
      <c r="BN768" s="97">
        <f t="shared" si="527"/>
        <v>0</v>
      </c>
      <c r="BO768" s="97">
        <f t="shared" si="528"/>
        <v>0</v>
      </c>
      <c r="BP768" s="97">
        <f t="shared" si="529"/>
        <v>0</v>
      </c>
      <c r="BQ768" s="97">
        <f t="shared" si="530"/>
        <v>0</v>
      </c>
      <c r="BR768" s="97">
        <f t="shared" si="531"/>
        <v>0</v>
      </c>
      <c r="BS768" s="98" t="e">
        <f t="shared" si="532"/>
        <v>#VALUE!</v>
      </c>
      <c r="BT768" s="182"/>
      <c r="BV768" s="122"/>
    </row>
    <row r="769" spans="1:74" s="100" customFormat="1" ht="31.5" customHeight="1" x14ac:dyDescent="0.25">
      <c r="A769" s="74">
        <v>20</v>
      </c>
      <c r="B769" s="75">
        <v>542</v>
      </c>
      <c r="C769" s="49" t="s">
        <v>2036</v>
      </c>
      <c r="D769" s="76" t="s">
        <v>2988</v>
      </c>
      <c r="E769" s="76" t="s">
        <v>1116</v>
      </c>
      <c r="F769" s="101"/>
      <c r="G769" s="101"/>
      <c r="H769" s="101"/>
      <c r="I769" s="101"/>
      <c r="J769" s="257"/>
      <c r="K769" s="101"/>
      <c r="L769" s="101"/>
      <c r="M769" s="77"/>
      <c r="N769" s="49" t="s">
        <v>1490</v>
      </c>
      <c r="O769" s="49"/>
      <c r="P769" s="49"/>
      <c r="Q769" s="102" t="s">
        <v>253</v>
      </c>
      <c r="R769" s="103"/>
      <c r="S769" s="76" t="s">
        <v>1856</v>
      </c>
      <c r="T769" s="76" t="s">
        <v>60</v>
      </c>
      <c r="U769" s="89"/>
      <c r="V769" s="90">
        <v>4</v>
      </c>
      <c r="W769" s="399">
        <f t="shared" si="512"/>
        <v>437735</v>
      </c>
      <c r="X769" s="189" t="s">
        <v>3556</v>
      </c>
      <c r="Y769" s="76"/>
      <c r="Z769" s="473" t="s">
        <v>4575</v>
      </c>
      <c r="AA769" s="473" t="s">
        <v>4575</v>
      </c>
      <c r="AB769" s="473" t="s">
        <v>4576</v>
      </c>
      <c r="AC769" s="121"/>
      <c r="AD769" s="132">
        <v>41625</v>
      </c>
      <c r="AE769" s="132"/>
      <c r="AF769" s="132" t="str">
        <f t="shared" si="513"/>
        <v/>
      </c>
      <c r="AG769" s="132">
        <f t="shared" si="514"/>
        <v>41625</v>
      </c>
      <c r="AH769" s="132"/>
      <c r="AI769" s="132"/>
      <c r="AJ769" s="132"/>
      <c r="AK769" s="215"/>
      <c r="AL769" s="500"/>
      <c r="AM769" s="213"/>
      <c r="AN769" s="111">
        <v>1750940</v>
      </c>
      <c r="AO769" s="49" t="str">
        <f t="shared" si="511"/>
        <v>長野県北佐久郡軽井沢町追分字坂下６８６</v>
      </c>
      <c r="AP769" s="49"/>
      <c r="AQ769" s="89"/>
      <c r="AR769" s="93"/>
      <c r="AS769" s="89"/>
      <c r="AT769" s="93"/>
      <c r="AU769" s="89"/>
      <c r="AV769" s="93"/>
      <c r="AW769" s="107"/>
      <c r="AX769" s="103"/>
      <c r="AY769" s="391">
        <f t="shared" si="515"/>
        <v>0</v>
      </c>
      <c r="AZ769" s="95" t="str">
        <f t="shared" si="507"/>
        <v/>
      </c>
      <c r="BA769" s="49" t="str">
        <f t="shared" si="508"/>
        <v>長野県北佐久郡軽井沢町追分字坂下６８６</v>
      </c>
      <c r="BB769" s="48">
        <f t="shared" si="516"/>
        <v>4</v>
      </c>
      <c r="BC769" s="96">
        <f t="shared" si="517"/>
        <v>0</v>
      </c>
      <c r="BD769" s="89">
        <f t="shared" si="509"/>
        <v>0</v>
      </c>
      <c r="BE769" s="97">
        <f t="shared" si="518"/>
        <v>0</v>
      </c>
      <c r="BF769" s="97" t="str">
        <f t="shared" si="519"/>
        <v/>
      </c>
      <c r="BG769" s="97">
        <f t="shared" si="520"/>
        <v>0</v>
      </c>
      <c r="BH769" s="97">
        <f t="shared" si="521"/>
        <v>0</v>
      </c>
      <c r="BI769" s="97">
        <f t="shared" si="522"/>
        <v>0</v>
      </c>
      <c r="BJ769" s="97">
        <f t="shared" si="523"/>
        <v>0</v>
      </c>
      <c r="BK769" s="97">
        <f t="shared" si="524"/>
        <v>0</v>
      </c>
      <c r="BL769" s="97">
        <f t="shared" si="525"/>
        <v>0</v>
      </c>
      <c r="BM769" s="97">
        <f t="shared" si="526"/>
        <v>0</v>
      </c>
      <c r="BN769" s="97">
        <f t="shared" si="527"/>
        <v>0</v>
      </c>
      <c r="BO769" s="97">
        <f t="shared" si="528"/>
        <v>0</v>
      </c>
      <c r="BP769" s="97">
        <f t="shared" si="529"/>
        <v>0</v>
      </c>
      <c r="BQ769" s="97">
        <f t="shared" si="530"/>
        <v>0</v>
      </c>
      <c r="BR769" s="97">
        <f t="shared" si="531"/>
        <v>0</v>
      </c>
      <c r="BS769" s="98" t="e">
        <f t="shared" si="532"/>
        <v>#VALUE!</v>
      </c>
      <c r="BT769" s="183"/>
      <c r="BV769" s="122"/>
    </row>
    <row r="770" spans="1:74" s="100" customFormat="1" ht="31.5" customHeight="1" x14ac:dyDescent="0.25">
      <c r="A770" s="74">
        <v>20</v>
      </c>
      <c r="B770" s="75">
        <v>543</v>
      </c>
      <c r="C770" s="49" t="s">
        <v>2036</v>
      </c>
      <c r="D770" s="76" t="s">
        <v>2988</v>
      </c>
      <c r="E770" s="76" t="s">
        <v>1116</v>
      </c>
      <c r="F770" s="101"/>
      <c r="G770" s="101"/>
      <c r="H770" s="101"/>
      <c r="I770" s="101"/>
      <c r="J770" s="257"/>
      <c r="K770" s="101"/>
      <c r="L770" s="101"/>
      <c r="M770" s="77"/>
      <c r="N770" s="49" t="s">
        <v>1491</v>
      </c>
      <c r="O770" s="49"/>
      <c r="P770" s="49"/>
      <c r="Q770" s="102" t="s">
        <v>257</v>
      </c>
      <c r="R770" s="103"/>
      <c r="S770" s="76" t="s">
        <v>1856</v>
      </c>
      <c r="T770" s="76" t="s">
        <v>60</v>
      </c>
      <c r="U770" s="89"/>
      <c r="V770" s="90">
        <v>4</v>
      </c>
      <c r="W770" s="399">
        <f t="shared" si="512"/>
        <v>625000</v>
      </c>
      <c r="X770" s="171" t="s">
        <v>3556</v>
      </c>
      <c r="Y770" s="209" t="s">
        <v>2310</v>
      </c>
      <c r="Z770" s="473" t="s">
        <v>4575</v>
      </c>
      <c r="AA770" s="473" t="s">
        <v>4575</v>
      </c>
      <c r="AB770" s="506" t="s">
        <v>3743</v>
      </c>
      <c r="AC770" s="121"/>
      <c r="AD770" s="132">
        <v>42586</v>
      </c>
      <c r="AE770" s="132"/>
      <c r="AF770" s="132" t="str">
        <f t="shared" si="513"/>
        <v/>
      </c>
      <c r="AG770" s="132">
        <f t="shared" si="514"/>
        <v>42586</v>
      </c>
      <c r="AH770" s="132"/>
      <c r="AI770" s="132"/>
      <c r="AJ770" s="132"/>
      <c r="AK770" s="215"/>
      <c r="AL770" s="132"/>
      <c r="AM770" s="213"/>
      <c r="AN770" s="111">
        <v>2500000</v>
      </c>
      <c r="AO770" s="49" t="str">
        <f t="shared" si="511"/>
        <v>長野県北佐久郡軽井沢町追分字坂下６８６、６８９－１～４</v>
      </c>
      <c r="AP770" s="49"/>
      <c r="AQ770" s="89"/>
      <c r="AR770" s="93"/>
      <c r="AS770" s="89"/>
      <c r="AT770" s="93"/>
      <c r="AU770" s="89"/>
      <c r="AV770" s="93"/>
      <c r="AW770" s="107"/>
      <c r="AX770" s="103"/>
      <c r="AY770" s="391">
        <f t="shared" si="515"/>
        <v>0</v>
      </c>
      <c r="AZ770" s="95" t="str">
        <f t="shared" si="507"/>
        <v/>
      </c>
      <c r="BA770" s="49" t="str">
        <f t="shared" si="508"/>
        <v>長野県北佐久郡軽井沢町追分字坂下６８６、６８９－１～４</v>
      </c>
      <c r="BB770" s="48">
        <f t="shared" si="516"/>
        <v>4</v>
      </c>
      <c r="BC770" s="96" t="str">
        <f t="shared" si="517"/>
        <v>自社物件</v>
      </c>
      <c r="BD770" s="89">
        <f t="shared" si="509"/>
        <v>0</v>
      </c>
      <c r="BE770" s="97">
        <f t="shared" si="518"/>
        <v>0</v>
      </c>
      <c r="BF770" s="97" t="str">
        <f t="shared" si="519"/>
        <v/>
      </c>
      <c r="BG770" s="97">
        <f t="shared" si="520"/>
        <v>0</v>
      </c>
      <c r="BH770" s="97">
        <f t="shared" si="521"/>
        <v>0</v>
      </c>
      <c r="BI770" s="97">
        <f t="shared" si="522"/>
        <v>0</v>
      </c>
      <c r="BJ770" s="97">
        <f t="shared" si="523"/>
        <v>0</v>
      </c>
      <c r="BK770" s="97">
        <f t="shared" si="524"/>
        <v>0</v>
      </c>
      <c r="BL770" s="97">
        <f t="shared" si="525"/>
        <v>0</v>
      </c>
      <c r="BM770" s="97">
        <f t="shared" si="526"/>
        <v>0</v>
      </c>
      <c r="BN770" s="97">
        <f t="shared" si="527"/>
        <v>0</v>
      </c>
      <c r="BO770" s="97">
        <f t="shared" si="528"/>
        <v>0</v>
      </c>
      <c r="BP770" s="97">
        <f t="shared" si="529"/>
        <v>0</v>
      </c>
      <c r="BQ770" s="97">
        <f t="shared" si="530"/>
        <v>0</v>
      </c>
      <c r="BR770" s="97">
        <f t="shared" si="531"/>
        <v>0</v>
      </c>
      <c r="BS770" s="98" t="e">
        <f t="shared" si="532"/>
        <v>#VALUE!</v>
      </c>
      <c r="BT770" s="183"/>
      <c r="BV770" s="122" t="s">
        <v>4669</v>
      </c>
    </row>
    <row r="771" spans="1:74" s="100" customFormat="1" ht="31.5" customHeight="1" x14ac:dyDescent="0.25">
      <c r="A771" s="74">
        <v>20</v>
      </c>
      <c r="B771" s="75">
        <v>544</v>
      </c>
      <c r="C771" s="49" t="s">
        <v>2036</v>
      </c>
      <c r="D771" s="76" t="s">
        <v>2988</v>
      </c>
      <c r="E771" s="76" t="s">
        <v>1536</v>
      </c>
      <c r="F771" s="101"/>
      <c r="G771" s="101"/>
      <c r="H771" s="101"/>
      <c r="I771" s="101"/>
      <c r="J771" s="257"/>
      <c r="K771" s="101"/>
      <c r="L771" s="101"/>
      <c r="M771" s="77"/>
      <c r="N771" s="49" t="s">
        <v>1960</v>
      </c>
      <c r="O771" s="49"/>
      <c r="P771" s="49"/>
      <c r="Q771" s="102" t="s">
        <v>254</v>
      </c>
      <c r="R771" s="103"/>
      <c r="S771" s="76" t="s">
        <v>1856</v>
      </c>
      <c r="T771" s="76" t="s">
        <v>60</v>
      </c>
      <c r="U771" s="89"/>
      <c r="V771" s="90">
        <v>2</v>
      </c>
      <c r="W771" s="399">
        <f t="shared" si="512"/>
        <v>550000</v>
      </c>
      <c r="X771" s="171" t="s">
        <v>3557</v>
      </c>
      <c r="Y771" s="121"/>
      <c r="Z771" s="473" t="s">
        <v>4575</v>
      </c>
      <c r="AA771" s="473" t="s">
        <v>4576</v>
      </c>
      <c r="AB771" s="473" t="s">
        <v>4576</v>
      </c>
      <c r="AC771" s="121"/>
      <c r="AD771" s="132">
        <v>42580</v>
      </c>
      <c r="AE771" s="132"/>
      <c r="AF771" s="132" t="str">
        <f t="shared" si="513"/>
        <v/>
      </c>
      <c r="AG771" s="132">
        <f t="shared" si="514"/>
        <v>42580</v>
      </c>
      <c r="AH771" s="132"/>
      <c r="AI771" s="132"/>
      <c r="AJ771" s="132"/>
      <c r="AK771" s="215"/>
      <c r="AL771" s="132"/>
      <c r="AM771" s="213"/>
      <c r="AN771" s="111">
        <v>1100000</v>
      </c>
      <c r="AO771" s="49" t="str">
        <f t="shared" si="511"/>
        <v>長野県北佐久郡軽井沢町追分字小原沢－１～２</v>
      </c>
      <c r="AP771" s="49"/>
      <c r="AQ771" s="89"/>
      <c r="AR771" s="93"/>
      <c r="AS771" s="89"/>
      <c r="AT771" s="93"/>
      <c r="AU771" s="89"/>
      <c r="AV771" s="93"/>
      <c r="AW771" s="107"/>
      <c r="AX771" s="103"/>
      <c r="AY771" s="391">
        <f t="shared" si="515"/>
        <v>0</v>
      </c>
      <c r="AZ771" s="95" t="str">
        <f t="shared" si="507"/>
        <v/>
      </c>
      <c r="BA771" s="49" t="str">
        <f t="shared" si="508"/>
        <v>長野県北佐久郡軽井沢町追分字小原沢－１～２</v>
      </c>
      <c r="BB771" s="48">
        <f t="shared" si="516"/>
        <v>2</v>
      </c>
      <c r="BC771" s="96">
        <f t="shared" si="517"/>
        <v>0</v>
      </c>
      <c r="BD771" s="89">
        <f t="shared" si="509"/>
        <v>0</v>
      </c>
      <c r="BE771" s="97">
        <f t="shared" si="518"/>
        <v>0</v>
      </c>
      <c r="BF771" s="97" t="str">
        <f t="shared" si="519"/>
        <v/>
      </c>
      <c r="BG771" s="97">
        <f t="shared" si="520"/>
        <v>0</v>
      </c>
      <c r="BH771" s="97">
        <f t="shared" si="521"/>
        <v>0</v>
      </c>
      <c r="BI771" s="97">
        <f t="shared" si="522"/>
        <v>0</v>
      </c>
      <c r="BJ771" s="97">
        <f t="shared" si="523"/>
        <v>0</v>
      </c>
      <c r="BK771" s="97">
        <f t="shared" si="524"/>
        <v>0</v>
      </c>
      <c r="BL771" s="97">
        <f t="shared" si="525"/>
        <v>0</v>
      </c>
      <c r="BM771" s="97">
        <f t="shared" si="526"/>
        <v>0</v>
      </c>
      <c r="BN771" s="97">
        <f t="shared" si="527"/>
        <v>0</v>
      </c>
      <c r="BO771" s="97">
        <f t="shared" si="528"/>
        <v>0</v>
      </c>
      <c r="BP771" s="97">
        <f t="shared" si="529"/>
        <v>0</v>
      </c>
      <c r="BQ771" s="97">
        <f t="shared" si="530"/>
        <v>0</v>
      </c>
      <c r="BR771" s="97">
        <f t="shared" si="531"/>
        <v>0</v>
      </c>
      <c r="BS771" s="98" t="e">
        <f t="shared" si="532"/>
        <v>#VALUE!</v>
      </c>
      <c r="BT771" s="183"/>
      <c r="BV771" s="122"/>
    </row>
    <row r="772" spans="1:74" s="100" customFormat="1" ht="31.5" customHeight="1" x14ac:dyDescent="0.25">
      <c r="A772" s="74">
        <v>20</v>
      </c>
      <c r="B772" s="75">
        <v>545</v>
      </c>
      <c r="C772" s="49" t="s">
        <v>2036</v>
      </c>
      <c r="D772" s="76" t="s">
        <v>2988</v>
      </c>
      <c r="E772" s="76" t="s">
        <v>1021</v>
      </c>
      <c r="F772" s="101"/>
      <c r="G772" s="101"/>
      <c r="H772" s="101"/>
      <c r="I772" s="101"/>
      <c r="J772" s="257"/>
      <c r="K772" s="101"/>
      <c r="L772" s="101"/>
      <c r="M772" s="77"/>
      <c r="N772" s="49" t="s">
        <v>1498</v>
      </c>
      <c r="O772" s="49"/>
      <c r="P772" s="49"/>
      <c r="Q772" s="102" t="s">
        <v>255</v>
      </c>
      <c r="R772" s="103"/>
      <c r="S772" s="76" t="s">
        <v>1856</v>
      </c>
      <c r="T772" s="76" t="s">
        <v>60</v>
      </c>
      <c r="U772" s="89"/>
      <c r="V772" s="90">
        <v>2</v>
      </c>
      <c r="W772" s="399">
        <f t="shared" si="512"/>
        <v>650000</v>
      </c>
      <c r="X772" s="171" t="s">
        <v>3558</v>
      </c>
      <c r="Y772" s="121"/>
      <c r="Z772" s="473" t="s">
        <v>4576</v>
      </c>
      <c r="AA772" s="473" t="s">
        <v>4576</v>
      </c>
      <c r="AB772" s="473" t="s">
        <v>4576</v>
      </c>
      <c r="AC772" s="121"/>
      <c r="AD772" s="132">
        <v>42544</v>
      </c>
      <c r="AE772" s="132"/>
      <c r="AF772" s="132" t="str">
        <f t="shared" si="513"/>
        <v/>
      </c>
      <c r="AG772" s="132">
        <f t="shared" si="514"/>
        <v>42544</v>
      </c>
      <c r="AH772" s="132"/>
      <c r="AI772" s="132"/>
      <c r="AJ772" s="132"/>
      <c r="AK772" s="215"/>
      <c r="AL772" s="132"/>
      <c r="AM772" s="213"/>
      <c r="AN772" s="111">
        <v>1300000</v>
      </c>
      <c r="AO772" s="49" t="str">
        <f t="shared" si="511"/>
        <v>長野県北佐久郡軽井沢町追分字小田井道上１６、１６－１～２</v>
      </c>
      <c r="AP772" s="49"/>
      <c r="AQ772" s="89"/>
      <c r="AR772" s="93"/>
      <c r="AS772" s="89"/>
      <c r="AT772" s="93"/>
      <c r="AU772" s="89"/>
      <c r="AV772" s="93"/>
      <c r="AW772" s="107"/>
      <c r="AX772" s="103"/>
      <c r="AY772" s="391">
        <f t="shared" si="515"/>
        <v>0</v>
      </c>
      <c r="AZ772" s="95" t="str">
        <f t="shared" si="507"/>
        <v/>
      </c>
      <c r="BA772" s="49" t="str">
        <f t="shared" si="508"/>
        <v>長野県北佐久郡軽井沢町追分字小田井道上１６、１６－１～２</v>
      </c>
      <c r="BB772" s="48">
        <f t="shared" si="516"/>
        <v>2</v>
      </c>
      <c r="BC772" s="96">
        <f t="shared" si="517"/>
        <v>0</v>
      </c>
      <c r="BD772" s="89">
        <f t="shared" si="509"/>
        <v>0</v>
      </c>
      <c r="BE772" s="97">
        <f t="shared" si="518"/>
        <v>0</v>
      </c>
      <c r="BF772" s="97" t="str">
        <f t="shared" si="519"/>
        <v/>
      </c>
      <c r="BG772" s="97">
        <f t="shared" si="520"/>
        <v>0</v>
      </c>
      <c r="BH772" s="97">
        <f t="shared" si="521"/>
        <v>0</v>
      </c>
      <c r="BI772" s="97">
        <f t="shared" si="522"/>
        <v>0</v>
      </c>
      <c r="BJ772" s="97">
        <f t="shared" si="523"/>
        <v>0</v>
      </c>
      <c r="BK772" s="97">
        <f t="shared" si="524"/>
        <v>0</v>
      </c>
      <c r="BL772" s="97">
        <f t="shared" si="525"/>
        <v>0</v>
      </c>
      <c r="BM772" s="97">
        <f t="shared" si="526"/>
        <v>0</v>
      </c>
      <c r="BN772" s="97">
        <f t="shared" si="527"/>
        <v>0</v>
      </c>
      <c r="BO772" s="97">
        <f t="shared" si="528"/>
        <v>0</v>
      </c>
      <c r="BP772" s="97">
        <f t="shared" si="529"/>
        <v>0</v>
      </c>
      <c r="BQ772" s="97">
        <f t="shared" si="530"/>
        <v>0</v>
      </c>
      <c r="BR772" s="97">
        <f t="shared" si="531"/>
        <v>0</v>
      </c>
      <c r="BS772" s="98" t="e">
        <f t="shared" si="532"/>
        <v>#VALUE!</v>
      </c>
      <c r="BT772" s="183"/>
      <c r="BV772" s="122"/>
    </row>
    <row r="773" spans="1:74" s="100" customFormat="1" ht="31.5" customHeight="1" x14ac:dyDescent="0.25">
      <c r="A773" s="74">
        <v>20</v>
      </c>
      <c r="B773" s="75">
        <v>546</v>
      </c>
      <c r="C773" s="49" t="s">
        <v>2036</v>
      </c>
      <c r="D773" s="76" t="s">
        <v>2988</v>
      </c>
      <c r="E773" s="76" t="s">
        <v>1540</v>
      </c>
      <c r="F773" s="101"/>
      <c r="G773" s="101"/>
      <c r="H773" s="101"/>
      <c r="I773" s="101"/>
      <c r="J773" s="257"/>
      <c r="K773" s="101"/>
      <c r="L773" s="101"/>
      <c r="M773" s="77"/>
      <c r="N773" s="49" t="s">
        <v>1551</v>
      </c>
      <c r="O773" s="49"/>
      <c r="P773" s="49"/>
      <c r="Q773" s="102" t="s">
        <v>265</v>
      </c>
      <c r="R773" s="103"/>
      <c r="S773" s="76" t="s">
        <v>1856</v>
      </c>
      <c r="T773" s="76" t="s">
        <v>60</v>
      </c>
      <c r="U773" s="89"/>
      <c r="V773" s="90">
        <v>2</v>
      </c>
      <c r="W773" s="399">
        <f t="shared" si="512"/>
        <v>550000</v>
      </c>
      <c r="X773" s="171" t="s">
        <v>3559</v>
      </c>
      <c r="Y773" s="121"/>
      <c r="Z773" s="473" t="s">
        <v>4575</v>
      </c>
      <c r="AA773" s="473" t="s">
        <v>4576</v>
      </c>
      <c r="AB773" s="473" t="s">
        <v>4576</v>
      </c>
      <c r="AC773" s="121"/>
      <c r="AD773" s="132">
        <v>42580</v>
      </c>
      <c r="AE773" s="132"/>
      <c r="AF773" s="132" t="str">
        <f t="shared" si="513"/>
        <v/>
      </c>
      <c r="AG773" s="132">
        <f t="shared" si="514"/>
        <v>42580</v>
      </c>
      <c r="AH773" s="132"/>
      <c r="AI773" s="132"/>
      <c r="AJ773" s="132"/>
      <c r="AK773" s="215"/>
      <c r="AL773" s="132"/>
      <c r="AM773" s="213"/>
      <c r="AN773" s="111">
        <v>1100000</v>
      </c>
      <c r="AO773" s="49" t="str">
        <f t="shared" si="511"/>
        <v>長野県北佐久郡軽井沢町発地字大平８９１－１２１－１～２</v>
      </c>
      <c r="AP773" s="49"/>
      <c r="AQ773" s="89"/>
      <c r="AR773" s="93"/>
      <c r="AS773" s="89"/>
      <c r="AT773" s="93"/>
      <c r="AU773" s="89"/>
      <c r="AV773" s="93"/>
      <c r="AW773" s="107"/>
      <c r="AX773" s="103"/>
      <c r="AY773" s="391">
        <f t="shared" si="515"/>
        <v>0</v>
      </c>
      <c r="AZ773" s="95" t="str">
        <f t="shared" si="507"/>
        <v/>
      </c>
      <c r="BA773" s="49" t="str">
        <f t="shared" si="508"/>
        <v>長野県北佐久郡軽井沢町発地字大平８９１－１２１－１～２</v>
      </c>
      <c r="BB773" s="48">
        <f t="shared" si="516"/>
        <v>2</v>
      </c>
      <c r="BC773" s="96">
        <f t="shared" si="517"/>
        <v>0</v>
      </c>
      <c r="BD773" s="89">
        <f t="shared" si="509"/>
        <v>0</v>
      </c>
      <c r="BE773" s="97">
        <f t="shared" si="518"/>
        <v>0</v>
      </c>
      <c r="BF773" s="97" t="str">
        <f t="shared" si="519"/>
        <v/>
      </c>
      <c r="BG773" s="97">
        <f t="shared" si="520"/>
        <v>0</v>
      </c>
      <c r="BH773" s="97">
        <f t="shared" si="521"/>
        <v>0</v>
      </c>
      <c r="BI773" s="97">
        <f t="shared" si="522"/>
        <v>0</v>
      </c>
      <c r="BJ773" s="97">
        <f t="shared" si="523"/>
        <v>0</v>
      </c>
      <c r="BK773" s="97">
        <f t="shared" si="524"/>
        <v>0</v>
      </c>
      <c r="BL773" s="97">
        <f t="shared" si="525"/>
        <v>0</v>
      </c>
      <c r="BM773" s="97">
        <f t="shared" si="526"/>
        <v>0</v>
      </c>
      <c r="BN773" s="97">
        <f t="shared" si="527"/>
        <v>0</v>
      </c>
      <c r="BO773" s="97">
        <f t="shared" si="528"/>
        <v>0</v>
      </c>
      <c r="BP773" s="97">
        <f t="shared" si="529"/>
        <v>0</v>
      </c>
      <c r="BQ773" s="97">
        <f t="shared" si="530"/>
        <v>0</v>
      </c>
      <c r="BR773" s="97">
        <f t="shared" si="531"/>
        <v>0</v>
      </c>
      <c r="BS773" s="98" t="e">
        <f t="shared" si="532"/>
        <v>#VALUE!</v>
      </c>
      <c r="BT773" s="183"/>
      <c r="BV773" s="122"/>
    </row>
    <row r="774" spans="1:74" s="100" customFormat="1" ht="31.5" customHeight="1" x14ac:dyDescent="0.25">
      <c r="A774" s="74">
        <v>20</v>
      </c>
      <c r="B774" s="75">
        <v>547</v>
      </c>
      <c r="C774" s="49" t="s">
        <v>2036</v>
      </c>
      <c r="D774" s="76" t="s">
        <v>2988</v>
      </c>
      <c r="E774" s="76" t="s">
        <v>1541</v>
      </c>
      <c r="F774" s="101"/>
      <c r="G774" s="101"/>
      <c r="H774" s="101"/>
      <c r="I774" s="101"/>
      <c r="J774" s="257"/>
      <c r="K774" s="101"/>
      <c r="L774" s="101"/>
      <c r="M774" s="77"/>
      <c r="N774" s="49" t="s">
        <v>1552</v>
      </c>
      <c r="O774" s="49"/>
      <c r="P774" s="49"/>
      <c r="Q774" s="102" t="s">
        <v>266</v>
      </c>
      <c r="R774" s="103"/>
      <c r="S774" s="76" t="s">
        <v>1856</v>
      </c>
      <c r="T774" s="76" t="s">
        <v>60</v>
      </c>
      <c r="U774" s="89"/>
      <c r="V774" s="90">
        <v>2</v>
      </c>
      <c r="W774" s="399">
        <f t="shared" si="512"/>
        <v>550000</v>
      </c>
      <c r="X774" s="171" t="s">
        <v>3559</v>
      </c>
      <c r="Y774" s="121"/>
      <c r="Z774" s="473" t="s">
        <v>4575</v>
      </c>
      <c r="AA774" s="473" t="s">
        <v>4576</v>
      </c>
      <c r="AB774" s="473" t="s">
        <v>4576</v>
      </c>
      <c r="AC774" s="121"/>
      <c r="AD774" s="132">
        <v>42591</v>
      </c>
      <c r="AE774" s="132"/>
      <c r="AF774" s="132" t="str">
        <f t="shared" si="513"/>
        <v/>
      </c>
      <c r="AG774" s="132">
        <f t="shared" si="514"/>
        <v>42591</v>
      </c>
      <c r="AH774" s="132"/>
      <c r="AI774" s="132"/>
      <c r="AJ774" s="132"/>
      <c r="AK774" s="215"/>
      <c r="AL774" s="132"/>
      <c r="AM774" s="213"/>
      <c r="AN774" s="111">
        <v>1100000</v>
      </c>
      <c r="AO774" s="49" t="str">
        <f t="shared" si="511"/>
        <v>長野県北佐久郡軽井沢町発地字大平８９１－１８９－１～２</v>
      </c>
      <c r="AP774" s="49"/>
      <c r="AQ774" s="89"/>
      <c r="AR774" s="93"/>
      <c r="AS774" s="89"/>
      <c r="AT774" s="93"/>
      <c r="AU774" s="89"/>
      <c r="AV774" s="93"/>
      <c r="AW774" s="107"/>
      <c r="AX774" s="103"/>
      <c r="AY774" s="391">
        <f t="shared" si="515"/>
        <v>0</v>
      </c>
      <c r="AZ774" s="95" t="str">
        <f t="shared" si="507"/>
        <v/>
      </c>
      <c r="BA774" s="49" t="str">
        <f t="shared" si="508"/>
        <v>長野県北佐久郡軽井沢町発地字大平８９１－１８９－１～２</v>
      </c>
      <c r="BB774" s="48">
        <f t="shared" si="516"/>
        <v>2</v>
      </c>
      <c r="BC774" s="96">
        <f t="shared" si="517"/>
        <v>0</v>
      </c>
      <c r="BD774" s="89">
        <f t="shared" si="509"/>
        <v>0</v>
      </c>
      <c r="BE774" s="97">
        <f t="shared" si="518"/>
        <v>0</v>
      </c>
      <c r="BF774" s="97" t="str">
        <f t="shared" si="519"/>
        <v/>
      </c>
      <c r="BG774" s="97">
        <f t="shared" si="520"/>
        <v>0</v>
      </c>
      <c r="BH774" s="97">
        <f t="shared" si="521"/>
        <v>0</v>
      </c>
      <c r="BI774" s="97">
        <f t="shared" si="522"/>
        <v>0</v>
      </c>
      <c r="BJ774" s="97">
        <f t="shared" si="523"/>
        <v>0</v>
      </c>
      <c r="BK774" s="97">
        <f t="shared" si="524"/>
        <v>0</v>
      </c>
      <c r="BL774" s="97">
        <f t="shared" si="525"/>
        <v>0</v>
      </c>
      <c r="BM774" s="97">
        <f t="shared" si="526"/>
        <v>0</v>
      </c>
      <c r="BN774" s="97">
        <f t="shared" si="527"/>
        <v>0</v>
      </c>
      <c r="BO774" s="97">
        <f t="shared" si="528"/>
        <v>0</v>
      </c>
      <c r="BP774" s="97">
        <f t="shared" si="529"/>
        <v>0</v>
      </c>
      <c r="BQ774" s="97">
        <f t="shared" si="530"/>
        <v>0</v>
      </c>
      <c r="BR774" s="97">
        <f t="shared" si="531"/>
        <v>0</v>
      </c>
      <c r="BS774" s="98" t="e">
        <f t="shared" si="532"/>
        <v>#VALUE!</v>
      </c>
      <c r="BT774" s="183"/>
      <c r="BV774" s="122"/>
    </row>
    <row r="775" spans="1:74" s="100" customFormat="1" ht="31.5" customHeight="1" x14ac:dyDescent="0.25">
      <c r="A775" s="74">
        <v>20</v>
      </c>
      <c r="B775" s="75">
        <v>548</v>
      </c>
      <c r="C775" s="49" t="s">
        <v>2036</v>
      </c>
      <c r="D775" s="76" t="s">
        <v>2988</v>
      </c>
      <c r="E775" s="76" t="s">
        <v>1155</v>
      </c>
      <c r="F775" s="101"/>
      <c r="G775" s="101"/>
      <c r="H775" s="101"/>
      <c r="I775" s="101"/>
      <c r="J775" s="257"/>
      <c r="K775" s="101"/>
      <c r="L775" s="101"/>
      <c r="M775" s="77"/>
      <c r="N775" s="49" t="s">
        <v>1553</v>
      </c>
      <c r="O775" s="49"/>
      <c r="P775" s="49"/>
      <c r="Q775" s="102" t="s">
        <v>267</v>
      </c>
      <c r="R775" s="103"/>
      <c r="S775" s="76" t="s">
        <v>1856</v>
      </c>
      <c r="T775" s="76" t="s">
        <v>60</v>
      </c>
      <c r="U775" s="89"/>
      <c r="V775" s="90">
        <v>2</v>
      </c>
      <c r="W775" s="399">
        <f t="shared" si="512"/>
        <v>550000</v>
      </c>
      <c r="X775" s="171" t="s">
        <v>3560</v>
      </c>
      <c r="Y775" s="121"/>
      <c r="Z775" s="473" t="s">
        <v>4575</v>
      </c>
      <c r="AA775" s="473" t="s">
        <v>4576</v>
      </c>
      <c r="AB775" s="473" t="s">
        <v>4576</v>
      </c>
      <c r="AC775" s="121"/>
      <c r="AD775" s="132">
        <v>42515</v>
      </c>
      <c r="AE775" s="132"/>
      <c r="AF775" s="132" t="str">
        <f t="shared" si="513"/>
        <v/>
      </c>
      <c r="AG775" s="132">
        <f t="shared" si="514"/>
        <v>42515</v>
      </c>
      <c r="AH775" s="132"/>
      <c r="AI775" s="132"/>
      <c r="AJ775" s="132"/>
      <c r="AK775" s="215"/>
      <c r="AL775" s="132"/>
      <c r="AM775" s="213"/>
      <c r="AN775" s="111">
        <v>1100000</v>
      </c>
      <c r="AO775" s="49" t="str">
        <f t="shared" si="511"/>
        <v>長野県北佐久郡軽井沢町発地字長尾１３７２－８－１～２</v>
      </c>
      <c r="AP775" s="49"/>
      <c r="AQ775" s="89"/>
      <c r="AR775" s="93"/>
      <c r="AS775" s="89"/>
      <c r="AT775" s="93"/>
      <c r="AU775" s="89"/>
      <c r="AV775" s="93"/>
      <c r="AW775" s="107"/>
      <c r="AX775" s="103"/>
      <c r="AY775" s="391">
        <f t="shared" si="515"/>
        <v>0</v>
      </c>
      <c r="AZ775" s="95" t="str">
        <f t="shared" si="507"/>
        <v/>
      </c>
      <c r="BA775" s="49" t="str">
        <f t="shared" si="508"/>
        <v>長野県北佐久郡軽井沢町発地字長尾１３７２－８－１～２</v>
      </c>
      <c r="BB775" s="48">
        <f t="shared" si="516"/>
        <v>2</v>
      </c>
      <c r="BC775" s="96">
        <f t="shared" si="517"/>
        <v>0</v>
      </c>
      <c r="BD775" s="89">
        <f t="shared" si="509"/>
        <v>0</v>
      </c>
      <c r="BE775" s="97">
        <f t="shared" si="518"/>
        <v>0</v>
      </c>
      <c r="BF775" s="97" t="str">
        <f t="shared" si="519"/>
        <v/>
      </c>
      <c r="BG775" s="97">
        <f t="shared" si="520"/>
        <v>0</v>
      </c>
      <c r="BH775" s="97">
        <f t="shared" si="521"/>
        <v>0</v>
      </c>
      <c r="BI775" s="97">
        <f t="shared" si="522"/>
        <v>0</v>
      </c>
      <c r="BJ775" s="97">
        <f t="shared" si="523"/>
        <v>0</v>
      </c>
      <c r="BK775" s="97">
        <f t="shared" si="524"/>
        <v>0</v>
      </c>
      <c r="BL775" s="97">
        <f t="shared" si="525"/>
        <v>0</v>
      </c>
      <c r="BM775" s="97">
        <f t="shared" si="526"/>
        <v>0</v>
      </c>
      <c r="BN775" s="97">
        <f t="shared" si="527"/>
        <v>0</v>
      </c>
      <c r="BO775" s="97">
        <f t="shared" si="528"/>
        <v>0</v>
      </c>
      <c r="BP775" s="97">
        <f t="shared" si="529"/>
        <v>0</v>
      </c>
      <c r="BQ775" s="97">
        <f t="shared" si="530"/>
        <v>0</v>
      </c>
      <c r="BR775" s="97">
        <f t="shared" si="531"/>
        <v>0</v>
      </c>
      <c r="BS775" s="98" t="e">
        <f t="shared" si="532"/>
        <v>#VALUE!</v>
      </c>
      <c r="BT775" s="183"/>
      <c r="BU775" s="58"/>
      <c r="BV775" s="122"/>
    </row>
    <row r="776" spans="1:74" s="100" customFormat="1" ht="31.5" customHeight="1" x14ac:dyDescent="0.25">
      <c r="A776" s="74">
        <v>20</v>
      </c>
      <c r="B776" s="75">
        <v>549</v>
      </c>
      <c r="C776" s="49" t="s">
        <v>2036</v>
      </c>
      <c r="D776" s="76" t="s">
        <v>2988</v>
      </c>
      <c r="E776" s="76" t="s">
        <v>1542</v>
      </c>
      <c r="F776" s="101"/>
      <c r="G776" s="101"/>
      <c r="H776" s="101"/>
      <c r="I776" s="101"/>
      <c r="J776" s="257"/>
      <c r="K776" s="101"/>
      <c r="L776" s="101"/>
      <c r="M776" s="77"/>
      <c r="N776" s="49" t="s">
        <v>1554</v>
      </c>
      <c r="O776" s="49"/>
      <c r="P776" s="49"/>
      <c r="Q776" s="102" t="s">
        <v>268</v>
      </c>
      <c r="R776" s="103"/>
      <c r="S776" s="76" t="s">
        <v>1856</v>
      </c>
      <c r="T776" s="76" t="s">
        <v>60</v>
      </c>
      <c r="U776" s="89"/>
      <c r="V776" s="90">
        <v>2</v>
      </c>
      <c r="W776" s="399">
        <f t="shared" si="512"/>
        <v>500000</v>
      </c>
      <c r="X776" s="171" t="s">
        <v>3561</v>
      </c>
      <c r="Y776" s="121"/>
      <c r="Z776" s="473" t="s">
        <v>4575</v>
      </c>
      <c r="AA776" s="473" t="s">
        <v>4576</v>
      </c>
      <c r="AB776" s="473" t="s">
        <v>4576</v>
      </c>
      <c r="AC776" s="121"/>
      <c r="AD776" s="132">
        <v>42591</v>
      </c>
      <c r="AE776" s="132"/>
      <c r="AF776" s="132" t="str">
        <f t="shared" si="513"/>
        <v/>
      </c>
      <c r="AG776" s="132">
        <f t="shared" si="514"/>
        <v>42591</v>
      </c>
      <c r="AH776" s="132"/>
      <c r="AI776" s="132"/>
      <c r="AJ776" s="132"/>
      <c r="AK776" s="215"/>
      <c r="AL776" s="132"/>
      <c r="AM776" s="213"/>
      <c r="AN776" s="111">
        <v>1000000</v>
      </c>
      <c r="AO776" s="49" t="str">
        <f t="shared" si="511"/>
        <v>長野県北佐久郡軽井沢町発地字東原１６７－６－１～２</v>
      </c>
      <c r="AP776" s="49"/>
      <c r="AQ776" s="89"/>
      <c r="AR776" s="93"/>
      <c r="AS776" s="89"/>
      <c r="AT776" s="93"/>
      <c r="AU776" s="89"/>
      <c r="AV776" s="93"/>
      <c r="AW776" s="107"/>
      <c r="AX776" s="103"/>
      <c r="AY776" s="391">
        <f t="shared" si="515"/>
        <v>0</v>
      </c>
      <c r="AZ776" s="95" t="str">
        <f t="shared" si="507"/>
        <v/>
      </c>
      <c r="BA776" s="49" t="str">
        <f t="shared" si="508"/>
        <v>長野県北佐久郡軽井沢町発地字東原１６７－６－１～２</v>
      </c>
      <c r="BB776" s="48">
        <f t="shared" si="516"/>
        <v>2</v>
      </c>
      <c r="BC776" s="96">
        <f t="shared" si="517"/>
        <v>0</v>
      </c>
      <c r="BD776" s="89">
        <f t="shared" si="509"/>
        <v>0</v>
      </c>
      <c r="BE776" s="97">
        <f t="shared" si="518"/>
        <v>0</v>
      </c>
      <c r="BF776" s="97" t="str">
        <f t="shared" si="519"/>
        <v/>
      </c>
      <c r="BG776" s="97">
        <f t="shared" si="520"/>
        <v>0</v>
      </c>
      <c r="BH776" s="97">
        <f t="shared" si="521"/>
        <v>0</v>
      </c>
      <c r="BI776" s="97">
        <f t="shared" si="522"/>
        <v>0</v>
      </c>
      <c r="BJ776" s="97">
        <f t="shared" si="523"/>
        <v>0</v>
      </c>
      <c r="BK776" s="97">
        <f t="shared" si="524"/>
        <v>0</v>
      </c>
      <c r="BL776" s="97">
        <f t="shared" si="525"/>
        <v>0</v>
      </c>
      <c r="BM776" s="97">
        <f t="shared" si="526"/>
        <v>0</v>
      </c>
      <c r="BN776" s="97">
        <f t="shared" si="527"/>
        <v>0</v>
      </c>
      <c r="BO776" s="97">
        <f t="shared" si="528"/>
        <v>0</v>
      </c>
      <c r="BP776" s="97">
        <f t="shared" si="529"/>
        <v>0</v>
      </c>
      <c r="BQ776" s="97">
        <f t="shared" si="530"/>
        <v>0</v>
      </c>
      <c r="BR776" s="97">
        <f t="shared" si="531"/>
        <v>0</v>
      </c>
      <c r="BS776" s="98" t="e">
        <f t="shared" si="532"/>
        <v>#VALUE!</v>
      </c>
      <c r="BT776" s="183"/>
      <c r="BU776" s="58"/>
      <c r="BV776" s="122"/>
    </row>
    <row r="777" spans="1:74" s="100" customFormat="1" ht="31.5" customHeight="1" x14ac:dyDescent="0.25">
      <c r="A777" s="74">
        <v>20</v>
      </c>
      <c r="B777" s="75">
        <v>550</v>
      </c>
      <c r="C777" s="49" t="s">
        <v>2036</v>
      </c>
      <c r="D777" s="76" t="s">
        <v>2988</v>
      </c>
      <c r="E777" s="76" t="s">
        <v>1543</v>
      </c>
      <c r="F777" s="101"/>
      <c r="G777" s="101"/>
      <c r="H777" s="101"/>
      <c r="I777" s="101"/>
      <c r="J777" s="257"/>
      <c r="K777" s="101"/>
      <c r="L777" s="101"/>
      <c r="M777" s="77"/>
      <c r="N777" s="49" t="s">
        <v>1555</v>
      </c>
      <c r="O777" s="49"/>
      <c r="P777" s="49"/>
      <c r="Q777" s="102" t="s">
        <v>269</v>
      </c>
      <c r="R777" s="103"/>
      <c r="S777" s="76" t="s">
        <v>1856</v>
      </c>
      <c r="T777" s="76" t="s">
        <v>60</v>
      </c>
      <c r="U777" s="89"/>
      <c r="V777" s="90">
        <v>2</v>
      </c>
      <c r="W777" s="399">
        <f t="shared" si="512"/>
        <v>600000</v>
      </c>
      <c r="X777" s="171" t="s">
        <v>3562</v>
      </c>
      <c r="Y777" s="121"/>
      <c r="Z777" s="473" t="s">
        <v>4575</v>
      </c>
      <c r="AA777" s="473" t="s">
        <v>4576</v>
      </c>
      <c r="AB777" s="473" t="s">
        <v>4576</v>
      </c>
      <c r="AC777" s="121"/>
      <c r="AD777" s="132">
        <v>42591</v>
      </c>
      <c r="AE777" s="132"/>
      <c r="AF777" s="132" t="str">
        <f t="shared" si="513"/>
        <v/>
      </c>
      <c r="AG777" s="132">
        <f t="shared" si="514"/>
        <v>42591</v>
      </c>
      <c r="AH777" s="132"/>
      <c r="AI777" s="132"/>
      <c r="AJ777" s="132"/>
      <c r="AK777" s="242"/>
      <c r="AL777" s="132"/>
      <c r="AM777" s="213"/>
      <c r="AN777" s="111">
        <v>1200000</v>
      </c>
      <c r="AO777" s="49" t="str">
        <f t="shared" si="511"/>
        <v>長野県北佐久郡軽井沢町発地字弁天平－１～２</v>
      </c>
      <c r="AP777" s="49"/>
      <c r="AQ777" s="89"/>
      <c r="AR777" s="93"/>
      <c r="AS777" s="89"/>
      <c r="AT777" s="93"/>
      <c r="AU777" s="89"/>
      <c r="AV777" s="93"/>
      <c r="AW777" s="107"/>
      <c r="AX777" s="103"/>
      <c r="AY777" s="391">
        <f t="shared" si="515"/>
        <v>0</v>
      </c>
      <c r="AZ777" s="95" t="str">
        <f t="shared" si="507"/>
        <v/>
      </c>
      <c r="BA777" s="49" t="str">
        <f t="shared" si="508"/>
        <v>長野県北佐久郡軽井沢町発地字弁天平－１～２</v>
      </c>
      <c r="BB777" s="48">
        <f t="shared" si="516"/>
        <v>2</v>
      </c>
      <c r="BC777" s="96">
        <f t="shared" si="517"/>
        <v>0</v>
      </c>
      <c r="BD777" s="89">
        <f t="shared" si="509"/>
        <v>0</v>
      </c>
      <c r="BE777" s="97">
        <f t="shared" si="518"/>
        <v>0</v>
      </c>
      <c r="BF777" s="97" t="str">
        <f t="shared" si="519"/>
        <v/>
      </c>
      <c r="BG777" s="97">
        <f t="shared" si="520"/>
        <v>0</v>
      </c>
      <c r="BH777" s="97">
        <f t="shared" si="521"/>
        <v>0</v>
      </c>
      <c r="BI777" s="97">
        <f t="shared" si="522"/>
        <v>0</v>
      </c>
      <c r="BJ777" s="97">
        <f t="shared" si="523"/>
        <v>0</v>
      </c>
      <c r="BK777" s="97">
        <f t="shared" si="524"/>
        <v>0</v>
      </c>
      <c r="BL777" s="97">
        <f t="shared" si="525"/>
        <v>0</v>
      </c>
      <c r="BM777" s="97">
        <f t="shared" si="526"/>
        <v>0</v>
      </c>
      <c r="BN777" s="97">
        <f t="shared" si="527"/>
        <v>0</v>
      </c>
      <c r="BO777" s="97">
        <f t="shared" si="528"/>
        <v>0</v>
      </c>
      <c r="BP777" s="97">
        <f t="shared" si="529"/>
        <v>0</v>
      </c>
      <c r="BQ777" s="97">
        <f t="shared" si="530"/>
        <v>0</v>
      </c>
      <c r="BR777" s="97">
        <f t="shared" si="531"/>
        <v>0</v>
      </c>
      <c r="BS777" s="98" t="e">
        <f t="shared" si="532"/>
        <v>#VALUE!</v>
      </c>
      <c r="BT777" s="183"/>
      <c r="BU777" s="58"/>
      <c r="BV777" s="122"/>
    </row>
    <row r="778" spans="1:74" s="100" customFormat="1" ht="31.5" customHeight="1" x14ac:dyDescent="0.25">
      <c r="A778" s="74">
        <v>20</v>
      </c>
      <c r="B778" s="75">
        <v>551</v>
      </c>
      <c r="C778" s="49" t="s">
        <v>2036</v>
      </c>
      <c r="D778" s="76" t="s">
        <v>2988</v>
      </c>
      <c r="E778" s="76" t="s">
        <v>1544</v>
      </c>
      <c r="F778" s="101"/>
      <c r="G778" s="101"/>
      <c r="H778" s="101"/>
      <c r="I778" s="101"/>
      <c r="J778" s="257"/>
      <c r="K778" s="101"/>
      <c r="L778" s="101"/>
      <c r="M778" s="77"/>
      <c r="N778" s="49" t="s">
        <v>1556</v>
      </c>
      <c r="O778" s="49"/>
      <c r="P778" s="49"/>
      <c r="Q778" s="102" t="s">
        <v>270</v>
      </c>
      <c r="R778" s="103"/>
      <c r="S778" s="76" t="s">
        <v>1856</v>
      </c>
      <c r="T778" s="76" t="s">
        <v>60</v>
      </c>
      <c r="U778" s="89"/>
      <c r="V778" s="90">
        <v>2</v>
      </c>
      <c r="W778" s="399">
        <f t="shared" si="512"/>
        <v>900000</v>
      </c>
      <c r="X778" s="171" t="s">
        <v>3563</v>
      </c>
      <c r="Y778" s="121"/>
      <c r="Z778" s="473" t="s">
        <v>4575</v>
      </c>
      <c r="AA778" s="473" t="s">
        <v>4576</v>
      </c>
      <c r="AB778" s="473" t="s">
        <v>4576</v>
      </c>
      <c r="AC778" s="121"/>
      <c r="AD778" s="132">
        <v>42591</v>
      </c>
      <c r="AE778" s="132"/>
      <c r="AF778" s="132" t="str">
        <f t="shared" si="513"/>
        <v/>
      </c>
      <c r="AG778" s="132">
        <f t="shared" si="514"/>
        <v>42591</v>
      </c>
      <c r="AH778" s="132"/>
      <c r="AI778" s="132"/>
      <c r="AJ778" s="132"/>
      <c r="AK778" s="215"/>
      <c r="AL778" s="132"/>
      <c r="AM778" s="213"/>
      <c r="AN778" s="111">
        <v>1800000</v>
      </c>
      <c r="AO778" s="49" t="str">
        <f t="shared" si="511"/>
        <v>長野県北佐久郡軽井沢町発地字弁天平４４５－３－１～２</v>
      </c>
      <c r="AP778" s="49"/>
      <c r="AQ778" s="89"/>
      <c r="AR778" s="93"/>
      <c r="AS778" s="89"/>
      <c r="AT778" s="93"/>
      <c r="AU778" s="89"/>
      <c r="AV778" s="93"/>
      <c r="AW778" s="107"/>
      <c r="AX778" s="103"/>
      <c r="AY778" s="391">
        <f t="shared" si="515"/>
        <v>0</v>
      </c>
      <c r="AZ778" s="95" t="str">
        <f t="shared" si="507"/>
        <v/>
      </c>
      <c r="BA778" s="49" t="str">
        <f t="shared" si="508"/>
        <v>長野県北佐久郡軽井沢町発地字弁天平４４５－３－１～２</v>
      </c>
      <c r="BB778" s="48">
        <f t="shared" si="516"/>
        <v>2</v>
      </c>
      <c r="BC778" s="96">
        <f t="shared" si="517"/>
        <v>0</v>
      </c>
      <c r="BD778" s="89">
        <f t="shared" si="509"/>
        <v>0</v>
      </c>
      <c r="BE778" s="97">
        <f t="shared" si="518"/>
        <v>0</v>
      </c>
      <c r="BF778" s="97" t="str">
        <f t="shared" si="519"/>
        <v/>
      </c>
      <c r="BG778" s="97">
        <f t="shared" si="520"/>
        <v>0</v>
      </c>
      <c r="BH778" s="97">
        <f t="shared" si="521"/>
        <v>0</v>
      </c>
      <c r="BI778" s="97">
        <f t="shared" si="522"/>
        <v>0</v>
      </c>
      <c r="BJ778" s="97">
        <f t="shared" si="523"/>
        <v>0</v>
      </c>
      <c r="BK778" s="97">
        <f t="shared" si="524"/>
        <v>0</v>
      </c>
      <c r="BL778" s="97">
        <f t="shared" si="525"/>
        <v>0</v>
      </c>
      <c r="BM778" s="97">
        <f t="shared" si="526"/>
        <v>0</v>
      </c>
      <c r="BN778" s="97">
        <f t="shared" si="527"/>
        <v>0</v>
      </c>
      <c r="BO778" s="97">
        <f t="shared" si="528"/>
        <v>0</v>
      </c>
      <c r="BP778" s="97">
        <f t="shared" si="529"/>
        <v>0</v>
      </c>
      <c r="BQ778" s="97">
        <f t="shared" si="530"/>
        <v>0</v>
      </c>
      <c r="BR778" s="97">
        <f t="shared" si="531"/>
        <v>0</v>
      </c>
      <c r="BS778" s="98" t="e">
        <f t="shared" si="532"/>
        <v>#VALUE!</v>
      </c>
      <c r="BT778" s="183"/>
      <c r="BU778" s="58"/>
      <c r="BV778" s="122"/>
    </row>
    <row r="779" spans="1:74" s="100" customFormat="1" ht="31.5" customHeight="1" x14ac:dyDescent="0.25">
      <c r="A779" s="74">
        <v>20</v>
      </c>
      <c r="B779" s="75">
        <v>552</v>
      </c>
      <c r="C779" s="49" t="s">
        <v>2036</v>
      </c>
      <c r="D779" s="76" t="s">
        <v>2988</v>
      </c>
      <c r="E779" s="76" t="s">
        <v>1539</v>
      </c>
      <c r="F779" s="101"/>
      <c r="G779" s="101"/>
      <c r="H779" s="101"/>
      <c r="I779" s="101"/>
      <c r="J779" s="257"/>
      <c r="K779" s="101"/>
      <c r="L779" s="101"/>
      <c r="M779" s="77"/>
      <c r="N779" s="49" t="s">
        <v>1550</v>
      </c>
      <c r="O779" s="49"/>
      <c r="P779" s="49"/>
      <c r="Q779" s="102" t="s">
        <v>264</v>
      </c>
      <c r="R779" s="103"/>
      <c r="S779" s="76" t="s">
        <v>1856</v>
      </c>
      <c r="T779" s="76" t="s">
        <v>60</v>
      </c>
      <c r="U779" s="89"/>
      <c r="V779" s="90">
        <v>2</v>
      </c>
      <c r="W779" s="399">
        <f t="shared" si="512"/>
        <v>343990</v>
      </c>
      <c r="X779" s="171" t="s">
        <v>3564</v>
      </c>
      <c r="Y779" s="209" t="s">
        <v>2310</v>
      </c>
      <c r="Z779" s="473" t="s">
        <v>4575</v>
      </c>
      <c r="AA779" s="473" t="s">
        <v>4575</v>
      </c>
      <c r="AB779" s="473" t="s">
        <v>3743</v>
      </c>
      <c r="AC779" s="121"/>
      <c r="AD779" s="132">
        <v>42721</v>
      </c>
      <c r="AE779" s="132"/>
      <c r="AF779" s="132" t="str">
        <f t="shared" si="513"/>
        <v/>
      </c>
      <c r="AG779" s="132">
        <f t="shared" si="514"/>
        <v>42721</v>
      </c>
      <c r="AH779" s="132"/>
      <c r="AI779" s="132"/>
      <c r="AJ779" s="132"/>
      <c r="AK779" s="215"/>
      <c r="AL779" s="132"/>
      <c r="AM779" s="213"/>
      <c r="AN779" s="111">
        <v>687980</v>
      </c>
      <c r="AO779" s="49" t="str">
        <f t="shared" si="511"/>
        <v>長野県北佐久郡軽井沢町発地字箕輪２５４５－２</v>
      </c>
      <c r="AP779" s="49"/>
      <c r="AQ779" s="89"/>
      <c r="AR779" s="93"/>
      <c r="AS779" s="89"/>
      <c r="AT779" s="93"/>
      <c r="AU779" s="89"/>
      <c r="AV779" s="93"/>
      <c r="AW779" s="107"/>
      <c r="AX779" s="103"/>
      <c r="AY779" s="391">
        <f t="shared" si="515"/>
        <v>0</v>
      </c>
      <c r="AZ779" s="95" t="str">
        <f t="shared" si="507"/>
        <v/>
      </c>
      <c r="BA779" s="49" t="str">
        <f t="shared" si="508"/>
        <v>長野県北佐久郡軽井沢町発地字箕輪２５４５－２</v>
      </c>
      <c r="BB779" s="48">
        <f t="shared" si="516"/>
        <v>2</v>
      </c>
      <c r="BC779" s="96" t="str">
        <f t="shared" si="517"/>
        <v>自社物件</v>
      </c>
      <c r="BD779" s="89">
        <f t="shared" si="509"/>
        <v>0</v>
      </c>
      <c r="BE779" s="97">
        <f t="shared" si="518"/>
        <v>0</v>
      </c>
      <c r="BF779" s="97" t="str">
        <f t="shared" si="519"/>
        <v/>
      </c>
      <c r="BG779" s="97">
        <f t="shared" si="520"/>
        <v>0</v>
      </c>
      <c r="BH779" s="97">
        <f t="shared" si="521"/>
        <v>0</v>
      </c>
      <c r="BI779" s="97">
        <f t="shared" si="522"/>
        <v>0</v>
      </c>
      <c r="BJ779" s="97">
        <f t="shared" si="523"/>
        <v>0</v>
      </c>
      <c r="BK779" s="97">
        <f t="shared" si="524"/>
        <v>0</v>
      </c>
      <c r="BL779" s="97">
        <f t="shared" si="525"/>
        <v>0</v>
      </c>
      <c r="BM779" s="97">
        <f t="shared" si="526"/>
        <v>0</v>
      </c>
      <c r="BN779" s="97">
        <f t="shared" si="527"/>
        <v>0</v>
      </c>
      <c r="BO779" s="97">
        <f t="shared" si="528"/>
        <v>0</v>
      </c>
      <c r="BP779" s="97">
        <f t="shared" si="529"/>
        <v>0</v>
      </c>
      <c r="BQ779" s="97">
        <f t="shared" si="530"/>
        <v>0</v>
      </c>
      <c r="BR779" s="97">
        <f t="shared" si="531"/>
        <v>0</v>
      </c>
      <c r="BS779" s="98" t="e">
        <f t="shared" si="532"/>
        <v>#VALUE!</v>
      </c>
      <c r="BT779" s="183"/>
      <c r="BU779" s="58"/>
      <c r="BV779" s="122"/>
    </row>
    <row r="780" spans="1:74" s="100" customFormat="1" ht="31.5" customHeight="1" x14ac:dyDescent="0.25">
      <c r="A780" s="74">
        <v>20</v>
      </c>
      <c r="B780" s="75">
        <v>553</v>
      </c>
      <c r="C780" s="49" t="s">
        <v>2037</v>
      </c>
      <c r="D780" s="76" t="s">
        <v>2988</v>
      </c>
      <c r="E780" s="76" t="s">
        <v>1134</v>
      </c>
      <c r="F780" s="101"/>
      <c r="G780" s="101"/>
      <c r="H780" s="101"/>
      <c r="I780" s="101"/>
      <c r="J780" s="257"/>
      <c r="K780" s="101"/>
      <c r="L780" s="101"/>
      <c r="M780" s="77"/>
      <c r="N780" s="49" t="s">
        <v>1504</v>
      </c>
      <c r="O780" s="49"/>
      <c r="P780" s="49"/>
      <c r="Q780" s="102" t="s">
        <v>275</v>
      </c>
      <c r="R780" s="103"/>
      <c r="S780" s="76" t="s">
        <v>1856</v>
      </c>
      <c r="T780" s="76" t="s">
        <v>60</v>
      </c>
      <c r="U780" s="89"/>
      <c r="V780" s="90">
        <v>2</v>
      </c>
      <c r="W780" s="399">
        <f t="shared" si="512"/>
        <v>550000</v>
      </c>
      <c r="X780" s="171" t="s">
        <v>3565</v>
      </c>
      <c r="Y780" s="121"/>
      <c r="Z780" s="473" t="s">
        <v>4575</v>
      </c>
      <c r="AA780" s="473" t="s">
        <v>4575</v>
      </c>
      <c r="AB780" s="473" t="s">
        <v>4576</v>
      </c>
      <c r="AC780" s="121"/>
      <c r="AD780" s="132">
        <v>42586</v>
      </c>
      <c r="AE780" s="132"/>
      <c r="AF780" s="132" t="str">
        <f t="shared" si="513"/>
        <v/>
      </c>
      <c r="AG780" s="132">
        <f t="shared" si="514"/>
        <v>42586</v>
      </c>
      <c r="AH780" s="132"/>
      <c r="AI780" s="132"/>
      <c r="AJ780" s="132"/>
      <c r="AK780" s="215"/>
      <c r="AL780" s="132"/>
      <c r="AM780" s="213"/>
      <c r="AN780" s="111">
        <v>1100000</v>
      </c>
      <c r="AO780" s="49" t="str">
        <f t="shared" si="511"/>
        <v>長野県北佐久郡御代田町塩野（番地未確定）－１～２</v>
      </c>
      <c r="AP780" s="49"/>
      <c r="AQ780" s="89"/>
      <c r="AR780" s="93"/>
      <c r="AS780" s="89"/>
      <c r="AT780" s="93"/>
      <c r="AU780" s="89"/>
      <c r="AV780" s="93"/>
      <c r="AW780" s="107"/>
      <c r="AX780" s="103"/>
      <c r="AY780" s="391">
        <f t="shared" si="515"/>
        <v>0</v>
      </c>
      <c r="AZ780" s="95" t="str">
        <f t="shared" si="507"/>
        <v/>
      </c>
      <c r="BA780" s="49" t="str">
        <f t="shared" si="508"/>
        <v>長野県北佐久郡御代田町塩野（番地未確定）－１～２</v>
      </c>
      <c r="BB780" s="48">
        <f t="shared" si="516"/>
        <v>2</v>
      </c>
      <c r="BC780" s="96">
        <f t="shared" si="517"/>
        <v>0</v>
      </c>
      <c r="BD780" s="89">
        <f t="shared" si="509"/>
        <v>0</v>
      </c>
      <c r="BE780" s="97">
        <f t="shared" si="518"/>
        <v>0</v>
      </c>
      <c r="BF780" s="97" t="str">
        <f t="shared" si="519"/>
        <v/>
      </c>
      <c r="BG780" s="97">
        <f t="shared" si="520"/>
        <v>0</v>
      </c>
      <c r="BH780" s="97">
        <f t="shared" si="521"/>
        <v>0</v>
      </c>
      <c r="BI780" s="97">
        <f t="shared" si="522"/>
        <v>0</v>
      </c>
      <c r="BJ780" s="97">
        <f t="shared" si="523"/>
        <v>0</v>
      </c>
      <c r="BK780" s="97">
        <f t="shared" si="524"/>
        <v>0</v>
      </c>
      <c r="BL780" s="97">
        <f t="shared" si="525"/>
        <v>0</v>
      </c>
      <c r="BM780" s="97">
        <f t="shared" si="526"/>
        <v>0</v>
      </c>
      <c r="BN780" s="97">
        <f t="shared" si="527"/>
        <v>0</v>
      </c>
      <c r="BO780" s="97">
        <f t="shared" si="528"/>
        <v>0</v>
      </c>
      <c r="BP780" s="97">
        <f t="shared" si="529"/>
        <v>0</v>
      </c>
      <c r="BQ780" s="97">
        <f t="shared" si="530"/>
        <v>0</v>
      </c>
      <c r="BR780" s="97">
        <f t="shared" si="531"/>
        <v>0</v>
      </c>
      <c r="BS780" s="98" t="e">
        <f t="shared" si="532"/>
        <v>#VALUE!</v>
      </c>
      <c r="BT780" s="183"/>
      <c r="BU780" s="58"/>
      <c r="BV780" s="122"/>
    </row>
    <row r="781" spans="1:74" s="100" customFormat="1" ht="31.5" customHeight="1" x14ac:dyDescent="0.25">
      <c r="A781" s="74">
        <v>20</v>
      </c>
      <c r="B781" s="75">
        <v>554</v>
      </c>
      <c r="C781" s="49" t="s">
        <v>2037</v>
      </c>
      <c r="D781" s="76" t="s">
        <v>2988</v>
      </c>
      <c r="E781" s="76" t="s">
        <v>1137</v>
      </c>
      <c r="F781" s="101"/>
      <c r="G781" s="101"/>
      <c r="H781" s="101"/>
      <c r="I781" s="101"/>
      <c r="J781" s="257"/>
      <c r="K781" s="101"/>
      <c r="L781" s="101"/>
      <c r="M781" s="77"/>
      <c r="N781" s="49" t="s">
        <v>1510</v>
      </c>
      <c r="O781" s="49"/>
      <c r="P781" s="49"/>
      <c r="Q781" s="102" t="s">
        <v>276</v>
      </c>
      <c r="R781" s="103"/>
      <c r="S781" s="76" t="s">
        <v>1856</v>
      </c>
      <c r="T781" s="76" t="s">
        <v>60</v>
      </c>
      <c r="U781" s="89"/>
      <c r="V781" s="90">
        <v>2</v>
      </c>
      <c r="W781" s="399">
        <f t="shared" si="512"/>
        <v>251420</v>
      </c>
      <c r="X781" s="171" t="s">
        <v>3566</v>
      </c>
      <c r="Y781" s="121"/>
      <c r="Z781" s="473" t="s">
        <v>4575</v>
      </c>
      <c r="AA781" s="473" t="s">
        <v>4575</v>
      </c>
      <c r="AB781" s="473" t="s">
        <v>4576</v>
      </c>
      <c r="AC781" s="121"/>
      <c r="AD781" s="132">
        <v>41625</v>
      </c>
      <c r="AE781" s="132"/>
      <c r="AF781" s="132" t="str">
        <f t="shared" si="513"/>
        <v/>
      </c>
      <c r="AG781" s="132">
        <f t="shared" si="514"/>
        <v>41625</v>
      </c>
      <c r="AH781" s="132"/>
      <c r="AI781" s="132"/>
      <c r="AJ781" s="132"/>
      <c r="AK781" s="215"/>
      <c r="AL781" s="132"/>
      <c r="AM781" s="213"/>
      <c r="AN781" s="111">
        <v>502840</v>
      </c>
      <c r="AO781" s="49" t="str">
        <f t="shared" si="511"/>
        <v>長野県北佐久郡御代田町塩野３１８０－２１０</v>
      </c>
      <c r="AP781" s="49"/>
      <c r="AQ781" s="89"/>
      <c r="AR781" s="93"/>
      <c r="AS781" s="89"/>
      <c r="AT781" s="93"/>
      <c r="AU781" s="89"/>
      <c r="AV781" s="93"/>
      <c r="AW781" s="107"/>
      <c r="AX781" s="103"/>
      <c r="AY781" s="391">
        <f t="shared" si="515"/>
        <v>0</v>
      </c>
      <c r="AZ781" s="95" t="str">
        <f t="shared" si="507"/>
        <v/>
      </c>
      <c r="BA781" s="49" t="str">
        <f t="shared" si="508"/>
        <v>長野県北佐久郡御代田町塩野３１８０－２１０</v>
      </c>
      <c r="BB781" s="48">
        <f t="shared" si="516"/>
        <v>2</v>
      </c>
      <c r="BC781" s="96">
        <f t="shared" si="517"/>
        <v>0</v>
      </c>
      <c r="BD781" s="89">
        <f t="shared" si="509"/>
        <v>0</v>
      </c>
      <c r="BE781" s="97">
        <f t="shared" si="518"/>
        <v>0</v>
      </c>
      <c r="BF781" s="97" t="str">
        <f t="shared" si="519"/>
        <v/>
      </c>
      <c r="BG781" s="97">
        <f t="shared" si="520"/>
        <v>0</v>
      </c>
      <c r="BH781" s="97">
        <f t="shared" si="521"/>
        <v>0</v>
      </c>
      <c r="BI781" s="97">
        <f t="shared" si="522"/>
        <v>0</v>
      </c>
      <c r="BJ781" s="97">
        <f t="shared" si="523"/>
        <v>0</v>
      </c>
      <c r="BK781" s="97">
        <f t="shared" si="524"/>
        <v>0</v>
      </c>
      <c r="BL781" s="97">
        <f t="shared" si="525"/>
        <v>0</v>
      </c>
      <c r="BM781" s="97">
        <f t="shared" si="526"/>
        <v>0</v>
      </c>
      <c r="BN781" s="97">
        <f t="shared" si="527"/>
        <v>0</v>
      </c>
      <c r="BO781" s="97">
        <f t="shared" si="528"/>
        <v>0</v>
      </c>
      <c r="BP781" s="97">
        <f t="shared" si="529"/>
        <v>0</v>
      </c>
      <c r="BQ781" s="97">
        <f t="shared" si="530"/>
        <v>0</v>
      </c>
      <c r="BR781" s="97">
        <f t="shared" si="531"/>
        <v>0</v>
      </c>
      <c r="BS781" s="98" t="e">
        <f t="shared" si="532"/>
        <v>#VALUE!</v>
      </c>
      <c r="BT781" s="183"/>
      <c r="BU781" s="58"/>
      <c r="BV781" s="122"/>
    </row>
    <row r="782" spans="1:74" s="100" customFormat="1" ht="31.5" customHeight="1" x14ac:dyDescent="0.25">
      <c r="A782" s="74">
        <v>20</v>
      </c>
      <c r="B782" s="75">
        <v>555</v>
      </c>
      <c r="C782" s="49" t="s">
        <v>2037</v>
      </c>
      <c r="D782" s="76" t="s">
        <v>2988</v>
      </c>
      <c r="E782" s="76" t="s">
        <v>1138</v>
      </c>
      <c r="F782" s="101"/>
      <c r="G782" s="101"/>
      <c r="H782" s="101"/>
      <c r="I782" s="101"/>
      <c r="J782" s="257"/>
      <c r="K782" s="101"/>
      <c r="L782" s="101"/>
      <c r="M782" s="77"/>
      <c r="N782" s="49" t="s">
        <v>1519</v>
      </c>
      <c r="O782" s="49"/>
      <c r="P782" s="49"/>
      <c r="Q782" s="102" t="s">
        <v>277</v>
      </c>
      <c r="R782" s="103"/>
      <c r="S782" s="76" t="s">
        <v>1856</v>
      </c>
      <c r="T782" s="76" t="s">
        <v>60</v>
      </c>
      <c r="U782" s="89"/>
      <c r="V782" s="90">
        <v>14</v>
      </c>
      <c r="W782" s="399">
        <f t="shared" si="512"/>
        <v>592857.14285714284</v>
      </c>
      <c r="X782" s="171" t="s">
        <v>3567</v>
      </c>
      <c r="Y782" s="121"/>
      <c r="Z782" s="473" t="s">
        <v>4575</v>
      </c>
      <c r="AA782" s="479" t="s">
        <v>4576</v>
      </c>
      <c r="AB782" s="473" t="s">
        <v>4576</v>
      </c>
      <c r="AC782" s="121"/>
      <c r="AD782" s="132">
        <v>42586</v>
      </c>
      <c r="AE782" s="132"/>
      <c r="AF782" s="132" t="str">
        <f t="shared" si="513"/>
        <v/>
      </c>
      <c r="AG782" s="132">
        <f t="shared" si="514"/>
        <v>42586</v>
      </c>
      <c r="AH782" s="132"/>
      <c r="AI782" s="132"/>
      <c r="AJ782" s="132"/>
      <c r="AK782" s="242"/>
      <c r="AL782" s="132"/>
      <c r="AM782" s="213"/>
      <c r="AN782" s="111">
        <v>8300000</v>
      </c>
      <c r="AO782" s="49" t="str">
        <f t="shared" si="511"/>
        <v>長野県北佐久郡御代田町御代田３６３５－１、２８～４０</v>
      </c>
      <c r="AP782" s="49"/>
      <c r="AQ782" s="89"/>
      <c r="AR782" s="93"/>
      <c r="AS782" s="89"/>
      <c r="AT782" s="93"/>
      <c r="AU782" s="89"/>
      <c r="AV782" s="93"/>
      <c r="AW782" s="107"/>
      <c r="AX782" s="103"/>
      <c r="AY782" s="391">
        <f t="shared" si="515"/>
        <v>0</v>
      </c>
      <c r="AZ782" s="95" t="str">
        <f t="shared" si="507"/>
        <v/>
      </c>
      <c r="BA782" s="49" t="str">
        <f t="shared" si="508"/>
        <v>長野県北佐久郡御代田町御代田３６３５－１、２８～４０</v>
      </c>
      <c r="BB782" s="48">
        <f t="shared" si="516"/>
        <v>14</v>
      </c>
      <c r="BC782" s="96">
        <f t="shared" si="517"/>
        <v>0</v>
      </c>
      <c r="BD782" s="89">
        <f t="shared" si="509"/>
        <v>0</v>
      </c>
      <c r="BE782" s="97">
        <f t="shared" si="518"/>
        <v>0</v>
      </c>
      <c r="BF782" s="97" t="str">
        <f t="shared" si="519"/>
        <v/>
      </c>
      <c r="BG782" s="97">
        <f t="shared" si="520"/>
        <v>0</v>
      </c>
      <c r="BH782" s="97">
        <f t="shared" si="521"/>
        <v>0</v>
      </c>
      <c r="BI782" s="97">
        <f t="shared" si="522"/>
        <v>0</v>
      </c>
      <c r="BJ782" s="97">
        <f t="shared" si="523"/>
        <v>0</v>
      </c>
      <c r="BK782" s="97">
        <f t="shared" si="524"/>
        <v>0</v>
      </c>
      <c r="BL782" s="97">
        <f t="shared" si="525"/>
        <v>0</v>
      </c>
      <c r="BM782" s="97">
        <f t="shared" si="526"/>
        <v>0</v>
      </c>
      <c r="BN782" s="97">
        <f t="shared" si="527"/>
        <v>0</v>
      </c>
      <c r="BO782" s="97">
        <f t="shared" si="528"/>
        <v>0</v>
      </c>
      <c r="BP782" s="97">
        <f t="shared" si="529"/>
        <v>0</v>
      </c>
      <c r="BQ782" s="97">
        <f t="shared" si="530"/>
        <v>0</v>
      </c>
      <c r="BR782" s="97">
        <f t="shared" si="531"/>
        <v>0</v>
      </c>
      <c r="BS782" s="98" t="e">
        <f t="shared" si="532"/>
        <v>#VALUE!</v>
      </c>
      <c r="BT782" s="183"/>
      <c r="BU782" s="58"/>
      <c r="BV782" s="122"/>
    </row>
    <row r="783" spans="1:74" s="100" customFormat="1" ht="31.5" customHeight="1" x14ac:dyDescent="0.25">
      <c r="A783" s="74">
        <v>20</v>
      </c>
      <c r="B783" s="75">
        <v>556</v>
      </c>
      <c r="C783" s="49" t="s">
        <v>2037</v>
      </c>
      <c r="D783" s="76" t="s">
        <v>2988</v>
      </c>
      <c r="E783" s="76" t="s">
        <v>1115</v>
      </c>
      <c r="F783" s="101"/>
      <c r="G783" s="101"/>
      <c r="H783" s="101"/>
      <c r="I783" s="101"/>
      <c r="J783" s="257"/>
      <c r="K783" s="101"/>
      <c r="L783" s="101"/>
      <c r="M783" s="77"/>
      <c r="N783" s="49" t="s">
        <v>1521</v>
      </c>
      <c r="O783" s="49"/>
      <c r="P783" s="49"/>
      <c r="Q783" s="102" t="s">
        <v>278</v>
      </c>
      <c r="R783" s="103"/>
      <c r="S783" s="76" t="s">
        <v>1856</v>
      </c>
      <c r="T783" s="76" t="s">
        <v>60</v>
      </c>
      <c r="U783" s="89"/>
      <c r="V783" s="90">
        <v>14</v>
      </c>
      <c r="W783" s="399">
        <f t="shared" si="512"/>
        <v>571428.57142857148</v>
      </c>
      <c r="X783" s="171" t="s">
        <v>3568</v>
      </c>
      <c r="Y783" s="121"/>
      <c r="Z783" s="473" t="s">
        <v>4575</v>
      </c>
      <c r="AA783" s="473" t="s">
        <v>4575</v>
      </c>
      <c r="AB783" s="473" t="s">
        <v>4576</v>
      </c>
      <c r="AC783" s="121"/>
      <c r="AD783" s="132">
        <v>42586</v>
      </c>
      <c r="AE783" s="132"/>
      <c r="AF783" s="132" t="str">
        <f t="shared" si="513"/>
        <v/>
      </c>
      <c r="AG783" s="132">
        <f t="shared" si="514"/>
        <v>42586</v>
      </c>
      <c r="AH783" s="132"/>
      <c r="AI783" s="132"/>
      <c r="AJ783" s="132"/>
      <c r="AK783" s="242"/>
      <c r="AL783" s="132"/>
      <c r="AM783" s="213"/>
      <c r="AN783" s="111">
        <v>8000000</v>
      </c>
      <c r="AO783" s="49" t="str">
        <f t="shared" si="511"/>
        <v>長野県北佐久郡御代田町御代田４０２５－１～３、５、１０～１９</v>
      </c>
      <c r="AP783" s="49"/>
      <c r="AQ783" s="89"/>
      <c r="AR783" s="93"/>
      <c r="AS783" s="89"/>
      <c r="AT783" s="93"/>
      <c r="AU783" s="89"/>
      <c r="AV783" s="93"/>
      <c r="AW783" s="107"/>
      <c r="AX783" s="103"/>
      <c r="AY783" s="391">
        <f t="shared" si="515"/>
        <v>0</v>
      </c>
      <c r="AZ783" s="95" t="str">
        <f t="shared" si="507"/>
        <v/>
      </c>
      <c r="BA783" s="49" t="str">
        <f t="shared" si="508"/>
        <v>長野県北佐久郡御代田町御代田４０２５－１～３、５、１０～１９</v>
      </c>
      <c r="BB783" s="48">
        <f t="shared" si="516"/>
        <v>14</v>
      </c>
      <c r="BC783" s="96">
        <f t="shared" si="517"/>
        <v>0</v>
      </c>
      <c r="BD783" s="89">
        <f t="shared" si="509"/>
        <v>0</v>
      </c>
      <c r="BE783" s="97">
        <f t="shared" si="518"/>
        <v>0</v>
      </c>
      <c r="BF783" s="97" t="str">
        <f t="shared" si="519"/>
        <v/>
      </c>
      <c r="BG783" s="97">
        <f t="shared" si="520"/>
        <v>0</v>
      </c>
      <c r="BH783" s="97">
        <f t="shared" si="521"/>
        <v>0</v>
      </c>
      <c r="BI783" s="97">
        <f t="shared" si="522"/>
        <v>0</v>
      </c>
      <c r="BJ783" s="97">
        <f t="shared" si="523"/>
        <v>0</v>
      </c>
      <c r="BK783" s="97">
        <f t="shared" si="524"/>
        <v>0</v>
      </c>
      <c r="BL783" s="97">
        <f t="shared" si="525"/>
        <v>0</v>
      </c>
      <c r="BM783" s="97">
        <f t="shared" si="526"/>
        <v>0</v>
      </c>
      <c r="BN783" s="97">
        <f t="shared" si="527"/>
        <v>0</v>
      </c>
      <c r="BO783" s="97">
        <f t="shared" si="528"/>
        <v>0</v>
      </c>
      <c r="BP783" s="97">
        <f t="shared" si="529"/>
        <v>0</v>
      </c>
      <c r="BQ783" s="97">
        <f t="shared" si="530"/>
        <v>0</v>
      </c>
      <c r="BR783" s="97">
        <f t="shared" si="531"/>
        <v>0</v>
      </c>
      <c r="BS783" s="98" t="e">
        <f t="shared" si="532"/>
        <v>#VALUE!</v>
      </c>
      <c r="BT783" s="183"/>
      <c r="BU783" s="58"/>
      <c r="BV783" s="122"/>
    </row>
    <row r="784" spans="1:74" s="100" customFormat="1" ht="31.5" customHeight="1" x14ac:dyDescent="0.25">
      <c r="A784" s="74">
        <v>20</v>
      </c>
      <c r="B784" s="75">
        <v>557</v>
      </c>
      <c r="C784" s="49" t="s">
        <v>2037</v>
      </c>
      <c r="D784" s="76" t="s">
        <v>2988</v>
      </c>
      <c r="E784" s="76" t="s">
        <v>1113</v>
      </c>
      <c r="F784" s="101"/>
      <c r="G784" s="101"/>
      <c r="H784" s="101"/>
      <c r="I784" s="101"/>
      <c r="J784" s="257"/>
      <c r="K784" s="101"/>
      <c r="L784" s="101"/>
      <c r="M784" s="77"/>
      <c r="N784" s="49" t="s">
        <v>1523</v>
      </c>
      <c r="O784" s="49"/>
      <c r="P784" s="49"/>
      <c r="Q784" s="102" t="s">
        <v>279</v>
      </c>
      <c r="R784" s="103"/>
      <c r="S784" s="76" t="s">
        <v>1856</v>
      </c>
      <c r="T784" s="76" t="s">
        <v>60</v>
      </c>
      <c r="U784" s="89"/>
      <c r="V784" s="90">
        <v>2</v>
      </c>
      <c r="W784" s="399">
        <f t="shared" si="512"/>
        <v>550000</v>
      </c>
      <c r="X784" s="171" t="s">
        <v>3569</v>
      </c>
      <c r="Y784" s="121"/>
      <c r="Z784" s="473" t="s">
        <v>4575</v>
      </c>
      <c r="AA784" s="479" t="s">
        <v>4576</v>
      </c>
      <c r="AB784" s="473" t="s">
        <v>4576</v>
      </c>
      <c r="AC784" s="121"/>
      <c r="AD784" s="132">
        <v>42524</v>
      </c>
      <c r="AE784" s="132"/>
      <c r="AF784" s="132" t="str">
        <f t="shared" si="513"/>
        <v/>
      </c>
      <c r="AG784" s="132">
        <f t="shared" si="514"/>
        <v>42524</v>
      </c>
      <c r="AH784" s="132"/>
      <c r="AI784" s="132"/>
      <c r="AJ784" s="132"/>
      <c r="AK784" s="242"/>
      <c r="AL784" s="132"/>
      <c r="AM784" s="213"/>
      <c r="AN784" s="111">
        <v>1100000</v>
      </c>
      <c r="AO784" s="49" t="str">
        <f t="shared" si="511"/>
        <v>長野県北佐久郡御代田町御代田字大林４１０８－４～５、４１０９</v>
      </c>
      <c r="AP784" s="49"/>
      <c r="AQ784" s="89"/>
      <c r="AR784" s="93"/>
      <c r="AS784" s="89"/>
      <c r="AT784" s="93"/>
      <c r="AU784" s="89"/>
      <c r="AV784" s="93"/>
      <c r="AW784" s="107"/>
      <c r="AX784" s="103"/>
      <c r="AY784" s="391">
        <f t="shared" si="515"/>
        <v>0</v>
      </c>
      <c r="AZ784" s="95" t="str">
        <f t="shared" si="507"/>
        <v/>
      </c>
      <c r="BA784" s="49" t="str">
        <f t="shared" si="508"/>
        <v>長野県北佐久郡御代田町御代田字大林４１０８－４～５、４１０９</v>
      </c>
      <c r="BB784" s="48">
        <f t="shared" si="516"/>
        <v>2</v>
      </c>
      <c r="BC784" s="96">
        <f t="shared" si="517"/>
        <v>0</v>
      </c>
      <c r="BD784" s="89">
        <f t="shared" si="509"/>
        <v>0</v>
      </c>
      <c r="BE784" s="97">
        <f t="shared" si="518"/>
        <v>0</v>
      </c>
      <c r="BF784" s="97" t="str">
        <f t="shared" si="519"/>
        <v/>
      </c>
      <c r="BG784" s="97">
        <f t="shared" si="520"/>
        <v>0</v>
      </c>
      <c r="BH784" s="97">
        <f t="shared" si="521"/>
        <v>0</v>
      </c>
      <c r="BI784" s="97">
        <f t="shared" si="522"/>
        <v>0</v>
      </c>
      <c r="BJ784" s="97">
        <f t="shared" si="523"/>
        <v>0</v>
      </c>
      <c r="BK784" s="97">
        <f t="shared" si="524"/>
        <v>0</v>
      </c>
      <c r="BL784" s="97">
        <f t="shared" si="525"/>
        <v>0</v>
      </c>
      <c r="BM784" s="97">
        <f t="shared" si="526"/>
        <v>0</v>
      </c>
      <c r="BN784" s="97">
        <f t="shared" si="527"/>
        <v>0</v>
      </c>
      <c r="BO784" s="97">
        <f t="shared" si="528"/>
        <v>0</v>
      </c>
      <c r="BP784" s="97">
        <f t="shared" si="529"/>
        <v>0</v>
      </c>
      <c r="BQ784" s="97">
        <f t="shared" si="530"/>
        <v>0</v>
      </c>
      <c r="BR784" s="97">
        <f t="shared" si="531"/>
        <v>0</v>
      </c>
      <c r="BS784" s="98" t="e">
        <f t="shared" si="532"/>
        <v>#VALUE!</v>
      </c>
      <c r="BT784" s="183"/>
      <c r="BU784" s="58"/>
      <c r="BV784" s="122"/>
    </row>
    <row r="785" spans="1:74" s="100" customFormat="1" ht="31.5" customHeight="1" x14ac:dyDescent="0.25">
      <c r="A785" s="74">
        <v>20</v>
      </c>
      <c r="B785" s="75">
        <v>558</v>
      </c>
      <c r="C785" s="49" t="s">
        <v>2037</v>
      </c>
      <c r="D785" s="76" t="s">
        <v>2988</v>
      </c>
      <c r="E785" s="76" t="s">
        <v>1021</v>
      </c>
      <c r="F785" s="101"/>
      <c r="G785" s="101"/>
      <c r="H785" s="101"/>
      <c r="I785" s="101"/>
      <c r="J785" s="257"/>
      <c r="K785" s="101"/>
      <c r="L785" s="101"/>
      <c r="M785" s="77"/>
      <c r="N785" s="49" t="s">
        <v>1499</v>
      </c>
      <c r="O785" s="49"/>
      <c r="P785" s="49"/>
      <c r="Q785" s="102" t="s">
        <v>273</v>
      </c>
      <c r="R785" s="103"/>
      <c r="S785" s="76" t="s">
        <v>1856</v>
      </c>
      <c r="T785" s="76" t="s">
        <v>60</v>
      </c>
      <c r="U785" s="89"/>
      <c r="V785" s="90">
        <v>18</v>
      </c>
      <c r="W785" s="399">
        <f t="shared" si="512"/>
        <v>572222.22222222225</v>
      </c>
      <c r="X785" s="171" t="s">
        <v>3570</v>
      </c>
      <c r="Y785" s="121"/>
      <c r="Z785" s="473" t="s">
        <v>4575</v>
      </c>
      <c r="AA785" s="473" t="s">
        <v>4575</v>
      </c>
      <c r="AB785" s="473" t="s">
        <v>4576</v>
      </c>
      <c r="AC785" s="121"/>
      <c r="AD785" s="132">
        <v>42585</v>
      </c>
      <c r="AE785" s="132"/>
      <c r="AF785" s="132" t="str">
        <f t="shared" si="513"/>
        <v/>
      </c>
      <c r="AG785" s="132">
        <f t="shared" si="514"/>
        <v>42585</v>
      </c>
      <c r="AH785" s="132"/>
      <c r="AI785" s="132"/>
      <c r="AJ785" s="132"/>
      <c r="AK785" s="242"/>
      <c r="AL785" s="132"/>
      <c r="AM785" s="213"/>
      <c r="AN785" s="111">
        <v>10300000</v>
      </c>
      <c r="AO785" s="49" t="str">
        <f t="shared" si="511"/>
        <v>長野県北佐久郡御代田町草越１０４４、１０４５</v>
      </c>
      <c r="AP785" s="49"/>
      <c r="AQ785" s="89"/>
      <c r="AR785" s="93"/>
      <c r="AS785" s="89"/>
      <c r="AT785" s="93"/>
      <c r="AU785" s="89"/>
      <c r="AV785" s="93"/>
      <c r="AW785" s="107"/>
      <c r="AX785" s="103"/>
      <c r="AY785" s="391">
        <f t="shared" si="515"/>
        <v>0</v>
      </c>
      <c r="AZ785" s="95" t="str">
        <f t="shared" si="507"/>
        <v/>
      </c>
      <c r="BA785" s="49" t="str">
        <f t="shared" si="508"/>
        <v>長野県北佐久郡御代田町草越１０４４、１０４５</v>
      </c>
      <c r="BB785" s="48">
        <f t="shared" si="516"/>
        <v>18</v>
      </c>
      <c r="BC785" s="96">
        <f t="shared" si="517"/>
        <v>0</v>
      </c>
      <c r="BD785" s="89">
        <f t="shared" si="509"/>
        <v>0</v>
      </c>
      <c r="BE785" s="97">
        <f t="shared" si="518"/>
        <v>0</v>
      </c>
      <c r="BF785" s="97" t="str">
        <f t="shared" si="519"/>
        <v/>
      </c>
      <c r="BG785" s="97">
        <f t="shared" si="520"/>
        <v>0</v>
      </c>
      <c r="BH785" s="97">
        <f t="shared" si="521"/>
        <v>0</v>
      </c>
      <c r="BI785" s="97">
        <f t="shared" si="522"/>
        <v>0</v>
      </c>
      <c r="BJ785" s="97">
        <f t="shared" si="523"/>
        <v>0</v>
      </c>
      <c r="BK785" s="97">
        <f t="shared" si="524"/>
        <v>0</v>
      </c>
      <c r="BL785" s="97">
        <f t="shared" si="525"/>
        <v>0</v>
      </c>
      <c r="BM785" s="97">
        <f t="shared" si="526"/>
        <v>0</v>
      </c>
      <c r="BN785" s="97">
        <f t="shared" si="527"/>
        <v>0</v>
      </c>
      <c r="BO785" s="97">
        <f t="shared" si="528"/>
        <v>0</v>
      </c>
      <c r="BP785" s="97">
        <f t="shared" si="529"/>
        <v>0</v>
      </c>
      <c r="BQ785" s="97">
        <f t="shared" si="530"/>
        <v>0</v>
      </c>
      <c r="BR785" s="97">
        <f t="shared" si="531"/>
        <v>0</v>
      </c>
      <c r="BS785" s="98" t="e">
        <f t="shared" si="532"/>
        <v>#VALUE!</v>
      </c>
      <c r="BT785" s="183"/>
      <c r="BU785" s="58"/>
      <c r="BV785" s="122"/>
    </row>
    <row r="786" spans="1:74" s="100" customFormat="1" ht="31.5" customHeight="1" x14ac:dyDescent="0.25">
      <c r="A786" s="74">
        <v>20</v>
      </c>
      <c r="B786" s="75">
        <v>559</v>
      </c>
      <c r="C786" s="49" t="s">
        <v>2037</v>
      </c>
      <c r="D786" s="76" t="s">
        <v>2988</v>
      </c>
      <c r="E786" s="76" t="s">
        <v>1338</v>
      </c>
      <c r="F786" s="101"/>
      <c r="G786" s="101"/>
      <c r="H786" s="101"/>
      <c r="I786" s="101"/>
      <c r="J786" s="257"/>
      <c r="K786" s="101"/>
      <c r="L786" s="101"/>
      <c r="M786" s="77"/>
      <c r="N786" s="49" t="s">
        <v>1496</v>
      </c>
      <c r="O786" s="49"/>
      <c r="P786" s="49"/>
      <c r="Q786" s="102" t="s">
        <v>272</v>
      </c>
      <c r="R786" s="103"/>
      <c r="S786" s="76" t="s">
        <v>1856</v>
      </c>
      <c r="T786" s="76" t="s">
        <v>60</v>
      </c>
      <c r="U786" s="89"/>
      <c r="V786" s="90">
        <v>2</v>
      </c>
      <c r="W786" s="399">
        <f t="shared" si="512"/>
        <v>600000</v>
      </c>
      <c r="X786" s="171" t="s">
        <v>3571</v>
      </c>
      <c r="Y786" s="121"/>
      <c r="Z786" s="473" t="s">
        <v>4575</v>
      </c>
      <c r="AA786" s="473" t="s">
        <v>4575</v>
      </c>
      <c r="AB786" s="473" t="s">
        <v>4576</v>
      </c>
      <c r="AC786" s="121"/>
      <c r="AD786" s="132">
        <v>42580</v>
      </c>
      <c r="AE786" s="132"/>
      <c r="AF786" s="132" t="str">
        <f t="shared" si="513"/>
        <v/>
      </c>
      <c r="AG786" s="132">
        <f t="shared" si="514"/>
        <v>42580</v>
      </c>
      <c r="AH786" s="132"/>
      <c r="AI786" s="132"/>
      <c r="AJ786" s="132"/>
      <c r="AK786" s="242"/>
      <c r="AL786" s="132"/>
      <c r="AM786" s="213"/>
      <c r="AN786" s="111">
        <v>1200000</v>
      </c>
      <c r="AO786" s="49" t="str">
        <f t="shared" si="511"/>
        <v>長野県北佐久郡御代田町草越１１７３－３２７</v>
      </c>
      <c r="AP786" s="49"/>
      <c r="AQ786" s="89"/>
      <c r="AR786" s="93"/>
      <c r="AS786" s="89"/>
      <c r="AT786" s="93"/>
      <c r="AU786" s="89"/>
      <c r="AV786" s="93"/>
      <c r="AW786" s="107"/>
      <c r="AX786" s="103"/>
      <c r="AY786" s="391">
        <f t="shared" si="515"/>
        <v>0</v>
      </c>
      <c r="AZ786" s="95" t="str">
        <f t="shared" si="507"/>
        <v/>
      </c>
      <c r="BA786" s="49" t="str">
        <f t="shared" si="508"/>
        <v>長野県北佐久郡御代田町草越１１７３－３２７</v>
      </c>
      <c r="BB786" s="48">
        <f t="shared" si="516"/>
        <v>2</v>
      </c>
      <c r="BC786" s="96">
        <f t="shared" si="517"/>
        <v>0</v>
      </c>
      <c r="BD786" s="89">
        <f t="shared" si="509"/>
        <v>0</v>
      </c>
      <c r="BE786" s="97">
        <f t="shared" si="518"/>
        <v>0</v>
      </c>
      <c r="BF786" s="97" t="str">
        <f t="shared" si="519"/>
        <v/>
      </c>
      <c r="BG786" s="97">
        <f t="shared" si="520"/>
        <v>0</v>
      </c>
      <c r="BH786" s="97">
        <f t="shared" si="521"/>
        <v>0</v>
      </c>
      <c r="BI786" s="97">
        <f t="shared" si="522"/>
        <v>0</v>
      </c>
      <c r="BJ786" s="97">
        <f t="shared" si="523"/>
        <v>0</v>
      </c>
      <c r="BK786" s="97">
        <f t="shared" si="524"/>
        <v>0</v>
      </c>
      <c r="BL786" s="97">
        <f t="shared" si="525"/>
        <v>0</v>
      </c>
      <c r="BM786" s="97">
        <f t="shared" si="526"/>
        <v>0</v>
      </c>
      <c r="BN786" s="97">
        <f t="shared" si="527"/>
        <v>0</v>
      </c>
      <c r="BO786" s="97">
        <f t="shared" si="528"/>
        <v>0</v>
      </c>
      <c r="BP786" s="97">
        <f t="shared" si="529"/>
        <v>0</v>
      </c>
      <c r="BQ786" s="97">
        <f t="shared" si="530"/>
        <v>0</v>
      </c>
      <c r="BR786" s="97">
        <f t="shared" si="531"/>
        <v>0</v>
      </c>
      <c r="BS786" s="98" t="e">
        <f t="shared" si="532"/>
        <v>#VALUE!</v>
      </c>
      <c r="BT786" s="182"/>
      <c r="BU786" s="58"/>
      <c r="BV786" s="122"/>
    </row>
    <row r="787" spans="1:74" s="100" customFormat="1" ht="31.5" customHeight="1" x14ac:dyDescent="0.25">
      <c r="A787" s="74">
        <v>20</v>
      </c>
      <c r="B787" s="75">
        <v>560</v>
      </c>
      <c r="C787" s="49" t="s">
        <v>2037</v>
      </c>
      <c r="D787" s="76" t="s">
        <v>2988</v>
      </c>
      <c r="E787" s="76" t="s">
        <v>1225</v>
      </c>
      <c r="F787" s="101"/>
      <c r="G787" s="101"/>
      <c r="H787" s="101"/>
      <c r="I787" s="101"/>
      <c r="J787" s="257"/>
      <c r="K787" s="101"/>
      <c r="L787" s="101"/>
      <c r="M787" s="77"/>
      <c r="N787" s="49" t="s">
        <v>1502</v>
      </c>
      <c r="O787" s="49"/>
      <c r="P787" s="49"/>
      <c r="Q787" s="102" t="s">
        <v>274</v>
      </c>
      <c r="R787" s="103"/>
      <c r="S787" s="76" t="s">
        <v>1856</v>
      </c>
      <c r="T787" s="76" t="s">
        <v>60</v>
      </c>
      <c r="U787" s="89"/>
      <c r="V787" s="90">
        <v>4</v>
      </c>
      <c r="W787" s="399">
        <f t="shared" si="512"/>
        <v>550000</v>
      </c>
      <c r="X787" s="171" t="s">
        <v>3572</v>
      </c>
      <c r="Y787" s="121"/>
      <c r="Z787" s="473" t="s">
        <v>4575</v>
      </c>
      <c r="AA787" s="473" t="s">
        <v>4575</v>
      </c>
      <c r="AB787" s="473" t="s">
        <v>4576</v>
      </c>
      <c r="AC787" s="121"/>
      <c r="AD787" s="132">
        <v>42544</v>
      </c>
      <c r="AE787" s="132"/>
      <c r="AF787" s="132" t="str">
        <f t="shared" si="513"/>
        <v/>
      </c>
      <c r="AG787" s="132">
        <f t="shared" si="514"/>
        <v>42544</v>
      </c>
      <c r="AH787" s="132"/>
      <c r="AI787" s="132"/>
      <c r="AJ787" s="132"/>
      <c r="AK787" s="215"/>
      <c r="AL787" s="132"/>
      <c r="AM787" s="213"/>
      <c r="AN787" s="111">
        <v>2200000</v>
      </c>
      <c r="AO787" s="49" t="str">
        <f t="shared" si="511"/>
        <v>長野県北佐久郡御代田町草越１１９４－２、５０－１～４</v>
      </c>
      <c r="AP787" s="49"/>
      <c r="AQ787" s="89"/>
      <c r="AR787" s="93"/>
      <c r="AS787" s="89"/>
      <c r="AT787" s="93"/>
      <c r="AU787" s="89"/>
      <c r="AV787" s="93"/>
      <c r="AW787" s="107"/>
      <c r="AX787" s="103"/>
      <c r="AY787" s="391">
        <f t="shared" si="515"/>
        <v>0</v>
      </c>
      <c r="AZ787" s="95" t="str">
        <f t="shared" si="507"/>
        <v/>
      </c>
      <c r="BA787" s="49" t="str">
        <f t="shared" si="508"/>
        <v>長野県北佐久郡御代田町草越１１９４－２、５０－１～４</v>
      </c>
      <c r="BB787" s="48">
        <f t="shared" si="516"/>
        <v>4</v>
      </c>
      <c r="BC787" s="96">
        <f t="shared" si="517"/>
        <v>0</v>
      </c>
      <c r="BD787" s="89">
        <f t="shared" si="509"/>
        <v>0</v>
      </c>
      <c r="BE787" s="97">
        <f t="shared" si="518"/>
        <v>0</v>
      </c>
      <c r="BF787" s="97" t="str">
        <f t="shared" si="519"/>
        <v/>
      </c>
      <c r="BG787" s="97">
        <f t="shared" si="520"/>
        <v>0</v>
      </c>
      <c r="BH787" s="97">
        <f t="shared" si="521"/>
        <v>0</v>
      </c>
      <c r="BI787" s="97">
        <f t="shared" si="522"/>
        <v>0</v>
      </c>
      <c r="BJ787" s="97">
        <f t="shared" si="523"/>
        <v>0</v>
      </c>
      <c r="BK787" s="97">
        <f t="shared" si="524"/>
        <v>0</v>
      </c>
      <c r="BL787" s="97">
        <f t="shared" si="525"/>
        <v>0</v>
      </c>
      <c r="BM787" s="97">
        <f t="shared" si="526"/>
        <v>0</v>
      </c>
      <c r="BN787" s="97">
        <f t="shared" si="527"/>
        <v>0</v>
      </c>
      <c r="BO787" s="97">
        <f t="shared" si="528"/>
        <v>0</v>
      </c>
      <c r="BP787" s="97">
        <f t="shared" si="529"/>
        <v>0</v>
      </c>
      <c r="BQ787" s="97">
        <f t="shared" si="530"/>
        <v>0</v>
      </c>
      <c r="BR787" s="97">
        <f t="shared" si="531"/>
        <v>0</v>
      </c>
      <c r="BS787" s="98" t="e">
        <f t="shared" si="532"/>
        <v>#VALUE!</v>
      </c>
      <c r="BT787" s="183"/>
      <c r="BU787" s="58"/>
      <c r="BV787" s="122"/>
    </row>
    <row r="788" spans="1:74" s="100" customFormat="1" ht="31.5" customHeight="1" x14ac:dyDescent="0.25">
      <c r="A788" s="74">
        <v>20</v>
      </c>
      <c r="B788" s="75">
        <v>561</v>
      </c>
      <c r="C788" s="49" t="s">
        <v>2037</v>
      </c>
      <c r="D788" s="76" t="s">
        <v>2988</v>
      </c>
      <c r="E788" s="76" t="s">
        <v>1116</v>
      </c>
      <c r="F788" s="101"/>
      <c r="G788" s="101"/>
      <c r="H788" s="101"/>
      <c r="I788" s="101"/>
      <c r="J788" s="257"/>
      <c r="K788" s="101"/>
      <c r="L788" s="101"/>
      <c r="M788" s="77"/>
      <c r="N788" s="49" t="s">
        <v>1492</v>
      </c>
      <c r="O788" s="49"/>
      <c r="P788" s="49"/>
      <c r="Q788" s="102" t="s">
        <v>271</v>
      </c>
      <c r="R788" s="103"/>
      <c r="S788" s="76" t="s">
        <v>1856</v>
      </c>
      <c r="T788" s="76" t="s">
        <v>60</v>
      </c>
      <c r="U788" s="89"/>
      <c r="V788" s="90">
        <v>2</v>
      </c>
      <c r="W788" s="399">
        <f t="shared" si="512"/>
        <v>550000</v>
      </c>
      <c r="X788" s="171" t="s">
        <v>3573</v>
      </c>
      <c r="Y788" s="121"/>
      <c r="Z788" s="473" t="s">
        <v>4575</v>
      </c>
      <c r="AA788" s="479" t="s">
        <v>4576</v>
      </c>
      <c r="AB788" s="473" t="s">
        <v>4576</v>
      </c>
      <c r="AC788" s="121"/>
      <c r="AD788" s="132">
        <v>42580</v>
      </c>
      <c r="AE788" s="132"/>
      <c r="AF788" s="132" t="str">
        <f t="shared" si="513"/>
        <v/>
      </c>
      <c r="AG788" s="132">
        <f t="shared" si="514"/>
        <v>42580</v>
      </c>
      <c r="AH788" s="132"/>
      <c r="AI788" s="132"/>
      <c r="AJ788" s="132"/>
      <c r="AK788" s="215"/>
      <c r="AL788" s="132"/>
      <c r="AM788" s="213"/>
      <c r="AN788" s="111">
        <v>1100000</v>
      </c>
      <c r="AO788" s="49" t="str">
        <f t="shared" si="511"/>
        <v>長野県北佐久郡御代田町面替５９２－４５～４６</v>
      </c>
      <c r="AP788" s="49"/>
      <c r="AQ788" s="89"/>
      <c r="AR788" s="93"/>
      <c r="AS788" s="89"/>
      <c r="AT788" s="93"/>
      <c r="AU788" s="89"/>
      <c r="AV788" s="93"/>
      <c r="AW788" s="107"/>
      <c r="AX788" s="103"/>
      <c r="AY788" s="391">
        <f t="shared" si="515"/>
        <v>0</v>
      </c>
      <c r="AZ788" s="95" t="str">
        <f t="shared" si="507"/>
        <v/>
      </c>
      <c r="BA788" s="49" t="str">
        <f t="shared" si="508"/>
        <v>長野県北佐久郡御代田町面替５９２－４５～４６</v>
      </c>
      <c r="BB788" s="48">
        <f t="shared" si="516"/>
        <v>2</v>
      </c>
      <c r="BC788" s="96">
        <f t="shared" si="517"/>
        <v>0</v>
      </c>
      <c r="BD788" s="89">
        <f t="shared" si="509"/>
        <v>0</v>
      </c>
      <c r="BE788" s="97">
        <f t="shared" si="518"/>
        <v>0</v>
      </c>
      <c r="BF788" s="97" t="str">
        <f t="shared" si="519"/>
        <v/>
      </c>
      <c r="BG788" s="97">
        <f t="shared" si="520"/>
        <v>0</v>
      </c>
      <c r="BH788" s="97">
        <f t="shared" si="521"/>
        <v>0</v>
      </c>
      <c r="BI788" s="97">
        <f t="shared" si="522"/>
        <v>0</v>
      </c>
      <c r="BJ788" s="97">
        <f t="shared" si="523"/>
        <v>0</v>
      </c>
      <c r="BK788" s="97">
        <f t="shared" si="524"/>
        <v>0</v>
      </c>
      <c r="BL788" s="97">
        <f t="shared" si="525"/>
        <v>0</v>
      </c>
      <c r="BM788" s="97">
        <f t="shared" si="526"/>
        <v>0</v>
      </c>
      <c r="BN788" s="97">
        <f t="shared" si="527"/>
        <v>0</v>
      </c>
      <c r="BO788" s="97">
        <f t="shared" si="528"/>
        <v>0</v>
      </c>
      <c r="BP788" s="97">
        <f t="shared" si="529"/>
        <v>0</v>
      </c>
      <c r="BQ788" s="97">
        <f t="shared" si="530"/>
        <v>0</v>
      </c>
      <c r="BR788" s="97">
        <f t="shared" si="531"/>
        <v>0</v>
      </c>
      <c r="BS788" s="98" t="e">
        <f t="shared" si="532"/>
        <v>#VALUE!</v>
      </c>
      <c r="BT788" s="182"/>
      <c r="BU788" s="58"/>
      <c r="BV788" s="122"/>
    </row>
    <row r="789" spans="1:74" s="100" customFormat="1" ht="31.5" customHeight="1" x14ac:dyDescent="0.25">
      <c r="A789" s="74">
        <v>20</v>
      </c>
      <c r="B789" s="75">
        <v>562</v>
      </c>
      <c r="C789" s="49" t="s">
        <v>2037</v>
      </c>
      <c r="D789" s="76" t="s">
        <v>2988</v>
      </c>
      <c r="E789" s="76" t="s">
        <v>1226</v>
      </c>
      <c r="F789" s="101"/>
      <c r="G789" s="101"/>
      <c r="H789" s="101"/>
      <c r="I789" s="101"/>
      <c r="J789" s="257"/>
      <c r="K789" s="101"/>
      <c r="L789" s="101"/>
      <c r="M789" s="76" t="s">
        <v>2371</v>
      </c>
      <c r="N789" s="49" t="s">
        <v>1524</v>
      </c>
      <c r="O789" s="49"/>
      <c r="P789" s="49"/>
      <c r="Q789" s="102" t="s">
        <v>280</v>
      </c>
      <c r="R789" s="103"/>
      <c r="S789" s="76" t="s">
        <v>1856</v>
      </c>
      <c r="T789" s="76" t="s">
        <v>60</v>
      </c>
      <c r="U789" s="89"/>
      <c r="V789" s="90">
        <v>2</v>
      </c>
      <c r="W789" s="399">
        <f t="shared" si="512"/>
        <v>550000</v>
      </c>
      <c r="X789" s="171" t="s">
        <v>3574</v>
      </c>
      <c r="Y789" s="121"/>
      <c r="Z789" s="479" t="s">
        <v>4576</v>
      </c>
      <c r="AA789" s="479" t="s">
        <v>4576</v>
      </c>
      <c r="AB789" s="473" t="s">
        <v>4576</v>
      </c>
      <c r="AC789" s="121"/>
      <c r="AD789" s="132">
        <v>42586</v>
      </c>
      <c r="AE789" s="132"/>
      <c r="AF789" s="132" t="str">
        <f t="shared" si="513"/>
        <v/>
      </c>
      <c r="AG789" s="132">
        <f t="shared" si="514"/>
        <v>42586</v>
      </c>
      <c r="AH789" s="132"/>
      <c r="AI789" s="132"/>
      <c r="AJ789" s="132"/>
      <c r="AK789" s="215"/>
      <c r="AL789" s="132"/>
      <c r="AM789" s="213"/>
      <c r="AN789" s="111">
        <v>1100000</v>
      </c>
      <c r="AO789" s="49" t="str">
        <f t="shared" si="511"/>
        <v>長野県北佐久郡御代田町茂沢３７１－３８９－１～２</v>
      </c>
      <c r="AP789" s="49"/>
      <c r="AQ789" s="89"/>
      <c r="AR789" s="93"/>
      <c r="AS789" s="89"/>
      <c r="AT789" s="93"/>
      <c r="AU789" s="89"/>
      <c r="AV789" s="93"/>
      <c r="AW789" s="107"/>
      <c r="AX789" s="103"/>
      <c r="AY789" s="391">
        <f t="shared" si="515"/>
        <v>0</v>
      </c>
      <c r="AZ789" s="95" t="str">
        <f t="shared" ref="AZ789:AZ804" si="534">IF(AM789=0,"",AM789-AR789-AT789-AV789-AX789)</f>
        <v/>
      </c>
      <c r="BA789" s="49" t="str">
        <f t="shared" ref="BA789:BA803" si="535">N789</f>
        <v>長野県北佐久郡御代田町茂沢３７１－３８９－１～２</v>
      </c>
      <c r="BB789" s="48">
        <f t="shared" si="516"/>
        <v>2</v>
      </c>
      <c r="BC789" s="96">
        <f t="shared" si="517"/>
        <v>0</v>
      </c>
      <c r="BD789" s="89">
        <f t="shared" ref="BD789:BD803" si="536">AC789</f>
        <v>0</v>
      </c>
      <c r="BE789" s="97">
        <f t="shared" si="518"/>
        <v>0</v>
      </c>
      <c r="BF789" s="97" t="str">
        <f t="shared" si="519"/>
        <v/>
      </c>
      <c r="BG789" s="97">
        <f t="shared" si="520"/>
        <v>0</v>
      </c>
      <c r="BH789" s="97">
        <f t="shared" si="521"/>
        <v>0</v>
      </c>
      <c r="BI789" s="97">
        <f t="shared" si="522"/>
        <v>0</v>
      </c>
      <c r="BJ789" s="97">
        <f t="shared" si="523"/>
        <v>0</v>
      </c>
      <c r="BK789" s="97">
        <f t="shared" si="524"/>
        <v>0</v>
      </c>
      <c r="BL789" s="97">
        <f t="shared" si="525"/>
        <v>0</v>
      </c>
      <c r="BM789" s="97">
        <f t="shared" si="526"/>
        <v>0</v>
      </c>
      <c r="BN789" s="97">
        <f t="shared" si="527"/>
        <v>0</v>
      </c>
      <c r="BO789" s="97">
        <f t="shared" si="528"/>
        <v>0</v>
      </c>
      <c r="BP789" s="97">
        <f t="shared" si="529"/>
        <v>0</v>
      </c>
      <c r="BQ789" s="97">
        <f t="shared" si="530"/>
        <v>0</v>
      </c>
      <c r="BR789" s="97">
        <f t="shared" si="531"/>
        <v>0</v>
      </c>
      <c r="BS789" s="98" t="e">
        <f t="shared" si="532"/>
        <v>#VALUE!</v>
      </c>
      <c r="BT789" s="183"/>
      <c r="BU789" s="58"/>
      <c r="BV789" s="122"/>
    </row>
    <row r="790" spans="1:74" ht="31.5" customHeight="1" x14ac:dyDescent="0.25">
      <c r="A790" s="74">
        <v>20</v>
      </c>
      <c r="B790" s="75">
        <v>564</v>
      </c>
      <c r="C790" s="49" t="s">
        <v>2037</v>
      </c>
      <c r="D790" s="349" t="s">
        <v>4056</v>
      </c>
      <c r="E790" s="49"/>
      <c r="F790" s="380" t="s">
        <v>4092</v>
      </c>
      <c r="G790" s="380"/>
      <c r="H790" s="381"/>
      <c r="I790" s="381"/>
      <c r="J790" s="381"/>
      <c r="K790" s="381"/>
      <c r="L790" s="381" t="s">
        <v>4091</v>
      </c>
      <c r="M790" s="76" t="s">
        <v>2371</v>
      </c>
      <c r="N790" s="49" t="s">
        <v>1527</v>
      </c>
      <c r="O790" s="49"/>
      <c r="P790" s="76" t="str">
        <f t="shared" ref="P790:P803" si="537">IF(COUNTIF(N790,"*未確定*"),"番地未確定","")</f>
        <v/>
      </c>
      <c r="Q790" s="102" t="s">
        <v>782</v>
      </c>
      <c r="R790" s="49"/>
      <c r="S790" s="76" t="s">
        <v>1856</v>
      </c>
      <c r="T790" s="48" t="s">
        <v>60</v>
      </c>
      <c r="U790" s="89"/>
      <c r="V790" s="90">
        <v>1</v>
      </c>
      <c r="W790" s="399">
        <f t="shared" si="512"/>
        <v>412060</v>
      </c>
      <c r="X790" s="171" t="s">
        <v>2471</v>
      </c>
      <c r="Y790" s="213"/>
      <c r="Z790" s="473" t="s">
        <v>4575</v>
      </c>
      <c r="AA790" s="473" t="s">
        <v>4575</v>
      </c>
      <c r="AB790" s="473" t="s">
        <v>4576</v>
      </c>
      <c r="AC790" s="213"/>
      <c r="AD790" s="132">
        <v>42676</v>
      </c>
      <c r="AE790" s="132"/>
      <c r="AF790" s="132" t="str">
        <f t="shared" si="513"/>
        <v/>
      </c>
      <c r="AG790" s="132">
        <f t="shared" si="514"/>
        <v>42676</v>
      </c>
      <c r="AH790" s="132"/>
      <c r="AI790" s="132"/>
      <c r="AJ790" s="132"/>
      <c r="AK790" s="242"/>
      <c r="AL790" s="132"/>
      <c r="AM790" s="223"/>
      <c r="AN790" s="111">
        <v>412060</v>
      </c>
      <c r="AO790" s="49" t="str">
        <f t="shared" si="511"/>
        <v>長野県北佐久郡御代田町茂沢字森泉郷３７１－４７５－１</v>
      </c>
      <c r="AP790" s="49"/>
      <c r="AQ790" s="89"/>
      <c r="AR790" s="93"/>
      <c r="AS790" s="89"/>
      <c r="AT790" s="93"/>
      <c r="AU790" s="89"/>
      <c r="AV790" s="93"/>
      <c r="AW790" s="107"/>
      <c r="AX790" s="103"/>
      <c r="AY790" s="391">
        <f t="shared" si="515"/>
        <v>0</v>
      </c>
      <c r="AZ790" s="95" t="str">
        <f t="shared" si="534"/>
        <v/>
      </c>
      <c r="BA790" s="49" t="str">
        <f t="shared" si="535"/>
        <v>長野県北佐久郡御代田町茂沢字森泉郷３７１－４７５－１</v>
      </c>
      <c r="BB790" s="48">
        <f t="shared" si="516"/>
        <v>1</v>
      </c>
      <c r="BC790" s="96">
        <f t="shared" si="517"/>
        <v>0</v>
      </c>
      <c r="BD790" s="89">
        <f t="shared" si="536"/>
        <v>0</v>
      </c>
      <c r="BE790" s="97">
        <f t="shared" si="518"/>
        <v>0</v>
      </c>
      <c r="BF790" s="97" t="str">
        <f t="shared" si="519"/>
        <v/>
      </c>
      <c r="BG790" s="97">
        <f t="shared" si="520"/>
        <v>0</v>
      </c>
      <c r="BH790" s="97">
        <f t="shared" si="521"/>
        <v>0</v>
      </c>
      <c r="BI790" s="97">
        <f t="shared" si="522"/>
        <v>0</v>
      </c>
      <c r="BJ790" s="97">
        <f t="shared" si="523"/>
        <v>0</v>
      </c>
      <c r="BK790" s="97">
        <f t="shared" si="524"/>
        <v>0</v>
      </c>
      <c r="BL790" s="97">
        <f t="shared" si="525"/>
        <v>0</v>
      </c>
      <c r="BM790" s="97">
        <f t="shared" si="526"/>
        <v>0</v>
      </c>
      <c r="BN790" s="97">
        <f t="shared" si="527"/>
        <v>0</v>
      </c>
      <c r="BO790" s="97">
        <f t="shared" si="528"/>
        <v>0</v>
      </c>
      <c r="BP790" s="97">
        <f t="shared" si="529"/>
        <v>0</v>
      </c>
      <c r="BQ790" s="97">
        <f t="shared" si="530"/>
        <v>0</v>
      </c>
      <c r="BR790" s="97">
        <f t="shared" si="531"/>
        <v>0</v>
      </c>
      <c r="BS790" s="98" t="e">
        <f t="shared" si="532"/>
        <v>#VALUE!</v>
      </c>
      <c r="BT790" s="184"/>
      <c r="BV790" s="103"/>
    </row>
    <row r="791" spans="1:74" s="100" customFormat="1" ht="31.5" customHeight="1" x14ac:dyDescent="0.25">
      <c r="A791" s="74">
        <v>20</v>
      </c>
      <c r="B791" s="75">
        <v>563</v>
      </c>
      <c r="C791" s="49" t="s">
        <v>2037</v>
      </c>
      <c r="D791" s="349" t="s">
        <v>4056</v>
      </c>
      <c r="E791" s="76" t="s">
        <v>1114</v>
      </c>
      <c r="F791" s="380" t="s">
        <v>4092</v>
      </c>
      <c r="G791" s="380"/>
      <c r="H791" s="381"/>
      <c r="I791" s="381"/>
      <c r="J791" s="381"/>
      <c r="K791" s="381"/>
      <c r="L791" s="380" t="s">
        <v>4384</v>
      </c>
      <c r="M791" s="76" t="s">
        <v>2972</v>
      </c>
      <c r="N791" s="49" t="s">
        <v>1527</v>
      </c>
      <c r="O791" s="76" t="s">
        <v>3745</v>
      </c>
      <c r="P791" s="76" t="str">
        <f t="shared" si="537"/>
        <v/>
      </c>
      <c r="Q791" s="102" t="s">
        <v>782</v>
      </c>
      <c r="R791" s="49"/>
      <c r="S791" s="76" t="s">
        <v>1856</v>
      </c>
      <c r="T791" s="76" t="s">
        <v>60</v>
      </c>
      <c r="U791" s="89">
        <v>42800</v>
      </c>
      <c r="V791" s="90">
        <v>1</v>
      </c>
      <c r="W791" s="399">
        <f t="shared" si="512"/>
        <v>412060</v>
      </c>
      <c r="X791" s="171" t="s">
        <v>2471</v>
      </c>
      <c r="Y791" s="419"/>
      <c r="Z791" s="473" t="s">
        <v>4575</v>
      </c>
      <c r="AA791" s="473" t="s">
        <v>4575</v>
      </c>
      <c r="AB791" s="473" t="s">
        <v>4576</v>
      </c>
      <c r="AC791" s="132" t="str">
        <f t="shared" ref="AC791:AC797" si="538">IF(AZ791=0,"【支払済】","")</f>
        <v>【支払済】</v>
      </c>
      <c r="AD791" s="132">
        <v>42678</v>
      </c>
      <c r="AE791" s="132">
        <v>42678</v>
      </c>
      <c r="AF791" s="132" t="str">
        <f t="shared" si="513"/>
        <v>SAME</v>
      </c>
      <c r="AG791" s="132">
        <f t="shared" si="514"/>
        <v>42678</v>
      </c>
      <c r="AH791" s="132"/>
      <c r="AI791" s="204"/>
      <c r="AJ791" s="205"/>
      <c r="AK791" s="211"/>
      <c r="AL791" s="207"/>
      <c r="AM791" s="208">
        <v>412060</v>
      </c>
      <c r="AN791" s="93"/>
      <c r="AO791" s="49" t="str">
        <f t="shared" si="511"/>
        <v>長野県北佐久郡御代田町茂沢字森泉郷３７１－４７５－１</v>
      </c>
      <c r="AP791" s="208"/>
      <c r="AQ791" s="89">
        <v>43462</v>
      </c>
      <c r="AR791" s="93">
        <v>412060</v>
      </c>
      <c r="AS791" s="89"/>
      <c r="AT791" s="93"/>
      <c r="AU791" s="89"/>
      <c r="AV791" s="93"/>
      <c r="AW791" s="89"/>
      <c r="AX791" s="103"/>
      <c r="AY791" s="391">
        <f t="shared" si="515"/>
        <v>412060</v>
      </c>
      <c r="AZ791" s="95">
        <f t="shared" si="534"/>
        <v>0</v>
      </c>
      <c r="BA791" s="49" t="str">
        <f t="shared" si="535"/>
        <v>長野県北佐久郡御代田町茂沢字森泉郷３７１－４７５－１</v>
      </c>
      <c r="BB791" s="48">
        <f t="shared" si="516"/>
        <v>1</v>
      </c>
      <c r="BC791" s="96">
        <f t="shared" si="517"/>
        <v>0</v>
      </c>
      <c r="BD791" s="89" t="str">
        <f t="shared" si="536"/>
        <v>【支払済】</v>
      </c>
      <c r="BE791" s="97">
        <f t="shared" si="518"/>
        <v>0</v>
      </c>
      <c r="BF791" s="97">
        <f t="shared" si="519"/>
        <v>0</v>
      </c>
      <c r="BG791" s="97">
        <f t="shared" si="520"/>
        <v>0</v>
      </c>
      <c r="BH791" s="97">
        <f t="shared" si="521"/>
        <v>0</v>
      </c>
      <c r="BI791" s="97">
        <f t="shared" si="522"/>
        <v>0</v>
      </c>
      <c r="BJ791" s="97">
        <f t="shared" si="523"/>
        <v>0</v>
      </c>
      <c r="BK791" s="97">
        <f t="shared" si="524"/>
        <v>0</v>
      </c>
      <c r="BL791" s="97">
        <f t="shared" si="525"/>
        <v>0</v>
      </c>
      <c r="BM791" s="97">
        <f t="shared" si="526"/>
        <v>0</v>
      </c>
      <c r="BN791" s="97">
        <f t="shared" si="527"/>
        <v>0</v>
      </c>
      <c r="BO791" s="97">
        <f t="shared" si="528"/>
        <v>0</v>
      </c>
      <c r="BP791" s="97">
        <f t="shared" si="529"/>
        <v>0</v>
      </c>
      <c r="BQ791" s="97">
        <f t="shared" si="530"/>
        <v>0</v>
      </c>
      <c r="BR791" s="97">
        <f t="shared" si="531"/>
        <v>0</v>
      </c>
      <c r="BS791" s="98">
        <f t="shared" si="532"/>
        <v>0</v>
      </c>
      <c r="BT791" s="184"/>
      <c r="BU791" s="58"/>
      <c r="BV791" s="492"/>
    </row>
    <row r="792" spans="1:74" s="100" customFormat="1" ht="31.5" customHeight="1" x14ac:dyDescent="0.25">
      <c r="A792" s="74">
        <v>20</v>
      </c>
      <c r="B792" s="75">
        <v>563</v>
      </c>
      <c r="C792" s="49" t="s">
        <v>2037</v>
      </c>
      <c r="D792" s="349" t="s">
        <v>4056</v>
      </c>
      <c r="E792" s="76" t="s">
        <v>1114</v>
      </c>
      <c r="F792" s="380" t="s">
        <v>4092</v>
      </c>
      <c r="G792" s="380"/>
      <c r="H792" s="381"/>
      <c r="I792" s="381"/>
      <c r="J792" s="381"/>
      <c r="K792" s="381"/>
      <c r="L792" s="380" t="s">
        <v>4383</v>
      </c>
      <c r="M792" s="76" t="s">
        <v>2371</v>
      </c>
      <c r="N792" s="49" t="s">
        <v>1527</v>
      </c>
      <c r="O792" s="76"/>
      <c r="P792" s="76" t="str">
        <f t="shared" si="537"/>
        <v/>
      </c>
      <c r="Q792" s="102" t="s">
        <v>782</v>
      </c>
      <c r="R792" s="49"/>
      <c r="S792" s="76" t="s">
        <v>1856</v>
      </c>
      <c r="T792" s="76" t="s">
        <v>60</v>
      </c>
      <c r="U792" s="89">
        <v>43462</v>
      </c>
      <c r="V792" s="90">
        <v>1</v>
      </c>
      <c r="W792" s="399">
        <f t="shared" si="512"/>
        <v>412060</v>
      </c>
      <c r="X792" s="171" t="s">
        <v>2471</v>
      </c>
      <c r="Y792" s="419"/>
      <c r="Z792" s="473" t="s">
        <v>4575</v>
      </c>
      <c r="AA792" s="473" t="s">
        <v>4575</v>
      </c>
      <c r="AB792" s="473" t="s">
        <v>4576</v>
      </c>
      <c r="AC792" s="132" t="str">
        <f t="shared" si="538"/>
        <v>【支払済】</v>
      </c>
      <c r="AD792" s="132">
        <v>42678</v>
      </c>
      <c r="AE792" s="132">
        <v>42678</v>
      </c>
      <c r="AF792" s="132" t="str">
        <f t="shared" si="513"/>
        <v>SAME</v>
      </c>
      <c r="AG792" s="132">
        <f t="shared" si="514"/>
        <v>42678</v>
      </c>
      <c r="AH792" s="132"/>
      <c r="AI792" s="204"/>
      <c r="AJ792" s="205"/>
      <c r="AK792" s="211"/>
      <c r="AL792" s="207"/>
      <c r="AM792" s="208">
        <v>412060</v>
      </c>
      <c r="AN792" s="93"/>
      <c r="AO792" s="49" t="str">
        <f t="shared" si="511"/>
        <v>長野県北佐久郡御代田町茂沢字森泉郷３７１－４７５－１</v>
      </c>
      <c r="AP792" s="208"/>
      <c r="AQ792" s="89">
        <v>43462</v>
      </c>
      <c r="AR792" s="93">
        <v>412060</v>
      </c>
      <c r="AS792" s="89"/>
      <c r="AT792" s="93"/>
      <c r="AU792" s="89"/>
      <c r="AV792" s="93"/>
      <c r="AW792" s="89"/>
      <c r="AX792" s="103"/>
      <c r="AY792" s="391">
        <f t="shared" si="515"/>
        <v>412060</v>
      </c>
      <c r="AZ792" s="95">
        <f t="shared" si="534"/>
        <v>0</v>
      </c>
      <c r="BA792" s="49" t="str">
        <f t="shared" si="535"/>
        <v>長野県北佐久郡御代田町茂沢字森泉郷３７１－４７５－１</v>
      </c>
      <c r="BB792" s="48">
        <f t="shared" si="516"/>
        <v>1</v>
      </c>
      <c r="BC792" s="96">
        <f t="shared" si="517"/>
        <v>0</v>
      </c>
      <c r="BD792" s="89" t="str">
        <f t="shared" si="536"/>
        <v>【支払済】</v>
      </c>
      <c r="BE792" s="97">
        <f t="shared" si="518"/>
        <v>0</v>
      </c>
      <c r="BF792" s="97">
        <f t="shared" si="519"/>
        <v>0</v>
      </c>
      <c r="BG792" s="97">
        <f t="shared" si="520"/>
        <v>0</v>
      </c>
      <c r="BH792" s="97">
        <f t="shared" si="521"/>
        <v>0</v>
      </c>
      <c r="BI792" s="97">
        <f t="shared" si="522"/>
        <v>0</v>
      </c>
      <c r="BJ792" s="97">
        <f t="shared" si="523"/>
        <v>0</v>
      </c>
      <c r="BK792" s="97">
        <f t="shared" si="524"/>
        <v>0</v>
      </c>
      <c r="BL792" s="97">
        <f t="shared" si="525"/>
        <v>0</v>
      </c>
      <c r="BM792" s="97">
        <f t="shared" si="526"/>
        <v>0</v>
      </c>
      <c r="BN792" s="97">
        <f t="shared" si="527"/>
        <v>0</v>
      </c>
      <c r="BO792" s="97">
        <f t="shared" si="528"/>
        <v>0</v>
      </c>
      <c r="BP792" s="97">
        <f t="shared" si="529"/>
        <v>0</v>
      </c>
      <c r="BQ792" s="97">
        <f t="shared" si="530"/>
        <v>0</v>
      </c>
      <c r="BR792" s="97">
        <f t="shared" si="531"/>
        <v>0</v>
      </c>
      <c r="BS792" s="98">
        <f t="shared" si="532"/>
        <v>0</v>
      </c>
      <c r="BT792" s="182"/>
      <c r="BU792" s="58"/>
      <c r="BV792" s="492"/>
    </row>
    <row r="793" spans="1:74" s="100" customFormat="1" ht="31.5" customHeight="1" x14ac:dyDescent="0.25">
      <c r="A793" s="74">
        <v>20</v>
      </c>
      <c r="B793" s="75">
        <v>563</v>
      </c>
      <c r="C793" s="49" t="s">
        <v>2037</v>
      </c>
      <c r="D793" s="349" t="s">
        <v>4056</v>
      </c>
      <c r="E793" s="76" t="s">
        <v>1114</v>
      </c>
      <c r="F793" s="380" t="s">
        <v>4092</v>
      </c>
      <c r="G793" s="380"/>
      <c r="H793" s="381"/>
      <c r="I793" s="381"/>
      <c r="J793" s="381"/>
      <c r="K793" s="381"/>
      <c r="L793" s="380" t="s">
        <v>4383</v>
      </c>
      <c r="M793" s="76" t="s">
        <v>2972</v>
      </c>
      <c r="N793" s="49" t="s">
        <v>1527</v>
      </c>
      <c r="O793" s="49"/>
      <c r="P793" s="76" t="str">
        <f t="shared" si="537"/>
        <v/>
      </c>
      <c r="Q793" s="102" t="s">
        <v>782</v>
      </c>
      <c r="R793" s="49"/>
      <c r="S793" s="76" t="s">
        <v>1856</v>
      </c>
      <c r="T793" s="76" t="s">
        <v>60</v>
      </c>
      <c r="U793" s="89">
        <v>42800</v>
      </c>
      <c r="V793" s="90">
        <v>1</v>
      </c>
      <c r="W793" s="399">
        <f t="shared" si="512"/>
        <v>412060</v>
      </c>
      <c r="X793" s="171" t="s">
        <v>2471</v>
      </c>
      <c r="Y793" s="419"/>
      <c r="Z793" s="473" t="s">
        <v>4575</v>
      </c>
      <c r="AA793" s="473" t="s">
        <v>4575</v>
      </c>
      <c r="AB793" s="473" t="s">
        <v>4576</v>
      </c>
      <c r="AC793" s="132" t="str">
        <f t="shared" si="538"/>
        <v>【支払済】</v>
      </c>
      <c r="AD793" s="132">
        <v>42699</v>
      </c>
      <c r="AE793" s="132">
        <v>42678</v>
      </c>
      <c r="AF793" s="132" t="str">
        <f t="shared" si="513"/>
        <v/>
      </c>
      <c r="AG793" s="132">
        <f t="shared" si="514"/>
        <v>42678</v>
      </c>
      <c r="AH793" s="132"/>
      <c r="AI793" s="204"/>
      <c r="AJ793" s="205"/>
      <c r="AK793" s="211"/>
      <c r="AL793" s="207"/>
      <c r="AM793" s="208">
        <v>412060</v>
      </c>
      <c r="AN793" s="93"/>
      <c r="AO793" s="49" t="str">
        <f t="shared" si="511"/>
        <v>長野県北佐久郡御代田町茂沢字森泉郷３７１－４７５－１</v>
      </c>
      <c r="AP793" s="208"/>
      <c r="AQ793" s="89">
        <v>43462</v>
      </c>
      <c r="AR793" s="93">
        <v>412060</v>
      </c>
      <c r="AS793" s="89"/>
      <c r="AT793" s="93"/>
      <c r="AU793" s="89"/>
      <c r="AV793" s="93"/>
      <c r="AW793" s="89"/>
      <c r="AX793" s="103"/>
      <c r="AY793" s="391">
        <f t="shared" si="515"/>
        <v>412060</v>
      </c>
      <c r="AZ793" s="95">
        <f t="shared" si="534"/>
        <v>0</v>
      </c>
      <c r="BA793" s="49" t="str">
        <f t="shared" si="535"/>
        <v>長野県北佐久郡御代田町茂沢字森泉郷３７１－４７５－１</v>
      </c>
      <c r="BB793" s="48">
        <f t="shared" si="516"/>
        <v>1</v>
      </c>
      <c r="BC793" s="96">
        <f t="shared" si="517"/>
        <v>0</v>
      </c>
      <c r="BD793" s="89" t="str">
        <f t="shared" si="536"/>
        <v>【支払済】</v>
      </c>
      <c r="BE793" s="97">
        <f t="shared" si="518"/>
        <v>0</v>
      </c>
      <c r="BF793" s="97">
        <f t="shared" si="519"/>
        <v>0</v>
      </c>
      <c r="BG793" s="97">
        <f t="shared" si="520"/>
        <v>0</v>
      </c>
      <c r="BH793" s="97">
        <f t="shared" si="521"/>
        <v>0</v>
      </c>
      <c r="BI793" s="97">
        <f t="shared" si="522"/>
        <v>0</v>
      </c>
      <c r="BJ793" s="97">
        <f t="shared" si="523"/>
        <v>0</v>
      </c>
      <c r="BK793" s="97">
        <f t="shared" si="524"/>
        <v>0</v>
      </c>
      <c r="BL793" s="97">
        <f t="shared" si="525"/>
        <v>0</v>
      </c>
      <c r="BM793" s="97">
        <f t="shared" si="526"/>
        <v>0</v>
      </c>
      <c r="BN793" s="97">
        <f t="shared" si="527"/>
        <v>0</v>
      </c>
      <c r="BO793" s="97">
        <f t="shared" si="528"/>
        <v>0</v>
      </c>
      <c r="BP793" s="97">
        <f t="shared" si="529"/>
        <v>0</v>
      </c>
      <c r="BQ793" s="97">
        <f t="shared" si="530"/>
        <v>0</v>
      </c>
      <c r="BR793" s="97">
        <f t="shared" si="531"/>
        <v>0</v>
      </c>
      <c r="BS793" s="98">
        <f t="shared" si="532"/>
        <v>0</v>
      </c>
      <c r="BT793" s="183"/>
      <c r="BU793" s="58"/>
      <c r="BV793" s="492"/>
    </row>
    <row r="794" spans="1:74" s="100" customFormat="1" ht="31.5" customHeight="1" x14ac:dyDescent="0.25">
      <c r="A794" s="74">
        <v>20</v>
      </c>
      <c r="B794" s="75">
        <v>563</v>
      </c>
      <c r="C794" s="49" t="s">
        <v>2037</v>
      </c>
      <c r="D794" s="349" t="s">
        <v>4056</v>
      </c>
      <c r="E794" s="76" t="s">
        <v>1114</v>
      </c>
      <c r="F794" s="380" t="s">
        <v>4092</v>
      </c>
      <c r="G794" s="380"/>
      <c r="H794" s="381"/>
      <c r="I794" s="381"/>
      <c r="J794" s="381"/>
      <c r="K794" s="381"/>
      <c r="L794" s="380" t="s">
        <v>4383</v>
      </c>
      <c r="M794" s="76" t="s">
        <v>2371</v>
      </c>
      <c r="N794" s="49" t="s">
        <v>1527</v>
      </c>
      <c r="O794" s="49"/>
      <c r="P794" s="76" t="str">
        <f t="shared" si="537"/>
        <v/>
      </c>
      <c r="Q794" s="102" t="s">
        <v>782</v>
      </c>
      <c r="R794" s="49"/>
      <c r="S794" s="76" t="s">
        <v>1856</v>
      </c>
      <c r="T794" s="76" t="s">
        <v>60</v>
      </c>
      <c r="U794" s="89">
        <v>43462</v>
      </c>
      <c r="V794" s="90">
        <v>1</v>
      </c>
      <c r="W794" s="399">
        <f t="shared" si="512"/>
        <v>412060</v>
      </c>
      <c r="X794" s="171" t="s">
        <v>2471</v>
      </c>
      <c r="Y794" s="419"/>
      <c r="Z794" s="473" t="s">
        <v>4575</v>
      </c>
      <c r="AA794" s="473" t="s">
        <v>4575</v>
      </c>
      <c r="AB794" s="473" t="s">
        <v>4576</v>
      </c>
      <c r="AC794" s="132" t="str">
        <f t="shared" si="538"/>
        <v>【支払済】</v>
      </c>
      <c r="AD794" s="132">
        <v>42678</v>
      </c>
      <c r="AE794" s="132">
        <v>42678</v>
      </c>
      <c r="AF794" s="132" t="str">
        <f t="shared" si="513"/>
        <v>SAME</v>
      </c>
      <c r="AG794" s="132">
        <f t="shared" si="514"/>
        <v>42678</v>
      </c>
      <c r="AH794" s="132"/>
      <c r="AI794" s="204"/>
      <c r="AJ794" s="205"/>
      <c r="AK794" s="211"/>
      <c r="AL794" s="207"/>
      <c r="AM794" s="208">
        <v>412060</v>
      </c>
      <c r="AN794" s="93"/>
      <c r="AO794" s="49" t="str">
        <f t="shared" si="511"/>
        <v>長野県北佐久郡御代田町茂沢字森泉郷３７１－４７５－１</v>
      </c>
      <c r="AP794" s="208"/>
      <c r="AQ794" s="89">
        <v>43462</v>
      </c>
      <c r="AR794" s="93">
        <v>412060</v>
      </c>
      <c r="AS794" s="89"/>
      <c r="AT794" s="93"/>
      <c r="AU794" s="89"/>
      <c r="AV794" s="93"/>
      <c r="AW794" s="89"/>
      <c r="AX794" s="103"/>
      <c r="AY794" s="391">
        <f t="shared" si="515"/>
        <v>412060</v>
      </c>
      <c r="AZ794" s="95">
        <f t="shared" si="534"/>
        <v>0</v>
      </c>
      <c r="BA794" s="49" t="str">
        <f t="shared" si="535"/>
        <v>長野県北佐久郡御代田町茂沢字森泉郷３７１－４７５－１</v>
      </c>
      <c r="BB794" s="48">
        <f t="shared" si="516"/>
        <v>1</v>
      </c>
      <c r="BC794" s="96">
        <f t="shared" si="517"/>
        <v>0</v>
      </c>
      <c r="BD794" s="89" t="str">
        <f t="shared" si="536"/>
        <v>【支払済】</v>
      </c>
      <c r="BE794" s="97">
        <f t="shared" si="518"/>
        <v>0</v>
      </c>
      <c r="BF794" s="97">
        <f t="shared" si="519"/>
        <v>0</v>
      </c>
      <c r="BG794" s="97">
        <f t="shared" si="520"/>
        <v>0</v>
      </c>
      <c r="BH794" s="97">
        <f t="shared" si="521"/>
        <v>0</v>
      </c>
      <c r="BI794" s="97">
        <f t="shared" si="522"/>
        <v>0</v>
      </c>
      <c r="BJ794" s="97">
        <f t="shared" si="523"/>
        <v>0</v>
      </c>
      <c r="BK794" s="97">
        <f t="shared" si="524"/>
        <v>0</v>
      </c>
      <c r="BL794" s="97">
        <f t="shared" si="525"/>
        <v>0</v>
      </c>
      <c r="BM794" s="97">
        <f t="shared" si="526"/>
        <v>0</v>
      </c>
      <c r="BN794" s="97">
        <f t="shared" si="527"/>
        <v>0</v>
      </c>
      <c r="BO794" s="97">
        <f t="shared" si="528"/>
        <v>0</v>
      </c>
      <c r="BP794" s="97">
        <f t="shared" si="529"/>
        <v>0</v>
      </c>
      <c r="BQ794" s="97">
        <f t="shared" si="530"/>
        <v>0</v>
      </c>
      <c r="BR794" s="97">
        <f t="shared" si="531"/>
        <v>0</v>
      </c>
      <c r="BS794" s="98">
        <f t="shared" si="532"/>
        <v>0</v>
      </c>
      <c r="BT794" s="182"/>
      <c r="BU794" s="58"/>
      <c r="BV794" s="492"/>
    </row>
    <row r="795" spans="1:74" s="100" customFormat="1" ht="31.5" customHeight="1" x14ac:dyDescent="0.25">
      <c r="A795" s="74">
        <v>20</v>
      </c>
      <c r="B795" s="75">
        <v>563</v>
      </c>
      <c r="C795" s="49" t="s">
        <v>2037</v>
      </c>
      <c r="D795" s="349" t="s">
        <v>4056</v>
      </c>
      <c r="E795" s="76" t="s">
        <v>1114</v>
      </c>
      <c r="F795" s="380" t="s">
        <v>4092</v>
      </c>
      <c r="G795" s="380"/>
      <c r="H795" s="381"/>
      <c r="I795" s="381"/>
      <c r="J795" s="381"/>
      <c r="K795" s="381"/>
      <c r="L795" s="380" t="s">
        <v>4383</v>
      </c>
      <c r="M795" s="76" t="s">
        <v>2972</v>
      </c>
      <c r="N795" s="49" t="s">
        <v>1527</v>
      </c>
      <c r="O795" s="49"/>
      <c r="P795" s="76" t="str">
        <f t="shared" si="537"/>
        <v/>
      </c>
      <c r="Q795" s="102" t="s">
        <v>782</v>
      </c>
      <c r="R795" s="49"/>
      <c r="S795" s="76" t="s">
        <v>1856</v>
      </c>
      <c r="T795" s="76" t="s">
        <v>60</v>
      </c>
      <c r="U795" s="89">
        <v>42800</v>
      </c>
      <c r="V795" s="90">
        <v>1</v>
      </c>
      <c r="W795" s="399">
        <f t="shared" si="512"/>
        <v>412060</v>
      </c>
      <c r="X795" s="171" t="s">
        <v>2471</v>
      </c>
      <c r="Y795" s="419"/>
      <c r="Z795" s="473" t="s">
        <v>4575</v>
      </c>
      <c r="AA795" s="473" t="s">
        <v>4575</v>
      </c>
      <c r="AB795" s="473" t="s">
        <v>4576</v>
      </c>
      <c r="AC795" s="132" t="str">
        <f t="shared" si="538"/>
        <v>【支払済】</v>
      </c>
      <c r="AD795" s="132">
        <v>42678</v>
      </c>
      <c r="AE795" s="132">
        <v>42678</v>
      </c>
      <c r="AF795" s="132" t="str">
        <f t="shared" si="513"/>
        <v>SAME</v>
      </c>
      <c r="AG795" s="132">
        <f t="shared" si="514"/>
        <v>42678</v>
      </c>
      <c r="AH795" s="132"/>
      <c r="AI795" s="204"/>
      <c r="AJ795" s="205"/>
      <c r="AK795" s="211"/>
      <c r="AL795" s="207"/>
      <c r="AM795" s="208">
        <v>412060</v>
      </c>
      <c r="AN795" s="93"/>
      <c r="AO795" s="49" t="str">
        <f t="shared" si="511"/>
        <v>長野県北佐久郡御代田町茂沢字森泉郷３７１－４７５－１</v>
      </c>
      <c r="AP795" s="208"/>
      <c r="AQ795" s="89">
        <v>43462</v>
      </c>
      <c r="AR795" s="93">
        <v>412060</v>
      </c>
      <c r="AS795" s="89"/>
      <c r="AT795" s="93"/>
      <c r="AU795" s="89"/>
      <c r="AV795" s="93"/>
      <c r="AW795" s="89"/>
      <c r="AX795" s="103"/>
      <c r="AY795" s="391">
        <f t="shared" si="515"/>
        <v>412060</v>
      </c>
      <c r="AZ795" s="95">
        <f t="shared" si="534"/>
        <v>0</v>
      </c>
      <c r="BA795" s="49" t="str">
        <f t="shared" si="535"/>
        <v>長野県北佐久郡御代田町茂沢字森泉郷３７１－４７５－１</v>
      </c>
      <c r="BB795" s="48">
        <f t="shared" si="516"/>
        <v>1</v>
      </c>
      <c r="BC795" s="96">
        <f t="shared" si="517"/>
        <v>0</v>
      </c>
      <c r="BD795" s="89" t="str">
        <f t="shared" si="536"/>
        <v>【支払済】</v>
      </c>
      <c r="BE795" s="97">
        <f t="shared" si="518"/>
        <v>0</v>
      </c>
      <c r="BF795" s="97">
        <f t="shared" si="519"/>
        <v>0</v>
      </c>
      <c r="BG795" s="97">
        <f t="shared" si="520"/>
        <v>0</v>
      </c>
      <c r="BH795" s="97">
        <f t="shared" si="521"/>
        <v>0</v>
      </c>
      <c r="BI795" s="97">
        <f t="shared" si="522"/>
        <v>0</v>
      </c>
      <c r="BJ795" s="97">
        <f t="shared" si="523"/>
        <v>0</v>
      </c>
      <c r="BK795" s="97">
        <f t="shared" si="524"/>
        <v>0</v>
      </c>
      <c r="BL795" s="97">
        <f t="shared" si="525"/>
        <v>0</v>
      </c>
      <c r="BM795" s="97">
        <f t="shared" si="526"/>
        <v>0</v>
      </c>
      <c r="BN795" s="97">
        <f t="shared" si="527"/>
        <v>0</v>
      </c>
      <c r="BO795" s="97">
        <f t="shared" si="528"/>
        <v>0</v>
      </c>
      <c r="BP795" s="97">
        <f t="shared" si="529"/>
        <v>0</v>
      </c>
      <c r="BQ795" s="97">
        <f t="shared" si="530"/>
        <v>0</v>
      </c>
      <c r="BR795" s="97">
        <f t="shared" si="531"/>
        <v>0</v>
      </c>
      <c r="BS795" s="98">
        <f t="shared" si="532"/>
        <v>0</v>
      </c>
      <c r="BT795" s="184"/>
      <c r="BU795" s="58"/>
      <c r="BV795" s="492"/>
    </row>
    <row r="796" spans="1:74" s="100" customFormat="1" ht="31.5" customHeight="1" x14ac:dyDescent="0.25">
      <c r="A796" s="74">
        <v>20</v>
      </c>
      <c r="B796" s="75">
        <v>481</v>
      </c>
      <c r="C796" s="49" t="s">
        <v>2029</v>
      </c>
      <c r="D796" s="349" t="s">
        <v>4056</v>
      </c>
      <c r="E796" s="76" t="s">
        <v>1116</v>
      </c>
      <c r="F796" s="380" t="s">
        <v>4106</v>
      </c>
      <c r="G796" s="380"/>
      <c r="H796" s="380"/>
      <c r="I796" s="380"/>
      <c r="J796" s="380"/>
      <c r="K796" s="380"/>
      <c r="L796" s="380" t="s">
        <v>4105</v>
      </c>
      <c r="M796" s="77"/>
      <c r="N796" s="49" t="s">
        <v>1483</v>
      </c>
      <c r="O796" s="76" t="s">
        <v>3745</v>
      </c>
      <c r="P796" s="76" t="str">
        <f t="shared" si="537"/>
        <v/>
      </c>
      <c r="Q796" s="102" t="s">
        <v>773</v>
      </c>
      <c r="R796" s="49"/>
      <c r="S796" s="76" t="s">
        <v>1856</v>
      </c>
      <c r="T796" s="76" t="s">
        <v>774</v>
      </c>
      <c r="U796" s="89">
        <v>43462</v>
      </c>
      <c r="V796" s="90">
        <v>3</v>
      </c>
      <c r="W796" s="399">
        <f t="shared" si="512"/>
        <v>583566.66666666663</v>
      </c>
      <c r="X796" s="171" t="s">
        <v>3575</v>
      </c>
      <c r="Y796" s="419"/>
      <c r="Z796" s="473" t="s">
        <v>4575</v>
      </c>
      <c r="AA796" s="473" t="s">
        <v>4575</v>
      </c>
      <c r="AB796" s="473" t="s">
        <v>4576</v>
      </c>
      <c r="AC796" s="132" t="str">
        <f t="shared" si="538"/>
        <v>【支払済】</v>
      </c>
      <c r="AD796" s="218">
        <v>43432</v>
      </c>
      <c r="AE796" s="132">
        <v>41716</v>
      </c>
      <c r="AF796" s="132" t="str">
        <f t="shared" si="513"/>
        <v/>
      </c>
      <c r="AG796" s="132">
        <f t="shared" si="514"/>
        <v>41716</v>
      </c>
      <c r="AH796" s="132"/>
      <c r="AI796" s="204"/>
      <c r="AJ796" s="205"/>
      <c r="AK796" s="211"/>
      <c r="AL796" s="207"/>
      <c r="AM796" s="208">
        <v>1750700</v>
      </c>
      <c r="AN796" s="93"/>
      <c r="AO796" s="49" t="str">
        <f t="shared" si="511"/>
        <v>長野県木曽郡王滝村３１５９－２８４、８５３、８５４</v>
      </c>
      <c r="AP796" s="208"/>
      <c r="AQ796" s="89">
        <v>43462</v>
      </c>
      <c r="AR796" s="93">
        <v>1750700</v>
      </c>
      <c r="AS796" s="89"/>
      <c r="AT796" s="93"/>
      <c r="AU796" s="89"/>
      <c r="AV796" s="93"/>
      <c r="AW796" s="89"/>
      <c r="AX796" s="103"/>
      <c r="AY796" s="391">
        <f t="shared" si="515"/>
        <v>1750700</v>
      </c>
      <c r="AZ796" s="95">
        <f t="shared" si="534"/>
        <v>0</v>
      </c>
      <c r="BA796" s="49" t="str">
        <f t="shared" si="535"/>
        <v>長野県木曽郡王滝村３１５９－２８４、８５３、８５４</v>
      </c>
      <c r="BB796" s="48">
        <f t="shared" si="516"/>
        <v>3</v>
      </c>
      <c r="BC796" s="96">
        <f t="shared" si="517"/>
        <v>0</v>
      </c>
      <c r="BD796" s="89" t="str">
        <f t="shared" si="536"/>
        <v>【支払済】</v>
      </c>
      <c r="BE796" s="97">
        <f t="shared" si="518"/>
        <v>0</v>
      </c>
      <c r="BF796" s="97">
        <f t="shared" si="519"/>
        <v>0</v>
      </c>
      <c r="BG796" s="97">
        <f t="shared" si="520"/>
        <v>0</v>
      </c>
      <c r="BH796" s="97">
        <f t="shared" si="521"/>
        <v>0</v>
      </c>
      <c r="BI796" s="97">
        <f t="shared" si="522"/>
        <v>0</v>
      </c>
      <c r="BJ796" s="97">
        <f t="shared" si="523"/>
        <v>0</v>
      </c>
      <c r="BK796" s="97">
        <f t="shared" si="524"/>
        <v>0</v>
      </c>
      <c r="BL796" s="97">
        <f t="shared" si="525"/>
        <v>0</v>
      </c>
      <c r="BM796" s="97">
        <f t="shared" si="526"/>
        <v>0</v>
      </c>
      <c r="BN796" s="97">
        <f t="shared" si="527"/>
        <v>0</v>
      </c>
      <c r="BO796" s="97">
        <f t="shared" si="528"/>
        <v>0</v>
      </c>
      <c r="BP796" s="97">
        <f t="shared" si="529"/>
        <v>0</v>
      </c>
      <c r="BQ796" s="97">
        <f t="shared" si="530"/>
        <v>0</v>
      </c>
      <c r="BR796" s="97">
        <f t="shared" si="531"/>
        <v>0</v>
      </c>
      <c r="BS796" s="98">
        <f t="shared" si="532"/>
        <v>0</v>
      </c>
      <c r="BT796" s="184"/>
      <c r="BU796" s="58"/>
      <c r="BV796" s="492"/>
    </row>
    <row r="797" spans="1:74" s="100" customFormat="1" ht="31.5" customHeight="1" x14ac:dyDescent="0.25">
      <c r="A797" s="74">
        <v>20</v>
      </c>
      <c r="B797" s="75">
        <v>481</v>
      </c>
      <c r="C797" s="49" t="s">
        <v>2029</v>
      </c>
      <c r="D797" s="349" t="s">
        <v>4056</v>
      </c>
      <c r="E797" s="76" t="s">
        <v>1116</v>
      </c>
      <c r="F797" s="380" t="s">
        <v>4106</v>
      </c>
      <c r="G797" s="380"/>
      <c r="H797" s="380"/>
      <c r="I797" s="380"/>
      <c r="J797" s="380"/>
      <c r="K797" s="380"/>
      <c r="L797" s="380" t="s">
        <v>4105</v>
      </c>
      <c r="M797" s="77"/>
      <c r="N797" s="49" t="s">
        <v>1483</v>
      </c>
      <c r="O797" s="49"/>
      <c r="P797" s="76" t="str">
        <f t="shared" si="537"/>
        <v/>
      </c>
      <c r="Q797" s="102" t="s">
        <v>773</v>
      </c>
      <c r="R797" s="49"/>
      <c r="S797" s="76" t="s">
        <v>1856</v>
      </c>
      <c r="T797" s="76" t="s">
        <v>774</v>
      </c>
      <c r="U797" s="89">
        <v>43462</v>
      </c>
      <c r="V797" s="90">
        <v>3</v>
      </c>
      <c r="W797" s="399">
        <f t="shared" si="512"/>
        <v>583566.66666666663</v>
      </c>
      <c r="X797" s="171" t="s">
        <v>3575</v>
      </c>
      <c r="Y797" s="419"/>
      <c r="Z797" s="473" t="s">
        <v>4575</v>
      </c>
      <c r="AA797" s="473" t="s">
        <v>4575</v>
      </c>
      <c r="AB797" s="473" t="s">
        <v>4576</v>
      </c>
      <c r="AC797" s="132" t="str">
        <f t="shared" si="538"/>
        <v>【支払済】</v>
      </c>
      <c r="AD797" s="218">
        <v>43432</v>
      </c>
      <c r="AE797" s="132">
        <v>41716</v>
      </c>
      <c r="AF797" s="132" t="str">
        <f t="shared" si="513"/>
        <v/>
      </c>
      <c r="AG797" s="132">
        <f t="shared" si="514"/>
        <v>41716</v>
      </c>
      <c r="AH797" s="132"/>
      <c r="AI797" s="204"/>
      <c r="AJ797" s="205"/>
      <c r="AK797" s="206"/>
      <c r="AL797" s="207"/>
      <c r="AM797" s="208">
        <v>1750700</v>
      </c>
      <c r="AN797" s="93"/>
      <c r="AO797" s="49" t="str">
        <f t="shared" si="511"/>
        <v>長野県木曽郡王滝村３１５９－２８４、８５３、８５４</v>
      </c>
      <c r="AP797" s="208"/>
      <c r="AQ797" s="89">
        <v>43462</v>
      </c>
      <c r="AR797" s="93">
        <v>1750700</v>
      </c>
      <c r="AS797" s="89"/>
      <c r="AT797" s="93"/>
      <c r="AU797" s="89"/>
      <c r="AV797" s="93"/>
      <c r="AW797" s="89"/>
      <c r="AX797" s="103"/>
      <c r="AY797" s="391">
        <f t="shared" si="515"/>
        <v>1750700</v>
      </c>
      <c r="AZ797" s="95">
        <f t="shared" si="534"/>
        <v>0</v>
      </c>
      <c r="BA797" s="49" t="str">
        <f t="shared" si="535"/>
        <v>長野県木曽郡王滝村３１５９－２８４、８５３、８５４</v>
      </c>
      <c r="BB797" s="48">
        <f t="shared" si="516"/>
        <v>3</v>
      </c>
      <c r="BC797" s="96">
        <f t="shared" si="517"/>
        <v>0</v>
      </c>
      <c r="BD797" s="89" t="str">
        <f t="shared" si="536"/>
        <v>【支払済】</v>
      </c>
      <c r="BE797" s="97">
        <f t="shared" si="518"/>
        <v>0</v>
      </c>
      <c r="BF797" s="97">
        <f t="shared" si="519"/>
        <v>0</v>
      </c>
      <c r="BG797" s="97">
        <f t="shared" si="520"/>
        <v>0</v>
      </c>
      <c r="BH797" s="97">
        <f t="shared" si="521"/>
        <v>0</v>
      </c>
      <c r="BI797" s="97">
        <f t="shared" si="522"/>
        <v>0</v>
      </c>
      <c r="BJ797" s="97">
        <f t="shared" si="523"/>
        <v>0</v>
      </c>
      <c r="BK797" s="97">
        <f t="shared" si="524"/>
        <v>0</v>
      </c>
      <c r="BL797" s="97">
        <f t="shared" si="525"/>
        <v>0</v>
      </c>
      <c r="BM797" s="97">
        <f t="shared" si="526"/>
        <v>0</v>
      </c>
      <c r="BN797" s="97">
        <f t="shared" si="527"/>
        <v>0</v>
      </c>
      <c r="BO797" s="97">
        <f t="shared" si="528"/>
        <v>0</v>
      </c>
      <c r="BP797" s="97">
        <f t="shared" si="529"/>
        <v>0</v>
      </c>
      <c r="BQ797" s="97">
        <f t="shared" si="530"/>
        <v>0</v>
      </c>
      <c r="BR797" s="97">
        <f t="shared" si="531"/>
        <v>0</v>
      </c>
      <c r="BS797" s="98">
        <f t="shared" si="532"/>
        <v>0</v>
      </c>
      <c r="BT797" s="184"/>
      <c r="BU797" s="58"/>
      <c r="BV797" s="492"/>
    </row>
    <row r="798" spans="1:74" s="100" customFormat="1" ht="31.5" customHeight="1" x14ac:dyDescent="0.25">
      <c r="A798" s="74">
        <v>20</v>
      </c>
      <c r="B798" s="75">
        <v>483</v>
      </c>
      <c r="C798" s="49" t="s">
        <v>2030</v>
      </c>
      <c r="D798" s="76" t="s">
        <v>3430</v>
      </c>
      <c r="E798" s="49"/>
      <c r="F798" s="101"/>
      <c r="G798" s="101"/>
      <c r="H798" s="141"/>
      <c r="I798" s="141"/>
      <c r="J798" s="269"/>
      <c r="K798" s="141"/>
      <c r="L798" s="141"/>
      <c r="M798" s="77"/>
      <c r="N798" s="49" t="s">
        <v>4670</v>
      </c>
      <c r="O798" s="49"/>
      <c r="P798" s="76" t="str">
        <f t="shared" si="537"/>
        <v/>
      </c>
      <c r="Q798" s="102" t="s">
        <v>775</v>
      </c>
      <c r="R798" s="49"/>
      <c r="S798" s="76" t="s">
        <v>1856</v>
      </c>
      <c r="T798" s="48" t="s">
        <v>774</v>
      </c>
      <c r="U798" s="89"/>
      <c r="V798" s="90">
        <v>2</v>
      </c>
      <c r="W798" s="399">
        <f t="shared" si="512"/>
        <v>550390</v>
      </c>
      <c r="X798" s="171" t="s">
        <v>3576</v>
      </c>
      <c r="Y798" s="213"/>
      <c r="Z798" s="473" t="s">
        <v>4575</v>
      </c>
      <c r="AA798" s="473" t="s">
        <v>4575</v>
      </c>
      <c r="AB798" s="473" t="s">
        <v>3743</v>
      </c>
      <c r="AC798" s="213"/>
      <c r="AD798" s="132">
        <v>42794</v>
      </c>
      <c r="AE798" s="132"/>
      <c r="AF798" s="132" t="str">
        <f t="shared" si="513"/>
        <v/>
      </c>
      <c r="AG798" s="132">
        <f t="shared" si="514"/>
        <v>42794</v>
      </c>
      <c r="AH798" s="132"/>
      <c r="AI798" s="132"/>
      <c r="AJ798" s="132"/>
      <c r="AK798" s="215"/>
      <c r="AL798" s="132"/>
      <c r="AM798" s="223"/>
      <c r="AN798" s="111">
        <v>1100780</v>
      </c>
      <c r="AO798" s="49" t="str">
        <f t="shared" si="511"/>
        <v>長野県木曽郡木曽町開田高原西野５２２７－３１７－１～２</v>
      </c>
      <c r="AP798" s="49"/>
      <c r="AQ798" s="89"/>
      <c r="AR798" s="93"/>
      <c r="AS798" s="89"/>
      <c r="AT798" s="93"/>
      <c r="AU798" s="89"/>
      <c r="AV798" s="93"/>
      <c r="AW798" s="107"/>
      <c r="AX798" s="103"/>
      <c r="AY798" s="391">
        <f t="shared" si="515"/>
        <v>0</v>
      </c>
      <c r="AZ798" s="95" t="str">
        <f t="shared" si="534"/>
        <v/>
      </c>
      <c r="BA798" s="49" t="str">
        <f t="shared" si="535"/>
        <v>長野県木曽郡木曽町開田高原西野５２２７－３１７－１～２</v>
      </c>
      <c r="BB798" s="48">
        <f t="shared" si="516"/>
        <v>2</v>
      </c>
      <c r="BC798" s="96">
        <f t="shared" si="517"/>
        <v>0</v>
      </c>
      <c r="BD798" s="89">
        <f t="shared" si="536"/>
        <v>0</v>
      </c>
      <c r="BE798" s="97">
        <f t="shared" si="518"/>
        <v>0</v>
      </c>
      <c r="BF798" s="97" t="str">
        <f t="shared" si="519"/>
        <v/>
      </c>
      <c r="BG798" s="97">
        <f t="shared" si="520"/>
        <v>0</v>
      </c>
      <c r="BH798" s="97">
        <f t="shared" si="521"/>
        <v>0</v>
      </c>
      <c r="BI798" s="97">
        <f t="shared" si="522"/>
        <v>0</v>
      </c>
      <c r="BJ798" s="97">
        <f t="shared" si="523"/>
        <v>0</v>
      </c>
      <c r="BK798" s="97">
        <f t="shared" si="524"/>
        <v>0</v>
      </c>
      <c r="BL798" s="97">
        <f t="shared" si="525"/>
        <v>0</v>
      </c>
      <c r="BM798" s="97">
        <f t="shared" si="526"/>
        <v>0</v>
      </c>
      <c r="BN798" s="97">
        <f t="shared" si="527"/>
        <v>0</v>
      </c>
      <c r="BO798" s="97">
        <f t="shared" si="528"/>
        <v>0</v>
      </c>
      <c r="BP798" s="97">
        <f t="shared" si="529"/>
        <v>0</v>
      </c>
      <c r="BQ798" s="97">
        <f t="shared" si="530"/>
        <v>0</v>
      </c>
      <c r="BR798" s="97">
        <f t="shared" si="531"/>
        <v>0</v>
      </c>
      <c r="BS798" s="98" t="e">
        <f t="shared" si="532"/>
        <v>#VALUE!</v>
      </c>
      <c r="BT798" s="184"/>
      <c r="BU798" s="58"/>
      <c r="BV798" s="122"/>
    </row>
    <row r="799" spans="1:74" s="100" customFormat="1" ht="31.5" customHeight="1" x14ac:dyDescent="0.25">
      <c r="A799" s="74">
        <v>20</v>
      </c>
      <c r="B799" s="75">
        <v>482</v>
      </c>
      <c r="C799" s="49" t="s">
        <v>2030</v>
      </c>
      <c r="D799" s="76" t="s">
        <v>2988</v>
      </c>
      <c r="E799" s="76" t="s">
        <v>1338</v>
      </c>
      <c r="F799" s="101"/>
      <c r="G799" s="101"/>
      <c r="H799" s="101"/>
      <c r="I799" s="101"/>
      <c r="J799" s="257"/>
      <c r="K799" s="101"/>
      <c r="L799" s="101"/>
      <c r="M799" s="77"/>
      <c r="N799" s="49" t="s">
        <v>1484</v>
      </c>
      <c r="O799" s="49"/>
      <c r="P799" s="76" t="str">
        <f t="shared" si="537"/>
        <v/>
      </c>
      <c r="Q799" s="102" t="s">
        <v>775</v>
      </c>
      <c r="R799" s="49"/>
      <c r="S799" s="76" t="s">
        <v>1856</v>
      </c>
      <c r="T799" s="76" t="s">
        <v>774</v>
      </c>
      <c r="U799" s="89"/>
      <c r="V799" s="90">
        <v>2</v>
      </c>
      <c r="W799" s="399">
        <f t="shared" si="512"/>
        <v>368950</v>
      </c>
      <c r="X799" s="171" t="s">
        <v>3576</v>
      </c>
      <c r="Y799" s="209" t="s">
        <v>2310</v>
      </c>
      <c r="Z799" s="473" t="s">
        <v>4575</v>
      </c>
      <c r="AA799" s="473" t="s">
        <v>4575</v>
      </c>
      <c r="AB799" s="482" t="s">
        <v>3743</v>
      </c>
      <c r="AC799" s="132" t="s">
        <v>146</v>
      </c>
      <c r="AD799" s="218">
        <v>42794</v>
      </c>
      <c r="AE799" s="132">
        <v>41724</v>
      </c>
      <c r="AF799" s="132" t="str">
        <f t="shared" si="513"/>
        <v/>
      </c>
      <c r="AG799" s="132">
        <f t="shared" si="514"/>
        <v>41724</v>
      </c>
      <c r="AH799" s="132"/>
      <c r="AI799" s="204"/>
      <c r="AJ799" s="205"/>
      <c r="AK799" s="211"/>
      <c r="AL799" s="207"/>
      <c r="AM799" s="208">
        <v>737900</v>
      </c>
      <c r="AN799" s="93"/>
      <c r="AO799" s="49" t="str">
        <f t="shared" si="511"/>
        <v>長野県木曽郡木曽町開田高原西野５２２７－３１７－１～２</v>
      </c>
      <c r="AP799" s="49"/>
      <c r="AQ799" s="89"/>
      <c r="AR799" s="93"/>
      <c r="AS799" s="89">
        <v>42845</v>
      </c>
      <c r="AT799" s="93">
        <v>4940</v>
      </c>
      <c r="AU799" s="89"/>
      <c r="AV799" s="93"/>
      <c r="AW799" s="89"/>
      <c r="AX799" s="103"/>
      <c r="AY799" s="391">
        <f t="shared" si="515"/>
        <v>4940</v>
      </c>
      <c r="AZ799" s="95">
        <f t="shared" si="534"/>
        <v>732960</v>
      </c>
      <c r="BA799" s="49" t="str">
        <f t="shared" si="535"/>
        <v>長野県木曽郡木曽町開田高原西野５２２７－３１７－１～２</v>
      </c>
      <c r="BB799" s="48">
        <f t="shared" si="516"/>
        <v>2</v>
      </c>
      <c r="BC799" s="96" t="str">
        <f t="shared" si="517"/>
        <v>自社物件</v>
      </c>
      <c r="BD799" s="89" t="str">
        <f t="shared" si="536"/>
        <v>期限未記載</v>
      </c>
      <c r="BE799" s="97">
        <f t="shared" si="518"/>
        <v>732960</v>
      </c>
      <c r="BF799" s="97">
        <f t="shared" si="519"/>
        <v>0</v>
      </c>
      <c r="BG799" s="97">
        <f t="shared" si="520"/>
        <v>0</v>
      </c>
      <c r="BH799" s="97">
        <f t="shared" si="521"/>
        <v>0</v>
      </c>
      <c r="BI799" s="97">
        <f t="shared" si="522"/>
        <v>0</v>
      </c>
      <c r="BJ799" s="97">
        <f t="shared" si="523"/>
        <v>0</v>
      </c>
      <c r="BK799" s="97">
        <f t="shared" si="524"/>
        <v>0</v>
      </c>
      <c r="BL799" s="97">
        <f t="shared" si="525"/>
        <v>0</v>
      </c>
      <c r="BM799" s="97">
        <f t="shared" si="526"/>
        <v>0</v>
      </c>
      <c r="BN799" s="97">
        <f t="shared" si="527"/>
        <v>0</v>
      </c>
      <c r="BO799" s="97">
        <f t="shared" si="528"/>
        <v>0</v>
      </c>
      <c r="BP799" s="97">
        <f t="shared" si="529"/>
        <v>0</v>
      </c>
      <c r="BQ799" s="97">
        <f t="shared" si="530"/>
        <v>0</v>
      </c>
      <c r="BR799" s="97">
        <f t="shared" si="531"/>
        <v>0</v>
      </c>
      <c r="BS799" s="98">
        <f t="shared" si="532"/>
        <v>0</v>
      </c>
      <c r="BT799" s="184"/>
      <c r="BU799" s="58"/>
      <c r="BV799" s="122"/>
    </row>
    <row r="800" spans="1:74" s="100" customFormat="1" ht="31.5" customHeight="1" x14ac:dyDescent="0.25">
      <c r="A800" s="74">
        <v>20</v>
      </c>
      <c r="B800" s="75">
        <v>485</v>
      </c>
      <c r="C800" s="49" t="s">
        <v>2030</v>
      </c>
      <c r="D800" s="76" t="s">
        <v>3430</v>
      </c>
      <c r="E800" s="49"/>
      <c r="F800" s="101"/>
      <c r="G800" s="101"/>
      <c r="H800" s="141"/>
      <c r="I800" s="141"/>
      <c r="J800" s="269"/>
      <c r="K800" s="141"/>
      <c r="L800" s="141"/>
      <c r="M800" s="77"/>
      <c r="N800" s="49" t="s">
        <v>1485</v>
      </c>
      <c r="O800" s="49"/>
      <c r="P800" s="76" t="str">
        <f t="shared" si="537"/>
        <v/>
      </c>
      <c r="Q800" s="102" t="s">
        <v>776</v>
      </c>
      <c r="R800" s="49"/>
      <c r="S800" s="76" t="s">
        <v>1856</v>
      </c>
      <c r="T800" s="48" t="s">
        <v>774</v>
      </c>
      <c r="U800" s="89"/>
      <c r="V800" s="90">
        <v>2</v>
      </c>
      <c r="W800" s="399">
        <f t="shared" si="512"/>
        <v>572320</v>
      </c>
      <c r="X800" s="171" t="s">
        <v>3577</v>
      </c>
      <c r="Y800" s="213"/>
      <c r="Z800" s="473" t="s">
        <v>4576</v>
      </c>
      <c r="AA800" s="473" t="s">
        <v>4576</v>
      </c>
      <c r="AB800" s="473" t="s">
        <v>4576</v>
      </c>
      <c r="AC800" s="213"/>
      <c r="AD800" s="132">
        <v>42794</v>
      </c>
      <c r="AE800" s="132"/>
      <c r="AF800" s="132" t="str">
        <f t="shared" si="513"/>
        <v/>
      </c>
      <c r="AG800" s="132">
        <f t="shared" si="514"/>
        <v>42794</v>
      </c>
      <c r="AH800" s="132"/>
      <c r="AI800" s="132"/>
      <c r="AJ800" s="132"/>
      <c r="AK800" s="215"/>
      <c r="AL800" s="132"/>
      <c r="AM800" s="223"/>
      <c r="AN800" s="111">
        <v>1144640</v>
      </c>
      <c r="AO800" s="49" t="str">
        <f t="shared" si="511"/>
        <v>長野県木曽郡木曽町開田高原西野６３２１－３０６－１～２</v>
      </c>
      <c r="AP800" s="49"/>
      <c r="AQ800" s="89"/>
      <c r="AR800" s="93"/>
      <c r="AS800" s="89"/>
      <c r="AT800" s="93"/>
      <c r="AU800" s="89"/>
      <c r="AV800" s="93"/>
      <c r="AW800" s="107"/>
      <c r="AX800" s="103"/>
      <c r="AY800" s="391">
        <f t="shared" si="515"/>
        <v>0</v>
      </c>
      <c r="AZ800" s="95" t="str">
        <f t="shared" si="534"/>
        <v/>
      </c>
      <c r="BA800" s="49" t="str">
        <f t="shared" si="535"/>
        <v>長野県木曽郡木曽町開田高原西野６３２１－３０６－１～２</v>
      </c>
      <c r="BB800" s="48">
        <f t="shared" si="516"/>
        <v>2</v>
      </c>
      <c r="BC800" s="96">
        <f t="shared" si="517"/>
        <v>0</v>
      </c>
      <c r="BD800" s="89">
        <f t="shared" si="536"/>
        <v>0</v>
      </c>
      <c r="BE800" s="97">
        <f t="shared" si="518"/>
        <v>0</v>
      </c>
      <c r="BF800" s="97" t="str">
        <f t="shared" si="519"/>
        <v/>
      </c>
      <c r="BG800" s="97">
        <f t="shared" si="520"/>
        <v>0</v>
      </c>
      <c r="BH800" s="97">
        <f t="shared" si="521"/>
        <v>0</v>
      </c>
      <c r="BI800" s="97">
        <f t="shared" si="522"/>
        <v>0</v>
      </c>
      <c r="BJ800" s="97">
        <f t="shared" si="523"/>
        <v>0</v>
      </c>
      <c r="BK800" s="97">
        <f t="shared" si="524"/>
        <v>0</v>
      </c>
      <c r="BL800" s="97">
        <f t="shared" si="525"/>
        <v>0</v>
      </c>
      <c r="BM800" s="97">
        <f t="shared" si="526"/>
        <v>0</v>
      </c>
      <c r="BN800" s="97">
        <f t="shared" si="527"/>
        <v>0</v>
      </c>
      <c r="BO800" s="97">
        <f t="shared" si="528"/>
        <v>0</v>
      </c>
      <c r="BP800" s="97">
        <f t="shared" si="529"/>
        <v>0</v>
      </c>
      <c r="BQ800" s="97">
        <f t="shared" si="530"/>
        <v>0</v>
      </c>
      <c r="BR800" s="97">
        <f t="shared" si="531"/>
        <v>0</v>
      </c>
      <c r="BS800" s="98" t="e">
        <f t="shared" si="532"/>
        <v>#VALUE!</v>
      </c>
      <c r="BT800" s="184"/>
      <c r="BU800" s="58"/>
      <c r="BV800" s="122"/>
    </row>
    <row r="801" spans="1:74" s="100" customFormat="1" ht="31.5" customHeight="1" x14ac:dyDescent="0.25">
      <c r="A801" s="74">
        <v>20</v>
      </c>
      <c r="B801" s="75">
        <v>484</v>
      </c>
      <c r="C801" s="49" t="s">
        <v>2030</v>
      </c>
      <c r="D801" s="76" t="s">
        <v>2988</v>
      </c>
      <c r="E801" s="76" t="s">
        <v>1021</v>
      </c>
      <c r="F801" s="101"/>
      <c r="G801" s="101"/>
      <c r="H801" s="101"/>
      <c r="I801" s="101"/>
      <c r="J801" s="257"/>
      <c r="K801" s="101"/>
      <c r="L801" s="101"/>
      <c r="M801" s="77"/>
      <c r="N801" s="49" t="s">
        <v>1485</v>
      </c>
      <c r="O801" s="49"/>
      <c r="P801" s="76" t="str">
        <f t="shared" si="537"/>
        <v/>
      </c>
      <c r="Q801" s="102" t="s">
        <v>776</v>
      </c>
      <c r="R801" s="49"/>
      <c r="S801" s="76" t="s">
        <v>1856</v>
      </c>
      <c r="T801" s="76" t="s">
        <v>774</v>
      </c>
      <c r="U801" s="89"/>
      <c r="V801" s="90">
        <v>2</v>
      </c>
      <c r="W801" s="399">
        <f t="shared" si="512"/>
        <v>477700</v>
      </c>
      <c r="X801" s="189" t="s">
        <v>3577</v>
      </c>
      <c r="Y801" s="76"/>
      <c r="Z801" s="473" t="s">
        <v>4576</v>
      </c>
      <c r="AA801" s="473" t="s">
        <v>4576</v>
      </c>
      <c r="AB801" s="473" t="s">
        <v>4576</v>
      </c>
      <c r="AC801" s="132" t="s">
        <v>146</v>
      </c>
      <c r="AD801" s="132">
        <v>42794</v>
      </c>
      <c r="AE801" s="132">
        <v>41724</v>
      </c>
      <c r="AF801" s="132" t="str">
        <f t="shared" si="513"/>
        <v/>
      </c>
      <c r="AG801" s="132">
        <f t="shared" si="514"/>
        <v>41724</v>
      </c>
      <c r="AH801" s="132"/>
      <c r="AI801" s="204"/>
      <c r="AJ801" s="205"/>
      <c r="AK801" s="211"/>
      <c r="AL801" s="207"/>
      <c r="AM801" s="208">
        <v>955400</v>
      </c>
      <c r="AN801" s="93"/>
      <c r="AO801" s="49" t="str">
        <f t="shared" si="511"/>
        <v>長野県木曽郡木曽町開田高原西野６３２１－３０６－１～２</v>
      </c>
      <c r="AP801" s="49"/>
      <c r="AQ801" s="89"/>
      <c r="AR801" s="93"/>
      <c r="AS801" s="89">
        <v>42845</v>
      </c>
      <c r="AT801" s="93">
        <v>10100</v>
      </c>
      <c r="AU801" s="89"/>
      <c r="AV801" s="93"/>
      <c r="AW801" s="89"/>
      <c r="AX801" s="103"/>
      <c r="AY801" s="391">
        <f t="shared" si="515"/>
        <v>10100</v>
      </c>
      <c r="AZ801" s="95">
        <f t="shared" si="534"/>
        <v>945300</v>
      </c>
      <c r="BA801" s="49" t="str">
        <f t="shared" si="535"/>
        <v>長野県木曽郡木曽町開田高原西野６３２１－３０６－１～２</v>
      </c>
      <c r="BB801" s="48">
        <f t="shared" si="516"/>
        <v>2</v>
      </c>
      <c r="BC801" s="96">
        <f t="shared" si="517"/>
        <v>0</v>
      </c>
      <c r="BD801" s="89" t="str">
        <f t="shared" si="536"/>
        <v>期限未記載</v>
      </c>
      <c r="BE801" s="97">
        <f t="shared" si="518"/>
        <v>945300</v>
      </c>
      <c r="BF801" s="97">
        <f t="shared" si="519"/>
        <v>0</v>
      </c>
      <c r="BG801" s="97">
        <f t="shared" si="520"/>
        <v>0</v>
      </c>
      <c r="BH801" s="97">
        <f t="shared" si="521"/>
        <v>0</v>
      </c>
      <c r="BI801" s="97">
        <f t="shared" si="522"/>
        <v>0</v>
      </c>
      <c r="BJ801" s="97">
        <f t="shared" si="523"/>
        <v>0</v>
      </c>
      <c r="BK801" s="97">
        <f t="shared" si="524"/>
        <v>0</v>
      </c>
      <c r="BL801" s="97">
        <f t="shared" si="525"/>
        <v>0</v>
      </c>
      <c r="BM801" s="97">
        <f t="shared" si="526"/>
        <v>0</v>
      </c>
      <c r="BN801" s="97">
        <f t="shared" si="527"/>
        <v>0</v>
      </c>
      <c r="BO801" s="97">
        <f t="shared" si="528"/>
        <v>0</v>
      </c>
      <c r="BP801" s="97">
        <f t="shared" si="529"/>
        <v>0</v>
      </c>
      <c r="BQ801" s="97">
        <f t="shared" si="530"/>
        <v>0</v>
      </c>
      <c r="BR801" s="97">
        <f t="shared" si="531"/>
        <v>0</v>
      </c>
      <c r="BS801" s="98">
        <f t="shared" si="532"/>
        <v>0</v>
      </c>
      <c r="BT801" s="184"/>
      <c r="BU801" s="58"/>
      <c r="BV801" s="122"/>
    </row>
    <row r="802" spans="1:74" s="100" customFormat="1" ht="31.5" customHeight="1" x14ac:dyDescent="0.25">
      <c r="A802" s="74">
        <v>20</v>
      </c>
      <c r="B802" s="75">
        <v>487</v>
      </c>
      <c r="C802" s="49" t="s">
        <v>2030</v>
      </c>
      <c r="D802" s="349" t="s">
        <v>4056</v>
      </c>
      <c r="E802" s="49"/>
      <c r="F802" s="380" t="s">
        <v>4104</v>
      </c>
      <c r="G802" s="101"/>
      <c r="H802" s="141"/>
      <c r="I802" s="141"/>
      <c r="J802" s="269"/>
      <c r="K802" s="141"/>
      <c r="L802" s="141"/>
      <c r="M802" s="77"/>
      <c r="N802" s="49" t="s">
        <v>1486</v>
      </c>
      <c r="O802" s="49"/>
      <c r="P802" s="76" t="str">
        <f t="shared" si="537"/>
        <v/>
      </c>
      <c r="Q802" s="102" t="s">
        <v>777</v>
      </c>
      <c r="R802" s="49"/>
      <c r="S802" s="76" t="s">
        <v>1856</v>
      </c>
      <c r="T802" s="48" t="s">
        <v>774</v>
      </c>
      <c r="U802" s="89"/>
      <c r="V802" s="90">
        <v>2</v>
      </c>
      <c r="W802" s="399">
        <f t="shared" si="512"/>
        <v>390880</v>
      </c>
      <c r="X802" s="189" t="s">
        <v>3577</v>
      </c>
      <c r="Y802" s="213"/>
      <c r="Z802" s="473" t="s">
        <v>4576</v>
      </c>
      <c r="AA802" s="473" t="s">
        <v>4576</v>
      </c>
      <c r="AB802" s="473" t="s">
        <v>4576</v>
      </c>
      <c r="AC802" s="213"/>
      <c r="AD802" s="132">
        <v>42794</v>
      </c>
      <c r="AE802" s="132"/>
      <c r="AF802" s="132" t="str">
        <f t="shared" si="513"/>
        <v/>
      </c>
      <c r="AG802" s="132">
        <f t="shared" si="514"/>
        <v>42794</v>
      </c>
      <c r="AH802" s="132"/>
      <c r="AI802" s="132"/>
      <c r="AJ802" s="132"/>
      <c r="AK802" s="215"/>
      <c r="AL802" s="132"/>
      <c r="AM802" s="223"/>
      <c r="AN802" s="111">
        <v>781760</v>
      </c>
      <c r="AO802" s="49" t="str">
        <f t="shared" si="511"/>
        <v>長野県木曽郡木曽町開田高原西野６３２１－６３４－１～２</v>
      </c>
      <c r="AP802" s="49"/>
      <c r="AQ802" s="89"/>
      <c r="AR802" s="93"/>
      <c r="AS802" s="89"/>
      <c r="AT802" s="93"/>
      <c r="AU802" s="89"/>
      <c r="AV802" s="93"/>
      <c r="AW802" s="107"/>
      <c r="AX802" s="103"/>
      <c r="AY802" s="391">
        <f t="shared" si="515"/>
        <v>0</v>
      </c>
      <c r="AZ802" s="95" t="str">
        <f t="shared" si="534"/>
        <v/>
      </c>
      <c r="BA802" s="49" t="str">
        <f t="shared" si="535"/>
        <v>長野県木曽郡木曽町開田高原西野６３２１－６３４－１～２</v>
      </c>
      <c r="BB802" s="48">
        <f t="shared" si="516"/>
        <v>2</v>
      </c>
      <c r="BC802" s="96">
        <f t="shared" si="517"/>
        <v>0</v>
      </c>
      <c r="BD802" s="89">
        <f t="shared" si="536"/>
        <v>0</v>
      </c>
      <c r="BE802" s="97">
        <f t="shared" si="518"/>
        <v>0</v>
      </c>
      <c r="BF802" s="97" t="str">
        <f t="shared" si="519"/>
        <v/>
      </c>
      <c r="BG802" s="97">
        <f t="shared" si="520"/>
        <v>0</v>
      </c>
      <c r="BH802" s="97">
        <f t="shared" si="521"/>
        <v>0</v>
      </c>
      <c r="BI802" s="97">
        <f t="shared" si="522"/>
        <v>0</v>
      </c>
      <c r="BJ802" s="97">
        <f t="shared" si="523"/>
        <v>0</v>
      </c>
      <c r="BK802" s="97">
        <f t="shared" si="524"/>
        <v>0</v>
      </c>
      <c r="BL802" s="97">
        <f t="shared" si="525"/>
        <v>0</v>
      </c>
      <c r="BM802" s="97">
        <f t="shared" si="526"/>
        <v>0</v>
      </c>
      <c r="BN802" s="97">
        <f t="shared" si="527"/>
        <v>0</v>
      </c>
      <c r="BO802" s="97">
        <f t="shared" si="528"/>
        <v>0</v>
      </c>
      <c r="BP802" s="97">
        <f t="shared" si="529"/>
        <v>0</v>
      </c>
      <c r="BQ802" s="97">
        <f t="shared" si="530"/>
        <v>0</v>
      </c>
      <c r="BR802" s="97">
        <f t="shared" si="531"/>
        <v>0</v>
      </c>
      <c r="BS802" s="98" t="e">
        <f t="shared" si="532"/>
        <v>#VALUE!</v>
      </c>
      <c r="BT802" s="184"/>
      <c r="BU802" s="58" t="s">
        <v>3723</v>
      </c>
      <c r="BV802" s="122"/>
    </row>
    <row r="803" spans="1:74" s="100" customFormat="1" ht="31.5" customHeight="1" x14ac:dyDescent="0.25">
      <c r="A803" s="74">
        <v>20</v>
      </c>
      <c r="B803" s="75">
        <v>486</v>
      </c>
      <c r="C803" s="49" t="s">
        <v>2030</v>
      </c>
      <c r="D803" s="349" t="s">
        <v>4056</v>
      </c>
      <c r="E803" s="76" t="s">
        <v>1225</v>
      </c>
      <c r="F803" s="380" t="s">
        <v>4104</v>
      </c>
      <c r="G803" s="101"/>
      <c r="H803" s="101"/>
      <c r="I803" s="101"/>
      <c r="J803" s="257"/>
      <c r="K803" s="101"/>
      <c r="L803" s="101"/>
      <c r="M803" s="77"/>
      <c r="N803" s="49" t="s">
        <v>1486</v>
      </c>
      <c r="O803" s="49"/>
      <c r="P803" s="76" t="str">
        <f t="shared" si="537"/>
        <v/>
      </c>
      <c r="Q803" s="102" t="s">
        <v>777</v>
      </c>
      <c r="R803" s="49"/>
      <c r="S803" s="76" t="s">
        <v>1856</v>
      </c>
      <c r="T803" s="76" t="s">
        <v>774</v>
      </c>
      <c r="U803" s="89"/>
      <c r="V803" s="90">
        <v>2</v>
      </c>
      <c r="W803" s="399">
        <f t="shared" si="512"/>
        <v>390880</v>
      </c>
      <c r="X803" s="189" t="s">
        <v>3577</v>
      </c>
      <c r="Y803" s="76"/>
      <c r="Z803" s="473" t="s">
        <v>4576</v>
      </c>
      <c r="AA803" s="473" t="s">
        <v>4576</v>
      </c>
      <c r="AB803" s="473" t="s">
        <v>4576</v>
      </c>
      <c r="AC803" s="132" t="s">
        <v>146</v>
      </c>
      <c r="AD803" s="132">
        <v>42794</v>
      </c>
      <c r="AE803" s="132">
        <v>41724</v>
      </c>
      <c r="AF803" s="132" t="str">
        <f t="shared" si="513"/>
        <v/>
      </c>
      <c r="AG803" s="132">
        <f t="shared" si="514"/>
        <v>41724</v>
      </c>
      <c r="AH803" s="132"/>
      <c r="AI803" s="204"/>
      <c r="AJ803" s="205"/>
      <c r="AK803" s="206"/>
      <c r="AL803" s="207"/>
      <c r="AM803" s="208">
        <v>781760</v>
      </c>
      <c r="AN803" s="93"/>
      <c r="AO803" s="49" t="str">
        <f t="shared" si="511"/>
        <v>長野県木曽郡木曽町開田高原西野６３２１－６３４－１～２</v>
      </c>
      <c r="AP803" s="49"/>
      <c r="AQ803" s="89"/>
      <c r="AR803" s="93"/>
      <c r="AS803" s="89">
        <v>42845</v>
      </c>
      <c r="AT803" s="93">
        <v>2000</v>
      </c>
      <c r="AU803" s="89"/>
      <c r="AV803" s="93"/>
      <c r="AW803" s="89"/>
      <c r="AX803" s="103"/>
      <c r="AY803" s="391">
        <f t="shared" si="515"/>
        <v>2000</v>
      </c>
      <c r="AZ803" s="95">
        <f t="shared" si="534"/>
        <v>779760</v>
      </c>
      <c r="BA803" s="49" t="str">
        <f t="shared" si="535"/>
        <v>長野県木曽郡木曽町開田高原西野６３２１－６３４－１～２</v>
      </c>
      <c r="BB803" s="48">
        <f t="shared" si="516"/>
        <v>2</v>
      </c>
      <c r="BC803" s="96">
        <f t="shared" si="517"/>
        <v>0</v>
      </c>
      <c r="BD803" s="89" t="str">
        <f t="shared" si="536"/>
        <v>期限未記載</v>
      </c>
      <c r="BE803" s="97">
        <f t="shared" si="518"/>
        <v>779760</v>
      </c>
      <c r="BF803" s="97">
        <f t="shared" si="519"/>
        <v>0</v>
      </c>
      <c r="BG803" s="97">
        <f t="shared" si="520"/>
        <v>0</v>
      </c>
      <c r="BH803" s="97">
        <f t="shared" si="521"/>
        <v>0</v>
      </c>
      <c r="BI803" s="97">
        <f t="shared" si="522"/>
        <v>0</v>
      </c>
      <c r="BJ803" s="97">
        <f t="shared" si="523"/>
        <v>0</v>
      </c>
      <c r="BK803" s="97">
        <f t="shared" si="524"/>
        <v>0</v>
      </c>
      <c r="BL803" s="97">
        <f t="shared" si="525"/>
        <v>0</v>
      </c>
      <c r="BM803" s="97">
        <f t="shared" si="526"/>
        <v>0</v>
      </c>
      <c r="BN803" s="97">
        <f t="shared" si="527"/>
        <v>0</v>
      </c>
      <c r="BO803" s="97">
        <f t="shared" si="528"/>
        <v>0</v>
      </c>
      <c r="BP803" s="97">
        <f t="shared" si="529"/>
        <v>0</v>
      </c>
      <c r="BQ803" s="97">
        <f t="shared" si="530"/>
        <v>0</v>
      </c>
      <c r="BR803" s="97">
        <f t="shared" si="531"/>
        <v>0</v>
      </c>
      <c r="BS803" s="98">
        <f t="shared" si="532"/>
        <v>0</v>
      </c>
      <c r="BT803" s="184"/>
      <c r="BU803" s="58"/>
      <c r="BV803" s="122"/>
    </row>
    <row r="804" spans="1:74" s="100" customFormat="1" ht="31.5" customHeight="1" x14ac:dyDescent="0.25">
      <c r="A804" s="74">
        <v>21</v>
      </c>
      <c r="B804" s="75">
        <v>968</v>
      </c>
      <c r="C804" s="49" t="s">
        <v>2332</v>
      </c>
      <c r="D804" s="76" t="s">
        <v>3250</v>
      </c>
      <c r="E804" s="48"/>
      <c r="F804" s="87"/>
      <c r="G804" s="87"/>
      <c r="H804" s="87"/>
      <c r="I804" s="87"/>
      <c r="J804" s="109"/>
      <c r="K804" s="87"/>
      <c r="L804" s="87"/>
      <c r="M804" s="48" t="s">
        <v>2371</v>
      </c>
      <c r="N804" s="49" t="s">
        <v>2333</v>
      </c>
      <c r="O804" s="49"/>
      <c r="P804" s="49"/>
      <c r="Q804" s="88"/>
      <c r="R804" s="49"/>
      <c r="S804" s="76" t="s">
        <v>2334</v>
      </c>
      <c r="T804" s="76" t="s">
        <v>52</v>
      </c>
      <c r="U804" s="89"/>
      <c r="V804" s="90">
        <v>1</v>
      </c>
      <c r="W804" s="399"/>
      <c r="X804" s="171" t="s">
        <v>3312</v>
      </c>
      <c r="Y804" s="76"/>
      <c r="Z804" s="473" t="s">
        <v>4576</v>
      </c>
      <c r="AA804" s="473" t="s">
        <v>4576</v>
      </c>
      <c r="AB804" s="473" t="s">
        <v>4576</v>
      </c>
      <c r="AC804" s="132"/>
      <c r="AD804" s="132"/>
      <c r="AE804" s="132"/>
      <c r="AF804" s="132"/>
      <c r="AG804" s="132"/>
      <c r="AH804" s="132"/>
      <c r="AI804" s="204"/>
      <c r="AJ804" s="205"/>
      <c r="AK804" s="206"/>
      <c r="AL804" s="207"/>
      <c r="AM804" s="208">
        <v>69500</v>
      </c>
      <c r="AN804" s="93"/>
      <c r="AO804" s="49"/>
      <c r="AP804" s="49"/>
      <c r="AQ804" s="89">
        <v>43549</v>
      </c>
      <c r="AR804" s="93">
        <v>69500</v>
      </c>
      <c r="AS804" s="89"/>
      <c r="AT804" s="93"/>
      <c r="AU804" s="89"/>
      <c r="AV804" s="93"/>
      <c r="AW804" s="89"/>
      <c r="AX804" s="94"/>
      <c r="AY804" s="391">
        <f t="shared" si="515"/>
        <v>69500</v>
      </c>
      <c r="AZ804" s="99">
        <f t="shared" si="534"/>
        <v>0</v>
      </c>
      <c r="BA804" s="49"/>
      <c r="BB804" s="48"/>
      <c r="BC804" s="96"/>
      <c r="BD804" s="89"/>
      <c r="BE804" s="97"/>
      <c r="BF804" s="97"/>
      <c r="BG804" s="97"/>
      <c r="BH804" s="97"/>
      <c r="BI804" s="97"/>
      <c r="BJ804" s="97"/>
      <c r="BK804" s="97"/>
      <c r="BL804" s="97"/>
      <c r="BM804" s="97"/>
      <c r="BN804" s="97"/>
      <c r="BO804" s="97"/>
      <c r="BP804" s="97"/>
      <c r="BQ804" s="97"/>
      <c r="BR804" s="97"/>
      <c r="BS804" s="98"/>
      <c r="BT804" s="183"/>
      <c r="BU804" s="58"/>
      <c r="BV804" s="122"/>
    </row>
    <row r="805" spans="1:74" s="100" customFormat="1" ht="31.5" customHeight="1" x14ac:dyDescent="0.25">
      <c r="A805" s="74">
        <v>21</v>
      </c>
      <c r="B805" s="75">
        <v>613</v>
      </c>
      <c r="C805" s="49" t="s">
        <v>2055</v>
      </c>
      <c r="D805" s="76" t="s">
        <v>3393</v>
      </c>
      <c r="E805" s="76" t="s">
        <v>1021</v>
      </c>
      <c r="F805" s="101"/>
      <c r="G805" s="101"/>
      <c r="H805" s="101"/>
      <c r="I805" s="101"/>
      <c r="J805" s="257"/>
      <c r="K805" s="101"/>
      <c r="L805" s="101"/>
      <c r="M805" s="48" t="s">
        <v>2371</v>
      </c>
      <c r="N805" s="49" t="s">
        <v>1595</v>
      </c>
      <c r="O805" s="49"/>
      <c r="P805" s="49"/>
      <c r="Q805" s="102" t="s">
        <v>281</v>
      </c>
      <c r="R805" s="103"/>
      <c r="S805" s="48" t="s">
        <v>1856</v>
      </c>
      <c r="T805" s="76" t="s">
        <v>52</v>
      </c>
      <c r="U805" s="89"/>
      <c r="V805" s="90">
        <v>8</v>
      </c>
      <c r="W805" s="399">
        <f t="shared" ref="W805:W868" si="539">(AM805+AN805)/V805</f>
        <v>44286409.75</v>
      </c>
      <c r="X805" s="171" t="s">
        <v>3347</v>
      </c>
      <c r="Y805" s="419"/>
      <c r="Z805" s="473" t="s">
        <v>4575</v>
      </c>
      <c r="AA805" s="473" t="s">
        <v>4575</v>
      </c>
      <c r="AB805" s="473" t="s">
        <v>4576</v>
      </c>
      <c r="AC805" s="132" t="str">
        <f>IF(AZ805=0,"【支払済】","")</f>
        <v>【支払済】</v>
      </c>
      <c r="AD805" s="132">
        <v>42797</v>
      </c>
      <c r="AE805" s="132"/>
      <c r="AF805" s="132" t="str">
        <f t="shared" ref="AF805:AF868" si="540">+IF(AD805=AE805,"SAME","")</f>
        <v/>
      </c>
      <c r="AG805" s="132">
        <f t="shared" ref="AG805:AG868" si="541">+IF(AE805="",AD805,IF(AD805&gt;AE805,AE805,AD805))</f>
        <v>42797</v>
      </c>
      <c r="AH805" s="132"/>
      <c r="AI805" s="132"/>
      <c r="AJ805" s="132"/>
      <c r="AK805" s="112"/>
      <c r="AL805" s="132"/>
      <c r="AM805" s="213">
        <v>691278</v>
      </c>
      <c r="AN805" s="111">
        <v>353600000</v>
      </c>
      <c r="AO805" s="49" t="str">
        <f t="shared" ref="AO805:AO868" si="542">N805</f>
        <v>岐阜県下呂市金山町金山３５５９</v>
      </c>
      <c r="AP805" s="208"/>
      <c r="AQ805" s="89"/>
      <c r="AR805" s="93"/>
      <c r="AS805" s="89"/>
      <c r="AT805" s="93"/>
      <c r="AU805" s="89"/>
      <c r="AV805" s="93"/>
      <c r="AW805" s="107"/>
      <c r="AX805" s="103"/>
      <c r="AY805" s="391">
        <v>691278</v>
      </c>
      <c r="AZ805" s="95">
        <v>0</v>
      </c>
      <c r="BA805" s="49" t="str">
        <f t="shared" ref="BA805:BA868" si="543">N805</f>
        <v>岐阜県下呂市金山町金山３５５９</v>
      </c>
      <c r="BB805" s="48">
        <f t="shared" ref="BB805:BB832" si="544">V805</f>
        <v>8</v>
      </c>
      <c r="BC805" s="96">
        <f t="shared" ref="BC805:BC868" si="545">Y805</f>
        <v>0</v>
      </c>
      <c r="BD805" s="89" t="str">
        <f t="shared" ref="BD805:BD836" si="546">AC805</f>
        <v>【支払済】</v>
      </c>
      <c r="BE805" s="97">
        <f t="shared" ref="BE805:BE868" si="547">IF(OR(AC805="期限未記載",AC805="期限超過"),AZ805,0)</f>
        <v>0</v>
      </c>
      <c r="BF805" s="97">
        <f t="shared" ref="BF805:BF868" si="548">IF(AND(BD805&lt;=43506,BD805&lt;&gt;""),AZ805,0)</f>
        <v>0</v>
      </c>
      <c r="BG805" s="97">
        <f t="shared" ref="BG805:BG868" si="549">IF(AND(BD805&lt;=43511,BD805&gt;=43507),AZ805,0)</f>
        <v>0</v>
      </c>
      <c r="BH805" s="97">
        <f t="shared" ref="BH805:BH868" si="550">IF(AND(BD805&lt;=43516,BD805&gt;=43512),AZ805,0)</f>
        <v>0</v>
      </c>
      <c r="BI805" s="97">
        <f t="shared" ref="BI805:BI868" si="551">IF(AND(BD805&lt;=43521,BD805&gt;=43517),AZ805,0)</f>
        <v>0</v>
      </c>
      <c r="BJ805" s="97">
        <f t="shared" ref="BJ805:BJ868" si="552">IF(AND(BD805&lt;=43524,BD805&gt;=43522),AZ805,0)</f>
        <v>0</v>
      </c>
      <c r="BK805" s="97">
        <f t="shared" ref="BK805:BK868" si="553">IF(AND(BD805&lt;=43529,BD805&gt;=43525),AZ805,0)</f>
        <v>0</v>
      </c>
      <c r="BL805" s="97">
        <f t="shared" ref="BL805:BL868" si="554">IF(AND(BD805&lt;=43534,BD805&gt;=43530),AZ805,0)</f>
        <v>0</v>
      </c>
      <c r="BM805" s="97">
        <f t="shared" ref="BM805:BM868" si="555">IF(AND(BD805&lt;=43539,BD805&gt;=43535),AZ805,0)</f>
        <v>0</v>
      </c>
      <c r="BN805" s="97">
        <f t="shared" ref="BN805:BN868" si="556">IF(AND(BD805&lt;=43544,BD805&gt;=43540),AZ805,0)</f>
        <v>0</v>
      </c>
      <c r="BO805" s="97">
        <f t="shared" ref="BO805:BO868" si="557">IF(AND(BD805&lt;=43549,BD805&gt;=43545),AZ805,0)</f>
        <v>0</v>
      </c>
      <c r="BP805" s="97">
        <f t="shared" ref="BP805:BP868" si="558">IF(AND(BD805&lt;=43555,BD805&gt;=43550),AZ805,0)</f>
        <v>0</v>
      </c>
      <c r="BQ805" s="97">
        <f t="shared" ref="BQ805:BQ868" si="559">IF(AND(BD805&lt;=43560,BD805&gt;=43556),AZ805,0)</f>
        <v>0</v>
      </c>
      <c r="BR805" s="97">
        <f t="shared" ref="BR805:BR868" si="560">IF(AND($BD805&lt;=43565,$BD805&gt;=43561),$AZ805,0)</f>
        <v>0</v>
      </c>
      <c r="BS805" s="98">
        <f t="shared" ref="BS805:BS868" si="561">AZ805-SUM(BE805:BR805)</f>
        <v>0</v>
      </c>
      <c r="BT805" s="184"/>
      <c r="BU805" s="58"/>
      <c r="BV805" s="492"/>
    </row>
    <row r="806" spans="1:74" s="100" customFormat="1" ht="31.5" customHeight="1" x14ac:dyDescent="0.25">
      <c r="A806" s="74">
        <v>21</v>
      </c>
      <c r="B806" s="75">
        <v>614</v>
      </c>
      <c r="C806" s="49" t="s">
        <v>2055</v>
      </c>
      <c r="D806" s="76" t="s">
        <v>3393</v>
      </c>
      <c r="E806" s="76" t="s">
        <v>1225</v>
      </c>
      <c r="F806" s="101"/>
      <c r="G806" s="101"/>
      <c r="H806" s="101"/>
      <c r="I806" s="101"/>
      <c r="J806" s="257"/>
      <c r="K806" s="101"/>
      <c r="L806" s="101"/>
      <c r="M806" s="48" t="s">
        <v>2371</v>
      </c>
      <c r="N806" s="49" t="s">
        <v>1596</v>
      </c>
      <c r="O806" s="49"/>
      <c r="P806" s="49"/>
      <c r="Q806" s="102" t="s">
        <v>282</v>
      </c>
      <c r="R806" s="103"/>
      <c r="S806" s="48" t="s">
        <v>1856</v>
      </c>
      <c r="T806" s="76" t="s">
        <v>52</v>
      </c>
      <c r="U806" s="89"/>
      <c r="V806" s="90">
        <v>2</v>
      </c>
      <c r="W806" s="399">
        <f t="shared" si="539"/>
        <v>447500</v>
      </c>
      <c r="X806" s="171" t="s">
        <v>3348</v>
      </c>
      <c r="Y806" s="121"/>
      <c r="Z806" s="473" t="s">
        <v>4575</v>
      </c>
      <c r="AA806" s="473" t="s">
        <v>4576</v>
      </c>
      <c r="AB806" s="473" t="s">
        <v>4576</v>
      </c>
      <c r="AC806" s="132" t="str">
        <f>IF(AZ806=0,"【支払済】","")</f>
        <v/>
      </c>
      <c r="AD806" s="132">
        <v>42307</v>
      </c>
      <c r="AE806" s="132"/>
      <c r="AF806" s="132" t="str">
        <f t="shared" si="540"/>
        <v/>
      </c>
      <c r="AG806" s="132">
        <f t="shared" si="541"/>
        <v>42307</v>
      </c>
      <c r="AH806" s="132"/>
      <c r="AI806" s="132"/>
      <c r="AJ806" s="132"/>
      <c r="AK806" s="215"/>
      <c r="AL806" s="132"/>
      <c r="AM806" s="213"/>
      <c r="AN806" s="111">
        <v>895000</v>
      </c>
      <c r="AO806" s="49" t="str">
        <f t="shared" si="542"/>
        <v>岐阜県下呂市萩原町上村２１３４－１―１～２</v>
      </c>
      <c r="AP806" s="49"/>
      <c r="AQ806" s="89"/>
      <c r="AR806" s="93"/>
      <c r="AS806" s="89"/>
      <c r="AT806" s="93"/>
      <c r="AU806" s="89"/>
      <c r="AV806" s="93"/>
      <c r="AW806" s="107"/>
      <c r="AX806" s="103"/>
      <c r="AY806" s="391">
        <f t="shared" si="515"/>
        <v>0</v>
      </c>
      <c r="AZ806" s="95" t="str">
        <f t="shared" ref="AZ806:AZ834" si="562">IF(AM806=0,"",AM806-AR806-AT806-AV806-AX806)</f>
        <v/>
      </c>
      <c r="BA806" s="49" t="str">
        <f t="shared" si="543"/>
        <v>岐阜県下呂市萩原町上村２１３４－１―１～２</v>
      </c>
      <c r="BB806" s="48">
        <f t="shared" si="544"/>
        <v>2</v>
      </c>
      <c r="BC806" s="96">
        <f t="shared" si="545"/>
        <v>0</v>
      </c>
      <c r="BD806" s="89" t="str">
        <f t="shared" si="546"/>
        <v/>
      </c>
      <c r="BE806" s="97">
        <f t="shared" si="547"/>
        <v>0</v>
      </c>
      <c r="BF806" s="97">
        <f t="shared" si="548"/>
        <v>0</v>
      </c>
      <c r="BG806" s="97">
        <f t="shared" si="549"/>
        <v>0</v>
      </c>
      <c r="BH806" s="97">
        <f t="shared" si="550"/>
        <v>0</v>
      </c>
      <c r="BI806" s="97">
        <f t="shared" si="551"/>
        <v>0</v>
      </c>
      <c r="BJ806" s="97">
        <f t="shared" si="552"/>
        <v>0</v>
      </c>
      <c r="BK806" s="97">
        <f t="shared" si="553"/>
        <v>0</v>
      </c>
      <c r="BL806" s="97">
        <f t="shared" si="554"/>
        <v>0</v>
      </c>
      <c r="BM806" s="97">
        <f t="shared" si="555"/>
        <v>0</v>
      </c>
      <c r="BN806" s="97">
        <f t="shared" si="556"/>
        <v>0</v>
      </c>
      <c r="BO806" s="97">
        <f t="shared" si="557"/>
        <v>0</v>
      </c>
      <c r="BP806" s="97">
        <f t="shared" si="558"/>
        <v>0</v>
      </c>
      <c r="BQ806" s="97">
        <f t="shared" si="559"/>
        <v>0</v>
      </c>
      <c r="BR806" s="97">
        <f t="shared" si="560"/>
        <v>0</v>
      </c>
      <c r="BS806" s="98" t="e">
        <f t="shared" si="561"/>
        <v>#VALUE!</v>
      </c>
      <c r="BT806" s="184"/>
      <c r="BU806" s="58" t="s">
        <v>3723</v>
      </c>
      <c r="BV806" s="122"/>
    </row>
    <row r="807" spans="1:74" s="100" customFormat="1" ht="31.5" customHeight="1" x14ac:dyDescent="0.25">
      <c r="A807" s="74">
        <v>21</v>
      </c>
      <c r="B807" s="75">
        <v>615</v>
      </c>
      <c r="C807" s="49" t="s">
        <v>2055</v>
      </c>
      <c r="D807" s="76" t="s">
        <v>3393</v>
      </c>
      <c r="E807" s="76" t="s">
        <v>1134</v>
      </c>
      <c r="F807" s="101"/>
      <c r="G807" s="101"/>
      <c r="H807" s="101"/>
      <c r="I807" s="101"/>
      <c r="J807" s="257"/>
      <c r="K807" s="101"/>
      <c r="L807" s="101"/>
      <c r="M807" s="48" t="s">
        <v>2371</v>
      </c>
      <c r="N807" s="49" t="s">
        <v>1597</v>
      </c>
      <c r="O807" s="49"/>
      <c r="P807" s="49"/>
      <c r="Q807" s="102" t="s">
        <v>283</v>
      </c>
      <c r="R807" s="103"/>
      <c r="S807" s="48" t="s">
        <v>1856</v>
      </c>
      <c r="T807" s="76" t="s">
        <v>52</v>
      </c>
      <c r="U807" s="89"/>
      <c r="V807" s="90">
        <v>2</v>
      </c>
      <c r="W807" s="399">
        <f t="shared" si="539"/>
        <v>586000</v>
      </c>
      <c r="X807" s="171" t="s">
        <v>3349</v>
      </c>
      <c r="Y807" s="121"/>
      <c r="Z807" s="473" t="s">
        <v>4575</v>
      </c>
      <c r="AA807" s="473" t="s">
        <v>4576</v>
      </c>
      <c r="AB807" s="473" t="s">
        <v>4576</v>
      </c>
      <c r="AC807" s="121"/>
      <c r="AD807" s="132">
        <v>42307</v>
      </c>
      <c r="AE807" s="132"/>
      <c r="AF807" s="132" t="str">
        <f t="shared" si="540"/>
        <v/>
      </c>
      <c r="AG807" s="132">
        <f t="shared" si="541"/>
        <v>42307</v>
      </c>
      <c r="AH807" s="132"/>
      <c r="AI807" s="132"/>
      <c r="AJ807" s="132"/>
      <c r="AK807" s="112"/>
      <c r="AL807" s="132"/>
      <c r="AM807" s="213"/>
      <c r="AN807" s="111">
        <v>1172000</v>
      </c>
      <c r="AO807" s="49" t="str">
        <f t="shared" si="542"/>
        <v>岐阜県下呂市萩原町尾崎字四美辻平９５８－７４３－１～２</v>
      </c>
      <c r="AP807" s="49"/>
      <c r="AQ807" s="89"/>
      <c r="AR807" s="93"/>
      <c r="AS807" s="89"/>
      <c r="AT807" s="93"/>
      <c r="AU807" s="89"/>
      <c r="AV807" s="93"/>
      <c r="AW807" s="107"/>
      <c r="AX807" s="103"/>
      <c r="AY807" s="391">
        <f t="shared" si="515"/>
        <v>0</v>
      </c>
      <c r="AZ807" s="95" t="str">
        <f t="shared" si="562"/>
        <v/>
      </c>
      <c r="BA807" s="49" t="str">
        <f t="shared" si="543"/>
        <v>岐阜県下呂市萩原町尾崎字四美辻平９５８－７４３－１～２</v>
      </c>
      <c r="BB807" s="48">
        <f t="shared" si="544"/>
        <v>2</v>
      </c>
      <c r="BC807" s="96">
        <f t="shared" si="545"/>
        <v>0</v>
      </c>
      <c r="BD807" s="89">
        <f t="shared" si="546"/>
        <v>0</v>
      </c>
      <c r="BE807" s="97">
        <f t="shared" si="547"/>
        <v>0</v>
      </c>
      <c r="BF807" s="97" t="str">
        <f t="shared" si="548"/>
        <v/>
      </c>
      <c r="BG807" s="97">
        <f t="shared" si="549"/>
        <v>0</v>
      </c>
      <c r="BH807" s="97">
        <f t="shared" si="550"/>
        <v>0</v>
      </c>
      <c r="BI807" s="97">
        <f t="shared" si="551"/>
        <v>0</v>
      </c>
      <c r="BJ807" s="97">
        <f t="shared" si="552"/>
        <v>0</v>
      </c>
      <c r="BK807" s="97">
        <f t="shared" si="553"/>
        <v>0</v>
      </c>
      <c r="BL807" s="97">
        <f t="shared" si="554"/>
        <v>0</v>
      </c>
      <c r="BM807" s="97">
        <f t="shared" si="555"/>
        <v>0</v>
      </c>
      <c r="BN807" s="97">
        <f t="shared" si="556"/>
        <v>0</v>
      </c>
      <c r="BO807" s="97">
        <f t="shared" si="557"/>
        <v>0</v>
      </c>
      <c r="BP807" s="97">
        <f t="shared" si="558"/>
        <v>0</v>
      </c>
      <c r="BQ807" s="97">
        <f t="shared" si="559"/>
        <v>0</v>
      </c>
      <c r="BR807" s="97">
        <f t="shared" si="560"/>
        <v>0</v>
      </c>
      <c r="BS807" s="98" t="e">
        <f t="shared" si="561"/>
        <v>#VALUE!</v>
      </c>
      <c r="BT807" s="184"/>
      <c r="BU807" s="58"/>
      <c r="BV807" s="122"/>
    </row>
    <row r="808" spans="1:74" s="100" customFormat="1" ht="31.5" customHeight="1" x14ac:dyDescent="0.25">
      <c r="A808" s="74">
        <v>21</v>
      </c>
      <c r="B808" s="75">
        <v>600</v>
      </c>
      <c r="C808" s="49" t="s">
        <v>2051</v>
      </c>
      <c r="D808" s="76" t="s">
        <v>3393</v>
      </c>
      <c r="E808" s="76" t="s">
        <v>1152</v>
      </c>
      <c r="F808" s="101"/>
      <c r="G808" s="101"/>
      <c r="H808" s="101"/>
      <c r="I808" s="101"/>
      <c r="J808" s="257"/>
      <c r="K808" s="101"/>
      <c r="L808" s="101"/>
      <c r="M808" s="48" t="s">
        <v>2371</v>
      </c>
      <c r="N808" s="49" t="s">
        <v>1590</v>
      </c>
      <c r="O808" s="49"/>
      <c r="P808" s="49"/>
      <c r="Q808" s="102" t="s">
        <v>284</v>
      </c>
      <c r="R808" s="103"/>
      <c r="S808" s="48" t="s">
        <v>1856</v>
      </c>
      <c r="T808" s="76" t="s">
        <v>59</v>
      </c>
      <c r="U808" s="89"/>
      <c r="V808" s="90">
        <v>2</v>
      </c>
      <c r="W808" s="399">
        <f t="shared" si="539"/>
        <v>184430</v>
      </c>
      <c r="X808" s="171" t="s">
        <v>3350</v>
      </c>
      <c r="Y808" s="121"/>
      <c r="Z808" s="473" t="s">
        <v>4576</v>
      </c>
      <c r="AA808" s="473" t="s">
        <v>4576</v>
      </c>
      <c r="AB808" s="473" t="s">
        <v>4576</v>
      </c>
      <c r="AC808" s="121"/>
      <c r="AD808" s="132">
        <v>42562</v>
      </c>
      <c r="AE808" s="132"/>
      <c r="AF808" s="132" t="str">
        <f t="shared" si="540"/>
        <v/>
      </c>
      <c r="AG808" s="132">
        <f t="shared" si="541"/>
        <v>42562</v>
      </c>
      <c r="AH808" s="132"/>
      <c r="AI808" s="132"/>
      <c r="AJ808" s="132"/>
      <c r="AK808" s="215"/>
      <c r="AL808" s="132"/>
      <c r="AM808" s="213"/>
      <c r="AN808" s="111">
        <v>368860</v>
      </c>
      <c r="AO808" s="49" t="str">
        <f t="shared" si="542"/>
        <v>岐阜県加茂郡七宗町川並２１－１－１～２</v>
      </c>
      <c r="AP808" s="49"/>
      <c r="AQ808" s="89"/>
      <c r="AR808" s="93"/>
      <c r="AS808" s="89"/>
      <c r="AT808" s="93"/>
      <c r="AU808" s="89"/>
      <c r="AV808" s="93"/>
      <c r="AW808" s="107"/>
      <c r="AX808" s="103"/>
      <c r="AY808" s="391">
        <f t="shared" si="515"/>
        <v>0</v>
      </c>
      <c r="AZ808" s="95" t="str">
        <f t="shared" si="562"/>
        <v/>
      </c>
      <c r="BA808" s="49" t="str">
        <f t="shared" si="543"/>
        <v>岐阜県加茂郡七宗町川並２１－１－１～２</v>
      </c>
      <c r="BB808" s="48">
        <f t="shared" si="544"/>
        <v>2</v>
      </c>
      <c r="BC808" s="96">
        <f t="shared" si="545"/>
        <v>0</v>
      </c>
      <c r="BD808" s="89">
        <f t="shared" si="546"/>
        <v>0</v>
      </c>
      <c r="BE808" s="97">
        <f t="shared" si="547"/>
        <v>0</v>
      </c>
      <c r="BF808" s="97" t="str">
        <f t="shared" si="548"/>
        <v/>
      </c>
      <c r="BG808" s="97">
        <f t="shared" si="549"/>
        <v>0</v>
      </c>
      <c r="BH808" s="97">
        <f t="shared" si="550"/>
        <v>0</v>
      </c>
      <c r="BI808" s="97">
        <f t="shared" si="551"/>
        <v>0</v>
      </c>
      <c r="BJ808" s="97">
        <f t="shared" si="552"/>
        <v>0</v>
      </c>
      <c r="BK808" s="97">
        <f t="shared" si="553"/>
        <v>0</v>
      </c>
      <c r="BL808" s="97">
        <f t="shared" si="554"/>
        <v>0</v>
      </c>
      <c r="BM808" s="97">
        <f t="shared" si="555"/>
        <v>0</v>
      </c>
      <c r="BN808" s="97">
        <f t="shared" si="556"/>
        <v>0</v>
      </c>
      <c r="BO808" s="97">
        <f t="shared" si="557"/>
        <v>0</v>
      </c>
      <c r="BP808" s="97">
        <f t="shared" si="558"/>
        <v>0</v>
      </c>
      <c r="BQ808" s="97">
        <f t="shared" si="559"/>
        <v>0</v>
      </c>
      <c r="BR808" s="97">
        <f t="shared" si="560"/>
        <v>0</v>
      </c>
      <c r="BS808" s="98" t="e">
        <f t="shared" si="561"/>
        <v>#VALUE!</v>
      </c>
      <c r="BT808" s="184"/>
      <c r="BU808" s="58"/>
      <c r="BV808" s="122"/>
    </row>
    <row r="809" spans="1:74" s="100" customFormat="1" ht="31.5" customHeight="1" x14ac:dyDescent="0.25">
      <c r="A809" s="74">
        <v>21</v>
      </c>
      <c r="B809" s="75">
        <v>602</v>
      </c>
      <c r="C809" s="49" t="s">
        <v>2052</v>
      </c>
      <c r="D809" s="349" t="s">
        <v>4128</v>
      </c>
      <c r="E809" s="76" t="s">
        <v>1113</v>
      </c>
      <c r="F809" s="380" t="s">
        <v>4138</v>
      </c>
      <c r="G809" s="101"/>
      <c r="H809" s="101"/>
      <c r="I809" s="101"/>
      <c r="J809" s="257"/>
      <c r="K809" s="101"/>
      <c r="L809" s="380" t="s">
        <v>4072</v>
      </c>
      <c r="M809" s="48" t="s">
        <v>2371</v>
      </c>
      <c r="N809" s="49" t="s">
        <v>1586</v>
      </c>
      <c r="O809" s="49"/>
      <c r="P809" s="49"/>
      <c r="Q809" s="102" t="s">
        <v>285</v>
      </c>
      <c r="R809" s="103"/>
      <c r="S809" s="48" t="s">
        <v>1856</v>
      </c>
      <c r="T809" s="76" t="s">
        <v>59</v>
      </c>
      <c r="U809" s="89" t="s">
        <v>381</v>
      </c>
      <c r="V809" s="90">
        <v>1</v>
      </c>
      <c r="W809" s="399">
        <f t="shared" si="539"/>
        <v>751820</v>
      </c>
      <c r="X809" s="171" t="s">
        <v>3351</v>
      </c>
      <c r="Y809" s="121"/>
      <c r="Z809" s="473" t="s">
        <v>4575</v>
      </c>
      <c r="AA809" s="473" t="s">
        <v>4575</v>
      </c>
      <c r="AB809" s="473" t="s">
        <v>4576</v>
      </c>
      <c r="AC809" s="121"/>
      <c r="AD809" s="132">
        <v>42573</v>
      </c>
      <c r="AE809" s="132"/>
      <c r="AF809" s="132" t="str">
        <f t="shared" si="540"/>
        <v/>
      </c>
      <c r="AG809" s="132">
        <f t="shared" si="541"/>
        <v>42573</v>
      </c>
      <c r="AH809" s="132"/>
      <c r="AI809" s="132"/>
      <c r="AJ809" s="132"/>
      <c r="AK809" s="215"/>
      <c r="AL809" s="132"/>
      <c r="AM809" s="208">
        <v>393960</v>
      </c>
      <c r="AN809" s="111">
        <v>357860</v>
      </c>
      <c r="AO809" s="49" t="str">
        <f t="shared" si="542"/>
        <v>岐阜県加茂郡白川町上佐見（番地未確定）－１</v>
      </c>
      <c r="AP809" s="49"/>
      <c r="AQ809" s="89">
        <v>43483</v>
      </c>
      <c r="AR809" s="93">
        <v>393960</v>
      </c>
      <c r="AS809" s="89"/>
      <c r="AT809" s="93"/>
      <c r="AU809" s="89"/>
      <c r="AV809" s="93"/>
      <c r="AW809" s="107"/>
      <c r="AX809" s="103"/>
      <c r="AY809" s="391">
        <v>393960</v>
      </c>
      <c r="AZ809" s="95">
        <f t="shared" si="562"/>
        <v>0</v>
      </c>
      <c r="BA809" s="49" t="str">
        <f t="shared" si="543"/>
        <v>岐阜県加茂郡白川町上佐見（番地未確定）－１</v>
      </c>
      <c r="BB809" s="48">
        <f t="shared" si="544"/>
        <v>1</v>
      </c>
      <c r="BC809" s="96">
        <f t="shared" si="545"/>
        <v>0</v>
      </c>
      <c r="BD809" s="89">
        <f t="shared" si="546"/>
        <v>0</v>
      </c>
      <c r="BE809" s="97">
        <f t="shared" si="547"/>
        <v>0</v>
      </c>
      <c r="BF809" s="97">
        <f t="shared" si="548"/>
        <v>0</v>
      </c>
      <c r="BG809" s="97">
        <f t="shared" si="549"/>
        <v>0</v>
      </c>
      <c r="BH809" s="97">
        <f t="shared" si="550"/>
        <v>0</v>
      </c>
      <c r="BI809" s="97">
        <f t="shared" si="551"/>
        <v>0</v>
      </c>
      <c r="BJ809" s="97">
        <f t="shared" si="552"/>
        <v>0</v>
      </c>
      <c r="BK809" s="97">
        <f t="shared" si="553"/>
        <v>0</v>
      </c>
      <c r="BL809" s="97">
        <f t="shared" si="554"/>
        <v>0</v>
      </c>
      <c r="BM809" s="97">
        <f t="shared" si="555"/>
        <v>0</v>
      </c>
      <c r="BN809" s="97">
        <f t="shared" si="556"/>
        <v>0</v>
      </c>
      <c r="BO809" s="97">
        <f t="shared" si="557"/>
        <v>0</v>
      </c>
      <c r="BP809" s="97">
        <f t="shared" si="558"/>
        <v>0</v>
      </c>
      <c r="BQ809" s="97">
        <f t="shared" si="559"/>
        <v>0</v>
      </c>
      <c r="BR809" s="97">
        <f t="shared" si="560"/>
        <v>0</v>
      </c>
      <c r="BS809" s="98">
        <f t="shared" si="561"/>
        <v>0</v>
      </c>
      <c r="BT809" s="184"/>
      <c r="BU809" s="58"/>
      <c r="BV809" s="122"/>
    </row>
    <row r="810" spans="1:74" s="100" customFormat="1" ht="31.5" customHeight="1" x14ac:dyDescent="0.25">
      <c r="A810" s="74">
        <v>21</v>
      </c>
      <c r="B810" s="75">
        <v>601</v>
      </c>
      <c r="C810" s="49" t="s">
        <v>2052</v>
      </c>
      <c r="D810" s="349" t="s">
        <v>4128</v>
      </c>
      <c r="E810" s="76" t="s">
        <v>1113</v>
      </c>
      <c r="F810" s="380"/>
      <c r="G810" s="101"/>
      <c r="H810" s="101"/>
      <c r="I810" s="101"/>
      <c r="J810" s="257"/>
      <c r="K810" s="101"/>
      <c r="L810" s="380" t="s">
        <v>4072</v>
      </c>
      <c r="M810" s="48" t="s">
        <v>2371</v>
      </c>
      <c r="N810" s="49" t="s">
        <v>1587</v>
      </c>
      <c r="O810" s="49"/>
      <c r="P810" s="76" t="str">
        <f>IF(COUNTIF(N810,"*未確定*"),"番地未確定","")</f>
        <v>番地未確定</v>
      </c>
      <c r="Q810" s="102" t="s">
        <v>801</v>
      </c>
      <c r="R810" s="49"/>
      <c r="S810" s="48" t="s">
        <v>1856</v>
      </c>
      <c r="T810" s="76" t="s">
        <v>59</v>
      </c>
      <c r="U810" s="89">
        <v>43483</v>
      </c>
      <c r="V810" s="90">
        <v>2</v>
      </c>
      <c r="W810" s="399">
        <f t="shared" si="539"/>
        <v>399460</v>
      </c>
      <c r="X810" s="171" t="s">
        <v>3351</v>
      </c>
      <c r="Y810" s="419"/>
      <c r="Z810" s="473" t="s">
        <v>4575</v>
      </c>
      <c r="AA810" s="473" t="s">
        <v>4575</v>
      </c>
      <c r="AB810" s="473" t="s">
        <v>4576</v>
      </c>
      <c r="AC810" s="132" t="str">
        <f>IF(AZ810=0,"【支払済】","")</f>
        <v>【支払済】</v>
      </c>
      <c r="AD810" s="132">
        <v>43455</v>
      </c>
      <c r="AE810" s="218">
        <v>42573</v>
      </c>
      <c r="AF810" s="132" t="str">
        <f t="shared" si="540"/>
        <v/>
      </c>
      <c r="AG810" s="132">
        <f t="shared" si="541"/>
        <v>42573</v>
      </c>
      <c r="AH810" s="218"/>
      <c r="AI810" s="219"/>
      <c r="AJ810" s="220"/>
      <c r="AK810" s="211"/>
      <c r="AL810" s="227"/>
      <c r="AM810" s="208">
        <f>393960+404960</f>
        <v>798920</v>
      </c>
      <c r="AN810" s="93"/>
      <c r="AO810" s="49" t="str">
        <f t="shared" si="542"/>
        <v>岐阜県加茂郡白川町上佐見（番地未確定）－１～２</v>
      </c>
      <c r="AP810" s="208"/>
      <c r="AQ810" s="89">
        <v>43483</v>
      </c>
      <c r="AR810" s="93">
        <v>798920</v>
      </c>
      <c r="AS810" s="89"/>
      <c r="AT810" s="93"/>
      <c r="AU810" s="89"/>
      <c r="AV810" s="93"/>
      <c r="AW810" s="89"/>
      <c r="AX810" s="103"/>
      <c r="AY810" s="391">
        <f t="shared" si="515"/>
        <v>798920</v>
      </c>
      <c r="AZ810" s="95">
        <f t="shared" si="562"/>
        <v>0</v>
      </c>
      <c r="BA810" s="49" t="str">
        <f t="shared" si="543"/>
        <v>岐阜県加茂郡白川町上佐見（番地未確定）－１～２</v>
      </c>
      <c r="BB810" s="48">
        <f t="shared" si="544"/>
        <v>2</v>
      </c>
      <c r="BC810" s="96">
        <f t="shared" si="545"/>
        <v>0</v>
      </c>
      <c r="BD810" s="89" t="str">
        <f t="shared" si="546"/>
        <v>【支払済】</v>
      </c>
      <c r="BE810" s="97">
        <f t="shared" si="547"/>
        <v>0</v>
      </c>
      <c r="BF810" s="97">
        <f t="shared" si="548"/>
        <v>0</v>
      </c>
      <c r="BG810" s="97">
        <f t="shared" si="549"/>
        <v>0</v>
      </c>
      <c r="BH810" s="97">
        <f t="shared" si="550"/>
        <v>0</v>
      </c>
      <c r="BI810" s="97">
        <f t="shared" si="551"/>
        <v>0</v>
      </c>
      <c r="BJ810" s="97">
        <f t="shared" si="552"/>
        <v>0</v>
      </c>
      <c r="BK810" s="97">
        <f t="shared" si="553"/>
        <v>0</v>
      </c>
      <c r="BL810" s="97">
        <f t="shared" si="554"/>
        <v>0</v>
      </c>
      <c r="BM810" s="97">
        <f t="shared" si="555"/>
        <v>0</v>
      </c>
      <c r="BN810" s="97">
        <f t="shared" si="556"/>
        <v>0</v>
      </c>
      <c r="BO810" s="97">
        <f t="shared" si="557"/>
        <v>0</v>
      </c>
      <c r="BP810" s="97">
        <f t="shared" si="558"/>
        <v>0</v>
      </c>
      <c r="BQ810" s="97">
        <f t="shared" si="559"/>
        <v>0</v>
      </c>
      <c r="BR810" s="97">
        <f t="shared" si="560"/>
        <v>0</v>
      </c>
      <c r="BS810" s="98">
        <f t="shared" si="561"/>
        <v>0</v>
      </c>
      <c r="BT810" s="184"/>
      <c r="BU810" s="58"/>
      <c r="BV810" s="492"/>
    </row>
    <row r="811" spans="1:74" s="100" customFormat="1" ht="31.5" customHeight="1" x14ac:dyDescent="0.25">
      <c r="A811" s="74">
        <v>21</v>
      </c>
      <c r="B811" s="75">
        <v>603</v>
      </c>
      <c r="C811" s="49" t="s">
        <v>2052</v>
      </c>
      <c r="D811" s="349" t="s">
        <v>4128</v>
      </c>
      <c r="E811" s="76" t="s">
        <v>1113</v>
      </c>
      <c r="F811" s="380" t="s">
        <v>4139</v>
      </c>
      <c r="G811" s="101"/>
      <c r="H811" s="101"/>
      <c r="I811" s="101"/>
      <c r="J811" s="257"/>
      <c r="K811" s="101"/>
      <c r="L811" s="380" t="s">
        <v>4072</v>
      </c>
      <c r="M811" s="48" t="s">
        <v>2371</v>
      </c>
      <c r="N811" s="49" t="s">
        <v>1588</v>
      </c>
      <c r="O811" s="49"/>
      <c r="P811" s="49"/>
      <c r="Q811" s="102" t="s">
        <v>285</v>
      </c>
      <c r="R811" s="103"/>
      <c r="S811" s="48" t="s">
        <v>1856</v>
      </c>
      <c r="T811" s="76" t="s">
        <v>59</v>
      </c>
      <c r="U811" s="89" t="s">
        <v>381</v>
      </c>
      <c r="V811" s="90">
        <v>1</v>
      </c>
      <c r="W811" s="399">
        <f t="shared" si="539"/>
        <v>773820</v>
      </c>
      <c r="X811" s="171" t="s">
        <v>3351</v>
      </c>
      <c r="Y811" s="121"/>
      <c r="Z811" s="473" t="s">
        <v>4575</v>
      </c>
      <c r="AA811" s="473" t="s">
        <v>4575</v>
      </c>
      <c r="AB811" s="473" t="s">
        <v>4576</v>
      </c>
      <c r="AC811" s="121"/>
      <c r="AD811" s="132">
        <v>42573</v>
      </c>
      <c r="AE811" s="132"/>
      <c r="AF811" s="132" t="str">
        <f t="shared" si="540"/>
        <v/>
      </c>
      <c r="AG811" s="132">
        <f t="shared" si="541"/>
        <v>42573</v>
      </c>
      <c r="AH811" s="132"/>
      <c r="AI811" s="132"/>
      <c r="AJ811" s="132"/>
      <c r="AK811" s="215"/>
      <c r="AL811" s="132"/>
      <c r="AM811" s="208">
        <v>404960</v>
      </c>
      <c r="AN811" s="111">
        <v>368860</v>
      </c>
      <c r="AO811" s="49" t="str">
        <f t="shared" si="542"/>
        <v>岐阜県加茂郡白川町上佐見（番地未確定）－２</v>
      </c>
      <c r="AP811" s="49"/>
      <c r="AQ811" s="89">
        <v>43483</v>
      </c>
      <c r="AR811" s="93">
        <v>404960</v>
      </c>
      <c r="AS811" s="89"/>
      <c r="AT811" s="93"/>
      <c r="AU811" s="89"/>
      <c r="AV811" s="93"/>
      <c r="AW811" s="107"/>
      <c r="AX811" s="103"/>
      <c r="AY811" s="391">
        <v>404960</v>
      </c>
      <c r="AZ811" s="95">
        <f t="shared" si="562"/>
        <v>0</v>
      </c>
      <c r="BA811" s="49" t="str">
        <f t="shared" si="543"/>
        <v>岐阜県加茂郡白川町上佐見（番地未確定）－２</v>
      </c>
      <c r="BB811" s="48">
        <f t="shared" si="544"/>
        <v>1</v>
      </c>
      <c r="BC811" s="96">
        <f t="shared" si="545"/>
        <v>0</v>
      </c>
      <c r="BD811" s="89">
        <f t="shared" si="546"/>
        <v>0</v>
      </c>
      <c r="BE811" s="97">
        <f t="shared" si="547"/>
        <v>0</v>
      </c>
      <c r="BF811" s="97">
        <f t="shared" si="548"/>
        <v>0</v>
      </c>
      <c r="BG811" s="97">
        <f t="shared" si="549"/>
        <v>0</v>
      </c>
      <c r="BH811" s="97">
        <f t="shared" si="550"/>
        <v>0</v>
      </c>
      <c r="BI811" s="97">
        <f t="shared" si="551"/>
        <v>0</v>
      </c>
      <c r="BJ811" s="97">
        <f t="shared" si="552"/>
        <v>0</v>
      </c>
      <c r="BK811" s="97">
        <f t="shared" si="553"/>
        <v>0</v>
      </c>
      <c r="BL811" s="97">
        <f t="shared" si="554"/>
        <v>0</v>
      </c>
      <c r="BM811" s="97">
        <f t="shared" si="555"/>
        <v>0</v>
      </c>
      <c r="BN811" s="97">
        <f t="shared" si="556"/>
        <v>0</v>
      </c>
      <c r="BO811" s="97">
        <f t="shared" si="557"/>
        <v>0</v>
      </c>
      <c r="BP811" s="97">
        <f t="shared" si="558"/>
        <v>0</v>
      </c>
      <c r="BQ811" s="97">
        <f t="shared" si="559"/>
        <v>0</v>
      </c>
      <c r="BR811" s="97">
        <f t="shared" si="560"/>
        <v>0</v>
      </c>
      <c r="BS811" s="98">
        <f t="shared" si="561"/>
        <v>0</v>
      </c>
      <c r="BT811" s="184"/>
      <c r="BU811" s="58"/>
      <c r="BV811" s="122"/>
    </row>
    <row r="812" spans="1:74" s="100" customFormat="1" ht="31.5" customHeight="1" x14ac:dyDescent="0.25">
      <c r="A812" s="74">
        <v>21</v>
      </c>
      <c r="B812" s="75">
        <v>604</v>
      </c>
      <c r="C812" s="49" t="s">
        <v>2052</v>
      </c>
      <c r="D812" s="76" t="s">
        <v>3393</v>
      </c>
      <c r="E812" s="76" t="s">
        <v>1226</v>
      </c>
      <c r="F812" s="380" t="s">
        <v>4358</v>
      </c>
      <c r="G812" s="101"/>
      <c r="H812" s="101"/>
      <c r="I812" s="101"/>
      <c r="J812" s="257"/>
      <c r="K812" s="101"/>
      <c r="L812" s="380" t="s">
        <v>4313</v>
      </c>
      <c r="M812" s="48" t="s">
        <v>2371</v>
      </c>
      <c r="N812" s="49" t="s">
        <v>1589</v>
      </c>
      <c r="O812" s="49"/>
      <c r="P812" s="76" t="str">
        <f>IF(COUNTIF(N812,"*未確定*"),"番地未確定","")</f>
        <v/>
      </c>
      <c r="Q812" s="102" t="s">
        <v>802</v>
      </c>
      <c r="R812" s="49"/>
      <c r="S812" s="48" t="s">
        <v>1856</v>
      </c>
      <c r="T812" s="76" t="s">
        <v>59</v>
      </c>
      <c r="U812" s="89">
        <v>43483</v>
      </c>
      <c r="V812" s="90">
        <v>2</v>
      </c>
      <c r="W812" s="399">
        <f t="shared" si="539"/>
        <v>269430</v>
      </c>
      <c r="X812" s="171" t="s">
        <v>3352</v>
      </c>
      <c r="Y812" s="419"/>
      <c r="Z812" s="473" t="s">
        <v>4575</v>
      </c>
      <c r="AA812" s="473" t="s">
        <v>4576</v>
      </c>
      <c r="AB812" s="473" t="s">
        <v>4576</v>
      </c>
      <c r="AC812" s="132" t="str">
        <f>IF(AZ812=0,"【支払済】","")</f>
        <v>【支払済】</v>
      </c>
      <c r="AD812" s="132">
        <v>42929</v>
      </c>
      <c r="AE812" s="132">
        <v>42926</v>
      </c>
      <c r="AF812" s="132" t="str">
        <f t="shared" si="540"/>
        <v/>
      </c>
      <c r="AG812" s="132">
        <f t="shared" si="541"/>
        <v>42926</v>
      </c>
      <c r="AH812" s="132"/>
      <c r="AI812" s="204"/>
      <c r="AJ812" s="205"/>
      <c r="AK812" s="206"/>
      <c r="AL812" s="207"/>
      <c r="AM812" s="208">
        <v>538860</v>
      </c>
      <c r="AN812" s="93"/>
      <c r="AO812" s="49" t="str">
        <f t="shared" si="542"/>
        <v>岐阜県加茂郡白川町上佐見字高松原１６６９－１２</v>
      </c>
      <c r="AP812" s="208"/>
      <c r="AQ812" s="89">
        <v>43483</v>
      </c>
      <c r="AR812" s="93">
        <v>538860</v>
      </c>
      <c r="AS812" s="89"/>
      <c r="AT812" s="93"/>
      <c r="AU812" s="89"/>
      <c r="AV812" s="93"/>
      <c r="AW812" s="89"/>
      <c r="AX812" s="103"/>
      <c r="AY812" s="391">
        <f t="shared" si="515"/>
        <v>538860</v>
      </c>
      <c r="AZ812" s="95">
        <f t="shared" si="562"/>
        <v>0</v>
      </c>
      <c r="BA812" s="49" t="str">
        <f t="shared" si="543"/>
        <v>岐阜県加茂郡白川町上佐見字高松原１６６９－１２</v>
      </c>
      <c r="BB812" s="48">
        <f t="shared" si="544"/>
        <v>2</v>
      </c>
      <c r="BC812" s="96">
        <f t="shared" si="545"/>
        <v>0</v>
      </c>
      <c r="BD812" s="89" t="str">
        <f t="shared" si="546"/>
        <v>【支払済】</v>
      </c>
      <c r="BE812" s="97">
        <f t="shared" si="547"/>
        <v>0</v>
      </c>
      <c r="BF812" s="97">
        <f t="shared" si="548"/>
        <v>0</v>
      </c>
      <c r="BG812" s="97">
        <f t="shared" si="549"/>
        <v>0</v>
      </c>
      <c r="BH812" s="97">
        <f t="shared" si="550"/>
        <v>0</v>
      </c>
      <c r="BI812" s="97">
        <f t="shared" si="551"/>
        <v>0</v>
      </c>
      <c r="BJ812" s="97">
        <f t="shared" si="552"/>
        <v>0</v>
      </c>
      <c r="BK812" s="97">
        <f t="shared" si="553"/>
        <v>0</v>
      </c>
      <c r="BL812" s="97">
        <f t="shared" si="554"/>
        <v>0</v>
      </c>
      <c r="BM812" s="97">
        <f t="shared" si="555"/>
        <v>0</v>
      </c>
      <c r="BN812" s="97">
        <f t="shared" si="556"/>
        <v>0</v>
      </c>
      <c r="BO812" s="97">
        <f t="shared" si="557"/>
        <v>0</v>
      </c>
      <c r="BP812" s="97">
        <f t="shared" si="558"/>
        <v>0</v>
      </c>
      <c r="BQ812" s="97">
        <f t="shared" si="559"/>
        <v>0</v>
      </c>
      <c r="BR812" s="97">
        <f t="shared" si="560"/>
        <v>0</v>
      </c>
      <c r="BS812" s="98">
        <f t="shared" si="561"/>
        <v>0</v>
      </c>
      <c r="BT812" s="184"/>
      <c r="BU812" s="58"/>
      <c r="BV812" s="492"/>
    </row>
    <row r="813" spans="1:74" s="100" customFormat="1" ht="31.5" customHeight="1" x14ac:dyDescent="0.25">
      <c r="A813" s="74">
        <v>21</v>
      </c>
      <c r="B813" s="75">
        <v>605</v>
      </c>
      <c r="C813" s="49" t="s">
        <v>803</v>
      </c>
      <c r="D813" s="76" t="s">
        <v>3393</v>
      </c>
      <c r="E813" s="76" t="s">
        <v>1135</v>
      </c>
      <c r="F813" s="101"/>
      <c r="G813" s="101"/>
      <c r="H813" s="101"/>
      <c r="I813" s="101"/>
      <c r="J813" s="257"/>
      <c r="K813" s="101"/>
      <c r="L813" s="101"/>
      <c r="M813" s="48" t="s">
        <v>2371</v>
      </c>
      <c r="N813" s="49" t="s">
        <v>1591</v>
      </c>
      <c r="O813" s="49"/>
      <c r="P813" s="49"/>
      <c r="Q813" s="102" t="s">
        <v>286</v>
      </c>
      <c r="R813" s="103"/>
      <c r="S813" s="48" t="s">
        <v>1856</v>
      </c>
      <c r="T813" s="76" t="s">
        <v>59</v>
      </c>
      <c r="U813" s="89"/>
      <c r="V813" s="90">
        <v>1</v>
      </c>
      <c r="W813" s="399">
        <f t="shared" si="539"/>
        <v>448260</v>
      </c>
      <c r="X813" s="171" t="s">
        <v>3353</v>
      </c>
      <c r="Y813" s="121"/>
      <c r="Z813" s="473" t="s">
        <v>4575</v>
      </c>
      <c r="AA813" s="473" t="s">
        <v>4576</v>
      </c>
      <c r="AB813" s="473" t="s">
        <v>4576</v>
      </c>
      <c r="AC813" s="121"/>
      <c r="AD813" s="132">
        <v>42564</v>
      </c>
      <c r="AE813" s="132"/>
      <c r="AF813" s="132" t="str">
        <f t="shared" si="540"/>
        <v/>
      </c>
      <c r="AG813" s="132">
        <f t="shared" si="541"/>
        <v>42564</v>
      </c>
      <c r="AH813" s="132"/>
      <c r="AI813" s="132"/>
      <c r="AJ813" s="132"/>
      <c r="AK813" s="215"/>
      <c r="AL813" s="132"/>
      <c r="AM813" s="213"/>
      <c r="AN813" s="111">
        <v>448260</v>
      </c>
      <c r="AO813" s="49" t="str">
        <f t="shared" si="542"/>
        <v>岐阜県加茂郡八百津町川並４８６６－１－１～２</v>
      </c>
      <c r="AP813" s="49"/>
      <c r="AQ813" s="89"/>
      <c r="AR813" s="93"/>
      <c r="AS813" s="89"/>
      <c r="AT813" s="93"/>
      <c r="AU813" s="89"/>
      <c r="AV813" s="93"/>
      <c r="AW813" s="107"/>
      <c r="AX813" s="103"/>
      <c r="AY813" s="391">
        <f t="shared" si="515"/>
        <v>0</v>
      </c>
      <c r="AZ813" s="95" t="str">
        <f t="shared" si="562"/>
        <v/>
      </c>
      <c r="BA813" s="49" t="str">
        <f t="shared" si="543"/>
        <v>岐阜県加茂郡八百津町川並４８６６－１－１～２</v>
      </c>
      <c r="BB813" s="48">
        <f t="shared" si="544"/>
        <v>1</v>
      </c>
      <c r="BC813" s="96">
        <f t="shared" si="545"/>
        <v>0</v>
      </c>
      <c r="BD813" s="89">
        <f t="shared" si="546"/>
        <v>0</v>
      </c>
      <c r="BE813" s="97">
        <f t="shared" si="547"/>
        <v>0</v>
      </c>
      <c r="BF813" s="97" t="str">
        <f t="shared" si="548"/>
        <v/>
      </c>
      <c r="BG813" s="97">
        <f t="shared" si="549"/>
        <v>0</v>
      </c>
      <c r="BH813" s="97">
        <f t="shared" si="550"/>
        <v>0</v>
      </c>
      <c r="BI813" s="97">
        <f t="shared" si="551"/>
        <v>0</v>
      </c>
      <c r="BJ813" s="97">
        <f t="shared" si="552"/>
        <v>0</v>
      </c>
      <c r="BK813" s="97">
        <f t="shared" si="553"/>
        <v>0</v>
      </c>
      <c r="BL813" s="97">
        <f t="shared" si="554"/>
        <v>0</v>
      </c>
      <c r="BM813" s="97">
        <f t="shared" si="555"/>
        <v>0</v>
      </c>
      <c r="BN813" s="97">
        <f t="shared" si="556"/>
        <v>0</v>
      </c>
      <c r="BO813" s="97">
        <f t="shared" si="557"/>
        <v>0</v>
      </c>
      <c r="BP813" s="97">
        <f t="shared" si="558"/>
        <v>0</v>
      </c>
      <c r="BQ813" s="97">
        <f t="shared" si="559"/>
        <v>0</v>
      </c>
      <c r="BR813" s="97">
        <f t="shared" si="560"/>
        <v>0</v>
      </c>
      <c r="BS813" s="98" t="e">
        <f t="shared" si="561"/>
        <v>#VALUE!</v>
      </c>
      <c r="BT813" s="184"/>
      <c r="BU813" s="58"/>
      <c r="BV813" s="122"/>
    </row>
    <row r="814" spans="1:74" s="100" customFormat="1" ht="31.5" customHeight="1" x14ac:dyDescent="0.25">
      <c r="A814" s="74">
        <v>21</v>
      </c>
      <c r="B814" s="75">
        <v>606</v>
      </c>
      <c r="C814" s="49" t="s">
        <v>803</v>
      </c>
      <c r="D814" s="349" t="s">
        <v>4128</v>
      </c>
      <c r="E814" s="76" t="s">
        <v>1153</v>
      </c>
      <c r="F814" s="380" t="s">
        <v>4137</v>
      </c>
      <c r="G814" s="101"/>
      <c r="H814" s="101"/>
      <c r="I814" s="101"/>
      <c r="J814" s="257"/>
      <c r="K814" s="101"/>
      <c r="L814" s="380" t="s">
        <v>4136</v>
      </c>
      <c r="M814" s="76" t="s">
        <v>2371</v>
      </c>
      <c r="N814" s="49" t="s">
        <v>1592</v>
      </c>
      <c r="O814" s="76" t="s">
        <v>3745</v>
      </c>
      <c r="P814" s="76" t="str">
        <f>IF(COUNTIF(N814,"*未確定*"),"番地未確定","")</f>
        <v/>
      </c>
      <c r="Q814" s="102" t="s">
        <v>804</v>
      </c>
      <c r="R814" s="49"/>
      <c r="S814" s="48" t="s">
        <v>1856</v>
      </c>
      <c r="T814" s="76" t="s">
        <v>59</v>
      </c>
      <c r="U814" s="89"/>
      <c r="V814" s="90">
        <v>1</v>
      </c>
      <c r="W814" s="399">
        <f t="shared" si="539"/>
        <v>364560</v>
      </c>
      <c r="X814" s="171" t="s">
        <v>3641</v>
      </c>
      <c r="Y814" s="419"/>
      <c r="Z814" s="473" t="s">
        <v>4575</v>
      </c>
      <c r="AA814" s="473" t="s">
        <v>4575</v>
      </c>
      <c r="AB814" s="473" t="s">
        <v>4576</v>
      </c>
      <c r="AC814" s="132" t="str">
        <f>IF(AZ814=0,"【支払済】","")</f>
        <v>【支払済】</v>
      </c>
      <c r="AD814" s="132">
        <v>42948</v>
      </c>
      <c r="AE814" s="132">
        <v>42573</v>
      </c>
      <c r="AF814" s="132" t="str">
        <f t="shared" si="540"/>
        <v/>
      </c>
      <c r="AG814" s="132">
        <f t="shared" si="541"/>
        <v>42573</v>
      </c>
      <c r="AH814" s="132"/>
      <c r="AI814" s="204"/>
      <c r="AJ814" s="205">
        <v>43521</v>
      </c>
      <c r="AK814" s="206"/>
      <c r="AL814" s="207"/>
      <c r="AM814" s="208">
        <v>364560</v>
      </c>
      <c r="AN814" s="93"/>
      <c r="AO814" s="49" t="str">
        <f t="shared" si="542"/>
        <v>岐阜県加茂郡八百津町潮見字大久後２０８－２５</v>
      </c>
      <c r="AP814" s="208"/>
      <c r="AQ814" s="89"/>
      <c r="AR814" s="93">
        <v>364560</v>
      </c>
      <c r="AS814" s="89"/>
      <c r="AT814" s="93"/>
      <c r="AU814" s="89"/>
      <c r="AV814" s="93"/>
      <c r="AW814" s="89"/>
      <c r="AX814" s="103"/>
      <c r="AY814" s="391">
        <v>364560</v>
      </c>
      <c r="AZ814" s="95">
        <f t="shared" si="562"/>
        <v>0</v>
      </c>
      <c r="BA814" s="49" t="str">
        <f t="shared" si="543"/>
        <v>岐阜県加茂郡八百津町潮見字大久後２０８－２５</v>
      </c>
      <c r="BB814" s="48">
        <f t="shared" si="544"/>
        <v>1</v>
      </c>
      <c r="BC814" s="96">
        <f t="shared" si="545"/>
        <v>0</v>
      </c>
      <c r="BD814" s="89" t="str">
        <f t="shared" si="546"/>
        <v>【支払済】</v>
      </c>
      <c r="BE814" s="97">
        <f t="shared" si="547"/>
        <v>0</v>
      </c>
      <c r="BF814" s="97">
        <f t="shared" si="548"/>
        <v>0</v>
      </c>
      <c r="BG814" s="97">
        <f t="shared" si="549"/>
        <v>0</v>
      </c>
      <c r="BH814" s="97">
        <f t="shared" si="550"/>
        <v>0</v>
      </c>
      <c r="BI814" s="97">
        <f t="shared" si="551"/>
        <v>0</v>
      </c>
      <c r="BJ814" s="97">
        <f t="shared" si="552"/>
        <v>0</v>
      </c>
      <c r="BK814" s="97">
        <f t="shared" si="553"/>
        <v>0</v>
      </c>
      <c r="BL814" s="97">
        <f t="shared" si="554"/>
        <v>0</v>
      </c>
      <c r="BM814" s="97">
        <f t="shared" si="555"/>
        <v>0</v>
      </c>
      <c r="BN814" s="97">
        <f t="shared" si="556"/>
        <v>0</v>
      </c>
      <c r="BO814" s="97">
        <f t="shared" si="557"/>
        <v>0</v>
      </c>
      <c r="BP814" s="97">
        <f t="shared" si="558"/>
        <v>0</v>
      </c>
      <c r="BQ814" s="97">
        <f t="shared" si="559"/>
        <v>0</v>
      </c>
      <c r="BR814" s="97">
        <f t="shared" si="560"/>
        <v>0</v>
      </c>
      <c r="BS814" s="98">
        <f t="shared" si="561"/>
        <v>0</v>
      </c>
      <c r="BT814" s="184"/>
      <c r="BU814" s="58"/>
      <c r="BV814" s="492"/>
    </row>
    <row r="815" spans="1:74" s="100" customFormat="1" ht="31.5" customHeight="1" x14ac:dyDescent="0.25">
      <c r="A815" s="74">
        <v>21</v>
      </c>
      <c r="B815" s="75">
        <v>606</v>
      </c>
      <c r="C815" s="49" t="s">
        <v>803</v>
      </c>
      <c r="D815" s="349" t="s">
        <v>4128</v>
      </c>
      <c r="E815" s="76" t="s">
        <v>1153</v>
      </c>
      <c r="F815" s="380" t="s">
        <v>4137</v>
      </c>
      <c r="G815" s="101"/>
      <c r="H815" s="101"/>
      <c r="I815" s="101"/>
      <c r="J815" s="257"/>
      <c r="K815" s="101"/>
      <c r="L815" s="380" t="s">
        <v>4136</v>
      </c>
      <c r="M815" s="76" t="s">
        <v>2371</v>
      </c>
      <c r="N815" s="49" t="s">
        <v>1592</v>
      </c>
      <c r="O815" s="49"/>
      <c r="P815" s="76" t="str">
        <f>IF(COUNTIF(N815,"*未確定*"),"番地未確定","")</f>
        <v/>
      </c>
      <c r="Q815" s="102" t="s">
        <v>804</v>
      </c>
      <c r="R815" s="49"/>
      <c r="S815" s="48" t="s">
        <v>1856</v>
      </c>
      <c r="T815" s="76" t="s">
        <v>59</v>
      </c>
      <c r="U815" s="89"/>
      <c r="V815" s="90">
        <v>1</v>
      </c>
      <c r="W815" s="399">
        <f t="shared" si="539"/>
        <v>364560</v>
      </c>
      <c r="X815" s="171" t="s">
        <v>2487</v>
      </c>
      <c r="Y815" s="76"/>
      <c r="Z815" s="473" t="s">
        <v>4575</v>
      </c>
      <c r="AA815" s="473" t="s">
        <v>4575</v>
      </c>
      <c r="AB815" s="473" t="s">
        <v>4576</v>
      </c>
      <c r="AC815" s="132">
        <v>42979</v>
      </c>
      <c r="AD815" s="132">
        <v>42948</v>
      </c>
      <c r="AE815" s="132">
        <v>42573</v>
      </c>
      <c r="AF815" s="132" t="str">
        <f t="shared" si="540"/>
        <v/>
      </c>
      <c r="AG815" s="132">
        <f t="shared" si="541"/>
        <v>42573</v>
      </c>
      <c r="AH815" s="132"/>
      <c r="AI815" s="204"/>
      <c r="AJ815" s="205">
        <v>43521</v>
      </c>
      <c r="AK815" s="211"/>
      <c r="AL815" s="207"/>
      <c r="AM815" s="208">
        <v>364560</v>
      </c>
      <c r="AN815" s="93"/>
      <c r="AO815" s="49" t="str">
        <f t="shared" si="542"/>
        <v>岐阜県加茂郡八百津町潮見字大久後２０８－２５</v>
      </c>
      <c r="AP815" s="49"/>
      <c r="AQ815" s="89"/>
      <c r="AR815" s="93">
        <v>364560</v>
      </c>
      <c r="AS815" s="89"/>
      <c r="AT815" s="93"/>
      <c r="AU815" s="89"/>
      <c r="AV815" s="93"/>
      <c r="AW815" s="89"/>
      <c r="AX815" s="103"/>
      <c r="AY815" s="391">
        <v>364560</v>
      </c>
      <c r="AZ815" s="95">
        <f t="shared" si="562"/>
        <v>0</v>
      </c>
      <c r="BA815" s="49" t="str">
        <f t="shared" si="543"/>
        <v>岐阜県加茂郡八百津町潮見字大久後２０８－２５</v>
      </c>
      <c r="BB815" s="48">
        <f t="shared" si="544"/>
        <v>1</v>
      </c>
      <c r="BC815" s="96">
        <f t="shared" si="545"/>
        <v>0</v>
      </c>
      <c r="BD815" s="89">
        <f t="shared" si="546"/>
        <v>42979</v>
      </c>
      <c r="BE815" s="97">
        <f t="shared" si="547"/>
        <v>0</v>
      </c>
      <c r="BF815" s="97">
        <f t="shared" si="548"/>
        <v>0</v>
      </c>
      <c r="BG815" s="97">
        <f t="shared" si="549"/>
        <v>0</v>
      </c>
      <c r="BH815" s="97">
        <f t="shared" si="550"/>
        <v>0</v>
      </c>
      <c r="BI815" s="97">
        <f t="shared" si="551"/>
        <v>0</v>
      </c>
      <c r="BJ815" s="97">
        <f t="shared" si="552"/>
        <v>0</v>
      </c>
      <c r="BK815" s="97">
        <f t="shared" si="553"/>
        <v>0</v>
      </c>
      <c r="BL815" s="97">
        <f t="shared" si="554"/>
        <v>0</v>
      </c>
      <c r="BM815" s="97">
        <f t="shared" si="555"/>
        <v>0</v>
      </c>
      <c r="BN815" s="97">
        <f t="shared" si="556"/>
        <v>0</v>
      </c>
      <c r="BO815" s="97">
        <f t="shared" si="557"/>
        <v>0</v>
      </c>
      <c r="BP815" s="97">
        <f t="shared" si="558"/>
        <v>0</v>
      </c>
      <c r="BQ815" s="97">
        <f t="shared" si="559"/>
        <v>0</v>
      </c>
      <c r="BR815" s="97">
        <f t="shared" si="560"/>
        <v>0</v>
      </c>
      <c r="BS815" s="98">
        <f t="shared" si="561"/>
        <v>0</v>
      </c>
      <c r="BT815" s="184"/>
      <c r="BU815" s="58"/>
      <c r="BV815" s="122"/>
    </row>
    <row r="816" spans="1:74" s="100" customFormat="1" ht="31.5" customHeight="1" x14ac:dyDescent="0.25">
      <c r="A816" s="74">
        <v>21</v>
      </c>
      <c r="B816" s="75">
        <v>606</v>
      </c>
      <c r="C816" s="49" t="s">
        <v>803</v>
      </c>
      <c r="D816" s="349" t="s">
        <v>4128</v>
      </c>
      <c r="E816" s="76" t="s">
        <v>1153</v>
      </c>
      <c r="F816" s="380" t="s">
        <v>4137</v>
      </c>
      <c r="G816" s="101"/>
      <c r="H816" s="101"/>
      <c r="I816" s="101"/>
      <c r="J816" s="257"/>
      <c r="K816" s="101"/>
      <c r="L816" s="380" t="s">
        <v>4136</v>
      </c>
      <c r="M816" s="76" t="s">
        <v>2371</v>
      </c>
      <c r="N816" s="49" t="s">
        <v>1592</v>
      </c>
      <c r="O816" s="49"/>
      <c r="P816" s="76" t="str">
        <f>IF(COUNTIF(N816,"*未確定*"),"番地未確定","")</f>
        <v/>
      </c>
      <c r="Q816" s="102" t="s">
        <v>804</v>
      </c>
      <c r="R816" s="49"/>
      <c r="S816" s="48" t="s">
        <v>1856</v>
      </c>
      <c r="T816" s="76" t="s">
        <v>59</v>
      </c>
      <c r="U816" s="89"/>
      <c r="V816" s="90">
        <v>1</v>
      </c>
      <c r="W816" s="399">
        <f t="shared" si="539"/>
        <v>364560</v>
      </c>
      <c r="X816" s="171" t="s">
        <v>3641</v>
      </c>
      <c r="Y816" s="76"/>
      <c r="Z816" s="473" t="s">
        <v>4575</v>
      </c>
      <c r="AA816" s="473" t="s">
        <v>4575</v>
      </c>
      <c r="AB816" s="473" t="s">
        <v>4576</v>
      </c>
      <c r="AC816" s="132">
        <v>43521</v>
      </c>
      <c r="AD816" s="132">
        <v>42948</v>
      </c>
      <c r="AE816" s="132">
        <v>42573</v>
      </c>
      <c r="AF816" s="132" t="str">
        <f t="shared" si="540"/>
        <v/>
      </c>
      <c r="AG816" s="132">
        <f t="shared" si="541"/>
        <v>42573</v>
      </c>
      <c r="AH816" s="132"/>
      <c r="AI816" s="204"/>
      <c r="AJ816" s="205">
        <v>43521</v>
      </c>
      <c r="AK816" s="206"/>
      <c r="AL816" s="207"/>
      <c r="AM816" s="208">
        <v>364560</v>
      </c>
      <c r="AN816" s="93"/>
      <c r="AO816" s="49" t="str">
        <f t="shared" si="542"/>
        <v>岐阜県加茂郡八百津町潮見字大久後２０８－２５</v>
      </c>
      <c r="AP816" s="49"/>
      <c r="AQ816" s="89"/>
      <c r="AR816" s="93">
        <v>364560</v>
      </c>
      <c r="AS816" s="89"/>
      <c r="AT816" s="93"/>
      <c r="AU816" s="89"/>
      <c r="AV816" s="93"/>
      <c r="AW816" s="89"/>
      <c r="AX816" s="103"/>
      <c r="AY816" s="391">
        <v>364560</v>
      </c>
      <c r="AZ816" s="95">
        <f t="shared" si="562"/>
        <v>0</v>
      </c>
      <c r="BA816" s="49" t="str">
        <f t="shared" si="543"/>
        <v>岐阜県加茂郡八百津町潮見字大久後２０８－２５</v>
      </c>
      <c r="BB816" s="48">
        <f t="shared" si="544"/>
        <v>1</v>
      </c>
      <c r="BC816" s="96">
        <f t="shared" si="545"/>
        <v>0</v>
      </c>
      <c r="BD816" s="89">
        <f t="shared" si="546"/>
        <v>43521</v>
      </c>
      <c r="BE816" s="97">
        <f t="shared" si="547"/>
        <v>0</v>
      </c>
      <c r="BF816" s="97">
        <f t="shared" si="548"/>
        <v>0</v>
      </c>
      <c r="BG816" s="97">
        <f t="shared" si="549"/>
        <v>0</v>
      </c>
      <c r="BH816" s="97">
        <f t="shared" si="550"/>
        <v>0</v>
      </c>
      <c r="BI816" s="97">
        <f t="shared" si="551"/>
        <v>0</v>
      </c>
      <c r="BJ816" s="97">
        <f t="shared" si="552"/>
        <v>0</v>
      </c>
      <c r="BK816" s="97">
        <f t="shared" si="553"/>
        <v>0</v>
      </c>
      <c r="BL816" s="97">
        <f t="shared" si="554"/>
        <v>0</v>
      </c>
      <c r="BM816" s="97">
        <f t="shared" si="555"/>
        <v>0</v>
      </c>
      <c r="BN816" s="97">
        <f t="shared" si="556"/>
        <v>0</v>
      </c>
      <c r="BO816" s="97">
        <f t="shared" si="557"/>
        <v>0</v>
      </c>
      <c r="BP816" s="97">
        <f t="shared" si="558"/>
        <v>0</v>
      </c>
      <c r="BQ816" s="97">
        <f t="shared" si="559"/>
        <v>0</v>
      </c>
      <c r="BR816" s="97">
        <f t="shared" si="560"/>
        <v>0</v>
      </c>
      <c r="BS816" s="98">
        <f t="shared" si="561"/>
        <v>0</v>
      </c>
      <c r="BT816" s="184"/>
      <c r="BU816" s="58"/>
      <c r="BV816" s="122"/>
    </row>
    <row r="817" spans="1:74" s="100" customFormat="1" ht="31.5" customHeight="1" x14ac:dyDescent="0.25">
      <c r="A817" s="74">
        <v>21</v>
      </c>
      <c r="B817" s="75">
        <v>606</v>
      </c>
      <c r="C817" s="49" t="s">
        <v>803</v>
      </c>
      <c r="D817" s="349" t="s">
        <v>4128</v>
      </c>
      <c r="E817" s="76" t="s">
        <v>1153</v>
      </c>
      <c r="F817" s="380" t="s">
        <v>4137</v>
      </c>
      <c r="G817" s="101"/>
      <c r="H817" s="101"/>
      <c r="I817" s="101"/>
      <c r="J817" s="257"/>
      <c r="K817" s="101"/>
      <c r="L817" s="380" t="s">
        <v>4312</v>
      </c>
      <c r="M817" s="76" t="s">
        <v>2371</v>
      </c>
      <c r="N817" s="49" t="s">
        <v>1592</v>
      </c>
      <c r="O817" s="76" t="s">
        <v>3745</v>
      </c>
      <c r="P817" s="76" t="str">
        <f>IF(COUNTIF(N817,"*未確定*"),"番地未確定","")</f>
        <v/>
      </c>
      <c r="Q817" s="102" t="s">
        <v>804</v>
      </c>
      <c r="R817" s="49"/>
      <c r="S817" s="48" t="s">
        <v>1856</v>
      </c>
      <c r="T817" s="76" t="s">
        <v>59</v>
      </c>
      <c r="U817" s="89"/>
      <c r="V817" s="90">
        <v>1</v>
      </c>
      <c r="W817" s="399">
        <f t="shared" si="539"/>
        <v>364560</v>
      </c>
      <c r="X817" s="171" t="s">
        <v>3641</v>
      </c>
      <c r="Y817" s="419"/>
      <c r="Z817" s="473" t="s">
        <v>4575</v>
      </c>
      <c r="AA817" s="473" t="s">
        <v>4575</v>
      </c>
      <c r="AB817" s="473" t="s">
        <v>4576</v>
      </c>
      <c r="AC817" s="132" t="str">
        <f>IF(AZ817=0,"【支払済】","")</f>
        <v>【支払済】</v>
      </c>
      <c r="AD817" s="132">
        <v>43571</v>
      </c>
      <c r="AE817" s="132">
        <v>42573</v>
      </c>
      <c r="AF817" s="132" t="str">
        <f t="shared" si="540"/>
        <v/>
      </c>
      <c r="AG817" s="132">
        <f t="shared" si="541"/>
        <v>42573</v>
      </c>
      <c r="AH817" s="132"/>
      <c r="AI817" s="204"/>
      <c r="AJ817" s="205">
        <v>43521</v>
      </c>
      <c r="AK817" s="211"/>
      <c r="AL817" s="207"/>
      <c r="AM817" s="208">
        <v>364560</v>
      </c>
      <c r="AN817" s="93"/>
      <c r="AO817" s="49" t="str">
        <f t="shared" si="542"/>
        <v>岐阜県加茂郡八百津町潮見字大久後２０８－２５</v>
      </c>
      <c r="AP817" s="208">
        <v>364560</v>
      </c>
      <c r="AQ817" s="89">
        <v>43601</v>
      </c>
      <c r="AR817" s="93">
        <v>364560</v>
      </c>
      <c r="AS817" s="89"/>
      <c r="AT817" s="93"/>
      <c r="AU817" s="89"/>
      <c r="AV817" s="93"/>
      <c r="AW817" s="89"/>
      <c r="AX817" s="103"/>
      <c r="AY817" s="391">
        <f t="shared" ref="AY817:AY880" si="563">AR817+AT817+AV817+AX817</f>
        <v>364560</v>
      </c>
      <c r="AZ817" s="95">
        <f t="shared" si="562"/>
        <v>0</v>
      </c>
      <c r="BA817" s="49" t="str">
        <f t="shared" si="543"/>
        <v>岐阜県加茂郡八百津町潮見字大久後２０８－２５</v>
      </c>
      <c r="BB817" s="48">
        <f t="shared" si="544"/>
        <v>1</v>
      </c>
      <c r="BC817" s="96">
        <f t="shared" si="545"/>
        <v>0</v>
      </c>
      <c r="BD817" s="89" t="str">
        <f t="shared" si="546"/>
        <v>【支払済】</v>
      </c>
      <c r="BE817" s="97">
        <f t="shared" si="547"/>
        <v>0</v>
      </c>
      <c r="BF817" s="97">
        <f t="shared" si="548"/>
        <v>0</v>
      </c>
      <c r="BG817" s="97">
        <f t="shared" si="549"/>
        <v>0</v>
      </c>
      <c r="BH817" s="97">
        <f t="shared" si="550"/>
        <v>0</v>
      </c>
      <c r="BI817" s="97">
        <f t="shared" si="551"/>
        <v>0</v>
      </c>
      <c r="BJ817" s="97">
        <f t="shared" si="552"/>
        <v>0</v>
      </c>
      <c r="BK817" s="97">
        <f t="shared" si="553"/>
        <v>0</v>
      </c>
      <c r="BL817" s="97">
        <f t="shared" si="554"/>
        <v>0</v>
      </c>
      <c r="BM817" s="97">
        <f t="shared" si="555"/>
        <v>0</v>
      </c>
      <c r="BN817" s="97">
        <f t="shared" si="556"/>
        <v>0</v>
      </c>
      <c r="BO817" s="97">
        <f t="shared" si="557"/>
        <v>0</v>
      </c>
      <c r="BP817" s="97">
        <f t="shared" si="558"/>
        <v>0</v>
      </c>
      <c r="BQ817" s="97">
        <f t="shared" si="559"/>
        <v>0</v>
      </c>
      <c r="BR817" s="97">
        <f t="shared" si="560"/>
        <v>0</v>
      </c>
      <c r="BS817" s="98">
        <f t="shared" si="561"/>
        <v>0</v>
      </c>
      <c r="BT817" s="184"/>
      <c r="BU817" s="58"/>
      <c r="BV817" s="492"/>
    </row>
    <row r="818" spans="1:74" s="100" customFormat="1" ht="31.5" customHeight="1" x14ac:dyDescent="0.25">
      <c r="A818" s="74">
        <v>21</v>
      </c>
      <c r="B818" s="75">
        <v>607</v>
      </c>
      <c r="C818" s="49" t="s">
        <v>2053</v>
      </c>
      <c r="D818" s="76" t="s">
        <v>3393</v>
      </c>
      <c r="E818" s="76" t="s">
        <v>1618</v>
      </c>
      <c r="F818" s="101"/>
      <c r="G818" s="101"/>
      <c r="H818" s="101"/>
      <c r="I818" s="101"/>
      <c r="J818" s="257"/>
      <c r="K818" s="101"/>
      <c r="L818" s="101"/>
      <c r="M818" s="76" t="s">
        <v>2371</v>
      </c>
      <c r="N818" s="49" t="s">
        <v>1961</v>
      </c>
      <c r="O818" s="49"/>
      <c r="P818" s="49"/>
      <c r="Q818" s="102" t="s">
        <v>288</v>
      </c>
      <c r="R818" s="103"/>
      <c r="S818" s="48" t="s">
        <v>1856</v>
      </c>
      <c r="T818" s="76" t="s">
        <v>59</v>
      </c>
      <c r="U818" s="89"/>
      <c r="V818" s="90">
        <v>2</v>
      </c>
      <c r="W818" s="399">
        <f t="shared" si="539"/>
        <v>366710</v>
      </c>
      <c r="X818" s="171" t="s">
        <v>3354</v>
      </c>
      <c r="Y818" s="121"/>
      <c r="Z818" s="473" t="s">
        <v>4576</v>
      </c>
      <c r="AA818" s="473" t="s">
        <v>4576</v>
      </c>
      <c r="AB818" s="473" t="s">
        <v>4576</v>
      </c>
      <c r="AC818" s="121"/>
      <c r="AD818" s="132">
        <v>42552</v>
      </c>
      <c r="AE818" s="132"/>
      <c r="AF818" s="132" t="str">
        <f t="shared" si="540"/>
        <v/>
      </c>
      <c r="AG818" s="132">
        <f t="shared" si="541"/>
        <v>42552</v>
      </c>
      <c r="AH818" s="132"/>
      <c r="AI818" s="132"/>
      <c r="AJ818" s="132"/>
      <c r="AK818" s="215"/>
      <c r="AL818" s="132"/>
      <c r="AM818" s="213"/>
      <c r="AN818" s="111">
        <f>364560+368860</f>
        <v>733420</v>
      </c>
      <c r="AO818" s="49" t="str">
        <f t="shared" si="542"/>
        <v>岐阜県可児郡御嵩町井尻（番地未確定）－１～２</v>
      </c>
      <c r="AP818" s="49"/>
      <c r="AQ818" s="89"/>
      <c r="AR818" s="93"/>
      <c r="AS818" s="89"/>
      <c r="AT818" s="93"/>
      <c r="AU818" s="89"/>
      <c r="AV818" s="93"/>
      <c r="AW818" s="107"/>
      <c r="AX818" s="103"/>
      <c r="AY818" s="391">
        <f t="shared" si="563"/>
        <v>0</v>
      </c>
      <c r="AZ818" s="95" t="str">
        <f t="shared" si="562"/>
        <v/>
      </c>
      <c r="BA818" s="49" t="str">
        <f t="shared" si="543"/>
        <v>岐阜県可児郡御嵩町井尻（番地未確定）－１～２</v>
      </c>
      <c r="BB818" s="48">
        <f t="shared" si="544"/>
        <v>2</v>
      </c>
      <c r="BC818" s="96">
        <f t="shared" si="545"/>
        <v>0</v>
      </c>
      <c r="BD818" s="89">
        <f t="shared" si="546"/>
        <v>0</v>
      </c>
      <c r="BE818" s="97">
        <f t="shared" si="547"/>
        <v>0</v>
      </c>
      <c r="BF818" s="97" t="str">
        <f t="shared" si="548"/>
        <v/>
      </c>
      <c r="BG818" s="97">
        <f t="shared" si="549"/>
        <v>0</v>
      </c>
      <c r="BH818" s="97">
        <f t="shared" si="550"/>
        <v>0</v>
      </c>
      <c r="BI818" s="97">
        <f t="shared" si="551"/>
        <v>0</v>
      </c>
      <c r="BJ818" s="97">
        <f t="shared" si="552"/>
        <v>0</v>
      </c>
      <c r="BK818" s="97">
        <f t="shared" si="553"/>
        <v>0</v>
      </c>
      <c r="BL818" s="97">
        <f t="shared" si="554"/>
        <v>0</v>
      </c>
      <c r="BM818" s="97">
        <f t="shared" si="555"/>
        <v>0</v>
      </c>
      <c r="BN818" s="97">
        <f t="shared" si="556"/>
        <v>0</v>
      </c>
      <c r="BO818" s="97">
        <f t="shared" si="557"/>
        <v>0</v>
      </c>
      <c r="BP818" s="97">
        <f t="shared" si="558"/>
        <v>0</v>
      </c>
      <c r="BQ818" s="97">
        <f t="shared" si="559"/>
        <v>0</v>
      </c>
      <c r="BR818" s="97">
        <f t="shared" si="560"/>
        <v>0</v>
      </c>
      <c r="BS818" s="98" t="e">
        <f t="shared" si="561"/>
        <v>#VALUE!</v>
      </c>
      <c r="BT818" s="184"/>
      <c r="BU818" s="58"/>
      <c r="BV818" s="122"/>
    </row>
    <row r="819" spans="1:74" s="100" customFormat="1" ht="31.5" customHeight="1" x14ac:dyDescent="0.25">
      <c r="A819" s="74">
        <v>21</v>
      </c>
      <c r="B819" s="75">
        <v>608</v>
      </c>
      <c r="C819" s="49" t="s">
        <v>2053</v>
      </c>
      <c r="D819" s="76" t="s">
        <v>3393</v>
      </c>
      <c r="E819" s="76" t="s">
        <v>1225</v>
      </c>
      <c r="F819" s="101"/>
      <c r="G819" s="101"/>
      <c r="H819" s="101"/>
      <c r="I819" s="101"/>
      <c r="J819" s="257"/>
      <c r="K819" s="101"/>
      <c r="L819" s="101"/>
      <c r="M819" s="76" t="s">
        <v>2371</v>
      </c>
      <c r="N819" s="49" t="s">
        <v>1583</v>
      </c>
      <c r="O819" s="49"/>
      <c r="P819" s="49"/>
      <c r="Q819" s="102" t="s">
        <v>287</v>
      </c>
      <c r="R819" s="103"/>
      <c r="S819" s="48" t="s">
        <v>1856</v>
      </c>
      <c r="T819" s="76" t="s">
        <v>59</v>
      </c>
      <c r="U819" s="89"/>
      <c r="V819" s="90">
        <v>2</v>
      </c>
      <c r="W819" s="399">
        <f t="shared" si="539"/>
        <v>349960</v>
      </c>
      <c r="X819" s="171" t="s">
        <v>3355</v>
      </c>
      <c r="Y819" s="121"/>
      <c r="Z819" s="473" t="s">
        <v>4576</v>
      </c>
      <c r="AA819" s="473" t="s">
        <v>4575</v>
      </c>
      <c r="AB819" s="473" t="s">
        <v>4576</v>
      </c>
      <c r="AC819" s="121"/>
      <c r="AD819" s="132">
        <v>42573</v>
      </c>
      <c r="AE819" s="132"/>
      <c r="AF819" s="132" t="str">
        <f t="shared" si="540"/>
        <v/>
      </c>
      <c r="AG819" s="132">
        <f t="shared" si="541"/>
        <v>42573</v>
      </c>
      <c r="AH819" s="132"/>
      <c r="AI819" s="132"/>
      <c r="AJ819" s="132"/>
      <c r="AK819" s="215"/>
      <c r="AL819" s="132"/>
      <c r="AM819" s="213"/>
      <c r="AN819" s="111">
        <f>331060+368860</f>
        <v>699920</v>
      </c>
      <c r="AO819" s="49" t="str">
        <f t="shared" si="542"/>
        <v>岐阜県可児郡御嵩町美佐野２５８７－１～２</v>
      </c>
      <c r="AP819" s="49"/>
      <c r="AQ819" s="89"/>
      <c r="AR819" s="93"/>
      <c r="AS819" s="89"/>
      <c r="AT819" s="93"/>
      <c r="AU819" s="89"/>
      <c r="AV819" s="93"/>
      <c r="AW819" s="107"/>
      <c r="AX819" s="103"/>
      <c r="AY819" s="391">
        <f t="shared" si="563"/>
        <v>0</v>
      </c>
      <c r="AZ819" s="95" t="str">
        <f t="shared" si="562"/>
        <v/>
      </c>
      <c r="BA819" s="49" t="str">
        <f t="shared" si="543"/>
        <v>岐阜県可児郡御嵩町美佐野２５８７－１～２</v>
      </c>
      <c r="BB819" s="48">
        <f t="shared" si="544"/>
        <v>2</v>
      </c>
      <c r="BC819" s="96">
        <f t="shared" si="545"/>
        <v>0</v>
      </c>
      <c r="BD819" s="89">
        <f t="shared" si="546"/>
        <v>0</v>
      </c>
      <c r="BE819" s="97">
        <f t="shared" si="547"/>
        <v>0</v>
      </c>
      <c r="BF819" s="97" t="str">
        <f t="shared" si="548"/>
        <v/>
      </c>
      <c r="BG819" s="97">
        <f t="shared" si="549"/>
        <v>0</v>
      </c>
      <c r="BH819" s="97">
        <f t="shared" si="550"/>
        <v>0</v>
      </c>
      <c r="BI819" s="97">
        <f t="shared" si="551"/>
        <v>0</v>
      </c>
      <c r="BJ819" s="97">
        <f t="shared" si="552"/>
        <v>0</v>
      </c>
      <c r="BK819" s="97">
        <f t="shared" si="553"/>
        <v>0</v>
      </c>
      <c r="BL819" s="97">
        <f t="shared" si="554"/>
        <v>0</v>
      </c>
      <c r="BM819" s="97">
        <f t="shared" si="555"/>
        <v>0</v>
      </c>
      <c r="BN819" s="97">
        <f t="shared" si="556"/>
        <v>0</v>
      </c>
      <c r="BO819" s="97">
        <f t="shared" si="557"/>
        <v>0</v>
      </c>
      <c r="BP819" s="97">
        <f t="shared" si="558"/>
        <v>0</v>
      </c>
      <c r="BQ819" s="97">
        <f t="shared" si="559"/>
        <v>0</v>
      </c>
      <c r="BR819" s="97">
        <f t="shared" si="560"/>
        <v>0</v>
      </c>
      <c r="BS819" s="98" t="e">
        <f t="shared" si="561"/>
        <v>#VALUE!</v>
      </c>
      <c r="BT819" s="184"/>
      <c r="BU819" s="58"/>
      <c r="BV819" s="122"/>
    </row>
    <row r="820" spans="1:74" s="100" customFormat="1" ht="31.5" customHeight="1" x14ac:dyDescent="0.25">
      <c r="A820" s="74">
        <v>21</v>
      </c>
      <c r="B820" s="75">
        <v>609</v>
      </c>
      <c r="C820" s="49" t="s">
        <v>2047</v>
      </c>
      <c r="D820" s="76" t="s">
        <v>3393</v>
      </c>
      <c r="E820" s="76" t="s">
        <v>1112</v>
      </c>
      <c r="F820" s="101"/>
      <c r="G820" s="101"/>
      <c r="H820" s="101"/>
      <c r="I820" s="101"/>
      <c r="J820" s="257"/>
      <c r="K820" s="101"/>
      <c r="L820" s="101"/>
      <c r="M820" s="76" t="s">
        <v>2371</v>
      </c>
      <c r="N820" s="49" t="s">
        <v>1584</v>
      </c>
      <c r="O820" s="49"/>
      <c r="P820" s="49"/>
      <c r="Q820" s="102" t="s">
        <v>289</v>
      </c>
      <c r="R820" s="103"/>
      <c r="S820" s="48" t="s">
        <v>1856</v>
      </c>
      <c r="T820" s="76" t="s">
        <v>59</v>
      </c>
      <c r="U820" s="89"/>
      <c r="V820" s="90">
        <v>2</v>
      </c>
      <c r="W820" s="399">
        <f t="shared" si="539"/>
        <v>383570</v>
      </c>
      <c r="X820" s="171" t="s">
        <v>3356</v>
      </c>
      <c r="Y820" s="121"/>
      <c r="Z820" s="473" t="s">
        <v>4575</v>
      </c>
      <c r="AA820" s="473" t="s">
        <v>4576</v>
      </c>
      <c r="AB820" s="473" t="s">
        <v>4576</v>
      </c>
      <c r="AC820" s="121"/>
      <c r="AD820" s="132">
        <v>42573</v>
      </c>
      <c r="AE820" s="132"/>
      <c r="AF820" s="132" t="str">
        <f t="shared" si="540"/>
        <v/>
      </c>
      <c r="AG820" s="132">
        <f t="shared" si="541"/>
        <v>42573</v>
      </c>
      <c r="AH820" s="132"/>
      <c r="AI820" s="132"/>
      <c r="AJ820" s="132"/>
      <c r="AK820" s="215"/>
      <c r="AL820" s="132"/>
      <c r="AM820" s="213"/>
      <c r="AN820" s="111">
        <f>368860+398280</f>
        <v>767140</v>
      </c>
      <c r="AO820" s="49" t="str">
        <f t="shared" si="542"/>
        <v>岐阜県可児市兼山字汁ヶ谷１１０１ー１</v>
      </c>
      <c r="AP820" s="49"/>
      <c r="AQ820" s="89"/>
      <c r="AR820" s="93"/>
      <c r="AS820" s="89"/>
      <c r="AT820" s="93"/>
      <c r="AU820" s="89"/>
      <c r="AV820" s="93"/>
      <c r="AW820" s="107"/>
      <c r="AX820" s="103"/>
      <c r="AY820" s="391">
        <f t="shared" si="563"/>
        <v>0</v>
      </c>
      <c r="AZ820" s="95" t="str">
        <f t="shared" si="562"/>
        <v/>
      </c>
      <c r="BA820" s="49" t="str">
        <f t="shared" si="543"/>
        <v>岐阜県可児市兼山字汁ヶ谷１１０１ー１</v>
      </c>
      <c r="BB820" s="48">
        <f t="shared" si="544"/>
        <v>2</v>
      </c>
      <c r="BC820" s="96">
        <f t="shared" si="545"/>
        <v>0</v>
      </c>
      <c r="BD820" s="89">
        <f t="shared" si="546"/>
        <v>0</v>
      </c>
      <c r="BE820" s="97">
        <f t="shared" si="547"/>
        <v>0</v>
      </c>
      <c r="BF820" s="97" t="str">
        <f t="shared" si="548"/>
        <v/>
      </c>
      <c r="BG820" s="97">
        <f t="shared" si="549"/>
        <v>0</v>
      </c>
      <c r="BH820" s="97">
        <f t="shared" si="550"/>
        <v>0</v>
      </c>
      <c r="BI820" s="97">
        <f t="shared" si="551"/>
        <v>0</v>
      </c>
      <c r="BJ820" s="97">
        <f t="shared" si="552"/>
        <v>0</v>
      </c>
      <c r="BK820" s="97">
        <f t="shared" si="553"/>
        <v>0</v>
      </c>
      <c r="BL820" s="97">
        <f t="shared" si="554"/>
        <v>0</v>
      </c>
      <c r="BM820" s="97">
        <f t="shared" si="555"/>
        <v>0</v>
      </c>
      <c r="BN820" s="97">
        <f t="shared" si="556"/>
        <v>0</v>
      </c>
      <c r="BO820" s="97">
        <f t="shared" si="557"/>
        <v>0</v>
      </c>
      <c r="BP820" s="97">
        <f t="shared" si="558"/>
        <v>0</v>
      </c>
      <c r="BQ820" s="97">
        <f t="shared" si="559"/>
        <v>0</v>
      </c>
      <c r="BR820" s="97">
        <f t="shared" si="560"/>
        <v>0</v>
      </c>
      <c r="BS820" s="98" t="e">
        <f t="shared" si="561"/>
        <v>#VALUE!</v>
      </c>
      <c r="BT820" s="184"/>
      <c r="BU820" s="58"/>
      <c r="BV820" s="122"/>
    </row>
    <row r="821" spans="1:74" s="100" customFormat="1" ht="31.5" customHeight="1" x14ac:dyDescent="0.25">
      <c r="A821" s="74">
        <v>21</v>
      </c>
      <c r="B821" s="75">
        <v>610</v>
      </c>
      <c r="C821" s="49" t="s">
        <v>2047</v>
      </c>
      <c r="D821" s="76" t="s">
        <v>3393</v>
      </c>
      <c r="E821" s="76" t="s">
        <v>1073</v>
      </c>
      <c r="F821" s="101"/>
      <c r="G821" s="101"/>
      <c r="H821" s="101"/>
      <c r="I821" s="101"/>
      <c r="J821" s="257"/>
      <c r="K821" s="101"/>
      <c r="L821" s="101"/>
      <c r="M821" s="76" t="s">
        <v>2371</v>
      </c>
      <c r="N821" s="49" t="s">
        <v>1585</v>
      </c>
      <c r="O821" s="49"/>
      <c r="P821" s="49"/>
      <c r="Q821" s="102" t="s">
        <v>290</v>
      </c>
      <c r="R821" s="103"/>
      <c r="S821" s="48" t="s">
        <v>1856</v>
      </c>
      <c r="T821" s="76" t="s">
        <v>59</v>
      </c>
      <c r="U821" s="89"/>
      <c r="V821" s="90">
        <v>3</v>
      </c>
      <c r="W821" s="399">
        <f t="shared" si="539"/>
        <v>353760</v>
      </c>
      <c r="X821" s="171" t="s">
        <v>3357</v>
      </c>
      <c r="Y821" s="76" t="s">
        <v>3658</v>
      </c>
      <c r="Z821" s="473" t="s">
        <v>4576</v>
      </c>
      <c r="AA821" s="473" t="s">
        <v>4575</v>
      </c>
      <c r="AB821" s="473" t="s">
        <v>4576</v>
      </c>
      <c r="AC821" s="121"/>
      <c r="AD821" s="132">
        <v>42555</v>
      </c>
      <c r="AE821" s="132"/>
      <c r="AF821" s="132" t="str">
        <f t="shared" si="540"/>
        <v/>
      </c>
      <c r="AG821" s="132">
        <f t="shared" si="541"/>
        <v>42555</v>
      </c>
      <c r="AH821" s="132"/>
      <c r="AI821" s="132"/>
      <c r="AJ821" s="132"/>
      <c r="AK821" s="215"/>
      <c r="AL821" s="132"/>
      <c r="AM821" s="213"/>
      <c r="AN821" s="111">
        <v>1061280</v>
      </c>
      <c r="AO821" s="49" t="str">
        <f t="shared" si="542"/>
        <v>岐阜県可児市長洞２２０－１－１</v>
      </c>
      <c r="AP821" s="49"/>
      <c r="AQ821" s="89"/>
      <c r="AR821" s="93"/>
      <c r="AS821" s="89"/>
      <c r="AT821" s="93"/>
      <c r="AU821" s="89"/>
      <c r="AV821" s="93"/>
      <c r="AW821" s="107"/>
      <c r="AX821" s="103"/>
      <c r="AY821" s="391">
        <f t="shared" si="563"/>
        <v>0</v>
      </c>
      <c r="AZ821" s="95" t="str">
        <f t="shared" si="562"/>
        <v/>
      </c>
      <c r="BA821" s="49" t="str">
        <f t="shared" si="543"/>
        <v>岐阜県可児市長洞２２０－１－１</v>
      </c>
      <c r="BB821" s="48">
        <f t="shared" si="544"/>
        <v>3</v>
      </c>
      <c r="BC821" s="96" t="str">
        <f t="shared" si="545"/>
        <v>登記有</v>
      </c>
      <c r="BD821" s="89">
        <f t="shared" si="546"/>
        <v>0</v>
      </c>
      <c r="BE821" s="97">
        <f t="shared" si="547"/>
        <v>0</v>
      </c>
      <c r="BF821" s="97" t="str">
        <f t="shared" si="548"/>
        <v/>
      </c>
      <c r="BG821" s="97">
        <f t="shared" si="549"/>
        <v>0</v>
      </c>
      <c r="BH821" s="97">
        <f t="shared" si="550"/>
        <v>0</v>
      </c>
      <c r="BI821" s="97">
        <f t="shared" si="551"/>
        <v>0</v>
      </c>
      <c r="BJ821" s="97">
        <f t="shared" si="552"/>
        <v>0</v>
      </c>
      <c r="BK821" s="97">
        <f t="shared" si="553"/>
        <v>0</v>
      </c>
      <c r="BL821" s="97">
        <f t="shared" si="554"/>
        <v>0</v>
      </c>
      <c r="BM821" s="97">
        <f t="shared" si="555"/>
        <v>0</v>
      </c>
      <c r="BN821" s="97">
        <f t="shared" si="556"/>
        <v>0</v>
      </c>
      <c r="BO821" s="97">
        <f t="shared" si="557"/>
        <v>0</v>
      </c>
      <c r="BP821" s="97">
        <f t="shared" si="558"/>
        <v>0</v>
      </c>
      <c r="BQ821" s="97">
        <f t="shared" si="559"/>
        <v>0</v>
      </c>
      <c r="BR821" s="97">
        <f t="shared" si="560"/>
        <v>0</v>
      </c>
      <c r="BS821" s="98" t="e">
        <f t="shared" si="561"/>
        <v>#VALUE!</v>
      </c>
      <c r="BT821" s="184"/>
      <c r="BU821" s="58"/>
      <c r="BV821" s="122" t="s">
        <v>4619</v>
      </c>
    </row>
    <row r="822" spans="1:74" s="100" customFormat="1" ht="31.5" customHeight="1" x14ac:dyDescent="0.25">
      <c r="A822" s="74">
        <v>21</v>
      </c>
      <c r="B822" s="75">
        <v>611</v>
      </c>
      <c r="C822" s="49" t="s">
        <v>2047</v>
      </c>
      <c r="D822" s="76" t="s">
        <v>3393</v>
      </c>
      <c r="E822" s="76" t="s">
        <v>1073</v>
      </c>
      <c r="F822" s="101"/>
      <c r="G822" s="101"/>
      <c r="H822" s="101"/>
      <c r="I822" s="101"/>
      <c r="J822" s="257"/>
      <c r="K822" s="101"/>
      <c r="L822" s="101"/>
      <c r="M822" s="76" t="s">
        <v>2371</v>
      </c>
      <c r="N822" s="49" t="s">
        <v>1585</v>
      </c>
      <c r="O822" s="49"/>
      <c r="P822" s="49"/>
      <c r="Q822" s="102" t="s">
        <v>290</v>
      </c>
      <c r="R822" s="103"/>
      <c r="S822" s="48" t="s">
        <v>1856</v>
      </c>
      <c r="T822" s="76" t="s">
        <v>59</v>
      </c>
      <c r="U822" s="89"/>
      <c r="V822" s="90">
        <v>3</v>
      </c>
      <c r="W822" s="399">
        <f t="shared" si="539"/>
        <v>353760</v>
      </c>
      <c r="X822" s="171" t="s">
        <v>3357</v>
      </c>
      <c r="Y822" s="76" t="s">
        <v>3658</v>
      </c>
      <c r="Z822" s="473" t="s">
        <v>4576</v>
      </c>
      <c r="AA822" s="473" t="s">
        <v>4575</v>
      </c>
      <c r="AB822" s="473" t="s">
        <v>4576</v>
      </c>
      <c r="AC822" s="121"/>
      <c r="AD822" s="132">
        <v>42584</v>
      </c>
      <c r="AE822" s="132"/>
      <c r="AF822" s="132" t="str">
        <f t="shared" si="540"/>
        <v/>
      </c>
      <c r="AG822" s="132">
        <f t="shared" si="541"/>
        <v>42584</v>
      </c>
      <c r="AH822" s="132"/>
      <c r="AI822" s="132"/>
      <c r="AJ822" s="132"/>
      <c r="AK822" s="215"/>
      <c r="AL822" s="132"/>
      <c r="AM822" s="213"/>
      <c r="AN822" s="111">
        <v>1061280</v>
      </c>
      <c r="AO822" s="49" t="str">
        <f t="shared" si="542"/>
        <v>岐阜県可児市長洞２２０－１－１</v>
      </c>
      <c r="AP822" s="49"/>
      <c r="AQ822" s="89"/>
      <c r="AR822" s="93"/>
      <c r="AS822" s="89"/>
      <c r="AT822" s="93"/>
      <c r="AU822" s="89"/>
      <c r="AV822" s="93"/>
      <c r="AW822" s="107"/>
      <c r="AX822" s="103"/>
      <c r="AY822" s="391">
        <f t="shared" si="563"/>
        <v>0</v>
      </c>
      <c r="AZ822" s="95" t="str">
        <f t="shared" si="562"/>
        <v/>
      </c>
      <c r="BA822" s="49" t="str">
        <f t="shared" si="543"/>
        <v>岐阜県可児市長洞２２０－１－１</v>
      </c>
      <c r="BB822" s="48">
        <f t="shared" si="544"/>
        <v>3</v>
      </c>
      <c r="BC822" s="96" t="str">
        <f t="shared" si="545"/>
        <v>登記有</v>
      </c>
      <c r="BD822" s="89">
        <f t="shared" si="546"/>
        <v>0</v>
      </c>
      <c r="BE822" s="97">
        <f t="shared" si="547"/>
        <v>0</v>
      </c>
      <c r="BF822" s="97" t="str">
        <f t="shared" si="548"/>
        <v/>
      </c>
      <c r="BG822" s="97">
        <f t="shared" si="549"/>
        <v>0</v>
      </c>
      <c r="BH822" s="97">
        <f t="shared" si="550"/>
        <v>0</v>
      </c>
      <c r="BI822" s="97">
        <f t="shared" si="551"/>
        <v>0</v>
      </c>
      <c r="BJ822" s="97">
        <f t="shared" si="552"/>
        <v>0</v>
      </c>
      <c r="BK822" s="97">
        <f t="shared" si="553"/>
        <v>0</v>
      </c>
      <c r="BL822" s="97">
        <f t="shared" si="554"/>
        <v>0</v>
      </c>
      <c r="BM822" s="97">
        <f t="shared" si="555"/>
        <v>0</v>
      </c>
      <c r="BN822" s="97">
        <f t="shared" si="556"/>
        <v>0</v>
      </c>
      <c r="BO822" s="97">
        <f t="shared" si="557"/>
        <v>0</v>
      </c>
      <c r="BP822" s="97">
        <f t="shared" si="558"/>
        <v>0</v>
      </c>
      <c r="BQ822" s="97">
        <f t="shared" si="559"/>
        <v>0</v>
      </c>
      <c r="BR822" s="97">
        <f t="shared" si="560"/>
        <v>0</v>
      </c>
      <c r="BS822" s="98" t="e">
        <f t="shared" si="561"/>
        <v>#VALUE!</v>
      </c>
      <c r="BT822" s="184"/>
      <c r="BU822" s="58"/>
      <c r="BV822" s="122" t="s">
        <v>4619</v>
      </c>
    </row>
    <row r="823" spans="1:74" s="100" customFormat="1" ht="31.5" customHeight="1" x14ac:dyDescent="0.25">
      <c r="A823" s="74">
        <v>21</v>
      </c>
      <c r="B823" s="75">
        <v>596</v>
      </c>
      <c r="C823" s="49" t="s">
        <v>2048</v>
      </c>
      <c r="D823" s="349" t="s">
        <v>4056</v>
      </c>
      <c r="E823" s="76" t="s">
        <v>1021</v>
      </c>
      <c r="F823" s="380" t="s">
        <v>4069</v>
      </c>
      <c r="G823" s="101"/>
      <c r="H823" s="101"/>
      <c r="I823" s="101"/>
      <c r="J823" s="257"/>
      <c r="K823" s="101"/>
      <c r="L823" s="380" t="s">
        <v>4075</v>
      </c>
      <c r="M823" s="76" t="s">
        <v>2371</v>
      </c>
      <c r="N823" s="49" t="s">
        <v>1127</v>
      </c>
      <c r="O823" s="49"/>
      <c r="P823" s="49"/>
      <c r="Q823" s="102" t="s">
        <v>290</v>
      </c>
      <c r="R823" s="103"/>
      <c r="S823" s="48" t="s">
        <v>1856</v>
      </c>
      <c r="T823" s="76" t="s">
        <v>46</v>
      </c>
      <c r="U823" s="89"/>
      <c r="V823" s="90">
        <v>3</v>
      </c>
      <c r="W823" s="399">
        <f t="shared" si="539"/>
        <v>353760</v>
      </c>
      <c r="X823" s="171" t="s">
        <v>3358</v>
      </c>
      <c r="Y823" s="76" t="s">
        <v>3658</v>
      </c>
      <c r="Z823" s="473" t="s">
        <v>4576</v>
      </c>
      <c r="AA823" s="473" t="s">
        <v>4575</v>
      </c>
      <c r="AB823" s="473" t="s">
        <v>4576</v>
      </c>
      <c r="AC823" s="121"/>
      <c r="AD823" s="132">
        <v>42825</v>
      </c>
      <c r="AE823" s="132"/>
      <c r="AF823" s="132" t="str">
        <f t="shared" si="540"/>
        <v/>
      </c>
      <c r="AG823" s="132">
        <f t="shared" si="541"/>
        <v>42825</v>
      </c>
      <c r="AH823" s="132"/>
      <c r="AI823" s="132"/>
      <c r="AJ823" s="132"/>
      <c r="AK823" s="215"/>
      <c r="AL823" s="132"/>
      <c r="AM823" s="213"/>
      <c r="AN823" s="111">
        <v>1061280</v>
      </c>
      <c r="AO823" s="49" t="str">
        <f t="shared" si="542"/>
        <v>岐阜県海津市平田町仏師川７６６－１</v>
      </c>
      <c r="AP823" s="49"/>
      <c r="AQ823" s="89"/>
      <c r="AR823" s="93"/>
      <c r="AS823" s="89"/>
      <c r="AT823" s="93"/>
      <c r="AU823" s="89"/>
      <c r="AV823" s="93"/>
      <c r="AW823" s="107"/>
      <c r="AX823" s="103"/>
      <c r="AY823" s="391">
        <f t="shared" si="563"/>
        <v>0</v>
      </c>
      <c r="AZ823" s="95" t="str">
        <f t="shared" si="562"/>
        <v/>
      </c>
      <c r="BA823" s="49" t="str">
        <f t="shared" si="543"/>
        <v>岐阜県海津市平田町仏師川７６６－１</v>
      </c>
      <c r="BB823" s="48">
        <f t="shared" si="544"/>
        <v>3</v>
      </c>
      <c r="BC823" s="96" t="str">
        <f t="shared" si="545"/>
        <v>登記有</v>
      </c>
      <c r="BD823" s="89">
        <f t="shared" si="546"/>
        <v>0</v>
      </c>
      <c r="BE823" s="97">
        <f t="shared" si="547"/>
        <v>0</v>
      </c>
      <c r="BF823" s="97" t="str">
        <f t="shared" si="548"/>
        <v/>
      </c>
      <c r="BG823" s="97">
        <f t="shared" si="549"/>
        <v>0</v>
      </c>
      <c r="BH823" s="97">
        <f t="shared" si="550"/>
        <v>0</v>
      </c>
      <c r="BI823" s="97">
        <f t="shared" si="551"/>
        <v>0</v>
      </c>
      <c r="BJ823" s="97">
        <f t="shared" si="552"/>
        <v>0</v>
      </c>
      <c r="BK823" s="97">
        <f t="shared" si="553"/>
        <v>0</v>
      </c>
      <c r="BL823" s="97">
        <f t="shared" si="554"/>
        <v>0</v>
      </c>
      <c r="BM823" s="97">
        <f t="shared" si="555"/>
        <v>0</v>
      </c>
      <c r="BN823" s="97">
        <f t="shared" si="556"/>
        <v>0</v>
      </c>
      <c r="BO823" s="97">
        <f t="shared" si="557"/>
        <v>0</v>
      </c>
      <c r="BP823" s="97">
        <f t="shared" si="558"/>
        <v>0</v>
      </c>
      <c r="BQ823" s="97">
        <f t="shared" si="559"/>
        <v>0</v>
      </c>
      <c r="BR823" s="97">
        <f t="shared" si="560"/>
        <v>0</v>
      </c>
      <c r="BS823" s="98" t="e">
        <f t="shared" si="561"/>
        <v>#VALUE!</v>
      </c>
      <c r="BT823" s="184"/>
      <c r="BU823" s="58"/>
      <c r="BV823" s="122"/>
    </row>
    <row r="824" spans="1:74" s="100" customFormat="1" ht="31.5" customHeight="1" x14ac:dyDescent="0.25">
      <c r="A824" s="74">
        <v>21</v>
      </c>
      <c r="B824" s="75">
        <v>595</v>
      </c>
      <c r="C824" s="49" t="s">
        <v>2048</v>
      </c>
      <c r="D824" s="349" t="s">
        <v>4056</v>
      </c>
      <c r="E824" s="76" t="s">
        <v>1021</v>
      </c>
      <c r="F824" s="380" t="s">
        <v>4069</v>
      </c>
      <c r="G824" s="101"/>
      <c r="H824" s="101"/>
      <c r="I824" s="101"/>
      <c r="J824" s="257"/>
      <c r="K824" s="101"/>
      <c r="L824" s="380" t="s">
        <v>4075</v>
      </c>
      <c r="M824" s="76" t="s">
        <v>2371</v>
      </c>
      <c r="N824" s="49" t="s">
        <v>1127</v>
      </c>
      <c r="O824" s="49"/>
      <c r="P824" s="76" t="str">
        <f>IF(COUNTIF(N824,"*未確定*"),"番地未確定","")</f>
        <v/>
      </c>
      <c r="Q824" s="102" t="s">
        <v>58</v>
      </c>
      <c r="R824" s="49"/>
      <c r="S824" s="48" t="s">
        <v>1856</v>
      </c>
      <c r="T824" s="76" t="s">
        <v>46</v>
      </c>
      <c r="U824" s="89"/>
      <c r="V824" s="90">
        <v>3</v>
      </c>
      <c r="W824" s="399">
        <f t="shared" si="539"/>
        <v>540413.33333333337</v>
      </c>
      <c r="X824" s="171" t="s">
        <v>3358</v>
      </c>
      <c r="Y824" s="419" t="s">
        <v>3658</v>
      </c>
      <c r="Z824" s="473" t="s">
        <v>4576</v>
      </c>
      <c r="AA824" s="473" t="s">
        <v>4575</v>
      </c>
      <c r="AB824" s="473" t="s">
        <v>4576</v>
      </c>
      <c r="AC824" s="132" t="str">
        <f>IF(AZ824=0,"【支払済】","")</f>
        <v>【支払済】</v>
      </c>
      <c r="AD824" s="132">
        <v>42870</v>
      </c>
      <c r="AE824" s="218">
        <v>42870</v>
      </c>
      <c r="AF824" s="132" t="str">
        <f t="shared" si="540"/>
        <v>SAME</v>
      </c>
      <c r="AG824" s="132">
        <f t="shared" si="541"/>
        <v>42870</v>
      </c>
      <c r="AH824" s="218"/>
      <c r="AI824" s="219"/>
      <c r="AJ824" s="220"/>
      <c r="AK824" s="211"/>
      <c r="AL824" s="227"/>
      <c r="AM824" s="208">
        <f>548764+536413+536063</f>
        <v>1621240</v>
      </c>
      <c r="AN824" s="93"/>
      <c r="AO824" s="49" t="str">
        <f t="shared" si="542"/>
        <v>岐阜県海津市平田町仏師川７６６－１</v>
      </c>
      <c r="AP824" s="208"/>
      <c r="AQ824" s="89">
        <v>42901</v>
      </c>
      <c r="AR824" s="93">
        <f>548764+536413+536063</f>
        <v>1621240</v>
      </c>
      <c r="AS824" s="89"/>
      <c r="AT824" s="93"/>
      <c r="AU824" s="89"/>
      <c r="AV824" s="93"/>
      <c r="AW824" s="89"/>
      <c r="AX824" s="103"/>
      <c r="AY824" s="391">
        <f t="shared" si="563"/>
        <v>1621240</v>
      </c>
      <c r="AZ824" s="95">
        <f t="shared" si="562"/>
        <v>0</v>
      </c>
      <c r="BA824" s="49" t="str">
        <f t="shared" si="543"/>
        <v>岐阜県海津市平田町仏師川７６６－１</v>
      </c>
      <c r="BB824" s="48">
        <f t="shared" si="544"/>
        <v>3</v>
      </c>
      <c r="BC824" s="96" t="str">
        <f t="shared" si="545"/>
        <v>登記有</v>
      </c>
      <c r="BD824" s="89" t="str">
        <f t="shared" si="546"/>
        <v>【支払済】</v>
      </c>
      <c r="BE824" s="97">
        <f t="shared" si="547"/>
        <v>0</v>
      </c>
      <c r="BF824" s="97">
        <f t="shared" si="548"/>
        <v>0</v>
      </c>
      <c r="BG824" s="97">
        <f t="shared" si="549"/>
        <v>0</v>
      </c>
      <c r="BH824" s="97">
        <f t="shared" si="550"/>
        <v>0</v>
      </c>
      <c r="BI824" s="97">
        <f t="shared" si="551"/>
        <v>0</v>
      </c>
      <c r="BJ824" s="97">
        <f t="shared" si="552"/>
        <v>0</v>
      </c>
      <c r="BK824" s="97">
        <f t="shared" si="553"/>
        <v>0</v>
      </c>
      <c r="BL824" s="97">
        <f t="shared" si="554"/>
        <v>0</v>
      </c>
      <c r="BM824" s="97">
        <f t="shared" si="555"/>
        <v>0</v>
      </c>
      <c r="BN824" s="97">
        <f t="shared" si="556"/>
        <v>0</v>
      </c>
      <c r="BO824" s="97">
        <f t="shared" si="557"/>
        <v>0</v>
      </c>
      <c r="BP824" s="97">
        <f t="shared" si="558"/>
        <v>0</v>
      </c>
      <c r="BQ824" s="97">
        <f t="shared" si="559"/>
        <v>0</v>
      </c>
      <c r="BR824" s="97">
        <f t="shared" si="560"/>
        <v>0</v>
      </c>
      <c r="BS824" s="98">
        <f t="shared" si="561"/>
        <v>0</v>
      </c>
      <c r="BT824" s="184"/>
      <c r="BU824" s="58"/>
      <c r="BV824" s="492"/>
    </row>
    <row r="825" spans="1:74" s="100" customFormat="1" ht="31.5" customHeight="1" x14ac:dyDescent="0.25">
      <c r="A825" s="74">
        <v>21</v>
      </c>
      <c r="B825" s="75">
        <v>599</v>
      </c>
      <c r="C825" s="49" t="s">
        <v>2050</v>
      </c>
      <c r="D825" s="76" t="s">
        <v>2365</v>
      </c>
      <c r="E825" s="76" t="s">
        <v>1116</v>
      </c>
      <c r="F825" s="127">
        <v>4.1100004672402704E+16</v>
      </c>
      <c r="G825" s="127"/>
      <c r="H825" s="127"/>
      <c r="I825" s="127"/>
      <c r="J825" s="271"/>
      <c r="K825" s="127"/>
      <c r="L825" s="127"/>
      <c r="M825" s="76" t="s">
        <v>2371</v>
      </c>
      <c r="N825" s="49" t="s">
        <v>1128</v>
      </c>
      <c r="O825" s="49"/>
      <c r="P825" s="76" t="str">
        <f>IF(COUNTIF(N825,"*未確定*"),"番地未確定","")</f>
        <v/>
      </c>
      <c r="Q825" s="102" t="s">
        <v>57</v>
      </c>
      <c r="R825" s="49"/>
      <c r="S825" s="76" t="s">
        <v>1856</v>
      </c>
      <c r="T825" s="76" t="s">
        <v>56</v>
      </c>
      <c r="U825" s="89"/>
      <c r="V825" s="90">
        <v>1</v>
      </c>
      <c r="W825" s="399">
        <f t="shared" si="539"/>
        <v>389200</v>
      </c>
      <c r="X825" s="171" t="s">
        <v>2470</v>
      </c>
      <c r="Y825" s="209" t="s">
        <v>2161</v>
      </c>
      <c r="Z825" s="506" t="s">
        <v>4575</v>
      </c>
      <c r="AA825" s="473" t="s">
        <v>4575</v>
      </c>
      <c r="AB825" s="473" t="s">
        <v>4576</v>
      </c>
      <c r="AC825" s="132" t="s">
        <v>152</v>
      </c>
      <c r="AD825" s="132">
        <v>42265</v>
      </c>
      <c r="AE825" s="132"/>
      <c r="AF825" s="132" t="str">
        <f t="shared" si="540"/>
        <v/>
      </c>
      <c r="AG825" s="132">
        <f t="shared" si="541"/>
        <v>42265</v>
      </c>
      <c r="AH825" s="132"/>
      <c r="AI825" s="204"/>
      <c r="AJ825" s="205"/>
      <c r="AK825" s="211"/>
      <c r="AL825" s="207"/>
      <c r="AM825" s="208">
        <v>389200</v>
      </c>
      <c r="AN825" s="93"/>
      <c r="AO825" s="49" t="str">
        <f t="shared" si="542"/>
        <v>岐阜県各務原市須衛２２６２－２</v>
      </c>
      <c r="AP825" s="49"/>
      <c r="AQ825" s="89"/>
      <c r="AR825" s="93"/>
      <c r="AS825" s="89"/>
      <c r="AT825" s="93"/>
      <c r="AU825" s="89"/>
      <c r="AV825" s="93"/>
      <c r="AW825" s="89"/>
      <c r="AX825" s="103"/>
      <c r="AY825" s="391">
        <f t="shared" si="563"/>
        <v>0</v>
      </c>
      <c r="AZ825" s="95">
        <f t="shared" si="562"/>
        <v>389200</v>
      </c>
      <c r="BA825" s="49" t="str">
        <f t="shared" si="543"/>
        <v>岐阜県各務原市須衛２２６２－２</v>
      </c>
      <c r="BB825" s="48">
        <f t="shared" si="544"/>
        <v>1</v>
      </c>
      <c r="BC825" s="96" t="str">
        <f t="shared" si="545"/>
        <v>日本ｴｺﾛｼﾞｰ</v>
      </c>
      <c r="BD825" s="89" t="str">
        <f t="shared" si="546"/>
        <v>【譲渡済】</v>
      </c>
      <c r="BE825" s="97">
        <f t="shared" si="547"/>
        <v>0</v>
      </c>
      <c r="BF825" s="97">
        <f t="shared" si="548"/>
        <v>0</v>
      </c>
      <c r="BG825" s="97">
        <f t="shared" si="549"/>
        <v>0</v>
      </c>
      <c r="BH825" s="97">
        <f t="shared" si="550"/>
        <v>0</v>
      </c>
      <c r="BI825" s="97">
        <f t="shared" si="551"/>
        <v>0</v>
      </c>
      <c r="BJ825" s="97">
        <f t="shared" si="552"/>
        <v>0</v>
      </c>
      <c r="BK825" s="97">
        <f t="shared" si="553"/>
        <v>0</v>
      </c>
      <c r="BL825" s="97">
        <f t="shared" si="554"/>
        <v>0</v>
      </c>
      <c r="BM825" s="97">
        <f t="shared" si="555"/>
        <v>0</v>
      </c>
      <c r="BN825" s="97">
        <f t="shared" si="556"/>
        <v>0</v>
      </c>
      <c r="BO825" s="97">
        <f t="shared" si="557"/>
        <v>0</v>
      </c>
      <c r="BP825" s="97">
        <f t="shared" si="558"/>
        <v>0</v>
      </c>
      <c r="BQ825" s="97">
        <f t="shared" si="559"/>
        <v>0</v>
      </c>
      <c r="BR825" s="97">
        <f t="shared" si="560"/>
        <v>0</v>
      </c>
      <c r="BS825" s="98">
        <f t="shared" si="561"/>
        <v>389200</v>
      </c>
      <c r="BT825" s="184"/>
      <c r="BU825" s="58"/>
      <c r="BV825" s="122" t="s">
        <v>4619</v>
      </c>
    </row>
    <row r="826" spans="1:74" s="100" customFormat="1" ht="31.5" customHeight="1" x14ac:dyDescent="0.25">
      <c r="A826" s="74">
        <v>21</v>
      </c>
      <c r="B826" s="75">
        <v>633</v>
      </c>
      <c r="C826" s="49" t="s">
        <v>2060</v>
      </c>
      <c r="D826" s="349" t="s">
        <v>4056</v>
      </c>
      <c r="E826" s="76" t="s">
        <v>1225</v>
      </c>
      <c r="F826" s="380" t="s">
        <v>4078</v>
      </c>
      <c r="G826" s="380"/>
      <c r="H826" s="380"/>
      <c r="I826" s="380"/>
      <c r="J826" s="380"/>
      <c r="K826" s="380"/>
      <c r="L826" s="380" t="s">
        <v>4077</v>
      </c>
      <c r="M826" s="76" t="s">
        <v>2371</v>
      </c>
      <c r="N826" s="49" t="s">
        <v>1605</v>
      </c>
      <c r="O826" s="49"/>
      <c r="P826" s="76" t="str">
        <f>IF(COUNTIF(N826,"*未確定*"),"番地未確定","")</f>
        <v/>
      </c>
      <c r="Q826" s="102" t="s">
        <v>809</v>
      </c>
      <c r="R826" s="49"/>
      <c r="S826" s="76" t="s">
        <v>1856</v>
      </c>
      <c r="T826" s="76" t="s">
        <v>55</v>
      </c>
      <c r="U826" s="89"/>
      <c r="V826" s="90">
        <v>10</v>
      </c>
      <c r="W826" s="399">
        <f t="shared" si="539"/>
        <v>41320</v>
      </c>
      <c r="X826" s="171" t="s">
        <v>3359</v>
      </c>
      <c r="Y826" s="419"/>
      <c r="Z826" s="473" t="s">
        <v>4575</v>
      </c>
      <c r="AA826" s="473" t="s">
        <v>4575</v>
      </c>
      <c r="AB826" s="473" t="s">
        <v>4576</v>
      </c>
      <c r="AC826" s="132" t="str">
        <f>IF(AZ826=0,"【支払済】","")</f>
        <v>【支払済】</v>
      </c>
      <c r="AD826" s="132">
        <v>43382</v>
      </c>
      <c r="AE826" s="218">
        <v>42811</v>
      </c>
      <c r="AF826" s="132" t="str">
        <f t="shared" si="540"/>
        <v/>
      </c>
      <c r="AG826" s="132">
        <f t="shared" si="541"/>
        <v>42811</v>
      </c>
      <c r="AH826" s="218"/>
      <c r="AI826" s="219"/>
      <c r="AJ826" s="220"/>
      <c r="AK826" s="211"/>
      <c r="AL826" s="227"/>
      <c r="AM826" s="208">
        <v>413200</v>
      </c>
      <c r="AN826" s="93"/>
      <c r="AO826" s="49" t="str">
        <f t="shared" si="542"/>
        <v>岐阜県郡上市高鷲町ひるがの４６７１－９２５～９３４</v>
      </c>
      <c r="AP826" s="208"/>
      <c r="AQ826" s="89">
        <v>43411</v>
      </c>
      <c r="AR826" s="93">
        <v>413200</v>
      </c>
      <c r="AS826" s="89"/>
      <c r="AT826" s="93"/>
      <c r="AU826" s="89"/>
      <c r="AV826" s="93"/>
      <c r="AW826" s="89"/>
      <c r="AX826" s="103"/>
      <c r="AY826" s="391">
        <f t="shared" si="563"/>
        <v>413200</v>
      </c>
      <c r="AZ826" s="95">
        <f t="shared" si="562"/>
        <v>0</v>
      </c>
      <c r="BA826" s="49" t="str">
        <f t="shared" si="543"/>
        <v>岐阜県郡上市高鷲町ひるがの４６７１－９２５～９３４</v>
      </c>
      <c r="BB826" s="48">
        <f t="shared" si="544"/>
        <v>10</v>
      </c>
      <c r="BC826" s="96">
        <f t="shared" si="545"/>
        <v>0</v>
      </c>
      <c r="BD826" s="89" t="str">
        <f t="shared" si="546"/>
        <v>【支払済】</v>
      </c>
      <c r="BE826" s="97">
        <f t="shared" si="547"/>
        <v>0</v>
      </c>
      <c r="BF826" s="97">
        <f t="shared" si="548"/>
        <v>0</v>
      </c>
      <c r="BG826" s="97">
        <f t="shared" si="549"/>
        <v>0</v>
      </c>
      <c r="BH826" s="97">
        <f t="shared" si="550"/>
        <v>0</v>
      </c>
      <c r="BI826" s="97">
        <f t="shared" si="551"/>
        <v>0</v>
      </c>
      <c r="BJ826" s="97">
        <f t="shared" si="552"/>
        <v>0</v>
      </c>
      <c r="BK826" s="97">
        <f t="shared" si="553"/>
        <v>0</v>
      </c>
      <c r="BL826" s="97">
        <f t="shared" si="554"/>
        <v>0</v>
      </c>
      <c r="BM826" s="97">
        <f t="shared" si="555"/>
        <v>0</v>
      </c>
      <c r="BN826" s="97">
        <f t="shared" si="556"/>
        <v>0</v>
      </c>
      <c r="BO826" s="97">
        <f t="shared" si="557"/>
        <v>0</v>
      </c>
      <c r="BP826" s="97">
        <f t="shared" si="558"/>
        <v>0</v>
      </c>
      <c r="BQ826" s="97">
        <f t="shared" si="559"/>
        <v>0</v>
      </c>
      <c r="BR826" s="97">
        <f t="shared" si="560"/>
        <v>0</v>
      </c>
      <c r="BS826" s="98">
        <f t="shared" si="561"/>
        <v>0</v>
      </c>
      <c r="BT826" s="184"/>
      <c r="BU826" s="58"/>
      <c r="BV826" s="492"/>
    </row>
    <row r="827" spans="1:74" s="100" customFormat="1" ht="31.5" customHeight="1" x14ac:dyDescent="0.25">
      <c r="A827" s="74">
        <v>21</v>
      </c>
      <c r="B827" s="75">
        <v>634</v>
      </c>
      <c r="C827" s="49" t="s">
        <v>2060</v>
      </c>
      <c r="D827" s="349" t="s">
        <v>4128</v>
      </c>
      <c r="E827" s="76" t="s">
        <v>1116</v>
      </c>
      <c r="F827" s="380" t="s">
        <v>4131</v>
      </c>
      <c r="G827" s="380"/>
      <c r="H827" s="380"/>
      <c r="I827" s="380"/>
      <c r="J827" s="380"/>
      <c r="K827" s="380"/>
      <c r="L827" s="380" t="s">
        <v>4077</v>
      </c>
      <c r="M827" s="76" t="s">
        <v>2371</v>
      </c>
      <c r="N827" s="49" t="s">
        <v>1603</v>
      </c>
      <c r="O827" s="49"/>
      <c r="P827" s="76" t="str">
        <f>IF(COUNTIF(N827,"*未確定*"),"番地未確定","")</f>
        <v>番地未確定</v>
      </c>
      <c r="Q827" s="102" t="s">
        <v>808</v>
      </c>
      <c r="R827" s="49"/>
      <c r="S827" s="76" t="s">
        <v>1856</v>
      </c>
      <c r="T827" s="76" t="s">
        <v>55</v>
      </c>
      <c r="U827" s="89"/>
      <c r="V827" s="90">
        <v>1</v>
      </c>
      <c r="W827" s="399">
        <f t="shared" si="539"/>
        <v>407760</v>
      </c>
      <c r="X827" s="171" t="s">
        <v>3360</v>
      </c>
      <c r="Y827" s="419"/>
      <c r="Z827" s="473" t="s">
        <v>4575</v>
      </c>
      <c r="AA827" s="473" t="s">
        <v>4575</v>
      </c>
      <c r="AB827" s="473" t="s">
        <v>4576</v>
      </c>
      <c r="AC827" s="132" t="str">
        <f>IF(AZ827=0,"【支払済】","")</f>
        <v>【支払済】</v>
      </c>
      <c r="AD827" s="132">
        <v>43382</v>
      </c>
      <c r="AE827" s="218">
        <v>42822</v>
      </c>
      <c r="AF827" s="132" t="str">
        <f t="shared" si="540"/>
        <v/>
      </c>
      <c r="AG827" s="132">
        <f t="shared" si="541"/>
        <v>42822</v>
      </c>
      <c r="AH827" s="218"/>
      <c r="AI827" s="219"/>
      <c r="AJ827" s="220"/>
      <c r="AK827" s="211"/>
      <c r="AL827" s="227"/>
      <c r="AM827" s="208">
        <v>407760</v>
      </c>
      <c r="AN827" s="93"/>
      <c r="AO827" s="49" t="str">
        <f t="shared" si="542"/>
        <v>岐阜県郡上市高鷲町大鷲（番地未確定）－１</v>
      </c>
      <c r="AP827" s="208"/>
      <c r="AQ827" s="89">
        <v>43411</v>
      </c>
      <c r="AR827" s="93">
        <v>407760</v>
      </c>
      <c r="AS827" s="89"/>
      <c r="AT827" s="93"/>
      <c r="AU827" s="89"/>
      <c r="AV827" s="93"/>
      <c r="AW827" s="89"/>
      <c r="AX827" s="103"/>
      <c r="AY827" s="391">
        <f t="shared" si="563"/>
        <v>407760</v>
      </c>
      <c r="AZ827" s="95">
        <f t="shared" si="562"/>
        <v>0</v>
      </c>
      <c r="BA827" s="49" t="str">
        <f t="shared" si="543"/>
        <v>岐阜県郡上市高鷲町大鷲（番地未確定）－１</v>
      </c>
      <c r="BB827" s="48">
        <f t="shared" si="544"/>
        <v>1</v>
      </c>
      <c r="BC827" s="96">
        <f t="shared" si="545"/>
        <v>0</v>
      </c>
      <c r="BD827" s="89" t="str">
        <f t="shared" si="546"/>
        <v>【支払済】</v>
      </c>
      <c r="BE827" s="97">
        <f t="shared" si="547"/>
        <v>0</v>
      </c>
      <c r="BF827" s="97">
        <f t="shared" si="548"/>
        <v>0</v>
      </c>
      <c r="BG827" s="97">
        <f t="shared" si="549"/>
        <v>0</v>
      </c>
      <c r="BH827" s="97">
        <f t="shared" si="550"/>
        <v>0</v>
      </c>
      <c r="BI827" s="97">
        <f t="shared" si="551"/>
        <v>0</v>
      </c>
      <c r="BJ827" s="97">
        <f t="shared" si="552"/>
        <v>0</v>
      </c>
      <c r="BK827" s="97">
        <f t="shared" si="553"/>
        <v>0</v>
      </c>
      <c r="BL827" s="97">
        <f t="shared" si="554"/>
        <v>0</v>
      </c>
      <c r="BM827" s="97">
        <f t="shared" si="555"/>
        <v>0</v>
      </c>
      <c r="BN827" s="97">
        <f t="shared" si="556"/>
        <v>0</v>
      </c>
      <c r="BO827" s="97">
        <f t="shared" si="557"/>
        <v>0</v>
      </c>
      <c r="BP827" s="97">
        <f t="shared" si="558"/>
        <v>0</v>
      </c>
      <c r="BQ827" s="97">
        <f t="shared" si="559"/>
        <v>0</v>
      </c>
      <c r="BR827" s="97">
        <f t="shared" si="560"/>
        <v>0</v>
      </c>
      <c r="BS827" s="98">
        <f t="shared" si="561"/>
        <v>0</v>
      </c>
      <c r="BT827" s="184"/>
      <c r="BU827" s="58"/>
      <c r="BV827" s="492"/>
    </row>
    <row r="828" spans="1:74" s="100" customFormat="1" ht="31.5" customHeight="1" x14ac:dyDescent="0.25">
      <c r="A828" s="74">
        <v>21</v>
      </c>
      <c r="B828" s="75">
        <v>635</v>
      </c>
      <c r="C828" s="49" t="s">
        <v>2060</v>
      </c>
      <c r="D828" s="76" t="s">
        <v>3393</v>
      </c>
      <c r="E828" s="76" t="s">
        <v>1021</v>
      </c>
      <c r="F828" s="101"/>
      <c r="G828" s="101"/>
      <c r="H828" s="101"/>
      <c r="I828" s="101"/>
      <c r="J828" s="257"/>
      <c r="K828" s="101"/>
      <c r="L828" s="101"/>
      <c r="M828" s="76" t="s">
        <v>2371</v>
      </c>
      <c r="N828" s="49" t="s">
        <v>1604</v>
      </c>
      <c r="O828" s="49"/>
      <c r="P828" s="49"/>
      <c r="Q828" s="102" t="s">
        <v>291</v>
      </c>
      <c r="R828" s="103"/>
      <c r="S828" s="76" t="s">
        <v>1856</v>
      </c>
      <c r="T828" s="76" t="s">
        <v>55</v>
      </c>
      <c r="U828" s="89"/>
      <c r="V828" s="90">
        <v>3</v>
      </c>
      <c r="W828" s="399">
        <f t="shared" si="539"/>
        <v>466666.66666666669</v>
      </c>
      <c r="X828" s="171" t="s">
        <v>3361</v>
      </c>
      <c r="Y828" s="209" t="s">
        <v>2161</v>
      </c>
      <c r="Z828" s="473" t="s">
        <v>4575</v>
      </c>
      <c r="AA828" s="506" t="s">
        <v>4576</v>
      </c>
      <c r="AB828" s="473" t="s">
        <v>4576</v>
      </c>
      <c r="AC828" s="132" t="s">
        <v>152</v>
      </c>
      <c r="AD828" s="132">
        <v>42513</v>
      </c>
      <c r="AE828" s="132"/>
      <c r="AF828" s="132" t="str">
        <f t="shared" si="540"/>
        <v/>
      </c>
      <c r="AG828" s="132">
        <f t="shared" si="541"/>
        <v>42513</v>
      </c>
      <c r="AH828" s="132"/>
      <c r="AI828" s="204"/>
      <c r="AJ828" s="205"/>
      <c r="AK828" s="211"/>
      <c r="AL828" s="207"/>
      <c r="AM828" s="213"/>
      <c r="AN828" s="111">
        <v>1400000</v>
      </c>
      <c r="AO828" s="49" t="str">
        <f t="shared" si="542"/>
        <v>岐阜県郡上市高鷲町大鷲３３３６－１～２</v>
      </c>
      <c r="AP828" s="49"/>
      <c r="AQ828" s="89"/>
      <c r="AR828" s="93"/>
      <c r="AS828" s="89"/>
      <c r="AT828" s="93"/>
      <c r="AU828" s="89"/>
      <c r="AV828" s="93"/>
      <c r="AW828" s="107"/>
      <c r="AX828" s="103"/>
      <c r="AY828" s="391">
        <f t="shared" si="563"/>
        <v>0</v>
      </c>
      <c r="AZ828" s="95" t="str">
        <f t="shared" si="562"/>
        <v/>
      </c>
      <c r="BA828" s="49" t="str">
        <f t="shared" si="543"/>
        <v>岐阜県郡上市高鷲町大鷲３３３６－１～２</v>
      </c>
      <c r="BB828" s="48">
        <f t="shared" si="544"/>
        <v>3</v>
      </c>
      <c r="BC828" s="96" t="str">
        <f t="shared" si="545"/>
        <v>日本ｴｺﾛｼﾞｰ</v>
      </c>
      <c r="BD828" s="89" t="str">
        <f t="shared" si="546"/>
        <v>【譲渡済】</v>
      </c>
      <c r="BE828" s="97">
        <f t="shared" si="547"/>
        <v>0</v>
      </c>
      <c r="BF828" s="97">
        <f t="shared" si="548"/>
        <v>0</v>
      </c>
      <c r="BG828" s="97">
        <f t="shared" si="549"/>
        <v>0</v>
      </c>
      <c r="BH828" s="97">
        <f t="shared" si="550"/>
        <v>0</v>
      </c>
      <c r="BI828" s="97">
        <f t="shared" si="551"/>
        <v>0</v>
      </c>
      <c r="BJ828" s="97">
        <f t="shared" si="552"/>
        <v>0</v>
      </c>
      <c r="BK828" s="97">
        <f t="shared" si="553"/>
        <v>0</v>
      </c>
      <c r="BL828" s="97">
        <f t="shared" si="554"/>
        <v>0</v>
      </c>
      <c r="BM828" s="97">
        <f t="shared" si="555"/>
        <v>0</v>
      </c>
      <c r="BN828" s="97">
        <f t="shared" si="556"/>
        <v>0</v>
      </c>
      <c r="BO828" s="97">
        <f t="shared" si="557"/>
        <v>0</v>
      </c>
      <c r="BP828" s="97">
        <f t="shared" si="558"/>
        <v>0</v>
      </c>
      <c r="BQ828" s="97">
        <f t="shared" si="559"/>
        <v>0</v>
      </c>
      <c r="BR828" s="97">
        <f t="shared" si="560"/>
        <v>0</v>
      </c>
      <c r="BS828" s="98" t="e">
        <f t="shared" si="561"/>
        <v>#VALUE!</v>
      </c>
      <c r="BT828" s="184"/>
      <c r="BU828" s="58"/>
      <c r="BV828" s="122" t="s">
        <v>4671</v>
      </c>
    </row>
    <row r="829" spans="1:74" s="100" customFormat="1" ht="31.5" customHeight="1" x14ac:dyDescent="0.25">
      <c r="A829" s="74">
        <v>21</v>
      </c>
      <c r="B829" s="75">
        <v>623</v>
      </c>
      <c r="C829" s="49" t="s">
        <v>2058</v>
      </c>
      <c r="D829" s="349" t="s">
        <v>4056</v>
      </c>
      <c r="E829" s="76" t="s">
        <v>1021</v>
      </c>
      <c r="F829" s="380" t="s">
        <v>4067</v>
      </c>
      <c r="G829" s="101"/>
      <c r="H829" s="101"/>
      <c r="I829" s="101"/>
      <c r="J829" s="257"/>
      <c r="K829" s="101"/>
      <c r="L829" s="380" t="s">
        <v>4076</v>
      </c>
      <c r="M829" s="76" t="s">
        <v>2371</v>
      </c>
      <c r="N829" s="49" t="s">
        <v>1599</v>
      </c>
      <c r="O829" s="49"/>
      <c r="P829" s="49"/>
      <c r="Q829" s="102" t="s">
        <v>292</v>
      </c>
      <c r="R829" s="103"/>
      <c r="S829" s="76" t="s">
        <v>1856</v>
      </c>
      <c r="T829" s="76" t="s">
        <v>47</v>
      </c>
      <c r="U829" s="89" t="s">
        <v>381</v>
      </c>
      <c r="V829" s="90">
        <v>1</v>
      </c>
      <c r="W829" s="399">
        <f t="shared" si="539"/>
        <v>1506160</v>
      </c>
      <c r="X829" s="171" t="s">
        <v>3362</v>
      </c>
      <c r="Y829" s="121"/>
      <c r="Z829" s="473" t="s">
        <v>4575</v>
      </c>
      <c r="AA829" s="473" t="s">
        <v>4575</v>
      </c>
      <c r="AB829" s="473" t="s">
        <v>4576</v>
      </c>
      <c r="AC829" s="121"/>
      <c r="AD829" s="132">
        <v>42818</v>
      </c>
      <c r="AE829" s="132"/>
      <c r="AF829" s="132" t="str">
        <f t="shared" si="540"/>
        <v/>
      </c>
      <c r="AG829" s="132">
        <f t="shared" si="541"/>
        <v>42818</v>
      </c>
      <c r="AH829" s="132"/>
      <c r="AI829" s="132"/>
      <c r="AJ829" s="132"/>
      <c r="AK829" s="215"/>
      <c r="AL829" s="132"/>
      <c r="AM829" s="382">
        <v>753080</v>
      </c>
      <c r="AN829" s="111">
        <v>753080</v>
      </c>
      <c r="AO829" s="49" t="str">
        <f t="shared" si="542"/>
        <v>岐阜県恵那市笠置町姫栗９７７－３５０</v>
      </c>
      <c r="AP829" s="49"/>
      <c r="AQ829" s="89">
        <v>43474</v>
      </c>
      <c r="AR829" s="93">
        <v>753080</v>
      </c>
      <c r="AS829" s="89"/>
      <c r="AT829" s="93"/>
      <c r="AU829" s="89"/>
      <c r="AV829" s="93"/>
      <c r="AW829" s="107"/>
      <c r="AX829" s="103"/>
      <c r="AY829" s="391">
        <f t="shared" si="563"/>
        <v>753080</v>
      </c>
      <c r="AZ829" s="95">
        <f t="shared" si="562"/>
        <v>0</v>
      </c>
      <c r="BA829" s="49" t="str">
        <f t="shared" si="543"/>
        <v>岐阜県恵那市笠置町姫栗９７７－３５０</v>
      </c>
      <c r="BB829" s="48">
        <f t="shared" si="544"/>
        <v>1</v>
      </c>
      <c r="BC829" s="96">
        <f t="shared" si="545"/>
        <v>0</v>
      </c>
      <c r="BD829" s="89">
        <f t="shared" si="546"/>
        <v>0</v>
      </c>
      <c r="BE829" s="97">
        <f t="shared" si="547"/>
        <v>0</v>
      </c>
      <c r="BF829" s="97">
        <f t="shared" si="548"/>
        <v>0</v>
      </c>
      <c r="BG829" s="97">
        <f t="shared" si="549"/>
        <v>0</v>
      </c>
      <c r="BH829" s="97">
        <f t="shared" si="550"/>
        <v>0</v>
      </c>
      <c r="BI829" s="97">
        <f t="shared" si="551"/>
        <v>0</v>
      </c>
      <c r="BJ829" s="97">
        <f t="shared" si="552"/>
        <v>0</v>
      </c>
      <c r="BK829" s="97">
        <f t="shared" si="553"/>
        <v>0</v>
      </c>
      <c r="BL829" s="97">
        <f t="shared" si="554"/>
        <v>0</v>
      </c>
      <c r="BM829" s="97">
        <f t="shared" si="555"/>
        <v>0</v>
      </c>
      <c r="BN829" s="97">
        <f t="shared" si="556"/>
        <v>0</v>
      </c>
      <c r="BO829" s="97">
        <f t="shared" si="557"/>
        <v>0</v>
      </c>
      <c r="BP829" s="97">
        <f t="shared" si="558"/>
        <v>0</v>
      </c>
      <c r="BQ829" s="97">
        <f t="shared" si="559"/>
        <v>0</v>
      </c>
      <c r="BR829" s="97">
        <f t="shared" si="560"/>
        <v>0</v>
      </c>
      <c r="BS829" s="98">
        <f t="shared" si="561"/>
        <v>0</v>
      </c>
      <c r="BT829" s="184"/>
      <c r="BU829" s="58"/>
      <c r="BV829" s="122"/>
    </row>
    <row r="830" spans="1:74" s="100" customFormat="1" ht="31.5" customHeight="1" x14ac:dyDescent="0.25">
      <c r="A830" s="74">
        <v>21</v>
      </c>
      <c r="B830" s="75">
        <v>622</v>
      </c>
      <c r="C830" s="49" t="s">
        <v>2058</v>
      </c>
      <c r="D830" s="349" t="s">
        <v>4056</v>
      </c>
      <c r="E830" s="76" t="s">
        <v>1021</v>
      </c>
      <c r="F830" s="380" t="s">
        <v>4067</v>
      </c>
      <c r="G830" s="101"/>
      <c r="H830" s="101"/>
      <c r="I830" s="101"/>
      <c r="J830" s="257"/>
      <c r="K830" s="101"/>
      <c r="L830" s="380" t="s">
        <v>4076</v>
      </c>
      <c r="M830" s="76" t="s">
        <v>2371</v>
      </c>
      <c r="N830" s="49" t="s">
        <v>1599</v>
      </c>
      <c r="O830" s="49"/>
      <c r="P830" s="76" t="str">
        <f>IF(COUNTIF(N830,"*未確定*"),"番地未確定","")</f>
        <v/>
      </c>
      <c r="Q830" s="102" t="s">
        <v>805</v>
      </c>
      <c r="R830" s="49"/>
      <c r="S830" s="76" t="s">
        <v>1856</v>
      </c>
      <c r="T830" s="76" t="s">
        <v>47</v>
      </c>
      <c r="U830" s="89"/>
      <c r="V830" s="90">
        <v>1</v>
      </c>
      <c r="W830" s="399">
        <f t="shared" si="539"/>
        <v>753080</v>
      </c>
      <c r="X830" s="171" t="s">
        <v>3362</v>
      </c>
      <c r="Y830" s="419"/>
      <c r="Z830" s="473" t="s">
        <v>4575</v>
      </c>
      <c r="AA830" s="473" t="s">
        <v>4575</v>
      </c>
      <c r="AB830" s="473" t="s">
        <v>4576</v>
      </c>
      <c r="AC830" s="132" t="str">
        <f>IF(AZ830=0,"【支払済】","")</f>
        <v>【支払済】</v>
      </c>
      <c r="AD830" s="132">
        <v>43444</v>
      </c>
      <c r="AE830" s="218">
        <v>42818</v>
      </c>
      <c r="AF830" s="132" t="str">
        <f t="shared" si="540"/>
        <v/>
      </c>
      <c r="AG830" s="132">
        <f t="shared" si="541"/>
        <v>42818</v>
      </c>
      <c r="AH830" s="218"/>
      <c r="AI830" s="219"/>
      <c r="AJ830" s="220"/>
      <c r="AK830" s="211"/>
      <c r="AL830" s="227"/>
      <c r="AM830" s="208">
        <v>753080</v>
      </c>
      <c r="AN830" s="93"/>
      <c r="AO830" s="49" t="str">
        <f t="shared" si="542"/>
        <v>岐阜県恵那市笠置町姫栗９７７－３５０</v>
      </c>
      <c r="AP830" s="208"/>
      <c r="AQ830" s="89">
        <v>43474</v>
      </c>
      <c r="AR830" s="93">
        <v>753080</v>
      </c>
      <c r="AS830" s="89"/>
      <c r="AT830" s="93"/>
      <c r="AU830" s="89"/>
      <c r="AV830" s="93"/>
      <c r="AW830" s="89"/>
      <c r="AX830" s="103"/>
      <c r="AY830" s="391">
        <f t="shared" si="563"/>
        <v>753080</v>
      </c>
      <c r="AZ830" s="95">
        <f t="shared" si="562"/>
        <v>0</v>
      </c>
      <c r="BA830" s="49" t="str">
        <f t="shared" si="543"/>
        <v>岐阜県恵那市笠置町姫栗９７７－３５０</v>
      </c>
      <c r="BB830" s="48">
        <f t="shared" si="544"/>
        <v>1</v>
      </c>
      <c r="BC830" s="96">
        <f t="shared" si="545"/>
        <v>0</v>
      </c>
      <c r="BD830" s="89" t="str">
        <f t="shared" si="546"/>
        <v>【支払済】</v>
      </c>
      <c r="BE830" s="97">
        <f t="shared" si="547"/>
        <v>0</v>
      </c>
      <c r="BF830" s="97">
        <f t="shared" si="548"/>
        <v>0</v>
      </c>
      <c r="BG830" s="97">
        <f t="shared" si="549"/>
        <v>0</v>
      </c>
      <c r="BH830" s="97">
        <f t="shared" si="550"/>
        <v>0</v>
      </c>
      <c r="BI830" s="97">
        <f t="shared" si="551"/>
        <v>0</v>
      </c>
      <c r="BJ830" s="97">
        <f t="shared" si="552"/>
        <v>0</v>
      </c>
      <c r="BK830" s="97">
        <f t="shared" si="553"/>
        <v>0</v>
      </c>
      <c r="BL830" s="97">
        <f t="shared" si="554"/>
        <v>0</v>
      </c>
      <c r="BM830" s="97">
        <f t="shared" si="555"/>
        <v>0</v>
      </c>
      <c r="BN830" s="97">
        <f t="shared" si="556"/>
        <v>0</v>
      </c>
      <c r="BO830" s="97">
        <f t="shared" si="557"/>
        <v>0</v>
      </c>
      <c r="BP830" s="97">
        <f t="shared" si="558"/>
        <v>0</v>
      </c>
      <c r="BQ830" s="97">
        <f t="shared" si="559"/>
        <v>0</v>
      </c>
      <c r="BR830" s="97">
        <f t="shared" si="560"/>
        <v>0</v>
      </c>
      <c r="BS830" s="98">
        <f t="shared" si="561"/>
        <v>0</v>
      </c>
      <c r="BT830" s="184"/>
      <c r="BU830" s="58"/>
      <c r="BV830" s="492"/>
    </row>
    <row r="831" spans="1:74" s="100" customFormat="1" ht="31.5" customHeight="1" x14ac:dyDescent="0.25">
      <c r="A831" s="74">
        <v>21</v>
      </c>
      <c r="B831" s="75">
        <v>625</v>
      </c>
      <c r="C831" s="49" t="s">
        <v>2058</v>
      </c>
      <c r="D831" s="349" t="s">
        <v>4128</v>
      </c>
      <c r="E831" s="76" t="s">
        <v>1225</v>
      </c>
      <c r="F831" s="380" t="s">
        <v>4127</v>
      </c>
      <c r="G831" s="380"/>
      <c r="H831" s="380"/>
      <c r="I831" s="380"/>
      <c r="J831" s="380"/>
      <c r="K831" s="380"/>
      <c r="L831" s="380" t="s">
        <v>4119</v>
      </c>
      <c r="M831" s="76" t="s">
        <v>2371</v>
      </c>
      <c r="N831" s="49" t="s">
        <v>1600</v>
      </c>
      <c r="O831" s="49"/>
      <c r="P831" s="49"/>
      <c r="Q831" s="102" t="s">
        <v>293</v>
      </c>
      <c r="R831" s="103"/>
      <c r="S831" s="76" t="s">
        <v>1856</v>
      </c>
      <c r="T831" s="76" t="s">
        <v>47</v>
      </c>
      <c r="U831" s="89" t="s">
        <v>381</v>
      </c>
      <c r="V831" s="90">
        <v>1</v>
      </c>
      <c r="W831" s="399">
        <f t="shared" si="539"/>
        <v>852120</v>
      </c>
      <c r="X831" s="171" t="s">
        <v>3363</v>
      </c>
      <c r="Y831" s="121"/>
      <c r="Z831" s="473" t="s">
        <v>4575</v>
      </c>
      <c r="AA831" s="473" t="s">
        <v>4575</v>
      </c>
      <c r="AB831" s="473" t="s">
        <v>4576</v>
      </c>
      <c r="AC831" s="121"/>
      <c r="AD831" s="132">
        <v>42809</v>
      </c>
      <c r="AE831" s="132"/>
      <c r="AF831" s="132" t="str">
        <f t="shared" si="540"/>
        <v/>
      </c>
      <c r="AG831" s="132">
        <f t="shared" si="541"/>
        <v>42809</v>
      </c>
      <c r="AH831" s="132"/>
      <c r="AI831" s="132"/>
      <c r="AJ831" s="132"/>
      <c r="AK831" s="215"/>
      <c r="AL831" s="132"/>
      <c r="AM831" s="213">
        <v>426060</v>
      </c>
      <c r="AN831" s="111">
        <v>426060</v>
      </c>
      <c r="AO831" s="49" t="str">
        <f t="shared" si="542"/>
        <v>岐阜県恵那市笠置町毛呂窪字西洞１０９３－９８他</v>
      </c>
      <c r="AP831" s="49"/>
      <c r="AQ831" s="89"/>
      <c r="AR831" s="93">
        <v>426060</v>
      </c>
      <c r="AS831" s="89"/>
      <c r="AT831" s="93"/>
      <c r="AU831" s="89"/>
      <c r="AV831" s="93"/>
      <c r="AW831" s="107"/>
      <c r="AX831" s="103"/>
      <c r="AY831" s="391">
        <f t="shared" si="563"/>
        <v>426060</v>
      </c>
      <c r="AZ831" s="95">
        <f t="shared" si="562"/>
        <v>0</v>
      </c>
      <c r="BA831" s="49" t="str">
        <f t="shared" si="543"/>
        <v>岐阜県恵那市笠置町毛呂窪字西洞１０９３－９８他</v>
      </c>
      <c r="BB831" s="48">
        <f t="shared" si="544"/>
        <v>1</v>
      </c>
      <c r="BC831" s="96">
        <f t="shared" si="545"/>
        <v>0</v>
      </c>
      <c r="BD831" s="89">
        <f t="shared" si="546"/>
        <v>0</v>
      </c>
      <c r="BE831" s="97">
        <f t="shared" si="547"/>
        <v>0</v>
      </c>
      <c r="BF831" s="97">
        <f t="shared" si="548"/>
        <v>0</v>
      </c>
      <c r="BG831" s="97">
        <f t="shared" si="549"/>
        <v>0</v>
      </c>
      <c r="BH831" s="97">
        <f t="shared" si="550"/>
        <v>0</v>
      </c>
      <c r="BI831" s="97">
        <f t="shared" si="551"/>
        <v>0</v>
      </c>
      <c r="BJ831" s="97">
        <f t="shared" si="552"/>
        <v>0</v>
      </c>
      <c r="BK831" s="97">
        <f t="shared" si="553"/>
        <v>0</v>
      </c>
      <c r="BL831" s="97">
        <f t="shared" si="554"/>
        <v>0</v>
      </c>
      <c r="BM831" s="97">
        <f t="shared" si="555"/>
        <v>0</v>
      </c>
      <c r="BN831" s="97">
        <f t="shared" si="556"/>
        <v>0</v>
      </c>
      <c r="BO831" s="97">
        <f t="shared" si="557"/>
        <v>0</v>
      </c>
      <c r="BP831" s="97">
        <f t="shared" si="558"/>
        <v>0</v>
      </c>
      <c r="BQ831" s="97">
        <f t="shared" si="559"/>
        <v>0</v>
      </c>
      <c r="BR831" s="97">
        <f t="shared" si="560"/>
        <v>0</v>
      </c>
      <c r="BS831" s="98">
        <f t="shared" si="561"/>
        <v>0</v>
      </c>
      <c r="BT831" s="184"/>
      <c r="BU831" s="58"/>
      <c r="BV831" s="122"/>
    </row>
    <row r="832" spans="1:74" s="100" customFormat="1" ht="31.5" customHeight="1" x14ac:dyDescent="0.25">
      <c r="A832" s="74">
        <v>21</v>
      </c>
      <c r="B832" s="75">
        <v>624</v>
      </c>
      <c r="C832" s="49" t="s">
        <v>2058</v>
      </c>
      <c r="D832" s="349" t="s">
        <v>4128</v>
      </c>
      <c r="E832" s="76" t="s">
        <v>1225</v>
      </c>
      <c r="F832" s="380" t="s">
        <v>4357</v>
      </c>
      <c r="G832" s="380"/>
      <c r="H832" s="380"/>
      <c r="I832" s="380"/>
      <c r="J832" s="380"/>
      <c r="K832" s="380"/>
      <c r="L832" s="380" t="s">
        <v>4356</v>
      </c>
      <c r="M832" s="76" t="s">
        <v>2371</v>
      </c>
      <c r="N832" s="49" t="s">
        <v>2306</v>
      </c>
      <c r="O832" s="49"/>
      <c r="P832" s="76" t="str">
        <f>IF(COUNTIF(N832,"*未確定*"),"番地未確定","")</f>
        <v/>
      </c>
      <c r="Q832" s="102" t="s">
        <v>806</v>
      </c>
      <c r="R832" s="49"/>
      <c r="S832" s="76" t="s">
        <v>1856</v>
      </c>
      <c r="T832" s="76" t="s">
        <v>47</v>
      </c>
      <c r="U832" s="89">
        <v>43474</v>
      </c>
      <c r="V832" s="90">
        <v>1</v>
      </c>
      <c r="W832" s="399">
        <f t="shared" si="539"/>
        <v>426060</v>
      </c>
      <c r="X832" s="171" t="s">
        <v>3363</v>
      </c>
      <c r="Y832" s="419"/>
      <c r="Z832" s="473" t="s">
        <v>4575</v>
      </c>
      <c r="AA832" s="473" t="s">
        <v>4575</v>
      </c>
      <c r="AB832" s="473" t="s">
        <v>4576</v>
      </c>
      <c r="AC832" s="132" t="str">
        <f>IF(AZ832=0,"【支払済】","")</f>
        <v>【支払済】</v>
      </c>
      <c r="AD832" s="132">
        <v>43444</v>
      </c>
      <c r="AE832" s="132">
        <v>42811</v>
      </c>
      <c r="AF832" s="132" t="str">
        <f t="shared" si="540"/>
        <v/>
      </c>
      <c r="AG832" s="132">
        <f t="shared" si="541"/>
        <v>42811</v>
      </c>
      <c r="AH832" s="218"/>
      <c r="AI832" s="219"/>
      <c r="AJ832" s="220"/>
      <c r="AK832" s="211"/>
      <c r="AL832" s="227"/>
      <c r="AM832" s="208">
        <v>426060</v>
      </c>
      <c r="AN832" s="93"/>
      <c r="AO832" s="49" t="str">
        <f t="shared" si="542"/>
        <v>岐阜県恵那市笠置町毛呂窪字西洞１０９３－９８他</v>
      </c>
      <c r="AP832" s="208">
        <v>426060</v>
      </c>
      <c r="AQ832" s="89">
        <v>43474</v>
      </c>
      <c r="AR832" s="93">
        <v>426060</v>
      </c>
      <c r="AS832" s="89"/>
      <c r="AT832" s="93"/>
      <c r="AU832" s="89"/>
      <c r="AV832" s="93"/>
      <c r="AW832" s="89"/>
      <c r="AX832" s="103"/>
      <c r="AY832" s="391">
        <f t="shared" si="563"/>
        <v>426060</v>
      </c>
      <c r="AZ832" s="95">
        <f t="shared" si="562"/>
        <v>0</v>
      </c>
      <c r="BA832" s="49" t="str">
        <f t="shared" si="543"/>
        <v>岐阜県恵那市笠置町毛呂窪字西洞１０９３－９８他</v>
      </c>
      <c r="BB832" s="48">
        <f t="shared" si="544"/>
        <v>1</v>
      </c>
      <c r="BC832" s="96">
        <f t="shared" si="545"/>
        <v>0</v>
      </c>
      <c r="BD832" s="89" t="str">
        <f t="shared" si="546"/>
        <v>【支払済】</v>
      </c>
      <c r="BE832" s="97">
        <f t="shared" si="547"/>
        <v>0</v>
      </c>
      <c r="BF832" s="97">
        <f t="shared" si="548"/>
        <v>0</v>
      </c>
      <c r="BG832" s="97">
        <f t="shared" si="549"/>
        <v>0</v>
      </c>
      <c r="BH832" s="97">
        <f t="shared" si="550"/>
        <v>0</v>
      </c>
      <c r="BI832" s="97">
        <f t="shared" si="551"/>
        <v>0</v>
      </c>
      <c r="BJ832" s="97">
        <f t="shared" si="552"/>
        <v>0</v>
      </c>
      <c r="BK832" s="97">
        <f t="shared" si="553"/>
        <v>0</v>
      </c>
      <c r="BL832" s="97">
        <f t="shared" si="554"/>
        <v>0</v>
      </c>
      <c r="BM832" s="97">
        <f t="shared" si="555"/>
        <v>0</v>
      </c>
      <c r="BN832" s="97">
        <f t="shared" si="556"/>
        <v>0</v>
      </c>
      <c r="BO832" s="97">
        <f t="shared" si="557"/>
        <v>0</v>
      </c>
      <c r="BP832" s="97">
        <f t="shared" si="558"/>
        <v>0</v>
      </c>
      <c r="BQ832" s="97">
        <f t="shared" si="559"/>
        <v>0</v>
      </c>
      <c r="BR832" s="97">
        <f t="shared" si="560"/>
        <v>0</v>
      </c>
      <c r="BS832" s="98">
        <f t="shared" si="561"/>
        <v>0</v>
      </c>
      <c r="BT832" s="184"/>
      <c r="BU832" s="58"/>
      <c r="BV832" s="492"/>
    </row>
    <row r="833" spans="1:74" ht="31.5" customHeight="1" x14ac:dyDescent="0.25">
      <c r="A833" s="74">
        <v>21</v>
      </c>
      <c r="B833" s="75">
        <v>616</v>
      </c>
      <c r="C833" s="49" t="s">
        <v>2056</v>
      </c>
      <c r="D833" s="349" t="s">
        <v>4128</v>
      </c>
      <c r="E833" s="76" t="s">
        <v>1137</v>
      </c>
      <c r="F833" s="380" t="s">
        <v>4133</v>
      </c>
      <c r="G833" s="380"/>
      <c r="H833" s="380"/>
      <c r="I833" s="380"/>
      <c r="J833" s="380"/>
      <c r="K833" s="380"/>
      <c r="L833" s="380" t="s">
        <v>4297</v>
      </c>
      <c r="M833" s="76" t="s">
        <v>2371</v>
      </c>
      <c r="N833" s="49" t="s">
        <v>3711</v>
      </c>
      <c r="O833" s="49"/>
      <c r="P833" s="49"/>
      <c r="Q833" s="102" t="s">
        <v>294</v>
      </c>
      <c r="R833" s="103"/>
      <c r="S833" s="48" t="s">
        <v>1856</v>
      </c>
      <c r="T833" s="76" t="s">
        <v>52</v>
      </c>
      <c r="U833" s="89"/>
      <c r="V833" s="90">
        <v>3</v>
      </c>
      <c r="W833" s="399">
        <f t="shared" si="539"/>
        <v>48200000</v>
      </c>
      <c r="X833" s="171" t="s">
        <v>3364</v>
      </c>
      <c r="Y833" s="467" t="s">
        <v>2161</v>
      </c>
      <c r="Z833" s="482" t="s">
        <v>4576</v>
      </c>
      <c r="AA833" s="482" t="s">
        <v>4575</v>
      </c>
      <c r="AB833" s="482" t="s">
        <v>4576</v>
      </c>
      <c r="AC833" s="132" t="str">
        <f>IF(AZ833=0,"【支払済】","")</f>
        <v/>
      </c>
      <c r="AD833" s="132">
        <v>42797</v>
      </c>
      <c r="AE833" s="132">
        <v>42481</v>
      </c>
      <c r="AF833" s="132" t="str">
        <f t="shared" si="540"/>
        <v/>
      </c>
      <c r="AG833" s="132">
        <f t="shared" si="541"/>
        <v>42481</v>
      </c>
      <c r="AH833" s="132"/>
      <c r="AI833" s="204"/>
      <c r="AJ833" s="205"/>
      <c r="AK833" s="211"/>
      <c r="AL833" s="207"/>
      <c r="AM833" s="150">
        <v>144600000</v>
      </c>
      <c r="AN833" s="111"/>
      <c r="AO833" s="49" t="str">
        <f t="shared" si="542"/>
        <v>岐阜県高山市漆垣内町２００４－２～4</v>
      </c>
      <c r="AP833" s="208">
        <v>144600000</v>
      </c>
      <c r="AQ833" s="89"/>
      <c r="AR833" s="93"/>
      <c r="AS833" s="89"/>
      <c r="AT833" s="93"/>
      <c r="AU833" s="89"/>
      <c r="AV833" s="93"/>
      <c r="AW833" s="107"/>
      <c r="AX833" s="103"/>
      <c r="AY833" s="391">
        <f t="shared" si="563"/>
        <v>0</v>
      </c>
      <c r="AZ833" s="95">
        <f t="shared" si="562"/>
        <v>144600000</v>
      </c>
      <c r="BA833" s="49" t="str">
        <f t="shared" si="543"/>
        <v>岐阜県高山市漆垣内町２００４－２～4</v>
      </c>
      <c r="BB833" s="48">
        <v>1</v>
      </c>
      <c r="BC833" s="96" t="str">
        <f t="shared" si="545"/>
        <v>日本ｴｺﾛｼﾞｰ</v>
      </c>
      <c r="BD833" s="89" t="str">
        <f t="shared" si="546"/>
        <v/>
      </c>
      <c r="BE833" s="97">
        <f t="shared" si="547"/>
        <v>0</v>
      </c>
      <c r="BF833" s="97">
        <f t="shared" si="548"/>
        <v>0</v>
      </c>
      <c r="BG833" s="97">
        <f t="shared" si="549"/>
        <v>0</v>
      </c>
      <c r="BH833" s="97">
        <f t="shared" si="550"/>
        <v>0</v>
      </c>
      <c r="BI833" s="97">
        <f t="shared" si="551"/>
        <v>0</v>
      </c>
      <c r="BJ833" s="97">
        <f t="shared" si="552"/>
        <v>0</v>
      </c>
      <c r="BK833" s="97">
        <f t="shared" si="553"/>
        <v>0</v>
      </c>
      <c r="BL833" s="97">
        <f t="shared" si="554"/>
        <v>0</v>
      </c>
      <c r="BM833" s="97">
        <f t="shared" si="555"/>
        <v>0</v>
      </c>
      <c r="BN833" s="97">
        <f t="shared" si="556"/>
        <v>0</v>
      </c>
      <c r="BO833" s="97">
        <f t="shared" si="557"/>
        <v>0</v>
      </c>
      <c r="BP833" s="97">
        <f t="shared" si="558"/>
        <v>0</v>
      </c>
      <c r="BQ833" s="97">
        <f t="shared" si="559"/>
        <v>0</v>
      </c>
      <c r="BR833" s="97">
        <f t="shared" si="560"/>
        <v>0</v>
      </c>
      <c r="BS833" s="98">
        <f t="shared" si="561"/>
        <v>144600000</v>
      </c>
      <c r="BT833" s="184" t="s">
        <v>3712</v>
      </c>
      <c r="BV833" s="492" t="s">
        <v>4619</v>
      </c>
    </row>
    <row r="834" spans="1:74" ht="31.5" customHeight="1" x14ac:dyDescent="0.25">
      <c r="A834" s="74">
        <v>21</v>
      </c>
      <c r="B834" s="75">
        <v>618</v>
      </c>
      <c r="C834" s="126" t="s">
        <v>2056</v>
      </c>
      <c r="D834" s="76" t="s">
        <v>3393</v>
      </c>
      <c r="E834" s="76" t="s">
        <v>1115</v>
      </c>
      <c r="F834" s="101"/>
      <c r="G834" s="101"/>
      <c r="H834" s="101"/>
      <c r="I834" s="101"/>
      <c r="J834" s="257"/>
      <c r="K834" s="101"/>
      <c r="L834" s="101"/>
      <c r="M834" s="76" t="s">
        <v>2371</v>
      </c>
      <c r="N834" s="49" t="s">
        <v>1129</v>
      </c>
      <c r="O834" s="49"/>
      <c r="P834" s="49"/>
      <c r="Q834" s="102" t="s">
        <v>295</v>
      </c>
      <c r="R834" s="103" t="s">
        <v>382</v>
      </c>
      <c r="S834" s="48" t="s">
        <v>1856</v>
      </c>
      <c r="T834" s="76" t="s">
        <v>52</v>
      </c>
      <c r="U834" s="89" t="s">
        <v>381</v>
      </c>
      <c r="V834" s="90">
        <v>2</v>
      </c>
      <c r="W834" s="399">
        <f t="shared" si="539"/>
        <v>1102340</v>
      </c>
      <c r="X834" s="171" t="s">
        <v>3365</v>
      </c>
      <c r="Y834" s="419"/>
      <c r="Z834" s="473" t="s">
        <v>4575</v>
      </c>
      <c r="AA834" s="473" t="s">
        <v>4575</v>
      </c>
      <c r="AB834" s="473" t="s">
        <v>4576</v>
      </c>
      <c r="AC834" s="121"/>
      <c r="AD834" s="132">
        <v>42580</v>
      </c>
      <c r="AE834" s="132"/>
      <c r="AF834" s="132" t="str">
        <f t="shared" si="540"/>
        <v/>
      </c>
      <c r="AG834" s="132">
        <f t="shared" si="541"/>
        <v>42580</v>
      </c>
      <c r="AH834" s="132"/>
      <c r="AI834" s="132"/>
      <c r="AJ834" s="132"/>
      <c r="AK834" s="215"/>
      <c r="AL834" s="132"/>
      <c r="AM834" s="213">
        <v>1102340</v>
      </c>
      <c r="AN834" s="111">
        <v>1102340</v>
      </c>
      <c r="AO834" s="49" t="str">
        <f t="shared" si="542"/>
        <v>岐阜県高山市新宮町４２４７－１０－１～２</v>
      </c>
      <c r="AP834" s="208"/>
      <c r="AQ834" s="89"/>
      <c r="AR834" s="93"/>
      <c r="AS834" s="89"/>
      <c r="AT834" s="93"/>
      <c r="AU834" s="89"/>
      <c r="AV834" s="93"/>
      <c r="AW834" s="107"/>
      <c r="AX834" s="103"/>
      <c r="AY834" s="391">
        <f t="shared" si="563"/>
        <v>0</v>
      </c>
      <c r="AZ834" s="95">
        <f t="shared" si="562"/>
        <v>1102340</v>
      </c>
      <c r="BA834" s="49" t="str">
        <f t="shared" si="543"/>
        <v>岐阜県高山市新宮町４２４７－１０－１～２</v>
      </c>
      <c r="BB834" s="48">
        <f t="shared" ref="BB834:BB865" si="564">V834</f>
        <v>2</v>
      </c>
      <c r="BC834" s="96">
        <f t="shared" si="545"/>
        <v>0</v>
      </c>
      <c r="BD834" s="89">
        <f t="shared" si="546"/>
        <v>0</v>
      </c>
      <c r="BE834" s="97">
        <f t="shared" si="547"/>
        <v>0</v>
      </c>
      <c r="BF834" s="97">
        <f t="shared" si="548"/>
        <v>1102340</v>
      </c>
      <c r="BG834" s="97">
        <f t="shared" si="549"/>
        <v>0</v>
      </c>
      <c r="BH834" s="97">
        <f t="shared" si="550"/>
        <v>0</v>
      </c>
      <c r="BI834" s="97">
        <f t="shared" si="551"/>
        <v>0</v>
      </c>
      <c r="BJ834" s="97">
        <f t="shared" si="552"/>
        <v>0</v>
      </c>
      <c r="BK834" s="97">
        <f t="shared" si="553"/>
        <v>0</v>
      </c>
      <c r="BL834" s="97">
        <f t="shared" si="554"/>
        <v>0</v>
      </c>
      <c r="BM834" s="97">
        <f t="shared" si="555"/>
        <v>0</v>
      </c>
      <c r="BN834" s="97">
        <f t="shared" si="556"/>
        <v>0</v>
      </c>
      <c r="BO834" s="97">
        <f t="shared" si="557"/>
        <v>0</v>
      </c>
      <c r="BP834" s="97">
        <f t="shared" si="558"/>
        <v>0</v>
      </c>
      <c r="BQ834" s="97">
        <f t="shared" si="559"/>
        <v>0</v>
      </c>
      <c r="BR834" s="97">
        <f t="shared" si="560"/>
        <v>0</v>
      </c>
      <c r="BS834" s="98">
        <f t="shared" si="561"/>
        <v>0</v>
      </c>
      <c r="BT834" s="184"/>
      <c r="BV834" s="492" t="s">
        <v>4619</v>
      </c>
    </row>
    <row r="835" spans="1:74" ht="31.5" customHeight="1" x14ac:dyDescent="0.25">
      <c r="A835" s="74">
        <v>21</v>
      </c>
      <c r="B835" s="75">
        <v>617</v>
      </c>
      <c r="C835" s="49" t="s">
        <v>2056</v>
      </c>
      <c r="D835" s="76" t="s">
        <v>3393</v>
      </c>
      <c r="E835" s="76" t="s">
        <v>1115</v>
      </c>
      <c r="F835" s="101"/>
      <c r="G835" s="101"/>
      <c r="H835" s="101"/>
      <c r="I835" s="101"/>
      <c r="J835" s="257"/>
      <c r="K835" s="101"/>
      <c r="L835" s="101"/>
      <c r="M835" s="76" t="s">
        <v>2371</v>
      </c>
      <c r="N835" s="322" t="s">
        <v>1129</v>
      </c>
      <c r="O835" s="49"/>
      <c r="P835" s="76" t="str">
        <f>IF(COUNTIF(N835,"*未確定*"),"番地未確定","")</f>
        <v/>
      </c>
      <c r="Q835" s="102" t="s">
        <v>53</v>
      </c>
      <c r="R835" s="49"/>
      <c r="S835" s="48" t="s">
        <v>1856</v>
      </c>
      <c r="T835" s="76" t="s">
        <v>52</v>
      </c>
      <c r="U835" s="89">
        <v>42877</v>
      </c>
      <c r="V835" s="90">
        <v>2</v>
      </c>
      <c r="W835" s="399">
        <f t="shared" si="539"/>
        <v>551170</v>
      </c>
      <c r="X835" s="171" t="s">
        <v>3365</v>
      </c>
      <c r="Y835" s="467" t="s">
        <v>2161</v>
      </c>
      <c r="Z835" s="482" t="s">
        <v>4575</v>
      </c>
      <c r="AA835" s="482" t="s">
        <v>4575</v>
      </c>
      <c r="AB835" s="482" t="s">
        <v>4576</v>
      </c>
      <c r="AC835" s="204" t="s">
        <v>152</v>
      </c>
      <c r="AD835" s="132">
        <v>42580</v>
      </c>
      <c r="AE835" s="132"/>
      <c r="AF835" s="132" t="str">
        <f t="shared" si="540"/>
        <v/>
      </c>
      <c r="AG835" s="132">
        <f t="shared" si="541"/>
        <v>42580</v>
      </c>
      <c r="AH835" s="132"/>
      <c r="AI835" s="204"/>
      <c r="AJ835" s="205"/>
      <c r="AK835" s="211"/>
      <c r="AL835" s="207"/>
      <c r="AM835" s="208">
        <v>1102340</v>
      </c>
      <c r="AN835" s="93"/>
      <c r="AO835" s="49" t="str">
        <f t="shared" si="542"/>
        <v>岐阜県高山市新宮町４２４７－１０－１～２</v>
      </c>
      <c r="AP835" s="208"/>
      <c r="AQ835" s="89">
        <v>42877</v>
      </c>
      <c r="AR835" s="93">
        <v>1102340</v>
      </c>
      <c r="AS835" s="89"/>
      <c r="AT835" s="93"/>
      <c r="AU835" s="89"/>
      <c r="AV835" s="93"/>
      <c r="AW835" s="89"/>
      <c r="AX835" s="103"/>
      <c r="AY835" s="391">
        <f t="shared" si="563"/>
        <v>1102340</v>
      </c>
      <c r="AZ835" s="95">
        <f t="shared" ref="AZ835:AZ852" si="565">IF(AM835=0,"",AM835-AR835-AT835-AV835-AX835)</f>
        <v>0</v>
      </c>
      <c r="BA835" s="49" t="str">
        <f t="shared" si="543"/>
        <v>岐阜県高山市新宮町４２４７－１０－１～２</v>
      </c>
      <c r="BB835" s="48">
        <f t="shared" si="564"/>
        <v>2</v>
      </c>
      <c r="BC835" s="96" t="str">
        <f t="shared" si="545"/>
        <v>日本ｴｺﾛｼﾞｰ</v>
      </c>
      <c r="BD835" s="89" t="str">
        <f t="shared" si="546"/>
        <v>【譲渡済】</v>
      </c>
      <c r="BE835" s="97">
        <f t="shared" si="547"/>
        <v>0</v>
      </c>
      <c r="BF835" s="97">
        <f t="shared" si="548"/>
        <v>0</v>
      </c>
      <c r="BG835" s="97">
        <f t="shared" si="549"/>
        <v>0</v>
      </c>
      <c r="BH835" s="97">
        <f t="shared" si="550"/>
        <v>0</v>
      </c>
      <c r="BI835" s="97">
        <f t="shared" si="551"/>
        <v>0</v>
      </c>
      <c r="BJ835" s="97">
        <f t="shared" si="552"/>
        <v>0</v>
      </c>
      <c r="BK835" s="97">
        <f t="shared" si="553"/>
        <v>0</v>
      </c>
      <c r="BL835" s="97">
        <f t="shared" si="554"/>
        <v>0</v>
      </c>
      <c r="BM835" s="97">
        <f t="shared" si="555"/>
        <v>0</v>
      </c>
      <c r="BN835" s="97">
        <f t="shared" si="556"/>
        <v>0</v>
      </c>
      <c r="BO835" s="97">
        <f t="shared" si="557"/>
        <v>0</v>
      </c>
      <c r="BP835" s="97">
        <f t="shared" si="558"/>
        <v>0</v>
      </c>
      <c r="BQ835" s="97">
        <f t="shared" si="559"/>
        <v>0</v>
      </c>
      <c r="BR835" s="97">
        <f t="shared" si="560"/>
        <v>0</v>
      </c>
      <c r="BS835" s="98">
        <f t="shared" si="561"/>
        <v>0</v>
      </c>
      <c r="BT835" s="184"/>
      <c r="BV835" s="492" t="s">
        <v>4619</v>
      </c>
    </row>
    <row r="836" spans="1:74" ht="31.5" customHeight="1" x14ac:dyDescent="0.25">
      <c r="A836" s="74">
        <v>21</v>
      </c>
      <c r="B836" s="75">
        <v>619</v>
      </c>
      <c r="C836" s="49" t="s">
        <v>2056</v>
      </c>
      <c r="D836" s="76" t="s">
        <v>3393</v>
      </c>
      <c r="E836" s="76" t="s">
        <v>1117</v>
      </c>
      <c r="F836" s="101" t="s">
        <v>2494</v>
      </c>
      <c r="G836" s="101"/>
      <c r="H836" s="101"/>
      <c r="I836" s="101"/>
      <c r="J836" s="257"/>
      <c r="K836" s="101"/>
      <c r="L836" s="101"/>
      <c r="M836" s="76" t="s">
        <v>2371</v>
      </c>
      <c r="N836" s="49" t="s">
        <v>2379</v>
      </c>
      <c r="O836" s="49"/>
      <c r="P836" s="76" t="str">
        <f>IF(COUNTIF(N836,"*未確定*"),"番地未確定","")</f>
        <v/>
      </c>
      <c r="Q836" s="102" t="s">
        <v>54</v>
      </c>
      <c r="R836" s="49"/>
      <c r="S836" s="48" t="s">
        <v>1856</v>
      </c>
      <c r="T836" s="76" t="s">
        <v>52</v>
      </c>
      <c r="U836" s="89"/>
      <c r="V836" s="90">
        <v>1</v>
      </c>
      <c r="W836" s="399">
        <f t="shared" si="539"/>
        <v>1443120</v>
      </c>
      <c r="X836" s="171" t="s">
        <v>2488</v>
      </c>
      <c r="Y836" s="209" t="s">
        <v>2161</v>
      </c>
      <c r="Z836" s="482" t="s">
        <v>4575</v>
      </c>
      <c r="AA836" s="482" t="s">
        <v>4575</v>
      </c>
      <c r="AB836" s="482" t="s">
        <v>4576</v>
      </c>
      <c r="AC836" s="204" t="s">
        <v>152</v>
      </c>
      <c r="AD836" s="132">
        <v>42704</v>
      </c>
      <c r="AE836" s="132"/>
      <c r="AF836" s="132" t="str">
        <f t="shared" si="540"/>
        <v/>
      </c>
      <c r="AG836" s="132">
        <f t="shared" si="541"/>
        <v>42704</v>
      </c>
      <c r="AH836" s="132"/>
      <c r="AI836" s="204"/>
      <c r="AJ836" s="205"/>
      <c r="AK836" s="211"/>
      <c r="AL836" s="207"/>
      <c r="AM836" s="208">
        <v>1443120</v>
      </c>
      <c r="AN836" s="93"/>
      <c r="AO836" s="49" t="str">
        <f t="shared" si="542"/>
        <v>岐阜県高山市清見町牧ヶ洞４３７４－８－１</v>
      </c>
      <c r="AP836" s="49"/>
      <c r="AQ836" s="89"/>
      <c r="AR836" s="93"/>
      <c r="AS836" s="89"/>
      <c r="AT836" s="93"/>
      <c r="AU836" s="89"/>
      <c r="AV836" s="93"/>
      <c r="AW836" s="89"/>
      <c r="AX836" s="103"/>
      <c r="AY836" s="391">
        <f t="shared" si="563"/>
        <v>0</v>
      </c>
      <c r="AZ836" s="95">
        <f t="shared" si="565"/>
        <v>1443120</v>
      </c>
      <c r="BA836" s="49" t="str">
        <f t="shared" si="543"/>
        <v>岐阜県高山市清見町牧ヶ洞４３７４－８－１</v>
      </c>
      <c r="BB836" s="48">
        <f t="shared" si="564"/>
        <v>1</v>
      </c>
      <c r="BC836" s="96" t="str">
        <f t="shared" si="545"/>
        <v>日本ｴｺﾛｼﾞｰ</v>
      </c>
      <c r="BD836" s="89" t="str">
        <f t="shared" si="546"/>
        <v>【譲渡済】</v>
      </c>
      <c r="BE836" s="97">
        <f t="shared" si="547"/>
        <v>0</v>
      </c>
      <c r="BF836" s="97">
        <f t="shared" si="548"/>
        <v>0</v>
      </c>
      <c r="BG836" s="97">
        <f t="shared" si="549"/>
        <v>0</v>
      </c>
      <c r="BH836" s="97">
        <f t="shared" si="550"/>
        <v>0</v>
      </c>
      <c r="BI836" s="97">
        <f t="shared" si="551"/>
        <v>0</v>
      </c>
      <c r="BJ836" s="97">
        <f t="shared" si="552"/>
        <v>0</v>
      </c>
      <c r="BK836" s="97">
        <f t="shared" si="553"/>
        <v>0</v>
      </c>
      <c r="BL836" s="97">
        <f t="shared" si="554"/>
        <v>0</v>
      </c>
      <c r="BM836" s="97">
        <f t="shared" si="555"/>
        <v>0</v>
      </c>
      <c r="BN836" s="97">
        <f t="shared" si="556"/>
        <v>0</v>
      </c>
      <c r="BO836" s="97">
        <f t="shared" si="557"/>
        <v>0</v>
      </c>
      <c r="BP836" s="97">
        <f t="shared" si="558"/>
        <v>0</v>
      </c>
      <c r="BQ836" s="97">
        <f t="shared" si="559"/>
        <v>0</v>
      </c>
      <c r="BR836" s="97">
        <f t="shared" si="560"/>
        <v>0</v>
      </c>
      <c r="BS836" s="98">
        <f t="shared" si="561"/>
        <v>1443120</v>
      </c>
      <c r="BT836" s="184"/>
      <c r="BV836" s="103" t="s">
        <v>4619</v>
      </c>
    </row>
    <row r="837" spans="1:74" ht="31.5" customHeight="1" x14ac:dyDescent="0.25">
      <c r="A837" s="74">
        <v>21</v>
      </c>
      <c r="B837" s="75">
        <v>619</v>
      </c>
      <c r="C837" s="49" t="s">
        <v>2056</v>
      </c>
      <c r="D837" s="76" t="s">
        <v>3393</v>
      </c>
      <c r="E837" s="76" t="s">
        <v>1117</v>
      </c>
      <c r="F837" s="101"/>
      <c r="G837" s="101"/>
      <c r="H837" s="101"/>
      <c r="I837" s="101"/>
      <c r="J837" s="257"/>
      <c r="K837" s="101"/>
      <c r="L837" s="101"/>
      <c r="M837" s="76" t="s">
        <v>2371</v>
      </c>
      <c r="N837" s="49" t="s">
        <v>1598</v>
      </c>
      <c r="O837" s="49"/>
      <c r="P837" s="76" t="str">
        <f>IF(COUNTIF(N837,"*未確定*"),"番地未確定","")</f>
        <v/>
      </c>
      <c r="Q837" s="102" t="s">
        <v>54</v>
      </c>
      <c r="R837" s="49"/>
      <c r="S837" s="48" t="s">
        <v>1856</v>
      </c>
      <c r="T837" s="76" t="s">
        <v>52</v>
      </c>
      <c r="U837" s="89"/>
      <c r="V837" s="90">
        <v>3</v>
      </c>
      <c r="W837" s="399">
        <f t="shared" si="539"/>
        <v>817553.33333333337</v>
      </c>
      <c r="X837" s="171" t="s">
        <v>2488</v>
      </c>
      <c r="Y837" s="209" t="s">
        <v>2161</v>
      </c>
      <c r="Z837" s="482" t="s">
        <v>4575</v>
      </c>
      <c r="AA837" s="482" t="s">
        <v>4575</v>
      </c>
      <c r="AB837" s="482" t="s">
        <v>4576</v>
      </c>
      <c r="AC837" s="204" t="s">
        <v>152</v>
      </c>
      <c r="AD837" s="132">
        <v>42661</v>
      </c>
      <c r="AE837" s="132"/>
      <c r="AF837" s="132" t="str">
        <f t="shared" si="540"/>
        <v/>
      </c>
      <c r="AG837" s="132">
        <f t="shared" si="541"/>
        <v>42661</v>
      </c>
      <c r="AH837" s="132"/>
      <c r="AI837" s="204"/>
      <c r="AJ837" s="205"/>
      <c r="AK837" s="211"/>
      <c r="AL837" s="207"/>
      <c r="AM837" s="208">
        <f>1443120+542220+467320</f>
        <v>2452660</v>
      </c>
      <c r="AN837" s="93"/>
      <c r="AO837" s="49" t="str">
        <f t="shared" si="542"/>
        <v>岐阜県高山市清見町牧ヶ洞４３７４－８－１～３</v>
      </c>
      <c r="AP837" s="49"/>
      <c r="AQ837" s="89"/>
      <c r="AR837" s="93"/>
      <c r="AS837" s="89"/>
      <c r="AT837" s="93"/>
      <c r="AU837" s="89"/>
      <c r="AV837" s="93"/>
      <c r="AW837" s="89"/>
      <c r="AX837" s="103"/>
      <c r="AY837" s="391">
        <f t="shared" si="563"/>
        <v>0</v>
      </c>
      <c r="AZ837" s="95">
        <f t="shared" si="565"/>
        <v>2452660</v>
      </c>
      <c r="BA837" s="49" t="str">
        <f t="shared" si="543"/>
        <v>岐阜県高山市清見町牧ヶ洞４３７４－８－１～３</v>
      </c>
      <c r="BB837" s="48">
        <f t="shared" si="564"/>
        <v>3</v>
      </c>
      <c r="BC837" s="96" t="str">
        <f t="shared" si="545"/>
        <v>日本ｴｺﾛｼﾞｰ</v>
      </c>
      <c r="BD837" s="89" t="str">
        <f t="shared" ref="BD837:BD867" si="566">AC837</f>
        <v>【譲渡済】</v>
      </c>
      <c r="BE837" s="97">
        <f t="shared" si="547"/>
        <v>0</v>
      </c>
      <c r="BF837" s="97">
        <f t="shared" si="548"/>
        <v>0</v>
      </c>
      <c r="BG837" s="97">
        <f t="shared" si="549"/>
        <v>0</v>
      </c>
      <c r="BH837" s="97">
        <f t="shared" si="550"/>
        <v>0</v>
      </c>
      <c r="BI837" s="97">
        <f t="shared" si="551"/>
        <v>0</v>
      </c>
      <c r="BJ837" s="97">
        <f t="shared" si="552"/>
        <v>0</v>
      </c>
      <c r="BK837" s="97">
        <f t="shared" si="553"/>
        <v>0</v>
      </c>
      <c r="BL837" s="97">
        <f t="shared" si="554"/>
        <v>0</v>
      </c>
      <c r="BM837" s="97">
        <f t="shared" si="555"/>
        <v>0</v>
      </c>
      <c r="BN837" s="97">
        <f t="shared" si="556"/>
        <v>0</v>
      </c>
      <c r="BO837" s="97">
        <f t="shared" si="557"/>
        <v>0</v>
      </c>
      <c r="BP837" s="97">
        <f t="shared" si="558"/>
        <v>0</v>
      </c>
      <c r="BQ837" s="97">
        <f t="shared" si="559"/>
        <v>0</v>
      </c>
      <c r="BR837" s="97">
        <f t="shared" si="560"/>
        <v>0</v>
      </c>
      <c r="BS837" s="98">
        <f t="shared" si="561"/>
        <v>2452660</v>
      </c>
      <c r="BT837" s="184"/>
      <c r="BV837" s="103" t="s">
        <v>4619</v>
      </c>
    </row>
    <row r="838" spans="1:74" ht="31.5" customHeight="1" x14ac:dyDescent="0.25">
      <c r="A838" s="74">
        <v>21</v>
      </c>
      <c r="B838" s="75">
        <v>619</v>
      </c>
      <c r="C838" s="49" t="s">
        <v>2056</v>
      </c>
      <c r="D838" s="76" t="s">
        <v>2489</v>
      </c>
      <c r="E838" s="76" t="s">
        <v>1117</v>
      </c>
      <c r="F838" s="101" t="s">
        <v>3013</v>
      </c>
      <c r="G838" s="101"/>
      <c r="H838" s="101"/>
      <c r="I838" s="101"/>
      <c r="J838" s="257"/>
      <c r="K838" s="101"/>
      <c r="L838" s="101"/>
      <c r="M838" s="76" t="s">
        <v>2371</v>
      </c>
      <c r="N838" s="49" t="s">
        <v>2407</v>
      </c>
      <c r="O838" s="49"/>
      <c r="P838" s="76" t="str">
        <f>IF(COUNTIF(N838,"*未確定*"),"番地未確定","")</f>
        <v/>
      </c>
      <c r="Q838" s="102" t="s">
        <v>54</v>
      </c>
      <c r="R838" s="49"/>
      <c r="S838" s="48" t="s">
        <v>1856</v>
      </c>
      <c r="T838" s="76" t="s">
        <v>52</v>
      </c>
      <c r="U838" s="89"/>
      <c r="V838" s="90">
        <v>1</v>
      </c>
      <c r="W838" s="399">
        <f t="shared" si="539"/>
        <v>542220</v>
      </c>
      <c r="X838" s="171" t="s">
        <v>2488</v>
      </c>
      <c r="Y838" s="209" t="s">
        <v>2161</v>
      </c>
      <c r="Z838" s="482" t="s">
        <v>4575</v>
      </c>
      <c r="AA838" s="482" t="s">
        <v>4575</v>
      </c>
      <c r="AB838" s="482" t="s">
        <v>4576</v>
      </c>
      <c r="AC838" s="204" t="s">
        <v>152</v>
      </c>
      <c r="AD838" s="132">
        <v>42704</v>
      </c>
      <c r="AE838" s="132"/>
      <c r="AF838" s="132" t="str">
        <f t="shared" si="540"/>
        <v/>
      </c>
      <c r="AG838" s="132">
        <f t="shared" si="541"/>
        <v>42704</v>
      </c>
      <c r="AH838" s="132"/>
      <c r="AI838" s="204"/>
      <c r="AJ838" s="205"/>
      <c r="AK838" s="211"/>
      <c r="AL838" s="207"/>
      <c r="AM838" s="208">
        <v>542220</v>
      </c>
      <c r="AN838" s="93"/>
      <c r="AO838" s="49" t="str">
        <f t="shared" si="542"/>
        <v>岐阜県高山市清見町牧ヶ洞４３７４－８－２</v>
      </c>
      <c r="AP838" s="49"/>
      <c r="AQ838" s="89"/>
      <c r="AR838" s="93"/>
      <c r="AS838" s="89"/>
      <c r="AT838" s="93"/>
      <c r="AU838" s="89"/>
      <c r="AV838" s="93"/>
      <c r="AW838" s="89"/>
      <c r="AX838" s="103"/>
      <c r="AY838" s="391">
        <f t="shared" si="563"/>
        <v>0</v>
      </c>
      <c r="AZ838" s="95">
        <f t="shared" si="565"/>
        <v>542220</v>
      </c>
      <c r="BA838" s="49" t="str">
        <f t="shared" si="543"/>
        <v>岐阜県高山市清見町牧ヶ洞４３７４－８－２</v>
      </c>
      <c r="BB838" s="48">
        <f t="shared" si="564"/>
        <v>1</v>
      </c>
      <c r="BC838" s="96" t="str">
        <f t="shared" si="545"/>
        <v>日本ｴｺﾛｼﾞｰ</v>
      </c>
      <c r="BD838" s="89" t="str">
        <f t="shared" si="566"/>
        <v>【譲渡済】</v>
      </c>
      <c r="BE838" s="97">
        <f t="shared" si="547"/>
        <v>0</v>
      </c>
      <c r="BF838" s="97">
        <f t="shared" si="548"/>
        <v>0</v>
      </c>
      <c r="BG838" s="97">
        <f t="shared" si="549"/>
        <v>0</v>
      </c>
      <c r="BH838" s="97">
        <f t="shared" si="550"/>
        <v>0</v>
      </c>
      <c r="BI838" s="97">
        <f t="shared" si="551"/>
        <v>0</v>
      </c>
      <c r="BJ838" s="97">
        <f t="shared" si="552"/>
        <v>0</v>
      </c>
      <c r="BK838" s="97">
        <f t="shared" si="553"/>
        <v>0</v>
      </c>
      <c r="BL838" s="97">
        <f t="shared" si="554"/>
        <v>0</v>
      </c>
      <c r="BM838" s="97">
        <f t="shared" si="555"/>
        <v>0</v>
      </c>
      <c r="BN838" s="97">
        <f t="shared" si="556"/>
        <v>0</v>
      </c>
      <c r="BO838" s="97">
        <f t="shared" si="557"/>
        <v>0</v>
      </c>
      <c r="BP838" s="97">
        <f t="shared" si="558"/>
        <v>0</v>
      </c>
      <c r="BQ838" s="97">
        <f t="shared" si="559"/>
        <v>0</v>
      </c>
      <c r="BR838" s="97">
        <f t="shared" si="560"/>
        <v>0</v>
      </c>
      <c r="BS838" s="98">
        <f t="shared" si="561"/>
        <v>542220</v>
      </c>
      <c r="BT838" s="184"/>
      <c r="BV838" s="103" t="s">
        <v>4619</v>
      </c>
    </row>
    <row r="839" spans="1:74" ht="31.5" customHeight="1" x14ac:dyDescent="0.25">
      <c r="A839" s="74">
        <v>21</v>
      </c>
      <c r="B839" s="75">
        <v>619</v>
      </c>
      <c r="C839" s="49" t="s">
        <v>2056</v>
      </c>
      <c r="D839" s="76" t="s">
        <v>2489</v>
      </c>
      <c r="E839" s="76" t="s">
        <v>1117</v>
      </c>
      <c r="F839" s="101" t="s">
        <v>3014</v>
      </c>
      <c r="G839" s="101"/>
      <c r="H839" s="101"/>
      <c r="I839" s="101"/>
      <c r="J839" s="257"/>
      <c r="K839" s="101"/>
      <c r="L839" s="101"/>
      <c r="M839" s="76" t="s">
        <v>2371</v>
      </c>
      <c r="N839" s="49" t="s">
        <v>2406</v>
      </c>
      <c r="O839" s="49"/>
      <c r="P839" s="76" t="str">
        <f>IF(COUNTIF(N839,"*未確定*"),"番地未確定","")</f>
        <v/>
      </c>
      <c r="Q839" s="102" t="s">
        <v>54</v>
      </c>
      <c r="R839" s="49"/>
      <c r="S839" s="48" t="s">
        <v>1856</v>
      </c>
      <c r="T839" s="76" t="s">
        <v>52</v>
      </c>
      <c r="U839" s="89"/>
      <c r="V839" s="90">
        <v>1</v>
      </c>
      <c r="W839" s="399">
        <f t="shared" si="539"/>
        <v>467320</v>
      </c>
      <c r="X839" s="171" t="s">
        <v>2488</v>
      </c>
      <c r="Y839" s="209" t="s">
        <v>2161</v>
      </c>
      <c r="Z839" s="482" t="s">
        <v>4575</v>
      </c>
      <c r="AA839" s="482" t="s">
        <v>4575</v>
      </c>
      <c r="AB839" s="482" t="s">
        <v>4576</v>
      </c>
      <c r="AC839" s="204" t="s">
        <v>152</v>
      </c>
      <c r="AD839" s="132">
        <v>42704</v>
      </c>
      <c r="AE839" s="132"/>
      <c r="AF839" s="132" t="str">
        <f t="shared" si="540"/>
        <v/>
      </c>
      <c r="AG839" s="132">
        <f t="shared" si="541"/>
        <v>42704</v>
      </c>
      <c r="AH839" s="132"/>
      <c r="AI839" s="204"/>
      <c r="AJ839" s="205"/>
      <c r="AK839" s="211"/>
      <c r="AL839" s="207"/>
      <c r="AM839" s="208">
        <v>467320</v>
      </c>
      <c r="AN839" s="93"/>
      <c r="AO839" s="49" t="str">
        <f t="shared" si="542"/>
        <v>岐阜県高山市清見町牧ヶ洞４３７４－８－３</v>
      </c>
      <c r="AP839" s="49"/>
      <c r="AQ839" s="89"/>
      <c r="AR839" s="93"/>
      <c r="AS839" s="89"/>
      <c r="AT839" s="93"/>
      <c r="AU839" s="89"/>
      <c r="AV839" s="93"/>
      <c r="AW839" s="89"/>
      <c r="AX839" s="103"/>
      <c r="AY839" s="391">
        <f t="shared" si="563"/>
        <v>0</v>
      </c>
      <c r="AZ839" s="95">
        <f t="shared" si="565"/>
        <v>467320</v>
      </c>
      <c r="BA839" s="49" t="str">
        <f t="shared" si="543"/>
        <v>岐阜県高山市清見町牧ヶ洞４３７４－８－３</v>
      </c>
      <c r="BB839" s="48">
        <f t="shared" si="564"/>
        <v>1</v>
      </c>
      <c r="BC839" s="96" t="str">
        <f t="shared" si="545"/>
        <v>日本ｴｺﾛｼﾞｰ</v>
      </c>
      <c r="BD839" s="89" t="str">
        <f t="shared" si="566"/>
        <v>【譲渡済】</v>
      </c>
      <c r="BE839" s="97">
        <f t="shared" si="547"/>
        <v>0</v>
      </c>
      <c r="BF839" s="97">
        <f t="shared" si="548"/>
        <v>0</v>
      </c>
      <c r="BG839" s="97">
        <f t="shared" si="549"/>
        <v>0</v>
      </c>
      <c r="BH839" s="97">
        <f t="shared" si="550"/>
        <v>0</v>
      </c>
      <c r="BI839" s="97">
        <f t="shared" si="551"/>
        <v>0</v>
      </c>
      <c r="BJ839" s="97">
        <f t="shared" si="552"/>
        <v>0</v>
      </c>
      <c r="BK839" s="97">
        <f t="shared" si="553"/>
        <v>0</v>
      </c>
      <c r="BL839" s="97">
        <f t="shared" si="554"/>
        <v>0</v>
      </c>
      <c r="BM839" s="97">
        <f t="shared" si="555"/>
        <v>0</v>
      </c>
      <c r="BN839" s="97">
        <f t="shared" si="556"/>
        <v>0</v>
      </c>
      <c r="BO839" s="97">
        <f t="shared" si="557"/>
        <v>0</v>
      </c>
      <c r="BP839" s="97">
        <f t="shared" si="558"/>
        <v>0</v>
      </c>
      <c r="BQ839" s="97">
        <f t="shared" si="559"/>
        <v>0</v>
      </c>
      <c r="BR839" s="97">
        <f t="shared" si="560"/>
        <v>0</v>
      </c>
      <c r="BS839" s="98">
        <f t="shared" si="561"/>
        <v>467320</v>
      </c>
      <c r="BT839" s="184"/>
      <c r="BV839" s="103" t="s">
        <v>4619</v>
      </c>
    </row>
    <row r="840" spans="1:74" ht="31.5" customHeight="1" x14ac:dyDescent="0.25">
      <c r="A840" s="74">
        <v>21</v>
      </c>
      <c r="B840" s="75">
        <v>621</v>
      </c>
      <c r="C840" s="49" t="s">
        <v>2057</v>
      </c>
      <c r="D840" s="349" t="s">
        <v>4056</v>
      </c>
      <c r="E840" s="76" t="s">
        <v>1116</v>
      </c>
      <c r="F840" s="380" t="s">
        <v>4070</v>
      </c>
      <c r="G840" s="101"/>
      <c r="H840" s="101"/>
      <c r="I840" s="101"/>
      <c r="J840" s="257"/>
      <c r="K840" s="101"/>
      <c r="L840" s="380" t="s">
        <v>4074</v>
      </c>
      <c r="M840" s="76" t="s">
        <v>2371</v>
      </c>
      <c r="N840" s="49" t="s">
        <v>1594</v>
      </c>
      <c r="O840" s="49"/>
      <c r="P840" s="49"/>
      <c r="Q840" s="102" t="s">
        <v>296</v>
      </c>
      <c r="R840" s="103"/>
      <c r="S840" s="48" t="s">
        <v>1856</v>
      </c>
      <c r="T840" s="76" t="s">
        <v>52</v>
      </c>
      <c r="U840" s="89"/>
      <c r="V840" s="90">
        <v>2</v>
      </c>
      <c r="W840" s="399">
        <f t="shared" si="539"/>
        <v>34750</v>
      </c>
      <c r="X840" s="171" t="s">
        <v>3312</v>
      </c>
      <c r="Y840" s="209" t="s">
        <v>2161</v>
      </c>
      <c r="Z840" s="482" t="s">
        <v>4575</v>
      </c>
      <c r="AA840" s="482" t="s">
        <v>4575</v>
      </c>
      <c r="AB840" s="482" t="s">
        <v>4576</v>
      </c>
      <c r="AC840" s="132" t="s">
        <v>152</v>
      </c>
      <c r="AD840" s="132">
        <v>42429</v>
      </c>
      <c r="AE840" s="132"/>
      <c r="AF840" s="132" t="str">
        <f t="shared" si="540"/>
        <v/>
      </c>
      <c r="AG840" s="132">
        <f t="shared" si="541"/>
        <v>42429</v>
      </c>
      <c r="AH840" s="132"/>
      <c r="AI840" s="204"/>
      <c r="AJ840" s="205"/>
      <c r="AK840" s="211"/>
      <c r="AL840" s="207"/>
      <c r="AM840" s="150">
        <v>69500</v>
      </c>
      <c r="AN840" s="111"/>
      <c r="AO840" s="49" t="str">
        <f t="shared" si="542"/>
        <v>岐阜県大野郡白川村大字荻町２１９０－１～２</v>
      </c>
      <c r="AP840" s="49"/>
      <c r="AQ840" s="89"/>
      <c r="AR840" s="93">
        <v>69500</v>
      </c>
      <c r="AS840" s="89"/>
      <c r="AT840" s="93"/>
      <c r="AU840" s="89"/>
      <c r="AV840" s="93"/>
      <c r="AW840" s="107"/>
      <c r="AX840" s="103"/>
      <c r="AY840" s="391">
        <f t="shared" si="563"/>
        <v>69500</v>
      </c>
      <c r="AZ840" s="95">
        <f t="shared" si="565"/>
        <v>0</v>
      </c>
      <c r="BA840" s="49" t="str">
        <f t="shared" si="543"/>
        <v>岐阜県大野郡白川村大字荻町２１９０－１～２</v>
      </c>
      <c r="BB840" s="48">
        <f t="shared" si="564"/>
        <v>2</v>
      </c>
      <c r="BC840" s="96" t="str">
        <f t="shared" si="545"/>
        <v>日本ｴｺﾛｼﾞｰ</v>
      </c>
      <c r="BD840" s="89" t="str">
        <f t="shared" si="566"/>
        <v>【譲渡済】</v>
      </c>
      <c r="BE840" s="97">
        <f t="shared" si="547"/>
        <v>0</v>
      </c>
      <c r="BF840" s="97">
        <f t="shared" si="548"/>
        <v>0</v>
      </c>
      <c r="BG840" s="97">
        <f t="shared" si="549"/>
        <v>0</v>
      </c>
      <c r="BH840" s="97">
        <f t="shared" si="550"/>
        <v>0</v>
      </c>
      <c r="BI840" s="97">
        <f t="shared" si="551"/>
        <v>0</v>
      </c>
      <c r="BJ840" s="97">
        <f t="shared" si="552"/>
        <v>0</v>
      </c>
      <c r="BK840" s="97">
        <f t="shared" si="553"/>
        <v>0</v>
      </c>
      <c r="BL840" s="97">
        <f t="shared" si="554"/>
        <v>0</v>
      </c>
      <c r="BM840" s="97">
        <f t="shared" si="555"/>
        <v>0</v>
      </c>
      <c r="BN840" s="97">
        <f t="shared" si="556"/>
        <v>0</v>
      </c>
      <c r="BO840" s="97">
        <f t="shared" si="557"/>
        <v>0</v>
      </c>
      <c r="BP840" s="97">
        <f t="shared" si="558"/>
        <v>0</v>
      </c>
      <c r="BQ840" s="97">
        <f t="shared" si="559"/>
        <v>0</v>
      </c>
      <c r="BR840" s="97">
        <f t="shared" si="560"/>
        <v>0</v>
      </c>
      <c r="BS840" s="98">
        <f t="shared" si="561"/>
        <v>0</v>
      </c>
      <c r="BT840" s="184"/>
      <c r="BV840" s="103" t="s">
        <v>4619</v>
      </c>
    </row>
    <row r="841" spans="1:74" ht="31.5" customHeight="1" x14ac:dyDescent="0.25">
      <c r="A841" s="74">
        <v>21</v>
      </c>
      <c r="B841" s="75">
        <v>620</v>
      </c>
      <c r="C841" s="49" t="s">
        <v>2057</v>
      </c>
      <c r="D841" s="349" t="s">
        <v>4056</v>
      </c>
      <c r="E841" s="76" t="s">
        <v>1116</v>
      </c>
      <c r="F841" s="380" t="s">
        <v>4070</v>
      </c>
      <c r="G841" s="101"/>
      <c r="H841" s="101"/>
      <c r="I841" s="101"/>
      <c r="J841" s="257"/>
      <c r="K841" s="101"/>
      <c r="L841" s="380" t="s">
        <v>4074</v>
      </c>
      <c r="M841" s="76" t="s">
        <v>2371</v>
      </c>
      <c r="N841" s="49" t="s">
        <v>1594</v>
      </c>
      <c r="O841" s="49"/>
      <c r="P841" s="49"/>
      <c r="Q841" s="102" t="s">
        <v>296</v>
      </c>
      <c r="R841" s="103"/>
      <c r="S841" s="48" t="s">
        <v>1856</v>
      </c>
      <c r="T841" s="76" t="s">
        <v>52</v>
      </c>
      <c r="U841" s="89"/>
      <c r="V841" s="90">
        <v>2</v>
      </c>
      <c r="W841" s="399">
        <f t="shared" si="539"/>
        <v>551024.5</v>
      </c>
      <c r="X841" s="171" t="s">
        <v>3312</v>
      </c>
      <c r="Y841" s="228" t="s">
        <v>2161</v>
      </c>
      <c r="Z841" s="482" t="s">
        <v>4575</v>
      </c>
      <c r="AA841" s="482" t="s">
        <v>4575</v>
      </c>
      <c r="AB841" s="482" t="s">
        <v>4576</v>
      </c>
      <c r="AC841" s="132" t="s">
        <v>152</v>
      </c>
      <c r="AD841" s="132">
        <v>42804</v>
      </c>
      <c r="AE841" s="132"/>
      <c r="AF841" s="132" t="str">
        <f t="shared" si="540"/>
        <v/>
      </c>
      <c r="AG841" s="132">
        <f t="shared" si="541"/>
        <v>42804</v>
      </c>
      <c r="AH841" s="132"/>
      <c r="AI841" s="204"/>
      <c r="AJ841" s="205"/>
      <c r="AK841" s="211"/>
      <c r="AL841" s="207"/>
      <c r="AM841" s="150">
        <v>1102049</v>
      </c>
      <c r="AN841" s="111"/>
      <c r="AO841" s="49" t="str">
        <f t="shared" si="542"/>
        <v>岐阜県大野郡白川村大字荻町２１９０－１～２</v>
      </c>
      <c r="AP841" s="49"/>
      <c r="AQ841" s="89"/>
      <c r="AR841" s="93"/>
      <c r="AS841" s="89"/>
      <c r="AT841" s="93"/>
      <c r="AU841" s="89"/>
      <c r="AV841" s="93"/>
      <c r="AW841" s="107"/>
      <c r="AX841" s="103"/>
      <c r="AY841" s="391">
        <f t="shared" si="563"/>
        <v>0</v>
      </c>
      <c r="AZ841" s="95">
        <f t="shared" si="565"/>
        <v>1102049</v>
      </c>
      <c r="BA841" s="49" t="str">
        <f t="shared" si="543"/>
        <v>岐阜県大野郡白川村大字荻町２１９０－１～２</v>
      </c>
      <c r="BB841" s="48">
        <f t="shared" si="564"/>
        <v>2</v>
      </c>
      <c r="BC841" s="96" t="str">
        <f t="shared" si="545"/>
        <v>日本ｴｺﾛｼﾞｰ</v>
      </c>
      <c r="BD841" s="89" t="str">
        <f t="shared" si="566"/>
        <v>【譲渡済】</v>
      </c>
      <c r="BE841" s="97">
        <f t="shared" si="547"/>
        <v>0</v>
      </c>
      <c r="BF841" s="97">
        <f t="shared" si="548"/>
        <v>0</v>
      </c>
      <c r="BG841" s="97">
        <f t="shared" si="549"/>
        <v>0</v>
      </c>
      <c r="BH841" s="97">
        <f t="shared" si="550"/>
        <v>0</v>
      </c>
      <c r="BI841" s="97">
        <f t="shared" si="551"/>
        <v>0</v>
      </c>
      <c r="BJ841" s="97">
        <f t="shared" si="552"/>
        <v>0</v>
      </c>
      <c r="BK841" s="97">
        <f t="shared" si="553"/>
        <v>0</v>
      </c>
      <c r="BL841" s="97">
        <f t="shared" si="554"/>
        <v>0</v>
      </c>
      <c r="BM841" s="97">
        <f t="shared" si="555"/>
        <v>0</v>
      </c>
      <c r="BN841" s="97">
        <f t="shared" si="556"/>
        <v>0</v>
      </c>
      <c r="BO841" s="97">
        <f t="shared" si="557"/>
        <v>0</v>
      </c>
      <c r="BP841" s="97">
        <f t="shared" si="558"/>
        <v>0</v>
      </c>
      <c r="BQ841" s="97">
        <f t="shared" si="559"/>
        <v>0</v>
      </c>
      <c r="BR841" s="97">
        <f t="shared" si="560"/>
        <v>0</v>
      </c>
      <c r="BS841" s="98">
        <f t="shared" si="561"/>
        <v>1102049</v>
      </c>
      <c r="BT841" s="184"/>
      <c r="BV841" s="103" t="s">
        <v>4619</v>
      </c>
    </row>
    <row r="842" spans="1:74" ht="31.5" customHeight="1" x14ac:dyDescent="0.25">
      <c r="A842" s="74">
        <v>21</v>
      </c>
      <c r="B842" s="75">
        <v>626</v>
      </c>
      <c r="C842" s="49" t="s">
        <v>2059</v>
      </c>
      <c r="D842" s="349" t="s">
        <v>4056</v>
      </c>
      <c r="E842" s="76" t="s">
        <v>1115</v>
      </c>
      <c r="F842" s="380" t="s">
        <v>4084</v>
      </c>
      <c r="G842" s="380"/>
      <c r="H842" s="380"/>
      <c r="I842" s="380"/>
      <c r="J842" s="380"/>
      <c r="K842" s="380"/>
      <c r="L842" s="380" t="s">
        <v>4083</v>
      </c>
      <c r="M842" s="76" t="s">
        <v>2371</v>
      </c>
      <c r="N842" s="49" t="s">
        <v>1130</v>
      </c>
      <c r="O842" s="49"/>
      <c r="P842" s="76" t="str">
        <f>IF(COUNTIF(N842,"*未確定*"),"番地未確定","")</f>
        <v/>
      </c>
      <c r="Q842" s="102" t="s">
        <v>51</v>
      </c>
      <c r="R842" s="49"/>
      <c r="S842" s="76" t="s">
        <v>1856</v>
      </c>
      <c r="T842" s="76" t="s">
        <v>47</v>
      </c>
      <c r="U842" s="89">
        <v>42895</v>
      </c>
      <c r="V842" s="90">
        <v>1</v>
      </c>
      <c r="W842" s="399">
        <f t="shared" si="539"/>
        <v>386860</v>
      </c>
      <c r="X842" s="171" t="s">
        <v>3366</v>
      </c>
      <c r="Y842" s="76"/>
      <c r="Z842" s="482" t="s">
        <v>4575</v>
      </c>
      <c r="AA842" s="482" t="s">
        <v>4575</v>
      </c>
      <c r="AB842" s="482" t="s">
        <v>4576</v>
      </c>
      <c r="AC842" s="132" t="str">
        <f>IF(AZ842=0,"【支払済】","")</f>
        <v>【支払済】</v>
      </c>
      <c r="AD842" s="132">
        <v>42866</v>
      </c>
      <c r="AE842" s="218">
        <v>42816</v>
      </c>
      <c r="AF842" s="132" t="str">
        <f t="shared" si="540"/>
        <v/>
      </c>
      <c r="AG842" s="132">
        <f t="shared" si="541"/>
        <v>42816</v>
      </c>
      <c r="AH842" s="218"/>
      <c r="AI842" s="219"/>
      <c r="AJ842" s="220"/>
      <c r="AK842" s="211"/>
      <c r="AL842" s="227"/>
      <c r="AM842" s="208">
        <v>386860</v>
      </c>
      <c r="AN842" s="93"/>
      <c r="AO842" s="49" t="str">
        <f t="shared" si="542"/>
        <v>岐阜県中津川市田瀬字矢平１４８０－６－１～２</v>
      </c>
      <c r="AP842" s="49"/>
      <c r="AQ842" s="89">
        <v>42895</v>
      </c>
      <c r="AR842" s="93">
        <v>386860</v>
      </c>
      <c r="AS842" s="89"/>
      <c r="AT842" s="93"/>
      <c r="AU842" s="89"/>
      <c r="AV842" s="93"/>
      <c r="AW842" s="89"/>
      <c r="AX842" s="103"/>
      <c r="AY842" s="391">
        <f t="shared" si="563"/>
        <v>386860</v>
      </c>
      <c r="AZ842" s="95">
        <f t="shared" si="565"/>
        <v>0</v>
      </c>
      <c r="BA842" s="49" t="str">
        <f t="shared" si="543"/>
        <v>岐阜県中津川市田瀬字矢平１４８０－６－１～２</v>
      </c>
      <c r="BB842" s="48">
        <f t="shared" si="564"/>
        <v>1</v>
      </c>
      <c r="BC842" s="96">
        <f t="shared" si="545"/>
        <v>0</v>
      </c>
      <c r="BD842" s="89" t="str">
        <f t="shared" si="566"/>
        <v>【支払済】</v>
      </c>
      <c r="BE842" s="97">
        <f t="shared" si="547"/>
        <v>0</v>
      </c>
      <c r="BF842" s="97">
        <f t="shared" si="548"/>
        <v>0</v>
      </c>
      <c r="BG842" s="97">
        <f t="shared" si="549"/>
        <v>0</v>
      </c>
      <c r="BH842" s="97">
        <f t="shared" si="550"/>
        <v>0</v>
      </c>
      <c r="BI842" s="97">
        <f t="shared" si="551"/>
        <v>0</v>
      </c>
      <c r="BJ842" s="97">
        <f t="shared" si="552"/>
        <v>0</v>
      </c>
      <c r="BK842" s="97">
        <f t="shared" si="553"/>
        <v>0</v>
      </c>
      <c r="BL842" s="97">
        <f t="shared" si="554"/>
        <v>0</v>
      </c>
      <c r="BM842" s="97">
        <f t="shared" si="555"/>
        <v>0</v>
      </c>
      <c r="BN842" s="97">
        <f t="shared" si="556"/>
        <v>0</v>
      </c>
      <c r="BO842" s="97">
        <f t="shared" si="557"/>
        <v>0</v>
      </c>
      <c r="BP842" s="97">
        <f t="shared" si="558"/>
        <v>0</v>
      </c>
      <c r="BQ842" s="97">
        <f t="shared" si="559"/>
        <v>0</v>
      </c>
      <c r="BR842" s="97">
        <f t="shared" si="560"/>
        <v>0</v>
      </c>
      <c r="BS842" s="98">
        <f t="shared" si="561"/>
        <v>0</v>
      </c>
      <c r="BT842" s="184"/>
      <c r="BV842" s="103"/>
    </row>
    <row r="843" spans="1:74" ht="31.5" customHeight="1" x14ac:dyDescent="0.25">
      <c r="A843" s="74">
        <v>21</v>
      </c>
      <c r="B843" s="75">
        <v>627</v>
      </c>
      <c r="C843" s="49" t="s">
        <v>2059</v>
      </c>
      <c r="D843" s="76" t="s">
        <v>2389</v>
      </c>
      <c r="E843" s="76" t="s">
        <v>1113</v>
      </c>
      <c r="F843" s="101" t="s">
        <v>2491</v>
      </c>
      <c r="G843" s="101"/>
      <c r="H843" s="101"/>
      <c r="I843" s="101"/>
      <c r="J843" s="257"/>
      <c r="K843" s="101"/>
      <c r="L843" s="101"/>
      <c r="M843" s="76" t="s">
        <v>2371</v>
      </c>
      <c r="N843" s="49" t="s">
        <v>1131</v>
      </c>
      <c r="O843" s="49"/>
      <c r="P843" s="76" t="str">
        <f>IF(COUNTIF(N843,"*未確定*"),"番地未確定","")</f>
        <v/>
      </c>
      <c r="Q843" s="102" t="s">
        <v>50</v>
      </c>
      <c r="R843" s="49"/>
      <c r="S843" s="76" t="s">
        <v>1856</v>
      </c>
      <c r="T843" s="76" t="s">
        <v>47</v>
      </c>
      <c r="U843" s="89"/>
      <c r="V843" s="90">
        <v>1</v>
      </c>
      <c r="W843" s="399">
        <f t="shared" si="539"/>
        <v>460560</v>
      </c>
      <c r="X843" s="171" t="s">
        <v>2457</v>
      </c>
      <c r="Y843" s="76"/>
      <c r="Z843" s="482" t="s">
        <v>4575</v>
      </c>
      <c r="AA843" s="482" t="s">
        <v>4575</v>
      </c>
      <c r="AB843" s="482" t="s">
        <v>4576</v>
      </c>
      <c r="AC843" s="132" t="s">
        <v>146</v>
      </c>
      <c r="AD843" s="132">
        <v>43441</v>
      </c>
      <c r="AE843" s="132">
        <v>42905</v>
      </c>
      <c r="AF843" s="132" t="str">
        <f t="shared" si="540"/>
        <v/>
      </c>
      <c r="AG843" s="132">
        <f t="shared" si="541"/>
        <v>42905</v>
      </c>
      <c r="AH843" s="132"/>
      <c r="AI843" s="204"/>
      <c r="AJ843" s="205"/>
      <c r="AK843" s="206"/>
      <c r="AL843" s="207"/>
      <c r="AM843" s="208">
        <v>460560</v>
      </c>
      <c r="AN843" s="93"/>
      <c r="AO843" s="49" t="str">
        <f t="shared" si="542"/>
        <v>岐阜県中津川市付知町７４８５－５ー１～２</v>
      </c>
      <c r="AP843" s="49"/>
      <c r="AQ843" s="89"/>
      <c r="AR843" s="93">
        <v>460560</v>
      </c>
      <c r="AS843" s="89"/>
      <c r="AT843" s="93"/>
      <c r="AU843" s="89"/>
      <c r="AV843" s="93"/>
      <c r="AW843" s="89"/>
      <c r="AX843" s="103"/>
      <c r="AY843" s="391">
        <f t="shared" si="563"/>
        <v>460560</v>
      </c>
      <c r="AZ843" s="95">
        <f t="shared" si="565"/>
        <v>0</v>
      </c>
      <c r="BA843" s="49" t="str">
        <f t="shared" si="543"/>
        <v>岐阜県中津川市付知町７４８５－５ー１～２</v>
      </c>
      <c r="BB843" s="48">
        <f t="shared" si="564"/>
        <v>1</v>
      </c>
      <c r="BC843" s="96">
        <f t="shared" si="545"/>
        <v>0</v>
      </c>
      <c r="BD843" s="89" t="str">
        <f t="shared" si="566"/>
        <v>期限未記載</v>
      </c>
      <c r="BE843" s="97">
        <f t="shared" si="547"/>
        <v>0</v>
      </c>
      <c r="BF843" s="97">
        <f t="shared" si="548"/>
        <v>0</v>
      </c>
      <c r="BG843" s="97">
        <f t="shared" si="549"/>
        <v>0</v>
      </c>
      <c r="BH843" s="97">
        <f t="shared" si="550"/>
        <v>0</v>
      </c>
      <c r="BI843" s="97">
        <f t="shared" si="551"/>
        <v>0</v>
      </c>
      <c r="BJ843" s="97">
        <f t="shared" si="552"/>
        <v>0</v>
      </c>
      <c r="BK843" s="97">
        <f t="shared" si="553"/>
        <v>0</v>
      </c>
      <c r="BL843" s="97">
        <f t="shared" si="554"/>
        <v>0</v>
      </c>
      <c r="BM843" s="97">
        <f t="shared" si="555"/>
        <v>0</v>
      </c>
      <c r="BN843" s="97">
        <f t="shared" si="556"/>
        <v>0</v>
      </c>
      <c r="BO843" s="97">
        <f t="shared" si="557"/>
        <v>0</v>
      </c>
      <c r="BP843" s="97">
        <f t="shared" si="558"/>
        <v>0</v>
      </c>
      <c r="BQ843" s="97">
        <f t="shared" si="559"/>
        <v>0</v>
      </c>
      <c r="BR843" s="97">
        <f t="shared" si="560"/>
        <v>0</v>
      </c>
      <c r="BS843" s="98">
        <f t="shared" si="561"/>
        <v>0</v>
      </c>
      <c r="BT843" s="184"/>
      <c r="BV843" s="103"/>
    </row>
    <row r="844" spans="1:74" ht="31.5" customHeight="1" x14ac:dyDescent="0.25">
      <c r="A844" s="74">
        <v>21</v>
      </c>
      <c r="B844" s="75">
        <v>627</v>
      </c>
      <c r="C844" s="49" t="s">
        <v>2059</v>
      </c>
      <c r="D844" s="76" t="s">
        <v>3393</v>
      </c>
      <c r="E844" s="76" t="s">
        <v>1113</v>
      </c>
      <c r="F844" s="101"/>
      <c r="G844" s="101"/>
      <c r="H844" s="101"/>
      <c r="I844" s="101"/>
      <c r="J844" s="257"/>
      <c r="K844" s="101"/>
      <c r="L844" s="101"/>
      <c r="M844" s="76" t="s">
        <v>2371</v>
      </c>
      <c r="N844" s="49" t="s">
        <v>1131</v>
      </c>
      <c r="O844" s="49"/>
      <c r="P844" s="76" t="str">
        <f>IF(COUNTIF(N844,"*未確定*"),"番地未確定","")</f>
        <v/>
      </c>
      <c r="Q844" s="102" t="s">
        <v>50</v>
      </c>
      <c r="R844" s="49"/>
      <c r="S844" s="76" t="s">
        <v>1856</v>
      </c>
      <c r="T844" s="76" t="s">
        <v>47</v>
      </c>
      <c r="U844" s="89"/>
      <c r="V844" s="90">
        <v>1</v>
      </c>
      <c r="W844" s="399">
        <f t="shared" si="539"/>
        <v>460560</v>
      </c>
      <c r="X844" s="171" t="s">
        <v>2457</v>
      </c>
      <c r="Y844" s="76"/>
      <c r="Z844" s="482" t="s">
        <v>4575</v>
      </c>
      <c r="AA844" s="482" t="s">
        <v>4575</v>
      </c>
      <c r="AB844" s="482" t="s">
        <v>4576</v>
      </c>
      <c r="AC844" s="132">
        <v>42937</v>
      </c>
      <c r="AD844" s="132">
        <v>42907</v>
      </c>
      <c r="AE844" s="132">
        <v>42905</v>
      </c>
      <c r="AF844" s="132" t="str">
        <f t="shared" si="540"/>
        <v/>
      </c>
      <c r="AG844" s="132">
        <f t="shared" si="541"/>
        <v>42905</v>
      </c>
      <c r="AH844" s="132"/>
      <c r="AI844" s="204"/>
      <c r="AJ844" s="205"/>
      <c r="AK844" s="211"/>
      <c r="AL844" s="207"/>
      <c r="AM844" s="208">
        <v>460560</v>
      </c>
      <c r="AN844" s="93"/>
      <c r="AO844" s="49" t="str">
        <f t="shared" si="542"/>
        <v>岐阜県中津川市付知町７４８５－５ー１～２</v>
      </c>
      <c r="AP844" s="49"/>
      <c r="AQ844" s="89"/>
      <c r="AR844" s="93">
        <v>460560</v>
      </c>
      <c r="AS844" s="89"/>
      <c r="AT844" s="93"/>
      <c r="AU844" s="89"/>
      <c r="AV844" s="93"/>
      <c r="AW844" s="89"/>
      <c r="AX844" s="103"/>
      <c r="AY844" s="391">
        <f t="shared" si="563"/>
        <v>460560</v>
      </c>
      <c r="AZ844" s="95">
        <f t="shared" si="565"/>
        <v>0</v>
      </c>
      <c r="BA844" s="49" t="str">
        <f t="shared" si="543"/>
        <v>岐阜県中津川市付知町７４８５－５ー１～２</v>
      </c>
      <c r="BB844" s="48">
        <f t="shared" si="564"/>
        <v>1</v>
      </c>
      <c r="BC844" s="96">
        <f t="shared" si="545"/>
        <v>0</v>
      </c>
      <c r="BD844" s="89">
        <f t="shared" si="566"/>
        <v>42937</v>
      </c>
      <c r="BE844" s="97">
        <f t="shared" si="547"/>
        <v>0</v>
      </c>
      <c r="BF844" s="97">
        <f t="shared" si="548"/>
        <v>0</v>
      </c>
      <c r="BG844" s="97">
        <f t="shared" si="549"/>
        <v>0</v>
      </c>
      <c r="BH844" s="97">
        <f t="shared" si="550"/>
        <v>0</v>
      </c>
      <c r="BI844" s="97">
        <f t="shared" si="551"/>
        <v>0</v>
      </c>
      <c r="BJ844" s="97">
        <f t="shared" si="552"/>
        <v>0</v>
      </c>
      <c r="BK844" s="97">
        <f t="shared" si="553"/>
        <v>0</v>
      </c>
      <c r="BL844" s="97">
        <f t="shared" si="554"/>
        <v>0</v>
      </c>
      <c r="BM844" s="97">
        <f t="shared" si="555"/>
        <v>0</v>
      </c>
      <c r="BN844" s="97">
        <f t="shared" si="556"/>
        <v>0</v>
      </c>
      <c r="BO844" s="97">
        <f t="shared" si="557"/>
        <v>0</v>
      </c>
      <c r="BP844" s="97">
        <f t="shared" si="558"/>
        <v>0</v>
      </c>
      <c r="BQ844" s="97">
        <f t="shared" si="559"/>
        <v>0</v>
      </c>
      <c r="BR844" s="97">
        <f t="shared" si="560"/>
        <v>0</v>
      </c>
      <c r="BS844" s="98">
        <f t="shared" si="561"/>
        <v>0</v>
      </c>
      <c r="BT844" s="184"/>
      <c r="BV844" s="103"/>
    </row>
    <row r="845" spans="1:74" ht="31.5" customHeight="1" x14ac:dyDescent="0.25">
      <c r="A845" s="74">
        <v>21</v>
      </c>
      <c r="B845" s="75">
        <v>628</v>
      </c>
      <c r="C845" s="49" t="s">
        <v>2059</v>
      </c>
      <c r="D845" s="349" t="s">
        <v>4056</v>
      </c>
      <c r="E845" s="76" t="s">
        <v>1070</v>
      </c>
      <c r="F845" s="380" t="s">
        <v>4082</v>
      </c>
      <c r="G845" s="380"/>
      <c r="H845" s="380"/>
      <c r="I845" s="380"/>
      <c r="J845" s="380"/>
      <c r="K845" s="380"/>
      <c r="L845" s="380" t="s">
        <v>4081</v>
      </c>
      <c r="M845" s="76" t="s">
        <v>2371</v>
      </c>
      <c r="N845" s="49" t="s">
        <v>1132</v>
      </c>
      <c r="O845" s="49"/>
      <c r="P845" s="76" t="str">
        <f>IF(COUNTIF(N845,"*未確定*"),"番地未確定","")</f>
        <v/>
      </c>
      <c r="Q845" s="102" t="s">
        <v>49</v>
      </c>
      <c r="R845" s="49"/>
      <c r="S845" s="76" t="s">
        <v>1856</v>
      </c>
      <c r="T845" s="76" t="s">
        <v>47</v>
      </c>
      <c r="U845" s="89">
        <v>42895</v>
      </c>
      <c r="V845" s="90">
        <v>1</v>
      </c>
      <c r="W845" s="399">
        <f t="shared" si="539"/>
        <v>374260</v>
      </c>
      <c r="X845" s="171" t="s">
        <v>3367</v>
      </c>
      <c r="Y845" s="76"/>
      <c r="Z845" s="482" t="s">
        <v>4575</v>
      </c>
      <c r="AA845" s="482" t="s">
        <v>4575</v>
      </c>
      <c r="AB845" s="482" t="s">
        <v>4576</v>
      </c>
      <c r="AC845" s="132" t="str">
        <f>IF(AZ845=0,"【支払済】","")</f>
        <v>【支払済】</v>
      </c>
      <c r="AD845" s="132">
        <v>42865</v>
      </c>
      <c r="AE845" s="218">
        <v>42816</v>
      </c>
      <c r="AF845" s="132" t="str">
        <f t="shared" si="540"/>
        <v/>
      </c>
      <c r="AG845" s="132">
        <f t="shared" si="541"/>
        <v>42816</v>
      </c>
      <c r="AH845" s="218"/>
      <c r="AI845" s="219"/>
      <c r="AJ845" s="220"/>
      <c r="AK845" s="206"/>
      <c r="AL845" s="227"/>
      <c r="AM845" s="208">
        <v>374260</v>
      </c>
      <c r="AN845" s="93"/>
      <c r="AO845" s="49" t="str">
        <f t="shared" si="542"/>
        <v>岐阜県中津川市福岡２９０７－１４</v>
      </c>
      <c r="AP845" s="49"/>
      <c r="AQ845" s="89">
        <v>42895</v>
      </c>
      <c r="AR845" s="93">
        <v>374260</v>
      </c>
      <c r="AS845" s="89"/>
      <c r="AT845" s="93"/>
      <c r="AU845" s="89"/>
      <c r="AV845" s="93"/>
      <c r="AW845" s="89"/>
      <c r="AX845" s="103"/>
      <c r="AY845" s="391">
        <f t="shared" si="563"/>
        <v>374260</v>
      </c>
      <c r="AZ845" s="95">
        <f t="shared" si="565"/>
        <v>0</v>
      </c>
      <c r="BA845" s="49" t="str">
        <f t="shared" si="543"/>
        <v>岐阜県中津川市福岡２９０７－１４</v>
      </c>
      <c r="BB845" s="48">
        <f t="shared" si="564"/>
        <v>1</v>
      </c>
      <c r="BC845" s="96">
        <f t="shared" si="545"/>
        <v>0</v>
      </c>
      <c r="BD845" s="89" t="str">
        <f t="shared" si="566"/>
        <v>【支払済】</v>
      </c>
      <c r="BE845" s="97">
        <f t="shared" si="547"/>
        <v>0</v>
      </c>
      <c r="BF845" s="97">
        <f t="shared" si="548"/>
        <v>0</v>
      </c>
      <c r="BG845" s="97">
        <f t="shared" si="549"/>
        <v>0</v>
      </c>
      <c r="BH845" s="97">
        <f t="shared" si="550"/>
        <v>0</v>
      </c>
      <c r="BI845" s="97">
        <f t="shared" si="551"/>
        <v>0</v>
      </c>
      <c r="BJ845" s="97">
        <f t="shared" si="552"/>
        <v>0</v>
      </c>
      <c r="BK845" s="97">
        <f t="shared" si="553"/>
        <v>0</v>
      </c>
      <c r="BL845" s="97">
        <f t="shared" si="554"/>
        <v>0</v>
      </c>
      <c r="BM845" s="97">
        <f t="shared" si="555"/>
        <v>0</v>
      </c>
      <c r="BN845" s="97">
        <f t="shared" si="556"/>
        <v>0</v>
      </c>
      <c r="BO845" s="97">
        <f t="shared" si="557"/>
        <v>0</v>
      </c>
      <c r="BP845" s="97">
        <f t="shared" si="558"/>
        <v>0</v>
      </c>
      <c r="BQ845" s="97">
        <f t="shared" si="559"/>
        <v>0</v>
      </c>
      <c r="BR845" s="97">
        <f t="shared" si="560"/>
        <v>0</v>
      </c>
      <c r="BS845" s="98">
        <f t="shared" si="561"/>
        <v>0</v>
      </c>
      <c r="BT845" s="184"/>
      <c r="BV845" s="103"/>
    </row>
    <row r="846" spans="1:74" ht="31.5" customHeight="1" x14ac:dyDescent="0.25">
      <c r="A846" s="74">
        <v>21</v>
      </c>
      <c r="B846" s="75">
        <v>629</v>
      </c>
      <c r="C846" s="49" t="s">
        <v>2059</v>
      </c>
      <c r="D846" s="349" t="s">
        <v>4056</v>
      </c>
      <c r="E846" s="76" t="s">
        <v>1118</v>
      </c>
      <c r="F846" s="380" t="s">
        <v>4086</v>
      </c>
      <c r="G846" s="380"/>
      <c r="H846" s="380"/>
      <c r="I846" s="380"/>
      <c r="J846" s="380"/>
      <c r="K846" s="380"/>
      <c r="L846" s="380" t="s">
        <v>4085</v>
      </c>
      <c r="M846" s="76" t="s">
        <v>2371</v>
      </c>
      <c r="N846" s="49" t="s">
        <v>1133</v>
      </c>
      <c r="O846" s="49"/>
      <c r="P846" s="76" t="str">
        <f>IF(COUNTIF(N846,"*未確定*"),"番地未確定","")</f>
        <v/>
      </c>
      <c r="Q846" s="102" t="s">
        <v>48</v>
      </c>
      <c r="R846" s="49"/>
      <c r="S846" s="76" t="s">
        <v>1856</v>
      </c>
      <c r="T846" s="76" t="s">
        <v>47</v>
      </c>
      <c r="U846" s="89">
        <v>42909</v>
      </c>
      <c r="V846" s="90">
        <v>1</v>
      </c>
      <c r="W846" s="399">
        <f t="shared" si="539"/>
        <v>413680</v>
      </c>
      <c r="X846" s="171" t="s">
        <v>3368</v>
      </c>
      <c r="Y846" s="76" t="s">
        <v>3658</v>
      </c>
      <c r="Z846" s="482" t="s">
        <v>4575</v>
      </c>
      <c r="AA846" s="482" t="s">
        <v>4575</v>
      </c>
      <c r="AB846" s="482" t="s">
        <v>4576</v>
      </c>
      <c r="AC846" s="132" t="str">
        <f>IF(AZ846=0,"【支払済】","")</f>
        <v>【支払済】</v>
      </c>
      <c r="AD846" s="132">
        <v>42879</v>
      </c>
      <c r="AE846" s="218">
        <v>42878</v>
      </c>
      <c r="AF846" s="132" t="str">
        <f t="shared" si="540"/>
        <v/>
      </c>
      <c r="AG846" s="132">
        <f t="shared" si="541"/>
        <v>42878</v>
      </c>
      <c r="AH846" s="218"/>
      <c r="AI846" s="219"/>
      <c r="AJ846" s="220"/>
      <c r="AK846" s="211"/>
      <c r="AL846" s="227"/>
      <c r="AM846" s="208">
        <v>413680</v>
      </c>
      <c r="AN846" s="93"/>
      <c r="AO846" s="49" t="str">
        <f t="shared" si="542"/>
        <v>岐阜県中津川市福岡字馬場平５－２９</v>
      </c>
      <c r="AP846" s="49"/>
      <c r="AQ846" s="89">
        <v>42909</v>
      </c>
      <c r="AR846" s="93">
        <v>413680</v>
      </c>
      <c r="AS846" s="89"/>
      <c r="AT846" s="93"/>
      <c r="AU846" s="89"/>
      <c r="AV846" s="93"/>
      <c r="AW846" s="89"/>
      <c r="AX846" s="103"/>
      <c r="AY846" s="391">
        <f t="shared" si="563"/>
        <v>413680</v>
      </c>
      <c r="AZ846" s="95">
        <f t="shared" si="565"/>
        <v>0</v>
      </c>
      <c r="BA846" s="49" t="str">
        <f t="shared" si="543"/>
        <v>岐阜県中津川市福岡字馬場平５－２９</v>
      </c>
      <c r="BB846" s="48">
        <f t="shared" si="564"/>
        <v>1</v>
      </c>
      <c r="BC846" s="96" t="str">
        <f t="shared" si="545"/>
        <v>登記有</v>
      </c>
      <c r="BD846" s="89" t="str">
        <f t="shared" si="566"/>
        <v>【支払済】</v>
      </c>
      <c r="BE846" s="97">
        <f t="shared" si="547"/>
        <v>0</v>
      </c>
      <c r="BF846" s="97">
        <f t="shared" si="548"/>
        <v>0</v>
      </c>
      <c r="BG846" s="97">
        <f t="shared" si="549"/>
        <v>0</v>
      </c>
      <c r="BH846" s="97">
        <f t="shared" si="550"/>
        <v>0</v>
      </c>
      <c r="BI846" s="97">
        <f t="shared" si="551"/>
        <v>0</v>
      </c>
      <c r="BJ846" s="97">
        <f t="shared" si="552"/>
        <v>0</v>
      </c>
      <c r="BK846" s="97">
        <f t="shared" si="553"/>
        <v>0</v>
      </c>
      <c r="BL846" s="97">
        <f t="shared" si="554"/>
        <v>0</v>
      </c>
      <c r="BM846" s="97">
        <f t="shared" si="555"/>
        <v>0</v>
      </c>
      <c r="BN846" s="97">
        <f t="shared" si="556"/>
        <v>0</v>
      </c>
      <c r="BO846" s="97">
        <f t="shared" si="557"/>
        <v>0</v>
      </c>
      <c r="BP846" s="97">
        <f t="shared" si="558"/>
        <v>0</v>
      </c>
      <c r="BQ846" s="97">
        <f t="shared" si="559"/>
        <v>0</v>
      </c>
      <c r="BR846" s="97">
        <f t="shared" si="560"/>
        <v>0</v>
      </c>
      <c r="BS846" s="98">
        <f t="shared" si="561"/>
        <v>0</v>
      </c>
      <c r="BT846" s="184"/>
      <c r="BV846" s="103"/>
    </row>
    <row r="847" spans="1:74" ht="31.5" customHeight="1" x14ac:dyDescent="0.25">
      <c r="A847" s="74">
        <v>21</v>
      </c>
      <c r="B847" s="75">
        <v>630</v>
      </c>
      <c r="C847" s="49" t="s">
        <v>2059</v>
      </c>
      <c r="D847" s="76" t="s">
        <v>3393</v>
      </c>
      <c r="E847" s="76" t="s">
        <v>1136</v>
      </c>
      <c r="F847" s="101"/>
      <c r="G847" s="101"/>
      <c r="H847" s="101"/>
      <c r="I847" s="101"/>
      <c r="J847" s="257"/>
      <c r="K847" s="101"/>
      <c r="L847" s="101"/>
      <c r="M847" s="76" t="s">
        <v>2371</v>
      </c>
      <c r="N847" s="49" t="s">
        <v>1602</v>
      </c>
      <c r="O847" s="49"/>
      <c r="P847" s="49"/>
      <c r="Q847" s="102" t="s">
        <v>298</v>
      </c>
      <c r="R847" s="103"/>
      <c r="S847" s="76" t="s">
        <v>1856</v>
      </c>
      <c r="T847" s="76" t="s">
        <v>47</v>
      </c>
      <c r="U847" s="89"/>
      <c r="V847" s="90">
        <v>8</v>
      </c>
      <c r="W847" s="399">
        <f t="shared" si="539"/>
        <v>2566340</v>
      </c>
      <c r="X847" s="171" t="s">
        <v>3369</v>
      </c>
      <c r="Y847" s="76" t="s">
        <v>3658</v>
      </c>
      <c r="Z847" s="482" t="s">
        <v>4575</v>
      </c>
      <c r="AA847" s="482" t="s">
        <v>4575</v>
      </c>
      <c r="AB847" s="482" t="s">
        <v>4576</v>
      </c>
      <c r="AC847" s="121"/>
      <c r="AD847" s="132">
        <v>42816</v>
      </c>
      <c r="AE847" s="132"/>
      <c r="AF847" s="132" t="str">
        <f t="shared" si="540"/>
        <v/>
      </c>
      <c r="AG847" s="132">
        <f t="shared" si="541"/>
        <v>42816</v>
      </c>
      <c r="AH847" s="132"/>
      <c r="AI847" s="132"/>
      <c r="AJ847" s="132"/>
      <c r="AK847" s="112"/>
      <c r="AL847" s="132"/>
      <c r="AM847" s="213"/>
      <c r="AN847" s="111">
        <v>20530720</v>
      </c>
      <c r="AO847" s="49" t="str">
        <f t="shared" si="542"/>
        <v>岐阜県中津川市福岡字馬場平５－３３他</v>
      </c>
      <c r="AP847" s="49"/>
      <c r="AQ847" s="89"/>
      <c r="AR847" s="93"/>
      <c r="AS847" s="89"/>
      <c r="AT847" s="93"/>
      <c r="AU847" s="89"/>
      <c r="AV847" s="93"/>
      <c r="AW847" s="107"/>
      <c r="AX847" s="103"/>
      <c r="AY847" s="391">
        <f t="shared" si="563"/>
        <v>0</v>
      </c>
      <c r="AZ847" s="95" t="str">
        <f t="shared" si="565"/>
        <v/>
      </c>
      <c r="BA847" s="49" t="str">
        <f t="shared" si="543"/>
        <v>岐阜県中津川市福岡字馬場平５－３３他</v>
      </c>
      <c r="BB847" s="48">
        <f t="shared" si="564"/>
        <v>8</v>
      </c>
      <c r="BC847" s="96" t="str">
        <f t="shared" si="545"/>
        <v>登記有</v>
      </c>
      <c r="BD847" s="89">
        <f t="shared" si="566"/>
        <v>0</v>
      </c>
      <c r="BE847" s="97">
        <f t="shared" si="547"/>
        <v>0</v>
      </c>
      <c r="BF847" s="97" t="str">
        <f t="shared" si="548"/>
        <v/>
      </c>
      <c r="BG847" s="97">
        <f t="shared" si="549"/>
        <v>0</v>
      </c>
      <c r="BH847" s="97">
        <f t="shared" si="550"/>
        <v>0</v>
      </c>
      <c r="BI847" s="97">
        <f t="shared" si="551"/>
        <v>0</v>
      </c>
      <c r="BJ847" s="97">
        <f t="shared" si="552"/>
        <v>0</v>
      </c>
      <c r="BK847" s="97">
        <f t="shared" si="553"/>
        <v>0</v>
      </c>
      <c r="BL847" s="97">
        <f t="shared" si="554"/>
        <v>0</v>
      </c>
      <c r="BM847" s="97">
        <f t="shared" si="555"/>
        <v>0</v>
      </c>
      <c r="BN847" s="97">
        <f t="shared" si="556"/>
        <v>0</v>
      </c>
      <c r="BO847" s="97">
        <f t="shared" si="557"/>
        <v>0</v>
      </c>
      <c r="BP847" s="97">
        <f t="shared" si="558"/>
        <v>0</v>
      </c>
      <c r="BQ847" s="97">
        <f t="shared" si="559"/>
        <v>0</v>
      </c>
      <c r="BR847" s="97">
        <f t="shared" si="560"/>
        <v>0</v>
      </c>
      <c r="BS847" s="98" t="e">
        <f t="shared" si="561"/>
        <v>#VALUE!</v>
      </c>
      <c r="BT847" s="184"/>
      <c r="BV847" s="103"/>
    </row>
    <row r="848" spans="1:74" ht="31.5" customHeight="1" x14ac:dyDescent="0.25">
      <c r="A848" s="74">
        <v>21</v>
      </c>
      <c r="B848" s="75">
        <v>632</v>
      </c>
      <c r="C848" s="49" t="s">
        <v>2059</v>
      </c>
      <c r="D848" s="349" t="s">
        <v>4128</v>
      </c>
      <c r="E848" s="76" t="s">
        <v>1073</v>
      </c>
      <c r="F848" s="380" t="s">
        <v>4132</v>
      </c>
      <c r="G848" s="101"/>
      <c r="H848" s="101"/>
      <c r="I848" s="101"/>
      <c r="J848" s="257"/>
      <c r="K848" s="101"/>
      <c r="L848" s="380" t="s">
        <v>4076</v>
      </c>
      <c r="M848" s="76" t="s">
        <v>2371</v>
      </c>
      <c r="N848" s="49" t="s">
        <v>1601</v>
      </c>
      <c r="O848" s="49"/>
      <c r="P848" s="49"/>
      <c r="Q848" s="102" t="s">
        <v>297</v>
      </c>
      <c r="R848" s="103"/>
      <c r="S848" s="76" t="s">
        <v>1856</v>
      </c>
      <c r="T848" s="76" t="s">
        <v>47</v>
      </c>
      <c r="U848" s="89" t="s">
        <v>381</v>
      </c>
      <c r="V848" s="90">
        <v>1</v>
      </c>
      <c r="W848" s="399">
        <f t="shared" si="539"/>
        <v>612460</v>
      </c>
      <c r="X848" s="171" t="s">
        <v>3370</v>
      </c>
      <c r="Y848" s="121"/>
      <c r="Z848" s="482" t="s">
        <v>4575</v>
      </c>
      <c r="AA848" s="482" t="s">
        <v>4575</v>
      </c>
      <c r="AB848" s="482" t="s">
        <v>4576</v>
      </c>
      <c r="AC848" s="121"/>
      <c r="AD848" s="132">
        <v>42786</v>
      </c>
      <c r="AE848" s="132"/>
      <c r="AF848" s="132" t="str">
        <f t="shared" si="540"/>
        <v/>
      </c>
      <c r="AG848" s="132">
        <f t="shared" si="541"/>
        <v>42786</v>
      </c>
      <c r="AH848" s="132"/>
      <c r="AI848" s="132"/>
      <c r="AJ848" s="132"/>
      <c r="AK848" s="112"/>
      <c r="AL848" s="132"/>
      <c r="AM848" s="213"/>
      <c r="AN848" s="111">
        <v>612460</v>
      </c>
      <c r="AO848" s="49" t="str">
        <f t="shared" si="542"/>
        <v>岐阜県中津川市落合３１５３－１－１</v>
      </c>
      <c r="AP848" s="49"/>
      <c r="AQ848" s="89"/>
      <c r="AR848" s="93"/>
      <c r="AS848" s="89"/>
      <c r="AT848" s="93"/>
      <c r="AU848" s="89"/>
      <c r="AV848" s="93"/>
      <c r="AW848" s="107"/>
      <c r="AX848" s="103"/>
      <c r="AY848" s="391">
        <f t="shared" si="563"/>
        <v>0</v>
      </c>
      <c r="AZ848" s="95" t="str">
        <f t="shared" si="565"/>
        <v/>
      </c>
      <c r="BA848" s="49" t="str">
        <f t="shared" si="543"/>
        <v>岐阜県中津川市落合３１５３－１－１</v>
      </c>
      <c r="BB848" s="48">
        <f t="shared" si="564"/>
        <v>1</v>
      </c>
      <c r="BC848" s="96">
        <f t="shared" si="545"/>
        <v>0</v>
      </c>
      <c r="BD848" s="89">
        <f t="shared" si="566"/>
        <v>0</v>
      </c>
      <c r="BE848" s="97">
        <f t="shared" si="547"/>
        <v>0</v>
      </c>
      <c r="BF848" s="97" t="str">
        <f t="shared" si="548"/>
        <v/>
      </c>
      <c r="BG848" s="97">
        <f t="shared" si="549"/>
        <v>0</v>
      </c>
      <c r="BH848" s="97">
        <f t="shared" si="550"/>
        <v>0</v>
      </c>
      <c r="BI848" s="97">
        <f t="shared" si="551"/>
        <v>0</v>
      </c>
      <c r="BJ848" s="97">
        <f t="shared" si="552"/>
        <v>0</v>
      </c>
      <c r="BK848" s="97">
        <f t="shared" si="553"/>
        <v>0</v>
      </c>
      <c r="BL848" s="97">
        <f t="shared" si="554"/>
        <v>0</v>
      </c>
      <c r="BM848" s="97">
        <f t="shared" si="555"/>
        <v>0</v>
      </c>
      <c r="BN848" s="97">
        <f t="shared" si="556"/>
        <v>0</v>
      </c>
      <c r="BO848" s="97">
        <f t="shared" si="557"/>
        <v>0</v>
      </c>
      <c r="BP848" s="97">
        <f t="shared" si="558"/>
        <v>0</v>
      </c>
      <c r="BQ848" s="97">
        <f t="shared" si="559"/>
        <v>0</v>
      </c>
      <c r="BR848" s="97">
        <f t="shared" si="560"/>
        <v>0</v>
      </c>
      <c r="BS848" s="98" t="e">
        <f t="shared" si="561"/>
        <v>#VALUE!</v>
      </c>
      <c r="BT848" s="183"/>
      <c r="BU848" s="118"/>
      <c r="BV848" s="103"/>
    </row>
    <row r="849" spans="1:74" ht="31.5" customHeight="1" x14ac:dyDescent="0.25">
      <c r="A849" s="74">
        <v>21</v>
      </c>
      <c r="B849" s="75">
        <v>631</v>
      </c>
      <c r="C849" s="49" t="s">
        <v>2059</v>
      </c>
      <c r="D849" s="349" t="s">
        <v>4056</v>
      </c>
      <c r="E849" s="76" t="s">
        <v>1073</v>
      </c>
      <c r="F849" s="380" t="s">
        <v>4068</v>
      </c>
      <c r="G849" s="101"/>
      <c r="H849" s="101"/>
      <c r="I849" s="101"/>
      <c r="J849" s="257"/>
      <c r="K849" s="101"/>
      <c r="L849" s="380" t="s">
        <v>4076</v>
      </c>
      <c r="M849" s="76" t="s">
        <v>2371</v>
      </c>
      <c r="N849" s="49" t="s">
        <v>1601</v>
      </c>
      <c r="O849" s="49"/>
      <c r="P849" s="76" t="str">
        <f>IF(COUNTIF(N849,"*未確定*"),"番地未確定","")</f>
        <v/>
      </c>
      <c r="Q849" s="102" t="s">
        <v>807</v>
      </c>
      <c r="R849" s="49"/>
      <c r="S849" s="76" t="s">
        <v>1856</v>
      </c>
      <c r="T849" s="76" t="s">
        <v>47</v>
      </c>
      <c r="U849" s="89"/>
      <c r="V849" s="90">
        <v>1</v>
      </c>
      <c r="W849" s="399">
        <f t="shared" si="539"/>
        <v>612460</v>
      </c>
      <c r="X849" s="171" t="s">
        <v>3370</v>
      </c>
      <c r="Y849" s="76"/>
      <c r="Z849" s="482" t="s">
        <v>4575</v>
      </c>
      <c r="AA849" s="482" t="s">
        <v>4575</v>
      </c>
      <c r="AB849" s="482" t="s">
        <v>4576</v>
      </c>
      <c r="AC849" s="132" t="str">
        <f>IF(AZ849=0,"【支払済】","")</f>
        <v>【支払済】</v>
      </c>
      <c r="AD849" s="132">
        <v>43444</v>
      </c>
      <c r="AE849" s="218">
        <v>42786</v>
      </c>
      <c r="AF849" s="132" t="str">
        <f t="shared" si="540"/>
        <v/>
      </c>
      <c r="AG849" s="132">
        <f t="shared" si="541"/>
        <v>42786</v>
      </c>
      <c r="AH849" s="218"/>
      <c r="AI849" s="219"/>
      <c r="AJ849" s="220"/>
      <c r="AK849" s="206"/>
      <c r="AL849" s="227"/>
      <c r="AM849" s="208">
        <v>612460</v>
      </c>
      <c r="AN849" s="93"/>
      <c r="AO849" s="49" t="str">
        <f t="shared" si="542"/>
        <v>岐阜県中津川市落合３１５３－１－１</v>
      </c>
      <c r="AP849" s="49"/>
      <c r="AQ849" s="89">
        <v>43474</v>
      </c>
      <c r="AR849" s="93">
        <v>612460</v>
      </c>
      <c r="AS849" s="89"/>
      <c r="AT849" s="93"/>
      <c r="AU849" s="89"/>
      <c r="AV849" s="93"/>
      <c r="AW849" s="89"/>
      <c r="AX849" s="103"/>
      <c r="AY849" s="391">
        <f t="shared" si="563"/>
        <v>612460</v>
      </c>
      <c r="AZ849" s="95">
        <f t="shared" si="565"/>
        <v>0</v>
      </c>
      <c r="BA849" s="49" t="str">
        <f t="shared" si="543"/>
        <v>岐阜県中津川市落合３１５３－１－１</v>
      </c>
      <c r="BB849" s="48">
        <f t="shared" si="564"/>
        <v>1</v>
      </c>
      <c r="BC849" s="96">
        <f t="shared" si="545"/>
        <v>0</v>
      </c>
      <c r="BD849" s="89" t="str">
        <f t="shared" si="566"/>
        <v>【支払済】</v>
      </c>
      <c r="BE849" s="97">
        <f t="shared" si="547"/>
        <v>0</v>
      </c>
      <c r="BF849" s="97">
        <f t="shared" si="548"/>
        <v>0</v>
      </c>
      <c r="BG849" s="97">
        <f t="shared" si="549"/>
        <v>0</v>
      </c>
      <c r="BH849" s="97">
        <f t="shared" si="550"/>
        <v>0</v>
      </c>
      <c r="BI849" s="97">
        <f t="shared" si="551"/>
        <v>0</v>
      </c>
      <c r="BJ849" s="97">
        <f t="shared" si="552"/>
        <v>0</v>
      </c>
      <c r="BK849" s="97">
        <f t="shared" si="553"/>
        <v>0</v>
      </c>
      <c r="BL849" s="97">
        <f t="shared" si="554"/>
        <v>0</v>
      </c>
      <c r="BM849" s="97">
        <f t="shared" si="555"/>
        <v>0</v>
      </c>
      <c r="BN849" s="97">
        <f t="shared" si="556"/>
        <v>0</v>
      </c>
      <c r="BO849" s="97">
        <f t="shared" si="557"/>
        <v>0</v>
      </c>
      <c r="BP849" s="97">
        <f t="shared" si="558"/>
        <v>0</v>
      </c>
      <c r="BQ849" s="97">
        <f t="shared" si="559"/>
        <v>0</v>
      </c>
      <c r="BR849" s="97">
        <f t="shared" si="560"/>
        <v>0</v>
      </c>
      <c r="BS849" s="98">
        <f t="shared" si="561"/>
        <v>0</v>
      </c>
      <c r="BT849" s="184"/>
      <c r="BV849" s="103"/>
    </row>
    <row r="850" spans="1:74" ht="31.5" customHeight="1" x14ac:dyDescent="0.25">
      <c r="A850" s="74">
        <v>21</v>
      </c>
      <c r="B850" s="75">
        <v>612</v>
      </c>
      <c r="C850" s="49" t="s">
        <v>2054</v>
      </c>
      <c r="D850" s="76" t="s">
        <v>3393</v>
      </c>
      <c r="E850" s="76" t="s">
        <v>1338</v>
      </c>
      <c r="F850" s="101"/>
      <c r="G850" s="101"/>
      <c r="H850" s="101"/>
      <c r="I850" s="101"/>
      <c r="J850" s="257"/>
      <c r="K850" s="101"/>
      <c r="L850" s="101"/>
      <c r="M850" s="76" t="s">
        <v>2371</v>
      </c>
      <c r="N850" s="49" t="s">
        <v>1593</v>
      </c>
      <c r="O850" s="49"/>
      <c r="P850" s="49"/>
      <c r="Q850" s="102" t="s">
        <v>299</v>
      </c>
      <c r="R850" s="103"/>
      <c r="S850" s="76" t="s">
        <v>1856</v>
      </c>
      <c r="T850" s="76" t="s">
        <v>300</v>
      </c>
      <c r="U850" s="89"/>
      <c r="V850" s="90">
        <v>1</v>
      </c>
      <c r="W850" s="399">
        <f t="shared" si="539"/>
        <v>202300</v>
      </c>
      <c r="X850" s="171" t="s">
        <v>3371</v>
      </c>
      <c r="Y850" s="121"/>
      <c r="Z850" s="482" t="s">
        <v>4576</v>
      </c>
      <c r="AA850" s="482" t="s">
        <v>4576</v>
      </c>
      <c r="AB850" s="482" t="s">
        <v>4576</v>
      </c>
      <c r="AC850" s="121"/>
      <c r="AD850" s="132">
        <v>42818</v>
      </c>
      <c r="AE850" s="132"/>
      <c r="AF850" s="132" t="str">
        <f t="shared" si="540"/>
        <v/>
      </c>
      <c r="AG850" s="132">
        <f t="shared" si="541"/>
        <v>42818</v>
      </c>
      <c r="AH850" s="132"/>
      <c r="AI850" s="132"/>
      <c r="AJ850" s="132"/>
      <c r="AK850" s="112"/>
      <c r="AL850" s="132"/>
      <c r="AM850" s="213"/>
      <c r="AN850" s="111">
        <v>202300</v>
      </c>
      <c r="AO850" s="49" t="str">
        <f t="shared" si="542"/>
        <v>岐阜県美濃市神洞字間倉３３－１－１～２</v>
      </c>
      <c r="AP850" s="49"/>
      <c r="AQ850" s="89"/>
      <c r="AR850" s="93"/>
      <c r="AS850" s="89"/>
      <c r="AT850" s="93"/>
      <c r="AU850" s="89"/>
      <c r="AV850" s="93"/>
      <c r="AW850" s="107"/>
      <c r="AX850" s="103"/>
      <c r="AY850" s="391">
        <f t="shared" si="563"/>
        <v>0</v>
      </c>
      <c r="AZ850" s="95" t="str">
        <f t="shared" si="565"/>
        <v/>
      </c>
      <c r="BA850" s="49" t="str">
        <f t="shared" si="543"/>
        <v>岐阜県美濃市神洞字間倉３３－１－１～２</v>
      </c>
      <c r="BB850" s="48">
        <f t="shared" si="564"/>
        <v>1</v>
      </c>
      <c r="BC850" s="96">
        <f t="shared" si="545"/>
        <v>0</v>
      </c>
      <c r="BD850" s="89">
        <f t="shared" si="566"/>
        <v>0</v>
      </c>
      <c r="BE850" s="97">
        <f t="shared" si="547"/>
        <v>0</v>
      </c>
      <c r="BF850" s="97" t="str">
        <f t="shared" si="548"/>
        <v/>
      </c>
      <c r="BG850" s="97">
        <f t="shared" si="549"/>
        <v>0</v>
      </c>
      <c r="BH850" s="97">
        <f t="shared" si="550"/>
        <v>0</v>
      </c>
      <c r="BI850" s="97">
        <f t="shared" si="551"/>
        <v>0</v>
      </c>
      <c r="BJ850" s="97">
        <f t="shared" si="552"/>
        <v>0</v>
      </c>
      <c r="BK850" s="97">
        <f t="shared" si="553"/>
        <v>0</v>
      </c>
      <c r="BL850" s="97">
        <f t="shared" si="554"/>
        <v>0</v>
      </c>
      <c r="BM850" s="97">
        <f t="shared" si="555"/>
        <v>0</v>
      </c>
      <c r="BN850" s="97">
        <f t="shared" si="556"/>
        <v>0</v>
      </c>
      <c r="BO850" s="97">
        <f t="shared" si="557"/>
        <v>0</v>
      </c>
      <c r="BP850" s="97">
        <f t="shared" si="558"/>
        <v>0</v>
      </c>
      <c r="BQ850" s="97">
        <f t="shared" si="559"/>
        <v>0</v>
      </c>
      <c r="BR850" s="97">
        <f t="shared" si="560"/>
        <v>0</v>
      </c>
      <c r="BS850" s="98" t="e">
        <f t="shared" si="561"/>
        <v>#VALUE!</v>
      </c>
      <c r="BT850" s="183"/>
      <c r="BU850" s="118"/>
      <c r="BV850" s="103"/>
    </row>
    <row r="851" spans="1:74" ht="31.5" customHeight="1" x14ac:dyDescent="0.25">
      <c r="A851" s="74">
        <v>21</v>
      </c>
      <c r="B851" s="75">
        <v>598</v>
      </c>
      <c r="C851" s="49" t="s">
        <v>2049</v>
      </c>
      <c r="D851" s="349" t="s">
        <v>4056</v>
      </c>
      <c r="E851" s="76" t="s">
        <v>1225</v>
      </c>
      <c r="F851" s="380" t="s">
        <v>4080</v>
      </c>
      <c r="G851" s="380"/>
      <c r="H851" s="380"/>
      <c r="I851" s="380"/>
      <c r="J851" s="380"/>
      <c r="K851" s="380"/>
      <c r="L851" s="380" t="s">
        <v>4079</v>
      </c>
      <c r="M851" s="76" t="s">
        <v>2371</v>
      </c>
      <c r="N851" s="49" t="s">
        <v>1582</v>
      </c>
      <c r="O851" s="49"/>
      <c r="P851" s="49"/>
      <c r="Q851" s="102" t="s">
        <v>301</v>
      </c>
      <c r="R851" s="103"/>
      <c r="S851" s="48" t="s">
        <v>1856</v>
      </c>
      <c r="T851" s="76" t="s">
        <v>46</v>
      </c>
      <c r="U851" s="89" t="s">
        <v>381</v>
      </c>
      <c r="V851" s="90">
        <v>3</v>
      </c>
      <c r="W851" s="399">
        <f t="shared" si="539"/>
        <v>576432</v>
      </c>
      <c r="X851" s="171" t="s">
        <v>3372</v>
      </c>
      <c r="Y851" s="121"/>
      <c r="Z851" s="482" t="s">
        <v>4575</v>
      </c>
      <c r="AA851" s="482" t="s">
        <v>4575</v>
      </c>
      <c r="AB851" s="482" t="s">
        <v>4576</v>
      </c>
      <c r="AC851" s="121"/>
      <c r="AD851" s="132">
        <v>42341</v>
      </c>
      <c r="AE851" s="132"/>
      <c r="AF851" s="132" t="str">
        <f t="shared" si="540"/>
        <v/>
      </c>
      <c r="AG851" s="132">
        <f t="shared" si="541"/>
        <v>42341</v>
      </c>
      <c r="AH851" s="132"/>
      <c r="AI851" s="132"/>
      <c r="AJ851" s="132"/>
      <c r="AK851" s="215"/>
      <c r="AL851" s="132"/>
      <c r="AM851" s="213"/>
      <c r="AN851" s="111">
        <f>605932+561682*2</f>
        <v>1729296</v>
      </c>
      <c r="AO851" s="49" t="str">
        <f t="shared" si="542"/>
        <v>岐阜県揖斐郡揖斐川町上野１７３０－２－１～３</v>
      </c>
      <c r="AP851" s="49"/>
      <c r="AQ851" s="89"/>
      <c r="AR851" s="93"/>
      <c r="AS851" s="89"/>
      <c r="AT851" s="93"/>
      <c r="AU851" s="89"/>
      <c r="AV851" s="93"/>
      <c r="AW851" s="107"/>
      <c r="AX851" s="103"/>
      <c r="AY851" s="391">
        <f t="shared" si="563"/>
        <v>0</v>
      </c>
      <c r="AZ851" s="95" t="str">
        <f t="shared" si="565"/>
        <v/>
      </c>
      <c r="BA851" s="49" t="str">
        <f t="shared" si="543"/>
        <v>岐阜県揖斐郡揖斐川町上野１７３０－２－１～３</v>
      </c>
      <c r="BB851" s="48">
        <f t="shared" si="564"/>
        <v>3</v>
      </c>
      <c r="BC851" s="96">
        <f t="shared" si="545"/>
        <v>0</v>
      </c>
      <c r="BD851" s="89">
        <f t="shared" si="566"/>
        <v>0</v>
      </c>
      <c r="BE851" s="97">
        <f t="shared" si="547"/>
        <v>0</v>
      </c>
      <c r="BF851" s="97" t="str">
        <f t="shared" si="548"/>
        <v/>
      </c>
      <c r="BG851" s="97">
        <f t="shared" si="549"/>
        <v>0</v>
      </c>
      <c r="BH851" s="97">
        <f t="shared" si="550"/>
        <v>0</v>
      </c>
      <c r="BI851" s="97">
        <f t="shared" si="551"/>
        <v>0</v>
      </c>
      <c r="BJ851" s="97">
        <f t="shared" si="552"/>
        <v>0</v>
      </c>
      <c r="BK851" s="97">
        <f t="shared" si="553"/>
        <v>0</v>
      </c>
      <c r="BL851" s="97">
        <f t="shared" si="554"/>
        <v>0</v>
      </c>
      <c r="BM851" s="97">
        <f t="shared" si="555"/>
        <v>0</v>
      </c>
      <c r="BN851" s="97">
        <f t="shared" si="556"/>
        <v>0</v>
      </c>
      <c r="BO851" s="97">
        <f t="shared" si="557"/>
        <v>0</v>
      </c>
      <c r="BP851" s="97">
        <f t="shared" si="558"/>
        <v>0</v>
      </c>
      <c r="BQ851" s="97">
        <f t="shared" si="559"/>
        <v>0</v>
      </c>
      <c r="BR851" s="97">
        <f t="shared" si="560"/>
        <v>0</v>
      </c>
      <c r="BS851" s="98" t="e">
        <f t="shared" si="561"/>
        <v>#VALUE!</v>
      </c>
      <c r="BT851" s="183"/>
      <c r="BV851" s="103"/>
    </row>
    <row r="852" spans="1:74" ht="31.5" customHeight="1" x14ac:dyDescent="0.25">
      <c r="A852" s="74">
        <v>21</v>
      </c>
      <c r="B852" s="75">
        <v>597</v>
      </c>
      <c r="C852" s="49" t="s">
        <v>2049</v>
      </c>
      <c r="D852" s="76" t="s">
        <v>3393</v>
      </c>
      <c r="E852" s="76" t="s">
        <v>1225</v>
      </c>
      <c r="F852" s="101"/>
      <c r="G852" s="101"/>
      <c r="H852" s="101"/>
      <c r="I852" s="101"/>
      <c r="J852" s="257"/>
      <c r="K852" s="101"/>
      <c r="L852" s="101"/>
      <c r="M852" s="76" t="s">
        <v>2371</v>
      </c>
      <c r="N852" s="49" t="s">
        <v>1582</v>
      </c>
      <c r="O852" s="49"/>
      <c r="P852" s="76" t="str">
        <f>IF(COUNTIF(N852,"*未確定*"),"番地未確定","")</f>
        <v/>
      </c>
      <c r="Q852" s="102" t="s">
        <v>800</v>
      </c>
      <c r="R852" s="49"/>
      <c r="S852" s="48" t="s">
        <v>1856</v>
      </c>
      <c r="T852" s="76" t="s">
        <v>46</v>
      </c>
      <c r="U852" s="89">
        <v>43483</v>
      </c>
      <c r="V852" s="90">
        <v>3</v>
      </c>
      <c r="W852" s="399">
        <f t="shared" si="539"/>
        <v>627033.33333333337</v>
      </c>
      <c r="X852" s="171" t="s">
        <v>3372</v>
      </c>
      <c r="Y852" s="76"/>
      <c r="Z852" s="482" t="s">
        <v>4575</v>
      </c>
      <c r="AA852" s="482" t="s">
        <v>4575</v>
      </c>
      <c r="AB852" s="482" t="s">
        <v>4576</v>
      </c>
      <c r="AC852" s="132" t="str">
        <f>IF(AZ852=0,"【支払済】","")</f>
        <v>【支払済】</v>
      </c>
      <c r="AD852" s="132">
        <v>43461</v>
      </c>
      <c r="AE852" s="218">
        <v>42341</v>
      </c>
      <c r="AF852" s="132" t="str">
        <f t="shared" si="540"/>
        <v/>
      </c>
      <c r="AG852" s="132">
        <f t="shared" si="541"/>
        <v>42341</v>
      </c>
      <c r="AH852" s="218"/>
      <c r="AI852" s="219"/>
      <c r="AJ852" s="220"/>
      <c r="AK852" s="206"/>
      <c r="AL852" s="227"/>
      <c r="AM852" s="208">
        <f>618001+618001+645098</f>
        <v>1881100</v>
      </c>
      <c r="AN852" s="93"/>
      <c r="AO852" s="49" t="str">
        <f t="shared" si="542"/>
        <v>岐阜県揖斐郡揖斐川町上野１７３０－２－１～３</v>
      </c>
      <c r="AP852" s="49"/>
      <c r="AQ852" s="89">
        <v>43483</v>
      </c>
      <c r="AR852" s="93">
        <f>618001+618001+645098</f>
        <v>1881100</v>
      </c>
      <c r="AS852" s="89"/>
      <c r="AT852" s="93"/>
      <c r="AU852" s="89"/>
      <c r="AV852" s="93"/>
      <c r="AW852" s="89"/>
      <c r="AX852" s="103"/>
      <c r="AY852" s="391">
        <f t="shared" si="563"/>
        <v>1881100</v>
      </c>
      <c r="AZ852" s="95">
        <f t="shared" si="565"/>
        <v>0</v>
      </c>
      <c r="BA852" s="49" t="str">
        <f t="shared" si="543"/>
        <v>岐阜県揖斐郡揖斐川町上野１７３０－２－１～３</v>
      </c>
      <c r="BB852" s="48">
        <f t="shared" si="564"/>
        <v>3</v>
      </c>
      <c r="BC852" s="96">
        <f t="shared" si="545"/>
        <v>0</v>
      </c>
      <c r="BD852" s="89" t="str">
        <f t="shared" si="566"/>
        <v>【支払済】</v>
      </c>
      <c r="BE852" s="97">
        <f t="shared" si="547"/>
        <v>0</v>
      </c>
      <c r="BF852" s="97">
        <f t="shared" si="548"/>
        <v>0</v>
      </c>
      <c r="BG852" s="97">
        <f t="shared" si="549"/>
        <v>0</v>
      </c>
      <c r="BH852" s="97">
        <f t="shared" si="550"/>
        <v>0</v>
      </c>
      <c r="BI852" s="97">
        <f t="shared" si="551"/>
        <v>0</v>
      </c>
      <c r="BJ852" s="97">
        <f t="shared" si="552"/>
        <v>0</v>
      </c>
      <c r="BK852" s="97">
        <f t="shared" si="553"/>
        <v>0</v>
      </c>
      <c r="BL852" s="97">
        <f t="shared" si="554"/>
        <v>0</v>
      </c>
      <c r="BM852" s="97">
        <f t="shared" si="555"/>
        <v>0</v>
      </c>
      <c r="BN852" s="97">
        <f t="shared" si="556"/>
        <v>0</v>
      </c>
      <c r="BO852" s="97">
        <f t="shared" si="557"/>
        <v>0</v>
      </c>
      <c r="BP852" s="97">
        <f t="shared" si="558"/>
        <v>0</v>
      </c>
      <c r="BQ852" s="97">
        <f t="shared" si="559"/>
        <v>0</v>
      </c>
      <c r="BR852" s="97">
        <f t="shared" si="560"/>
        <v>0</v>
      </c>
      <c r="BS852" s="98">
        <f t="shared" si="561"/>
        <v>0</v>
      </c>
      <c r="BT852" s="183"/>
      <c r="BV852" s="103"/>
    </row>
    <row r="853" spans="1:74" ht="31.5" customHeight="1" x14ac:dyDescent="0.25">
      <c r="A853" s="74">
        <v>22</v>
      </c>
      <c r="B853" s="75">
        <v>989</v>
      </c>
      <c r="C853" s="49" t="s">
        <v>2764</v>
      </c>
      <c r="D853" s="349" t="s">
        <v>4056</v>
      </c>
      <c r="E853" s="76" t="s">
        <v>1153</v>
      </c>
      <c r="F853" s="380" t="s">
        <v>2766</v>
      </c>
      <c r="G853" s="101"/>
      <c r="H853" s="101"/>
      <c r="I853" s="101"/>
      <c r="J853" s="257"/>
      <c r="K853" s="101"/>
      <c r="L853" s="101"/>
      <c r="M853" s="76" t="s">
        <v>2371</v>
      </c>
      <c r="N853" s="49" t="s">
        <v>2767</v>
      </c>
      <c r="O853" s="49"/>
      <c r="P853" s="76" t="str">
        <f>IF(COUNTIF(N853,"*未確定*"),"番地未確定","")</f>
        <v/>
      </c>
      <c r="Q853" s="102" t="s">
        <v>2765</v>
      </c>
      <c r="R853" s="49"/>
      <c r="S853" s="48" t="s">
        <v>1854</v>
      </c>
      <c r="T853" s="76" t="s">
        <v>17</v>
      </c>
      <c r="U853" s="89"/>
      <c r="V853" s="90">
        <v>1</v>
      </c>
      <c r="W853" s="399">
        <f t="shared" si="539"/>
        <v>415566</v>
      </c>
      <c r="X853" s="171" t="s">
        <v>2768</v>
      </c>
      <c r="Y853" s="76"/>
      <c r="Z853" s="482" t="s">
        <v>4575</v>
      </c>
      <c r="AA853" s="482" t="s">
        <v>4575</v>
      </c>
      <c r="AB853" s="482" t="s">
        <v>4576</v>
      </c>
      <c r="AC853" s="132">
        <v>43525</v>
      </c>
      <c r="AD853" s="132">
        <v>43495</v>
      </c>
      <c r="AE853" s="132"/>
      <c r="AF853" s="132" t="str">
        <f t="shared" si="540"/>
        <v/>
      </c>
      <c r="AG853" s="132">
        <f t="shared" si="541"/>
        <v>43495</v>
      </c>
      <c r="AH853" s="132"/>
      <c r="AI853" s="204"/>
      <c r="AJ853" s="205">
        <v>43521</v>
      </c>
      <c r="AK853" s="211"/>
      <c r="AL853" s="207"/>
      <c r="AM853" s="208"/>
      <c r="AN853" s="93">
        <v>415566</v>
      </c>
      <c r="AO853" s="49" t="str">
        <f t="shared" si="542"/>
        <v>静岡県加茂郡東伊豆町奈良本1276番1号</v>
      </c>
      <c r="AP853" s="49"/>
      <c r="AQ853" s="89"/>
      <c r="AR853" s="93"/>
      <c r="AS853" s="89"/>
      <c r="AT853" s="93"/>
      <c r="AU853" s="89"/>
      <c r="AV853" s="93"/>
      <c r="AW853" s="89"/>
      <c r="AX853" s="103"/>
      <c r="AY853" s="391">
        <f t="shared" si="563"/>
        <v>0</v>
      </c>
      <c r="AZ853" s="95"/>
      <c r="BA853" s="49" t="str">
        <f t="shared" si="543"/>
        <v>静岡県加茂郡東伊豆町奈良本1276番1号</v>
      </c>
      <c r="BB853" s="48">
        <f t="shared" si="564"/>
        <v>1</v>
      </c>
      <c r="BC853" s="96">
        <f t="shared" si="545"/>
        <v>0</v>
      </c>
      <c r="BD853" s="89">
        <f t="shared" si="566"/>
        <v>43525</v>
      </c>
      <c r="BE853" s="97">
        <f t="shared" si="547"/>
        <v>0</v>
      </c>
      <c r="BF853" s="97">
        <f t="shared" si="548"/>
        <v>0</v>
      </c>
      <c r="BG853" s="97">
        <f t="shared" si="549"/>
        <v>0</v>
      </c>
      <c r="BH853" s="97">
        <f t="shared" si="550"/>
        <v>0</v>
      </c>
      <c r="BI853" s="97">
        <f t="shared" si="551"/>
        <v>0</v>
      </c>
      <c r="BJ853" s="97">
        <f t="shared" si="552"/>
        <v>0</v>
      </c>
      <c r="BK853" s="97">
        <f t="shared" si="553"/>
        <v>0</v>
      </c>
      <c r="BL853" s="97">
        <f t="shared" si="554"/>
        <v>0</v>
      </c>
      <c r="BM853" s="97">
        <f t="shared" si="555"/>
        <v>0</v>
      </c>
      <c r="BN853" s="97">
        <f t="shared" si="556"/>
        <v>0</v>
      </c>
      <c r="BO853" s="97">
        <f t="shared" si="557"/>
        <v>0</v>
      </c>
      <c r="BP853" s="97">
        <f t="shared" si="558"/>
        <v>0</v>
      </c>
      <c r="BQ853" s="97">
        <f t="shared" si="559"/>
        <v>0</v>
      </c>
      <c r="BR853" s="97">
        <f t="shared" si="560"/>
        <v>0</v>
      </c>
      <c r="BS853" s="98">
        <f t="shared" si="561"/>
        <v>0</v>
      </c>
      <c r="BT853" s="183"/>
      <c r="BV853" s="103"/>
    </row>
    <row r="854" spans="1:74" ht="31.5" customHeight="1" x14ac:dyDescent="0.25">
      <c r="A854" s="74">
        <v>22</v>
      </c>
      <c r="B854" s="75">
        <v>1102</v>
      </c>
      <c r="C854" s="49" t="s">
        <v>2764</v>
      </c>
      <c r="D854" s="349" t="s">
        <v>4056</v>
      </c>
      <c r="E854" s="76" t="s">
        <v>1153</v>
      </c>
      <c r="F854" s="380" t="s">
        <v>2766</v>
      </c>
      <c r="G854" s="101"/>
      <c r="H854" s="101"/>
      <c r="I854" s="101"/>
      <c r="J854" s="257"/>
      <c r="K854" s="101"/>
      <c r="L854" s="101"/>
      <c r="M854" s="76" t="s">
        <v>2371</v>
      </c>
      <c r="N854" s="49" t="s">
        <v>2767</v>
      </c>
      <c r="O854" s="49"/>
      <c r="P854" s="76" t="str">
        <f>IF(COUNTIF(N854,"*未確定*"),"番地未確定","")</f>
        <v/>
      </c>
      <c r="Q854" s="102" t="s">
        <v>2765</v>
      </c>
      <c r="R854" s="49"/>
      <c r="S854" s="48" t="s">
        <v>1854</v>
      </c>
      <c r="T854" s="76" t="s">
        <v>17</v>
      </c>
      <c r="U854" s="89"/>
      <c r="V854" s="90">
        <v>1</v>
      </c>
      <c r="W854" s="399">
        <f t="shared" si="539"/>
        <v>415566</v>
      </c>
      <c r="X854" s="171" t="s">
        <v>2768</v>
      </c>
      <c r="Y854" s="76"/>
      <c r="Z854" s="482" t="s">
        <v>4575</v>
      </c>
      <c r="AA854" s="482" t="s">
        <v>4575</v>
      </c>
      <c r="AB854" s="482" t="s">
        <v>4576</v>
      </c>
      <c r="AC854" s="132">
        <v>42482</v>
      </c>
      <c r="AD854" s="132">
        <v>42451</v>
      </c>
      <c r="AE854" s="132"/>
      <c r="AF854" s="132" t="str">
        <f t="shared" si="540"/>
        <v/>
      </c>
      <c r="AG854" s="132">
        <f t="shared" si="541"/>
        <v>42451</v>
      </c>
      <c r="AH854" s="132"/>
      <c r="AI854" s="204"/>
      <c r="AJ854" s="205">
        <v>43521</v>
      </c>
      <c r="AK854" s="211"/>
      <c r="AL854" s="207"/>
      <c r="AM854" s="208"/>
      <c r="AN854" s="93">
        <v>415566</v>
      </c>
      <c r="AO854" s="49" t="str">
        <f t="shared" si="542"/>
        <v>静岡県加茂郡東伊豆町奈良本1276番1号</v>
      </c>
      <c r="AP854" s="49"/>
      <c r="AQ854" s="89"/>
      <c r="AR854" s="93"/>
      <c r="AS854" s="89"/>
      <c r="AT854" s="93"/>
      <c r="AU854" s="89"/>
      <c r="AV854" s="93"/>
      <c r="AW854" s="89"/>
      <c r="AX854" s="103"/>
      <c r="AY854" s="391">
        <f t="shared" si="563"/>
        <v>0</v>
      </c>
      <c r="AZ854" s="95" t="str">
        <f t="shared" ref="AZ854:AZ867" si="567">IF(AM854=0,"",AM854-AR854-AT854-AV854-AX854)</f>
        <v/>
      </c>
      <c r="BA854" s="49" t="str">
        <f t="shared" si="543"/>
        <v>静岡県加茂郡東伊豆町奈良本1276番1号</v>
      </c>
      <c r="BB854" s="48">
        <f t="shared" si="564"/>
        <v>1</v>
      </c>
      <c r="BC854" s="96">
        <f t="shared" si="545"/>
        <v>0</v>
      </c>
      <c r="BD854" s="89">
        <f t="shared" si="566"/>
        <v>42482</v>
      </c>
      <c r="BE854" s="97">
        <f t="shared" si="547"/>
        <v>0</v>
      </c>
      <c r="BF854" s="97" t="str">
        <f t="shared" si="548"/>
        <v/>
      </c>
      <c r="BG854" s="97">
        <f t="shared" si="549"/>
        <v>0</v>
      </c>
      <c r="BH854" s="97">
        <f t="shared" si="550"/>
        <v>0</v>
      </c>
      <c r="BI854" s="97">
        <f t="shared" si="551"/>
        <v>0</v>
      </c>
      <c r="BJ854" s="97">
        <f t="shared" si="552"/>
        <v>0</v>
      </c>
      <c r="BK854" s="97">
        <f t="shared" si="553"/>
        <v>0</v>
      </c>
      <c r="BL854" s="97">
        <f t="shared" si="554"/>
        <v>0</v>
      </c>
      <c r="BM854" s="97">
        <f t="shared" si="555"/>
        <v>0</v>
      </c>
      <c r="BN854" s="97">
        <f t="shared" si="556"/>
        <v>0</v>
      </c>
      <c r="BO854" s="97">
        <f t="shared" si="557"/>
        <v>0</v>
      </c>
      <c r="BP854" s="97">
        <f t="shared" si="558"/>
        <v>0</v>
      </c>
      <c r="BQ854" s="97">
        <f t="shared" si="559"/>
        <v>0</v>
      </c>
      <c r="BR854" s="97">
        <f t="shared" si="560"/>
        <v>0</v>
      </c>
      <c r="BS854" s="98" t="e">
        <f t="shared" si="561"/>
        <v>#VALUE!</v>
      </c>
      <c r="BT854" s="183"/>
      <c r="BV854" s="103"/>
    </row>
    <row r="855" spans="1:74" ht="31.5" customHeight="1" x14ac:dyDescent="0.25">
      <c r="A855" s="74">
        <v>22</v>
      </c>
      <c r="B855" s="75">
        <v>466</v>
      </c>
      <c r="C855" s="49" t="s">
        <v>379</v>
      </c>
      <c r="D855" s="76" t="s">
        <v>2988</v>
      </c>
      <c r="E855" s="48" t="s">
        <v>1134</v>
      </c>
      <c r="F855" s="87"/>
      <c r="G855" s="87"/>
      <c r="H855" s="87"/>
      <c r="I855" s="87"/>
      <c r="J855" s="109"/>
      <c r="K855" s="87"/>
      <c r="L855" s="87"/>
      <c r="M855" s="48" t="s">
        <v>2371</v>
      </c>
      <c r="N855" s="49" t="s">
        <v>1666</v>
      </c>
      <c r="O855" s="76" t="s">
        <v>3745</v>
      </c>
      <c r="P855" s="76" t="str">
        <f>IF(COUNTIF(N855,"*未確定*"),"番地未確定","")</f>
        <v/>
      </c>
      <c r="Q855" s="88" t="s">
        <v>750</v>
      </c>
      <c r="R855" s="49"/>
      <c r="S855" s="76" t="s">
        <v>1854</v>
      </c>
      <c r="T855" s="76" t="s">
        <v>133</v>
      </c>
      <c r="U855" s="89"/>
      <c r="V855" s="90">
        <v>2</v>
      </c>
      <c r="W855" s="399">
        <f t="shared" si="539"/>
        <v>770069.5</v>
      </c>
      <c r="X855" s="171" t="s">
        <v>2521</v>
      </c>
      <c r="Y855" s="419"/>
      <c r="Z855" s="473" t="s">
        <v>4575</v>
      </c>
      <c r="AA855" s="473" t="s">
        <v>4575</v>
      </c>
      <c r="AB855" s="473" t="s">
        <v>4576</v>
      </c>
      <c r="AC855" s="132" t="str">
        <f t="shared" ref="AC855:AC861" si="568">IF(AZ855=0,"【支払済】","")</f>
        <v>【支払済】</v>
      </c>
      <c r="AD855" s="132">
        <v>43484</v>
      </c>
      <c r="AE855" s="132">
        <v>41708</v>
      </c>
      <c r="AF855" s="132" t="str">
        <f t="shared" si="540"/>
        <v/>
      </c>
      <c r="AG855" s="132">
        <f t="shared" si="541"/>
        <v>41708</v>
      </c>
      <c r="AH855" s="132"/>
      <c r="AI855" s="204"/>
      <c r="AJ855" s="205"/>
      <c r="AK855" s="206"/>
      <c r="AL855" s="207"/>
      <c r="AM855" s="208">
        <f>1438512+101627</f>
        <v>1540139</v>
      </c>
      <c r="AN855" s="93"/>
      <c r="AO855" s="49" t="str">
        <f t="shared" si="542"/>
        <v>静岡県富士市柏原９７－１～２</v>
      </c>
      <c r="AP855" s="208"/>
      <c r="AQ855" s="89">
        <v>43546</v>
      </c>
      <c r="AR855" s="93">
        <v>1540139</v>
      </c>
      <c r="AS855" s="89"/>
      <c r="AT855" s="93"/>
      <c r="AU855" s="89"/>
      <c r="AV855" s="93"/>
      <c r="AW855" s="89"/>
      <c r="AX855" s="94"/>
      <c r="AY855" s="391">
        <f t="shared" si="563"/>
        <v>1540139</v>
      </c>
      <c r="AZ855" s="95">
        <f t="shared" si="567"/>
        <v>0</v>
      </c>
      <c r="BA855" s="49" t="str">
        <f t="shared" si="543"/>
        <v>静岡県富士市柏原９７－１～２</v>
      </c>
      <c r="BB855" s="48">
        <f t="shared" si="564"/>
        <v>2</v>
      </c>
      <c r="BC855" s="96">
        <f t="shared" si="545"/>
        <v>0</v>
      </c>
      <c r="BD855" s="89" t="str">
        <f t="shared" si="566"/>
        <v>【支払済】</v>
      </c>
      <c r="BE855" s="97">
        <f t="shared" si="547"/>
        <v>0</v>
      </c>
      <c r="BF855" s="97">
        <f t="shared" si="548"/>
        <v>0</v>
      </c>
      <c r="BG855" s="97">
        <f t="shared" si="549"/>
        <v>0</v>
      </c>
      <c r="BH855" s="97">
        <f t="shared" si="550"/>
        <v>0</v>
      </c>
      <c r="BI855" s="97">
        <f t="shared" si="551"/>
        <v>0</v>
      </c>
      <c r="BJ855" s="97">
        <f t="shared" si="552"/>
        <v>0</v>
      </c>
      <c r="BK855" s="97">
        <f t="shared" si="553"/>
        <v>0</v>
      </c>
      <c r="BL855" s="97">
        <f t="shared" si="554"/>
        <v>0</v>
      </c>
      <c r="BM855" s="97">
        <f t="shared" si="555"/>
        <v>0</v>
      </c>
      <c r="BN855" s="97">
        <f t="shared" si="556"/>
        <v>0</v>
      </c>
      <c r="BO855" s="97">
        <f t="shared" si="557"/>
        <v>0</v>
      </c>
      <c r="BP855" s="97">
        <f t="shared" si="558"/>
        <v>0</v>
      </c>
      <c r="BQ855" s="97">
        <f t="shared" si="559"/>
        <v>0</v>
      </c>
      <c r="BR855" s="97">
        <f t="shared" si="560"/>
        <v>0</v>
      </c>
      <c r="BS855" s="98">
        <f t="shared" si="561"/>
        <v>0</v>
      </c>
      <c r="BV855" s="492"/>
    </row>
    <row r="856" spans="1:74" ht="31.5" customHeight="1" x14ac:dyDescent="0.25">
      <c r="A856" s="74">
        <v>22</v>
      </c>
      <c r="B856" s="75">
        <v>456</v>
      </c>
      <c r="C856" s="49" t="s">
        <v>378</v>
      </c>
      <c r="D856" s="349" t="s">
        <v>4128</v>
      </c>
      <c r="E856" s="48" t="s">
        <v>1117</v>
      </c>
      <c r="F856" s="376" t="s">
        <v>4150</v>
      </c>
      <c r="G856" s="376"/>
      <c r="H856" s="376"/>
      <c r="I856" s="376"/>
      <c r="J856" s="376"/>
      <c r="K856" s="376"/>
      <c r="L856" s="376" t="s">
        <v>4151</v>
      </c>
      <c r="M856" s="48" t="s">
        <v>2972</v>
      </c>
      <c r="N856" s="49" t="s">
        <v>1669</v>
      </c>
      <c r="O856" s="76" t="s">
        <v>3745</v>
      </c>
      <c r="P856" s="76" t="str">
        <f>IF(COUNTIF(N856,"*未確定*"),"番地未確定","")</f>
        <v/>
      </c>
      <c r="Q856" s="88" t="s">
        <v>752</v>
      </c>
      <c r="R856" s="49"/>
      <c r="S856" s="76" t="s">
        <v>1854</v>
      </c>
      <c r="T856" s="76" t="s">
        <v>133</v>
      </c>
      <c r="U856" s="89"/>
      <c r="V856" s="90">
        <v>2</v>
      </c>
      <c r="W856" s="399">
        <f t="shared" si="539"/>
        <v>494491.5</v>
      </c>
      <c r="X856" s="171" t="s">
        <v>3675</v>
      </c>
      <c r="Y856" s="419"/>
      <c r="Z856" s="473" t="s">
        <v>4575</v>
      </c>
      <c r="AA856" s="473" t="s">
        <v>4575</v>
      </c>
      <c r="AB856" s="473" t="s">
        <v>4576</v>
      </c>
      <c r="AC856" s="132" t="str">
        <f t="shared" si="568"/>
        <v>【支払済】</v>
      </c>
      <c r="AD856" s="132">
        <v>43484</v>
      </c>
      <c r="AE856" s="132">
        <v>41708</v>
      </c>
      <c r="AF856" s="132" t="str">
        <f t="shared" si="540"/>
        <v/>
      </c>
      <c r="AG856" s="132">
        <f t="shared" si="541"/>
        <v>41708</v>
      </c>
      <c r="AH856" s="132"/>
      <c r="AI856" s="204"/>
      <c r="AJ856" s="205"/>
      <c r="AK856" s="211"/>
      <c r="AL856" s="207"/>
      <c r="AM856" s="208">
        <f>284284+704699</f>
        <v>988983</v>
      </c>
      <c r="AN856" s="93"/>
      <c r="AO856" s="49" t="str">
        <f t="shared" si="542"/>
        <v>静岡県富士宮市青木平４３－１～２</v>
      </c>
      <c r="AP856" s="208"/>
      <c r="AQ856" s="89">
        <v>43546</v>
      </c>
      <c r="AR856" s="93">
        <v>988983</v>
      </c>
      <c r="AS856" s="89"/>
      <c r="AT856" s="93"/>
      <c r="AU856" s="89"/>
      <c r="AV856" s="93"/>
      <c r="AW856" s="89"/>
      <c r="AX856" s="94"/>
      <c r="AY856" s="391">
        <f t="shared" si="563"/>
        <v>988983</v>
      </c>
      <c r="AZ856" s="95">
        <f t="shared" si="567"/>
        <v>0</v>
      </c>
      <c r="BA856" s="49" t="str">
        <f t="shared" si="543"/>
        <v>静岡県富士宮市青木平４３－１～２</v>
      </c>
      <c r="BB856" s="48">
        <f t="shared" si="564"/>
        <v>2</v>
      </c>
      <c r="BC856" s="96">
        <f t="shared" si="545"/>
        <v>0</v>
      </c>
      <c r="BD856" s="89" t="str">
        <f t="shared" si="566"/>
        <v>【支払済】</v>
      </c>
      <c r="BE856" s="97">
        <f t="shared" si="547"/>
        <v>0</v>
      </c>
      <c r="BF856" s="97">
        <f t="shared" si="548"/>
        <v>0</v>
      </c>
      <c r="BG856" s="97">
        <f t="shared" si="549"/>
        <v>0</v>
      </c>
      <c r="BH856" s="97">
        <f t="shared" si="550"/>
        <v>0</v>
      </c>
      <c r="BI856" s="97">
        <f t="shared" si="551"/>
        <v>0</v>
      </c>
      <c r="BJ856" s="97">
        <f t="shared" si="552"/>
        <v>0</v>
      </c>
      <c r="BK856" s="97">
        <f t="shared" si="553"/>
        <v>0</v>
      </c>
      <c r="BL856" s="97">
        <f t="shared" si="554"/>
        <v>0</v>
      </c>
      <c r="BM856" s="97">
        <f t="shared" si="555"/>
        <v>0</v>
      </c>
      <c r="BN856" s="97">
        <f t="shared" si="556"/>
        <v>0</v>
      </c>
      <c r="BO856" s="97">
        <f t="shared" si="557"/>
        <v>0</v>
      </c>
      <c r="BP856" s="97">
        <f t="shared" si="558"/>
        <v>0</v>
      </c>
      <c r="BQ856" s="97">
        <f t="shared" si="559"/>
        <v>0</v>
      </c>
      <c r="BR856" s="97">
        <f t="shared" si="560"/>
        <v>0</v>
      </c>
      <c r="BS856" s="98">
        <f t="shared" si="561"/>
        <v>0</v>
      </c>
      <c r="BV856" s="492"/>
    </row>
    <row r="857" spans="1:74" ht="31.5" customHeight="1" x14ac:dyDescent="0.25">
      <c r="A857" s="74">
        <v>22</v>
      </c>
      <c r="B857" s="75">
        <v>668</v>
      </c>
      <c r="C857" s="49" t="s">
        <v>2072</v>
      </c>
      <c r="D857" s="349" t="s">
        <v>4128</v>
      </c>
      <c r="E857" s="76" t="s">
        <v>1390</v>
      </c>
      <c r="F857" s="380" t="s">
        <v>4162</v>
      </c>
      <c r="G857" s="380"/>
      <c r="H857" s="380"/>
      <c r="I857" s="380"/>
      <c r="J857" s="380"/>
      <c r="K857" s="380"/>
      <c r="L857" s="380" t="s">
        <v>4117</v>
      </c>
      <c r="M857" s="77"/>
      <c r="N857" s="49" t="s">
        <v>1689</v>
      </c>
      <c r="O857" s="76" t="s">
        <v>3745</v>
      </c>
      <c r="P857" s="49"/>
      <c r="Q857" s="102" t="s">
        <v>312</v>
      </c>
      <c r="R857" s="103"/>
      <c r="S857" s="48" t="s">
        <v>1856</v>
      </c>
      <c r="T857" s="76" t="s">
        <v>2167</v>
      </c>
      <c r="U857" s="89"/>
      <c r="V857" s="90">
        <v>3</v>
      </c>
      <c r="W857" s="399">
        <f t="shared" si="539"/>
        <v>568533.33333333337</v>
      </c>
      <c r="X857" s="171" t="s">
        <v>3671</v>
      </c>
      <c r="Y857" s="419"/>
      <c r="Z857" s="473" t="s">
        <v>4575</v>
      </c>
      <c r="AA857" s="473" t="s">
        <v>4575</v>
      </c>
      <c r="AB857" s="473" t="s">
        <v>4576</v>
      </c>
      <c r="AC857" s="132" t="str">
        <f t="shared" si="568"/>
        <v>【支払済】</v>
      </c>
      <c r="AD857" s="132">
        <v>43516</v>
      </c>
      <c r="AE857" s="132">
        <v>42766</v>
      </c>
      <c r="AF857" s="132" t="str">
        <f t="shared" si="540"/>
        <v/>
      </c>
      <c r="AG857" s="132">
        <f t="shared" si="541"/>
        <v>42766</v>
      </c>
      <c r="AH857" s="132"/>
      <c r="AI857" s="204"/>
      <c r="AJ857" s="205"/>
      <c r="AK857" s="206"/>
      <c r="AL857" s="207"/>
      <c r="AM857" s="208">
        <v>1705600</v>
      </c>
      <c r="AN857" s="93"/>
      <c r="AO857" s="49" t="str">
        <f t="shared" si="542"/>
        <v>静岡県浜松市北区東三方町３８７－１～３</v>
      </c>
      <c r="AP857" s="208"/>
      <c r="AQ857" s="89">
        <v>43544</v>
      </c>
      <c r="AR857" s="93">
        <v>1705600</v>
      </c>
      <c r="AS857" s="89"/>
      <c r="AT857" s="93"/>
      <c r="AU857" s="89"/>
      <c r="AV857" s="93"/>
      <c r="AW857" s="89"/>
      <c r="AX857" s="103"/>
      <c r="AY857" s="391">
        <f t="shared" si="563"/>
        <v>1705600</v>
      </c>
      <c r="AZ857" s="95">
        <f t="shared" si="567"/>
        <v>0</v>
      </c>
      <c r="BA857" s="49" t="str">
        <f t="shared" si="543"/>
        <v>静岡県浜松市北区東三方町３８７－１～３</v>
      </c>
      <c r="BB857" s="48">
        <f t="shared" si="564"/>
        <v>3</v>
      </c>
      <c r="BC857" s="96">
        <f t="shared" si="545"/>
        <v>0</v>
      </c>
      <c r="BD857" s="89" t="str">
        <f t="shared" si="566"/>
        <v>【支払済】</v>
      </c>
      <c r="BE857" s="97">
        <f t="shared" si="547"/>
        <v>0</v>
      </c>
      <c r="BF857" s="97">
        <f t="shared" si="548"/>
        <v>0</v>
      </c>
      <c r="BG857" s="97">
        <f t="shared" si="549"/>
        <v>0</v>
      </c>
      <c r="BH857" s="97">
        <f t="shared" si="550"/>
        <v>0</v>
      </c>
      <c r="BI857" s="97">
        <f t="shared" si="551"/>
        <v>0</v>
      </c>
      <c r="BJ857" s="97">
        <f t="shared" si="552"/>
        <v>0</v>
      </c>
      <c r="BK857" s="97">
        <f t="shared" si="553"/>
        <v>0</v>
      </c>
      <c r="BL857" s="97">
        <f t="shared" si="554"/>
        <v>0</v>
      </c>
      <c r="BM857" s="97">
        <f t="shared" si="555"/>
        <v>0</v>
      </c>
      <c r="BN857" s="97">
        <f t="shared" si="556"/>
        <v>0</v>
      </c>
      <c r="BO857" s="97">
        <f t="shared" si="557"/>
        <v>0</v>
      </c>
      <c r="BP857" s="97">
        <f t="shared" si="558"/>
        <v>0</v>
      </c>
      <c r="BQ857" s="97">
        <f t="shared" si="559"/>
        <v>0</v>
      </c>
      <c r="BR857" s="97">
        <f t="shared" si="560"/>
        <v>0</v>
      </c>
      <c r="BS857" s="98">
        <f t="shared" si="561"/>
        <v>0</v>
      </c>
      <c r="BV857" s="492"/>
    </row>
    <row r="858" spans="1:74" ht="31.5" customHeight="1" x14ac:dyDescent="0.25">
      <c r="A858" s="74">
        <v>22</v>
      </c>
      <c r="B858" s="75">
        <v>656</v>
      </c>
      <c r="C858" s="49" t="s">
        <v>2073</v>
      </c>
      <c r="D858" s="76" t="s">
        <v>2906</v>
      </c>
      <c r="E858" s="76" t="s">
        <v>1427</v>
      </c>
      <c r="F858" s="101"/>
      <c r="G858" s="101"/>
      <c r="H858" s="101"/>
      <c r="I858" s="101"/>
      <c r="J858" s="257"/>
      <c r="K858" s="101"/>
      <c r="L858" s="101"/>
      <c r="M858" s="77"/>
      <c r="N858" s="49" t="s">
        <v>1691</v>
      </c>
      <c r="O858" s="76" t="s">
        <v>3745</v>
      </c>
      <c r="P858" s="49"/>
      <c r="Q858" s="102" t="s">
        <v>307</v>
      </c>
      <c r="R858" s="103"/>
      <c r="S858" s="48" t="s">
        <v>1856</v>
      </c>
      <c r="T858" s="76" t="s">
        <v>2124</v>
      </c>
      <c r="U858" s="89"/>
      <c r="V858" s="90">
        <v>4</v>
      </c>
      <c r="W858" s="399">
        <f t="shared" si="539"/>
        <v>570530</v>
      </c>
      <c r="X858" s="171" t="s">
        <v>3663</v>
      </c>
      <c r="Y858" s="419"/>
      <c r="Z858" s="473" t="s">
        <v>4575</v>
      </c>
      <c r="AA858" s="473" t="s">
        <v>4575</v>
      </c>
      <c r="AB858" s="473" t="s">
        <v>4576</v>
      </c>
      <c r="AC858" s="132" t="str">
        <f t="shared" si="568"/>
        <v>【支払済】</v>
      </c>
      <c r="AD858" s="132">
        <v>43516</v>
      </c>
      <c r="AE858" s="132">
        <v>42816</v>
      </c>
      <c r="AF858" s="132" t="str">
        <f t="shared" si="540"/>
        <v/>
      </c>
      <c r="AG858" s="132">
        <f t="shared" si="541"/>
        <v>42816</v>
      </c>
      <c r="AH858" s="132"/>
      <c r="AI858" s="204"/>
      <c r="AJ858" s="205"/>
      <c r="AK858" s="211"/>
      <c r="AL858" s="207"/>
      <c r="AM858" s="208">
        <v>2282120</v>
      </c>
      <c r="AN858" s="93"/>
      <c r="AO858" s="49" t="str">
        <f t="shared" si="542"/>
        <v>静岡県浜松市西区志都呂町３４８０－１～４</v>
      </c>
      <c r="AP858" s="208"/>
      <c r="AQ858" s="89">
        <v>43544</v>
      </c>
      <c r="AR858" s="93">
        <v>2282120</v>
      </c>
      <c r="AS858" s="89"/>
      <c r="AT858" s="93"/>
      <c r="AU858" s="89"/>
      <c r="AV858" s="93"/>
      <c r="AW858" s="89"/>
      <c r="AX858" s="103"/>
      <c r="AY858" s="391">
        <f t="shared" si="563"/>
        <v>2282120</v>
      </c>
      <c r="AZ858" s="95">
        <f t="shared" si="567"/>
        <v>0</v>
      </c>
      <c r="BA858" s="49" t="str">
        <f t="shared" si="543"/>
        <v>静岡県浜松市西区志都呂町３４８０－１～４</v>
      </c>
      <c r="BB858" s="48">
        <f t="shared" si="564"/>
        <v>4</v>
      </c>
      <c r="BC858" s="96">
        <f t="shared" si="545"/>
        <v>0</v>
      </c>
      <c r="BD858" s="89" t="str">
        <f t="shared" si="566"/>
        <v>【支払済】</v>
      </c>
      <c r="BE858" s="97">
        <f t="shared" si="547"/>
        <v>0</v>
      </c>
      <c r="BF858" s="97">
        <f t="shared" si="548"/>
        <v>0</v>
      </c>
      <c r="BG858" s="97">
        <f t="shared" si="549"/>
        <v>0</v>
      </c>
      <c r="BH858" s="97">
        <f t="shared" si="550"/>
        <v>0</v>
      </c>
      <c r="BI858" s="97">
        <f t="shared" si="551"/>
        <v>0</v>
      </c>
      <c r="BJ858" s="97">
        <f t="shared" si="552"/>
        <v>0</v>
      </c>
      <c r="BK858" s="97">
        <f t="shared" si="553"/>
        <v>0</v>
      </c>
      <c r="BL858" s="97">
        <f t="shared" si="554"/>
        <v>0</v>
      </c>
      <c r="BM858" s="97">
        <f t="shared" si="555"/>
        <v>0</v>
      </c>
      <c r="BN858" s="97">
        <f t="shared" si="556"/>
        <v>0</v>
      </c>
      <c r="BO858" s="97">
        <f t="shared" si="557"/>
        <v>0</v>
      </c>
      <c r="BP858" s="97">
        <f t="shared" si="558"/>
        <v>0</v>
      </c>
      <c r="BQ858" s="97">
        <f t="shared" si="559"/>
        <v>0</v>
      </c>
      <c r="BR858" s="97">
        <f t="shared" si="560"/>
        <v>0</v>
      </c>
      <c r="BS858" s="98">
        <f t="shared" si="561"/>
        <v>0</v>
      </c>
      <c r="BT858" s="183"/>
      <c r="BV858" s="492"/>
    </row>
    <row r="859" spans="1:74" ht="31.5" customHeight="1" x14ac:dyDescent="0.25">
      <c r="A859" s="74">
        <v>22</v>
      </c>
      <c r="B859" s="75">
        <v>649</v>
      </c>
      <c r="C859" s="49" t="s">
        <v>2069</v>
      </c>
      <c r="D859" s="76" t="s">
        <v>2988</v>
      </c>
      <c r="E859" s="76" t="s">
        <v>1114</v>
      </c>
      <c r="F859" s="101"/>
      <c r="G859" s="101"/>
      <c r="H859" s="101"/>
      <c r="I859" s="101"/>
      <c r="J859" s="257"/>
      <c r="K859" s="101"/>
      <c r="L859" s="101"/>
      <c r="M859" s="77"/>
      <c r="N859" s="49" t="s">
        <v>1963</v>
      </c>
      <c r="O859" s="76" t="s">
        <v>3745</v>
      </c>
      <c r="P859" s="76" t="str">
        <f t="shared" ref="P859:P867" si="569">IF(COUNTIF(N859,"*未確定*"),"番地未確定","")</f>
        <v/>
      </c>
      <c r="Q859" s="102" t="s">
        <v>814</v>
      </c>
      <c r="R859" s="49"/>
      <c r="S859" s="76" t="s">
        <v>1856</v>
      </c>
      <c r="T859" s="76" t="s">
        <v>1860</v>
      </c>
      <c r="U859" s="89"/>
      <c r="V859" s="90">
        <v>5</v>
      </c>
      <c r="W859" s="399">
        <f t="shared" si="539"/>
        <v>1456208</v>
      </c>
      <c r="X859" s="171" t="s">
        <v>3674</v>
      </c>
      <c r="Y859" s="419"/>
      <c r="Z859" s="473" t="s">
        <v>4575</v>
      </c>
      <c r="AA859" s="473" t="s">
        <v>4575</v>
      </c>
      <c r="AB859" s="473" t="s">
        <v>4576</v>
      </c>
      <c r="AC859" s="132" t="str">
        <f t="shared" si="568"/>
        <v>【支払済】</v>
      </c>
      <c r="AD859" s="132">
        <v>43508</v>
      </c>
      <c r="AE859" s="132">
        <v>42823</v>
      </c>
      <c r="AF859" s="132" t="str">
        <f t="shared" si="540"/>
        <v/>
      </c>
      <c r="AG859" s="132">
        <f t="shared" si="541"/>
        <v>42823</v>
      </c>
      <c r="AH859" s="132"/>
      <c r="AI859" s="204"/>
      <c r="AJ859" s="205"/>
      <c r="AK859" s="206"/>
      <c r="AL859" s="207"/>
      <c r="AM859" s="208">
        <v>7281040</v>
      </c>
      <c r="AN859" s="93"/>
      <c r="AO859" s="49" t="str">
        <f t="shared" si="542"/>
        <v>静岡県静岡市清水区小河内８２３－２</v>
      </c>
      <c r="AP859" s="208"/>
      <c r="AQ859" s="89">
        <v>43536</v>
      </c>
      <c r="AR859" s="93">
        <v>7281040</v>
      </c>
      <c r="AS859" s="89"/>
      <c r="AT859" s="93"/>
      <c r="AU859" s="89"/>
      <c r="AV859" s="93"/>
      <c r="AW859" s="107"/>
      <c r="AX859" s="103"/>
      <c r="AY859" s="391">
        <f t="shared" si="563"/>
        <v>7281040</v>
      </c>
      <c r="AZ859" s="95">
        <f t="shared" si="567"/>
        <v>0</v>
      </c>
      <c r="BA859" s="49" t="str">
        <f t="shared" si="543"/>
        <v>静岡県静岡市清水区小河内８２３－２</v>
      </c>
      <c r="BB859" s="48">
        <f t="shared" si="564"/>
        <v>5</v>
      </c>
      <c r="BC859" s="96">
        <f t="shared" si="545"/>
        <v>0</v>
      </c>
      <c r="BD859" s="89" t="str">
        <f t="shared" si="566"/>
        <v>【支払済】</v>
      </c>
      <c r="BE859" s="97">
        <f t="shared" si="547"/>
        <v>0</v>
      </c>
      <c r="BF859" s="97">
        <f t="shared" si="548"/>
        <v>0</v>
      </c>
      <c r="BG859" s="97">
        <f t="shared" si="549"/>
        <v>0</v>
      </c>
      <c r="BH859" s="97">
        <f t="shared" si="550"/>
        <v>0</v>
      </c>
      <c r="BI859" s="97">
        <f t="shared" si="551"/>
        <v>0</v>
      </c>
      <c r="BJ859" s="97">
        <f t="shared" si="552"/>
        <v>0</v>
      </c>
      <c r="BK859" s="97">
        <f t="shared" si="553"/>
        <v>0</v>
      </c>
      <c r="BL859" s="97">
        <f t="shared" si="554"/>
        <v>0</v>
      </c>
      <c r="BM859" s="97">
        <f t="shared" si="555"/>
        <v>0</v>
      </c>
      <c r="BN859" s="97">
        <f t="shared" si="556"/>
        <v>0</v>
      </c>
      <c r="BO859" s="97">
        <f t="shared" si="557"/>
        <v>0</v>
      </c>
      <c r="BP859" s="97">
        <f t="shared" si="558"/>
        <v>0</v>
      </c>
      <c r="BQ859" s="97">
        <f t="shared" si="559"/>
        <v>0</v>
      </c>
      <c r="BR859" s="97">
        <f t="shared" si="560"/>
        <v>0</v>
      </c>
      <c r="BS859" s="98">
        <f t="shared" si="561"/>
        <v>0</v>
      </c>
      <c r="BT859" s="183"/>
      <c r="BV859" s="492"/>
    </row>
    <row r="860" spans="1:74" ht="31.5" customHeight="1" x14ac:dyDescent="0.25">
      <c r="A860" s="74">
        <v>22</v>
      </c>
      <c r="B860" s="75">
        <v>1043</v>
      </c>
      <c r="C860" s="49" t="s">
        <v>726</v>
      </c>
      <c r="D860" s="76" t="s">
        <v>2958</v>
      </c>
      <c r="E860" s="48" t="s">
        <v>1138</v>
      </c>
      <c r="F860" s="87" t="s">
        <v>2395</v>
      </c>
      <c r="G860" s="87"/>
      <c r="H860" s="87"/>
      <c r="I860" s="87"/>
      <c r="J860" s="109"/>
      <c r="K860" s="87"/>
      <c r="L860" s="87"/>
      <c r="M860" s="48" t="s">
        <v>2371</v>
      </c>
      <c r="N860" s="49" t="s">
        <v>1646</v>
      </c>
      <c r="O860" s="76" t="s">
        <v>3745</v>
      </c>
      <c r="P860" s="76" t="str">
        <f t="shared" si="569"/>
        <v/>
      </c>
      <c r="Q860" s="88" t="s">
        <v>731</v>
      </c>
      <c r="R860" s="49"/>
      <c r="S860" s="76" t="s">
        <v>1854</v>
      </c>
      <c r="T860" s="76" t="s">
        <v>17</v>
      </c>
      <c r="U860" s="89"/>
      <c r="V860" s="90">
        <v>1</v>
      </c>
      <c r="W860" s="399">
        <f t="shared" si="539"/>
        <v>85400</v>
      </c>
      <c r="X860" s="188" t="s">
        <v>2446</v>
      </c>
      <c r="Y860" s="419"/>
      <c r="Z860" s="473" t="s">
        <v>4575</v>
      </c>
      <c r="AA860" s="473" t="s">
        <v>4575</v>
      </c>
      <c r="AB860" s="473" t="s">
        <v>4576</v>
      </c>
      <c r="AC860" s="132" t="str">
        <f t="shared" si="568"/>
        <v>【支払済】</v>
      </c>
      <c r="AD860" s="132">
        <v>42803</v>
      </c>
      <c r="AE860" s="132">
        <v>41712</v>
      </c>
      <c r="AF860" s="132" t="str">
        <f t="shared" si="540"/>
        <v/>
      </c>
      <c r="AG860" s="132">
        <f t="shared" si="541"/>
        <v>41712</v>
      </c>
      <c r="AH860" s="132"/>
      <c r="AI860" s="204" t="s">
        <v>2345</v>
      </c>
      <c r="AJ860" s="205">
        <v>43567</v>
      </c>
      <c r="AK860" s="211">
        <v>164458</v>
      </c>
      <c r="AL860" s="226">
        <v>164458</v>
      </c>
      <c r="AM860" s="208">
        <v>85400</v>
      </c>
      <c r="AN860" s="93"/>
      <c r="AO860" s="49" t="str">
        <f t="shared" si="542"/>
        <v>静岡県裾野市須山２２５５－３６４５、２２５５－４６５４</v>
      </c>
      <c r="AP860" s="208"/>
      <c r="AQ860" s="89">
        <v>43601</v>
      </c>
      <c r="AR860" s="93">
        <v>85400</v>
      </c>
      <c r="AS860" s="89"/>
      <c r="AT860" s="93"/>
      <c r="AU860" s="89"/>
      <c r="AV860" s="93"/>
      <c r="AW860" s="89"/>
      <c r="AX860" s="94"/>
      <c r="AY860" s="391">
        <f t="shared" si="563"/>
        <v>85400</v>
      </c>
      <c r="AZ860" s="95">
        <f t="shared" si="567"/>
        <v>0</v>
      </c>
      <c r="BA860" s="49" t="str">
        <f t="shared" si="543"/>
        <v>静岡県裾野市須山２２５５－３６４５、２２５５－４６５４</v>
      </c>
      <c r="BB860" s="48">
        <f t="shared" si="564"/>
        <v>1</v>
      </c>
      <c r="BC860" s="96">
        <f t="shared" si="545"/>
        <v>0</v>
      </c>
      <c r="BD860" s="89" t="str">
        <f t="shared" si="566"/>
        <v>【支払済】</v>
      </c>
      <c r="BE860" s="97">
        <f t="shared" si="547"/>
        <v>0</v>
      </c>
      <c r="BF860" s="97">
        <f t="shared" si="548"/>
        <v>0</v>
      </c>
      <c r="BG860" s="97">
        <f t="shared" si="549"/>
        <v>0</v>
      </c>
      <c r="BH860" s="97">
        <f t="shared" si="550"/>
        <v>0</v>
      </c>
      <c r="BI860" s="97">
        <f t="shared" si="551"/>
        <v>0</v>
      </c>
      <c r="BJ860" s="97">
        <f t="shared" si="552"/>
        <v>0</v>
      </c>
      <c r="BK860" s="97">
        <f t="shared" si="553"/>
        <v>0</v>
      </c>
      <c r="BL860" s="97">
        <f t="shared" si="554"/>
        <v>0</v>
      </c>
      <c r="BM860" s="97">
        <f t="shared" si="555"/>
        <v>0</v>
      </c>
      <c r="BN860" s="97">
        <f t="shared" si="556"/>
        <v>0</v>
      </c>
      <c r="BO860" s="97">
        <f t="shared" si="557"/>
        <v>0</v>
      </c>
      <c r="BP860" s="97">
        <f t="shared" si="558"/>
        <v>0</v>
      </c>
      <c r="BQ860" s="97">
        <f t="shared" si="559"/>
        <v>0</v>
      </c>
      <c r="BR860" s="97">
        <f t="shared" si="560"/>
        <v>0</v>
      </c>
      <c r="BS860" s="98">
        <f t="shared" si="561"/>
        <v>0</v>
      </c>
      <c r="BT860" s="183"/>
      <c r="BV860" s="492"/>
    </row>
    <row r="861" spans="1:74" ht="31.5" customHeight="1" x14ac:dyDescent="0.25">
      <c r="A861" s="74">
        <v>22</v>
      </c>
      <c r="B861" s="75">
        <v>440</v>
      </c>
      <c r="C861" s="49" t="s">
        <v>726</v>
      </c>
      <c r="D861" s="76" t="s">
        <v>2958</v>
      </c>
      <c r="E861" s="48" t="s">
        <v>1138</v>
      </c>
      <c r="F861" s="87" t="s">
        <v>2395</v>
      </c>
      <c r="G861" s="87"/>
      <c r="H861" s="87"/>
      <c r="I861" s="87"/>
      <c r="J861" s="109"/>
      <c r="K861" s="87"/>
      <c r="L861" s="87"/>
      <c r="M861" s="48" t="s">
        <v>2371</v>
      </c>
      <c r="N861" s="49" t="s">
        <v>1646</v>
      </c>
      <c r="O861" s="76" t="s">
        <v>3745</v>
      </c>
      <c r="P861" s="76" t="str">
        <f t="shared" si="569"/>
        <v/>
      </c>
      <c r="Q861" s="88" t="s">
        <v>731</v>
      </c>
      <c r="R861" s="49"/>
      <c r="S861" s="76" t="s">
        <v>1854</v>
      </c>
      <c r="T861" s="76" t="s">
        <v>17</v>
      </c>
      <c r="U861" s="89"/>
      <c r="V861" s="90">
        <v>1</v>
      </c>
      <c r="W861" s="399">
        <f t="shared" si="539"/>
        <v>79058</v>
      </c>
      <c r="X861" s="188" t="s">
        <v>2446</v>
      </c>
      <c r="Y861" s="419"/>
      <c r="Z861" s="473" t="s">
        <v>4575</v>
      </c>
      <c r="AA861" s="473" t="s">
        <v>4575</v>
      </c>
      <c r="AB861" s="473" t="s">
        <v>4576</v>
      </c>
      <c r="AC861" s="132" t="str">
        <f t="shared" si="568"/>
        <v>【支払済】</v>
      </c>
      <c r="AD861" s="132">
        <v>42817</v>
      </c>
      <c r="AE861" s="132">
        <v>41712</v>
      </c>
      <c r="AF861" s="132" t="str">
        <f t="shared" si="540"/>
        <v/>
      </c>
      <c r="AG861" s="132">
        <f t="shared" si="541"/>
        <v>41712</v>
      </c>
      <c r="AH861" s="132"/>
      <c r="AI861" s="204" t="s">
        <v>2345</v>
      </c>
      <c r="AJ861" s="205">
        <v>43567</v>
      </c>
      <c r="AK861" s="211">
        <v>164458</v>
      </c>
      <c r="AL861" s="226">
        <v>164458</v>
      </c>
      <c r="AM861" s="208">
        <v>79058</v>
      </c>
      <c r="AN861" s="93"/>
      <c r="AO861" s="49" t="str">
        <f t="shared" si="542"/>
        <v>静岡県裾野市須山２２５５－３６４５、２２５５－４６５４</v>
      </c>
      <c r="AP861" s="208"/>
      <c r="AQ861" s="89">
        <v>43601</v>
      </c>
      <c r="AR861" s="93">
        <v>79058</v>
      </c>
      <c r="AS861" s="89"/>
      <c r="AT861" s="93"/>
      <c r="AU861" s="89"/>
      <c r="AV861" s="93"/>
      <c r="AW861" s="89"/>
      <c r="AX861" s="94"/>
      <c r="AY861" s="391">
        <f t="shared" si="563"/>
        <v>79058</v>
      </c>
      <c r="AZ861" s="95">
        <f t="shared" si="567"/>
        <v>0</v>
      </c>
      <c r="BA861" s="49" t="str">
        <f t="shared" si="543"/>
        <v>静岡県裾野市須山２２５５－３６４５、２２５５－４６５４</v>
      </c>
      <c r="BB861" s="48">
        <f t="shared" si="564"/>
        <v>1</v>
      </c>
      <c r="BC861" s="96">
        <f t="shared" si="545"/>
        <v>0</v>
      </c>
      <c r="BD861" s="89" t="str">
        <f t="shared" si="566"/>
        <v>【支払済】</v>
      </c>
      <c r="BE861" s="97">
        <f t="shared" si="547"/>
        <v>0</v>
      </c>
      <c r="BF861" s="97">
        <f t="shared" si="548"/>
        <v>0</v>
      </c>
      <c r="BG861" s="97">
        <f t="shared" si="549"/>
        <v>0</v>
      </c>
      <c r="BH861" s="97">
        <f t="shared" si="550"/>
        <v>0</v>
      </c>
      <c r="BI861" s="97">
        <f t="shared" si="551"/>
        <v>0</v>
      </c>
      <c r="BJ861" s="97">
        <f t="shared" si="552"/>
        <v>0</v>
      </c>
      <c r="BK861" s="97">
        <f t="shared" si="553"/>
        <v>0</v>
      </c>
      <c r="BL861" s="97">
        <f t="shared" si="554"/>
        <v>0</v>
      </c>
      <c r="BM861" s="97">
        <f t="shared" si="555"/>
        <v>0</v>
      </c>
      <c r="BN861" s="97">
        <f t="shared" si="556"/>
        <v>0</v>
      </c>
      <c r="BO861" s="97">
        <f t="shared" si="557"/>
        <v>0</v>
      </c>
      <c r="BP861" s="97">
        <f t="shared" si="558"/>
        <v>0</v>
      </c>
      <c r="BQ861" s="97">
        <f t="shared" si="559"/>
        <v>0</v>
      </c>
      <c r="BR861" s="97">
        <f t="shared" si="560"/>
        <v>0</v>
      </c>
      <c r="BS861" s="98">
        <f t="shared" si="561"/>
        <v>0</v>
      </c>
      <c r="BT861" s="183"/>
      <c r="BU861" s="118"/>
      <c r="BV861" s="492"/>
    </row>
    <row r="862" spans="1:74" ht="31.5" customHeight="1" x14ac:dyDescent="0.25">
      <c r="A862" s="74">
        <v>22</v>
      </c>
      <c r="B862" s="75">
        <v>396</v>
      </c>
      <c r="C862" s="49" t="s">
        <v>375</v>
      </c>
      <c r="D862" s="76" t="s">
        <v>3393</v>
      </c>
      <c r="E862" s="48" t="s">
        <v>1677</v>
      </c>
      <c r="F862" s="87" t="s">
        <v>2755</v>
      </c>
      <c r="G862" s="87"/>
      <c r="H862" s="87"/>
      <c r="I862" s="87"/>
      <c r="J862" s="109"/>
      <c r="K862" s="87"/>
      <c r="L862" s="87"/>
      <c r="M862" s="48" t="s">
        <v>2982</v>
      </c>
      <c r="N862" s="49" t="s">
        <v>1674</v>
      </c>
      <c r="O862" s="49"/>
      <c r="P862" s="76" t="str">
        <f t="shared" si="569"/>
        <v/>
      </c>
      <c r="Q862" s="88" t="s">
        <v>715</v>
      </c>
      <c r="R862" s="49"/>
      <c r="S862" s="76" t="s">
        <v>1854</v>
      </c>
      <c r="T862" s="76" t="s">
        <v>16</v>
      </c>
      <c r="U862" s="89"/>
      <c r="V862" s="90">
        <v>1</v>
      </c>
      <c r="W862" s="399">
        <f t="shared" si="539"/>
        <v>644488</v>
      </c>
      <c r="X862" s="171" t="s">
        <v>3613</v>
      </c>
      <c r="Y862" s="76"/>
      <c r="Z862" s="473" t="s">
        <v>4575</v>
      </c>
      <c r="AA862" s="473" t="s">
        <v>4575</v>
      </c>
      <c r="AB862" s="473" t="s">
        <v>4576</v>
      </c>
      <c r="AC862" s="132">
        <v>43525</v>
      </c>
      <c r="AD862" s="132">
        <v>43495</v>
      </c>
      <c r="AE862" s="132">
        <v>41729</v>
      </c>
      <c r="AF862" s="132" t="str">
        <f t="shared" si="540"/>
        <v/>
      </c>
      <c r="AG862" s="132">
        <f t="shared" si="541"/>
        <v>41729</v>
      </c>
      <c r="AH862" s="132"/>
      <c r="AI862" s="204"/>
      <c r="AJ862" s="205"/>
      <c r="AK862" s="211"/>
      <c r="AL862" s="207"/>
      <c r="AM862" s="208">
        <v>644488</v>
      </c>
      <c r="AN862" s="93"/>
      <c r="AO862" s="49" t="str">
        <f t="shared" si="542"/>
        <v>静岡県伊東市宇佐美３３９９－２６０～２６１</v>
      </c>
      <c r="AP862" s="49"/>
      <c r="AQ862" s="89"/>
      <c r="AR862" s="93"/>
      <c r="AS862" s="89"/>
      <c r="AT862" s="93"/>
      <c r="AU862" s="89"/>
      <c r="AV862" s="93"/>
      <c r="AW862" s="89"/>
      <c r="AX862" s="94"/>
      <c r="AY862" s="391">
        <f t="shared" si="563"/>
        <v>0</v>
      </c>
      <c r="AZ862" s="95">
        <f t="shared" si="567"/>
        <v>644488</v>
      </c>
      <c r="BA862" s="49" t="str">
        <f t="shared" si="543"/>
        <v>静岡県伊東市宇佐美３３９９－２６０～２６１</v>
      </c>
      <c r="BB862" s="48">
        <f t="shared" si="564"/>
        <v>1</v>
      </c>
      <c r="BC862" s="96">
        <f t="shared" si="545"/>
        <v>0</v>
      </c>
      <c r="BD862" s="89">
        <f t="shared" si="566"/>
        <v>43525</v>
      </c>
      <c r="BE862" s="97">
        <f t="shared" si="547"/>
        <v>0</v>
      </c>
      <c r="BF862" s="97">
        <f t="shared" si="548"/>
        <v>0</v>
      </c>
      <c r="BG862" s="97">
        <f t="shared" si="549"/>
        <v>0</v>
      </c>
      <c r="BH862" s="97">
        <f t="shared" si="550"/>
        <v>0</v>
      </c>
      <c r="BI862" s="97">
        <f t="shared" si="551"/>
        <v>0</v>
      </c>
      <c r="BJ862" s="97">
        <f t="shared" si="552"/>
        <v>0</v>
      </c>
      <c r="BK862" s="97">
        <f t="shared" si="553"/>
        <v>644488</v>
      </c>
      <c r="BL862" s="97">
        <f t="shared" si="554"/>
        <v>0</v>
      </c>
      <c r="BM862" s="97">
        <f t="shared" si="555"/>
        <v>0</v>
      </c>
      <c r="BN862" s="97">
        <f t="shared" si="556"/>
        <v>0</v>
      </c>
      <c r="BO862" s="97">
        <f t="shared" si="557"/>
        <v>0</v>
      </c>
      <c r="BP862" s="97">
        <f t="shared" si="558"/>
        <v>0</v>
      </c>
      <c r="BQ862" s="97">
        <f t="shared" si="559"/>
        <v>0</v>
      </c>
      <c r="BR862" s="97">
        <f t="shared" si="560"/>
        <v>0</v>
      </c>
      <c r="BS862" s="98">
        <f t="shared" si="561"/>
        <v>0</v>
      </c>
      <c r="BT862" s="184"/>
      <c r="BV862" s="103"/>
    </row>
    <row r="863" spans="1:74" ht="31.5" customHeight="1" x14ac:dyDescent="0.25">
      <c r="A863" s="74">
        <v>22</v>
      </c>
      <c r="B863" s="75">
        <v>1044</v>
      </c>
      <c r="C863" s="49" t="s">
        <v>375</v>
      </c>
      <c r="D863" s="76" t="s">
        <v>2906</v>
      </c>
      <c r="E863" s="48" t="s">
        <v>1677</v>
      </c>
      <c r="F863" s="87" t="s">
        <v>2755</v>
      </c>
      <c r="G863" s="87"/>
      <c r="H863" s="87"/>
      <c r="I863" s="87"/>
      <c r="J863" s="109"/>
      <c r="K863" s="87"/>
      <c r="L863" s="87"/>
      <c r="M863" s="48" t="s">
        <v>2371</v>
      </c>
      <c r="N863" s="49" t="s">
        <v>1674</v>
      </c>
      <c r="O863" s="49"/>
      <c r="P863" s="76" t="str">
        <f t="shared" si="569"/>
        <v/>
      </c>
      <c r="Q863" s="88" t="s">
        <v>715</v>
      </c>
      <c r="R863" s="49"/>
      <c r="S863" s="76" t="s">
        <v>1854</v>
      </c>
      <c r="T863" s="76" t="s">
        <v>16</v>
      </c>
      <c r="U863" s="89"/>
      <c r="V863" s="90">
        <v>1</v>
      </c>
      <c r="W863" s="399">
        <f t="shared" si="539"/>
        <v>644488</v>
      </c>
      <c r="X863" s="171" t="s">
        <v>3613</v>
      </c>
      <c r="Y863" s="76"/>
      <c r="Z863" s="473" t="s">
        <v>4575</v>
      </c>
      <c r="AA863" s="473" t="s">
        <v>4575</v>
      </c>
      <c r="AB863" s="473" t="s">
        <v>4576</v>
      </c>
      <c r="AC863" s="132">
        <v>43039</v>
      </c>
      <c r="AD863" s="132">
        <v>42989</v>
      </c>
      <c r="AE863" s="132">
        <v>41729</v>
      </c>
      <c r="AF863" s="132" t="str">
        <f t="shared" si="540"/>
        <v/>
      </c>
      <c r="AG863" s="132">
        <f t="shared" si="541"/>
        <v>41729</v>
      </c>
      <c r="AH863" s="132"/>
      <c r="AI863" s="204"/>
      <c r="AJ863" s="205"/>
      <c r="AK863" s="211"/>
      <c r="AL863" s="207"/>
      <c r="AM863" s="208">
        <v>644488</v>
      </c>
      <c r="AN863" s="93"/>
      <c r="AO863" s="49" t="str">
        <f t="shared" si="542"/>
        <v>静岡県伊東市宇佐美３３９９－２６０～２６１</v>
      </c>
      <c r="AP863" s="49"/>
      <c r="AQ863" s="89"/>
      <c r="AR863" s="93"/>
      <c r="AS863" s="89"/>
      <c r="AT863" s="93"/>
      <c r="AU863" s="89"/>
      <c r="AV863" s="93"/>
      <c r="AW863" s="89"/>
      <c r="AX863" s="94"/>
      <c r="AY863" s="391">
        <f t="shared" si="563"/>
        <v>0</v>
      </c>
      <c r="AZ863" s="95">
        <f t="shared" si="567"/>
        <v>644488</v>
      </c>
      <c r="BA863" s="49" t="str">
        <f t="shared" si="543"/>
        <v>静岡県伊東市宇佐美３３９９－２６０～２６１</v>
      </c>
      <c r="BB863" s="48">
        <f t="shared" si="564"/>
        <v>1</v>
      </c>
      <c r="BC863" s="96">
        <f t="shared" si="545"/>
        <v>0</v>
      </c>
      <c r="BD863" s="89">
        <f t="shared" si="566"/>
        <v>43039</v>
      </c>
      <c r="BE863" s="97">
        <f t="shared" si="547"/>
        <v>0</v>
      </c>
      <c r="BF863" s="97">
        <f t="shared" si="548"/>
        <v>644488</v>
      </c>
      <c r="BG863" s="97">
        <f t="shared" si="549"/>
        <v>0</v>
      </c>
      <c r="BH863" s="97">
        <f t="shared" si="550"/>
        <v>0</v>
      </c>
      <c r="BI863" s="97">
        <f t="shared" si="551"/>
        <v>0</v>
      </c>
      <c r="BJ863" s="97">
        <f t="shared" si="552"/>
        <v>0</v>
      </c>
      <c r="BK863" s="97">
        <f t="shared" si="553"/>
        <v>0</v>
      </c>
      <c r="BL863" s="97">
        <f t="shared" si="554"/>
        <v>0</v>
      </c>
      <c r="BM863" s="97">
        <f t="shared" si="555"/>
        <v>0</v>
      </c>
      <c r="BN863" s="97">
        <f t="shared" si="556"/>
        <v>0</v>
      </c>
      <c r="BO863" s="97">
        <f t="shared" si="557"/>
        <v>0</v>
      </c>
      <c r="BP863" s="97">
        <f t="shared" si="558"/>
        <v>0</v>
      </c>
      <c r="BQ863" s="97">
        <f t="shared" si="559"/>
        <v>0</v>
      </c>
      <c r="BR863" s="97">
        <f t="shared" si="560"/>
        <v>0</v>
      </c>
      <c r="BS863" s="98">
        <f t="shared" si="561"/>
        <v>0</v>
      </c>
      <c r="BT863" s="184"/>
      <c r="BU863" s="118"/>
      <c r="BV863" s="103"/>
    </row>
    <row r="864" spans="1:74" ht="31.5" customHeight="1" x14ac:dyDescent="0.25">
      <c r="A864" s="74">
        <v>22</v>
      </c>
      <c r="B864" s="75">
        <v>397</v>
      </c>
      <c r="C864" s="49" t="s">
        <v>375</v>
      </c>
      <c r="D864" s="76" t="s">
        <v>3615</v>
      </c>
      <c r="E864" s="48" t="s">
        <v>1428</v>
      </c>
      <c r="F864" s="87" t="s">
        <v>2754</v>
      </c>
      <c r="G864" s="87"/>
      <c r="H864" s="87"/>
      <c r="I864" s="87"/>
      <c r="J864" s="109"/>
      <c r="K864" s="87"/>
      <c r="L864" s="87"/>
      <c r="M864" s="48" t="s">
        <v>2982</v>
      </c>
      <c r="N864" s="49" t="s">
        <v>1627</v>
      </c>
      <c r="O864" s="49"/>
      <c r="P864" s="76" t="str">
        <f t="shared" si="569"/>
        <v/>
      </c>
      <c r="Q864" s="88" t="s">
        <v>714</v>
      </c>
      <c r="R864" s="49"/>
      <c r="S864" s="76" t="s">
        <v>1854</v>
      </c>
      <c r="T864" s="76" t="s">
        <v>16</v>
      </c>
      <c r="U864" s="89"/>
      <c r="V864" s="90">
        <v>1</v>
      </c>
      <c r="W864" s="399">
        <f t="shared" si="539"/>
        <v>584105</v>
      </c>
      <c r="X864" s="171" t="s">
        <v>3614</v>
      </c>
      <c r="Y864" s="76"/>
      <c r="Z864" s="473" t="s">
        <v>4575</v>
      </c>
      <c r="AA864" s="473" t="s">
        <v>4576</v>
      </c>
      <c r="AB864" s="473" t="s">
        <v>4576</v>
      </c>
      <c r="AC864" s="132">
        <v>43525</v>
      </c>
      <c r="AD864" s="132">
        <v>43495</v>
      </c>
      <c r="AE864" s="132">
        <v>41729</v>
      </c>
      <c r="AF864" s="132" t="str">
        <f t="shared" si="540"/>
        <v/>
      </c>
      <c r="AG864" s="132">
        <f t="shared" si="541"/>
        <v>41729</v>
      </c>
      <c r="AH864" s="132"/>
      <c r="AI864" s="204"/>
      <c r="AJ864" s="205"/>
      <c r="AK864" s="211"/>
      <c r="AL864" s="207"/>
      <c r="AM864" s="208">
        <v>584105</v>
      </c>
      <c r="AN864" s="93"/>
      <c r="AO864" s="49" t="str">
        <f t="shared" si="542"/>
        <v>静岡県伊東市宇佐美字仲山３２４４－２４８</v>
      </c>
      <c r="AP864" s="49"/>
      <c r="AQ864" s="89"/>
      <c r="AR864" s="93"/>
      <c r="AS864" s="89"/>
      <c r="AT864" s="93"/>
      <c r="AU864" s="89"/>
      <c r="AV864" s="93"/>
      <c r="AW864" s="89"/>
      <c r="AX864" s="94"/>
      <c r="AY864" s="391">
        <f t="shared" si="563"/>
        <v>0</v>
      </c>
      <c r="AZ864" s="95">
        <f t="shared" si="567"/>
        <v>584105</v>
      </c>
      <c r="BA864" s="49" t="str">
        <f t="shared" si="543"/>
        <v>静岡県伊東市宇佐美字仲山３２４４－２４８</v>
      </c>
      <c r="BB864" s="48">
        <f t="shared" si="564"/>
        <v>1</v>
      </c>
      <c r="BC864" s="96">
        <f t="shared" si="545"/>
        <v>0</v>
      </c>
      <c r="BD864" s="89">
        <f t="shared" si="566"/>
        <v>43525</v>
      </c>
      <c r="BE864" s="97">
        <f t="shared" si="547"/>
        <v>0</v>
      </c>
      <c r="BF864" s="97">
        <f t="shared" si="548"/>
        <v>0</v>
      </c>
      <c r="BG864" s="97">
        <f t="shared" si="549"/>
        <v>0</v>
      </c>
      <c r="BH864" s="97">
        <f t="shared" si="550"/>
        <v>0</v>
      </c>
      <c r="BI864" s="97">
        <f t="shared" si="551"/>
        <v>0</v>
      </c>
      <c r="BJ864" s="97">
        <f t="shared" si="552"/>
        <v>0</v>
      </c>
      <c r="BK864" s="97">
        <f t="shared" si="553"/>
        <v>584105</v>
      </c>
      <c r="BL864" s="97">
        <f t="shared" si="554"/>
        <v>0</v>
      </c>
      <c r="BM864" s="97">
        <f t="shared" si="555"/>
        <v>0</v>
      </c>
      <c r="BN864" s="97">
        <f t="shared" si="556"/>
        <v>0</v>
      </c>
      <c r="BO864" s="97">
        <f t="shared" si="557"/>
        <v>0</v>
      </c>
      <c r="BP864" s="97">
        <f t="shared" si="558"/>
        <v>0</v>
      </c>
      <c r="BQ864" s="97">
        <f t="shared" si="559"/>
        <v>0</v>
      </c>
      <c r="BR864" s="97">
        <f t="shared" si="560"/>
        <v>0</v>
      </c>
      <c r="BS864" s="98">
        <f t="shared" si="561"/>
        <v>0</v>
      </c>
      <c r="BT864" s="183"/>
      <c r="BU864" s="118"/>
      <c r="BV864" s="103"/>
    </row>
    <row r="865" spans="1:74" ht="31.5" customHeight="1" x14ac:dyDescent="0.25">
      <c r="A865" s="74">
        <v>22</v>
      </c>
      <c r="B865" s="75">
        <v>398</v>
      </c>
      <c r="C865" s="49" t="s">
        <v>375</v>
      </c>
      <c r="D865" s="76" t="s">
        <v>3615</v>
      </c>
      <c r="E865" s="48" t="s">
        <v>1620</v>
      </c>
      <c r="F865" s="87" t="s">
        <v>2756</v>
      </c>
      <c r="G865" s="87"/>
      <c r="H865" s="87"/>
      <c r="I865" s="87"/>
      <c r="J865" s="109"/>
      <c r="K865" s="87"/>
      <c r="L865" s="87"/>
      <c r="M865" s="48" t="s">
        <v>2371</v>
      </c>
      <c r="N865" s="49" t="s">
        <v>1628</v>
      </c>
      <c r="O865" s="49"/>
      <c r="P865" s="76" t="str">
        <f t="shared" si="569"/>
        <v/>
      </c>
      <c r="Q865" s="88" t="s">
        <v>716</v>
      </c>
      <c r="R865" s="49"/>
      <c r="S865" s="76" t="s">
        <v>1854</v>
      </c>
      <c r="T865" s="76" t="s">
        <v>16</v>
      </c>
      <c r="U865" s="89"/>
      <c r="V865" s="90">
        <v>1</v>
      </c>
      <c r="W865" s="399">
        <f t="shared" si="539"/>
        <v>584105</v>
      </c>
      <c r="X865" s="171" t="s">
        <v>2757</v>
      </c>
      <c r="Y865" s="76"/>
      <c r="Z865" s="473" t="s">
        <v>4575</v>
      </c>
      <c r="AA865" s="473" t="s">
        <v>4575</v>
      </c>
      <c r="AB865" s="473" t="s">
        <v>4576</v>
      </c>
      <c r="AC865" s="132">
        <v>43525</v>
      </c>
      <c r="AD865" s="132">
        <v>43495</v>
      </c>
      <c r="AE865" s="132">
        <v>41729</v>
      </c>
      <c r="AF865" s="132" t="str">
        <f t="shared" si="540"/>
        <v/>
      </c>
      <c r="AG865" s="132">
        <f t="shared" si="541"/>
        <v>41729</v>
      </c>
      <c r="AH865" s="132"/>
      <c r="AI865" s="204"/>
      <c r="AJ865" s="205"/>
      <c r="AK865" s="211"/>
      <c r="AL865" s="207"/>
      <c r="AM865" s="208">
        <v>584105</v>
      </c>
      <c r="AN865" s="93"/>
      <c r="AO865" s="49" t="str">
        <f t="shared" si="542"/>
        <v>静岡県伊東市岡字川向１３７７－３７</v>
      </c>
      <c r="AP865" s="49"/>
      <c r="AQ865" s="89"/>
      <c r="AR865" s="93"/>
      <c r="AS865" s="89"/>
      <c r="AT865" s="93"/>
      <c r="AU865" s="89"/>
      <c r="AV865" s="93"/>
      <c r="AW865" s="89"/>
      <c r="AX865" s="94"/>
      <c r="AY865" s="391">
        <f t="shared" si="563"/>
        <v>0</v>
      </c>
      <c r="AZ865" s="95">
        <f t="shared" si="567"/>
        <v>584105</v>
      </c>
      <c r="BA865" s="49" t="str">
        <f t="shared" si="543"/>
        <v>静岡県伊東市岡字川向１３７７－３７</v>
      </c>
      <c r="BB865" s="48">
        <f t="shared" si="564"/>
        <v>1</v>
      </c>
      <c r="BC865" s="96">
        <f t="shared" si="545"/>
        <v>0</v>
      </c>
      <c r="BD865" s="89">
        <f t="shared" si="566"/>
        <v>43525</v>
      </c>
      <c r="BE865" s="97">
        <f t="shared" si="547"/>
        <v>0</v>
      </c>
      <c r="BF865" s="97">
        <f t="shared" si="548"/>
        <v>0</v>
      </c>
      <c r="BG865" s="97">
        <f t="shared" si="549"/>
        <v>0</v>
      </c>
      <c r="BH865" s="97">
        <f t="shared" si="550"/>
        <v>0</v>
      </c>
      <c r="BI865" s="97">
        <f t="shared" si="551"/>
        <v>0</v>
      </c>
      <c r="BJ865" s="97">
        <f t="shared" si="552"/>
        <v>0</v>
      </c>
      <c r="BK865" s="97">
        <f t="shared" si="553"/>
        <v>584105</v>
      </c>
      <c r="BL865" s="97">
        <f t="shared" si="554"/>
        <v>0</v>
      </c>
      <c r="BM865" s="97">
        <f t="shared" si="555"/>
        <v>0</v>
      </c>
      <c r="BN865" s="97">
        <f t="shared" si="556"/>
        <v>0</v>
      </c>
      <c r="BO865" s="97">
        <f t="shared" si="557"/>
        <v>0</v>
      </c>
      <c r="BP865" s="97">
        <f t="shared" si="558"/>
        <v>0</v>
      </c>
      <c r="BQ865" s="97">
        <f t="shared" si="559"/>
        <v>0</v>
      </c>
      <c r="BR865" s="97">
        <f t="shared" si="560"/>
        <v>0</v>
      </c>
      <c r="BS865" s="98">
        <f t="shared" si="561"/>
        <v>0</v>
      </c>
      <c r="BT865" s="184"/>
      <c r="BU865" s="118"/>
      <c r="BV865" s="103"/>
    </row>
    <row r="866" spans="1:74" ht="31.5" customHeight="1" x14ac:dyDescent="0.25">
      <c r="A866" s="74">
        <v>22</v>
      </c>
      <c r="B866" s="75">
        <v>399</v>
      </c>
      <c r="C866" s="49" t="s">
        <v>375</v>
      </c>
      <c r="D866" s="76" t="s">
        <v>2906</v>
      </c>
      <c r="E866" s="48" t="s">
        <v>1544</v>
      </c>
      <c r="F866" s="87"/>
      <c r="G866" s="87"/>
      <c r="H866" s="87"/>
      <c r="I866" s="87"/>
      <c r="J866" s="109"/>
      <c r="K866" s="87"/>
      <c r="L866" s="87"/>
      <c r="M866" s="48" t="s">
        <v>2371</v>
      </c>
      <c r="N866" s="49" t="s">
        <v>1630</v>
      </c>
      <c r="O866" s="49"/>
      <c r="P866" s="76" t="str">
        <f t="shared" si="569"/>
        <v/>
      </c>
      <c r="Q866" s="88" t="s">
        <v>717</v>
      </c>
      <c r="R866" s="49" t="s">
        <v>718</v>
      </c>
      <c r="S866" s="76" t="s">
        <v>1854</v>
      </c>
      <c r="T866" s="76" t="s">
        <v>16</v>
      </c>
      <c r="U866" s="89"/>
      <c r="V866" s="90">
        <v>1</v>
      </c>
      <c r="W866" s="399">
        <f t="shared" si="539"/>
        <v>517392</v>
      </c>
      <c r="X866" s="171" t="s">
        <v>3616</v>
      </c>
      <c r="Y866" s="228" t="s">
        <v>2155</v>
      </c>
      <c r="Z866" s="506" t="s">
        <v>4576</v>
      </c>
      <c r="AA866" s="473" t="s">
        <v>4575</v>
      </c>
      <c r="AB866" s="473" t="s">
        <v>4576</v>
      </c>
      <c r="AC866" s="204" t="s">
        <v>152</v>
      </c>
      <c r="AD866" s="132">
        <v>42228</v>
      </c>
      <c r="AE866" s="132"/>
      <c r="AF866" s="132" t="str">
        <f t="shared" si="540"/>
        <v/>
      </c>
      <c r="AG866" s="132">
        <f t="shared" si="541"/>
        <v>42228</v>
      </c>
      <c r="AH866" s="132"/>
      <c r="AI866" s="204"/>
      <c r="AJ866" s="205"/>
      <c r="AK866" s="211"/>
      <c r="AL866" s="207"/>
      <c r="AM866" s="208">
        <v>517392</v>
      </c>
      <c r="AN866" s="93"/>
      <c r="AO866" s="49" t="str">
        <f t="shared" si="542"/>
        <v>静岡県伊東市荻字粟蒔５３０－８５</v>
      </c>
      <c r="AP866" s="49"/>
      <c r="AQ866" s="89">
        <v>42233</v>
      </c>
      <c r="AR866" s="93">
        <v>517392</v>
      </c>
      <c r="AS866" s="89"/>
      <c r="AT866" s="93"/>
      <c r="AU866" s="89"/>
      <c r="AV866" s="93"/>
      <c r="AW866" s="89"/>
      <c r="AX866" s="94"/>
      <c r="AY866" s="391">
        <f t="shared" si="563"/>
        <v>517392</v>
      </c>
      <c r="AZ866" s="95">
        <f t="shared" si="567"/>
        <v>0</v>
      </c>
      <c r="BA866" s="49" t="str">
        <f t="shared" si="543"/>
        <v>静岡県伊東市荻字粟蒔５３０－８５</v>
      </c>
      <c r="BB866" s="48">
        <f t="shared" ref="BB866:BB897" si="570">V866</f>
        <v>1</v>
      </c>
      <c r="BC866" s="96" t="str">
        <f t="shared" si="545"/>
        <v>ﾓﾘｼｭｳｲﾁ</v>
      </c>
      <c r="BD866" s="89" t="str">
        <f t="shared" si="566"/>
        <v>【譲渡済】</v>
      </c>
      <c r="BE866" s="97">
        <f t="shared" si="547"/>
        <v>0</v>
      </c>
      <c r="BF866" s="97">
        <f t="shared" si="548"/>
        <v>0</v>
      </c>
      <c r="BG866" s="97">
        <f t="shared" si="549"/>
        <v>0</v>
      </c>
      <c r="BH866" s="97">
        <f t="shared" si="550"/>
        <v>0</v>
      </c>
      <c r="BI866" s="97">
        <f t="shared" si="551"/>
        <v>0</v>
      </c>
      <c r="BJ866" s="97">
        <f t="shared" si="552"/>
        <v>0</v>
      </c>
      <c r="BK866" s="97">
        <f t="shared" si="553"/>
        <v>0</v>
      </c>
      <c r="BL866" s="97">
        <f t="shared" si="554"/>
        <v>0</v>
      </c>
      <c r="BM866" s="97">
        <f t="shared" si="555"/>
        <v>0</v>
      </c>
      <c r="BN866" s="97">
        <f t="shared" si="556"/>
        <v>0</v>
      </c>
      <c r="BO866" s="97">
        <f t="shared" si="557"/>
        <v>0</v>
      </c>
      <c r="BP866" s="97">
        <f t="shared" si="558"/>
        <v>0</v>
      </c>
      <c r="BQ866" s="97">
        <f t="shared" si="559"/>
        <v>0</v>
      </c>
      <c r="BR866" s="97">
        <f t="shared" si="560"/>
        <v>0</v>
      </c>
      <c r="BS866" s="98">
        <f t="shared" si="561"/>
        <v>0</v>
      </c>
      <c r="BT866" s="184"/>
      <c r="BU866" s="118"/>
      <c r="BV866" s="103" t="s">
        <v>4672</v>
      </c>
    </row>
    <row r="867" spans="1:74" ht="31.5" customHeight="1" x14ac:dyDescent="0.25">
      <c r="A867" s="74">
        <v>22</v>
      </c>
      <c r="B867" s="75">
        <v>400</v>
      </c>
      <c r="C867" s="49" t="s">
        <v>375</v>
      </c>
      <c r="D867" s="76" t="s">
        <v>2906</v>
      </c>
      <c r="E867" s="48" t="s">
        <v>1544</v>
      </c>
      <c r="F867" s="87"/>
      <c r="G867" s="87"/>
      <c r="H867" s="87"/>
      <c r="I867" s="87"/>
      <c r="J867" s="109"/>
      <c r="K867" s="87"/>
      <c r="L867" s="87"/>
      <c r="M867" s="48" t="s">
        <v>2371</v>
      </c>
      <c r="N867" s="49" t="s">
        <v>1630</v>
      </c>
      <c r="O867" s="49"/>
      <c r="P867" s="76" t="str">
        <f t="shared" si="569"/>
        <v/>
      </c>
      <c r="Q867" s="88" t="s">
        <v>717</v>
      </c>
      <c r="R867" s="49" t="s">
        <v>718</v>
      </c>
      <c r="S867" s="76" t="s">
        <v>1854</v>
      </c>
      <c r="T867" s="76" t="s">
        <v>16</v>
      </c>
      <c r="U867" s="89"/>
      <c r="V867" s="90">
        <v>1</v>
      </c>
      <c r="W867" s="399">
        <f t="shared" si="539"/>
        <v>547354</v>
      </c>
      <c r="X867" s="171" t="s">
        <v>2762</v>
      </c>
      <c r="Y867" s="209" t="s">
        <v>2156</v>
      </c>
      <c r="Z867" s="506" t="s">
        <v>4576</v>
      </c>
      <c r="AA867" s="473" t="s">
        <v>4575</v>
      </c>
      <c r="AB867" s="473" t="s">
        <v>4576</v>
      </c>
      <c r="AC867" s="204" t="s">
        <v>152</v>
      </c>
      <c r="AD867" s="132">
        <v>42228</v>
      </c>
      <c r="AE867" s="132"/>
      <c r="AF867" s="132" t="str">
        <f t="shared" si="540"/>
        <v/>
      </c>
      <c r="AG867" s="132">
        <f t="shared" si="541"/>
        <v>42228</v>
      </c>
      <c r="AH867" s="132"/>
      <c r="AI867" s="204"/>
      <c r="AJ867" s="205"/>
      <c r="AK867" s="211"/>
      <c r="AL867" s="207"/>
      <c r="AM867" s="208">
        <f>550733-3379</f>
        <v>547354</v>
      </c>
      <c r="AN867" s="93"/>
      <c r="AO867" s="49" t="str">
        <f t="shared" si="542"/>
        <v>静岡県伊東市荻字粟蒔５３０－８５</v>
      </c>
      <c r="AP867" s="49"/>
      <c r="AQ867" s="89"/>
      <c r="AR867" s="93"/>
      <c r="AS867" s="89">
        <v>42233</v>
      </c>
      <c r="AT867" s="93">
        <v>550733</v>
      </c>
      <c r="AU867" s="89"/>
      <c r="AV867" s="93"/>
      <c r="AW867" s="89">
        <v>42279</v>
      </c>
      <c r="AX867" s="94">
        <v>-3379</v>
      </c>
      <c r="AY867" s="391">
        <f t="shared" si="563"/>
        <v>547354</v>
      </c>
      <c r="AZ867" s="95">
        <f t="shared" si="567"/>
        <v>0</v>
      </c>
      <c r="BA867" s="49" t="str">
        <f t="shared" si="543"/>
        <v>静岡県伊東市荻字粟蒔５３０－８５</v>
      </c>
      <c r="BB867" s="48">
        <f t="shared" si="570"/>
        <v>1</v>
      </c>
      <c r="BC867" s="96" t="str">
        <f t="shared" si="545"/>
        <v>ｻﾝｱｸﾄ</v>
      </c>
      <c r="BD867" s="89" t="str">
        <f t="shared" si="566"/>
        <v>【譲渡済】</v>
      </c>
      <c r="BE867" s="97">
        <f t="shared" si="547"/>
        <v>0</v>
      </c>
      <c r="BF867" s="97">
        <f t="shared" si="548"/>
        <v>0</v>
      </c>
      <c r="BG867" s="97">
        <f t="shared" si="549"/>
        <v>0</v>
      </c>
      <c r="BH867" s="97">
        <f t="shared" si="550"/>
        <v>0</v>
      </c>
      <c r="BI867" s="97">
        <f t="shared" si="551"/>
        <v>0</v>
      </c>
      <c r="BJ867" s="97">
        <f t="shared" si="552"/>
        <v>0</v>
      </c>
      <c r="BK867" s="97">
        <f t="shared" si="553"/>
        <v>0</v>
      </c>
      <c r="BL867" s="97">
        <f t="shared" si="554"/>
        <v>0</v>
      </c>
      <c r="BM867" s="97">
        <f t="shared" si="555"/>
        <v>0</v>
      </c>
      <c r="BN867" s="97">
        <f t="shared" si="556"/>
        <v>0</v>
      </c>
      <c r="BO867" s="97">
        <f t="shared" si="557"/>
        <v>0</v>
      </c>
      <c r="BP867" s="97">
        <f t="shared" si="558"/>
        <v>0</v>
      </c>
      <c r="BQ867" s="97">
        <f t="shared" si="559"/>
        <v>0</v>
      </c>
      <c r="BR867" s="97">
        <f t="shared" si="560"/>
        <v>0</v>
      </c>
      <c r="BS867" s="98">
        <f t="shared" si="561"/>
        <v>0</v>
      </c>
      <c r="BT867" s="184"/>
      <c r="BU867" s="118"/>
      <c r="BV867" s="103" t="s">
        <v>4673</v>
      </c>
    </row>
    <row r="868" spans="1:74" ht="31.5" customHeight="1" x14ac:dyDescent="0.25">
      <c r="A868" s="74">
        <v>22</v>
      </c>
      <c r="B868" s="75">
        <v>401</v>
      </c>
      <c r="C868" s="49" t="s">
        <v>375</v>
      </c>
      <c r="D868" s="349" t="s">
        <v>4128</v>
      </c>
      <c r="E868" s="76" t="s">
        <v>1543</v>
      </c>
      <c r="F868" s="101" t="s">
        <v>3729</v>
      </c>
      <c r="G868" s="101"/>
      <c r="H868" s="101"/>
      <c r="I868" s="101"/>
      <c r="J868" s="257"/>
      <c r="K868" s="101"/>
      <c r="L868" s="380" t="s">
        <v>4172</v>
      </c>
      <c r="M868" s="48" t="s">
        <v>2371</v>
      </c>
      <c r="N868" s="322" t="s">
        <v>1629</v>
      </c>
      <c r="O868" s="49"/>
      <c r="P868" s="49"/>
      <c r="Q868" s="88" t="s">
        <v>205</v>
      </c>
      <c r="R868" s="49"/>
      <c r="S868" s="76" t="s">
        <v>1854</v>
      </c>
      <c r="T868" s="76" t="s">
        <v>16</v>
      </c>
      <c r="U868" s="110"/>
      <c r="V868" s="143">
        <v>1</v>
      </c>
      <c r="W868" s="399">
        <f t="shared" si="539"/>
        <v>594550</v>
      </c>
      <c r="X868" s="171" t="s">
        <v>2763</v>
      </c>
      <c r="Y868" s="419"/>
      <c r="Z868" s="473" t="s">
        <v>4575</v>
      </c>
      <c r="AA868" s="473" t="s">
        <v>4575</v>
      </c>
      <c r="AB868" s="473" t="s">
        <v>4576</v>
      </c>
      <c r="AC868" s="121"/>
      <c r="AD868" s="132">
        <v>42957</v>
      </c>
      <c r="AE868" s="132"/>
      <c r="AF868" s="132" t="str">
        <f t="shared" si="540"/>
        <v/>
      </c>
      <c r="AG868" s="132">
        <f t="shared" si="541"/>
        <v>42957</v>
      </c>
      <c r="AH868" s="132"/>
      <c r="AI868" s="132"/>
      <c r="AJ868" s="132"/>
      <c r="AK868" s="112"/>
      <c r="AL868" s="132"/>
      <c r="AM868" s="213"/>
      <c r="AN868" s="111">
        <v>594550</v>
      </c>
      <c r="AO868" s="49" t="str">
        <f t="shared" si="542"/>
        <v>静岡県伊東市荻字角折４４８－１０</v>
      </c>
      <c r="AP868" s="208"/>
      <c r="AQ868" s="89">
        <v>43581</v>
      </c>
      <c r="AR868" s="93">
        <v>594550</v>
      </c>
      <c r="AS868" s="89"/>
      <c r="AT868" s="93"/>
      <c r="AU868" s="89"/>
      <c r="AV868" s="93"/>
      <c r="AW868" s="107"/>
      <c r="AX868" s="103"/>
      <c r="AY868" s="391">
        <f t="shared" si="563"/>
        <v>594550</v>
      </c>
      <c r="AZ868" s="95">
        <v>0</v>
      </c>
      <c r="BA868" s="49" t="str">
        <f t="shared" si="543"/>
        <v>静岡県伊東市荻字角折４４８－１０</v>
      </c>
      <c r="BB868" s="48">
        <f t="shared" si="570"/>
        <v>1</v>
      </c>
      <c r="BC868" s="96">
        <f t="shared" si="545"/>
        <v>0</v>
      </c>
      <c r="BD868" s="89" t="s">
        <v>3724</v>
      </c>
      <c r="BE868" s="97">
        <f t="shared" si="547"/>
        <v>0</v>
      </c>
      <c r="BF868" s="97">
        <f t="shared" si="548"/>
        <v>0</v>
      </c>
      <c r="BG868" s="97">
        <f t="shared" si="549"/>
        <v>0</v>
      </c>
      <c r="BH868" s="97">
        <f t="shared" si="550"/>
        <v>0</v>
      </c>
      <c r="BI868" s="97">
        <f t="shared" si="551"/>
        <v>0</v>
      </c>
      <c r="BJ868" s="97">
        <f t="shared" si="552"/>
        <v>0</v>
      </c>
      <c r="BK868" s="97">
        <f t="shared" si="553"/>
        <v>0</v>
      </c>
      <c r="BL868" s="97">
        <f t="shared" si="554"/>
        <v>0</v>
      </c>
      <c r="BM868" s="97">
        <f t="shared" si="555"/>
        <v>0</v>
      </c>
      <c r="BN868" s="97">
        <f t="shared" si="556"/>
        <v>0</v>
      </c>
      <c r="BO868" s="97">
        <f t="shared" si="557"/>
        <v>0</v>
      </c>
      <c r="BP868" s="97">
        <f t="shared" si="558"/>
        <v>0</v>
      </c>
      <c r="BQ868" s="97">
        <f t="shared" si="559"/>
        <v>0</v>
      </c>
      <c r="BR868" s="97">
        <f t="shared" si="560"/>
        <v>0</v>
      </c>
      <c r="BS868" s="98">
        <f t="shared" si="561"/>
        <v>0</v>
      </c>
      <c r="BT868" s="184"/>
      <c r="BU868" s="118"/>
      <c r="BV868" s="492"/>
    </row>
    <row r="869" spans="1:74" ht="31.5" customHeight="1" x14ac:dyDescent="0.25">
      <c r="A869" s="74">
        <v>22</v>
      </c>
      <c r="B869" s="75">
        <v>402</v>
      </c>
      <c r="C869" s="49" t="s">
        <v>375</v>
      </c>
      <c r="D869" s="76" t="s">
        <v>2906</v>
      </c>
      <c r="E869" s="48" t="s">
        <v>1159</v>
      </c>
      <c r="F869" s="87" t="s">
        <v>2758</v>
      </c>
      <c r="G869" s="87"/>
      <c r="H869" s="87"/>
      <c r="I869" s="87"/>
      <c r="J869" s="109"/>
      <c r="K869" s="87"/>
      <c r="L869" s="87"/>
      <c r="M869" s="48" t="s">
        <v>2982</v>
      </c>
      <c r="N869" s="49" t="s">
        <v>1631</v>
      </c>
      <c r="O869" s="49"/>
      <c r="P869" s="76" t="str">
        <f>IF(COUNTIF(N869,"*未確定*"),"番地未確定","")</f>
        <v/>
      </c>
      <c r="Q869" s="88" t="s">
        <v>719</v>
      </c>
      <c r="R869" s="49"/>
      <c r="S869" s="76" t="s">
        <v>1854</v>
      </c>
      <c r="T869" s="76" t="s">
        <v>16</v>
      </c>
      <c r="U869" s="89"/>
      <c r="V869" s="90">
        <v>1</v>
      </c>
      <c r="W869" s="399">
        <f t="shared" ref="W869:W932" si="571">(AM869+AN869)/V869</f>
        <v>605050</v>
      </c>
      <c r="X869" s="171" t="s">
        <v>3617</v>
      </c>
      <c r="Y869" s="76"/>
      <c r="Z869" s="473" t="s">
        <v>4575</v>
      </c>
      <c r="AA869" s="473" t="s">
        <v>4576</v>
      </c>
      <c r="AB869" s="473" t="s">
        <v>4576</v>
      </c>
      <c r="AC869" s="132">
        <v>43525</v>
      </c>
      <c r="AD869" s="132">
        <v>43495</v>
      </c>
      <c r="AE869" s="132">
        <v>41729</v>
      </c>
      <c r="AF869" s="132" t="str">
        <f t="shared" ref="AF869:AF932" si="572">+IF(AD869=AE869,"SAME","")</f>
        <v/>
      </c>
      <c r="AG869" s="132">
        <f t="shared" ref="AG869:AG932" si="573">+IF(AE869="",AD869,IF(AD869&gt;AE869,AE869,AD869))</f>
        <v>41729</v>
      </c>
      <c r="AH869" s="132"/>
      <c r="AI869" s="204"/>
      <c r="AJ869" s="205"/>
      <c r="AK869" s="211"/>
      <c r="AL869" s="207"/>
      <c r="AM869" s="208">
        <v>605050</v>
      </c>
      <c r="AN869" s="93"/>
      <c r="AO869" s="49" t="str">
        <f t="shared" ref="AO869:AO932" si="574">N869</f>
        <v>静岡県伊東市十足字南古６１１－６３、６４</v>
      </c>
      <c r="AP869" s="49"/>
      <c r="AQ869" s="89"/>
      <c r="AR869" s="93"/>
      <c r="AS869" s="89"/>
      <c r="AT869" s="93"/>
      <c r="AU869" s="89"/>
      <c r="AV869" s="93"/>
      <c r="AW869" s="89"/>
      <c r="AX869" s="94"/>
      <c r="AY869" s="391">
        <f t="shared" si="563"/>
        <v>0</v>
      </c>
      <c r="AZ869" s="95">
        <f t="shared" ref="AZ869:AZ900" si="575">IF(AM869=0,"",AM869-AR869-AT869-AV869-AX869)</f>
        <v>605050</v>
      </c>
      <c r="BA869" s="49" t="str">
        <f t="shared" ref="BA869:BA932" si="576">N869</f>
        <v>静岡県伊東市十足字南古６１１－６３、６４</v>
      </c>
      <c r="BB869" s="48">
        <f t="shared" si="570"/>
        <v>1</v>
      </c>
      <c r="BC869" s="96">
        <f t="shared" ref="BC869:BC932" si="577">Y869</f>
        <v>0</v>
      </c>
      <c r="BD869" s="89">
        <f t="shared" ref="BD869:BD900" si="578">AC869</f>
        <v>43525</v>
      </c>
      <c r="BE869" s="97">
        <f t="shared" ref="BE869:BE932" si="579">IF(OR(AC869="期限未記載",AC869="期限超過"),AZ869,0)</f>
        <v>0</v>
      </c>
      <c r="BF869" s="97">
        <f t="shared" ref="BF869:BF932" si="580">IF(AND(BD869&lt;=43506,BD869&lt;&gt;""),AZ869,0)</f>
        <v>0</v>
      </c>
      <c r="BG869" s="97">
        <f t="shared" ref="BG869:BG932" si="581">IF(AND(BD869&lt;=43511,BD869&gt;=43507),AZ869,0)</f>
        <v>0</v>
      </c>
      <c r="BH869" s="97">
        <f t="shared" ref="BH869:BH932" si="582">IF(AND(BD869&lt;=43516,BD869&gt;=43512),AZ869,0)</f>
        <v>0</v>
      </c>
      <c r="BI869" s="97">
        <f t="shared" ref="BI869:BI932" si="583">IF(AND(BD869&lt;=43521,BD869&gt;=43517),AZ869,0)</f>
        <v>0</v>
      </c>
      <c r="BJ869" s="97">
        <f t="shared" ref="BJ869:BJ932" si="584">IF(AND(BD869&lt;=43524,BD869&gt;=43522),AZ869,0)</f>
        <v>0</v>
      </c>
      <c r="BK869" s="97">
        <f t="shared" ref="BK869:BK932" si="585">IF(AND(BD869&lt;=43529,BD869&gt;=43525),AZ869,0)</f>
        <v>605050</v>
      </c>
      <c r="BL869" s="97">
        <f t="shared" ref="BL869:BL932" si="586">IF(AND(BD869&lt;=43534,BD869&gt;=43530),AZ869,0)</f>
        <v>0</v>
      </c>
      <c r="BM869" s="97">
        <f t="shared" ref="BM869:BM932" si="587">IF(AND(BD869&lt;=43539,BD869&gt;=43535),AZ869,0)</f>
        <v>0</v>
      </c>
      <c r="BN869" s="97">
        <f t="shared" ref="BN869:BN932" si="588">IF(AND(BD869&lt;=43544,BD869&gt;=43540),AZ869,0)</f>
        <v>0</v>
      </c>
      <c r="BO869" s="97">
        <f t="shared" ref="BO869:BO932" si="589">IF(AND(BD869&lt;=43549,BD869&gt;=43545),AZ869,0)</f>
        <v>0</v>
      </c>
      <c r="BP869" s="97">
        <f t="shared" ref="BP869:BP932" si="590">IF(AND(BD869&lt;=43555,BD869&gt;=43550),AZ869,0)</f>
        <v>0</v>
      </c>
      <c r="BQ869" s="97">
        <f t="shared" ref="BQ869:BQ932" si="591">IF(AND(BD869&lt;=43560,BD869&gt;=43556),AZ869,0)</f>
        <v>0</v>
      </c>
      <c r="BR869" s="97">
        <f t="shared" ref="BR869:BR932" si="592">IF(AND($BD869&lt;=43565,$BD869&gt;=43561),$AZ869,0)</f>
        <v>0</v>
      </c>
      <c r="BS869" s="98">
        <f t="shared" ref="BS869:BS932" si="593">AZ869-SUM(BE869:BR869)</f>
        <v>0</v>
      </c>
      <c r="BT869" s="184"/>
      <c r="BU869" s="118"/>
      <c r="BV869" s="103"/>
    </row>
    <row r="870" spans="1:74" ht="31.5" customHeight="1" x14ac:dyDescent="0.25">
      <c r="A870" s="74">
        <v>22</v>
      </c>
      <c r="B870" s="75">
        <v>403</v>
      </c>
      <c r="C870" s="49" t="s">
        <v>375</v>
      </c>
      <c r="D870" s="76" t="s">
        <v>3406</v>
      </c>
      <c r="E870" s="48"/>
      <c r="F870" s="87"/>
      <c r="G870" s="87"/>
      <c r="H870" s="87"/>
      <c r="I870" s="87"/>
      <c r="J870" s="109"/>
      <c r="K870" s="87"/>
      <c r="L870" s="87"/>
      <c r="M870" s="48" t="s">
        <v>2371</v>
      </c>
      <c r="N870" s="49" t="s">
        <v>1955</v>
      </c>
      <c r="O870" s="49"/>
      <c r="P870" s="76"/>
      <c r="Q870" s="102"/>
      <c r="R870" s="103"/>
      <c r="S870" s="76" t="s">
        <v>1854</v>
      </c>
      <c r="T870" s="76" t="s">
        <v>16</v>
      </c>
      <c r="U870" s="89"/>
      <c r="V870" s="90">
        <v>1</v>
      </c>
      <c r="W870" s="399">
        <f t="shared" si="571"/>
        <v>605050</v>
      </c>
      <c r="X870" s="171" t="s">
        <v>2759</v>
      </c>
      <c r="Y870" s="121"/>
      <c r="Z870" s="473" t="s">
        <v>4575</v>
      </c>
      <c r="AA870" s="473" t="s">
        <v>4576</v>
      </c>
      <c r="AB870" s="473" t="s">
        <v>4576</v>
      </c>
      <c r="AC870" s="204"/>
      <c r="AD870" s="132">
        <v>42971</v>
      </c>
      <c r="AE870" s="132"/>
      <c r="AF870" s="132" t="str">
        <f t="shared" si="572"/>
        <v/>
      </c>
      <c r="AG870" s="132">
        <f t="shared" si="573"/>
        <v>42971</v>
      </c>
      <c r="AH870" s="132"/>
      <c r="AI870" s="132"/>
      <c r="AJ870" s="132"/>
      <c r="AK870" s="112"/>
      <c r="AL870" s="132"/>
      <c r="AM870" s="212"/>
      <c r="AN870" s="111">
        <v>605050</v>
      </c>
      <c r="AO870" s="49" t="str">
        <f t="shared" si="574"/>
        <v>静岡県伊東市十足字南古６１１－６４_20170824</v>
      </c>
      <c r="AP870" s="49"/>
      <c r="AQ870" s="89"/>
      <c r="AR870" s="93"/>
      <c r="AS870" s="89"/>
      <c r="AT870" s="93"/>
      <c r="AU870" s="89"/>
      <c r="AV870" s="93"/>
      <c r="AW870" s="107"/>
      <c r="AX870" s="103"/>
      <c r="AY870" s="391">
        <f t="shared" si="563"/>
        <v>0</v>
      </c>
      <c r="AZ870" s="95" t="str">
        <f t="shared" si="575"/>
        <v/>
      </c>
      <c r="BA870" s="49" t="str">
        <f t="shared" si="576"/>
        <v>静岡県伊東市十足字南古６１１－６４_20170824</v>
      </c>
      <c r="BB870" s="48">
        <f t="shared" si="570"/>
        <v>1</v>
      </c>
      <c r="BC870" s="96">
        <f t="shared" si="577"/>
        <v>0</v>
      </c>
      <c r="BD870" s="89">
        <f t="shared" si="578"/>
        <v>0</v>
      </c>
      <c r="BE870" s="97">
        <f t="shared" si="579"/>
        <v>0</v>
      </c>
      <c r="BF870" s="97" t="str">
        <f t="shared" si="580"/>
        <v/>
      </c>
      <c r="BG870" s="97">
        <f t="shared" si="581"/>
        <v>0</v>
      </c>
      <c r="BH870" s="97">
        <f t="shared" si="582"/>
        <v>0</v>
      </c>
      <c r="BI870" s="97">
        <f t="shared" si="583"/>
        <v>0</v>
      </c>
      <c r="BJ870" s="97">
        <f t="shared" si="584"/>
        <v>0</v>
      </c>
      <c r="BK870" s="97">
        <f t="shared" si="585"/>
        <v>0</v>
      </c>
      <c r="BL870" s="97">
        <f t="shared" si="586"/>
        <v>0</v>
      </c>
      <c r="BM870" s="97">
        <f t="shared" si="587"/>
        <v>0</v>
      </c>
      <c r="BN870" s="97">
        <f t="shared" si="588"/>
        <v>0</v>
      </c>
      <c r="BO870" s="97">
        <f t="shared" si="589"/>
        <v>0</v>
      </c>
      <c r="BP870" s="97">
        <f t="shared" si="590"/>
        <v>0</v>
      </c>
      <c r="BQ870" s="97">
        <f t="shared" si="591"/>
        <v>0</v>
      </c>
      <c r="BR870" s="97">
        <f t="shared" si="592"/>
        <v>0</v>
      </c>
      <c r="BS870" s="98" t="e">
        <f t="shared" si="593"/>
        <v>#VALUE!</v>
      </c>
      <c r="BT870" s="184"/>
      <c r="BU870" s="118"/>
      <c r="BV870" s="103"/>
    </row>
    <row r="871" spans="1:74" ht="31.5" customHeight="1" x14ac:dyDescent="0.25">
      <c r="A871" s="74">
        <v>22</v>
      </c>
      <c r="B871" s="75">
        <v>404</v>
      </c>
      <c r="C871" s="49" t="s">
        <v>375</v>
      </c>
      <c r="D871" s="76"/>
      <c r="E871" s="48" t="s">
        <v>1539</v>
      </c>
      <c r="F871" s="87" t="s">
        <v>2751</v>
      </c>
      <c r="G871" s="87"/>
      <c r="H871" s="87"/>
      <c r="I871" s="87"/>
      <c r="J871" s="109"/>
      <c r="K871" s="87"/>
      <c r="L871" s="87"/>
      <c r="M871" s="48" t="s">
        <v>2371</v>
      </c>
      <c r="N871" s="49" t="s">
        <v>1626</v>
      </c>
      <c r="O871" s="49"/>
      <c r="P871" s="76" t="str">
        <f>IF(COUNTIF(N871,"*未確定*"),"番地未確定","")</f>
        <v/>
      </c>
      <c r="Q871" s="88" t="s">
        <v>713</v>
      </c>
      <c r="R871" s="49"/>
      <c r="S871" s="76" t="s">
        <v>1854</v>
      </c>
      <c r="T871" s="76" t="s">
        <v>16</v>
      </c>
      <c r="U871" s="89"/>
      <c r="V871" s="90">
        <v>1</v>
      </c>
      <c r="W871" s="399">
        <f t="shared" si="571"/>
        <v>675854</v>
      </c>
      <c r="X871" s="171" t="s">
        <v>2750</v>
      </c>
      <c r="Y871" s="76"/>
      <c r="Z871" s="473" t="s">
        <v>4575</v>
      </c>
      <c r="AA871" s="473" t="s">
        <v>4576</v>
      </c>
      <c r="AB871" s="473" t="s">
        <v>4576</v>
      </c>
      <c r="AC871" s="132">
        <v>43525</v>
      </c>
      <c r="AD871" s="132">
        <v>43495</v>
      </c>
      <c r="AE871" s="132">
        <v>41729</v>
      </c>
      <c r="AF871" s="132" t="str">
        <f t="shared" si="572"/>
        <v/>
      </c>
      <c r="AG871" s="132">
        <f t="shared" si="573"/>
        <v>41729</v>
      </c>
      <c r="AH871" s="132"/>
      <c r="AI871" s="204"/>
      <c r="AJ871" s="205"/>
      <c r="AK871" s="211"/>
      <c r="AL871" s="207"/>
      <c r="AM871" s="208">
        <v>675854</v>
      </c>
      <c r="AN871" s="93"/>
      <c r="AO871" s="49" t="str">
        <f t="shared" si="574"/>
        <v>静岡県伊東市池６８５－１２</v>
      </c>
      <c r="AP871" s="49"/>
      <c r="AQ871" s="89"/>
      <c r="AR871" s="93"/>
      <c r="AS871" s="89"/>
      <c r="AT871" s="93"/>
      <c r="AU871" s="89"/>
      <c r="AV871" s="93"/>
      <c r="AW871" s="89"/>
      <c r="AX871" s="94"/>
      <c r="AY871" s="391">
        <f t="shared" si="563"/>
        <v>0</v>
      </c>
      <c r="AZ871" s="95">
        <f t="shared" si="575"/>
        <v>675854</v>
      </c>
      <c r="BA871" s="49" t="str">
        <f t="shared" si="576"/>
        <v>静岡県伊東市池６８５－１２</v>
      </c>
      <c r="BB871" s="48">
        <f t="shared" si="570"/>
        <v>1</v>
      </c>
      <c r="BC871" s="96">
        <f t="shared" si="577"/>
        <v>0</v>
      </c>
      <c r="BD871" s="89">
        <f t="shared" si="578"/>
        <v>43525</v>
      </c>
      <c r="BE871" s="97">
        <f t="shared" si="579"/>
        <v>0</v>
      </c>
      <c r="BF871" s="97">
        <f t="shared" si="580"/>
        <v>0</v>
      </c>
      <c r="BG871" s="97">
        <f t="shared" si="581"/>
        <v>0</v>
      </c>
      <c r="BH871" s="97">
        <f t="shared" si="582"/>
        <v>0</v>
      </c>
      <c r="BI871" s="97">
        <f t="shared" si="583"/>
        <v>0</v>
      </c>
      <c r="BJ871" s="97">
        <f t="shared" si="584"/>
        <v>0</v>
      </c>
      <c r="BK871" s="97">
        <f t="shared" si="585"/>
        <v>675854</v>
      </c>
      <c r="BL871" s="97">
        <f t="shared" si="586"/>
        <v>0</v>
      </c>
      <c r="BM871" s="97">
        <f t="shared" si="587"/>
        <v>0</v>
      </c>
      <c r="BN871" s="97">
        <f t="shared" si="588"/>
        <v>0</v>
      </c>
      <c r="BO871" s="97">
        <f t="shared" si="589"/>
        <v>0</v>
      </c>
      <c r="BP871" s="97">
        <f t="shared" si="590"/>
        <v>0</v>
      </c>
      <c r="BQ871" s="97">
        <f t="shared" si="591"/>
        <v>0</v>
      </c>
      <c r="BR871" s="97">
        <f t="shared" si="592"/>
        <v>0</v>
      </c>
      <c r="BS871" s="98">
        <f t="shared" si="593"/>
        <v>0</v>
      </c>
      <c r="BT871" s="184"/>
      <c r="BU871" s="118"/>
      <c r="BV871" s="103"/>
    </row>
    <row r="872" spans="1:74" ht="31.5" customHeight="1" x14ac:dyDescent="0.25">
      <c r="A872" s="74">
        <v>22</v>
      </c>
      <c r="B872" s="75">
        <v>405</v>
      </c>
      <c r="C872" s="49" t="s">
        <v>375</v>
      </c>
      <c r="D872" s="76"/>
      <c r="E872" s="48" t="s">
        <v>1094</v>
      </c>
      <c r="F872" s="87" t="s">
        <v>2753</v>
      </c>
      <c r="G872" s="87"/>
      <c r="H872" s="87"/>
      <c r="I872" s="87"/>
      <c r="J872" s="109"/>
      <c r="K872" s="87"/>
      <c r="L872" s="87"/>
      <c r="M872" s="48" t="s">
        <v>2982</v>
      </c>
      <c r="N872" s="49" t="s">
        <v>1606</v>
      </c>
      <c r="O872" s="49"/>
      <c r="P872" s="76" t="str">
        <f>IF(COUNTIF(N872,"*未確定*"),"番地未確定","")</f>
        <v/>
      </c>
      <c r="Q872" s="88" t="s">
        <v>694</v>
      </c>
      <c r="R872" s="49"/>
      <c r="S872" s="76" t="s">
        <v>1854</v>
      </c>
      <c r="T872" s="76" t="s">
        <v>16</v>
      </c>
      <c r="U872" s="89"/>
      <c r="V872" s="90">
        <v>1</v>
      </c>
      <c r="W872" s="399">
        <f t="shared" si="571"/>
        <v>605050</v>
      </c>
      <c r="X872" s="171" t="s">
        <v>2752</v>
      </c>
      <c r="Y872" s="76"/>
      <c r="Z872" s="473" t="s">
        <v>4575</v>
      </c>
      <c r="AA872" s="473" t="s">
        <v>4575</v>
      </c>
      <c r="AB872" s="473" t="s">
        <v>4576</v>
      </c>
      <c r="AC872" s="132">
        <v>43525</v>
      </c>
      <c r="AD872" s="132">
        <v>43495</v>
      </c>
      <c r="AE872" s="132">
        <v>41718</v>
      </c>
      <c r="AF872" s="132" t="str">
        <f t="shared" si="572"/>
        <v/>
      </c>
      <c r="AG872" s="132">
        <f t="shared" si="573"/>
        <v>41718</v>
      </c>
      <c r="AH872" s="132"/>
      <c r="AI872" s="204"/>
      <c r="AJ872" s="205"/>
      <c r="AK872" s="211"/>
      <c r="AL872" s="207"/>
      <c r="AM872" s="208">
        <v>605050</v>
      </c>
      <c r="AN872" s="93"/>
      <c r="AO872" s="49" t="str">
        <f t="shared" si="574"/>
        <v>静岡県伊東市池字上野８９５</v>
      </c>
      <c r="AP872" s="49"/>
      <c r="AQ872" s="89"/>
      <c r="AR872" s="93"/>
      <c r="AS872" s="89"/>
      <c r="AT872" s="93"/>
      <c r="AU872" s="89"/>
      <c r="AV872" s="93"/>
      <c r="AW872" s="89"/>
      <c r="AX872" s="94"/>
      <c r="AY872" s="391">
        <f t="shared" si="563"/>
        <v>0</v>
      </c>
      <c r="AZ872" s="95">
        <f t="shared" si="575"/>
        <v>605050</v>
      </c>
      <c r="BA872" s="49" t="str">
        <f t="shared" si="576"/>
        <v>静岡県伊東市池字上野８９５</v>
      </c>
      <c r="BB872" s="48">
        <f t="shared" si="570"/>
        <v>1</v>
      </c>
      <c r="BC872" s="96">
        <f t="shared" si="577"/>
        <v>0</v>
      </c>
      <c r="BD872" s="89">
        <f t="shared" si="578"/>
        <v>43525</v>
      </c>
      <c r="BE872" s="97">
        <f t="shared" si="579"/>
        <v>0</v>
      </c>
      <c r="BF872" s="97">
        <f t="shared" si="580"/>
        <v>0</v>
      </c>
      <c r="BG872" s="97">
        <f t="shared" si="581"/>
        <v>0</v>
      </c>
      <c r="BH872" s="97">
        <f t="shared" si="582"/>
        <v>0</v>
      </c>
      <c r="BI872" s="97">
        <f t="shared" si="583"/>
        <v>0</v>
      </c>
      <c r="BJ872" s="97">
        <f t="shared" si="584"/>
        <v>0</v>
      </c>
      <c r="BK872" s="97">
        <f t="shared" si="585"/>
        <v>605050</v>
      </c>
      <c r="BL872" s="97">
        <f t="shared" si="586"/>
        <v>0</v>
      </c>
      <c r="BM872" s="97">
        <f t="shared" si="587"/>
        <v>0</v>
      </c>
      <c r="BN872" s="97">
        <f t="shared" si="588"/>
        <v>0</v>
      </c>
      <c r="BO872" s="97">
        <f t="shared" si="589"/>
        <v>0</v>
      </c>
      <c r="BP872" s="97">
        <f t="shared" si="590"/>
        <v>0</v>
      </c>
      <c r="BQ872" s="97">
        <f t="shared" si="591"/>
        <v>0</v>
      </c>
      <c r="BR872" s="97">
        <f t="shared" si="592"/>
        <v>0</v>
      </c>
      <c r="BS872" s="98">
        <f t="shared" si="593"/>
        <v>0</v>
      </c>
      <c r="BT872" s="184"/>
      <c r="BU872" s="118"/>
      <c r="BV872" s="103"/>
    </row>
    <row r="873" spans="1:74" ht="31.5" customHeight="1" x14ac:dyDescent="0.25">
      <c r="A873" s="74">
        <v>22</v>
      </c>
      <c r="B873" s="75">
        <v>406</v>
      </c>
      <c r="C873" s="49" t="s">
        <v>375</v>
      </c>
      <c r="D873" s="76" t="s">
        <v>3406</v>
      </c>
      <c r="E873" s="48"/>
      <c r="F873" s="87"/>
      <c r="G873" s="87"/>
      <c r="H873" s="87"/>
      <c r="I873" s="87"/>
      <c r="J873" s="109"/>
      <c r="K873" s="87"/>
      <c r="L873" s="87"/>
      <c r="M873" s="48" t="s">
        <v>2371</v>
      </c>
      <c r="N873" s="49" t="s">
        <v>1954</v>
      </c>
      <c r="O873" s="49"/>
      <c r="P873" s="76"/>
      <c r="Q873" s="102"/>
      <c r="R873" s="103"/>
      <c r="S873" s="76" t="s">
        <v>1854</v>
      </c>
      <c r="T873" s="76" t="s">
        <v>16</v>
      </c>
      <c r="U873" s="89"/>
      <c r="V873" s="90">
        <v>1</v>
      </c>
      <c r="W873" s="399">
        <f t="shared" si="571"/>
        <v>605050</v>
      </c>
      <c r="X873" s="171" t="s">
        <v>3618</v>
      </c>
      <c r="Y873" s="121"/>
      <c r="Z873" s="473" t="s">
        <v>4575</v>
      </c>
      <c r="AA873" s="473" t="s">
        <v>4575</v>
      </c>
      <c r="AB873" s="473" t="s">
        <v>4576</v>
      </c>
      <c r="AC873" s="204"/>
      <c r="AD873" s="132">
        <v>42971</v>
      </c>
      <c r="AE873" s="132"/>
      <c r="AF873" s="132" t="str">
        <f t="shared" si="572"/>
        <v/>
      </c>
      <c r="AG873" s="132">
        <f t="shared" si="573"/>
        <v>42971</v>
      </c>
      <c r="AH873" s="132"/>
      <c r="AI873" s="132"/>
      <c r="AJ873" s="132"/>
      <c r="AK873" s="215"/>
      <c r="AL873" s="132"/>
      <c r="AM873" s="212"/>
      <c r="AN873" s="111">
        <v>605050</v>
      </c>
      <c r="AO873" s="49" t="str">
        <f t="shared" si="574"/>
        <v>静岡県伊東市池字上野８９５_20170824</v>
      </c>
      <c r="AP873" s="49"/>
      <c r="AQ873" s="89"/>
      <c r="AR873" s="93"/>
      <c r="AS873" s="89"/>
      <c r="AT873" s="93"/>
      <c r="AU873" s="89"/>
      <c r="AV873" s="93"/>
      <c r="AW873" s="107"/>
      <c r="AX873" s="103"/>
      <c r="AY873" s="391">
        <f t="shared" si="563"/>
        <v>0</v>
      </c>
      <c r="AZ873" s="95" t="str">
        <f t="shared" si="575"/>
        <v/>
      </c>
      <c r="BA873" s="49" t="str">
        <f t="shared" si="576"/>
        <v>静岡県伊東市池字上野８９５_20170824</v>
      </c>
      <c r="BB873" s="48">
        <f t="shared" si="570"/>
        <v>1</v>
      </c>
      <c r="BC873" s="96">
        <f t="shared" si="577"/>
        <v>0</v>
      </c>
      <c r="BD873" s="89">
        <f t="shared" si="578"/>
        <v>0</v>
      </c>
      <c r="BE873" s="97">
        <f t="shared" si="579"/>
        <v>0</v>
      </c>
      <c r="BF873" s="97" t="str">
        <f t="shared" si="580"/>
        <v/>
      </c>
      <c r="BG873" s="97">
        <f t="shared" si="581"/>
        <v>0</v>
      </c>
      <c r="BH873" s="97">
        <f t="shared" si="582"/>
        <v>0</v>
      </c>
      <c r="BI873" s="97">
        <f t="shared" si="583"/>
        <v>0</v>
      </c>
      <c r="BJ873" s="97">
        <f t="shared" si="584"/>
        <v>0</v>
      </c>
      <c r="BK873" s="97">
        <f t="shared" si="585"/>
        <v>0</v>
      </c>
      <c r="BL873" s="97">
        <f t="shared" si="586"/>
        <v>0</v>
      </c>
      <c r="BM873" s="97">
        <f t="shared" si="587"/>
        <v>0</v>
      </c>
      <c r="BN873" s="97">
        <f t="shared" si="588"/>
        <v>0</v>
      </c>
      <c r="BO873" s="97">
        <f t="shared" si="589"/>
        <v>0</v>
      </c>
      <c r="BP873" s="97">
        <f t="shared" si="590"/>
        <v>0</v>
      </c>
      <c r="BQ873" s="97">
        <f t="shared" si="591"/>
        <v>0</v>
      </c>
      <c r="BR873" s="97">
        <f t="shared" si="592"/>
        <v>0</v>
      </c>
      <c r="BS873" s="98" t="e">
        <f t="shared" si="593"/>
        <v>#VALUE!</v>
      </c>
      <c r="BT873" s="184"/>
      <c r="BU873" s="118"/>
      <c r="BV873" s="103"/>
    </row>
    <row r="874" spans="1:74" ht="31.5" customHeight="1" x14ac:dyDescent="0.25">
      <c r="A874" s="74">
        <v>22</v>
      </c>
      <c r="B874" s="75">
        <v>407</v>
      </c>
      <c r="C874" s="49" t="s">
        <v>375</v>
      </c>
      <c r="D874" s="76"/>
      <c r="E874" s="48" t="s">
        <v>1162</v>
      </c>
      <c r="F874" s="87" t="s">
        <v>2761</v>
      </c>
      <c r="G874" s="87"/>
      <c r="H874" s="87"/>
      <c r="I874" s="87"/>
      <c r="J874" s="109"/>
      <c r="K874" s="87"/>
      <c r="L874" s="87"/>
      <c r="M874" s="48" t="s">
        <v>2982</v>
      </c>
      <c r="N874" s="49" t="s">
        <v>1632</v>
      </c>
      <c r="O874" s="49"/>
      <c r="P874" s="76" t="str">
        <f t="shared" ref="P874:P897" si="594">IF(COUNTIF(N874,"*未確定*"),"番地未確定","")</f>
        <v/>
      </c>
      <c r="Q874" s="88" t="s">
        <v>720</v>
      </c>
      <c r="R874" s="49"/>
      <c r="S874" s="76" t="s">
        <v>1854</v>
      </c>
      <c r="T874" s="76" t="s">
        <v>16</v>
      </c>
      <c r="U874" s="89"/>
      <c r="V874" s="90">
        <v>1</v>
      </c>
      <c r="W874" s="399">
        <f t="shared" si="571"/>
        <v>174858</v>
      </c>
      <c r="X874" s="171" t="s">
        <v>2760</v>
      </c>
      <c r="Y874" s="76"/>
      <c r="Z874" s="473" t="s">
        <v>4575</v>
      </c>
      <c r="AA874" s="473" t="s">
        <v>4575</v>
      </c>
      <c r="AB874" s="473" t="s">
        <v>4576</v>
      </c>
      <c r="AC874" s="132">
        <v>43525</v>
      </c>
      <c r="AD874" s="132">
        <v>43495</v>
      </c>
      <c r="AE874" s="132">
        <v>41729</v>
      </c>
      <c r="AF874" s="132" t="str">
        <f t="shared" si="572"/>
        <v/>
      </c>
      <c r="AG874" s="132">
        <f t="shared" si="573"/>
        <v>41729</v>
      </c>
      <c r="AH874" s="132"/>
      <c r="AI874" s="204"/>
      <c r="AJ874" s="205"/>
      <c r="AK874" s="211"/>
      <c r="AL874" s="207"/>
      <c r="AM874" s="208">
        <v>174858</v>
      </c>
      <c r="AN874" s="93"/>
      <c r="AO874" s="49" t="str">
        <f t="shared" si="574"/>
        <v>静岡県伊東市八幡野１２４３</v>
      </c>
      <c r="AP874" s="49"/>
      <c r="AQ874" s="89"/>
      <c r="AR874" s="93"/>
      <c r="AS874" s="89"/>
      <c r="AT874" s="93"/>
      <c r="AU874" s="89"/>
      <c r="AV874" s="93"/>
      <c r="AW874" s="89"/>
      <c r="AX874" s="94"/>
      <c r="AY874" s="391">
        <f t="shared" si="563"/>
        <v>0</v>
      </c>
      <c r="AZ874" s="95">
        <f t="shared" si="575"/>
        <v>174858</v>
      </c>
      <c r="BA874" s="49" t="str">
        <f t="shared" si="576"/>
        <v>静岡県伊東市八幡野１２４３</v>
      </c>
      <c r="BB874" s="48">
        <f t="shared" si="570"/>
        <v>1</v>
      </c>
      <c r="BC874" s="96">
        <f t="shared" si="577"/>
        <v>0</v>
      </c>
      <c r="BD874" s="89">
        <f t="shared" si="578"/>
        <v>43525</v>
      </c>
      <c r="BE874" s="97">
        <f t="shared" si="579"/>
        <v>0</v>
      </c>
      <c r="BF874" s="97">
        <f t="shared" si="580"/>
        <v>0</v>
      </c>
      <c r="BG874" s="97">
        <f t="shared" si="581"/>
        <v>0</v>
      </c>
      <c r="BH874" s="97">
        <f t="shared" si="582"/>
        <v>0</v>
      </c>
      <c r="BI874" s="97">
        <f t="shared" si="583"/>
        <v>0</v>
      </c>
      <c r="BJ874" s="97">
        <f t="shared" si="584"/>
        <v>0</v>
      </c>
      <c r="BK874" s="97">
        <f t="shared" si="585"/>
        <v>174858</v>
      </c>
      <c r="BL874" s="97">
        <f t="shared" si="586"/>
        <v>0</v>
      </c>
      <c r="BM874" s="97">
        <f t="shared" si="587"/>
        <v>0</v>
      </c>
      <c r="BN874" s="97">
        <f t="shared" si="588"/>
        <v>0</v>
      </c>
      <c r="BO874" s="97">
        <f t="shared" si="589"/>
        <v>0</v>
      </c>
      <c r="BP874" s="97">
        <f t="shared" si="590"/>
        <v>0</v>
      </c>
      <c r="BQ874" s="97">
        <f t="shared" si="591"/>
        <v>0</v>
      </c>
      <c r="BR874" s="97">
        <f t="shared" si="592"/>
        <v>0</v>
      </c>
      <c r="BS874" s="98">
        <f t="shared" si="593"/>
        <v>0</v>
      </c>
      <c r="BT874" s="184"/>
      <c r="BU874" s="118"/>
      <c r="BV874" s="103"/>
    </row>
    <row r="875" spans="1:74" ht="31.5" customHeight="1" x14ac:dyDescent="0.25">
      <c r="A875" s="74">
        <v>22</v>
      </c>
      <c r="B875" s="75">
        <v>408</v>
      </c>
      <c r="C875" s="49" t="s">
        <v>706</v>
      </c>
      <c r="D875" s="76"/>
      <c r="E875" s="48" t="s">
        <v>1390</v>
      </c>
      <c r="F875" s="87" t="s">
        <v>2738</v>
      </c>
      <c r="G875" s="87"/>
      <c r="H875" s="87"/>
      <c r="I875" s="87"/>
      <c r="J875" s="109"/>
      <c r="K875" s="87"/>
      <c r="L875" s="87"/>
      <c r="M875" s="48" t="s">
        <v>2982</v>
      </c>
      <c r="N875" s="49" t="s">
        <v>1615</v>
      </c>
      <c r="O875" s="49"/>
      <c r="P875" s="76" t="str">
        <f t="shared" si="594"/>
        <v/>
      </c>
      <c r="Q875" s="88" t="s">
        <v>707</v>
      </c>
      <c r="R875" s="49"/>
      <c r="S875" s="76" t="s">
        <v>1854</v>
      </c>
      <c r="T875" s="76" t="s">
        <v>16</v>
      </c>
      <c r="U875" s="89"/>
      <c r="V875" s="90">
        <v>1</v>
      </c>
      <c r="W875" s="399">
        <f t="shared" si="571"/>
        <v>571611</v>
      </c>
      <c r="X875" s="171" t="s">
        <v>2739</v>
      </c>
      <c r="Y875" s="76"/>
      <c r="Z875" s="473" t="s">
        <v>4575</v>
      </c>
      <c r="AA875" s="473" t="s">
        <v>4575</v>
      </c>
      <c r="AB875" s="473" t="s">
        <v>4576</v>
      </c>
      <c r="AC875" s="132">
        <v>43525</v>
      </c>
      <c r="AD875" s="132">
        <v>43495</v>
      </c>
      <c r="AE875" s="132">
        <v>41729</v>
      </c>
      <c r="AF875" s="132" t="str">
        <f t="shared" si="572"/>
        <v/>
      </c>
      <c r="AG875" s="132">
        <f t="shared" si="573"/>
        <v>41729</v>
      </c>
      <c r="AH875" s="132"/>
      <c r="AI875" s="204"/>
      <c r="AJ875" s="205"/>
      <c r="AK875" s="211"/>
      <c r="AL875" s="207"/>
      <c r="AM875" s="208">
        <v>571611</v>
      </c>
      <c r="AN875" s="93"/>
      <c r="AO875" s="49" t="str">
        <f t="shared" si="574"/>
        <v>静岡県伊豆の国市宗光寺６６２－１９</v>
      </c>
      <c r="AP875" s="49"/>
      <c r="AQ875" s="89"/>
      <c r="AR875" s="93"/>
      <c r="AS875" s="89"/>
      <c r="AT875" s="93"/>
      <c r="AU875" s="89"/>
      <c r="AV875" s="93"/>
      <c r="AW875" s="89"/>
      <c r="AX875" s="94"/>
      <c r="AY875" s="391">
        <f t="shared" si="563"/>
        <v>0</v>
      </c>
      <c r="AZ875" s="95">
        <f t="shared" si="575"/>
        <v>571611</v>
      </c>
      <c r="BA875" s="49" t="str">
        <f t="shared" si="576"/>
        <v>静岡県伊豆の国市宗光寺６６２－１９</v>
      </c>
      <c r="BB875" s="48">
        <f t="shared" si="570"/>
        <v>1</v>
      </c>
      <c r="BC875" s="96">
        <f t="shared" si="577"/>
        <v>0</v>
      </c>
      <c r="BD875" s="89">
        <f t="shared" si="578"/>
        <v>43525</v>
      </c>
      <c r="BE875" s="97">
        <f t="shared" si="579"/>
        <v>0</v>
      </c>
      <c r="BF875" s="97">
        <f t="shared" si="580"/>
        <v>0</v>
      </c>
      <c r="BG875" s="97">
        <f t="shared" si="581"/>
        <v>0</v>
      </c>
      <c r="BH875" s="97">
        <f t="shared" si="582"/>
        <v>0</v>
      </c>
      <c r="BI875" s="97">
        <f t="shared" si="583"/>
        <v>0</v>
      </c>
      <c r="BJ875" s="97">
        <f t="shared" si="584"/>
        <v>0</v>
      </c>
      <c r="BK875" s="97">
        <f t="shared" si="585"/>
        <v>571611</v>
      </c>
      <c r="BL875" s="97">
        <f t="shared" si="586"/>
        <v>0</v>
      </c>
      <c r="BM875" s="97">
        <f t="shared" si="587"/>
        <v>0</v>
      </c>
      <c r="BN875" s="97">
        <f t="shared" si="588"/>
        <v>0</v>
      </c>
      <c r="BO875" s="97">
        <f t="shared" si="589"/>
        <v>0</v>
      </c>
      <c r="BP875" s="97">
        <f t="shared" si="590"/>
        <v>0</v>
      </c>
      <c r="BQ875" s="97">
        <f t="shared" si="591"/>
        <v>0</v>
      </c>
      <c r="BR875" s="97">
        <f t="shared" si="592"/>
        <v>0</v>
      </c>
      <c r="BS875" s="98">
        <f t="shared" si="593"/>
        <v>0</v>
      </c>
      <c r="BT875" s="184"/>
      <c r="BU875" s="118"/>
      <c r="BV875" s="103"/>
    </row>
    <row r="876" spans="1:74" ht="31.5" customHeight="1" x14ac:dyDescent="0.25">
      <c r="A876" s="74">
        <v>22</v>
      </c>
      <c r="B876" s="75">
        <v>1047</v>
      </c>
      <c r="C876" s="49" t="s">
        <v>706</v>
      </c>
      <c r="D876" s="76" t="s">
        <v>2906</v>
      </c>
      <c r="E876" s="48" t="s">
        <v>1390</v>
      </c>
      <c r="F876" s="87" t="s">
        <v>2738</v>
      </c>
      <c r="G876" s="87"/>
      <c r="H876" s="87"/>
      <c r="I876" s="87"/>
      <c r="J876" s="109"/>
      <c r="K876" s="87"/>
      <c r="L876" s="87"/>
      <c r="M876" s="48" t="s">
        <v>2371</v>
      </c>
      <c r="N876" s="49" t="s">
        <v>1615</v>
      </c>
      <c r="O876" s="49"/>
      <c r="P876" s="76" t="str">
        <f t="shared" si="594"/>
        <v/>
      </c>
      <c r="Q876" s="88" t="s">
        <v>707</v>
      </c>
      <c r="R876" s="49"/>
      <c r="S876" s="76" t="s">
        <v>1854</v>
      </c>
      <c r="T876" s="76" t="s">
        <v>16</v>
      </c>
      <c r="U876" s="89"/>
      <c r="V876" s="90">
        <v>1</v>
      </c>
      <c r="W876" s="399">
        <f t="shared" si="571"/>
        <v>571611</v>
      </c>
      <c r="X876" s="171" t="s">
        <v>2739</v>
      </c>
      <c r="Y876" s="76"/>
      <c r="Z876" s="473" t="s">
        <v>4575</v>
      </c>
      <c r="AA876" s="473" t="s">
        <v>4575</v>
      </c>
      <c r="AB876" s="473" t="s">
        <v>4576</v>
      </c>
      <c r="AC876" s="132">
        <v>42853</v>
      </c>
      <c r="AD876" s="132">
        <v>42825</v>
      </c>
      <c r="AE876" s="132">
        <v>41729</v>
      </c>
      <c r="AF876" s="132" t="str">
        <f t="shared" si="572"/>
        <v/>
      </c>
      <c r="AG876" s="132">
        <f t="shared" si="573"/>
        <v>41729</v>
      </c>
      <c r="AH876" s="132"/>
      <c r="AI876" s="204"/>
      <c r="AJ876" s="205"/>
      <c r="AK876" s="206"/>
      <c r="AL876" s="207"/>
      <c r="AM876" s="208">
        <v>571611</v>
      </c>
      <c r="AN876" s="93"/>
      <c r="AO876" s="49" t="str">
        <f t="shared" si="574"/>
        <v>静岡県伊豆の国市宗光寺６６２－１９</v>
      </c>
      <c r="AP876" s="49"/>
      <c r="AQ876" s="89"/>
      <c r="AR876" s="93"/>
      <c r="AS876" s="89"/>
      <c r="AT876" s="93"/>
      <c r="AU876" s="89"/>
      <c r="AV876" s="93"/>
      <c r="AW876" s="89"/>
      <c r="AX876" s="94"/>
      <c r="AY876" s="391">
        <f t="shared" si="563"/>
        <v>0</v>
      </c>
      <c r="AZ876" s="95">
        <f t="shared" si="575"/>
        <v>571611</v>
      </c>
      <c r="BA876" s="49" t="str">
        <f t="shared" si="576"/>
        <v>静岡県伊豆の国市宗光寺６６２－１９</v>
      </c>
      <c r="BB876" s="48">
        <f t="shared" si="570"/>
        <v>1</v>
      </c>
      <c r="BC876" s="96">
        <f t="shared" si="577"/>
        <v>0</v>
      </c>
      <c r="BD876" s="89">
        <f t="shared" si="578"/>
        <v>42853</v>
      </c>
      <c r="BE876" s="97">
        <f t="shared" si="579"/>
        <v>0</v>
      </c>
      <c r="BF876" s="97">
        <f t="shared" si="580"/>
        <v>571611</v>
      </c>
      <c r="BG876" s="97">
        <f t="shared" si="581"/>
        <v>0</v>
      </c>
      <c r="BH876" s="97">
        <f t="shared" si="582"/>
        <v>0</v>
      </c>
      <c r="BI876" s="97">
        <f t="shared" si="583"/>
        <v>0</v>
      </c>
      <c r="BJ876" s="97">
        <f t="shared" si="584"/>
        <v>0</v>
      </c>
      <c r="BK876" s="97">
        <f t="shared" si="585"/>
        <v>0</v>
      </c>
      <c r="BL876" s="97">
        <f t="shared" si="586"/>
        <v>0</v>
      </c>
      <c r="BM876" s="97">
        <f t="shared" si="587"/>
        <v>0</v>
      </c>
      <c r="BN876" s="97">
        <f t="shared" si="588"/>
        <v>0</v>
      </c>
      <c r="BO876" s="97">
        <f t="shared" si="589"/>
        <v>0</v>
      </c>
      <c r="BP876" s="97">
        <f t="shared" si="590"/>
        <v>0</v>
      </c>
      <c r="BQ876" s="97">
        <f t="shared" si="591"/>
        <v>0</v>
      </c>
      <c r="BR876" s="97">
        <f t="shared" si="592"/>
        <v>0</v>
      </c>
      <c r="BS876" s="98">
        <f t="shared" si="593"/>
        <v>0</v>
      </c>
      <c r="BU876" s="118"/>
      <c r="BV876" s="103"/>
    </row>
    <row r="877" spans="1:74" ht="31.5" customHeight="1" x14ac:dyDescent="0.25">
      <c r="A877" s="74">
        <v>22</v>
      </c>
      <c r="B877" s="75">
        <v>409</v>
      </c>
      <c r="C877" s="49" t="s">
        <v>706</v>
      </c>
      <c r="D877" s="76"/>
      <c r="E877" s="48" t="s">
        <v>1380</v>
      </c>
      <c r="F877" s="87" t="s">
        <v>2743</v>
      </c>
      <c r="G877" s="87"/>
      <c r="H877" s="87"/>
      <c r="I877" s="87"/>
      <c r="J877" s="109"/>
      <c r="K877" s="87"/>
      <c r="L877" s="87"/>
      <c r="M877" s="48" t="s">
        <v>2982</v>
      </c>
      <c r="N877" s="49" t="s">
        <v>1617</v>
      </c>
      <c r="O877" s="49"/>
      <c r="P877" s="76" t="str">
        <f t="shared" si="594"/>
        <v/>
      </c>
      <c r="Q877" s="88" t="s">
        <v>709</v>
      </c>
      <c r="R877" s="49"/>
      <c r="S877" s="76" t="s">
        <v>1854</v>
      </c>
      <c r="T877" s="76" t="s">
        <v>16</v>
      </c>
      <c r="U877" s="89"/>
      <c r="V877" s="90">
        <v>1</v>
      </c>
      <c r="W877" s="399">
        <f t="shared" si="571"/>
        <v>584105</v>
      </c>
      <c r="X877" s="171" t="s">
        <v>2742</v>
      </c>
      <c r="Y877" s="76"/>
      <c r="Z877" s="473" t="s">
        <v>4575</v>
      </c>
      <c r="AA877" s="473" t="s">
        <v>4576</v>
      </c>
      <c r="AB877" s="473" t="s">
        <v>4576</v>
      </c>
      <c r="AC877" s="132">
        <v>43525</v>
      </c>
      <c r="AD877" s="132">
        <v>43495</v>
      </c>
      <c r="AE877" s="132">
        <v>41729</v>
      </c>
      <c r="AF877" s="132" t="str">
        <f t="shared" si="572"/>
        <v/>
      </c>
      <c r="AG877" s="132">
        <f t="shared" si="573"/>
        <v>41729</v>
      </c>
      <c r="AH877" s="132"/>
      <c r="AI877" s="204"/>
      <c r="AJ877" s="205"/>
      <c r="AK877" s="211"/>
      <c r="AL877" s="207"/>
      <c r="AM877" s="208">
        <v>584105</v>
      </c>
      <c r="AN877" s="93"/>
      <c r="AO877" s="49" t="str">
        <f t="shared" si="574"/>
        <v>静岡県伊豆の国市奈古谷小松ケ原２２２５－１４２－１</v>
      </c>
      <c r="AP877" s="49"/>
      <c r="AQ877" s="89"/>
      <c r="AR877" s="93"/>
      <c r="AS877" s="89"/>
      <c r="AT877" s="93"/>
      <c r="AU877" s="89"/>
      <c r="AV877" s="93"/>
      <c r="AW877" s="89"/>
      <c r="AX877" s="94"/>
      <c r="AY877" s="391">
        <f t="shared" si="563"/>
        <v>0</v>
      </c>
      <c r="AZ877" s="95">
        <f t="shared" si="575"/>
        <v>584105</v>
      </c>
      <c r="BA877" s="49" t="str">
        <f t="shared" si="576"/>
        <v>静岡県伊豆の国市奈古谷小松ケ原２２２５－１４２－１</v>
      </c>
      <c r="BB877" s="48">
        <f t="shared" si="570"/>
        <v>1</v>
      </c>
      <c r="BC877" s="96">
        <f t="shared" si="577"/>
        <v>0</v>
      </c>
      <c r="BD877" s="89">
        <f t="shared" si="578"/>
        <v>43525</v>
      </c>
      <c r="BE877" s="97">
        <f t="shared" si="579"/>
        <v>0</v>
      </c>
      <c r="BF877" s="97">
        <f t="shared" si="580"/>
        <v>0</v>
      </c>
      <c r="BG877" s="97">
        <f t="shared" si="581"/>
        <v>0</v>
      </c>
      <c r="BH877" s="97">
        <f t="shared" si="582"/>
        <v>0</v>
      </c>
      <c r="BI877" s="97">
        <f t="shared" si="583"/>
        <v>0</v>
      </c>
      <c r="BJ877" s="97">
        <f t="shared" si="584"/>
        <v>0</v>
      </c>
      <c r="BK877" s="97">
        <f t="shared" si="585"/>
        <v>584105</v>
      </c>
      <c r="BL877" s="97">
        <f t="shared" si="586"/>
        <v>0</v>
      </c>
      <c r="BM877" s="97">
        <f t="shared" si="587"/>
        <v>0</v>
      </c>
      <c r="BN877" s="97">
        <f t="shared" si="588"/>
        <v>0</v>
      </c>
      <c r="BO877" s="97">
        <f t="shared" si="589"/>
        <v>0</v>
      </c>
      <c r="BP877" s="97">
        <f t="shared" si="590"/>
        <v>0</v>
      </c>
      <c r="BQ877" s="97">
        <f t="shared" si="591"/>
        <v>0</v>
      </c>
      <c r="BR877" s="97">
        <f t="shared" si="592"/>
        <v>0</v>
      </c>
      <c r="BS877" s="98">
        <f t="shared" si="593"/>
        <v>0</v>
      </c>
      <c r="BU877" s="118"/>
      <c r="BV877" s="103"/>
    </row>
    <row r="878" spans="1:74" ht="31.5" customHeight="1" x14ac:dyDescent="0.25">
      <c r="A878" s="74">
        <v>22</v>
      </c>
      <c r="B878" s="75">
        <v>1024</v>
      </c>
      <c r="C878" s="49" t="s">
        <v>706</v>
      </c>
      <c r="D878" s="76" t="s">
        <v>2906</v>
      </c>
      <c r="E878" s="48" t="s">
        <v>1380</v>
      </c>
      <c r="F878" s="87" t="s">
        <v>2743</v>
      </c>
      <c r="G878" s="87"/>
      <c r="H878" s="87"/>
      <c r="I878" s="87"/>
      <c r="J878" s="109"/>
      <c r="K878" s="87"/>
      <c r="L878" s="87"/>
      <c r="M878" s="48" t="s">
        <v>2371</v>
      </c>
      <c r="N878" s="49" t="s">
        <v>1617</v>
      </c>
      <c r="O878" s="49"/>
      <c r="P878" s="76" t="str">
        <f t="shared" si="594"/>
        <v/>
      </c>
      <c r="Q878" s="88" t="s">
        <v>709</v>
      </c>
      <c r="R878" s="49"/>
      <c r="S878" s="76" t="s">
        <v>1854</v>
      </c>
      <c r="T878" s="76" t="s">
        <v>16</v>
      </c>
      <c r="U878" s="89"/>
      <c r="V878" s="90">
        <v>1</v>
      </c>
      <c r="W878" s="399">
        <f t="shared" si="571"/>
        <v>584105</v>
      </c>
      <c r="X878" s="171" t="s">
        <v>2742</v>
      </c>
      <c r="Y878" s="76"/>
      <c r="Z878" s="473" t="s">
        <v>4575</v>
      </c>
      <c r="AA878" s="473" t="s">
        <v>4576</v>
      </c>
      <c r="AB878" s="473" t="s">
        <v>4576</v>
      </c>
      <c r="AC878" s="132" t="s">
        <v>3097</v>
      </c>
      <c r="AD878" s="132">
        <v>42970</v>
      </c>
      <c r="AE878" s="132">
        <v>41729</v>
      </c>
      <c r="AF878" s="132" t="str">
        <f t="shared" si="572"/>
        <v/>
      </c>
      <c r="AG878" s="132">
        <f t="shared" si="573"/>
        <v>41729</v>
      </c>
      <c r="AH878" s="132"/>
      <c r="AI878" s="204"/>
      <c r="AJ878" s="205"/>
      <c r="AK878" s="206"/>
      <c r="AL878" s="207"/>
      <c r="AM878" s="208">
        <v>584105</v>
      </c>
      <c r="AN878" s="93"/>
      <c r="AO878" s="49" t="str">
        <f t="shared" si="574"/>
        <v>静岡県伊豆の国市奈古谷小松ケ原２２２５－１４２－１</v>
      </c>
      <c r="AP878" s="49"/>
      <c r="AQ878" s="89"/>
      <c r="AR878" s="93"/>
      <c r="AS878" s="89"/>
      <c r="AT878" s="93"/>
      <c r="AU878" s="89"/>
      <c r="AV878" s="93"/>
      <c r="AW878" s="89"/>
      <c r="AX878" s="94"/>
      <c r="AY878" s="391">
        <f t="shared" si="563"/>
        <v>0</v>
      </c>
      <c r="AZ878" s="95">
        <f t="shared" si="575"/>
        <v>584105</v>
      </c>
      <c r="BA878" s="49" t="str">
        <f t="shared" si="576"/>
        <v>静岡県伊豆の国市奈古谷小松ケ原２２２５－１４２－１</v>
      </c>
      <c r="BB878" s="48">
        <f t="shared" si="570"/>
        <v>1</v>
      </c>
      <c r="BC878" s="96">
        <f t="shared" si="577"/>
        <v>0</v>
      </c>
      <c r="BD878" s="89" t="str">
        <f t="shared" si="578"/>
        <v>記載無</v>
      </c>
      <c r="BE878" s="97">
        <f t="shared" si="579"/>
        <v>0</v>
      </c>
      <c r="BF878" s="97">
        <f t="shared" si="580"/>
        <v>0</v>
      </c>
      <c r="BG878" s="97">
        <f t="shared" si="581"/>
        <v>0</v>
      </c>
      <c r="BH878" s="97">
        <f t="shared" si="582"/>
        <v>0</v>
      </c>
      <c r="BI878" s="97">
        <f t="shared" si="583"/>
        <v>0</v>
      </c>
      <c r="BJ878" s="97">
        <f t="shared" si="584"/>
        <v>0</v>
      </c>
      <c r="BK878" s="97">
        <f t="shared" si="585"/>
        <v>0</v>
      </c>
      <c r="BL878" s="97">
        <f t="shared" si="586"/>
        <v>0</v>
      </c>
      <c r="BM878" s="97">
        <f t="shared" si="587"/>
        <v>0</v>
      </c>
      <c r="BN878" s="97">
        <f t="shared" si="588"/>
        <v>0</v>
      </c>
      <c r="BO878" s="97">
        <f t="shared" si="589"/>
        <v>0</v>
      </c>
      <c r="BP878" s="97">
        <f t="shared" si="590"/>
        <v>0</v>
      </c>
      <c r="BQ878" s="97">
        <f t="shared" si="591"/>
        <v>0</v>
      </c>
      <c r="BR878" s="97">
        <f t="shared" si="592"/>
        <v>0</v>
      </c>
      <c r="BS878" s="98">
        <f t="shared" si="593"/>
        <v>584105</v>
      </c>
      <c r="BU878" s="118"/>
      <c r="BV878" s="103"/>
    </row>
    <row r="879" spans="1:74" ht="31.5" customHeight="1" x14ac:dyDescent="0.25">
      <c r="A879" s="74">
        <v>22</v>
      </c>
      <c r="B879" s="75">
        <v>410</v>
      </c>
      <c r="C879" s="49" t="s">
        <v>706</v>
      </c>
      <c r="D879" s="76"/>
      <c r="E879" s="48" t="s">
        <v>1675</v>
      </c>
      <c r="F879" s="87" t="s">
        <v>2744</v>
      </c>
      <c r="G879" s="87"/>
      <c r="H879" s="87"/>
      <c r="I879" s="87"/>
      <c r="J879" s="109"/>
      <c r="K879" s="87"/>
      <c r="L879" s="87"/>
      <c r="M879" s="48" t="s">
        <v>2982</v>
      </c>
      <c r="N879" s="49" t="s">
        <v>1672</v>
      </c>
      <c r="O879" s="49"/>
      <c r="P879" s="76" t="str">
        <f t="shared" si="594"/>
        <v/>
      </c>
      <c r="Q879" s="88" t="s">
        <v>710</v>
      </c>
      <c r="R879" s="49"/>
      <c r="S879" s="76" t="s">
        <v>1854</v>
      </c>
      <c r="T879" s="76" t="s">
        <v>16</v>
      </c>
      <c r="U879" s="89"/>
      <c r="V879" s="90">
        <v>1</v>
      </c>
      <c r="W879" s="399">
        <f t="shared" si="571"/>
        <v>584105</v>
      </c>
      <c r="X879" s="171" t="s">
        <v>2745</v>
      </c>
      <c r="Y879" s="209" t="s">
        <v>2310</v>
      </c>
      <c r="Z879" s="473" t="s">
        <v>4576</v>
      </c>
      <c r="AA879" s="482" t="s">
        <v>4575</v>
      </c>
      <c r="AB879" s="482" t="s">
        <v>3743</v>
      </c>
      <c r="AC879" s="132">
        <v>43525</v>
      </c>
      <c r="AD879" s="132">
        <v>43495</v>
      </c>
      <c r="AE879" s="132">
        <v>41729</v>
      </c>
      <c r="AF879" s="132" t="str">
        <f t="shared" si="572"/>
        <v/>
      </c>
      <c r="AG879" s="132">
        <f t="shared" si="573"/>
        <v>41729</v>
      </c>
      <c r="AH879" s="132"/>
      <c r="AI879" s="204"/>
      <c r="AJ879" s="205"/>
      <c r="AK879" s="211"/>
      <c r="AL879" s="207"/>
      <c r="AM879" s="208">
        <v>584105</v>
      </c>
      <c r="AN879" s="93"/>
      <c r="AO879" s="49" t="str">
        <f t="shared" si="574"/>
        <v>静岡県伊豆の国市奈古谷小松ケ原２２２８－１６５</v>
      </c>
      <c r="AP879" s="49"/>
      <c r="AQ879" s="89"/>
      <c r="AR879" s="93"/>
      <c r="AS879" s="89"/>
      <c r="AT879" s="93"/>
      <c r="AU879" s="89"/>
      <c r="AV879" s="93"/>
      <c r="AW879" s="89"/>
      <c r="AX879" s="94"/>
      <c r="AY879" s="391">
        <f t="shared" si="563"/>
        <v>0</v>
      </c>
      <c r="AZ879" s="95">
        <f t="shared" si="575"/>
        <v>584105</v>
      </c>
      <c r="BA879" s="49" t="str">
        <f t="shared" si="576"/>
        <v>静岡県伊豆の国市奈古谷小松ケ原２２２８－１６５</v>
      </c>
      <c r="BB879" s="48">
        <f t="shared" si="570"/>
        <v>1</v>
      </c>
      <c r="BC879" s="96" t="str">
        <f t="shared" si="577"/>
        <v>自社物件</v>
      </c>
      <c r="BD879" s="89">
        <f t="shared" si="578"/>
        <v>43525</v>
      </c>
      <c r="BE879" s="97">
        <f t="shared" si="579"/>
        <v>0</v>
      </c>
      <c r="BF879" s="97">
        <f t="shared" si="580"/>
        <v>0</v>
      </c>
      <c r="BG879" s="97">
        <f t="shared" si="581"/>
        <v>0</v>
      </c>
      <c r="BH879" s="97">
        <f t="shared" si="582"/>
        <v>0</v>
      </c>
      <c r="BI879" s="97">
        <f t="shared" si="583"/>
        <v>0</v>
      </c>
      <c r="BJ879" s="97">
        <f t="shared" si="584"/>
        <v>0</v>
      </c>
      <c r="BK879" s="97">
        <f t="shared" si="585"/>
        <v>584105</v>
      </c>
      <c r="BL879" s="97">
        <f t="shared" si="586"/>
        <v>0</v>
      </c>
      <c r="BM879" s="97">
        <f t="shared" si="587"/>
        <v>0</v>
      </c>
      <c r="BN879" s="97">
        <f t="shared" si="588"/>
        <v>0</v>
      </c>
      <c r="BO879" s="97">
        <f t="shared" si="589"/>
        <v>0</v>
      </c>
      <c r="BP879" s="97">
        <f t="shared" si="590"/>
        <v>0</v>
      </c>
      <c r="BQ879" s="97">
        <f t="shared" si="591"/>
        <v>0</v>
      </c>
      <c r="BR879" s="97">
        <f t="shared" si="592"/>
        <v>0</v>
      </c>
      <c r="BS879" s="98">
        <f t="shared" si="593"/>
        <v>0</v>
      </c>
      <c r="BU879" s="118"/>
      <c r="BV879" s="103"/>
    </row>
    <row r="880" spans="1:74" ht="31.5" customHeight="1" x14ac:dyDescent="0.25">
      <c r="A880" s="74">
        <v>22</v>
      </c>
      <c r="B880" s="75">
        <v>1025</v>
      </c>
      <c r="C880" s="49" t="s">
        <v>706</v>
      </c>
      <c r="D880" s="76" t="s">
        <v>2906</v>
      </c>
      <c r="E880" s="48" t="s">
        <v>1675</v>
      </c>
      <c r="F880" s="149" t="s">
        <v>3120</v>
      </c>
      <c r="G880" s="149"/>
      <c r="H880" s="149"/>
      <c r="I880" s="149"/>
      <c r="J880" s="265"/>
      <c r="K880" s="149"/>
      <c r="L880" s="149"/>
      <c r="M880" s="48" t="s">
        <v>2371</v>
      </c>
      <c r="N880" s="49" t="s">
        <v>1672</v>
      </c>
      <c r="O880" s="49"/>
      <c r="P880" s="76" t="str">
        <f t="shared" si="594"/>
        <v/>
      </c>
      <c r="Q880" s="88" t="s">
        <v>710</v>
      </c>
      <c r="R880" s="49"/>
      <c r="S880" s="76" t="s">
        <v>1854</v>
      </c>
      <c r="T880" s="76" t="s">
        <v>16</v>
      </c>
      <c r="U880" s="89"/>
      <c r="V880" s="90">
        <v>1</v>
      </c>
      <c r="W880" s="399">
        <f t="shared" si="571"/>
        <v>584105</v>
      </c>
      <c r="X880" s="171" t="s">
        <v>2745</v>
      </c>
      <c r="Y880" s="209" t="s">
        <v>2310</v>
      </c>
      <c r="Z880" s="473" t="s">
        <v>4576</v>
      </c>
      <c r="AA880" s="482" t="s">
        <v>4575</v>
      </c>
      <c r="AB880" s="482" t="s">
        <v>3743</v>
      </c>
      <c r="AC880" s="132" t="s">
        <v>3097</v>
      </c>
      <c r="AD880" s="132">
        <v>42970</v>
      </c>
      <c r="AE880" s="132">
        <v>41729</v>
      </c>
      <c r="AF880" s="132" t="str">
        <f t="shared" si="572"/>
        <v/>
      </c>
      <c r="AG880" s="132">
        <f t="shared" si="573"/>
        <v>41729</v>
      </c>
      <c r="AH880" s="132"/>
      <c r="AI880" s="204"/>
      <c r="AJ880" s="205"/>
      <c r="AK880" s="206"/>
      <c r="AL880" s="207"/>
      <c r="AM880" s="208">
        <v>584105</v>
      </c>
      <c r="AN880" s="93"/>
      <c r="AO880" s="49" t="str">
        <f t="shared" si="574"/>
        <v>静岡県伊豆の国市奈古谷小松ケ原２２２８－１６５</v>
      </c>
      <c r="AP880" s="49"/>
      <c r="AQ880" s="89"/>
      <c r="AR880" s="93"/>
      <c r="AS880" s="89"/>
      <c r="AT880" s="93"/>
      <c r="AU880" s="89"/>
      <c r="AV880" s="93"/>
      <c r="AW880" s="89"/>
      <c r="AX880" s="94"/>
      <c r="AY880" s="391">
        <f t="shared" si="563"/>
        <v>0</v>
      </c>
      <c r="AZ880" s="95">
        <f t="shared" si="575"/>
        <v>584105</v>
      </c>
      <c r="BA880" s="49" t="str">
        <f t="shared" si="576"/>
        <v>静岡県伊豆の国市奈古谷小松ケ原２２２８－１６５</v>
      </c>
      <c r="BB880" s="48">
        <f t="shared" si="570"/>
        <v>1</v>
      </c>
      <c r="BC880" s="96" t="str">
        <f t="shared" si="577"/>
        <v>自社物件</v>
      </c>
      <c r="BD880" s="89" t="str">
        <f t="shared" si="578"/>
        <v>記載無</v>
      </c>
      <c r="BE880" s="97">
        <f t="shared" si="579"/>
        <v>0</v>
      </c>
      <c r="BF880" s="97">
        <f t="shared" si="580"/>
        <v>0</v>
      </c>
      <c r="BG880" s="97">
        <f t="shared" si="581"/>
        <v>0</v>
      </c>
      <c r="BH880" s="97">
        <f t="shared" si="582"/>
        <v>0</v>
      </c>
      <c r="BI880" s="97">
        <f t="shared" si="583"/>
        <v>0</v>
      </c>
      <c r="BJ880" s="97">
        <f t="shared" si="584"/>
        <v>0</v>
      </c>
      <c r="BK880" s="97">
        <f t="shared" si="585"/>
        <v>0</v>
      </c>
      <c r="BL880" s="97">
        <f t="shared" si="586"/>
        <v>0</v>
      </c>
      <c r="BM880" s="97">
        <f t="shared" si="587"/>
        <v>0</v>
      </c>
      <c r="BN880" s="97">
        <f t="shared" si="588"/>
        <v>0</v>
      </c>
      <c r="BO880" s="97">
        <f t="shared" si="589"/>
        <v>0</v>
      </c>
      <c r="BP880" s="97">
        <f t="shared" si="590"/>
        <v>0</v>
      </c>
      <c r="BQ880" s="97">
        <f t="shared" si="591"/>
        <v>0</v>
      </c>
      <c r="BR880" s="97">
        <f t="shared" si="592"/>
        <v>0</v>
      </c>
      <c r="BS880" s="98">
        <f t="shared" si="593"/>
        <v>584105</v>
      </c>
      <c r="BU880" s="118"/>
      <c r="BV880" s="103"/>
    </row>
    <row r="881" spans="1:74" ht="31.5" customHeight="1" x14ac:dyDescent="0.25">
      <c r="A881" s="74">
        <v>22</v>
      </c>
      <c r="B881" s="75">
        <v>1026</v>
      </c>
      <c r="C881" s="49" t="s">
        <v>706</v>
      </c>
      <c r="D881" s="76" t="s">
        <v>2906</v>
      </c>
      <c r="E881" s="48" t="s">
        <v>1675</v>
      </c>
      <c r="F881" s="149" t="s">
        <v>3121</v>
      </c>
      <c r="G881" s="149"/>
      <c r="H881" s="149"/>
      <c r="I881" s="149"/>
      <c r="J881" s="265"/>
      <c r="K881" s="149"/>
      <c r="L881" s="149"/>
      <c r="M881" s="48" t="s">
        <v>2371</v>
      </c>
      <c r="N881" s="49" t="s">
        <v>1672</v>
      </c>
      <c r="O881" s="49"/>
      <c r="P881" s="76" t="str">
        <f t="shared" si="594"/>
        <v/>
      </c>
      <c r="Q881" s="88" t="s">
        <v>710</v>
      </c>
      <c r="R881" s="49"/>
      <c r="S881" s="76" t="s">
        <v>1854</v>
      </c>
      <c r="T881" s="76" t="s">
        <v>16</v>
      </c>
      <c r="U881" s="89"/>
      <c r="V881" s="90">
        <v>1</v>
      </c>
      <c r="W881" s="399">
        <f t="shared" si="571"/>
        <v>584105</v>
      </c>
      <c r="X881" s="171" t="s">
        <v>2745</v>
      </c>
      <c r="Y881" s="209" t="s">
        <v>2310</v>
      </c>
      <c r="Z881" s="473" t="s">
        <v>4576</v>
      </c>
      <c r="AA881" s="482" t="s">
        <v>4575</v>
      </c>
      <c r="AB881" s="482" t="s">
        <v>3743</v>
      </c>
      <c r="AC881" s="132" t="s">
        <v>3097</v>
      </c>
      <c r="AD881" s="132">
        <v>42969</v>
      </c>
      <c r="AE881" s="132">
        <v>41729</v>
      </c>
      <c r="AF881" s="132" t="str">
        <f t="shared" si="572"/>
        <v/>
      </c>
      <c r="AG881" s="132">
        <f t="shared" si="573"/>
        <v>41729</v>
      </c>
      <c r="AH881" s="132"/>
      <c r="AI881" s="204"/>
      <c r="AJ881" s="205"/>
      <c r="AK881" s="211"/>
      <c r="AL881" s="207"/>
      <c r="AM881" s="208">
        <v>584105</v>
      </c>
      <c r="AN881" s="93"/>
      <c r="AO881" s="49" t="str">
        <f t="shared" si="574"/>
        <v>静岡県伊豆の国市奈古谷小松ケ原２２２８－１６５</v>
      </c>
      <c r="AP881" s="49"/>
      <c r="AQ881" s="89"/>
      <c r="AR881" s="93"/>
      <c r="AS881" s="89"/>
      <c r="AT881" s="93"/>
      <c r="AU881" s="89"/>
      <c r="AV881" s="93"/>
      <c r="AW881" s="89"/>
      <c r="AX881" s="94"/>
      <c r="AY881" s="391">
        <f t="shared" ref="AY881:AY944" si="595">AR881+AT881+AV881+AX881</f>
        <v>0</v>
      </c>
      <c r="AZ881" s="95">
        <f t="shared" si="575"/>
        <v>584105</v>
      </c>
      <c r="BA881" s="49" t="str">
        <f t="shared" si="576"/>
        <v>静岡県伊豆の国市奈古谷小松ケ原２２２８－１６５</v>
      </c>
      <c r="BB881" s="48">
        <f t="shared" si="570"/>
        <v>1</v>
      </c>
      <c r="BC881" s="96" t="str">
        <f t="shared" si="577"/>
        <v>自社物件</v>
      </c>
      <c r="BD881" s="89" t="str">
        <f t="shared" si="578"/>
        <v>記載無</v>
      </c>
      <c r="BE881" s="97">
        <f t="shared" si="579"/>
        <v>0</v>
      </c>
      <c r="BF881" s="97">
        <f t="shared" si="580"/>
        <v>0</v>
      </c>
      <c r="BG881" s="97">
        <f t="shared" si="581"/>
        <v>0</v>
      </c>
      <c r="BH881" s="97">
        <f t="shared" si="582"/>
        <v>0</v>
      </c>
      <c r="BI881" s="97">
        <f t="shared" si="583"/>
        <v>0</v>
      </c>
      <c r="BJ881" s="97">
        <f t="shared" si="584"/>
        <v>0</v>
      </c>
      <c r="BK881" s="97">
        <f t="shared" si="585"/>
        <v>0</v>
      </c>
      <c r="BL881" s="97">
        <f t="shared" si="586"/>
        <v>0</v>
      </c>
      <c r="BM881" s="97">
        <f t="shared" si="587"/>
        <v>0</v>
      </c>
      <c r="BN881" s="97">
        <f t="shared" si="588"/>
        <v>0</v>
      </c>
      <c r="BO881" s="97">
        <f t="shared" si="589"/>
        <v>0</v>
      </c>
      <c r="BP881" s="97">
        <f t="shared" si="590"/>
        <v>0</v>
      </c>
      <c r="BQ881" s="97">
        <f t="shared" si="591"/>
        <v>0</v>
      </c>
      <c r="BR881" s="97">
        <f t="shared" si="592"/>
        <v>0</v>
      </c>
      <c r="BS881" s="98">
        <f t="shared" si="593"/>
        <v>584105</v>
      </c>
      <c r="BU881" s="118"/>
      <c r="BV881" s="103"/>
    </row>
    <row r="882" spans="1:74" ht="31.5" customHeight="1" x14ac:dyDescent="0.25">
      <c r="A882" s="74">
        <v>22</v>
      </c>
      <c r="B882" s="75">
        <v>411</v>
      </c>
      <c r="C882" s="49" t="s">
        <v>706</v>
      </c>
      <c r="D882" s="76"/>
      <c r="E882" s="48" t="s">
        <v>1676</v>
      </c>
      <c r="F882" s="87" t="s">
        <v>2749</v>
      </c>
      <c r="G882" s="87"/>
      <c r="H882" s="87"/>
      <c r="I882" s="87"/>
      <c r="J882" s="109"/>
      <c r="K882" s="87"/>
      <c r="L882" s="87"/>
      <c r="M882" s="48" t="s">
        <v>2982</v>
      </c>
      <c r="N882" s="49" t="s">
        <v>1673</v>
      </c>
      <c r="O882" s="49"/>
      <c r="P882" s="76" t="str">
        <f t="shared" si="594"/>
        <v/>
      </c>
      <c r="Q882" s="88" t="s">
        <v>712</v>
      </c>
      <c r="R882" s="49"/>
      <c r="S882" s="76" t="s">
        <v>1854</v>
      </c>
      <c r="T882" s="76" t="s">
        <v>16</v>
      </c>
      <c r="U882" s="89"/>
      <c r="V882" s="90">
        <v>1</v>
      </c>
      <c r="W882" s="399">
        <f t="shared" si="571"/>
        <v>846513</v>
      </c>
      <c r="X882" s="171" t="s">
        <v>2748</v>
      </c>
      <c r="Y882" s="209" t="s">
        <v>2310</v>
      </c>
      <c r="Z882" s="473" t="s">
        <v>4576</v>
      </c>
      <c r="AA882" s="482" t="s">
        <v>4575</v>
      </c>
      <c r="AB882" s="482" t="s">
        <v>3743</v>
      </c>
      <c r="AC882" s="132">
        <v>43525</v>
      </c>
      <c r="AD882" s="132">
        <v>43495</v>
      </c>
      <c r="AE882" s="132">
        <v>41729</v>
      </c>
      <c r="AF882" s="132" t="str">
        <f t="shared" si="572"/>
        <v/>
      </c>
      <c r="AG882" s="132">
        <f t="shared" si="573"/>
        <v>41729</v>
      </c>
      <c r="AH882" s="132"/>
      <c r="AI882" s="204"/>
      <c r="AJ882" s="205"/>
      <c r="AK882" s="206"/>
      <c r="AL882" s="207"/>
      <c r="AM882" s="208">
        <v>846513</v>
      </c>
      <c r="AN882" s="93"/>
      <c r="AO882" s="49" t="str">
        <f t="shared" si="574"/>
        <v>静岡県伊豆の国市韮山山木１２２５－２５２－１</v>
      </c>
      <c r="AP882" s="49"/>
      <c r="AQ882" s="89"/>
      <c r="AR882" s="93"/>
      <c r="AS882" s="89"/>
      <c r="AT882" s="93"/>
      <c r="AU882" s="89"/>
      <c r="AV882" s="93"/>
      <c r="AW882" s="89"/>
      <c r="AX882" s="94"/>
      <c r="AY882" s="391">
        <f t="shared" si="595"/>
        <v>0</v>
      </c>
      <c r="AZ882" s="95">
        <f t="shared" si="575"/>
        <v>846513</v>
      </c>
      <c r="BA882" s="49" t="str">
        <f t="shared" si="576"/>
        <v>静岡県伊豆の国市韮山山木１２２５－２５２－１</v>
      </c>
      <c r="BB882" s="48">
        <f t="shared" si="570"/>
        <v>1</v>
      </c>
      <c r="BC882" s="96" t="str">
        <f t="shared" si="577"/>
        <v>自社物件</v>
      </c>
      <c r="BD882" s="89">
        <f t="shared" si="578"/>
        <v>43525</v>
      </c>
      <c r="BE882" s="97">
        <f t="shared" si="579"/>
        <v>0</v>
      </c>
      <c r="BF882" s="97">
        <f t="shared" si="580"/>
        <v>0</v>
      </c>
      <c r="BG882" s="97">
        <f t="shared" si="581"/>
        <v>0</v>
      </c>
      <c r="BH882" s="97">
        <f t="shared" si="582"/>
        <v>0</v>
      </c>
      <c r="BI882" s="97">
        <f t="shared" si="583"/>
        <v>0</v>
      </c>
      <c r="BJ882" s="97">
        <f t="shared" si="584"/>
        <v>0</v>
      </c>
      <c r="BK882" s="97">
        <f t="shared" si="585"/>
        <v>846513</v>
      </c>
      <c r="BL882" s="97">
        <f t="shared" si="586"/>
        <v>0</v>
      </c>
      <c r="BM882" s="97">
        <f t="shared" si="587"/>
        <v>0</v>
      </c>
      <c r="BN882" s="97">
        <f t="shared" si="588"/>
        <v>0</v>
      </c>
      <c r="BO882" s="97">
        <f t="shared" si="589"/>
        <v>0</v>
      </c>
      <c r="BP882" s="97">
        <f t="shared" si="590"/>
        <v>0</v>
      </c>
      <c r="BQ882" s="97">
        <f t="shared" si="591"/>
        <v>0</v>
      </c>
      <c r="BR882" s="97">
        <f t="shared" si="592"/>
        <v>0</v>
      </c>
      <c r="BS882" s="98">
        <f t="shared" si="593"/>
        <v>0</v>
      </c>
      <c r="BU882" s="118"/>
      <c r="BV882" s="103"/>
    </row>
    <row r="883" spans="1:74" ht="31.5" customHeight="1" x14ac:dyDescent="0.25">
      <c r="A883" s="74">
        <v>22</v>
      </c>
      <c r="B883" s="75">
        <v>1023</v>
      </c>
      <c r="C883" s="49" t="s">
        <v>706</v>
      </c>
      <c r="D883" s="76" t="s">
        <v>2906</v>
      </c>
      <c r="E883" s="48" t="s">
        <v>1676</v>
      </c>
      <c r="F883" s="87" t="s">
        <v>2749</v>
      </c>
      <c r="G883" s="87"/>
      <c r="H883" s="87"/>
      <c r="I883" s="87"/>
      <c r="J883" s="109"/>
      <c r="K883" s="87"/>
      <c r="L883" s="87"/>
      <c r="M883" s="48" t="s">
        <v>2371</v>
      </c>
      <c r="N883" s="49" t="s">
        <v>1673</v>
      </c>
      <c r="O883" s="49"/>
      <c r="P883" s="76" t="str">
        <f t="shared" si="594"/>
        <v/>
      </c>
      <c r="Q883" s="88" t="s">
        <v>712</v>
      </c>
      <c r="R883" s="49"/>
      <c r="S883" s="76" t="s">
        <v>1854</v>
      </c>
      <c r="T883" s="76" t="s">
        <v>16</v>
      </c>
      <c r="U883" s="89"/>
      <c r="V883" s="90">
        <v>1</v>
      </c>
      <c r="W883" s="399">
        <f t="shared" si="571"/>
        <v>846513</v>
      </c>
      <c r="X883" s="171" t="s">
        <v>2748</v>
      </c>
      <c r="Y883" s="209" t="s">
        <v>2310</v>
      </c>
      <c r="Z883" s="473" t="s">
        <v>4576</v>
      </c>
      <c r="AA883" s="482" t="s">
        <v>4575</v>
      </c>
      <c r="AB883" s="482" t="s">
        <v>3743</v>
      </c>
      <c r="AC883" s="132" t="s">
        <v>3097</v>
      </c>
      <c r="AD883" s="132">
        <v>42970</v>
      </c>
      <c r="AE883" s="132">
        <v>41729</v>
      </c>
      <c r="AF883" s="132" t="str">
        <f t="shared" si="572"/>
        <v/>
      </c>
      <c r="AG883" s="132">
        <f t="shared" si="573"/>
        <v>41729</v>
      </c>
      <c r="AH883" s="132"/>
      <c r="AI883" s="204"/>
      <c r="AJ883" s="205"/>
      <c r="AK883" s="211"/>
      <c r="AL883" s="207"/>
      <c r="AM883" s="208">
        <v>846513</v>
      </c>
      <c r="AN883" s="93"/>
      <c r="AO883" s="49" t="str">
        <f t="shared" si="574"/>
        <v>静岡県伊豆の国市韮山山木１２２５－２５２－１</v>
      </c>
      <c r="AP883" s="49"/>
      <c r="AQ883" s="89"/>
      <c r="AR883" s="93"/>
      <c r="AS883" s="89"/>
      <c r="AT883" s="93"/>
      <c r="AU883" s="89"/>
      <c r="AV883" s="93"/>
      <c r="AW883" s="89"/>
      <c r="AX883" s="94"/>
      <c r="AY883" s="391">
        <f t="shared" si="595"/>
        <v>0</v>
      </c>
      <c r="AZ883" s="95">
        <f t="shared" si="575"/>
        <v>846513</v>
      </c>
      <c r="BA883" s="49" t="str">
        <f t="shared" si="576"/>
        <v>静岡県伊豆の国市韮山山木１２２５－２５２－１</v>
      </c>
      <c r="BB883" s="48">
        <f t="shared" si="570"/>
        <v>1</v>
      </c>
      <c r="BC883" s="96" t="str">
        <f t="shared" si="577"/>
        <v>自社物件</v>
      </c>
      <c r="BD883" s="89" t="str">
        <f t="shared" si="578"/>
        <v>記載無</v>
      </c>
      <c r="BE883" s="97">
        <f t="shared" si="579"/>
        <v>0</v>
      </c>
      <c r="BF883" s="97">
        <f t="shared" si="580"/>
        <v>0</v>
      </c>
      <c r="BG883" s="97">
        <f t="shared" si="581"/>
        <v>0</v>
      </c>
      <c r="BH883" s="97">
        <f t="shared" si="582"/>
        <v>0</v>
      </c>
      <c r="BI883" s="97">
        <f t="shared" si="583"/>
        <v>0</v>
      </c>
      <c r="BJ883" s="97">
        <f t="shared" si="584"/>
        <v>0</v>
      </c>
      <c r="BK883" s="97">
        <f t="shared" si="585"/>
        <v>0</v>
      </c>
      <c r="BL883" s="97">
        <f t="shared" si="586"/>
        <v>0</v>
      </c>
      <c r="BM883" s="97">
        <f t="shared" si="587"/>
        <v>0</v>
      </c>
      <c r="BN883" s="97">
        <f t="shared" si="588"/>
        <v>0</v>
      </c>
      <c r="BO883" s="97">
        <f t="shared" si="589"/>
        <v>0</v>
      </c>
      <c r="BP883" s="97">
        <f t="shared" si="590"/>
        <v>0</v>
      </c>
      <c r="BQ883" s="97">
        <f t="shared" si="591"/>
        <v>0</v>
      </c>
      <c r="BR883" s="97">
        <f t="shared" si="592"/>
        <v>0</v>
      </c>
      <c r="BS883" s="98">
        <f t="shared" si="593"/>
        <v>846513</v>
      </c>
      <c r="BU883" s="118"/>
      <c r="BV883" s="103"/>
    </row>
    <row r="884" spans="1:74" ht="31.5" customHeight="1" x14ac:dyDescent="0.25">
      <c r="A884" s="74">
        <v>22</v>
      </c>
      <c r="B884" s="75">
        <v>412</v>
      </c>
      <c r="C884" s="49" t="s">
        <v>706</v>
      </c>
      <c r="D884" s="76"/>
      <c r="E884" s="48" t="s">
        <v>1619</v>
      </c>
      <c r="F884" s="87" t="s">
        <v>2746</v>
      </c>
      <c r="G884" s="87"/>
      <c r="H884" s="87"/>
      <c r="I884" s="87"/>
      <c r="J884" s="109"/>
      <c r="K884" s="87"/>
      <c r="L884" s="87"/>
      <c r="M884" s="48" t="s">
        <v>2982</v>
      </c>
      <c r="N884" s="49" t="s">
        <v>1625</v>
      </c>
      <c r="O884" s="49"/>
      <c r="P884" s="76" t="str">
        <f t="shared" si="594"/>
        <v/>
      </c>
      <c r="Q884" s="88" t="s">
        <v>711</v>
      </c>
      <c r="R884" s="49"/>
      <c r="S884" s="76" t="s">
        <v>1854</v>
      </c>
      <c r="T884" s="76" t="s">
        <v>16</v>
      </c>
      <c r="U884" s="89"/>
      <c r="V884" s="90">
        <v>1</v>
      </c>
      <c r="W884" s="399">
        <f t="shared" si="571"/>
        <v>1053309</v>
      </c>
      <c r="X884" s="171" t="s">
        <v>2747</v>
      </c>
      <c r="Y884" s="76"/>
      <c r="Z884" s="473" t="s">
        <v>4575</v>
      </c>
      <c r="AA884" s="482" t="s">
        <v>4576</v>
      </c>
      <c r="AB884" s="482" t="s">
        <v>4576</v>
      </c>
      <c r="AC884" s="132">
        <v>43525</v>
      </c>
      <c r="AD884" s="132">
        <v>43495</v>
      </c>
      <c r="AE884" s="132">
        <v>41729</v>
      </c>
      <c r="AF884" s="132" t="str">
        <f t="shared" si="572"/>
        <v/>
      </c>
      <c r="AG884" s="132">
        <f t="shared" si="573"/>
        <v>41729</v>
      </c>
      <c r="AH884" s="132"/>
      <c r="AI884" s="204"/>
      <c r="AJ884" s="205"/>
      <c r="AK884" s="211"/>
      <c r="AL884" s="207"/>
      <c r="AM884" s="208">
        <v>1053309</v>
      </c>
      <c r="AN884" s="93"/>
      <c r="AO884" s="49" t="str">
        <f t="shared" si="574"/>
        <v>静岡県伊豆の国市韮山多田９８３－４７３－１</v>
      </c>
      <c r="AP884" s="49"/>
      <c r="AQ884" s="89"/>
      <c r="AR884" s="93"/>
      <c r="AS884" s="89"/>
      <c r="AT884" s="93"/>
      <c r="AU884" s="89"/>
      <c r="AV884" s="93"/>
      <c r="AW884" s="89"/>
      <c r="AX884" s="94"/>
      <c r="AY884" s="391">
        <f t="shared" si="595"/>
        <v>0</v>
      </c>
      <c r="AZ884" s="95">
        <f t="shared" si="575"/>
        <v>1053309</v>
      </c>
      <c r="BA884" s="49" t="str">
        <f t="shared" si="576"/>
        <v>静岡県伊豆の国市韮山多田９８３－４７３－１</v>
      </c>
      <c r="BB884" s="48">
        <f t="shared" si="570"/>
        <v>1</v>
      </c>
      <c r="BC884" s="96">
        <f t="shared" si="577"/>
        <v>0</v>
      </c>
      <c r="BD884" s="89">
        <f t="shared" si="578"/>
        <v>43525</v>
      </c>
      <c r="BE884" s="97">
        <f t="shared" si="579"/>
        <v>0</v>
      </c>
      <c r="BF884" s="97">
        <f t="shared" si="580"/>
        <v>0</v>
      </c>
      <c r="BG884" s="97">
        <f t="shared" si="581"/>
        <v>0</v>
      </c>
      <c r="BH884" s="97">
        <f t="shared" si="582"/>
        <v>0</v>
      </c>
      <c r="BI884" s="97">
        <f t="shared" si="583"/>
        <v>0</v>
      </c>
      <c r="BJ884" s="97">
        <f t="shared" si="584"/>
        <v>0</v>
      </c>
      <c r="BK884" s="97">
        <f t="shared" si="585"/>
        <v>1053309</v>
      </c>
      <c r="BL884" s="97">
        <f t="shared" si="586"/>
        <v>0</v>
      </c>
      <c r="BM884" s="97">
        <f t="shared" si="587"/>
        <v>0</v>
      </c>
      <c r="BN884" s="97">
        <f t="shared" si="588"/>
        <v>0</v>
      </c>
      <c r="BO884" s="97">
        <f t="shared" si="589"/>
        <v>0</v>
      </c>
      <c r="BP884" s="97">
        <f t="shared" si="590"/>
        <v>0</v>
      </c>
      <c r="BQ884" s="97">
        <f t="shared" si="591"/>
        <v>0</v>
      </c>
      <c r="BR884" s="97">
        <f t="shared" si="592"/>
        <v>0</v>
      </c>
      <c r="BS884" s="98">
        <f t="shared" si="593"/>
        <v>0</v>
      </c>
      <c r="BU884" s="118"/>
      <c r="BV884" s="103"/>
    </row>
    <row r="885" spans="1:74" ht="31.5" customHeight="1" x14ac:dyDescent="0.25">
      <c r="A885" s="74">
        <v>22</v>
      </c>
      <c r="B885" s="75">
        <v>413</v>
      </c>
      <c r="C885" s="49" t="s">
        <v>706</v>
      </c>
      <c r="D885" s="76"/>
      <c r="E885" s="48" t="s">
        <v>1538</v>
      </c>
      <c r="F885" s="87" t="s">
        <v>2740</v>
      </c>
      <c r="G885" s="87"/>
      <c r="H885" s="87"/>
      <c r="I885" s="87"/>
      <c r="J885" s="109"/>
      <c r="K885" s="87"/>
      <c r="L885" s="87"/>
      <c r="M885" s="48" t="s">
        <v>2371</v>
      </c>
      <c r="N885" s="49" t="s">
        <v>1616</v>
      </c>
      <c r="O885" s="49"/>
      <c r="P885" s="76" t="str">
        <f t="shared" si="594"/>
        <v/>
      </c>
      <c r="Q885" s="88" t="s">
        <v>708</v>
      </c>
      <c r="R885" s="49"/>
      <c r="S885" s="76" t="s">
        <v>1854</v>
      </c>
      <c r="T885" s="76" t="s">
        <v>16</v>
      </c>
      <c r="U885" s="89"/>
      <c r="V885" s="90">
        <v>1</v>
      </c>
      <c r="W885" s="399">
        <f t="shared" si="571"/>
        <v>98362</v>
      </c>
      <c r="X885" s="171" t="s">
        <v>2741</v>
      </c>
      <c r="Y885" s="76"/>
      <c r="Z885" s="473" t="s">
        <v>4575</v>
      </c>
      <c r="AA885" s="482" t="s">
        <v>4575</v>
      </c>
      <c r="AB885" s="482" t="s">
        <v>4576</v>
      </c>
      <c r="AC885" s="132">
        <v>43525</v>
      </c>
      <c r="AD885" s="132">
        <v>43495</v>
      </c>
      <c r="AE885" s="132">
        <v>41729</v>
      </c>
      <c r="AF885" s="132" t="str">
        <f t="shared" si="572"/>
        <v/>
      </c>
      <c r="AG885" s="132">
        <f t="shared" si="573"/>
        <v>41729</v>
      </c>
      <c r="AH885" s="132"/>
      <c r="AI885" s="204"/>
      <c r="AJ885" s="205"/>
      <c r="AK885" s="206"/>
      <c r="AL885" s="207"/>
      <c r="AM885" s="208">
        <v>98362</v>
      </c>
      <c r="AN885" s="93"/>
      <c r="AO885" s="49" t="str">
        <f t="shared" si="574"/>
        <v>静岡県伊豆の国市立花２－２</v>
      </c>
      <c r="AP885" s="49"/>
      <c r="AQ885" s="89"/>
      <c r="AR885" s="93"/>
      <c r="AS885" s="89"/>
      <c r="AT885" s="93"/>
      <c r="AU885" s="89"/>
      <c r="AV885" s="93"/>
      <c r="AW885" s="89"/>
      <c r="AX885" s="94"/>
      <c r="AY885" s="391">
        <f t="shared" si="595"/>
        <v>0</v>
      </c>
      <c r="AZ885" s="95">
        <f t="shared" si="575"/>
        <v>98362</v>
      </c>
      <c r="BA885" s="49" t="str">
        <f t="shared" si="576"/>
        <v>静岡県伊豆の国市立花２－２</v>
      </c>
      <c r="BB885" s="48">
        <f t="shared" si="570"/>
        <v>1</v>
      </c>
      <c r="BC885" s="96">
        <f t="shared" si="577"/>
        <v>0</v>
      </c>
      <c r="BD885" s="89">
        <f t="shared" si="578"/>
        <v>43525</v>
      </c>
      <c r="BE885" s="97">
        <f t="shared" si="579"/>
        <v>0</v>
      </c>
      <c r="BF885" s="97">
        <f t="shared" si="580"/>
        <v>0</v>
      </c>
      <c r="BG885" s="97">
        <f t="shared" si="581"/>
        <v>0</v>
      </c>
      <c r="BH885" s="97">
        <f t="shared" si="582"/>
        <v>0</v>
      </c>
      <c r="BI885" s="97">
        <f t="shared" si="583"/>
        <v>0</v>
      </c>
      <c r="BJ885" s="97">
        <f t="shared" si="584"/>
        <v>0</v>
      </c>
      <c r="BK885" s="97">
        <f t="shared" si="585"/>
        <v>98362</v>
      </c>
      <c r="BL885" s="97">
        <f t="shared" si="586"/>
        <v>0</v>
      </c>
      <c r="BM885" s="97">
        <f t="shared" si="587"/>
        <v>0</v>
      </c>
      <c r="BN885" s="97">
        <f t="shared" si="588"/>
        <v>0</v>
      </c>
      <c r="BO885" s="97">
        <f t="shared" si="589"/>
        <v>0</v>
      </c>
      <c r="BP885" s="97">
        <f t="shared" si="590"/>
        <v>0</v>
      </c>
      <c r="BQ885" s="97">
        <f t="shared" si="591"/>
        <v>0</v>
      </c>
      <c r="BR885" s="97">
        <f t="shared" si="592"/>
        <v>0</v>
      </c>
      <c r="BS885" s="98">
        <f t="shared" si="593"/>
        <v>0</v>
      </c>
      <c r="BU885" s="118"/>
      <c r="BV885" s="103"/>
    </row>
    <row r="886" spans="1:74" ht="31.5" customHeight="1" x14ac:dyDescent="0.25">
      <c r="A886" s="74">
        <v>22</v>
      </c>
      <c r="B886" s="75">
        <v>1048</v>
      </c>
      <c r="C886" s="49" t="s">
        <v>706</v>
      </c>
      <c r="D886" s="76"/>
      <c r="E886" s="48" t="s">
        <v>1538</v>
      </c>
      <c r="F886" s="87" t="s">
        <v>2740</v>
      </c>
      <c r="G886" s="87"/>
      <c r="H886" s="87"/>
      <c r="I886" s="87"/>
      <c r="J886" s="109"/>
      <c r="K886" s="87"/>
      <c r="L886" s="87"/>
      <c r="M886" s="48" t="s">
        <v>2982</v>
      </c>
      <c r="N886" s="49" t="s">
        <v>1616</v>
      </c>
      <c r="O886" s="49"/>
      <c r="P886" s="76" t="str">
        <f t="shared" si="594"/>
        <v/>
      </c>
      <c r="Q886" s="88" t="s">
        <v>708</v>
      </c>
      <c r="R886" s="49"/>
      <c r="S886" s="76" t="s">
        <v>1854</v>
      </c>
      <c r="T886" s="76" t="s">
        <v>16</v>
      </c>
      <c r="U886" s="89"/>
      <c r="V886" s="90">
        <v>1</v>
      </c>
      <c r="W886" s="399">
        <f t="shared" si="571"/>
        <v>98362</v>
      </c>
      <c r="X886" s="171" t="s">
        <v>2741</v>
      </c>
      <c r="Y886" s="76"/>
      <c r="Z886" s="473" t="s">
        <v>4575</v>
      </c>
      <c r="AA886" s="482" t="s">
        <v>4575</v>
      </c>
      <c r="AB886" s="482" t="s">
        <v>4576</v>
      </c>
      <c r="AC886" s="132">
        <v>42853</v>
      </c>
      <c r="AD886" s="132">
        <v>42825</v>
      </c>
      <c r="AE886" s="132">
        <v>41729</v>
      </c>
      <c r="AF886" s="132" t="str">
        <f t="shared" si="572"/>
        <v/>
      </c>
      <c r="AG886" s="132">
        <f t="shared" si="573"/>
        <v>41729</v>
      </c>
      <c r="AH886" s="132"/>
      <c r="AI886" s="204"/>
      <c r="AJ886" s="205"/>
      <c r="AK886" s="211"/>
      <c r="AL886" s="207"/>
      <c r="AM886" s="208">
        <v>98362</v>
      </c>
      <c r="AN886" s="93"/>
      <c r="AO886" s="49" t="str">
        <f t="shared" si="574"/>
        <v>静岡県伊豆の国市立花２－２</v>
      </c>
      <c r="AP886" s="49"/>
      <c r="AQ886" s="89"/>
      <c r="AR886" s="93"/>
      <c r="AS886" s="89"/>
      <c r="AT886" s="93"/>
      <c r="AU886" s="89"/>
      <c r="AV886" s="93"/>
      <c r="AW886" s="89"/>
      <c r="AX886" s="94"/>
      <c r="AY886" s="391">
        <f t="shared" si="595"/>
        <v>0</v>
      </c>
      <c r="AZ886" s="95">
        <f t="shared" si="575"/>
        <v>98362</v>
      </c>
      <c r="BA886" s="49" t="str">
        <f t="shared" si="576"/>
        <v>静岡県伊豆の国市立花２－２</v>
      </c>
      <c r="BB886" s="48">
        <f t="shared" si="570"/>
        <v>1</v>
      </c>
      <c r="BC886" s="96">
        <f t="shared" si="577"/>
        <v>0</v>
      </c>
      <c r="BD886" s="89">
        <f t="shared" si="578"/>
        <v>42853</v>
      </c>
      <c r="BE886" s="97">
        <f t="shared" si="579"/>
        <v>0</v>
      </c>
      <c r="BF886" s="97">
        <f t="shared" si="580"/>
        <v>98362</v>
      </c>
      <c r="BG886" s="97">
        <f t="shared" si="581"/>
        <v>0</v>
      </c>
      <c r="BH886" s="97">
        <f t="shared" si="582"/>
        <v>0</v>
      </c>
      <c r="BI886" s="97">
        <f t="shared" si="583"/>
        <v>0</v>
      </c>
      <c r="BJ886" s="97">
        <f t="shared" si="584"/>
        <v>0</v>
      </c>
      <c r="BK886" s="97">
        <f t="shared" si="585"/>
        <v>0</v>
      </c>
      <c r="BL886" s="97">
        <f t="shared" si="586"/>
        <v>0</v>
      </c>
      <c r="BM886" s="97">
        <f t="shared" si="587"/>
        <v>0</v>
      </c>
      <c r="BN886" s="97">
        <f t="shared" si="588"/>
        <v>0</v>
      </c>
      <c r="BO886" s="97">
        <f t="shared" si="589"/>
        <v>0</v>
      </c>
      <c r="BP886" s="97">
        <f t="shared" si="590"/>
        <v>0</v>
      </c>
      <c r="BQ886" s="97">
        <f t="shared" si="591"/>
        <v>0</v>
      </c>
      <c r="BR886" s="97">
        <f t="shared" si="592"/>
        <v>0</v>
      </c>
      <c r="BS886" s="98">
        <f t="shared" si="593"/>
        <v>0</v>
      </c>
      <c r="BU886" s="118"/>
      <c r="BV886" s="103"/>
    </row>
    <row r="887" spans="1:74" ht="31.5" customHeight="1" x14ac:dyDescent="0.25">
      <c r="A887" s="74">
        <v>22</v>
      </c>
      <c r="B887" s="75">
        <v>414</v>
      </c>
      <c r="C887" s="49" t="s">
        <v>700</v>
      </c>
      <c r="D887" s="76"/>
      <c r="E887" s="48" t="s">
        <v>1095</v>
      </c>
      <c r="F887" s="87" t="s">
        <v>2730</v>
      </c>
      <c r="G887" s="87"/>
      <c r="H887" s="87"/>
      <c r="I887" s="87"/>
      <c r="J887" s="109"/>
      <c r="K887" s="87"/>
      <c r="L887" s="87"/>
      <c r="M887" s="48" t="s">
        <v>2371</v>
      </c>
      <c r="N887" s="49" t="s">
        <v>1612</v>
      </c>
      <c r="O887" s="49"/>
      <c r="P887" s="76" t="str">
        <f t="shared" si="594"/>
        <v/>
      </c>
      <c r="Q887" s="88" t="s">
        <v>702</v>
      </c>
      <c r="R887" s="49"/>
      <c r="S887" s="76" t="s">
        <v>1854</v>
      </c>
      <c r="T887" s="76" t="s">
        <v>16</v>
      </c>
      <c r="U887" s="89"/>
      <c r="V887" s="90">
        <v>1</v>
      </c>
      <c r="W887" s="399">
        <f t="shared" si="571"/>
        <v>584105</v>
      </c>
      <c r="X887" s="175" t="s">
        <v>2731</v>
      </c>
      <c r="Y887" s="209" t="s">
        <v>2310</v>
      </c>
      <c r="Z887" s="473" t="s">
        <v>4575</v>
      </c>
      <c r="AA887" s="482" t="s">
        <v>4575</v>
      </c>
      <c r="AB887" s="482" t="s">
        <v>3743</v>
      </c>
      <c r="AC887" s="132">
        <v>43525</v>
      </c>
      <c r="AD887" s="132">
        <v>43495</v>
      </c>
      <c r="AE887" s="132">
        <v>41729</v>
      </c>
      <c r="AF887" s="132" t="str">
        <f t="shared" si="572"/>
        <v/>
      </c>
      <c r="AG887" s="132">
        <f t="shared" si="573"/>
        <v>41729</v>
      </c>
      <c r="AH887" s="132"/>
      <c r="AI887" s="204"/>
      <c r="AJ887" s="205"/>
      <c r="AK887" s="206"/>
      <c r="AL887" s="207"/>
      <c r="AM887" s="208">
        <v>584105</v>
      </c>
      <c r="AN887" s="93"/>
      <c r="AO887" s="49" t="str">
        <f t="shared" si="574"/>
        <v>静岡県伊豆市城字日影１９７－１</v>
      </c>
      <c r="AP887" s="49"/>
      <c r="AQ887" s="89"/>
      <c r="AR887" s="93"/>
      <c r="AS887" s="89"/>
      <c r="AT887" s="93"/>
      <c r="AU887" s="89"/>
      <c r="AV887" s="93"/>
      <c r="AW887" s="89"/>
      <c r="AX887" s="94"/>
      <c r="AY887" s="391">
        <f t="shared" si="595"/>
        <v>0</v>
      </c>
      <c r="AZ887" s="95">
        <f t="shared" si="575"/>
        <v>584105</v>
      </c>
      <c r="BA887" s="49" t="str">
        <f t="shared" si="576"/>
        <v>静岡県伊豆市城字日影１９７－１</v>
      </c>
      <c r="BB887" s="48">
        <f t="shared" si="570"/>
        <v>1</v>
      </c>
      <c r="BC887" s="96" t="str">
        <f t="shared" si="577"/>
        <v>自社物件</v>
      </c>
      <c r="BD887" s="89">
        <f t="shared" si="578"/>
        <v>43525</v>
      </c>
      <c r="BE887" s="97">
        <f t="shared" si="579"/>
        <v>0</v>
      </c>
      <c r="BF887" s="97">
        <f t="shared" si="580"/>
        <v>0</v>
      </c>
      <c r="BG887" s="97">
        <f t="shared" si="581"/>
        <v>0</v>
      </c>
      <c r="BH887" s="97">
        <f t="shared" si="582"/>
        <v>0</v>
      </c>
      <c r="BI887" s="97">
        <f t="shared" si="583"/>
        <v>0</v>
      </c>
      <c r="BJ887" s="97">
        <f t="shared" si="584"/>
        <v>0</v>
      </c>
      <c r="BK887" s="97">
        <f t="shared" si="585"/>
        <v>584105</v>
      </c>
      <c r="BL887" s="97">
        <f t="shared" si="586"/>
        <v>0</v>
      </c>
      <c r="BM887" s="97">
        <f t="shared" si="587"/>
        <v>0</v>
      </c>
      <c r="BN887" s="97">
        <f t="shared" si="588"/>
        <v>0</v>
      </c>
      <c r="BO887" s="97">
        <f t="shared" si="589"/>
        <v>0</v>
      </c>
      <c r="BP887" s="97">
        <f t="shared" si="590"/>
        <v>0</v>
      </c>
      <c r="BQ887" s="97">
        <f t="shared" si="591"/>
        <v>0</v>
      </c>
      <c r="BR887" s="97">
        <f t="shared" si="592"/>
        <v>0</v>
      </c>
      <c r="BS887" s="98">
        <f t="shared" si="593"/>
        <v>0</v>
      </c>
      <c r="BU887" s="118"/>
      <c r="BV887" s="103"/>
    </row>
    <row r="888" spans="1:74" ht="31.5" customHeight="1" x14ac:dyDescent="0.25">
      <c r="A888" s="74">
        <v>22</v>
      </c>
      <c r="B888" s="75">
        <v>1027</v>
      </c>
      <c r="C888" s="49" t="s">
        <v>700</v>
      </c>
      <c r="D888" s="76" t="s">
        <v>2906</v>
      </c>
      <c r="E888" s="48" t="s">
        <v>1095</v>
      </c>
      <c r="F888" s="87" t="s">
        <v>2730</v>
      </c>
      <c r="G888" s="87"/>
      <c r="H888" s="87"/>
      <c r="I888" s="87"/>
      <c r="J888" s="109"/>
      <c r="K888" s="87"/>
      <c r="L888" s="87"/>
      <c r="M888" s="48" t="s">
        <v>2982</v>
      </c>
      <c r="N888" s="49" t="s">
        <v>3122</v>
      </c>
      <c r="O888" s="49"/>
      <c r="P888" s="76" t="str">
        <f t="shared" si="594"/>
        <v/>
      </c>
      <c r="Q888" s="88" t="s">
        <v>702</v>
      </c>
      <c r="R888" s="49"/>
      <c r="S888" s="76" t="s">
        <v>1854</v>
      </c>
      <c r="T888" s="76" t="s">
        <v>16</v>
      </c>
      <c r="U888" s="89"/>
      <c r="V888" s="90">
        <v>1</v>
      </c>
      <c r="W888" s="399">
        <f t="shared" si="571"/>
        <v>584105</v>
      </c>
      <c r="X888" s="175" t="s">
        <v>2731</v>
      </c>
      <c r="Y888" s="209" t="s">
        <v>2310</v>
      </c>
      <c r="Z888" s="473" t="s">
        <v>4575</v>
      </c>
      <c r="AA888" s="482" t="s">
        <v>4575</v>
      </c>
      <c r="AB888" s="482" t="s">
        <v>3743</v>
      </c>
      <c r="AC888" s="132" t="s">
        <v>3097</v>
      </c>
      <c r="AD888" s="132">
        <v>42970</v>
      </c>
      <c r="AE888" s="132">
        <v>41729</v>
      </c>
      <c r="AF888" s="132" t="str">
        <f t="shared" si="572"/>
        <v/>
      </c>
      <c r="AG888" s="132">
        <f t="shared" si="573"/>
        <v>41729</v>
      </c>
      <c r="AH888" s="132"/>
      <c r="AI888" s="204"/>
      <c r="AJ888" s="205"/>
      <c r="AK888" s="211"/>
      <c r="AL888" s="207"/>
      <c r="AM888" s="208">
        <v>584105</v>
      </c>
      <c r="AN888" s="93"/>
      <c r="AO888" s="49" t="str">
        <f t="shared" si="574"/>
        <v>静岡県伊豆市城字日影１９７－１－１</v>
      </c>
      <c r="AP888" s="49"/>
      <c r="AQ888" s="89"/>
      <c r="AR888" s="93"/>
      <c r="AS888" s="89"/>
      <c r="AT888" s="93"/>
      <c r="AU888" s="89"/>
      <c r="AV888" s="93"/>
      <c r="AW888" s="89"/>
      <c r="AX888" s="94"/>
      <c r="AY888" s="391">
        <f t="shared" si="595"/>
        <v>0</v>
      </c>
      <c r="AZ888" s="95">
        <f t="shared" si="575"/>
        <v>584105</v>
      </c>
      <c r="BA888" s="49" t="str">
        <f t="shared" si="576"/>
        <v>静岡県伊豆市城字日影１９７－１－１</v>
      </c>
      <c r="BB888" s="48">
        <f t="shared" si="570"/>
        <v>1</v>
      </c>
      <c r="BC888" s="96" t="str">
        <f t="shared" si="577"/>
        <v>自社物件</v>
      </c>
      <c r="BD888" s="89" t="str">
        <f t="shared" si="578"/>
        <v>記載無</v>
      </c>
      <c r="BE888" s="97">
        <f t="shared" si="579"/>
        <v>0</v>
      </c>
      <c r="BF888" s="97">
        <f t="shared" si="580"/>
        <v>0</v>
      </c>
      <c r="BG888" s="97">
        <f t="shared" si="581"/>
        <v>0</v>
      </c>
      <c r="BH888" s="97">
        <f t="shared" si="582"/>
        <v>0</v>
      </c>
      <c r="BI888" s="97">
        <f t="shared" si="583"/>
        <v>0</v>
      </c>
      <c r="BJ888" s="97">
        <f t="shared" si="584"/>
        <v>0</v>
      </c>
      <c r="BK888" s="97">
        <f t="shared" si="585"/>
        <v>0</v>
      </c>
      <c r="BL888" s="97">
        <f t="shared" si="586"/>
        <v>0</v>
      </c>
      <c r="BM888" s="97">
        <f t="shared" si="587"/>
        <v>0</v>
      </c>
      <c r="BN888" s="97">
        <f t="shared" si="588"/>
        <v>0</v>
      </c>
      <c r="BO888" s="97">
        <f t="shared" si="589"/>
        <v>0</v>
      </c>
      <c r="BP888" s="97">
        <f t="shared" si="590"/>
        <v>0</v>
      </c>
      <c r="BQ888" s="97">
        <f t="shared" si="591"/>
        <v>0</v>
      </c>
      <c r="BR888" s="97">
        <f t="shared" si="592"/>
        <v>0</v>
      </c>
      <c r="BS888" s="98">
        <f t="shared" si="593"/>
        <v>584105</v>
      </c>
      <c r="BT888" s="183"/>
      <c r="BU888" s="118"/>
      <c r="BV888" s="103"/>
    </row>
    <row r="889" spans="1:74" ht="31.5" customHeight="1" x14ac:dyDescent="0.25">
      <c r="A889" s="74">
        <v>22</v>
      </c>
      <c r="B889" s="75">
        <v>415</v>
      </c>
      <c r="C889" s="49" t="s">
        <v>700</v>
      </c>
      <c r="D889" s="76"/>
      <c r="E889" s="48" t="s">
        <v>1115</v>
      </c>
      <c r="F889" s="87" t="s">
        <v>2728</v>
      </c>
      <c r="G889" s="87"/>
      <c r="H889" s="87"/>
      <c r="I889" s="87"/>
      <c r="J889" s="109"/>
      <c r="K889" s="87"/>
      <c r="L889" s="87"/>
      <c r="M889" s="48" t="s">
        <v>2982</v>
      </c>
      <c r="N889" s="49" t="s">
        <v>1611</v>
      </c>
      <c r="O889" s="49"/>
      <c r="P889" s="76" t="str">
        <f t="shared" si="594"/>
        <v/>
      </c>
      <c r="Q889" s="88" t="s">
        <v>701</v>
      </c>
      <c r="R889" s="49"/>
      <c r="S889" s="76" t="s">
        <v>1854</v>
      </c>
      <c r="T889" s="76" t="s">
        <v>16</v>
      </c>
      <c r="U889" s="89"/>
      <c r="V889" s="90">
        <v>1</v>
      </c>
      <c r="W889" s="399">
        <f t="shared" si="571"/>
        <v>584105</v>
      </c>
      <c r="X889" s="175" t="s">
        <v>2729</v>
      </c>
      <c r="Y889" s="76"/>
      <c r="Z889" s="473" t="s">
        <v>4576</v>
      </c>
      <c r="AA889" s="482" t="s">
        <v>4575</v>
      </c>
      <c r="AB889" s="473" t="s">
        <v>4576</v>
      </c>
      <c r="AC889" s="132">
        <v>43525</v>
      </c>
      <c r="AD889" s="132">
        <v>43495</v>
      </c>
      <c r="AE889" s="132">
        <v>41729</v>
      </c>
      <c r="AF889" s="132" t="str">
        <f t="shared" si="572"/>
        <v/>
      </c>
      <c r="AG889" s="132">
        <f t="shared" si="573"/>
        <v>41729</v>
      </c>
      <c r="AH889" s="132"/>
      <c r="AI889" s="204"/>
      <c r="AJ889" s="205"/>
      <c r="AK889" s="211"/>
      <c r="AL889" s="207"/>
      <c r="AM889" s="208">
        <v>584105</v>
      </c>
      <c r="AN889" s="93"/>
      <c r="AO889" s="49" t="str">
        <f t="shared" si="574"/>
        <v>静岡県伊豆市大沢１０２１－６８</v>
      </c>
      <c r="AP889" s="49"/>
      <c r="AQ889" s="89"/>
      <c r="AR889" s="93"/>
      <c r="AS889" s="89"/>
      <c r="AT889" s="93"/>
      <c r="AU889" s="89"/>
      <c r="AV889" s="93"/>
      <c r="AW889" s="89"/>
      <c r="AX889" s="94"/>
      <c r="AY889" s="391">
        <f t="shared" si="595"/>
        <v>0</v>
      </c>
      <c r="AZ889" s="95">
        <f t="shared" si="575"/>
        <v>584105</v>
      </c>
      <c r="BA889" s="49" t="str">
        <f t="shared" si="576"/>
        <v>静岡県伊豆市大沢１０２１－６８</v>
      </c>
      <c r="BB889" s="48">
        <f t="shared" si="570"/>
        <v>1</v>
      </c>
      <c r="BC889" s="96">
        <f t="shared" si="577"/>
        <v>0</v>
      </c>
      <c r="BD889" s="89">
        <f t="shared" si="578"/>
        <v>43525</v>
      </c>
      <c r="BE889" s="97">
        <f t="shared" si="579"/>
        <v>0</v>
      </c>
      <c r="BF889" s="97">
        <f t="shared" si="580"/>
        <v>0</v>
      </c>
      <c r="BG889" s="97">
        <f t="shared" si="581"/>
        <v>0</v>
      </c>
      <c r="BH889" s="97">
        <f t="shared" si="582"/>
        <v>0</v>
      </c>
      <c r="BI889" s="97">
        <f t="shared" si="583"/>
        <v>0</v>
      </c>
      <c r="BJ889" s="97">
        <f t="shared" si="584"/>
        <v>0</v>
      </c>
      <c r="BK889" s="97">
        <f t="shared" si="585"/>
        <v>584105</v>
      </c>
      <c r="BL889" s="97">
        <f t="shared" si="586"/>
        <v>0</v>
      </c>
      <c r="BM889" s="97">
        <f t="shared" si="587"/>
        <v>0</v>
      </c>
      <c r="BN889" s="97">
        <f t="shared" si="588"/>
        <v>0</v>
      </c>
      <c r="BO889" s="97">
        <f t="shared" si="589"/>
        <v>0</v>
      </c>
      <c r="BP889" s="97">
        <f t="shared" si="590"/>
        <v>0</v>
      </c>
      <c r="BQ889" s="97">
        <f t="shared" si="591"/>
        <v>0</v>
      </c>
      <c r="BR889" s="97">
        <f t="shared" si="592"/>
        <v>0</v>
      </c>
      <c r="BS889" s="98">
        <f t="shared" si="593"/>
        <v>0</v>
      </c>
      <c r="BT889" s="183"/>
      <c r="BU889" s="118" t="s">
        <v>3718</v>
      </c>
      <c r="BV889" s="103"/>
    </row>
    <row r="890" spans="1:74" ht="31.5" customHeight="1" x14ac:dyDescent="0.25">
      <c r="A890" s="74">
        <v>22</v>
      </c>
      <c r="B890" s="75">
        <v>1029</v>
      </c>
      <c r="C890" s="49" t="s">
        <v>700</v>
      </c>
      <c r="D890" s="76" t="s">
        <v>2906</v>
      </c>
      <c r="E890" s="48" t="s">
        <v>1115</v>
      </c>
      <c r="F890" s="87" t="s">
        <v>2728</v>
      </c>
      <c r="G890" s="87"/>
      <c r="H890" s="87"/>
      <c r="I890" s="87"/>
      <c r="J890" s="109"/>
      <c r="K890" s="87"/>
      <c r="L890" s="87"/>
      <c r="M890" s="48" t="s">
        <v>2371</v>
      </c>
      <c r="N890" s="49" t="s">
        <v>1611</v>
      </c>
      <c r="O890" s="49"/>
      <c r="P890" s="76" t="str">
        <f t="shared" si="594"/>
        <v/>
      </c>
      <c r="Q890" s="88" t="s">
        <v>701</v>
      </c>
      <c r="R890" s="49"/>
      <c r="S890" s="76" t="s">
        <v>1854</v>
      </c>
      <c r="T890" s="76" t="s">
        <v>16</v>
      </c>
      <c r="U890" s="89"/>
      <c r="V890" s="90">
        <v>1</v>
      </c>
      <c r="W890" s="399">
        <f t="shared" si="571"/>
        <v>584105</v>
      </c>
      <c r="X890" s="175" t="s">
        <v>2729</v>
      </c>
      <c r="Y890" s="76"/>
      <c r="Z890" s="473" t="s">
        <v>4576</v>
      </c>
      <c r="AA890" s="482" t="s">
        <v>4575</v>
      </c>
      <c r="AB890" s="473" t="s">
        <v>4576</v>
      </c>
      <c r="AC890" s="132" t="s">
        <v>3097</v>
      </c>
      <c r="AD890" s="132">
        <v>42970</v>
      </c>
      <c r="AE890" s="132">
        <v>41729</v>
      </c>
      <c r="AF890" s="132" t="str">
        <f t="shared" si="572"/>
        <v/>
      </c>
      <c r="AG890" s="132">
        <f t="shared" si="573"/>
        <v>41729</v>
      </c>
      <c r="AH890" s="132"/>
      <c r="AI890" s="204"/>
      <c r="AJ890" s="205"/>
      <c r="AK890" s="211"/>
      <c r="AL890" s="207"/>
      <c r="AM890" s="208">
        <v>584105</v>
      </c>
      <c r="AN890" s="93"/>
      <c r="AO890" s="49" t="str">
        <f t="shared" si="574"/>
        <v>静岡県伊豆市大沢１０２１－６８</v>
      </c>
      <c r="AP890" s="49"/>
      <c r="AQ890" s="89"/>
      <c r="AR890" s="93"/>
      <c r="AS890" s="89"/>
      <c r="AT890" s="93"/>
      <c r="AU890" s="89"/>
      <c r="AV890" s="93"/>
      <c r="AW890" s="89"/>
      <c r="AX890" s="94"/>
      <c r="AY890" s="391">
        <f t="shared" si="595"/>
        <v>0</v>
      </c>
      <c r="AZ890" s="95">
        <f t="shared" si="575"/>
        <v>584105</v>
      </c>
      <c r="BA890" s="49" t="str">
        <f t="shared" si="576"/>
        <v>静岡県伊豆市大沢１０２１－６８</v>
      </c>
      <c r="BB890" s="48">
        <f t="shared" si="570"/>
        <v>1</v>
      </c>
      <c r="BC890" s="96">
        <f t="shared" si="577"/>
        <v>0</v>
      </c>
      <c r="BD890" s="89" t="str">
        <f t="shared" si="578"/>
        <v>記載無</v>
      </c>
      <c r="BE890" s="97">
        <f t="shared" si="579"/>
        <v>0</v>
      </c>
      <c r="BF890" s="97">
        <f t="shared" si="580"/>
        <v>0</v>
      </c>
      <c r="BG890" s="97">
        <f t="shared" si="581"/>
        <v>0</v>
      </c>
      <c r="BH890" s="97">
        <f t="shared" si="582"/>
        <v>0</v>
      </c>
      <c r="BI890" s="97">
        <f t="shared" si="583"/>
        <v>0</v>
      </c>
      <c r="BJ890" s="97">
        <f t="shared" si="584"/>
        <v>0</v>
      </c>
      <c r="BK890" s="97">
        <f t="shared" si="585"/>
        <v>0</v>
      </c>
      <c r="BL890" s="97">
        <f t="shared" si="586"/>
        <v>0</v>
      </c>
      <c r="BM890" s="97">
        <f t="shared" si="587"/>
        <v>0</v>
      </c>
      <c r="BN890" s="97">
        <f t="shared" si="588"/>
        <v>0</v>
      </c>
      <c r="BO890" s="97">
        <f t="shared" si="589"/>
        <v>0</v>
      </c>
      <c r="BP890" s="97">
        <f t="shared" si="590"/>
        <v>0</v>
      </c>
      <c r="BQ890" s="97">
        <f t="shared" si="591"/>
        <v>0</v>
      </c>
      <c r="BR890" s="97">
        <f t="shared" si="592"/>
        <v>0</v>
      </c>
      <c r="BS890" s="98">
        <f t="shared" si="593"/>
        <v>584105</v>
      </c>
      <c r="BT890" s="183"/>
      <c r="BU890" s="118" t="s">
        <v>3718</v>
      </c>
      <c r="BV890" s="103"/>
    </row>
    <row r="891" spans="1:74" ht="31.5" customHeight="1" x14ac:dyDescent="0.25">
      <c r="A891" s="74">
        <v>22</v>
      </c>
      <c r="B891" s="75">
        <v>416</v>
      </c>
      <c r="C891" s="49" t="s">
        <v>700</v>
      </c>
      <c r="D891" s="76"/>
      <c r="E891" s="48" t="s">
        <v>1118</v>
      </c>
      <c r="F891" s="87" t="s">
        <v>2737</v>
      </c>
      <c r="G891" s="87"/>
      <c r="H891" s="87"/>
      <c r="I891" s="87"/>
      <c r="J891" s="109"/>
      <c r="K891" s="87"/>
      <c r="L891" s="87"/>
      <c r="M891" s="48" t="s">
        <v>2982</v>
      </c>
      <c r="N891" s="49" t="s">
        <v>1018</v>
      </c>
      <c r="O891" s="49"/>
      <c r="P891" s="76" t="str">
        <f t="shared" si="594"/>
        <v/>
      </c>
      <c r="Q891" s="88" t="s">
        <v>705</v>
      </c>
      <c r="R891" s="49"/>
      <c r="S891" s="76" t="s">
        <v>1854</v>
      </c>
      <c r="T891" s="76" t="s">
        <v>16</v>
      </c>
      <c r="U891" s="89"/>
      <c r="V891" s="90">
        <v>1</v>
      </c>
      <c r="W891" s="399">
        <f t="shared" si="571"/>
        <v>584105</v>
      </c>
      <c r="X891" s="175" t="s">
        <v>2732</v>
      </c>
      <c r="Y891" s="76"/>
      <c r="Z891" s="473" t="s">
        <v>4576</v>
      </c>
      <c r="AA891" s="482" t="s">
        <v>4575</v>
      </c>
      <c r="AB891" s="473" t="s">
        <v>4576</v>
      </c>
      <c r="AC891" s="132">
        <v>43525</v>
      </c>
      <c r="AD891" s="132">
        <v>43495</v>
      </c>
      <c r="AE891" s="132">
        <v>41729</v>
      </c>
      <c r="AF891" s="132" t="str">
        <f t="shared" si="572"/>
        <v/>
      </c>
      <c r="AG891" s="132">
        <f t="shared" si="573"/>
        <v>41729</v>
      </c>
      <c r="AH891" s="132"/>
      <c r="AI891" s="204"/>
      <c r="AJ891" s="205"/>
      <c r="AK891" s="211"/>
      <c r="AL891" s="207"/>
      <c r="AM891" s="208">
        <v>584105</v>
      </c>
      <c r="AN891" s="93"/>
      <c r="AO891" s="49" t="str">
        <f t="shared" si="574"/>
        <v>静岡県伊豆市柳瀬５５９－１</v>
      </c>
      <c r="AP891" s="49"/>
      <c r="AQ891" s="89"/>
      <c r="AR891" s="93"/>
      <c r="AS891" s="89"/>
      <c r="AT891" s="93"/>
      <c r="AU891" s="89"/>
      <c r="AV891" s="93"/>
      <c r="AW891" s="89"/>
      <c r="AX891" s="94"/>
      <c r="AY891" s="391">
        <f t="shared" si="595"/>
        <v>0</v>
      </c>
      <c r="AZ891" s="95">
        <f t="shared" si="575"/>
        <v>584105</v>
      </c>
      <c r="BA891" s="49" t="str">
        <f t="shared" si="576"/>
        <v>静岡県伊豆市柳瀬５５９－１</v>
      </c>
      <c r="BB891" s="48">
        <f t="shared" si="570"/>
        <v>1</v>
      </c>
      <c r="BC891" s="96">
        <f t="shared" si="577"/>
        <v>0</v>
      </c>
      <c r="BD891" s="89">
        <f t="shared" si="578"/>
        <v>43525</v>
      </c>
      <c r="BE891" s="97">
        <f t="shared" si="579"/>
        <v>0</v>
      </c>
      <c r="BF891" s="97">
        <f t="shared" si="580"/>
        <v>0</v>
      </c>
      <c r="BG891" s="97">
        <f t="shared" si="581"/>
        <v>0</v>
      </c>
      <c r="BH891" s="97">
        <f t="shared" si="582"/>
        <v>0</v>
      </c>
      <c r="BI891" s="97">
        <f t="shared" si="583"/>
        <v>0</v>
      </c>
      <c r="BJ891" s="97">
        <f t="shared" si="584"/>
        <v>0</v>
      </c>
      <c r="BK891" s="97">
        <f t="shared" si="585"/>
        <v>584105</v>
      </c>
      <c r="BL891" s="97">
        <f t="shared" si="586"/>
        <v>0</v>
      </c>
      <c r="BM891" s="97">
        <f t="shared" si="587"/>
        <v>0</v>
      </c>
      <c r="BN891" s="97">
        <f t="shared" si="588"/>
        <v>0</v>
      </c>
      <c r="BO891" s="97">
        <f t="shared" si="589"/>
        <v>0</v>
      </c>
      <c r="BP891" s="97">
        <f t="shared" si="590"/>
        <v>0</v>
      </c>
      <c r="BQ891" s="97">
        <f t="shared" si="591"/>
        <v>0</v>
      </c>
      <c r="BR891" s="97">
        <f t="shared" si="592"/>
        <v>0</v>
      </c>
      <c r="BS891" s="98">
        <f t="shared" si="593"/>
        <v>0</v>
      </c>
      <c r="BU891" s="118" t="s">
        <v>3718</v>
      </c>
      <c r="BV891" s="103"/>
    </row>
    <row r="892" spans="1:74" ht="31.5" customHeight="1" x14ac:dyDescent="0.25">
      <c r="A892" s="74">
        <v>22</v>
      </c>
      <c r="B892" s="75">
        <v>1028</v>
      </c>
      <c r="C892" s="49" t="s">
        <v>700</v>
      </c>
      <c r="D892" s="76" t="s">
        <v>2906</v>
      </c>
      <c r="E892" s="48" t="s">
        <v>1118</v>
      </c>
      <c r="F892" s="87" t="s">
        <v>2737</v>
      </c>
      <c r="G892" s="87"/>
      <c r="H892" s="87"/>
      <c r="I892" s="87"/>
      <c r="J892" s="109"/>
      <c r="K892" s="87"/>
      <c r="L892" s="87"/>
      <c r="M892" s="48" t="s">
        <v>2371</v>
      </c>
      <c r="N892" s="49" t="s">
        <v>1018</v>
      </c>
      <c r="O892" s="49"/>
      <c r="P892" s="76" t="str">
        <f t="shared" si="594"/>
        <v/>
      </c>
      <c r="Q892" s="88" t="s">
        <v>705</v>
      </c>
      <c r="R892" s="49"/>
      <c r="S892" s="76" t="s">
        <v>1854</v>
      </c>
      <c r="T892" s="76" t="s">
        <v>16</v>
      </c>
      <c r="U892" s="89"/>
      <c r="V892" s="90">
        <v>1</v>
      </c>
      <c r="W892" s="399">
        <f t="shared" si="571"/>
        <v>584105</v>
      </c>
      <c r="X892" s="175" t="s">
        <v>2732</v>
      </c>
      <c r="Y892" s="76"/>
      <c r="Z892" s="473" t="s">
        <v>4576</v>
      </c>
      <c r="AA892" s="482" t="s">
        <v>4575</v>
      </c>
      <c r="AB892" s="473" t="s">
        <v>4576</v>
      </c>
      <c r="AC892" s="132" t="s">
        <v>3097</v>
      </c>
      <c r="AD892" s="132">
        <v>42970</v>
      </c>
      <c r="AE892" s="132">
        <v>41729</v>
      </c>
      <c r="AF892" s="132" t="str">
        <f t="shared" si="572"/>
        <v/>
      </c>
      <c r="AG892" s="132">
        <f t="shared" si="573"/>
        <v>41729</v>
      </c>
      <c r="AH892" s="132"/>
      <c r="AI892" s="204"/>
      <c r="AJ892" s="205"/>
      <c r="AK892" s="211"/>
      <c r="AL892" s="207"/>
      <c r="AM892" s="208">
        <v>584105</v>
      </c>
      <c r="AN892" s="93"/>
      <c r="AO892" s="49" t="str">
        <f t="shared" si="574"/>
        <v>静岡県伊豆市柳瀬５５９－１</v>
      </c>
      <c r="AP892" s="49"/>
      <c r="AQ892" s="89"/>
      <c r="AR892" s="93"/>
      <c r="AS892" s="89"/>
      <c r="AT892" s="93"/>
      <c r="AU892" s="89"/>
      <c r="AV892" s="93"/>
      <c r="AW892" s="89"/>
      <c r="AX892" s="94"/>
      <c r="AY892" s="391">
        <f t="shared" si="595"/>
        <v>0</v>
      </c>
      <c r="AZ892" s="95">
        <f t="shared" si="575"/>
        <v>584105</v>
      </c>
      <c r="BA892" s="49" t="str">
        <f t="shared" si="576"/>
        <v>静岡県伊豆市柳瀬５５９－１</v>
      </c>
      <c r="BB892" s="48">
        <f t="shared" si="570"/>
        <v>1</v>
      </c>
      <c r="BC892" s="96">
        <f t="shared" si="577"/>
        <v>0</v>
      </c>
      <c r="BD892" s="89" t="str">
        <f t="shared" si="578"/>
        <v>記載無</v>
      </c>
      <c r="BE892" s="97">
        <f t="shared" si="579"/>
        <v>0</v>
      </c>
      <c r="BF892" s="97">
        <f t="shared" si="580"/>
        <v>0</v>
      </c>
      <c r="BG892" s="97">
        <f t="shared" si="581"/>
        <v>0</v>
      </c>
      <c r="BH892" s="97">
        <f t="shared" si="582"/>
        <v>0</v>
      </c>
      <c r="BI892" s="97">
        <f t="shared" si="583"/>
        <v>0</v>
      </c>
      <c r="BJ892" s="97">
        <f t="shared" si="584"/>
        <v>0</v>
      </c>
      <c r="BK892" s="97">
        <f t="shared" si="585"/>
        <v>0</v>
      </c>
      <c r="BL892" s="97">
        <f t="shared" si="586"/>
        <v>0</v>
      </c>
      <c r="BM892" s="97">
        <f t="shared" si="587"/>
        <v>0</v>
      </c>
      <c r="BN892" s="97">
        <f t="shared" si="588"/>
        <v>0</v>
      </c>
      <c r="BO892" s="97">
        <f t="shared" si="589"/>
        <v>0</v>
      </c>
      <c r="BP892" s="97">
        <f t="shared" si="590"/>
        <v>0</v>
      </c>
      <c r="BQ892" s="97">
        <f t="shared" si="591"/>
        <v>0</v>
      </c>
      <c r="BR892" s="97">
        <f t="shared" si="592"/>
        <v>0</v>
      </c>
      <c r="BS892" s="98">
        <f t="shared" si="593"/>
        <v>584105</v>
      </c>
      <c r="BT892" s="183"/>
      <c r="BU892" s="118" t="s">
        <v>3718</v>
      </c>
      <c r="BV892" s="103"/>
    </row>
    <row r="893" spans="1:74" ht="31.5" customHeight="1" x14ac:dyDescent="0.25">
      <c r="A893" s="74">
        <v>22</v>
      </c>
      <c r="B893" s="75">
        <v>417</v>
      </c>
      <c r="C893" s="49" t="s">
        <v>700</v>
      </c>
      <c r="D893" s="76"/>
      <c r="E893" s="48" t="s">
        <v>1152</v>
      </c>
      <c r="F893" s="87" t="s">
        <v>2733</v>
      </c>
      <c r="G893" s="87"/>
      <c r="H893" s="87"/>
      <c r="I893" s="87"/>
      <c r="J893" s="109"/>
      <c r="K893" s="87"/>
      <c r="L893" s="87"/>
      <c r="M893" s="48" t="s">
        <v>2982</v>
      </c>
      <c r="N893" s="49" t="s">
        <v>1613</v>
      </c>
      <c r="O893" s="49"/>
      <c r="P893" s="76" t="str">
        <f t="shared" si="594"/>
        <v/>
      </c>
      <c r="Q893" s="88" t="s">
        <v>703</v>
      </c>
      <c r="R893" s="49"/>
      <c r="S893" s="76" t="s">
        <v>1854</v>
      </c>
      <c r="T893" s="76" t="s">
        <v>16</v>
      </c>
      <c r="U893" s="89"/>
      <c r="V893" s="90">
        <v>1</v>
      </c>
      <c r="W893" s="399">
        <f t="shared" si="571"/>
        <v>605050</v>
      </c>
      <c r="X893" s="175" t="s">
        <v>2736</v>
      </c>
      <c r="Y893" s="76"/>
      <c r="Z893" s="473" t="s">
        <v>4575</v>
      </c>
      <c r="AA893" s="482" t="s">
        <v>4575</v>
      </c>
      <c r="AB893" s="473" t="s">
        <v>4576</v>
      </c>
      <c r="AC893" s="132">
        <v>43525</v>
      </c>
      <c r="AD893" s="132">
        <v>43495</v>
      </c>
      <c r="AE893" s="132">
        <v>41729</v>
      </c>
      <c r="AF893" s="132" t="str">
        <f t="shared" si="572"/>
        <v/>
      </c>
      <c r="AG893" s="132">
        <f t="shared" si="573"/>
        <v>41729</v>
      </c>
      <c r="AH893" s="132"/>
      <c r="AI893" s="204"/>
      <c r="AJ893" s="205"/>
      <c r="AK893" s="211"/>
      <c r="AL893" s="207"/>
      <c r="AM893" s="208">
        <v>605050</v>
      </c>
      <c r="AN893" s="93"/>
      <c r="AO893" s="49" t="str">
        <f t="shared" si="574"/>
        <v>静岡県伊豆市冷川字大幡野１５２４－１０８８他</v>
      </c>
      <c r="AP893" s="49"/>
      <c r="AQ893" s="89"/>
      <c r="AR893" s="93"/>
      <c r="AS893" s="89"/>
      <c r="AT893" s="93"/>
      <c r="AU893" s="89"/>
      <c r="AV893" s="93"/>
      <c r="AW893" s="89"/>
      <c r="AX893" s="94"/>
      <c r="AY893" s="391">
        <f t="shared" si="595"/>
        <v>0</v>
      </c>
      <c r="AZ893" s="95">
        <f t="shared" si="575"/>
        <v>605050</v>
      </c>
      <c r="BA893" s="49" t="str">
        <f t="shared" si="576"/>
        <v>静岡県伊豆市冷川字大幡野１５２４－１０８８他</v>
      </c>
      <c r="BB893" s="48">
        <f t="shared" si="570"/>
        <v>1</v>
      </c>
      <c r="BC893" s="96">
        <f t="shared" si="577"/>
        <v>0</v>
      </c>
      <c r="BD893" s="89">
        <f t="shared" si="578"/>
        <v>43525</v>
      </c>
      <c r="BE893" s="97">
        <f t="shared" si="579"/>
        <v>0</v>
      </c>
      <c r="BF893" s="97">
        <f t="shared" si="580"/>
        <v>0</v>
      </c>
      <c r="BG893" s="97">
        <f t="shared" si="581"/>
        <v>0</v>
      </c>
      <c r="BH893" s="97">
        <f t="shared" si="582"/>
        <v>0</v>
      </c>
      <c r="BI893" s="97">
        <f t="shared" si="583"/>
        <v>0</v>
      </c>
      <c r="BJ893" s="97">
        <f t="shared" si="584"/>
        <v>0</v>
      </c>
      <c r="BK893" s="97">
        <f t="shared" si="585"/>
        <v>605050</v>
      </c>
      <c r="BL893" s="97">
        <f t="shared" si="586"/>
        <v>0</v>
      </c>
      <c r="BM893" s="97">
        <f t="shared" si="587"/>
        <v>0</v>
      </c>
      <c r="BN893" s="97">
        <f t="shared" si="588"/>
        <v>0</v>
      </c>
      <c r="BO893" s="97">
        <f t="shared" si="589"/>
        <v>0</v>
      </c>
      <c r="BP893" s="97">
        <f t="shared" si="590"/>
        <v>0</v>
      </c>
      <c r="BQ893" s="97">
        <f t="shared" si="591"/>
        <v>0</v>
      </c>
      <c r="BR893" s="97">
        <f t="shared" si="592"/>
        <v>0</v>
      </c>
      <c r="BS893" s="98">
        <f t="shared" si="593"/>
        <v>0</v>
      </c>
      <c r="BT893" s="183"/>
      <c r="BU893" s="118"/>
      <c r="BV893" s="103"/>
    </row>
    <row r="894" spans="1:74" ht="31.5" customHeight="1" x14ac:dyDescent="0.25">
      <c r="A894" s="74">
        <v>22</v>
      </c>
      <c r="B894" s="75">
        <v>418</v>
      </c>
      <c r="C894" s="49" t="s">
        <v>700</v>
      </c>
      <c r="D894" s="76"/>
      <c r="E894" s="48" t="s">
        <v>1135</v>
      </c>
      <c r="F894" s="87" t="s">
        <v>2734</v>
      </c>
      <c r="G894" s="87"/>
      <c r="H894" s="87"/>
      <c r="I894" s="87"/>
      <c r="J894" s="109"/>
      <c r="K894" s="87"/>
      <c r="L894" s="87"/>
      <c r="M894" s="48" t="s">
        <v>2982</v>
      </c>
      <c r="N894" s="49" t="s">
        <v>1614</v>
      </c>
      <c r="O894" s="49"/>
      <c r="P894" s="76" t="str">
        <f t="shared" si="594"/>
        <v/>
      </c>
      <c r="Q894" s="88" t="s">
        <v>704</v>
      </c>
      <c r="R894" s="49"/>
      <c r="S894" s="76" t="s">
        <v>1854</v>
      </c>
      <c r="T894" s="76" t="s">
        <v>16</v>
      </c>
      <c r="U894" s="89"/>
      <c r="V894" s="90">
        <v>1</v>
      </c>
      <c r="W894" s="399">
        <f t="shared" si="571"/>
        <v>1017254</v>
      </c>
      <c r="X894" s="175" t="s">
        <v>2735</v>
      </c>
      <c r="Y894" s="76"/>
      <c r="Z894" s="473" t="s">
        <v>4575</v>
      </c>
      <c r="AA894" s="482" t="s">
        <v>4575</v>
      </c>
      <c r="AB894" s="473" t="s">
        <v>4576</v>
      </c>
      <c r="AC894" s="132">
        <v>43525</v>
      </c>
      <c r="AD894" s="132">
        <v>43495</v>
      </c>
      <c r="AE894" s="132">
        <v>41729</v>
      </c>
      <c r="AF894" s="132" t="str">
        <f t="shared" si="572"/>
        <v/>
      </c>
      <c r="AG894" s="132">
        <f t="shared" si="573"/>
        <v>41729</v>
      </c>
      <c r="AH894" s="132"/>
      <c r="AI894" s="204"/>
      <c r="AJ894" s="205"/>
      <c r="AK894" s="211"/>
      <c r="AL894" s="207"/>
      <c r="AM894" s="208">
        <v>1017254</v>
      </c>
      <c r="AN894" s="93"/>
      <c r="AO894" s="49" t="str">
        <f t="shared" si="574"/>
        <v>静岡県伊豆市冷川字大幡野１５２４－１２５４</v>
      </c>
      <c r="AP894" s="49"/>
      <c r="AQ894" s="89"/>
      <c r="AR894" s="93"/>
      <c r="AS894" s="89"/>
      <c r="AT894" s="93"/>
      <c r="AU894" s="89"/>
      <c r="AV894" s="93"/>
      <c r="AW894" s="89"/>
      <c r="AX894" s="94"/>
      <c r="AY894" s="391">
        <f t="shared" si="595"/>
        <v>0</v>
      </c>
      <c r="AZ894" s="95">
        <f t="shared" si="575"/>
        <v>1017254</v>
      </c>
      <c r="BA894" s="49" t="str">
        <f t="shared" si="576"/>
        <v>静岡県伊豆市冷川字大幡野１５２４－１２５４</v>
      </c>
      <c r="BB894" s="48">
        <f t="shared" si="570"/>
        <v>1</v>
      </c>
      <c r="BC894" s="96">
        <f t="shared" si="577"/>
        <v>0</v>
      </c>
      <c r="BD894" s="89">
        <f t="shared" si="578"/>
        <v>43525</v>
      </c>
      <c r="BE894" s="97">
        <f t="shared" si="579"/>
        <v>0</v>
      </c>
      <c r="BF894" s="97">
        <f t="shared" si="580"/>
        <v>0</v>
      </c>
      <c r="BG894" s="97">
        <f t="shared" si="581"/>
        <v>0</v>
      </c>
      <c r="BH894" s="97">
        <f t="shared" si="582"/>
        <v>0</v>
      </c>
      <c r="BI894" s="97">
        <f t="shared" si="583"/>
        <v>0</v>
      </c>
      <c r="BJ894" s="97">
        <f t="shared" si="584"/>
        <v>0</v>
      </c>
      <c r="BK894" s="97">
        <f t="shared" si="585"/>
        <v>1017254</v>
      </c>
      <c r="BL894" s="97">
        <f t="shared" si="586"/>
        <v>0</v>
      </c>
      <c r="BM894" s="97">
        <f t="shared" si="587"/>
        <v>0</v>
      </c>
      <c r="BN894" s="97">
        <f t="shared" si="588"/>
        <v>0</v>
      </c>
      <c r="BO894" s="97">
        <f t="shared" si="589"/>
        <v>0</v>
      </c>
      <c r="BP894" s="97">
        <f t="shared" si="590"/>
        <v>0</v>
      </c>
      <c r="BQ894" s="97">
        <f t="shared" si="591"/>
        <v>0</v>
      </c>
      <c r="BR894" s="97">
        <f t="shared" si="592"/>
        <v>0</v>
      </c>
      <c r="BS894" s="98">
        <f t="shared" si="593"/>
        <v>0</v>
      </c>
      <c r="BT894" s="183"/>
      <c r="BU894" s="118"/>
      <c r="BV894" s="103"/>
    </row>
    <row r="895" spans="1:74" ht="31.5" customHeight="1" x14ac:dyDescent="0.25">
      <c r="A895" s="74">
        <v>22</v>
      </c>
      <c r="B895" s="75">
        <v>419</v>
      </c>
      <c r="C895" s="49" t="s">
        <v>724</v>
      </c>
      <c r="D895" s="76" t="s">
        <v>3393</v>
      </c>
      <c r="E895" s="48" t="s">
        <v>1623</v>
      </c>
      <c r="F895" s="87"/>
      <c r="G895" s="87"/>
      <c r="H895" s="87"/>
      <c r="I895" s="87"/>
      <c r="J895" s="109"/>
      <c r="K895" s="87"/>
      <c r="L895" s="87"/>
      <c r="M895" s="48" t="s">
        <v>2371</v>
      </c>
      <c r="N895" s="49" t="s">
        <v>1635</v>
      </c>
      <c r="O895" s="49"/>
      <c r="P895" s="76" t="str">
        <f t="shared" si="594"/>
        <v/>
      </c>
      <c r="Q895" s="88" t="s">
        <v>725</v>
      </c>
      <c r="R895" s="49"/>
      <c r="S895" s="76" t="s">
        <v>1854</v>
      </c>
      <c r="T895" s="76" t="s">
        <v>16</v>
      </c>
      <c r="U895" s="89"/>
      <c r="V895" s="90">
        <v>1</v>
      </c>
      <c r="W895" s="399">
        <f t="shared" si="571"/>
        <v>697248</v>
      </c>
      <c r="X895" s="171" t="s">
        <v>3499</v>
      </c>
      <c r="Y895" s="419"/>
      <c r="Z895" s="473" t="s">
        <v>4575</v>
      </c>
      <c r="AA895" s="473" t="s">
        <v>4575</v>
      </c>
      <c r="AB895" s="473" t="s">
        <v>4576</v>
      </c>
      <c r="AC895" s="132" t="str">
        <f>IF(AZ895=0,"【支払済】","")</f>
        <v>【支払済】</v>
      </c>
      <c r="AD895" s="132">
        <v>42451</v>
      </c>
      <c r="AE895" s="132">
        <v>41722</v>
      </c>
      <c r="AF895" s="132" t="str">
        <f t="shared" si="572"/>
        <v/>
      </c>
      <c r="AG895" s="132">
        <f t="shared" si="573"/>
        <v>41722</v>
      </c>
      <c r="AH895" s="132"/>
      <c r="AI895" s="204"/>
      <c r="AJ895" s="205"/>
      <c r="AK895" s="211"/>
      <c r="AL895" s="207"/>
      <c r="AM895" s="208">
        <v>697248</v>
      </c>
      <c r="AN895" s="93"/>
      <c r="AO895" s="49" t="str">
        <f t="shared" si="574"/>
        <v>静岡県下田市吉佐美字桜窪２１８８－１</v>
      </c>
      <c r="AP895" s="208"/>
      <c r="AQ895" s="89">
        <v>42846</v>
      </c>
      <c r="AR895" s="93">
        <v>697248</v>
      </c>
      <c r="AS895" s="89"/>
      <c r="AT895" s="93"/>
      <c r="AU895" s="89"/>
      <c r="AV895" s="93"/>
      <c r="AW895" s="89"/>
      <c r="AX895" s="94"/>
      <c r="AY895" s="391">
        <f t="shared" si="595"/>
        <v>697248</v>
      </c>
      <c r="AZ895" s="95">
        <f t="shared" si="575"/>
        <v>0</v>
      </c>
      <c r="BA895" s="49" t="str">
        <f t="shared" si="576"/>
        <v>静岡県下田市吉佐美字桜窪２１８８－１</v>
      </c>
      <c r="BB895" s="48">
        <f t="shared" si="570"/>
        <v>1</v>
      </c>
      <c r="BC895" s="96">
        <f t="shared" si="577"/>
        <v>0</v>
      </c>
      <c r="BD895" s="89" t="str">
        <f t="shared" si="578"/>
        <v>【支払済】</v>
      </c>
      <c r="BE895" s="97">
        <f t="shared" si="579"/>
        <v>0</v>
      </c>
      <c r="BF895" s="97">
        <f t="shared" si="580"/>
        <v>0</v>
      </c>
      <c r="BG895" s="97">
        <f t="shared" si="581"/>
        <v>0</v>
      </c>
      <c r="BH895" s="97">
        <f t="shared" si="582"/>
        <v>0</v>
      </c>
      <c r="BI895" s="97">
        <f t="shared" si="583"/>
        <v>0</v>
      </c>
      <c r="BJ895" s="97">
        <f t="shared" si="584"/>
        <v>0</v>
      </c>
      <c r="BK895" s="97">
        <f t="shared" si="585"/>
        <v>0</v>
      </c>
      <c r="BL895" s="97">
        <f t="shared" si="586"/>
        <v>0</v>
      </c>
      <c r="BM895" s="97">
        <f t="shared" si="587"/>
        <v>0</v>
      </c>
      <c r="BN895" s="97">
        <f t="shared" si="588"/>
        <v>0</v>
      </c>
      <c r="BO895" s="97">
        <f t="shared" si="589"/>
        <v>0</v>
      </c>
      <c r="BP895" s="97">
        <f t="shared" si="590"/>
        <v>0</v>
      </c>
      <c r="BQ895" s="97">
        <f t="shared" si="591"/>
        <v>0</v>
      </c>
      <c r="BR895" s="97">
        <f t="shared" si="592"/>
        <v>0</v>
      </c>
      <c r="BS895" s="98">
        <f t="shared" si="593"/>
        <v>0</v>
      </c>
      <c r="BT895" s="183"/>
      <c r="BU895" s="118"/>
      <c r="BV895" s="492"/>
    </row>
    <row r="896" spans="1:74" ht="31.5" customHeight="1" x14ac:dyDescent="0.25">
      <c r="A896" s="74">
        <v>22</v>
      </c>
      <c r="B896" s="75">
        <v>420</v>
      </c>
      <c r="C896" s="49" t="s">
        <v>721</v>
      </c>
      <c r="D896" s="76" t="s">
        <v>3393</v>
      </c>
      <c r="E896" s="48" t="s">
        <v>1622</v>
      </c>
      <c r="F896" s="87"/>
      <c r="G896" s="87"/>
      <c r="H896" s="87"/>
      <c r="I896" s="87"/>
      <c r="J896" s="109"/>
      <c r="K896" s="87"/>
      <c r="L896" s="87"/>
      <c r="M896" s="48" t="s">
        <v>2982</v>
      </c>
      <c r="N896" s="49" t="s">
        <v>1634</v>
      </c>
      <c r="O896" s="49"/>
      <c r="P896" s="76" t="str">
        <f t="shared" si="594"/>
        <v/>
      </c>
      <c r="Q896" s="88" t="s">
        <v>723</v>
      </c>
      <c r="R896" s="49"/>
      <c r="S896" s="76" t="s">
        <v>1854</v>
      </c>
      <c r="T896" s="76" t="s">
        <v>16</v>
      </c>
      <c r="U896" s="89"/>
      <c r="V896" s="90">
        <v>1</v>
      </c>
      <c r="W896" s="399">
        <f t="shared" si="571"/>
        <v>415566</v>
      </c>
      <c r="X896" s="171" t="s">
        <v>2768</v>
      </c>
      <c r="Y896" s="76"/>
      <c r="Z896" s="473" t="s">
        <v>4575</v>
      </c>
      <c r="AA896" s="473" t="s">
        <v>4575</v>
      </c>
      <c r="AB896" s="473" t="s">
        <v>4576</v>
      </c>
      <c r="AC896" s="132">
        <v>43525</v>
      </c>
      <c r="AD896" s="132">
        <v>43495</v>
      </c>
      <c r="AE896" s="132">
        <v>41722</v>
      </c>
      <c r="AF896" s="132" t="str">
        <f t="shared" si="572"/>
        <v/>
      </c>
      <c r="AG896" s="132">
        <f t="shared" si="573"/>
        <v>41722</v>
      </c>
      <c r="AH896" s="132"/>
      <c r="AI896" s="204"/>
      <c r="AJ896" s="205"/>
      <c r="AK896" s="211"/>
      <c r="AL896" s="207"/>
      <c r="AM896" s="208">
        <v>415566</v>
      </c>
      <c r="AN896" s="93"/>
      <c r="AO896" s="49" t="str">
        <f t="shared" si="574"/>
        <v>静岡県賀茂郡東伊豆町奈良本１２７６－１</v>
      </c>
      <c r="AP896" s="49"/>
      <c r="AQ896" s="89"/>
      <c r="AR896" s="93"/>
      <c r="AS896" s="89"/>
      <c r="AT896" s="93"/>
      <c r="AU896" s="89"/>
      <c r="AV896" s="93"/>
      <c r="AW896" s="89"/>
      <c r="AX896" s="94"/>
      <c r="AY896" s="391">
        <f t="shared" si="595"/>
        <v>0</v>
      </c>
      <c r="AZ896" s="95">
        <f t="shared" si="575"/>
        <v>415566</v>
      </c>
      <c r="BA896" s="49" t="str">
        <f t="shared" si="576"/>
        <v>静岡県賀茂郡東伊豆町奈良本１２７６－１</v>
      </c>
      <c r="BB896" s="48">
        <f t="shared" si="570"/>
        <v>1</v>
      </c>
      <c r="BC896" s="96">
        <f t="shared" si="577"/>
        <v>0</v>
      </c>
      <c r="BD896" s="89">
        <f t="shared" si="578"/>
        <v>43525</v>
      </c>
      <c r="BE896" s="97">
        <f t="shared" si="579"/>
        <v>0</v>
      </c>
      <c r="BF896" s="97">
        <f t="shared" si="580"/>
        <v>0</v>
      </c>
      <c r="BG896" s="97">
        <f t="shared" si="581"/>
        <v>0</v>
      </c>
      <c r="BH896" s="97">
        <f t="shared" si="582"/>
        <v>0</v>
      </c>
      <c r="BI896" s="97">
        <f t="shared" si="583"/>
        <v>0</v>
      </c>
      <c r="BJ896" s="97">
        <f t="shared" si="584"/>
        <v>0</v>
      </c>
      <c r="BK896" s="97">
        <f t="shared" si="585"/>
        <v>415566</v>
      </c>
      <c r="BL896" s="97">
        <f t="shared" si="586"/>
        <v>0</v>
      </c>
      <c r="BM896" s="97">
        <f t="shared" si="587"/>
        <v>0</v>
      </c>
      <c r="BN896" s="97">
        <f t="shared" si="588"/>
        <v>0</v>
      </c>
      <c r="BO896" s="97">
        <f t="shared" si="589"/>
        <v>0</v>
      </c>
      <c r="BP896" s="97">
        <f t="shared" si="590"/>
        <v>0</v>
      </c>
      <c r="BQ896" s="97">
        <f t="shared" si="591"/>
        <v>0</v>
      </c>
      <c r="BR896" s="97">
        <f t="shared" si="592"/>
        <v>0</v>
      </c>
      <c r="BS896" s="98">
        <f t="shared" si="593"/>
        <v>0</v>
      </c>
      <c r="BT896" s="183"/>
      <c r="BU896" s="118"/>
      <c r="BV896" s="103"/>
    </row>
    <row r="897" spans="1:74" ht="31.5" customHeight="1" x14ac:dyDescent="0.25">
      <c r="A897" s="74">
        <v>22</v>
      </c>
      <c r="B897" s="75">
        <v>421</v>
      </c>
      <c r="C897" s="49" t="s">
        <v>721</v>
      </c>
      <c r="D897" s="349" t="s">
        <v>4128</v>
      </c>
      <c r="E897" s="48" t="s">
        <v>1621</v>
      </c>
      <c r="F897" s="376" t="s">
        <v>4115</v>
      </c>
      <c r="G897" s="87"/>
      <c r="H897" s="87"/>
      <c r="I897" s="87"/>
      <c r="J897" s="109"/>
      <c r="K897" s="87"/>
      <c r="L897" s="87"/>
      <c r="M897" s="48" t="s">
        <v>2371</v>
      </c>
      <c r="N897" s="49" t="s">
        <v>1633</v>
      </c>
      <c r="O897" s="49"/>
      <c r="P897" s="76" t="str">
        <f t="shared" si="594"/>
        <v/>
      </c>
      <c r="Q897" s="88" t="s">
        <v>722</v>
      </c>
      <c r="R897" s="49"/>
      <c r="S897" s="76" t="s">
        <v>1854</v>
      </c>
      <c r="T897" s="76" t="s">
        <v>16</v>
      </c>
      <c r="U897" s="89"/>
      <c r="V897" s="90">
        <v>1</v>
      </c>
      <c r="W897" s="399">
        <f t="shared" si="571"/>
        <v>364762</v>
      </c>
      <c r="X897" s="171" t="s">
        <v>3500</v>
      </c>
      <c r="Y897" s="419"/>
      <c r="Z897" s="473" t="s">
        <v>4575</v>
      </c>
      <c r="AA897" s="473" t="s">
        <v>4575</v>
      </c>
      <c r="AB897" s="473" t="s">
        <v>4576</v>
      </c>
      <c r="AC897" s="132" t="str">
        <f>IF(AZ897=0,"【支払済】","")</f>
        <v>【支払済】</v>
      </c>
      <c r="AD897" s="132">
        <v>42451</v>
      </c>
      <c r="AE897" s="132">
        <v>41722</v>
      </c>
      <c r="AF897" s="132" t="str">
        <f t="shared" si="572"/>
        <v/>
      </c>
      <c r="AG897" s="132">
        <f t="shared" si="573"/>
        <v>41722</v>
      </c>
      <c r="AH897" s="132"/>
      <c r="AI897" s="204"/>
      <c r="AJ897" s="205"/>
      <c r="AK897" s="211"/>
      <c r="AL897" s="207"/>
      <c r="AM897" s="208">
        <v>364762</v>
      </c>
      <c r="AN897" s="93"/>
      <c r="AO897" s="49" t="str">
        <f t="shared" si="574"/>
        <v>静岡県賀茂郡東伊豆町白田字本林１６８６－７３、７４</v>
      </c>
      <c r="AP897" s="208"/>
      <c r="AQ897" s="89">
        <v>42846</v>
      </c>
      <c r="AR897" s="93">
        <v>364762</v>
      </c>
      <c r="AS897" s="89"/>
      <c r="AT897" s="93"/>
      <c r="AU897" s="89"/>
      <c r="AV897" s="93"/>
      <c r="AW897" s="89"/>
      <c r="AX897" s="94"/>
      <c r="AY897" s="391">
        <f t="shared" si="595"/>
        <v>364762</v>
      </c>
      <c r="AZ897" s="95">
        <f t="shared" si="575"/>
        <v>0</v>
      </c>
      <c r="BA897" s="49" t="str">
        <f t="shared" si="576"/>
        <v>静岡県賀茂郡東伊豆町白田字本林１６８６－７３、７４</v>
      </c>
      <c r="BB897" s="48">
        <f t="shared" si="570"/>
        <v>1</v>
      </c>
      <c r="BC897" s="96">
        <f t="shared" si="577"/>
        <v>0</v>
      </c>
      <c r="BD897" s="89" t="str">
        <f t="shared" si="578"/>
        <v>【支払済】</v>
      </c>
      <c r="BE897" s="97">
        <f t="shared" si="579"/>
        <v>0</v>
      </c>
      <c r="BF897" s="97">
        <f t="shared" si="580"/>
        <v>0</v>
      </c>
      <c r="BG897" s="97">
        <f t="shared" si="581"/>
        <v>0</v>
      </c>
      <c r="BH897" s="97">
        <f t="shared" si="582"/>
        <v>0</v>
      </c>
      <c r="BI897" s="97">
        <f t="shared" si="583"/>
        <v>0</v>
      </c>
      <c r="BJ897" s="97">
        <f t="shared" si="584"/>
        <v>0</v>
      </c>
      <c r="BK897" s="97">
        <f t="shared" si="585"/>
        <v>0</v>
      </c>
      <c r="BL897" s="97">
        <f t="shared" si="586"/>
        <v>0</v>
      </c>
      <c r="BM897" s="97">
        <f t="shared" si="587"/>
        <v>0</v>
      </c>
      <c r="BN897" s="97">
        <f t="shared" si="588"/>
        <v>0</v>
      </c>
      <c r="BO897" s="97">
        <f t="shared" si="589"/>
        <v>0</v>
      </c>
      <c r="BP897" s="97">
        <f t="shared" si="590"/>
        <v>0</v>
      </c>
      <c r="BQ897" s="97">
        <f t="shared" si="591"/>
        <v>0</v>
      </c>
      <c r="BR897" s="97">
        <f t="shared" si="592"/>
        <v>0</v>
      </c>
      <c r="BS897" s="98">
        <f t="shared" si="593"/>
        <v>0</v>
      </c>
      <c r="BT897" s="183"/>
      <c r="BU897" s="118"/>
      <c r="BV897" s="492"/>
    </row>
    <row r="898" spans="1:74" ht="31.5" customHeight="1" x14ac:dyDescent="0.25">
      <c r="A898" s="74">
        <v>22</v>
      </c>
      <c r="B898" s="75">
        <v>639</v>
      </c>
      <c r="C898" s="49" t="s">
        <v>2063</v>
      </c>
      <c r="D898" s="76"/>
      <c r="E898" s="76" t="s">
        <v>1112</v>
      </c>
      <c r="F898" s="101" t="s">
        <v>4116</v>
      </c>
      <c r="G898" s="101"/>
      <c r="H898" s="101"/>
      <c r="I898" s="101"/>
      <c r="J898" s="257"/>
      <c r="K898" s="101"/>
      <c r="L898" s="101"/>
      <c r="M898" s="76" t="s">
        <v>2371</v>
      </c>
      <c r="N898" s="49" t="s">
        <v>1638</v>
      </c>
      <c r="O898" s="49"/>
      <c r="P898" s="49"/>
      <c r="Q898" s="102" t="s">
        <v>302</v>
      </c>
      <c r="R898" s="103"/>
      <c r="S898" s="76" t="s">
        <v>1856</v>
      </c>
      <c r="T898" s="76" t="s">
        <v>45</v>
      </c>
      <c r="U898" s="89" t="s">
        <v>380</v>
      </c>
      <c r="V898" s="90">
        <v>2</v>
      </c>
      <c r="W898" s="399">
        <f t="shared" si="571"/>
        <v>644500</v>
      </c>
      <c r="X898" s="171" t="s">
        <v>2480</v>
      </c>
      <c r="Y898" s="121"/>
      <c r="Z898" s="473" t="s">
        <v>4576</v>
      </c>
      <c r="AA898" s="473" t="s">
        <v>4576</v>
      </c>
      <c r="AB898" s="473" t="s">
        <v>4576</v>
      </c>
      <c r="AC898" s="121"/>
      <c r="AD898" s="132">
        <v>42717</v>
      </c>
      <c r="AE898" s="132"/>
      <c r="AF898" s="132" t="str">
        <f t="shared" si="572"/>
        <v/>
      </c>
      <c r="AG898" s="132">
        <f t="shared" si="573"/>
        <v>42717</v>
      </c>
      <c r="AH898" s="132"/>
      <c r="AI898" s="132"/>
      <c r="AJ898" s="132"/>
      <c r="AK898" s="215"/>
      <c r="AL898" s="132"/>
      <c r="AM898" s="213"/>
      <c r="AN898" s="111">
        <v>1289000</v>
      </c>
      <c r="AO898" s="49" t="str">
        <f t="shared" si="574"/>
        <v>静岡県掛川市岩井寺５３５－１、４</v>
      </c>
      <c r="AP898" s="49"/>
      <c r="AQ898" s="89"/>
      <c r="AR898" s="93"/>
      <c r="AS898" s="89"/>
      <c r="AT898" s="93"/>
      <c r="AU898" s="89"/>
      <c r="AV898" s="93"/>
      <c r="AW898" s="107"/>
      <c r="AX898" s="103"/>
      <c r="AY898" s="391">
        <f t="shared" si="595"/>
        <v>0</v>
      </c>
      <c r="AZ898" s="95" t="str">
        <f t="shared" si="575"/>
        <v/>
      </c>
      <c r="BA898" s="49" t="str">
        <f t="shared" si="576"/>
        <v>静岡県掛川市岩井寺５３５－１、４</v>
      </c>
      <c r="BB898" s="48">
        <f t="shared" ref="BB898:BB929" si="596">V898</f>
        <v>2</v>
      </c>
      <c r="BC898" s="96">
        <f t="shared" si="577"/>
        <v>0</v>
      </c>
      <c r="BD898" s="89">
        <f t="shared" si="578"/>
        <v>0</v>
      </c>
      <c r="BE898" s="97">
        <f t="shared" si="579"/>
        <v>0</v>
      </c>
      <c r="BF898" s="97" t="str">
        <f t="shared" si="580"/>
        <v/>
      </c>
      <c r="BG898" s="97">
        <f t="shared" si="581"/>
        <v>0</v>
      </c>
      <c r="BH898" s="97">
        <f t="shared" si="582"/>
        <v>0</v>
      </c>
      <c r="BI898" s="97">
        <f t="shared" si="583"/>
        <v>0</v>
      </c>
      <c r="BJ898" s="97">
        <f t="shared" si="584"/>
        <v>0</v>
      </c>
      <c r="BK898" s="97">
        <f t="shared" si="585"/>
        <v>0</v>
      </c>
      <c r="BL898" s="97">
        <f t="shared" si="586"/>
        <v>0</v>
      </c>
      <c r="BM898" s="97">
        <f t="shared" si="587"/>
        <v>0</v>
      </c>
      <c r="BN898" s="97">
        <f t="shared" si="588"/>
        <v>0</v>
      </c>
      <c r="BO898" s="97">
        <f t="shared" si="589"/>
        <v>0</v>
      </c>
      <c r="BP898" s="97">
        <f t="shared" si="590"/>
        <v>0</v>
      </c>
      <c r="BQ898" s="97">
        <f t="shared" si="591"/>
        <v>0</v>
      </c>
      <c r="BR898" s="97">
        <f t="shared" si="592"/>
        <v>0</v>
      </c>
      <c r="BS898" s="98" t="e">
        <f t="shared" si="593"/>
        <v>#VALUE!</v>
      </c>
      <c r="BT898" s="183"/>
      <c r="BU898" s="118"/>
      <c r="BV898" s="103"/>
    </row>
    <row r="899" spans="1:74" ht="31.5" customHeight="1" x14ac:dyDescent="0.25">
      <c r="A899" s="74">
        <v>22</v>
      </c>
      <c r="B899" s="75">
        <v>638</v>
      </c>
      <c r="C899" s="49" t="s">
        <v>2063</v>
      </c>
      <c r="D899" s="76" t="s">
        <v>3140</v>
      </c>
      <c r="E899" s="76" t="s">
        <v>1112</v>
      </c>
      <c r="F899" s="101" t="s">
        <v>2479</v>
      </c>
      <c r="G899" s="101"/>
      <c r="H899" s="101"/>
      <c r="I899" s="101"/>
      <c r="J899" s="257"/>
      <c r="K899" s="101"/>
      <c r="L899" s="101"/>
      <c r="M899" s="76" t="s">
        <v>2371</v>
      </c>
      <c r="N899" s="49" t="s">
        <v>1638</v>
      </c>
      <c r="O899" s="49"/>
      <c r="P899" s="76" t="str">
        <f>IF(COUNTIF(N899,"*未確定*"),"番地未確定","")</f>
        <v/>
      </c>
      <c r="Q899" s="102" t="s">
        <v>811</v>
      </c>
      <c r="R899" s="49"/>
      <c r="S899" s="76" t="s">
        <v>1856</v>
      </c>
      <c r="T899" s="76" t="s">
        <v>45</v>
      </c>
      <c r="U899" s="89"/>
      <c r="V899" s="90">
        <v>2</v>
      </c>
      <c r="W899" s="399">
        <f t="shared" si="571"/>
        <v>687700</v>
      </c>
      <c r="X899" s="171" t="s">
        <v>2480</v>
      </c>
      <c r="Y899" s="76"/>
      <c r="Z899" s="473" t="s">
        <v>4576</v>
      </c>
      <c r="AA899" s="473" t="s">
        <v>4576</v>
      </c>
      <c r="AB899" s="473" t="s">
        <v>4576</v>
      </c>
      <c r="AC899" s="132">
        <v>43528</v>
      </c>
      <c r="AD899" s="132">
        <v>43500</v>
      </c>
      <c r="AE899" s="132">
        <v>42716</v>
      </c>
      <c r="AF899" s="132" t="str">
        <f t="shared" si="572"/>
        <v/>
      </c>
      <c r="AG899" s="132">
        <f t="shared" si="573"/>
        <v>42716</v>
      </c>
      <c r="AH899" s="132"/>
      <c r="AI899" s="204"/>
      <c r="AJ899" s="205"/>
      <c r="AK899" s="211"/>
      <c r="AL899" s="207"/>
      <c r="AM899" s="208">
        <v>1375400</v>
      </c>
      <c r="AN899" s="93"/>
      <c r="AO899" s="49" t="str">
        <f t="shared" si="574"/>
        <v>静岡県掛川市岩井寺５３５－１、４</v>
      </c>
      <c r="AP899" s="49"/>
      <c r="AQ899" s="89"/>
      <c r="AR899" s="93"/>
      <c r="AS899" s="89"/>
      <c r="AT899" s="93"/>
      <c r="AU899" s="89"/>
      <c r="AV899" s="93"/>
      <c r="AW899" s="89"/>
      <c r="AX899" s="103"/>
      <c r="AY899" s="391">
        <f t="shared" si="595"/>
        <v>0</v>
      </c>
      <c r="AZ899" s="95">
        <f t="shared" si="575"/>
        <v>1375400</v>
      </c>
      <c r="BA899" s="49" t="str">
        <f t="shared" si="576"/>
        <v>静岡県掛川市岩井寺５３５－１、４</v>
      </c>
      <c r="BB899" s="48">
        <f t="shared" si="596"/>
        <v>2</v>
      </c>
      <c r="BC899" s="96">
        <f t="shared" si="577"/>
        <v>0</v>
      </c>
      <c r="BD899" s="89">
        <f t="shared" si="578"/>
        <v>43528</v>
      </c>
      <c r="BE899" s="97">
        <f t="shared" si="579"/>
        <v>0</v>
      </c>
      <c r="BF899" s="97">
        <f t="shared" si="580"/>
        <v>0</v>
      </c>
      <c r="BG899" s="97">
        <f t="shared" si="581"/>
        <v>0</v>
      </c>
      <c r="BH899" s="97">
        <f t="shared" si="582"/>
        <v>0</v>
      </c>
      <c r="BI899" s="97">
        <f t="shared" si="583"/>
        <v>0</v>
      </c>
      <c r="BJ899" s="97">
        <f t="shared" si="584"/>
        <v>0</v>
      </c>
      <c r="BK899" s="97">
        <f t="shared" si="585"/>
        <v>1375400</v>
      </c>
      <c r="BL899" s="97">
        <f t="shared" si="586"/>
        <v>0</v>
      </c>
      <c r="BM899" s="97">
        <f t="shared" si="587"/>
        <v>0</v>
      </c>
      <c r="BN899" s="97">
        <f t="shared" si="588"/>
        <v>0</v>
      </c>
      <c r="BO899" s="97">
        <f t="shared" si="589"/>
        <v>0</v>
      </c>
      <c r="BP899" s="97">
        <f t="shared" si="590"/>
        <v>0</v>
      </c>
      <c r="BQ899" s="97">
        <f t="shared" si="591"/>
        <v>0</v>
      </c>
      <c r="BR899" s="97">
        <f t="shared" si="592"/>
        <v>0</v>
      </c>
      <c r="BS899" s="98">
        <f t="shared" si="593"/>
        <v>0</v>
      </c>
      <c r="BT899" s="183"/>
      <c r="BV899" s="103"/>
    </row>
    <row r="900" spans="1:74" ht="31.5" customHeight="1" x14ac:dyDescent="0.25">
      <c r="A900" s="74">
        <v>22</v>
      </c>
      <c r="B900" s="75">
        <v>640</v>
      </c>
      <c r="C900" s="49" t="s">
        <v>2064</v>
      </c>
      <c r="D900" s="76" t="s">
        <v>3428</v>
      </c>
      <c r="E900" s="76" t="s">
        <v>1137</v>
      </c>
      <c r="F900" s="101" t="s">
        <v>3055</v>
      </c>
      <c r="G900" s="101"/>
      <c r="H900" s="101"/>
      <c r="I900" s="101"/>
      <c r="J900" s="257"/>
      <c r="K900" s="101"/>
      <c r="L900" s="101"/>
      <c r="M900" s="76" t="s">
        <v>2371</v>
      </c>
      <c r="N900" s="49" t="s">
        <v>2640</v>
      </c>
      <c r="O900" s="49"/>
      <c r="P900" s="76" t="str">
        <f>IF(COUNTIF(N900,"*未確定*"),"番地未確定","")</f>
        <v/>
      </c>
      <c r="Q900" s="102" t="s">
        <v>812</v>
      </c>
      <c r="R900" s="49"/>
      <c r="S900" s="76" t="s">
        <v>1856</v>
      </c>
      <c r="T900" s="76" t="s">
        <v>45</v>
      </c>
      <c r="U900" s="89"/>
      <c r="V900" s="90">
        <v>1</v>
      </c>
      <c r="W900" s="399">
        <f t="shared" si="571"/>
        <v>744400</v>
      </c>
      <c r="X900" s="171" t="s">
        <v>2467</v>
      </c>
      <c r="Y900" s="76"/>
      <c r="Z900" s="473" t="s">
        <v>4576</v>
      </c>
      <c r="AA900" s="473" t="s">
        <v>4575</v>
      </c>
      <c r="AB900" s="473" t="s">
        <v>4576</v>
      </c>
      <c r="AC900" s="132">
        <v>42460</v>
      </c>
      <c r="AD900" s="132">
        <v>42416</v>
      </c>
      <c r="AE900" s="132">
        <v>42416</v>
      </c>
      <c r="AF900" s="132" t="str">
        <f t="shared" si="572"/>
        <v>SAME</v>
      </c>
      <c r="AG900" s="132">
        <f t="shared" si="573"/>
        <v>42416</v>
      </c>
      <c r="AH900" s="132"/>
      <c r="AI900" s="204"/>
      <c r="AJ900" s="205"/>
      <c r="AK900" s="206"/>
      <c r="AL900" s="207"/>
      <c r="AM900" s="208">
        <v>744400</v>
      </c>
      <c r="AN900" s="93"/>
      <c r="AO900" s="49" t="str">
        <f t="shared" si="574"/>
        <v>静岡県菊川市牛渕６６５－１</v>
      </c>
      <c r="AP900" s="49"/>
      <c r="AQ900" s="89"/>
      <c r="AR900" s="93"/>
      <c r="AS900" s="89"/>
      <c r="AT900" s="93"/>
      <c r="AU900" s="89"/>
      <c r="AV900" s="93"/>
      <c r="AW900" s="89"/>
      <c r="AX900" s="103"/>
      <c r="AY900" s="391">
        <f t="shared" si="595"/>
        <v>0</v>
      </c>
      <c r="AZ900" s="95">
        <f t="shared" si="575"/>
        <v>744400</v>
      </c>
      <c r="BA900" s="49" t="str">
        <f t="shared" si="576"/>
        <v>静岡県菊川市牛渕６６５－１</v>
      </c>
      <c r="BB900" s="48">
        <f t="shared" si="596"/>
        <v>1</v>
      </c>
      <c r="BC900" s="96">
        <f t="shared" si="577"/>
        <v>0</v>
      </c>
      <c r="BD900" s="89">
        <f t="shared" si="578"/>
        <v>42460</v>
      </c>
      <c r="BE900" s="97">
        <f t="shared" si="579"/>
        <v>0</v>
      </c>
      <c r="BF900" s="97">
        <f t="shared" si="580"/>
        <v>744400</v>
      </c>
      <c r="BG900" s="97">
        <f t="shared" si="581"/>
        <v>0</v>
      </c>
      <c r="BH900" s="97">
        <f t="shared" si="582"/>
        <v>0</v>
      </c>
      <c r="BI900" s="97">
        <f t="shared" si="583"/>
        <v>0</v>
      </c>
      <c r="BJ900" s="97">
        <f t="shared" si="584"/>
        <v>0</v>
      </c>
      <c r="BK900" s="97">
        <f t="shared" si="585"/>
        <v>0</v>
      </c>
      <c r="BL900" s="97">
        <f t="shared" si="586"/>
        <v>0</v>
      </c>
      <c r="BM900" s="97">
        <f t="shared" si="587"/>
        <v>0</v>
      </c>
      <c r="BN900" s="97">
        <f t="shared" si="588"/>
        <v>0</v>
      </c>
      <c r="BO900" s="97">
        <f t="shared" si="589"/>
        <v>0</v>
      </c>
      <c r="BP900" s="97">
        <f t="shared" si="590"/>
        <v>0</v>
      </c>
      <c r="BQ900" s="97">
        <f t="shared" si="591"/>
        <v>0</v>
      </c>
      <c r="BR900" s="97">
        <f t="shared" si="592"/>
        <v>0</v>
      </c>
      <c r="BS900" s="98">
        <f t="shared" si="593"/>
        <v>0</v>
      </c>
      <c r="BU900" s="118"/>
      <c r="BV900" s="103"/>
    </row>
    <row r="901" spans="1:74" ht="31.5" customHeight="1" x14ac:dyDescent="0.25">
      <c r="A901" s="74">
        <v>22</v>
      </c>
      <c r="B901" s="75">
        <v>640</v>
      </c>
      <c r="C901" s="49" t="s">
        <v>2064</v>
      </c>
      <c r="D901" s="76" t="s">
        <v>3428</v>
      </c>
      <c r="E901" s="76" t="s">
        <v>1137</v>
      </c>
      <c r="F901" s="101" t="s">
        <v>3056</v>
      </c>
      <c r="G901" s="101"/>
      <c r="H901" s="101"/>
      <c r="I901" s="101"/>
      <c r="J901" s="257"/>
      <c r="K901" s="101"/>
      <c r="L901" s="101"/>
      <c r="M901" s="76" t="s">
        <v>2972</v>
      </c>
      <c r="N901" s="49" t="s">
        <v>3052</v>
      </c>
      <c r="O901" s="49"/>
      <c r="P901" s="76" t="str">
        <f>IF(COUNTIF(N901,"*未確定*"),"番地未確定","")</f>
        <v/>
      </c>
      <c r="Q901" s="102" t="s">
        <v>812</v>
      </c>
      <c r="R901" s="49"/>
      <c r="S901" s="76" t="s">
        <v>3053</v>
      </c>
      <c r="T901" s="76" t="s">
        <v>3054</v>
      </c>
      <c r="U901" s="89"/>
      <c r="V901" s="90">
        <v>1</v>
      </c>
      <c r="W901" s="399">
        <f t="shared" si="571"/>
        <v>744400</v>
      </c>
      <c r="X901" s="171" t="s">
        <v>2467</v>
      </c>
      <c r="Y901" s="76"/>
      <c r="Z901" s="473" t="s">
        <v>4576</v>
      </c>
      <c r="AA901" s="473" t="s">
        <v>4575</v>
      </c>
      <c r="AB901" s="473" t="s">
        <v>4576</v>
      </c>
      <c r="AC901" s="132">
        <v>42921</v>
      </c>
      <c r="AD901" s="132">
        <v>42891</v>
      </c>
      <c r="AE901" s="132">
        <v>42416</v>
      </c>
      <c r="AF901" s="132" t="str">
        <f t="shared" si="572"/>
        <v/>
      </c>
      <c r="AG901" s="132">
        <f t="shared" si="573"/>
        <v>42416</v>
      </c>
      <c r="AH901" s="132"/>
      <c r="AI901" s="204"/>
      <c r="AJ901" s="205"/>
      <c r="AK901" s="206"/>
      <c r="AL901" s="207"/>
      <c r="AM901" s="208">
        <v>744400</v>
      </c>
      <c r="AN901" s="93"/>
      <c r="AO901" s="49" t="str">
        <f t="shared" si="574"/>
        <v>静岡県菊川市牛渕６６５－１</v>
      </c>
      <c r="AP901" s="49"/>
      <c r="AQ901" s="89"/>
      <c r="AR901" s="93"/>
      <c r="AS901" s="89"/>
      <c r="AT901" s="93"/>
      <c r="AU901" s="89"/>
      <c r="AV901" s="93"/>
      <c r="AW901" s="89"/>
      <c r="AX901" s="103"/>
      <c r="AY901" s="391">
        <f t="shared" si="595"/>
        <v>0</v>
      </c>
      <c r="AZ901" s="95">
        <f t="shared" ref="AZ901:AZ932" si="597">IF(AM901=0,"",AM901-AR901-AT901-AV901-AX901)</f>
        <v>744400</v>
      </c>
      <c r="BA901" s="49" t="str">
        <f t="shared" si="576"/>
        <v>静岡県菊川市牛渕６６５－１</v>
      </c>
      <c r="BB901" s="48">
        <f t="shared" si="596"/>
        <v>1</v>
      </c>
      <c r="BC901" s="96">
        <f t="shared" si="577"/>
        <v>0</v>
      </c>
      <c r="BD901" s="89">
        <f t="shared" ref="BD901:BD932" si="598">AC901</f>
        <v>42921</v>
      </c>
      <c r="BE901" s="97">
        <f t="shared" si="579"/>
        <v>0</v>
      </c>
      <c r="BF901" s="97">
        <f t="shared" si="580"/>
        <v>744400</v>
      </c>
      <c r="BG901" s="97">
        <f t="shared" si="581"/>
        <v>0</v>
      </c>
      <c r="BH901" s="97">
        <f t="shared" si="582"/>
        <v>0</v>
      </c>
      <c r="BI901" s="97">
        <f t="shared" si="583"/>
        <v>0</v>
      </c>
      <c r="BJ901" s="97">
        <f t="shared" si="584"/>
        <v>0</v>
      </c>
      <c r="BK901" s="97">
        <f t="shared" si="585"/>
        <v>0</v>
      </c>
      <c r="BL901" s="97">
        <f t="shared" si="586"/>
        <v>0</v>
      </c>
      <c r="BM901" s="97">
        <f t="shared" si="587"/>
        <v>0</v>
      </c>
      <c r="BN901" s="97">
        <f t="shared" si="588"/>
        <v>0</v>
      </c>
      <c r="BO901" s="97">
        <f t="shared" si="589"/>
        <v>0</v>
      </c>
      <c r="BP901" s="97">
        <f t="shared" si="590"/>
        <v>0</v>
      </c>
      <c r="BQ901" s="97">
        <f t="shared" si="591"/>
        <v>0</v>
      </c>
      <c r="BR901" s="97">
        <f t="shared" si="592"/>
        <v>0</v>
      </c>
      <c r="BS901" s="98">
        <f t="shared" si="593"/>
        <v>0</v>
      </c>
      <c r="BT901" s="183"/>
      <c r="BU901" s="118"/>
      <c r="BV901" s="103"/>
    </row>
    <row r="902" spans="1:74" ht="31.5" customHeight="1" x14ac:dyDescent="0.25">
      <c r="A902" s="74">
        <v>22</v>
      </c>
      <c r="B902" s="75">
        <v>640</v>
      </c>
      <c r="C902" s="49" t="s">
        <v>2064</v>
      </c>
      <c r="D902" s="76"/>
      <c r="E902" s="76" t="s">
        <v>1137</v>
      </c>
      <c r="F902" s="101" t="s">
        <v>3012</v>
      </c>
      <c r="G902" s="101"/>
      <c r="H902" s="101"/>
      <c r="I902" s="101"/>
      <c r="J902" s="257"/>
      <c r="K902" s="101"/>
      <c r="L902" s="101"/>
      <c r="M902" s="76" t="s">
        <v>2982</v>
      </c>
      <c r="N902" s="49" t="s">
        <v>1639</v>
      </c>
      <c r="O902" s="49"/>
      <c r="P902" s="76" t="str">
        <f>IF(COUNTIF(N902,"*未確定*"),"番地未確定","")</f>
        <v/>
      </c>
      <c r="Q902" s="102" t="s">
        <v>812</v>
      </c>
      <c r="R902" s="49"/>
      <c r="S902" s="76" t="s">
        <v>1856</v>
      </c>
      <c r="T902" s="76" t="s">
        <v>45</v>
      </c>
      <c r="U902" s="89"/>
      <c r="V902" s="90">
        <v>2</v>
      </c>
      <c r="W902" s="399">
        <f t="shared" si="571"/>
        <v>553540</v>
      </c>
      <c r="X902" s="171" t="s">
        <v>2467</v>
      </c>
      <c r="Y902" s="76"/>
      <c r="Z902" s="473" t="s">
        <v>4576</v>
      </c>
      <c r="AA902" s="473" t="s">
        <v>4575</v>
      </c>
      <c r="AB902" s="473" t="s">
        <v>4576</v>
      </c>
      <c r="AC902" s="132">
        <v>43528</v>
      </c>
      <c r="AD902" s="132">
        <v>43500</v>
      </c>
      <c r="AE902" s="132">
        <v>42416</v>
      </c>
      <c r="AF902" s="132" t="str">
        <f t="shared" si="572"/>
        <v/>
      </c>
      <c r="AG902" s="132">
        <f t="shared" si="573"/>
        <v>42416</v>
      </c>
      <c r="AH902" s="132"/>
      <c r="AI902" s="204"/>
      <c r="AJ902" s="205"/>
      <c r="AK902" s="211"/>
      <c r="AL902" s="207"/>
      <c r="AM902" s="208">
        <v>1107080</v>
      </c>
      <c r="AN902" s="93"/>
      <c r="AO902" s="49" t="str">
        <f t="shared" si="574"/>
        <v>静岡県菊川市牛渕６６５－１～２</v>
      </c>
      <c r="AP902" s="49"/>
      <c r="AQ902" s="89"/>
      <c r="AR902" s="93"/>
      <c r="AS902" s="89"/>
      <c r="AT902" s="93"/>
      <c r="AU902" s="89"/>
      <c r="AV902" s="93"/>
      <c r="AW902" s="89"/>
      <c r="AX902" s="103"/>
      <c r="AY902" s="391">
        <f t="shared" si="595"/>
        <v>0</v>
      </c>
      <c r="AZ902" s="95">
        <f t="shared" si="597"/>
        <v>1107080</v>
      </c>
      <c r="BA902" s="49" t="str">
        <f t="shared" si="576"/>
        <v>静岡県菊川市牛渕６６５－１～２</v>
      </c>
      <c r="BB902" s="48">
        <f t="shared" si="596"/>
        <v>2</v>
      </c>
      <c r="BC902" s="96">
        <f t="shared" si="577"/>
        <v>0</v>
      </c>
      <c r="BD902" s="89">
        <f t="shared" si="598"/>
        <v>43528</v>
      </c>
      <c r="BE902" s="97">
        <f t="shared" si="579"/>
        <v>0</v>
      </c>
      <c r="BF902" s="97">
        <f t="shared" si="580"/>
        <v>0</v>
      </c>
      <c r="BG902" s="97">
        <f t="shared" si="581"/>
        <v>0</v>
      </c>
      <c r="BH902" s="97">
        <f t="shared" si="582"/>
        <v>0</v>
      </c>
      <c r="BI902" s="97">
        <f t="shared" si="583"/>
        <v>0</v>
      </c>
      <c r="BJ902" s="97">
        <f t="shared" si="584"/>
        <v>0</v>
      </c>
      <c r="BK902" s="97">
        <f t="shared" si="585"/>
        <v>1107080</v>
      </c>
      <c r="BL902" s="97">
        <f t="shared" si="586"/>
        <v>0</v>
      </c>
      <c r="BM902" s="97">
        <f t="shared" si="587"/>
        <v>0</v>
      </c>
      <c r="BN902" s="97">
        <f t="shared" si="588"/>
        <v>0</v>
      </c>
      <c r="BO902" s="97">
        <f t="shared" si="589"/>
        <v>0</v>
      </c>
      <c r="BP902" s="97">
        <f t="shared" si="590"/>
        <v>0</v>
      </c>
      <c r="BQ902" s="97">
        <f t="shared" si="591"/>
        <v>0</v>
      </c>
      <c r="BR902" s="97">
        <f t="shared" si="592"/>
        <v>0</v>
      </c>
      <c r="BS902" s="98">
        <f t="shared" si="593"/>
        <v>0</v>
      </c>
      <c r="BT902" s="183"/>
      <c r="BU902" s="118"/>
      <c r="BV902" s="103"/>
    </row>
    <row r="903" spans="1:74" ht="31.5" customHeight="1" x14ac:dyDescent="0.25">
      <c r="A903" s="74">
        <v>22</v>
      </c>
      <c r="B903" s="75">
        <v>653</v>
      </c>
      <c r="C903" s="49" t="s">
        <v>2074</v>
      </c>
      <c r="D903" s="76" t="s">
        <v>3393</v>
      </c>
      <c r="E903" s="76" t="s">
        <v>1380</v>
      </c>
      <c r="F903" s="101"/>
      <c r="G903" s="101"/>
      <c r="H903" s="101"/>
      <c r="I903" s="101"/>
      <c r="J903" s="257"/>
      <c r="K903" s="101"/>
      <c r="L903" s="101"/>
      <c r="M903" s="77"/>
      <c r="N903" s="49" t="s">
        <v>1694</v>
      </c>
      <c r="O903" s="49"/>
      <c r="P903" s="49"/>
      <c r="Q903" s="102" t="s">
        <v>304</v>
      </c>
      <c r="R903" s="103"/>
      <c r="S903" s="48" t="s">
        <v>1856</v>
      </c>
      <c r="T903" s="76" t="s">
        <v>2124</v>
      </c>
      <c r="U903" s="89"/>
      <c r="V903" s="90">
        <v>3</v>
      </c>
      <c r="W903" s="399">
        <f t="shared" si="571"/>
        <v>640600</v>
      </c>
      <c r="X903" s="171" t="s">
        <v>3672</v>
      </c>
      <c r="Y903" s="121"/>
      <c r="Z903" s="473" t="s">
        <v>4575</v>
      </c>
      <c r="AA903" s="473" t="s">
        <v>4575</v>
      </c>
      <c r="AB903" s="473" t="s">
        <v>4576</v>
      </c>
      <c r="AC903" s="121"/>
      <c r="AD903" s="132">
        <v>42816</v>
      </c>
      <c r="AE903" s="132">
        <v>42816</v>
      </c>
      <c r="AF903" s="132" t="str">
        <f t="shared" si="572"/>
        <v>SAME</v>
      </c>
      <c r="AG903" s="132">
        <f t="shared" si="573"/>
        <v>42816</v>
      </c>
      <c r="AH903" s="132"/>
      <c r="AI903" s="132"/>
      <c r="AJ903" s="132"/>
      <c r="AK903" s="112"/>
      <c r="AL903" s="132"/>
      <c r="AM903" s="213"/>
      <c r="AN903" s="111">
        <v>1921800</v>
      </c>
      <c r="AO903" s="49" t="str">
        <f t="shared" si="574"/>
        <v>静岡県湖西市岡崎１８０－１～５、１８７～１８８</v>
      </c>
      <c r="AP903" s="49"/>
      <c r="AQ903" s="89"/>
      <c r="AR903" s="93"/>
      <c r="AS903" s="89"/>
      <c r="AT903" s="93"/>
      <c r="AU903" s="89"/>
      <c r="AV903" s="93"/>
      <c r="AW903" s="107"/>
      <c r="AX903" s="103"/>
      <c r="AY903" s="391">
        <f t="shared" si="595"/>
        <v>0</v>
      </c>
      <c r="AZ903" s="95" t="str">
        <f t="shared" si="597"/>
        <v/>
      </c>
      <c r="BA903" s="49" t="str">
        <f t="shared" si="576"/>
        <v>静岡県湖西市岡崎１８０－１～５、１８７～１８８</v>
      </c>
      <c r="BB903" s="48">
        <f t="shared" si="596"/>
        <v>3</v>
      </c>
      <c r="BC903" s="96">
        <f t="shared" si="577"/>
        <v>0</v>
      </c>
      <c r="BD903" s="89">
        <f t="shared" si="598"/>
        <v>0</v>
      </c>
      <c r="BE903" s="97">
        <f t="shared" si="579"/>
        <v>0</v>
      </c>
      <c r="BF903" s="97" t="str">
        <f t="shared" si="580"/>
        <v/>
      </c>
      <c r="BG903" s="97">
        <f t="shared" si="581"/>
        <v>0</v>
      </c>
      <c r="BH903" s="97">
        <f t="shared" si="582"/>
        <v>0</v>
      </c>
      <c r="BI903" s="97">
        <f t="shared" si="583"/>
        <v>0</v>
      </c>
      <c r="BJ903" s="97">
        <f t="shared" si="584"/>
        <v>0</v>
      </c>
      <c r="BK903" s="97">
        <f t="shared" si="585"/>
        <v>0</v>
      </c>
      <c r="BL903" s="97">
        <f t="shared" si="586"/>
        <v>0</v>
      </c>
      <c r="BM903" s="97">
        <f t="shared" si="587"/>
        <v>0</v>
      </c>
      <c r="BN903" s="97">
        <f t="shared" si="588"/>
        <v>0</v>
      </c>
      <c r="BO903" s="97">
        <f t="shared" si="589"/>
        <v>0</v>
      </c>
      <c r="BP903" s="97">
        <f t="shared" si="590"/>
        <v>0</v>
      </c>
      <c r="BQ903" s="97">
        <f t="shared" si="591"/>
        <v>0</v>
      </c>
      <c r="BR903" s="97">
        <f t="shared" si="592"/>
        <v>0</v>
      </c>
      <c r="BS903" s="98" t="e">
        <f t="shared" si="593"/>
        <v>#VALUE!</v>
      </c>
      <c r="BT903" s="183"/>
      <c r="BU903" s="118"/>
      <c r="BV903" s="103"/>
    </row>
    <row r="904" spans="1:74" ht="31.5" customHeight="1" x14ac:dyDescent="0.25">
      <c r="A904" s="74">
        <v>22</v>
      </c>
      <c r="B904" s="75">
        <v>655</v>
      </c>
      <c r="C904" s="49" t="s">
        <v>2074</v>
      </c>
      <c r="D904" s="76" t="s">
        <v>3393</v>
      </c>
      <c r="E904" s="76" t="s">
        <v>1116</v>
      </c>
      <c r="F904" s="101"/>
      <c r="G904" s="101"/>
      <c r="H904" s="101"/>
      <c r="I904" s="101"/>
      <c r="J904" s="257"/>
      <c r="K904" s="101"/>
      <c r="L904" s="101"/>
      <c r="M904" s="77"/>
      <c r="N904" s="49" t="s">
        <v>1685</v>
      </c>
      <c r="O904" s="49"/>
      <c r="P904" s="49"/>
      <c r="Q904" s="102" t="s">
        <v>303</v>
      </c>
      <c r="R904" s="103"/>
      <c r="S904" s="48" t="s">
        <v>1856</v>
      </c>
      <c r="T904" s="76" t="s">
        <v>2124</v>
      </c>
      <c r="U904" s="89"/>
      <c r="V904" s="90">
        <v>4</v>
      </c>
      <c r="W904" s="399">
        <f t="shared" si="571"/>
        <v>559175</v>
      </c>
      <c r="X904" s="188" t="s">
        <v>3659</v>
      </c>
      <c r="Y904" s="209" t="s">
        <v>2310</v>
      </c>
      <c r="Z904" s="473" t="s">
        <v>4575</v>
      </c>
      <c r="AA904" s="473" t="s">
        <v>4575</v>
      </c>
      <c r="AB904" s="473" t="s">
        <v>4576</v>
      </c>
      <c r="AC904" s="121"/>
      <c r="AD904" s="132">
        <v>42764</v>
      </c>
      <c r="AE904" s="132">
        <v>42764</v>
      </c>
      <c r="AF904" s="132" t="str">
        <f t="shared" si="572"/>
        <v>SAME</v>
      </c>
      <c r="AG904" s="132">
        <f t="shared" si="573"/>
        <v>42764</v>
      </c>
      <c r="AH904" s="132"/>
      <c r="AI904" s="132"/>
      <c r="AJ904" s="132"/>
      <c r="AK904" s="112"/>
      <c r="AL904" s="132"/>
      <c r="AM904" s="213"/>
      <c r="AN904" s="111">
        <v>2236700</v>
      </c>
      <c r="AO904" s="49" t="str">
        <f t="shared" si="574"/>
        <v>静岡県湖西市利木字浦山５４０－２４他</v>
      </c>
      <c r="AP904" s="49"/>
      <c r="AQ904" s="89"/>
      <c r="AR904" s="93"/>
      <c r="AS904" s="89"/>
      <c r="AT904" s="93"/>
      <c r="AU904" s="89"/>
      <c r="AV904" s="93"/>
      <c r="AW904" s="107"/>
      <c r="AX904" s="103"/>
      <c r="AY904" s="391">
        <f t="shared" si="595"/>
        <v>0</v>
      </c>
      <c r="AZ904" s="95" t="str">
        <f t="shared" si="597"/>
        <v/>
      </c>
      <c r="BA904" s="49" t="str">
        <f t="shared" si="576"/>
        <v>静岡県湖西市利木字浦山５４０－２４他</v>
      </c>
      <c r="BB904" s="48">
        <f t="shared" si="596"/>
        <v>4</v>
      </c>
      <c r="BC904" s="96" t="str">
        <f t="shared" si="577"/>
        <v>自社物件</v>
      </c>
      <c r="BD904" s="89">
        <f t="shared" si="598"/>
        <v>0</v>
      </c>
      <c r="BE904" s="97">
        <f t="shared" si="579"/>
        <v>0</v>
      </c>
      <c r="BF904" s="97" t="str">
        <f t="shared" si="580"/>
        <v/>
      </c>
      <c r="BG904" s="97">
        <f t="shared" si="581"/>
        <v>0</v>
      </c>
      <c r="BH904" s="97">
        <f t="shared" si="582"/>
        <v>0</v>
      </c>
      <c r="BI904" s="97">
        <f t="shared" si="583"/>
        <v>0</v>
      </c>
      <c r="BJ904" s="97">
        <f t="shared" si="584"/>
        <v>0</v>
      </c>
      <c r="BK904" s="97">
        <f t="shared" si="585"/>
        <v>0</v>
      </c>
      <c r="BL904" s="97">
        <f t="shared" si="586"/>
        <v>0</v>
      </c>
      <c r="BM904" s="97">
        <f t="shared" si="587"/>
        <v>0</v>
      </c>
      <c r="BN904" s="97">
        <f t="shared" si="588"/>
        <v>0</v>
      </c>
      <c r="BO904" s="97">
        <f t="shared" si="589"/>
        <v>0</v>
      </c>
      <c r="BP904" s="97">
        <f t="shared" si="590"/>
        <v>0</v>
      </c>
      <c r="BQ904" s="97">
        <f t="shared" si="591"/>
        <v>0</v>
      </c>
      <c r="BR904" s="97">
        <f t="shared" si="592"/>
        <v>0</v>
      </c>
      <c r="BS904" s="98" t="e">
        <f t="shared" si="593"/>
        <v>#VALUE!</v>
      </c>
      <c r="BT904" s="183"/>
      <c r="BU904" s="118"/>
      <c r="BV904" s="103" t="s">
        <v>4612</v>
      </c>
    </row>
    <row r="905" spans="1:74" ht="31.5" customHeight="1" x14ac:dyDescent="0.25">
      <c r="A905" s="74">
        <v>22</v>
      </c>
      <c r="B905" s="75">
        <v>654</v>
      </c>
      <c r="C905" s="49" t="s">
        <v>2074</v>
      </c>
      <c r="D905" s="76" t="s">
        <v>3393</v>
      </c>
      <c r="E905" s="76" t="s">
        <v>1116</v>
      </c>
      <c r="F905" s="101"/>
      <c r="G905" s="101"/>
      <c r="H905" s="101"/>
      <c r="I905" s="101"/>
      <c r="J905" s="257"/>
      <c r="K905" s="101"/>
      <c r="L905" s="101"/>
      <c r="M905" s="77"/>
      <c r="N905" s="49" t="s">
        <v>1685</v>
      </c>
      <c r="O905" s="49"/>
      <c r="P905" s="49"/>
      <c r="Q905" s="102" t="s">
        <v>303</v>
      </c>
      <c r="R905" s="103"/>
      <c r="S905" s="48" t="s">
        <v>1856</v>
      </c>
      <c r="T905" s="76" t="s">
        <v>2167</v>
      </c>
      <c r="U905" s="89"/>
      <c r="V905" s="90">
        <v>4</v>
      </c>
      <c r="W905" s="399">
        <f t="shared" si="571"/>
        <v>373955</v>
      </c>
      <c r="X905" s="188" t="s">
        <v>3659</v>
      </c>
      <c r="Y905" s="209" t="s">
        <v>2310</v>
      </c>
      <c r="Z905" s="473" t="s">
        <v>4575</v>
      </c>
      <c r="AA905" s="473" t="s">
        <v>4575</v>
      </c>
      <c r="AB905" s="473" t="s">
        <v>4576</v>
      </c>
      <c r="AC905" s="132">
        <v>43544</v>
      </c>
      <c r="AD905" s="132">
        <v>43516</v>
      </c>
      <c r="AE905" s="132">
        <v>42764</v>
      </c>
      <c r="AF905" s="132" t="str">
        <f t="shared" si="572"/>
        <v/>
      </c>
      <c r="AG905" s="132">
        <f t="shared" si="573"/>
        <v>42764</v>
      </c>
      <c r="AH905" s="132"/>
      <c r="AI905" s="204"/>
      <c r="AJ905" s="205"/>
      <c r="AK905" s="206"/>
      <c r="AL905" s="207"/>
      <c r="AM905" s="208">
        <v>1495820</v>
      </c>
      <c r="AN905" s="93"/>
      <c r="AO905" s="49" t="str">
        <f t="shared" si="574"/>
        <v>静岡県湖西市利木字浦山５４０－２４他</v>
      </c>
      <c r="AP905" s="49"/>
      <c r="AQ905" s="89">
        <v>43544</v>
      </c>
      <c r="AR905" s="93">
        <v>1495820</v>
      </c>
      <c r="AS905" s="89"/>
      <c r="AT905" s="93"/>
      <c r="AU905" s="89"/>
      <c r="AV905" s="93"/>
      <c r="AW905" s="89"/>
      <c r="AX905" s="103"/>
      <c r="AY905" s="391">
        <f t="shared" si="595"/>
        <v>1495820</v>
      </c>
      <c r="AZ905" s="95">
        <f t="shared" si="597"/>
        <v>0</v>
      </c>
      <c r="BA905" s="49" t="str">
        <f t="shared" si="576"/>
        <v>静岡県湖西市利木字浦山５４０－２４他</v>
      </c>
      <c r="BB905" s="48">
        <f t="shared" si="596"/>
        <v>4</v>
      </c>
      <c r="BC905" s="96" t="str">
        <f t="shared" si="577"/>
        <v>自社物件</v>
      </c>
      <c r="BD905" s="89">
        <f t="shared" si="598"/>
        <v>43544</v>
      </c>
      <c r="BE905" s="97">
        <f t="shared" si="579"/>
        <v>0</v>
      </c>
      <c r="BF905" s="97">
        <f t="shared" si="580"/>
        <v>0</v>
      </c>
      <c r="BG905" s="97">
        <f t="shared" si="581"/>
        <v>0</v>
      </c>
      <c r="BH905" s="97">
        <f t="shared" si="582"/>
        <v>0</v>
      </c>
      <c r="BI905" s="97">
        <f t="shared" si="583"/>
        <v>0</v>
      </c>
      <c r="BJ905" s="97">
        <f t="shared" si="584"/>
        <v>0</v>
      </c>
      <c r="BK905" s="97">
        <f t="shared" si="585"/>
        <v>0</v>
      </c>
      <c r="BL905" s="97">
        <f t="shared" si="586"/>
        <v>0</v>
      </c>
      <c r="BM905" s="97">
        <f t="shared" si="587"/>
        <v>0</v>
      </c>
      <c r="BN905" s="97">
        <f t="shared" si="588"/>
        <v>0</v>
      </c>
      <c r="BO905" s="97">
        <f t="shared" si="589"/>
        <v>0</v>
      </c>
      <c r="BP905" s="97">
        <f t="shared" si="590"/>
        <v>0</v>
      </c>
      <c r="BQ905" s="97">
        <f t="shared" si="591"/>
        <v>0</v>
      </c>
      <c r="BR905" s="97">
        <f t="shared" si="592"/>
        <v>0</v>
      </c>
      <c r="BS905" s="98">
        <f t="shared" si="593"/>
        <v>0</v>
      </c>
      <c r="BT905" s="183"/>
      <c r="BU905" s="118"/>
      <c r="BV905" s="103" t="s">
        <v>4612</v>
      </c>
    </row>
    <row r="906" spans="1:74" ht="31.5" customHeight="1" x14ac:dyDescent="0.25">
      <c r="A906" s="74">
        <v>22</v>
      </c>
      <c r="B906" s="75">
        <v>641</v>
      </c>
      <c r="C906" s="49" t="s">
        <v>2066</v>
      </c>
      <c r="D906" s="76" t="s">
        <v>3425</v>
      </c>
      <c r="E906" s="49"/>
      <c r="F906" s="101"/>
      <c r="G906" s="101"/>
      <c r="H906" s="141"/>
      <c r="I906" s="141"/>
      <c r="J906" s="269"/>
      <c r="K906" s="141"/>
      <c r="L906" s="141"/>
      <c r="M906" s="77"/>
      <c r="N906" s="49" t="s">
        <v>1962</v>
      </c>
      <c r="O906" s="49"/>
      <c r="P906" s="49"/>
      <c r="Q906" s="102"/>
      <c r="R906" s="103"/>
      <c r="S906" s="76" t="s">
        <v>1856</v>
      </c>
      <c r="T906" s="48" t="s">
        <v>45</v>
      </c>
      <c r="U906" s="89"/>
      <c r="V906" s="90">
        <v>3</v>
      </c>
      <c r="W906" s="399">
        <f t="shared" si="571"/>
        <v>485033.33333333331</v>
      </c>
      <c r="X906" s="171" t="s">
        <v>3673</v>
      </c>
      <c r="Y906" s="213"/>
      <c r="Z906" s="473" t="s">
        <v>4576</v>
      </c>
      <c r="AA906" s="473" t="s">
        <v>4576</v>
      </c>
      <c r="AB906" s="473" t="s">
        <v>4576</v>
      </c>
      <c r="AC906" s="213"/>
      <c r="AD906" s="132">
        <v>42802</v>
      </c>
      <c r="AE906" s="132"/>
      <c r="AF906" s="132" t="str">
        <f t="shared" si="572"/>
        <v/>
      </c>
      <c r="AG906" s="132">
        <f t="shared" si="573"/>
        <v>42802</v>
      </c>
      <c r="AH906" s="132"/>
      <c r="AI906" s="132"/>
      <c r="AJ906" s="132"/>
      <c r="AK906" s="112"/>
      <c r="AL906" s="132"/>
      <c r="AM906" s="204"/>
      <c r="AN906" s="111">
        <v>1455100</v>
      </c>
      <c r="AO906" s="49" t="str">
        <f t="shared" si="574"/>
        <v>静岡県御前崎市合戸１４６４－１</v>
      </c>
      <c r="AP906" s="49"/>
      <c r="AQ906" s="89"/>
      <c r="AR906" s="93"/>
      <c r="AS906" s="89"/>
      <c r="AT906" s="93"/>
      <c r="AU906" s="89"/>
      <c r="AV906" s="93"/>
      <c r="AW906" s="107"/>
      <c r="AX906" s="103"/>
      <c r="AY906" s="391">
        <f t="shared" si="595"/>
        <v>0</v>
      </c>
      <c r="AZ906" s="95" t="str">
        <f t="shared" si="597"/>
        <v/>
      </c>
      <c r="BA906" s="49" t="str">
        <f t="shared" si="576"/>
        <v>静岡県御前崎市合戸１４６４－１</v>
      </c>
      <c r="BB906" s="48">
        <f t="shared" si="596"/>
        <v>3</v>
      </c>
      <c r="BC906" s="96">
        <f t="shared" si="577"/>
        <v>0</v>
      </c>
      <c r="BD906" s="89">
        <f t="shared" si="598"/>
        <v>0</v>
      </c>
      <c r="BE906" s="97">
        <f t="shared" si="579"/>
        <v>0</v>
      </c>
      <c r="BF906" s="97" t="str">
        <f t="shared" si="580"/>
        <v/>
      </c>
      <c r="BG906" s="97">
        <f t="shared" si="581"/>
        <v>0</v>
      </c>
      <c r="BH906" s="97">
        <f t="shared" si="582"/>
        <v>0</v>
      </c>
      <c r="BI906" s="97">
        <f t="shared" si="583"/>
        <v>0</v>
      </c>
      <c r="BJ906" s="97">
        <f t="shared" si="584"/>
        <v>0</v>
      </c>
      <c r="BK906" s="97">
        <f t="shared" si="585"/>
        <v>0</v>
      </c>
      <c r="BL906" s="97">
        <f t="shared" si="586"/>
        <v>0</v>
      </c>
      <c r="BM906" s="97">
        <f t="shared" si="587"/>
        <v>0</v>
      </c>
      <c r="BN906" s="97">
        <f t="shared" si="588"/>
        <v>0</v>
      </c>
      <c r="BO906" s="97">
        <f t="shared" si="589"/>
        <v>0</v>
      </c>
      <c r="BP906" s="97">
        <f t="shared" si="590"/>
        <v>0</v>
      </c>
      <c r="BQ906" s="97">
        <f t="shared" si="591"/>
        <v>0</v>
      </c>
      <c r="BR906" s="97">
        <f t="shared" si="592"/>
        <v>0</v>
      </c>
      <c r="BS906" s="98" t="e">
        <f t="shared" si="593"/>
        <v>#VALUE!</v>
      </c>
      <c r="BT906" s="183"/>
      <c r="BU906" s="118"/>
      <c r="BV906" s="103"/>
    </row>
    <row r="907" spans="1:74" ht="31.5" customHeight="1" x14ac:dyDescent="0.25">
      <c r="A907" s="74">
        <v>22</v>
      </c>
      <c r="B907" s="75">
        <v>427</v>
      </c>
      <c r="C907" s="49" t="s">
        <v>376</v>
      </c>
      <c r="D907" s="76" t="s">
        <v>3393</v>
      </c>
      <c r="E907" s="76" t="s">
        <v>1116</v>
      </c>
      <c r="F907" s="101"/>
      <c r="G907" s="101"/>
      <c r="H907" s="101"/>
      <c r="I907" s="101"/>
      <c r="J907" s="257"/>
      <c r="K907" s="101"/>
      <c r="L907" s="101"/>
      <c r="M907" s="48" t="s">
        <v>2972</v>
      </c>
      <c r="N907" s="49" t="s">
        <v>1641</v>
      </c>
      <c r="O907" s="49"/>
      <c r="P907" s="49"/>
      <c r="Q907" s="88" t="s">
        <v>206</v>
      </c>
      <c r="R907" s="49"/>
      <c r="S907" s="76" t="s">
        <v>1854</v>
      </c>
      <c r="T907" s="76" t="s">
        <v>17</v>
      </c>
      <c r="U907" s="110"/>
      <c r="V907" s="143">
        <v>1</v>
      </c>
      <c r="W907" s="399">
        <f t="shared" si="571"/>
        <v>1499150</v>
      </c>
      <c r="X907" s="171" t="s">
        <v>3501</v>
      </c>
      <c r="Y907" s="121"/>
      <c r="Z907" s="473" t="s">
        <v>4575</v>
      </c>
      <c r="AA907" s="473" t="s">
        <v>4576</v>
      </c>
      <c r="AB907" s="473" t="s">
        <v>4576</v>
      </c>
      <c r="AC907" s="121"/>
      <c r="AD907" s="132">
        <v>42970</v>
      </c>
      <c r="AE907" s="132"/>
      <c r="AF907" s="132" t="str">
        <f t="shared" si="572"/>
        <v/>
      </c>
      <c r="AG907" s="132">
        <f t="shared" si="573"/>
        <v>42970</v>
      </c>
      <c r="AH907" s="132"/>
      <c r="AI907" s="132"/>
      <c r="AJ907" s="132"/>
      <c r="AK907" s="215"/>
      <c r="AL907" s="132"/>
      <c r="AM907" s="213"/>
      <c r="AN907" s="111">
        <v>1499150</v>
      </c>
      <c r="AO907" s="49" t="str">
        <f t="shared" si="574"/>
        <v>静岡県御殿場市中畑６９３－８－１</v>
      </c>
      <c r="AP907" s="49"/>
      <c r="AQ907" s="89"/>
      <c r="AR907" s="93"/>
      <c r="AS907" s="89"/>
      <c r="AT907" s="93"/>
      <c r="AU907" s="89"/>
      <c r="AV907" s="93"/>
      <c r="AW907" s="107"/>
      <c r="AX907" s="103"/>
      <c r="AY907" s="391">
        <f t="shared" si="595"/>
        <v>0</v>
      </c>
      <c r="AZ907" s="95" t="str">
        <f t="shared" si="597"/>
        <v/>
      </c>
      <c r="BA907" s="49" t="str">
        <f t="shared" si="576"/>
        <v>静岡県御殿場市中畑６９３－８－１</v>
      </c>
      <c r="BB907" s="48">
        <f t="shared" si="596"/>
        <v>1</v>
      </c>
      <c r="BC907" s="96">
        <f t="shared" si="577"/>
        <v>0</v>
      </c>
      <c r="BD907" s="89">
        <f t="shared" si="598"/>
        <v>0</v>
      </c>
      <c r="BE907" s="97">
        <f t="shared" si="579"/>
        <v>0</v>
      </c>
      <c r="BF907" s="97" t="str">
        <f t="shared" si="580"/>
        <v/>
      </c>
      <c r="BG907" s="97">
        <f t="shared" si="581"/>
        <v>0</v>
      </c>
      <c r="BH907" s="97">
        <f t="shared" si="582"/>
        <v>0</v>
      </c>
      <c r="BI907" s="97">
        <f t="shared" si="583"/>
        <v>0</v>
      </c>
      <c r="BJ907" s="97">
        <f t="shared" si="584"/>
        <v>0</v>
      </c>
      <c r="BK907" s="97">
        <f t="shared" si="585"/>
        <v>0</v>
      </c>
      <c r="BL907" s="97">
        <f t="shared" si="586"/>
        <v>0</v>
      </c>
      <c r="BM907" s="97">
        <f t="shared" si="587"/>
        <v>0</v>
      </c>
      <c r="BN907" s="97">
        <f t="shared" si="588"/>
        <v>0</v>
      </c>
      <c r="BO907" s="97">
        <f t="shared" si="589"/>
        <v>0</v>
      </c>
      <c r="BP907" s="97">
        <f t="shared" si="590"/>
        <v>0</v>
      </c>
      <c r="BQ907" s="97">
        <f t="shared" si="591"/>
        <v>0</v>
      </c>
      <c r="BR907" s="97">
        <f t="shared" si="592"/>
        <v>0</v>
      </c>
      <c r="BS907" s="98" t="e">
        <f t="shared" si="593"/>
        <v>#VALUE!</v>
      </c>
      <c r="BT907" s="183"/>
      <c r="BU907" s="118"/>
      <c r="BV907" s="103"/>
    </row>
    <row r="908" spans="1:74" s="118" customFormat="1" ht="31.5" customHeight="1" x14ac:dyDescent="0.25">
      <c r="A908" s="74">
        <v>22</v>
      </c>
      <c r="B908" s="75">
        <v>428</v>
      </c>
      <c r="C908" s="49" t="s">
        <v>748</v>
      </c>
      <c r="D908" s="76" t="s">
        <v>2906</v>
      </c>
      <c r="E908" s="48" t="s">
        <v>1619</v>
      </c>
      <c r="F908" s="87" t="s">
        <v>2967</v>
      </c>
      <c r="G908" s="87"/>
      <c r="H908" s="87"/>
      <c r="I908" s="87"/>
      <c r="J908" s="109"/>
      <c r="K908" s="87"/>
      <c r="L908" s="87"/>
      <c r="M908" s="48" t="s">
        <v>2972</v>
      </c>
      <c r="N908" s="49" t="s">
        <v>1659</v>
      </c>
      <c r="O908" s="49"/>
      <c r="P908" s="76" t="str">
        <f>IF(COUNTIF(N908,"*未確定*"),"番地未確定","")</f>
        <v/>
      </c>
      <c r="Q908" s="88" t="s">
        <v>749</v>
      </c>
      <c r="R908" s="49"/>
      <c r="S908" s="76" t="s">
        <v>1854</v>
      </c>
      <c r="T908" s="76" t="s">
        <v>17</v>
      </c>
      <c r="U908" s="89"/>
      <c r="V908" s="90">
        <v>1</v>
      </c>
      <c r="W908" s="399">
        <f t="shared" si="571"/>
        <v>584105</v>
      </c>
      <c r="X908" s="171" t="s">
        <v>2966</v>
      </c>
      <c r="Y908" s="76"/>
      <c r="Z908" s="473" t="s">
        <v>4575</v>
      </c>
      <c r="AA908" s="473" t="s">
        <v>4575</v>
      </c>
      <c r="AB908" s="473" t="s">
        <v>4576</v>
      </c>
      <c r="AC908" s="132" t="s">
        <v>146</v>
      </c>
      <c r="AD908" s="132">
        <v>43383</v>
      </c>
      <c r="AE908" s="132">
        <v>41712</v>
      </c>
      <c r="AF908" s="132" t="str">
        <f t="shared" si="572"/>
        <v/>
      </c>
      <c r="AG908" s="132">
        <f t="shared" si="573"/>
        <v>41712</v>
      </c>
      <c r="AH908" s="132"/>
      <c r="AI908" s="204"/>
      <c r="AJ908" s="205"/>
      <c r="AK908" s="206"/>
      <c r="AL908" s="207"/>
      <c r="AM908" s="208">
        <v>584105</v>
      </c>
      <c r="AN908" s="93"/>
      <c r="AO908" s="49" t="str">
        <f t="shared" si="574"/>
        <v>静岡県三島市梅名５１７</v>
      </c>
      <c r="AP908" s="49"/>
      <c r="AQ908" s="89"/>
      <c r="AR908" s="93"/>
      <c r="AS908" s="89"/>
      <c r="AT908" s="93"/>
      <c r="AU908" s="89"/>
      <c r="AV908" s="93"/>
      <c r="AW908" s="89"/>
      <c r="AX908" s="94"/>
      <c r="AY908" s="391">
        <f t="shared" si="595"/>
        <v>0</v>
      </c>
      <c r="AZ908" s="95">
        <f t="shared" si="597"/>
        <v>584105</v>
      </c>
      <c r="BA908" s="49" t="str">
        <f t="shared" si="576"/>
        <v>静岡県三島市梅名５１７</v>
      </c>
      <c r="BB908" s="48">
        <f t="shared" si="596"/>
        <v>1</v>
      </c>
      <c r="BC908" s="96">
        <f t="shared" si="577"/>
        <v>0</v>
      </c>
      <c r="BD908" s="89" t="str">
        <f t="shared" si="598"/>
        <v>期限未記載</v>
      </c>
      <c r="BE908" s="97">
        <f t="shared" si="579"/>
        <v>584105</v>
      </c>
      <c r="BF908" s="97">
        <f t="shared" si="580"/>
        <v>0</v>
      </c>
      <c r="BG908" s="97">
        <f t="shared" si="581"/>
        <v>0</v>
      </c>
      <c r="BH908" s="97">
        <f t="shared" si="582"/>
        <v>0</v>
      </c>
      <c r="BI908" s="97">
        <f t="shared" si="583"/>
        <v>0</v>
      </c>
      <c r="BJ908" s="97">
        <f t="shared" si="584"/>
        <v>0</v>
      </c>
      <c r="BK908" s="97">
        <f t="shared" si="585"/>
        <v>0</v>
      </c>
      <c r="BL908" s="97">
        <f t="shared" si="586"/>
        <v>0</v>
      </c>
      <c r="BM908" s="97">
        <f t="shared" si="587"/>
        <v>0</v>
      </c>
      <c r="BN908" s="97">
        <f t="shared" si="588"/>
        <v>0</v>
      </c>
      <c r="BO908" s="97">
        <f t="shared" si="589"/>
        <v>0</v>
      </c>
      <c r="BP908" s="97">
        <f t="shared" si="590"/>
        <v>0</v>
      </c>
      <c r="BQ908" s="97">
        <f t="shared" si="591"/>
        <v>0</v>
      </c>
      <c r="BR908" s="97">
        <f t="shared" si="592"/>
        <v>0</v>
      </c>
      <c r="BS908" s="98">
        <f t="shared" si="593"/>
        <v>0</v>
      </c>
      <c r="BT908" s="183"/>
      <c r="BV908" s="136"/>
    </row>
    <row r="909" spans="1:74" ht="31.5" customHeight="1" x14ac:dyDescent="0.25">
      <c r="A909" s="74">
        <v>22</v>
      </c>
      <c r="B909" s="75">
        <v>428</v>
      </c>
      <c r="C909" s="49" t="s">
        <v>748</v>
      </c>
      <c r="D909" s="76" t="s">
        <v>2906</v>
      </c>
      <c r="E909" s="48" t="s">
        <v>1619</v>
      </c>
      <c r="F909" s="87" t="s">
        <v>2967</v>
      </c>
      <c r="G909" s="87"/>
      <c r="H909" s="87"/>
      <c r="I909" s="87"/>
      <c r="J909" s="109"/>
      <c r="K909" s="87"/>
      <c r="L909" s="87"/>
      <c r="M909" s="48" t="s">
        <v>2972</v>
      </c>
      <c r="N909" s="49" t="s">
        <v>3156</v>
      </c>
      <c r="O909" s="49"/>
      <c r="P909" s="76" t="str">
        <f>IF(COUNTIF(N909,"*未確定*"),"番地未確定","")</f>
        <v/>
      </c>
      <c r="Q909" s="88" t="s">
        <v>749</v>
      </c>
      <c r="R909" s="49"/>
      <c r="S909" s="76" t="s">
        <v>1854</v>
      </c>
      <c r="T909" s="76" t="s">
        <v>17</v>
      </c>
      <c r="U909" s="89"/>
      <c r="V909" s="90">
        <v>1</v>
      </c>
      <c r="W909" s="399">
        <f t="shared" si="571"/>
        <v>584105</v>
      </c>
      <c r="X909" s="171" t="s">
        <v>2966</v>
      </c>
      <c r="Y909" s="76"/>
      <c r="Z909" s="473" t="s">
        <v>4575</v>
      </c>
      <c r="AA909" s="473" t="s">
        <v>4575</v>
      </c>
      <c r="AB909" s="473" t="s">
        <v>4576</v>
      </c>
      <c r="AC909" s="132">
        <v>42950</v>
      </c>
      <c r="AD909" s="132">
        <v>43007</v>
      </c>
      <c r="AE909" s="132">
        <v>41712</v>
      </c>
      <c r="AF909" s="132" t="str">
        <f t="shared" si="572"/>
        <v/>
      </c>
      <c r="AG909" s="132">
        <f t="shared" si="573"/>
        <v>41712</v>
      </c>
      <c r="AH909" s="132"/>
      <c r="AI909" s="204"/>
      <c r="AJ909" s="205"/>
      <c r="AK909" s="211"/>
      <c r="AL909" s="207"/>
      <c r="AM909" s="208">
        <v>584105</v>
      </c>
      <c r="AN909" s="93"/>
      <c r="AO909" s="49" t="str">
        <f t="shared" si="574"/>
        <v>静岡県三島市梅名５１７－３－1</v>
      </c>
      <c r="AP909" s="49"/>
      <c r="AQ909" s="89"/>
      <c r="AR909" s="93"/>
      <c r="AS909" s="89"/>
      <c r="AT909" s="93"/>
      <c r="AU909" s="89"/>
      <c r="AV909" s="93"/>
      <c r="AW909" s="89"/>
      <c r="AX909" s="94"/>
      <c r="AY909" s="391">
        <f t="shared" si="595"/>
        <v>0</v>
      </c>
      <c r="AZ909" s="95">
        <f t="shared" si="597"/>
        <v>584105</v>
      </c>
      <c r="BA909" s="49" t="str">
        <f t="shared" si="576"/>
        <v>静岡県三島市梅名５１７－３－1</v>
      </c>
      <c r="BB909" s="48">
        <f t="shared" si="596"/>
        <v>1</v>
      </c>
      <c r="BC909" s="96">
        <f t="shared" si="577"/>
        <v>0</v>
      </c>
      <c r="BD909" s="89">
        <f t="shared" si="598"/>
        <v>42950</v>
      </c>
      <c r="BE909" s="97">
        <f t="shared" si="579"/>
        <v>0</v>
      </c>
      <c r="BF909" s="97">
        <f t="shared" si="580"/>
        <v>584105</v>
      </c>
      <c r="BG909" s="97">
        <f t="shared" si="581"/>
        <v>0</v>
      </c>
      <c r="BH909" s="97">
        <f t="shared" si="582"/>
        <v>0</v>
      </c>
      <c r="BI909" s="97">
        <f t="shared" si="583"/>
        <v>0</v>
      </c>
      <c r="BJ909" s="97">
        <f t="shared" si="584"/>
        <v>0</v>
      </c>
      <c r="BK909" s="97">
        <f t="shared" si="585"/>
        <v>0</v>
      </c>
      <c r="BL909" s="97">
        <f t="shared" si="586"/>
        <v>0</v>
      </c>
      <c r="BM909" s="97">
        <f t="shared" si="587"/>
        <v>0</v>
      </c>
      <c r="BN909" s="97">
        <f t="shared" si="588"/>
        <v>0</v>
      </c>
      <c r="BO909" s="97">
        <f t="shared" si="589"/>
        <v>0</v>
      </c>
      <c r="BP909" s="97">
        <f t="shared" si="590"/>
        <v>0</v>
      </c>
      <c r="BQ909" s="97">
        <f t="shared" si="591"/>
        <v>0</v>
      </c>
      <c r="BR909" s="97">
        <f t="shared" si="592"/>
        <v>0</v>
      </c>
      <c r="BS909" s="98">
        <f t="shared" si="593"/>
        <v>0</v>
      </c>
      <c r="BT909" s="183"/>
      <c r="BU909" s="118"/>
      <c r="BV909" s="103"/>
    </row>
    <row r="910" spans="1:74" s="118" customFormat="1" ht="31.5" customHeight="1" x14ac:dyDescent="0.25">
      <c r="A910" s="74">
        <v>22</v>
      </c>
      <c r="B910" s="75">
        <v>643</v>
      </c>
      <c r="C910" s="49" t="s">
        <v>2065</v>
      </c>
      <c r="D910" s="76" t="s">
        <v>3393</v>
      </c>
      <c r="E910" s="76" t="s">
        <v>1073</v>
      </c>
      <c r="F910" s="101"/>
      <c r="G910" s="101"/>
      <c r="H910" s="101"/>
      <c r="I910" s="101"/>
      <c r="J910" s="257"/>
      <c r="K910" s="101"/>
      <c r="L910" s="101"/>
      <c r="M910" s="76" t="s">
        <v>2371</v>
      </c>
      <c r="N910" s="49" t="s">
        <v>1640</v>
      </c>
      <c r="O910" s="49"/>
      <c r="P910" s="49"/>
      <c r="Q910" s="102" t="s">
        <v>305</v>
      </c>
      <c r="R910" s="103"/>
      <c r="S910" s="76" t="s">
        <v>1856</v>
      </c>
      <c r="T910" s="76" t="s">
        <v>45</v>
      </c>
      <c r="U910" s="89" t="s">
        <v>380</v>
      </c>
      <c r="V910" s="90">
        <v>3</v>
      </c>
      <c r="W910" s="399">
        <f t="shared" si="571"/>
        <v>543966.66666666663</v>
      </c>
      <c r="X910" s="171" t="s">
        <v>2469</v>
      </c>
      <c r="Y910" s="121"/>
      <c r="Z910" s="473" t="s">
        <v>4575</v>
      </c>
      <c r="AA910" s="473" t="s">
        <v>4575</v>
      </c>
      <c r="AB910" s="473" t="s">
        <v>4576</v>
      </c>
      <c r="AC910" s="121"/>
      <c r="AD910" s="132">
        <v>42719</v>
      </c>
      <c r="AE910" s="132"/>
      <c r="AF910" s="132" t="str">
        <f t="shared" si="572"/>
        <v/>
      </c>
      <c r="AG910" s="132">
        <f t="shared" si="573"/>
        <v>42719</v>
      </c>
      <c r="AH910" s="132"/>
      <c r="AI910" s="132"/>
      <c r="AJ910" s="132"/>
      <c r="AK910" s="112"/>
      <c r="AL910" s="132"/>
      <c r="AM910" s="213"/>
      <c r="AN910" s="111">
        <v>1631900</v>
      </c>
      <c r="AO910" s="49" t="str">
        <f t="shared" si="574"/>
        <v>静岡県周智郡森町向天方１１９３－１～４</v>
      </c>
      <c r="AP910" s="49"/>
      <c r="AQ910" s="89"/>
      <c r="AR910" s="93"/>
      <c r="AS910" s="89"/>
      <c r="AT910" s="93"/>
      <c r="AU910" s="89"/>
      <c r="AV910" s="93"/>
      <c r="AW910" s="107"/>
      <c r="AX910" s="103"/>
      <c r="AY910" s="391">
        <f t="shared" si="595"/>
        <v>0</v>
      </c>
      <c r="AZ910" s="95" t="str">
        <f t="shared" si="597"/>
        <v/>
      </c>
      <c r="BA910" s="49" t="str">
        <f t="shared" si="576"/>
        <v>静岡県周智郡森町向天方１１９３－１～４</v>
      </c>
      <c r="BB910" s="48">
        <f t="shared" si="596"/>
        <v>3</v>
      </c>
      <c r="BC910" s="96">
        <f t="shared" si="577"/>
        <v>0</v>
      </c>
      <c r="BD910" s="89">
        <f t="shared" si="598"/>
        <v>0</v>
      </c>
      <c r="BE910" s="97">
        <f t="shared" si="579"/>
        <v>0</v>
      </c>
      <c r="BF910" s="97" t="str">
        <f t="shared" si="580"/>
        <v/>
      </c>
      <c r="BG910" s="97">
        <f t="shared" si="581"/>
        <v>0</v>
      </c>
      <c r="BH910" s="97">
        <f t="shared" si="582"/>
        <v>0</v>
      </c>
      <c r="BI910" s="97">
        <f t="shared" si="583"/>
        <v>0</v>
      </c>
      <c r="BJ910" s="97">
        <f t="shared" si="584"/>
        <v>0</v>
      </c>
      <c r="BK910" s="97">
        <f t="shared" si="585"/>
        <v>0</v>
      </c>
      <c r="BL910" s="97">
        <f t="shared" si="586"/>
        <v>0</v>
      </c>
      <c r="BM910" s="97">
        <f t="shared" si="587"/>
        <v>0</v>
      </c>
      <c r="BN910" s="97">
        <f t="shared" si="588"/>
        <v>0</v>
      </c>
      <c r="BO910" s="97">
        <f t="shared" si="589"/>
        <v>0</v>
      </c>
      <c r="BP910" s="97">
        <f t="shared" si="590"/>
        <v>0</v>
      </c>
      <c r="BQ910" s="97">
        <f t="shared" si="591"/>
        <v>0</v>
      </c>
      <c r="BR910" s="97">
        <f t="shared" si="592"/>
        <v>0</v>
      </c>
      <c r="BS910" s="98" t="e">
        <f t="shared" si="593"/>
        <v>#VALUE!</v>
      </c>
      <c r="BT910" s="183"/>
      <c r="BV910" s="136"/>
    </row>
    <row r="911" spans="1:74" s="118" customFormat="1" ht="31.5" customHeight="1" x14ac:dyDescent="0.25">
      <c r="A911" s="74">
        <v>22</v>
      </c>
      <c r="B911" s="75">
        <v>642</v>
      </c>
      <c r="C911" s="49" t="s">
        <v>2065</v>
      </c>
      <c r="D911" s="76" t="s">
        <v>3428</v>
      </c>
      <c r="E911" s="76" t="s">
        <v>1073</v>
      </c>
      <c r="F911" s="101" t="s">
        <v>2493</v>
      </c>
      <c r="G911" s="101"/>
      <c r="H911" s="101"/>
      <c r="I911" s="101"/>
      <c r="J911" s="257"/>
      <c r="K911" s="101"/>
      <c r="L911" s="101"/>
      <c r="M911" s="76" t="s">
        <v>2371</v>
      </c>
      <c r="N911" s="49" t="s">
        <v>1640</v>
      </c>
      <c r="O911" s="49"/>
      <c r="P911" s="76" t="str">
        <f t="shared" ref="P911:P925" si="599">IF(COUNTIF(N911,"*未確定*"),"番地未確定","")</f>
        <v/>
      </c>
      <c r="Q911" s="102" t="s">
        <v>813</v>
      </c>
      <c r="R911" s="49"/>
      <c r="S911" s="76" t="s">
        <v>1856</v>
      </c>
      <c r="T911" s="76" t="s">
        <v>45</v>
      </c>
      <c r="U911" s="89"/>
      <c r="V911" s="90">
        <v>3</v>
      </c>
      <c r="W911" s="399">
        <f t="shared" si="571"/>
        <v>587166.66666666663</v>
      </c>
      <c r="X911" s="171" t="s">
        <v>2469</v>
      </c>
      <c r="Y911" s="76"/>
      <c r="Z911" s="473" t="s">
        <v>4575</v>
      </c>
      <c r="AA911" s="473" t="s">
        <v>4575</v>
      </c>
      <c r="AB911" s="473" t="s">
        <v>4576</v>
      </c>
      <c r="AC911" s="132">
        <v>43528</v>
      </c>
      <c r="AD911" s="132">
        <v>43500</v>
      </c>
      <c r="AE911" s="132">
        <v>42717</v>
      </c>
      <c r="AF911" s="132" t="str">
        <f t="shared" si="572"/>
        <v/>
      </c>
      <c r="AG911" s="132">
        <f t="shared" si="573"/>
        <v>42717</v>
      </c>
      <c r="AH911" s="132"/>
      <c r="AI911" s="204"/>
      <c r="AJ911" s="205"/>
      <c r="AK911" s="206"/>
      <c r="AL911" s="207"/>
      <c r="AM911" s="208">
        <v>1761500</v>
      </c>
      <c r="AN911" s="93"/>
      <c r="AO911" s="49" t="str">
        <f t="shared" si="574"/>
        <v>静岡県周智郡森町向天方１１９３－１～４</v>
      </c>
      <c r="AP911" s="49"/>
      <c r="AQ911" s="89"/>
      <c r="AR911" s="93"/>
      <c r="AS911" s="89"/>
      <c r="AT911" s="93"/>
      <c r="AU911" s="89"/>
      <c r="AV911" s="93"/>
      <c r="AW911" s="89"/>
      <c r="AX911" s="103"/>
      <c r="AY911" s="391">
        <f t="shared" si="595"/>
        <v>0</v>
      </c>
      <c r="AZ911" s="95">
        <f t="shared" si="597"/>
        <v>1761500</v>
      </c>
      <c r="BA911" s="49" t="str">
        <f t="shared" si="576"/>
        <v>静岡県周智郡森町向天方１１９３－１～４</v>
      </c>
      <c r="BB911" s="48">
        <f t="shared" si="596"/>
        <v>3</v>
      </c>
      <c r="BC911" s="96">
        <f t="shared" si="577"/>
        <v>0</v>
      </c>
      <c r="BD911" s="89">
        <f t="shared" si="598"/>
        <v>43528</v>
      </c>
      <c r="BE911" s="97">
        <f t="shared" si="579"/>
        <v>0</v>
      </c>
      <c r="BF911" s="97">
        <f t="shared" si="580"/>
        <v>0</v>
      </c>
      <c r="BG911" s="97">
        <f t="shared" si="581"/>
        <v>0</v>
      </c>
      <c r="BH911" s="97">
        <f t="shared" si="582"/>
        <v>0</v>
      </c>
      <c r="BI911" s="97">
        <f t="shared" si="583"/>
        <v>0</v>
      </c>
      <c r="BJ911" s="97">
        <f t="shared" si="584"/>
        <v>0</v>
      </c>
      <c r="BK911" s="97">
        <f t="shared" si="585"/>
        <v>1761500</v>
      </c>
      <c r="BL911" s="97">
        <f t="shared" si="586"/>
        <v>0</v>
      </c>
      <c r="BM911" s="97">
        <f t="shared" si="587"/>
        <v>0</v>
      </c>
      <c r="BN911" s="97">
        <f t="shared" si="588"/>
        <v>0</v>
      </c>
      <c r="BO911" s="97">
        <f t="shared" si="589"/>
        <v>0</v>
      </c>
      <c r="BP911" s="97">
        <f t="shared" si="590"/>
        <v>0</v>
      </c>
      <c r="BQ911" s="97">
        <f t="shared" si="591"/>
        <v>0</v>
      </c>
      <c r="BR911" s="97">
        <f t="shared" si="592"/>
        <v>0</v>
      </c>
      <c r="BS911" s="98">
        <f t="shared" si="593"/>
        <v>0</v>
      </c>
      <c r="BT911" s="183"/>
      <c r="BV911" s="136"/>
    </row>
    <row r="912" spans="1:74" s="118" customFormat="1" ht="31.5" customHeight="1" x14ac:dyDescent="0.25">
      <c r="A912" s="74">
        <v>22</v>
      </c>
      <c r="B912" s="75">
        <v>642</v>
      </c>
      <c r="C912" s="49" t="s">
        <v>2065</v>
      </c>
      <c r="D912" s="76" t="s">
        <v>3393</v>
      </c>
      <c r="E912" s="76" t="s">
        <v>1073</v>
      </c>
      <c r="F912" s="101"/>
      <c r="G912" s="101"/>
      <c r="H912" s="101"/>
      <c r="I912" s="101"/>
      <c r="J912" s="257"/>
      <c r="K912" s="101"/>
      <c r="L912" s="101"/>
      <c r="M912" s="76" t="s">
        <v>2371</v>
      </c>
      <c r="N912" s="49" t="s">
        <v>1640</v>
      </c>
      <c r="O912" s="49"/>
      <c r="P912" s="76" t="str">
        <f t="shared" si="599"/>
        <v/>
      </c>
      <c r="Q912" s="102" t="s">
        <v>813</v>
      </c>
      <c r="R912" s="49"/>
      <c r="S912" s="76" t="s">
        <v>1856</v>
      </c>
      <c r="T912" s="76" t="s">
        <v>45</v>
      </c>
      <c r="U912" s="89"/>
      <c r="V912" s="90">
        <v>3</v>
      </c>
      <c r="W912" s="399">
        <f t="shared" si="571"/>
        <v>587166.66666666663</v>
      </c>
      <c r="X912" s="171" t="s">
        <v>2469</v>
      </c>
      <c r="Y912" s="76"/>
      <c r="Z912" s="473" t="s">
        <v>4575</v>
      </c>
      <c r="AA912" s="473" t="s">
        <v>4575</v>
      </c>
      <c r="AB912" s="473" t="s">
        <v>4576</v>
      </c>
      <c r="AC912" s="132">
        <v>43528</v>
      </c>
      <c r="AD912" s="132">
        <v>43500</v>
      </c>
      <c r="AE912" s="132">
        <v>42717</v>
      </c>
      <c r="AF912" s="132" t="str">
        <f t="shared" si="572"/>
        <v/>
      </c>
      <c r="AG912" s="132">
        <f t="shared" si="573"/>
        <v>42717</v>
      </c>
      <c r="AH912" s="132"/>
      <c r="AI912" s="204"/>
      <c r="AJ912" s="205"/>
      <c r="AK912" s="206"/>
      <c r="AL912" s="207"/>
      <c r="AM912" s="208">
        <v>1761500</v>
      </c>
      <c r="AN912" s="93"/>
      <c r="AO912" s="49" t="str">
        <f t="shared" si="574"/>
        <v>静岡県周智郡森町向天方１１９３－１～４</v>
      </c>
      <c r="AP912" s="49"/>
      <c r="AQ912" s="89"/>
      <c r="AR912" s="93"/>
      <c r="AS912" s="89"/>
      <c r="AT912" s="93"/>
      <c r="AU912" s="89"/>
      <c r="AV912" s="93"/>
      <c r="AW912" s="89"/>
      <c r="AX912" s="103"/>
      <c r="AY912" s="391">
        <f t="shared" si="595"/>
        <v>0</v>
      </c>
      <c r="AZ912" s="95">
        <f t="shared" si="597"/>
        <v>1761500</v>
      </c>
      <c r="BA912" s="49" t="str">
        <f t="shared" si="576"/>
        <v>静岡県周智郡森町向天方１１９３－１～４</v>
      </c>
      <c r="BB912" s="48">
        <f t="shared" si="596"/>
        <v>3</v>
      </c>
      <c r="BC912" s="96">
        <f t="shared" si="577"/>
        <v>0</v>
      </c>
      <c r="BD912" s="89">
        <f t="shared" si="598"/>
        <v>43528</v>
      </c>
      <c r="BE912" s="97">
        <f t="shared" si="579"/>
        <v>0</v>
      </c>
      <c r="BF912" s="97">
        <f t="shared" si="580"/>
        <v>0</v>
      </c>
      <c r="BG912" s="97">
        <f t="shared" si="581"/>
        <v>0</v>
      </c>
      <c r="BH912" s="97">
        <f t="shared" si="582"/>
        <v>0</v>
      </c>
      <c r="BI912" s="97">
        <f t="shared" si="583"/>
        <v>0</v>
      </c>
      <c r="BJ912" s="97">
        <f t="shared" si="584"/>
        <v>0</v>
      </c>
      <c r="BK912" s="97">
        <f t="shared" si="585"/>
        <v>1761500</v>
      </c>
      <c r="BL912" s="97">
        <f t="shared" si="586"/>
        <v>0</v>
      </c>
      <c r="BM912" s="97">
        <f t="shared" si="587"/>
        <v>0</v>
      </c>
      <c r="BN912" s="97">
        <f t="shared" si="588"/>
        <v>0</v>
      </c>
      <c r="BO912" s="97">
        <f t="shared" si="589"/>
        <v>0</v>
      </c>
      <c r="BP912" s="97">
        <f t="shared" si="590"/>
        <v>0</v>
      </c>
      <c r="BQ912" s="97">
        <f t="shared" si="591"/>
        <v>0</v>
      </c>
      <c r="BR912" s="97">
        <f t="shared" si="592"/>
        <v>0</v>
      </c>
      <c r="BS912" s="98">
        <f t="shared" si="593"/>
        <v>0</v>
      </c>
      <c r="BT912" s="183"/>
      <c r="BV912" s="136"/>
    </row>
    <row r="913" spans="1:74" s="118" customFormat="1" ht="31.5" customHeight="1" x14ac:dyDescent="0.25">
      <c r="A913" s="74">
        <v>22</v>
      </c>
      <c r="B913" s="75">
        <v>429</v>
      </c>
      <c r="C913" s="49" t="s">
        <v>738</v>
      </c>
      <c r="D913" s="76" t="s">
        <v>2906</v>
      </c>
      <c r="E913" s="48" t="s">
        <v>1072</v>
      </c>
      <c r="F913" s="87" t="s">
        <v>3112</v>
      </c>
      <c r="G913" s="87"/>
      <c r="H913" s="87"/>
      <c r="I913" s="87"/>
      <c r="J913" s="109"/>
      <c r="K913" s="87"/>
      <c r="L913" s="87"/>
      <c r="M913" s="76" t="s">
        <v>2371</v>
      </c>
      <c r="N913" s="49" t="s">
        <v>1651</v>
      </c>
      <c r="O913" s="49"/>
      <c r="P913" s="76" t="str">
        <f t="shared" si="599"/>
        <v/>
      </c>
      <c r="Q913" s="88" t="s">
        <v>739</v>
      </c>
      <c r="R913" s="49"/>
      <c r="S913" s="76" t="s">
        <v>1854</v>
      </c>
      <c r="T913" s="76" t="s">
        <v>17</v>
      </c>
      <c r="U913" s="89"/>
      <c r="V913" s="90">
        <v>1</v>
      </c>
      <c r="W913" s="399">
        <f t="shared" si="571"/>
        <v>584105</v>
      </c>
      <c r="X913" s="171" t="s">
        <v>2923</v>
      </c>
      <c r="Y913" s="76"/>
      <c r="Z913" s="473" t="s">
        <v>4575</v>
      </c>
      <c r="AA913" s="473" t="s">
        <v>4576</v>
      </c>
      <c r="AB913" s="473" t="s">
        <v>4576</v>
      </c>
      <c r="AC913" s="132" t="s">
        <v>146</v>
      </c>
      <c r="AD913" s="132">
        <v>42872</v>
      </c>
      <c r="AE913" s="132">
        <v>42810</v>
      </c>
      <c r="AF913" s="132" t="str">
        <f t="shared" si="572"/>
        <v/>
      </c>
      <c r="AG913" s="132">
        <f t="shared" si="573"/>
        <v>42810</v>
      </c>
      <c r="AH913" s="132"/>
      <c r="AI913" s="204"/>
      <c r="AJ913" s="205"/>
      <c r="AK913" s="206"/>
      <c r="AL913" s="207"/>
      <c r="AM913" s="208">
        <v>584105</v>
      </c>
      <c r="AN913" s="93"/>
      <c r="AO913" s="49" t="str">
        <f t="shared" si="574"/>
        <v>静岡県駿東郡小山町用沢１４３１－１</v>
      </c>
      <c r="AP913" s="49"/>
      <c r="AQ913" s="89"/>
      <c r="AR913" s="93"/>
      <c r="AS913" s="89"/>
      <c r="AT913" s="93"/>
      <c r="AU913" s="89"/>
      <c r="AV913" s="93"/>
      <c r="AW913" s="89"/>
      <c r="AX913" s="94"/>
      <c r="AY913" s="391">
        <f t="shared" si="595"/>
        <v>0</v>
      </c>
      <c r="AZ913" s="95">
        <f t="shared" si="597"/>
        <v>584105</v>
      </c>
      <c r="BA913" s="49" t="str">
        <f t="shared" si="576"/>
        <v>静岡県駿東郡小山町用沢１４３１－１</v>
      </c>
      <c r="BB913" s="48">
        <f t="shared" si="596"/>
        <v>1</v>
      </c>
      <c r="BC913" s="96">
        <f t="shared" si="577"/>
        <v>0</v>
      </c>
      <c r="BD913" s="89" t="str">
        <f t="shared" si="598"/>
        <v>期限未記載</v>
      </c>
      <c r="BE913" s="97">
        <f t="shared" si="579"/>
        <v>584105</v>
      </c>
      <c r="BF913" s="97">
        <f t="shared" si="580"/>
        <v>0</v>
      </c>
      <c r="BG913" s="97">
        <f t="shared" si="581"/>
        <v>0</v>
      </c>
      <c r="BH913" s="97">
        <f t="shared" si="582"/>
        <v>0</v>
      </c>
      <c r="BI913" s="97">
        <f t="shared" si="583"/>
        <v>0</v>
      </c>
      <c r="BJ913" s="97">
        <f t="shared" si="584"/>
        <v>0</v>
      </c>
      <c r="BK913" s="97">
        <f t="shared" si="585"/>
        <v>0</v>
      </c>
      <c r="BL913" s="97">
        <f t="shared" si="586"/>
        <v>0</v>
      </c>
      <c r="BM913" s="97">
        <f t="shared" si="587"/>
        <v>0</v>
      </c>
      <c r="BN913" s="97">
        <f t="shared" si="588"/>
        <v>0</v>
      </c>
      <c r="BO913" s="97">
        <f t="shared" si="589"/>
        <v>0</v>
      </c>
      <c r="BP913" s="97">
        <f t="shared" si="590"/>
        <v>0</v>
      </c>
      <c r="BQ913" s="97">
        <f t="shared" si="591"/>
        <v>0</v>
      </c>
      <c r="BR913" s="97">
        <f t="shared" si="592"/>
        <v>0</v>
      </c>
      <c r="BS913" s="98">
        <f t="shared" si="593"/>
        <v>0</v>
      </c>
      <c r="BT913" s="183"/>
      <c r="BV913" s="136"/>
    </row>
    <row r="914" spans="1:74" s="118" customFormat="1" ht="31.5" customHeight="1" x14ac:dyDescent="0.25">
      <c r="A914" s="74">
        <v>22</v>
      </c>
      <c r="B914" s="75">
        <v>1020</v>
      </c>
      <c r="C914" s="49" t="s">
        <v>738</v>
      </c>
      <c r="D914" s="76" t="s">
        <v>2906</v>
      </c>
      <c r="E914" s="48" t="s">
        <v>1070</v>
      </c>
      <c r="F914" s="87" t="s">
        <v>2925</v>
      </c>
      <c r="G914" s="87"/>
      <c r="H914" s="87"/>
      <c r="I914" s="87"/>
      <c r="J914" s="109"/>
      <c r="K914" s="87"/>
      <c r="L914" s="87"/>
      <c r="M914" s="48" t="s">
        <v>2972</v>
      </c>
      <c r="N914" s="49" t="s">
        <v>3113</v>
      </c>
      <c r="O914" s="49"/>
      <c r="P914" s="76" t="str">
        <f t="shared" si="599"/>
        <v/>
      </c>
      <c r="Q914" s="88" t="s">
        <v>740</v>
      </c>
      <c r="R914" s="49"/>
      <c r="S914" s="76" t="s">
        <v>1854</v>
      </c>
      <c r="T914" s="76" t="s">
        <v>17</v>
      </c>
      <c r="U914" s="89"/>
      <c r="V914" s="90">
        <v>1</v>
      </c>
      <c r="W914" s="399">
        <f t="shared" si="571"/>
        <v>83090</v>
      </c>
      <c r="X914" s="171" t="s">
        <v>2921</v>
      </c>
      <c r="Y914" s="76"/>
      <c r="Z914" s="473" t="s">
        <v>4576</v>
      </c>
      <c r="AA914" s="473" t="s">
        <v>4575</v>
      </c>
      <c r="AB914" s="473" t="s">
        <v>4576</v>
      </c>
      <c r="AC914" s="132">
        <v>43553</v>
      </c>
      <c r="AD914" s="132">
        <v>42872</v>
      </c>
      <c r="AE914" s="132">
        <v>41362</v>
      </c>
      <c r="AF914" s="132" t="str">
        <f t="shared" si="572"/>
        <v/>
      </c>
      <c r="AG914" s="132">
        <f t="shared" si="573"/>
        <v>41362</v>
      </c>
      <c r="AH914" s="132"/>
      <c r="AI914" s="204"/>
      <c r="AJ914" s="205"/>
      <c r="AK914" s="206"/>
      <c r="AL914" s="207"/>
      <c r="AM914" s="208">
        <v>83090</v>
      </c>
      <c r="AN914" s="93"/>
      <c r="AO914" s="49" t="str">
        <f t="shared" si="574"/>
        <v>静岡県駿東郡小山町用沢字相野１４４５－１８６</v>
      </c>
      <c r="AP914" s="49"/>
      <c r="AQ914" s="89"/>
      <c r="AR914" s="93"/>
      <c r="AS914" s="89"/>
      <c r="AT914" s="93"/>
      <c r="AU914" s="89"/>
      <c r="AV914" s="93"/>
      <c r="AW914" s="89"/>
      <c r="AX914" s="94"/>
      <c r="AY914" s="391">
        <f t="shared" si="595"/>
        <v>0</v>
      </c>
      <c r="AZ914" s="95">
        <f t="shared" si="597"/>
        <v>83090</v>
      </c>
      <c r="BA914" s="49" t="str">
        <f t="shared" si="576"/>
        <v>静岡県駿東郡小山町用沢字相野１４４５－１８６</v>
      </c>
      <c r="BB914" s="48">
        <f t="shared" si="596"/>
        <v>1</v>
      </c>
      <c r="BC914" s="96">
        <f t="shared" si="577"/>
        <v>0</v>
      </c>
      <c r="BD914" s="89">
        <f t="shared" si="598"/>
        <v>43553</v>
      </c>
      <c r="BE914" s="97">
        <f t="shared" si="579"/>
        <v>0</v>
      </c>
      <c r="BF914" s="97">
        <f t="shared" si="580"/>
        <v>0</v>
      </c>
      <c r="BG914" s="97">
        <f t="shared" si="581"/>
        <v>0</v>
      </c>
      <c r="BH914" s="97">
        <f t="shared" si="582"/>
        <v>0</v>
      </c>
      <c r="BI914" s="97">
        <f t="shared" si="583"/>
        <v>0</v>
      </c>
      <c r="BJ914" s="97">
        <f t="shared" si="584"/>
        <v>0</v>
      </c>
      <c r="BK914" s="97">
        <f t="shared" si="585"/>
        <v>0</v>
      </c>
      <c r="BL914" s="97">
        <f t="shared" si="586"/>
        <v>0</v>
      </c>
      <c r="BM914" s="97">
        <f t="shared" si="587"/>
        <v>0</v>
      </c>
      <c r="BN914" s="97">
        <f t="shared" si="588"/>
        <v>0</v>
      </c>
      <c r="BO914" s="97">
        <f t="shared" si="589"/>
        <v>0</v>
      </c>
      <c r="BP914" s="97">
        <f t="shared" si="590"/>
        <v>83090</v>
      </c>
      <c r="BQ914" s="97">
        <f t="shared" si="591"/>
        <v>0</v>
      </c>
      <c r="BR914" s="97">
        <f t="shared" si="592"/>
        <v>0</v>
      </c>
      <c r="BS914" s="98">
        <f t="shared" si="593"/>
        <v>0</v>
      </c>
      <c r="BT914" s="183"/>
      <c r="BV914" s="136"/>
    </row>
    <row r="915" spans="1:74" s="118" customFormat="1" ht="31.5" customHeight="1" x14ac:dyDescent="0.25">
      <c r="A915" s="74">
        <v>22</v>
      </c>
      <c r="B915" s="75">
        <v>1018</v>
      </c>
      <c r="C915" s="49" t="s">
        <v>738</v>
      </c>
      <c r="D915" s="76" t="s">
        <v>2906</v>
      </c>
      <c r="E915" s="48" t="s">
        <v>1070</v>
      </c>
      <c r="F915" s="87" t="s">
        <v>3114</v>
      </c>
      <c r="G915" s="87"/>
      <c r="H915" s="87"/>
      <c r="I915" s="87"/>
      <c r="J915" s="109"/>
      <c r="K915" s="87"/>
      <c r="L915" s="87"/>
      <c r="M915" s="48" t="s">
        <v>2972</v>
      </c>
      <c r="N915" s="49" t="s">
        <v>3113</v>
      </c>
      <c r="O915" s="49"/>
      <c r="P915" s="76" t="str">
        <f t="shared" si="599"/>
        <v/>
      </c>
      <c r="Q915" s="88" t="s">
        <v>740</v>
      </c>
      <c r="R915" s="49"/>
      <c r="S915" s="76" t="s">
        <v>1854</v>
      </c>
      <c r="T915" s="76" t="s">
        <v>17</v>
      </c>
      <c r="U915" s="89"/>
      <c r="V915" s="90">
        <v>1</v>
      </c>
      <c r="W915" s="399">
        <f t="shared" si="571"/>
        <v>498750</v>
      </c>
      <c r="X915" s="171" t="s">
        <v>2921</v>
      </c>
      <c r="Y915" s="76"/>
      <c r="Z915" s="473" t="s">
        <v>4576</v>
      </c>
      <c r="AA915" s="473" t="s">
        <v>4575</v>
      </c>
      <c r="AB915" s="473" t="s">
        <v>4576</v>
      </c>
      <c r="AC915" s="132" t="s">
        <v>3074</v>
      </c>
      <c r="AD915" s="132">
        <v>42872</v>
      </c>
      <c r="AE915" s="132"/>
      <c r="AF915" s="132" t="str">
        <f t="shared" si="572"/>
        <v/>
      </c>
      <c r="AG915" s="132">
        <f t="shared" si="573"/>
        <v>42872</v>
      </c>
      <c r="AH915" s="132"/>
      <c r="AI915" s="204"/>
      <c r="AJ915" s="205"/>
      <c r="AK915" s="206"/>
      <c r="AL915" s="207"/>
      <c r="AM915" s="208">
        <v>498750</v>
      </c>
      <c r="AN915" s="93"/>
      <c r="AO915" s="49" t="str">
        <f t="shared" si="574"/>
        <v>静岡県駿東郡小山町用沢字相野１４４５－１８６</v>
      </c>
      <c r="AP915" s="49"/>
      <c r="AQ915" s="89"/>
      <c r="AR915" s="93"/>
      <c r="AS915" s="89"/>
      <c r="AT915" s="93"/>
      <c r="AU915" s="89"/>
      <c r="AV915" s="93"/>
      <c r="AW915" s="89"/>
      <c r="AX915" s="94"/>
      <c r="AY915" s="391">
        <f t="shared" si="595"/>
        <v>0</v>
      </c>
      <c r="AZ915" s="95">
        <f t="shared" si="597"/>
        <v>498750</v>
      </c>
      <c r="BA915" s="49" t="str">
        <f t="shared" si="576"/>
        <v>静岡県駿東郡小山町用沢字相野１４４５－１８６</v>
      </c>
      <c r="BB915" s="48">
        <f t="shared" si="596"/>
        <v>1</v>
      </c>
      <c r="BC915" s="96">
        <f t="shared" si="577"/>
        <v>0</v>
      </c>
      <c r="BD915" s="89" t="str">
        <f t="shared" si="598"/>
        <v>記載無</v>
      </c>
      <c r="BE915" s="97">
        <f t="shared" si="579"/>
        <v>0</v>
      </c>
      <c r="BF915" s="97">
        <f t="shared" si="580"/>
        <v>0</v>
      </c>
      <c r="BG915" s="97">
        <f t="shared" si="581"/>
        <v>0</v>
      </c>
      <c r="BH915" s="97">
        <f t="shared" si="582"/>
        <v>0</v>
      </c>
      <c r="BI915" s="97">
        <f t="shared" si="583"/>
        <v>0</v>
      </c>
      <c r="BJ915" s="97">
        <f t="shared" si="584"/>
        <v>0</v>
      </c>
      <c r="BK915" s="97">
        <f t="shared" si="585"/>
        <v>0</v>
      </c>
      <c r="BL915" s="97">
        <f t="shared" si="586"/>
        <v>0</v>
      </c>
      <c r="BM915" s="97">
        <f t="shared" si="587"/>
        <v>0</v>
      </c>
      <c r="BN915" s="97">
        <f t="shared" si="588"/>
        <v>0</v>
      </c>
      <c r="BO915" s="97">
        <f t="shared" si="589"/>
        <v>0</v>
      </c>
      <c r="BP915" s="97">
        <f t="shared" si="590"/>
        <v>0</v>
      </c>
      <c r="BQ915" s="97">
        <f t="shared" si="591"/>
        <v>0</v>
      </c>
      <c r="BR915" s="97">
        <f t="shared" si="592"/>
        <v>0</v>
      </c>
      <c r="BS915" s="98">
        <f t="shared" si="593"/>
        <v>498750</v>
      </c>
      <c r="BT915" s="183"/>
      <c r="BV915" s="136"/>
    </row>
    <row r="916" spans="1:74" s="118" customFormat="1" ht="31.5" customHeight="1" x14ac:dyDescent="0.25">
      <c r="A916" s="74">
        <v>22</v>
      </c>
      <c r="B916" s="75">
        <v>1020</v>
      </c>
      <c r="C916" s="49" t="s">
        <v>738</v>
      </c>
      <c r="D916" s="76" t="s">
        <v>2906</v>
      </c>
      <c r="E916" s="48" t="s">
        <v>1070</v>
      </c>
      <c r="F916" s="87" t="s">
        <v>2925</v>
      </c>
      <c r="G916" s="87"/>
      <c r="H916" s="87"/>
      <c r="I916" s="87"/>
      <c r="J916" s="109"/>
      <c r="K916" s="87"/>
      <c r="L916" s="87"/>
      <c r="M916" s="48" t="s">
        <v>2972</v>
      </c>
      <c r="N916" s="49" t="s">
        <v>2301</v>
      </c>
      <c r="O916" s="76" t="s">
        <v>3745</v>
      </c>
      <c r="P916" s="76" t="str">
        <f t="shared" si="599"/>
        <v/>
      </c>
      <c r="Q916" s="88" t="s">
        <v>740</v>
      </c>
      <c r="R916" s="49"/>
      <c r="S916" s="76" t="s">
        <v>1854</v>
      </c>
      <c r="T916" s="76" t="s">
        <v>17</v>
      </c>
      <c r="U916" s="89"/>
      <c r="V916" s="90">
        <v>1</v>
      </c>
      <c r="W916" s="399">
        <f t="shared" si="571"/>
        <v>581840</v>
      </c>
      <c r="X916" s="171" t="s">
        <v>2921</v>
      </c>
      <c r="Y916" s="419"/>
      <c r="Z916" s="473" t="s">
        <v>4576</v>
      </c>
      <c r="AA916" s="473" t="s">
        <v>4575</v>
      </c>
      <c r="AB916" s="473" t="s">
        <v>4576</v>
      </c>
      <c r="AC916" s="132" t="str">
        <f>IF(AZ916=0,"【支払済】","")</f>
        <v>【支払済】</v>
      </c>
      <c r="AD916" s="132">
        <v>42872</v>
      </c>
      <c r="AE916" s="132">
        <v>41362</v>
      </c>
      <c r="AF916" s="132" t="str">
        <f t="shared" si="572"/>
        <v/>
      </c>
      <c r="AG916" s="132">
        <f t="shared" si="573"/>
        <v>41362</v>
      </c>
      <c r="AH916" s="132"/>
      <c r="AI916" s="204"/>
      <c r="AJ916" s="205"/>
      <c r="AK916" s="211"/>
      <c r="AL916" s="207"/>
      <c r="AM916" s="208">
        <v>581840</v>
      </c>
      <c r="AN916" s="93"/>
      <c r="AO916" s="49" t="str">
        <f t="shared" si="574"/>
        <v>静岡県駿東郡小山町用沢字相野１４４５－１８６（199）</v>
      </c>
      <c r="AP916" s="208"/>
      <c r="AQ916" s="89">
        <v>43549</v>
      </c>
      <c r="AR916" s="93">
        <v>581840</v>
      </c>
      <c r="AS916" s="89"/>
      <c r="AT916" s="93"/>
      <c r="AU916" s="89"/>
      <c r="AV916" s="93"/>
      <c r="AW916" s="89"/>
      <c r="AX916" s="94"/>
      <c r="AY916" s="391">
        <f t="shared" si="595"/>
        <v>581840</v>
      </c>
      <c r="AZ916" s="95">
        <f t="shared" si="597"/>
        <v>0</v>
      </c>
      <c r="BA916" s="49" t="str">
        <f t="shared" si="576"/>
        <v>静岡県駿東郡小山町用沢字相野１４４５－１８６（199）</v>
      </c>
      <c r="BB916" s="48">
        <f t="shared" si="596"/>
        <v>1</v>
      </c>
      <c r="BC916" s="96">
        <f t="shared" si="577"/>
        <v>0</v>
      </c>
      <c r="BD916" s="89" t="str">
        <f t="shared" si="598"/>
        <v>【支払済】</v>
      </c>
      <c r="BE916" s="97">
        <f t="shared" si="579"/>
        <v>0</v>
      </c>
      <c r="BF916" s="97">
        <f t="shared" si="580"/>
        <v>0</v>
      </c>
      <c r="BG916" s="97">
        <f t="shared" si="581"/>
        <v>0</v>
      </c>
      <c r="BH916" s="97">
        <f t="shared" si="582"/>
        <v>0</v>
      </c>
      <c r="BI916" s="97">
        <f t="shared" si="583"/>
        <v>0</v>
      </c>
      <c r="BJ916" s="97">
        <f t="shared" si="584"/>
        <v>0</v>
      </c>
      <c r="BK916" s="97">
        <f t="shared" si="585"/>
        <v>0</v>
      </c>
      <c r="BL916" s="97">
        <f t="shared" si="586"/>
        <v>0</v>
      </c>
      <c r="BM916" s="97">
        <f t="shared" si="587"/>
        <v>0</v>
      </c>
      <c r="BN916" s="97">
        <f t="shared" si="588"/>
        <v>0</v>
      </c>
      <c r="BO916" s="97">
        <f t="shared" si="589"/>
        <v>0</v>
      </c>
      <c r="BP916" s="97">
        <f t="shared" si="590"/>
        <v>0</v>
      </c>
      <c r="BQ916" s="97">
        <f t="shared" si="591"/>
        <v>0</v>
      </c>
      <c r="BR916" s="97">
        <f t="shared" si="592"/>
        <v>0</v>
      </c>
      <c r="BS916" s="98">
        <f t="shared" si="593"/>
        <v>0</v>
      </c>
      <c r="BT916" s="183"/>
      <c r="BV916" s="492"/>
    </row>
    <row r="917" spans="1:74" s="118" customFormat="1" ht="31.5" customHeight="1" x14ac:dyDescent="0.25">
      <c r="A917" s="74">
        <v>22</v>
      </c>
      <c r="B917" s="75">
        <v>1020</v>
      </c>
      <c r="C917" s="49" t="s">
        <v>738</v>
      </c>
      <c r="D917" s="76" t="s">
        <v>2906</v>
      </c>
      <c r="E917" s="48" t="s">
        <v>1070</v>
      </c>
      <c r="F917" s="87" t="s">
        <v>2925</v>
      </c>
      <c r="G917" s="87"/>
      <c r="H917" s="87"/>
      <c r="I917" s="87"/>
      <c r="J917" s="109"/>
      <c r="K917" s="87"/>
      <c r="L917" s="87"/>
      <c r="M917" s="48" t="s">
        <v>2972</v>
      </c>
      <c r="N917" s="49" t="s">
        <v>2301</v>
      </c>
      <c r="O917" s="76" t="s">
        <v>3745</v>
      </c>
      <c r="P917" s="76" t="str">
        <f t="shared" si="599"/>
        <v/>
      </c>
      <c r="Q917" s="88" t="s">
        <v>740</v>
      </c>
      <c r="R917" s="49"/>
      <c r="S917" s="76" t="s">
        <v>1854</v>
      </c>
      <c r="T917" s="76" t="s">
        <v>17</v>
      </c>
      <c r="U917" s="89"/>
      <c r="V917" s="90">
        <v>1</v>
      </c>
      <c r="W917" s="399">
        <f t="shared" si="571"/>
        <v>581840</v>
      </c>
      <c r="X917" s="171" t="s">
        <v>2921</v>
      </c>
      <c r="Y917" s="419"/>
      <c r="Z917" s="473" t="s">
        <v>4576</v>
      </c>
      <c r="AA917" s="473" t="s">
        <v>4575</v>
      </c>
      <c r="AB917" s="473" t="s">
        <v>4576</v>
      </c>
      <c r="AC917" s="132" t="str">
        <f>IF(AZ917=0,"【支払済】","")</f>
        <v>【支払済】</v>
      </c>
      <c r="AD917" s="132">
        <v>42872</v>
      </c>
      <c r="AE917" s="132">
        <v>41362</v>
      </c>
      <c r="AF917" s="132" t="str">
        <f t="shared" si="572"/>
        <v/>
      </c>
      <c r="AG917" s="132">
        <f t="shared" si="573"/>
        <v>41362</v>
      </c>
      <c r="AH917" s="132"/>
      <c r="AI917" s="204"/>
      <c r="AJ917" s="205"/>
      <c r="AK917" s="211"/>
      <c r="AL917" s="207"/>
      <c r="AM917" s="208">
        <v>581840</v>
      </c>
      <c r="AN917" s="93"/>
      <c r="AO917" s="49" t="str">
        <f t="shared" si="574"/>
        <v>静岡県駿東郡小山町用沢字相野１４４５－１８６（199）</v>
      </c>
      <c r="AP917" s="208"/>
      <c r="AQ917" s="89">
        <v>43549</v>
      </c>
      <c r="AR917" s="93">
        <v>581840</v>
      </c>
      <c r="AS917" s="89"/>
      <c r="AT917" s="93"/>
      <c r="AU917" s="89"/>
      <c r="AV917" s="93"/>
      <c r="AW917" s="89"/>
      <c r="AX917" s="94"/>
      <c r="AY917" s="391">
        <f t="shared" si="595"/>
        <v>581840</v>
      </c>
      <c r="AZ917" s="95">
        <f t="shared" si="597"/>
        <v>0</v>
      </c>
      <c r="BA917" s="49" t="str">
        <f t="shared" si="576"/>
        <v>静岡県駿東郡小山町用沢字相野１４４５－１８６（199）</v>
      </c>
      <c r="BB917" s="48">
        <f t="shared" si="596"/>
        <v>1</v>
      </c>
      <c r="BC917" s="96">
        <f t="shared" si="577"/>
        <v>0</v>
      </c>
      <c r="BD917" s="89" t="str">
        <f t="shared" si="598"/>
        <v>【支払済】</v>
      </c>
      <c r="BE917" s="97">
        <f t="shared" si="579"/>
        <v>0</v>
      </c>
      <c r="BF917" s="97">
        <f t="shared" si="580"/>
        <v>0</v>
      </c>
      <c r="BG917" s="97">
        <f t="shared" si="581"/>
        <v>0</v>
      </c>
      <c r="BH917" s="97">
        <f t="shared" si="582"/>
        <v>0</v>
      </c>
      <c r="BI917" s="97">
        <f t="shared" si="583"/>
        <v>0</v>
      </c>
      <c r="BJ917" s="97">
        <f t="shared" si="584"/>
        <v>0</v>
      </c>
      <c r="BK917" s="97">
        <f t="shared" si="585"/>
        <v>0</v>
      </c>
      <c r="BL917" s="97">
        <f t="shared" si="586"/>
        <v>0</v>
      </c>
      <c r="BM917" s="97">
        <f t="shared" si="587"/>
        <v>0</v>
      </c>
      <c r="BN917" s="97">
        <f t="shared" si="588"/>
        <v>0</v>
      </c>
      <c r="BO917" s="97">
        <f t="shared" si="589"/>
        <v>0</v>
      </c>
      <c r="BP917" s="97">
        <f t="shared" si="590"/>
        <v>0</v>
      </c>
      <c r="BQ917" s="97">
        <f t="shared" si="591"/>
        <v>0</v>
      </c>
      <c r="BR917" s="97">
        <f t="shared" si="592"/>
        <v>0</v>
      </c>
      <c r="BS917" s="98">
        <f t="shared" si="593"/>
        <v>0</v>
      </c>
      <c r="BT917" s="183"/>
      <c r="BV917" s="492"/>
    </row>
    <row r="918" spans="1:74" s="118" customFormat="1" ht="31.5" customHeight="1" x14ac:dyDescent="0.25">
      <c r="A918" s="74">
        <v>22</v>
      </c>
      <c r="B918" s="75">
        <v>1020</v>
      </c>
      <c r="C918" s="49" t="s">
        <v>738</v>
      </c>
      <c r="D918" s="76" t="s">
        <v>2906</v>
      </c>
      <c r="E918" s="48" t="s">
        <v>1070</v>
      </c>
      <c r="F918" s="87" t="s">
        <v>2925</v>
      </c>
      <c r="G918" s="87"/>
      <c r="H918" s="87"/>
      <c r="I918" s="87"/>
      <c r="J918" s="109"/>
      <c r="K918" s="87"/>
      <c r="L918" s="87"/>
      <c r="M918" s="48" t="s">
        <v>2972</v>
      </c>
      <c r="N918" s="49" t="s">
        <v>2301</v>
      </c>
      <c r="O918" s="49"/>
      <c r="P918" s="76" t="str">
        <f t="shared" si="599"/>
        <v/>
      </c>
      <c r="Q918" s="88" t="s">
        <v>740</v>
      </c>
      <c r="R918" s="49"/>
      <c r="S918" s="76" t="s">
        <v>1854</v>
      </c>
      <c r="T918" s="76" t="s">
        <v>17</v>
      </c>
      <c r="U918" s="89"/>
      <c r="V918" s="90">
        <v>1</v>
      </c>
      <c r="W918" s="399">
        <f t="shared" si="571"/>
        <v>581840</v>
      </c>
      <c r="X918" s="171" t="s">
        <v>2921</v>
      </c>
      <c r="Y918" s="76"/>
      <c r="Z918" s="473" t="s">
        <v>4576</v>
      </c>
      <c r="AA918" s="473" t="s">
        <v>4575</v>
      </c>
      <c r="AB918" s="473" t="s">
        <v>4576</v>
      </c>
      <c r="AC918" s="132">
        <v>43553</v>
      </c>
      <c r="AD918" s="132">
        <v>42872</v>
      </c>
      <c r="AE918" s="132">
        <v>41362</v>
      </c>
      <c r="AF918" s="132" t="str">
        <f t="shared" si="572"/>
        <v/>
      </c>
      <c r="AG918" s="132">
        <f t="shared" si="573"/>
        <v>41362</v>
      </c>
      <c r="AH918" s="132"/>
      <c r="AI918" s="204"/>
      <c r="AJ918" s="205"/>
      <c r="AK918" s="206"/>
      <c r="AL918" s="207"/>
      <c r="AM918" s="208">
        <v>581840</v>
      </c>
      <c r="AN918" s="93"/>
      <c r="AO918" s="49" t="str">
        <f t="shared" si="574"/>
        <v>静岡県駿東郡小山町用沢字相野１４４５－１８６（199）</v>
      </c>
      <c r="AP918" s="49"/>
      <c r="AQ918" s="89">
        <v>43549</v>
      </c>
      <c r="AR918" s="93">
        <v>581840</v>
      </c>
      <c r="AS918" s="89"/>
      <c r="AT918" s="93"/>
      <c r="AU918" s="89"/>
      <c r="AV918" s="93"/>
      <c r="AW918" s="89"/>
      <c r="AX918" s="94"/>
      <c r="AY918" s="391">
        <f t="shared" si="595"/>
        <v>581840</v>
      </c>
      <c r="AZ918" s="95">
        <f t="shared" si="597"/>
        <v>0</v>
      </c>
      <c r="BA918" s="49" t="str">
        <f t="shared" si="576"/>
        <v>静岡県駿東郡小山町用沢字相野１４４５－１８６（199）</v>
      </c>
      <c r="BB918" s="48">
        <f t="shared" si="596"/>
        <v>1</v>
      </c>
      <c r="BC918" s="96">
        <f t="shared" si="577"/>
        <v>0</v>
      </c>
      <c r="BD918" s="89">
        <f t="shared" si="598"/>
        <v>43553</v>
      </c>
      <c r="BE918" s="97">
        <f t="shared" si="579"/>
        <v>0</v>
      </c>
      <c r="BF918" s="97">
        <f t="shared" si="580"/>
        <v>0</v>
      </c>
      <c r="BG918" s="97">
        <f t="shared" si="581"/>
        <v>0</v>
      </c>
      <c r="BH918" s="97">
        <f t="shared" si="582"/>
        <v>0</v>
      </c>
      <c r="BI918" s="97">
        <f t="shared" si="583"/>
        <v>0</v>
      </c>
      <c r="BJ918" s="97">
        <f t="shared" si="584"/>
        <v>0</v>
      </c>
      <c r="BK918" s="97">
        <f t="shared" si="585"/>
        <v>0</v>
      </c>
      <c r="BL918" s="97">
        <f t="shared" si="586"/>
        <v>0</v>
      </c>
      <c r="BM918" s="97">
        <f t="shared" si="587"/>
        <v>0</v>
      </c>
      <c r="BN918" s="97">
        <f t="shared" si="588"/>
        <v>0</v>
      </c>
      <c r="BO918" s="97">
        <f t="shared" si="589"/>
        <v>0</v>
      </c>
      <c r="BP918" s="97">
        <f t="shared" si="590"/>
        <v>0</v>
      </c>
      <c r="BQ918" s="97">
        <f t="shared" si="591"/>
        <v>0</v>
      </c>
      <c r="BR918" s="97">
        <f t="shared" si="592"/>
        <v>0</v>
      </c>
      <c r="BS918" s="98">
        <f t="shared" si="593"/>
        <v>0</v>
      </c>
      <c r="BT918" s="183"/>
      <c r="BV918" s="136"/>
    </row>
    <row r="919" spans="1:74" s="118" customFormat="1" ht="31.5" customHeight="1" x14ac:dyDescent="0.25">
      <c r="A919" s="74">
        <v>22</v>
      </c>
      <c r="B919" s="75">
        <v>1022</v>
      </c>
      <c r="C919" s="49" t="s">
        <v>738</v>
      </c>
      <c r="D919" s="76" t="s">
        <v>3117</v>
      </c>
      <c r="E919" s="48" t="s">
        <v>1070</v>
      </c>
      <c r="F919" s="87" t="s">
        <v>2924</v>
      </c>
      <c r="G919" s="87"/>
      <c r="H919" s="87"/>
      <c r="I919" s="87"/>
      <c r="J919" s="109"/>
      <c r="K919" s="87"/>
      <c r="L919" s="87"/>
      <c r="M919" s="48" t="s">
        <v>2972</v>
      </c>
      <c r="N919" s="49" t="s">
        <v>3116</v>
      </c>
      <c r="O919" s="49"/>
      <c r="P919" s="76" t="str">
        <f t="shared" si="599"/>
        <v/>
      </c>
      <c r="Q919" s="88" t="s">
        <v>740</v>
      </c>
      <c r="R919" s="49"/>
      <c r="S919" s="76" t="s">
        <v>1854</v>
      </c>
      <c r="T919" s="76" t="s">
        <v>17</v>
      </c>
      <c r="U919" s="89"/>
      <c r="V919" s="90">
        <v>1</v>
      </c>
      <c r="W919" s="399">
        <f t="shared" si="571"/>
        <v>83090</v>
      </c>
      <c r="X919" s="171" t="s">
        <v>2922</v>
      </c>
      <c r="Y919" s="76"/>
      <c r="Z919" s="473" t="s">
        <v>4576</v>
      </c>
      <c r="AA919" s="473" t="s">
        <v>4575</v>
      </c>
      <c r="AB919" s="473" t="s">
        <v>4576</v>
      </c>
      <c r="AC919" s="132" t="s">
        <v>3074</v>
      </c>
      <c r="AD919" s="132">
        <v>42872</v>
      </c>
      <c r="AE919" s="132"/>
      <c r="AF919" s="132" t="str">
        <f t="shared" si="572"/>
        <v/>
      </c>
      <c r="AG919" s="132">
        <f t="shared" si="573"/>
        <v>42872</v>
      </c>
      <c r="AH919" s="132"/>
      <c r="AI919" s="204"/>
      <c r="AJ919" s="205"/>
      <c r="AK919" s="206"/>
      <c r="AL919" s="207"/>
      <c r="AM919" s="208">
        <v>83090</v>
      </c>
      <c r="AN919" s="93"/>
      <c r="AO919" s="49" t="str">
        <f t="shared" si="574"/>
        <v>静岡県駿東郡小山町用沢字相野１４４５－３6</v>
      </c>
      <c r="AP919" s="49"/>
      <c r="AQ919" s="89"/>
      <c r="AR919" s="93"/>
      <c r="AS919" s="89"/>
      <c r="AT919" s="93"/>
      <c r="AU919" s="89"/>
      <c r="AV919" s="93"/>
      <c r="AW919" s="89"/>
      <c r="AX919" s="94"/>
      <c r="AY919" s="391">
        <f t="shared" si="595"/>
        <v>0</v>
      </c>
      <c r="AZ919" s="95">
        <f t="shared" si="597"/>
        <v>83090</v>
      </c>
      <c r="BA919" s="49" t="str">
        <f t="shared" si="576"/>
        <v>静岡県駿東郡小山町用沢字相野１４４５－３6</v>
      </c>
      <c r="BB919" s="48">
        <f t="shared" si="596"/>
        <v>1</v>
      </c>
      <c r="BC919" s="96">
        <f t="shared" si="577"/>
        <v>0</v>
      </c>
      <c r="BD919" s="89" t="str">
        <f t="shared" si="598"/>
        <v>記載無</v>
      </c>
      <c r="BE919" s="97">
        <f t="shared" si="579"/>
        <v>0</v>
      </c>
      <c r="BF919" s="97">
        <f t="shared" si="580"/>
        <v>0</v>
      </c>
      <c r="BG919" s="97">
        <f t="shared" si="581"/>
        <v>0</v>
      </c>
      <c r="BH919" s="97">
        <f t="shared" si="582"/>
        <v>0</v>
      </c>
      <c r="BI919" s="97">
        <f t="shared" si="583"/>
        <v>0</v>
      </c>
      <c r="BJ919" s="97">
        <f t="shared" si="584"/>
        <v>0</v>
      </c>
      <c r="BK919" s="97">
        <f t="shared" si="585"/>
        <v>0</v>
      </c>
      <c r="BL919" s="97">
        <f t="shared" si="586"/>
        <v>0</v>
      </c>
      <c r="BM919" s="97">
        <f t="shared" si="587"/>
        <v>0</v>
      </c>
      <c r="BN919" s="97">
        <f t="shared" si="588"/>
        <v>0</v>
      </c>
      <c r="BO919" s="97">
        <f t="shared" si="589"/>
        <v>0</v>
      </c>
      <c r="BP919" s="97">
        <f t="shared" si="590"/>
        <v>0</v>
      </c>
      <c r="BQ919" s="97">
        <f t="shared" si="591"/>
        <v>0</v>
      </c>
      <c r="BR919" s="97">
        <f t="shared" si="592"/>
        <v>0</v>
      </c>
      <c r="BS919" s="98">
        <f t="shared" si="593"/>
        <v>83090</v>
      </c>
      <c r="BT919" s="183"/>
      <c r="BU919" s="100"/>
      <c r="BV919" s="136"/>
    </row>
    <row r="920" spans="1:74" s="118" customFormat="1" ht="31.5" customHeight="1" x14ac:dyDescent="0.25">
      <c r="A920" s="74">
        <v>22</v>
      </c>
      <c r="B920" s="75">
        <v>1019</v>
      </c>
      <c r="C920" s="49" t="s">
        <v>738</v>
      </c>
      <c r="D920" s="76" t="s">
        <v>3117</v>
      </c>
      <c r="E920" s="48" t="s">
        <v>1070</v>
      </c>
      <c r="F920" s="87" t="s">
        <v>3115</v>
      </c>
      <c r="G920" s="87"/>
      <c r="H920" s="87"/>
      <c r="I920" s="87"/>
      <c r="J920" s="109"/>
      <c r="K920" s="87"/>
      <c r="L920" s="87"/>
      <c r="M920" s="48" t="s">
        <v>2972</v>
      </c>
      <c r="N920" s="49" t="s">
        <v>3116</v>
      </c>
      <c r="O920" s="49"/>
      <c r="P920" s="76" t="str">
        <f t="shared" si="599"/>
        <v/>
      </c>
      <c r="Q920" s="88" t="s">
        <v>740</v>
      </c>
      <c r="R920" s="49"/>
      <c r="S920" s="76" t="s">
        <v>1854</v>
      </c>
      <c r="T920" s="76" t="s">
        <v>17</v>
      </c>
      <c r="U920" s="89"/>
      <c r="V920" s="90">
        <v>1</v>
      </c>
      <c r="W920" s="399">
        <f t="shared" si="571"/>
        <v>498750</v>
      </c>
      <c r="X920" s="171" t="s">
        <v>2922</v>
      </c>
      <c r="Y920" s="76"/>
      <c r="Z920" s="473" t="s">
        <v>4576</v>
      </c>
      <c r="AA920" s="473" t="s">
        <v>4575</v>
      </c>
      <c r="AB920" s="473" t="s">
        <v>4576</v>
      </c>
      <c r="AC920" s="132" t="s">
        <v>3074</v>
      </c>
      <c r="AD920" s="132">
        <v>42872</v>
      </c>
      <c r="AE920" s="132"/>
      <c r="AF920" s="132" t="str">
        <f t="shared" si="572"/>
        <v/>
      </c>
      <c r="AG920" s="132">
        <f t="shared" si="573"/>
        <v>42872</v>
      </c>
      <c r="AH920" s="132"/>
      <c r="AI920" s="204"/>
      <c r="AJ920" s="205"/>
      <c r="AK920" s="206"/>
      <c r="AL920" s="207"/>
      <c r="AM920" s="208">
        <v>498750</v>
      </c>
      <c r="AN920" s="93"/>
      <c r="AO920" s="49" t="str">
        <f t="shared" si="574"/>
        <v>静岡県駿東郡小山町用沢字相野１４４５－３6</v>
      </c>
      <c r="AP920" s="49"/>
      <c r="AQ920" s="89"/>
      <c r="AR920" s="93"/>
      <c r="AS920" s="89"/>
      <c r="AT920" s="93"/>
      <c r="AU920" s="89"/>
      <c r="AV920" s="93"/>
      <c r="AW920" s="89"/>
      <c r="AX920" s="94"/>
      <c r="AY920" s="391">
        <f t="shared" si="595"/>
        <v>0</v>
      </c>
      <c r="AZ920" s="95">
        <f t="shared" si="597"/>
        <v>498750</v>
      </c>
      <c r="BA920" s="49" t="str">
        <f t="shared" si="576"/>
        <v>静岡県駿東郡小山町用沢字相野１４４５－３6</v>
      </c>
      <c r="BB920" s="48">
        <f t="shared" si="596"/>
        <v>1</v>
      </c>
      <c r="BC920" s="96">
        <f t="shared" si="577"/>
        <v>0</v>
      </c>
      <c r="BD920" s="89" t="str">
        <f t="shared" si="598"/>
        <v>記載無</v>
      </c>
      <c r="BE920" s="97">
        <f t="shared" si="579"/>
        <v>0</v>
      </c>
      <c r="BF920" s="97">
        <f t="shared" si="580"/>
        <v>0</v>
      </c>
      <c r="BG920" s="97">
        <f t="shared" si="581"/>
        <v>0</v>
      </c>
      <c r="BH920" s="97">
        <f t="shared" si="582"/>
        <v>0</v>
      </c>
      <c r="BI920" s="97">
        <f t="shared" si="583"/>
        <v>0</v>
      </c>
      <c r="BJ920" s="97">
        <f t="shared" si="584"/>
        <v>0</v>
      </c>
      <c r="BK920" s="97">
        <f t="shared" si="585"/>
        <v>0</v>
      </c>
      <c r="BL920" s="97">
        <f t="shared" si="586"/>
        <v>0</v>
      </c>
      <c r="BM920" s="97">
        <f t="shared" si="587"/>
        <v>0</v>
      </c>
      <c r="BN920" s="97">
        <f t="shared" si="588"/>
        <v>0</v>
      </c>
      <c r="BO920" s="97">
        <f t="shared" si="589"/>
        <v>0</v>
      </c>
      <c r="BP920" s="97">
        <f t="shared" si="590"/>
        <v>0</v>
      </c>
      <c r="BQ920" s="97">
        <f t="shared" si="591"/>
        <v>0</v>
      </c>
      <c r="BR920" s="97">
        <f t="shared" si="592"/>
        <v>0</v>
      </c>
      <c r="BS920" s="98">
        <f t="shared" si="593"/>
        <v>498750</v>
      </c>
      <c r="BT920" s="183"/>
      <c r="BV920" s="136"/>
    </row>
    <row r="921" spans="1:74" s="118" customFormat="1" ht="31.5" customHeight="1" x14ac:dyDescent="0.25">
      <c r="A921" s="74">
        <v>22</v>
      </c>
      <c r="B921" s="75">
        <v>1021</v>
      </c>
      <c r="C921" s="49" t="s">
        <v>738</v>
      </c>
      <c r="D921" s="76" t="s">
        <v>3429</v>
      </c>
      <c r="E921" s="48" t="s">
        <v>1070</v>
      </c>
      <c r="F921" s="87" t="s">
        <v>2924</v>
      </c>
      <c r="G921" s="87"/>
      <c r="H921" s="87"/>
      <c r="I921" s="87"/>
      <c r="J921" s="109"/>
      <c r="K921" s="87"/>
      <c r="L921" s="87"/>
      <c r="M921" s="48" t="s">
        <v>2972</v>
      </c>
      <c r="N921" s="49" t="s">
        <v>2343</v>
      </c>
      <c r="O921" s="76" t="s">
        <v>3745</v>
      </c>
      <c r="P921" s="76" t="str">
        <f t="shared" si="599"/>
        <v/>
      </c>
      <c r="Q921" s="88" t="s">
        <v>740</v>
      </c>
      <c r="R921" s="49"/>
      <c r="S921" s="76" t="s">
        <v>1854</v>
      </c>
      <c r="T921" s="76" t="s">
        <v>17</v>
      </c>
      <c r="U921" s="89"/>
      <c r="V921" s="90">
        <v>1</v>
      </c>
      <c r="W921" s="399">
        <f t="shared" si="571"/>
        <v>581840</v>
      </c>
      <c r="X921" s="171" t="s">
        <v>2922</v>
      </c>
      <c r="Y921" s="419"/>
      <c r="Z921" s="473" t="s">
        <v>4575</v>
      </c>
      <c r="AA921" s="473" t="s">
        <v>4575</v>
      </c>
      <c r="AB921" s="473" t="s">
        <v>4576</v>
      </c>
      <c r="AC921" s="132" t="str">
        <f>IF(AZ921=0,"【支払済】","")</f>
        <v>【支払済】</v>
      </c>
      <c r="AD921" s="132" t="s">
        <v>3034</v>
      </c>
      <c r="AE921" s="132">
        <v>41362</v>
      </c>
      <c r="AF921" s="132" t="str">
        <f t="shared" si="572"/>
        <v/>
      </c>
      <c r="AG921" s="132">
        <f t="shared" si="573"/>
        <v>41362</v>
      </c>
      <c r="AH921" s="132"/>
      <c r="AI921" s="204"/>
      <c r="AJ921" s="205"/>
      <c r="AK921" s="206"/>
      <c r="AL921" s="207"/>
      <c r="AM921" s="208">
        <v>581840</v>
      </c>
      <c r="AN921" s="93"/>
      <c r="AO921" s="49" t="str">
        <f t="shared" si="574"/>
        <v>静岡県駿東郡小山町用沢字相野１４４５－３８</v>
      </c>
      <c r="AP921" s="208"/>
      <c r="AQ921" s="89">
        <v>43549</v>
      </c>
      <c r="AR921" s="93">
        <v>581840</v>
      </c>
      <c r="AS921" s="89"/>
      <c r="AT921" s="93"/>
      <c r="AU921" s="89"/>
      <c r="AV921" s="93"/>
      <c r="AW921" s="89"/>
      <c r="AX921" s="94"/>
      <c r="AY921" s="391">
        <f t="shared" si="595"/>
        <v>581840</v>
      </c>
      <c r="AZ921" s="95">
        <f t="shared" si="597"/>
        <v>0</v>
      </c>
      <c r="BA921" s="49" t="str">
        <f t="shared" si="576"/>
        <v>静岡県駿東郡小山町用沢字相野１４４５－３８</v>
      </c>
      <c r="BB921" s="48">
        <f t="shared" si="596"/>
        <v>1</v>
      </c>
      <c r="BC921" s="96">
        <f t="shared" si="577"/>
        <v>0</v>
      </c>
      <c r="BD921" s="89" t="str">
        <f t="shared" si="598"/>
        <v>【支払済】</v>
      </c>
      <c r="BE921" s="97">
        <f t="shared" si="579"/>
        <v>0</v>
      </c>
      <c r="BF921" s="97">
        <f t="shared" si="580"/>
        <v>0</v>
      </c>
      <c r="BG921" s="97">
        <f t="shared" si="581"/>
        <v>0</v>
      </c>
      <c r="BH921" s="97">
        <f t="shared" si="582"/>
        <v>0</v>
      </c>
      <c r="BI921" s="97">
        <f t="shared" si="583"/>
        <v>0</v>
      </c>
      <c r="BJ921" s="97">
        <f t="shared" si="584"/>
        <v>0</v>
      </c>
      <c r="BK921" s="97">
        <f t="shared" si="585"/>
        <v>0</v>
      </c>
      <c r="BL921" s="97">
        <f t="shared" si="586"/>
        <v>0</v>
      </c>
      <c r="BM921" s="97">
        <f t="shared" si="587"/>
        <v>0</v>
      </c>
      <c r="BN921" s="97">
        <f t="shared" si="588"/>
        <v>0</v>
      </c>
      <c r="BO921" s="97">
        <f t="shared" si="589"/>
        <v>0</v>
      </c>
      <c r="BP921" s="97">
        <f t="shared" si="590"/>
        <v>0</v>
      </c>
      <c r="BQ921" s="97">
        <f t="shared" si="591"/>
        <v>0</v>
      </c>
      <c r="BR921" s="97">
        <f t="shared" si="592"/>
        <v>0</v>
      </c>
      <c r="BS921" s="98">
        <f t="shared" si="593"/>
        <v>0</v>
      </c>
      <c r="BT921" s="183"/>
      <c r="BV921" s="492"/>
    </row>
    <row r="922" spans="1:74" s="118" customFormat="1" ht="31.5" customHeight="1" x14ac:dyDescent="0.25">
      <c r="A922" s="74">
        <v>22</v>
      </c>
      <c r="B922" s="75">
        <v>1021</v>
      </c>
      <c r="C922" s="49" t="s">
        <v>738</v>
      </c>
      <c r="D922" s="76" t="s">
        <v>3429</v>
      </c>
      <c r="E922" s="48" t="s">
        <v>1070</v>
      </c>
      <c r="F922" s="87" t="s">
        <v>2924</v>
      </c>
      <c r="G922" s="87"/>
      <c r="H922" s="87"/>
      <c r="I922" s="87"/>
      <c r="J922" s="109"/>
      <c r="K922" s="87"/>
      <c r="L922" s="87"/>
      <c r="M922" s="48" t="s">
        <v>2972</v>
      </c>
      <c r="N922" s="49" t="s">
        <v>2343</v>
      </c>
      <c r="O922" s="76" t="s">
        <v>3745</v>
      </c>
      <c r="P922" s="76" t="str">
        <f t="shared" si="599"/>
        <v/>
      </c>
      <c r="Q922" s="88" t="s">
        <v>740</v>
      </c>
      <c r="R922" s="49"/>
      <c r="S922" s="76" t="s">
        <v>1854</v>
      </c>
      <c r="T922" s="76" t="s">
        <v>17</v>
      </c>
      <c r="U922" s="89"/>
      <c r="V922" s="90">
        <v>1</v>
      </c>
      <c r="W922" s="399">
        <f t="shared" si="571"/>
        <v>581840</v>
      </c>
      <c r="X922" s="171" t="s">
        <v>2922</v>
      </c>
      <c r="Y922" s="419"/>
      <c r="Z922" s="473" t="s">
        <v>4575</v>
      </c>
      <c r="AA922" s="473" t="s">
        <v>4575</v>
      </c>
      <c r="AB922" s="473" t="s">
        <v>4576</v>
      </c>
      <c r="AC922" s="132" t="str">
        <f>IF(AZ922=0,"【支払済】","")</f>
        <v>【支払済】</v>
      </c>
      <c r="AD922" s="132" t="s">
        <v>4392</v>
      </c>
      <c r="AE922" s="132">
        <v>41362</v>
      </c>
      <c r="AF922" s="132" t="str">
        <f t="shared" si="572"/>
        <v/>
      </c>
      <c r="AG922" s="132">
        <f t="shared" si="573"/>
        <v>41362</v>
      </c>
      <c r="AH922" s="132"/>
      <c r="AI922" s="204"/>
      <c r="AJ922" s="205"/>
      <c r="AK922" s="206"/>
      <c r="AL922" s="207"/>
      <c r="AM922" s="208">
        <v>581840</v>
      </c>
      <c r="AN922" s="93"/>
      <c r="AO922" s="49" t="str">
        <f t="shared" si="574"/>
        <v>静岡県駿東郡小山町用沢字相野１４４５－３８</v>
      </c>
      <c r="AP922" s="208"/>
      <c r="AQ922" s="89">
        <v>43549</v>
      </c>
      <c r="AR922" s="93">
        <v>581840</v>
      </c>
      <c r="AS922" s="89"/>
      <c r="AT922" s="93"/>
      <c r="AU922" s="89"/>
      <c r="AV922" s="93"/>
      <c r="AW922" s="89"/>
      <c r="AX922" s="94"/>
      <c r="AY922" s="391">
        <f t="shared" si="595"/>
        <v>581840</v>
      </c>
      <c r="AZ922" s="95">
        <f t="shared" si="597"/>
        <v>0</v>
      </c>
      <c r="BA922" s="49" t="str">
        <f t="shared" si="576"/>
        <v>静岡県駿東郡小山町用沢字相野１４４５－３８</v>
      </c>
      <c r="BB922" s="48">
        <f t="shared" si="596"/>
        <v>1</v>
      </c>
      <c r="BC922" s="96">
        <f t="shared" si="577"/>
        <v>0</v>
      </c>
      <c r="BD922" s="89" t="str">
        <f t="shared" si="598"/>
        <v>【支払済】</v>
      </c>
      <c r="BE922" s="97">
        <f t="shared" si="579"/>
        <v>0</v>
      </c>
      <c r="BF922" s="97">
        <f t="shared" si="580"/>
        <v>0</v>
      </c>
      <c r="BG922" s="97">
        <f t="shared" si="581"/>
        <v>0</v>
      </c>
      <c r="BH922" s="97">
        <f t="shared" si="582"/>
        <v>0</v>
      </c>
      <c r="BI922" s="97">
        <f t="shared" si="583"/>
        <v>0</v>
      </c>
      <c r="BJ922" s="97">
        <f t="shared" si="584"/>
        <v>0</v>
      </c>
      <c r="BK922" s="97">
        <f t="shared" si="585"/>
        <v>0</v>
      </c>
      <c r="BL922" s="97">
        <f t="shared" si="586"/>
        <v>0</v>
      </c>
      <c r="BM922" s="97">
        <f t="shared" si="587"/>
        <v>0</v>
      </c>
      <c r="BN922" s="97">
        <f t="shared" si="588"/>
        <v>0</v>
      </c>
      <c r="BO922" s="97">
        <f t="shared" si="589"/>
        <v>0</v>
      </c>
      <c r="BP922" s="97">
        <f t="shared" si="590"/>
        <v>0</v>
      </c>
      <c r="BQ922" s="97">
        <f t="shared" si="591"/>
        <v>0</v>
      </c>
      <c r="BR922" s="97">
        <f t="shared" si="592"/>
        <v>0</v>
      </c>
      <c r="BS922" s="98">
        <f t="shared" si="593"/>
        <v>0</v>
      </c>
      <c r="BT922" s="183"/>
      <c r="BV922" s="492"/>
    </row>
    <row r="923" spans="1:74" s="118" customFormat="1" ht="31.5" customHeight="1" x14ac:dyDescent="0.25">
      <c r="A923" s="74">
        <v>22</v>
      </c>
      <c r="B923" s="75">
        <v>430</v>
      </c>
      <c r="C923" s="49" t="s">
        <v>738</v>
      </c>
      <c r="D923" s="76" t="s">
        <v>3429</v>
      </c>
      <c r="E923" s="48" t="s">
        <v>1070</v>
      </c>
      <c r="F923" s="87" t="s">
        <v>3030</v>
      </c>
      <c r="G923" s="87"/>
      <c r="H923" s="87"/>
      <c r="I923" s="87"/>
      <c r="J923" s="109"/>
      <c r="K923" s="87"/>
      <c r="L923" s="87"/>
      <c r="M923" s="48" t="s">
        <v>2972</v>
      </c>
      <c r="N923" s="49" t="s">
        <v>3031</v>
      </c>
      <c r="O923" s="49"/>
      <c r="P923" s="76" t="str">
        <f t="shared" si="599"/>
        <v/>
      </c>
      <c r="Q923" s="49" t="s">
        <v>3032</v>
      </c>
      <c r="R923" s="49"/>
      <c r="S923" s="76" t="s">
        <v>2991</v>
      </c>
      <c r="T923" s="76" t="s">
        <v>3033</v>
      </c>
      <c r="U923" s="89"/>
      <c r="V923" s="90">
        <v>1</v>
      </c>
      <c r="W923" s="399">
        <f t="shared" si="571"/>
        <v>581840</v>
      </c>
      <c r="X923" s="171" t="s">
        <v>2922</v>
      </c>
      <c r="Y923" s="76"/>
      <c r="Z923" s="473" t="s">
        <v>4575</v>
      </c>
      <c r="AA923" s="473" t="s">
        <v>4575</v>
      </c>
      <c r="AB923" s="473" t="s">
        <v>4576</v>
      </c>
      <c r="AC923" s="132">
        <v>43553</v>
      </c>
      <c r="AD923" s="132">
        <v>42872</v>
      </c>
      <c r="AE923" s="132">
        <v>41362</v>
      </c>
      <c r="AF923" s="132" t="str">
        <f t="shared" si="572"/>
        <v/>
      </c>
      <c r="AG923" s="132">
        <f t="shared" si="573"/>
        <v>41362</v>
      </c>
      <c r="AH923" s="132"/>
      <c r="AI923" s="204"/>
      <c r="AJ923" s="205"/>
      <c r="AK923" s="206"/>
      <c r="AL923" s="207"/>
      <c r="AM923" s="238">
        <v>581840</v>
      </c>
      <c r="AN923" s="93"/>
      <c r="AO923" s="49" t="str">
        <f t="shared" si="574"/>
        <v>静岡県駿東郡小山町用沢字相野１４４５－３８</v>
      </c>
      <c r="AP923" s="49"/>
      <c r="AQ923" s="89">
        <v>43549</v>
      </c>
      <c r="AR923" s="93">
        <v>581840</v>
      </c>
      <c r="AS923" s="89"/>
      <c r="AT923" s="93"/>
      <c r="AU923" s="89"/>
      <c r="AV923" s="93"/>
      <c r="AW923" s="89"/>
      <c r="AX923" s="94"/>
      <c r="AY923" s="391">
        <f t="shared" si="595"/>
        <v>581840</v>
      </c>
      <c r="AZ923" s="95">
        <f t="shared" si="597"/>
        <v>0</v>
      </c>
      <c r="BA923" s="49" t="str">
        <f t="shared" si="576"/>
        <v>静岡県駿東郡小山町用沢字相野１４４５－３８</v>
      </c>
      <c r="BB923" s="48">
        <f t="shared" si="596"/>
        <v>1</v>
      </c>
      <c r="BC923" s="96">
        <f t="shared" si="577"/>
        <v>0</v>
      </c>
      <c r="BD923" s="89">
        <f t="shared" si="598"/>
        <v>43553</v>
      </c>
      <c r="BE923" s="97">
        <f t="shared" si="579"/>
        <v>0</v>
      </c>
      <c r="BF923" s="97">
        <f t="shared" si="580"/>
        <v>0</v>
      </c>
      <c r="BG923" s="97">
        <f t="shared" si="581"/>
        <v>0</v>
      </c>
      <c r="BH923" s="97">
        <f t="shared" si="582"/>
        <v>0</v>
      </c>
      <c r="BI923" s="97">
        <f t="shared" si="583"/>
        <v>0</v>
      </c>
      <c r="BJ923" s="97">
        <f t="shared" si="584"/>
        <v>0</v>
      </c>
      <c r="BK923" s="97">
        <f t="shared" si="585"/>
        <v>0</v>
      </c>
      <c r="BL923" s="97">
        <f t="shared" si="586"/>
        <v>0</v>
      </c>
      <c r="BM923" s="97">
        <f t="shared" si="587"/>
        <v>0</v>
      </c>
      <c r="BN923" s="97">
        <f t="shared" si="588"/>
        <v>0</v>
      </c>
      <c r="BO923" s="97">
        <f t="shared" si="589"/>
        <v>0</v>
      </c>
      <c r="BP923" s="97">
        <f t="shared" si="590"/>
        <v>0</v>
      </c>
      <c r="BQ923" s="97">
        <f t="shared" si="591"/>
        <v>0</v>
      </c>
      <c r="BR923" s="97">
        <f t="shared" si="592"/>
        <v>0</v>
      </c>
      <c r="BS923" s="98">
        <f t="shared" si="593"/>
        <v>0</v>
      </c>
      <c r="BT923" s="183"/>
      <c r="BV923" s="136"/>
    </row>
    <row r="924" spans="1:74" s="118" customFormat="1" ht="31.5" customHeight="1" x14ac:dyDescent="0.25">
      <c r="A924" s="74">
        <v>22</v>
      </c>
      <c r="B924" s="75">
        <v>1021</v>
      </c>
      <c r="C924" s="49" t="s">
        <v>738</v>
      </c>
      <c r="D924" s="76" t="s">
        <v>3429</v>
      </c>
      <c r="E924" s="48" t="s">
        <v>1070</v>
      </c>
      <c r="F924" s="87" t="s">
        <v>2924</v>
      </c>
      <c r="G924" s="87"/>
      <c r="H924" s="87"/>
      <c r="I924" s="87"/>
      <c r="J924" s="109"/>
      <c r="K924" s="87"/>
      <c r="L924" s="87"/>
      <c r="M924" s="48" t="s">
        <v>2972</v>
      </c>
      <c r="N924" s="49" t="s">
        <v>2343</v>
      </c>
      <c r="O924" s="49"/>
      <c r="P924" s="76" t="str">
        <f t="shared" si="599"/>
        <v/>
      </c>
      <c r="Q924" s="88" t="s">
        <v>740</v>
      </c>
      <c r="R924" s="49"/>
      <c r="S924" s="76" t="s">
        <v>1854</v>
      </c>
      <c r="T924" s="76" t="s">
        <v>17</v>
      </c>
      <c r="U924" s="89"/>
      <c r="V924" s="90">
        <v>1</v>
      </c>
      <c r="W924" s="399">
        <f t="shared" si="571"/>
        <v>581840</v>
      </c>
      <c r="X924" s="171" t="s">
        <v>2922</v>
      </c>
      <c r="Y924" s="76"/>
      <c r="Z924" s="473" t="s">
        <v>4575</v>
      </c>
      <c r="AA924" s="473" t="s">
        <v>4575</v>
      </c>
      <c r="AB924" s="473" t="s">
        <v>4576</v>
      </c>
      <c r="AC924" s="132">
        <v>43553</v>
      </c>
      <c r="AD924" s="132" t="s">
        <v>3034</v>
      </c>
      <c r="AE924" s="132">
        <v>41362</v>
      </c>
      <c r="AF924" s="132" t="str">
        <f t="shared" si="572"/>
        <v/>
      </c>
      <c r="AG924" s="132">
        <f t="shared" si="573"/>
        <v>41362</v>
      </c>
      <c r="AH924" s="132"/>
      <c r="AI924" s="204"/>
      <c r="AJ924" s="205"/>
      <c r="AK924" s="206"/>
      <c r="AL924" s="207"/>
      <c r="AM924" s="208">
        <v>581840</v>
      </c>
      <c r="AN924" s="93"/>
      <c r="AO924" s="49" t="str">
        <f t="shared" si="574"/>
        <v>静岡県駿東郡小山町用沢字相野１４４５－３８</v>
      </c>
      <c r="AP924" s="49"/>
      <c r="AQ924" s="89">
        <v>43549</v>
      </c>
      <c r="AR924" s="93">
        <v>581840</v>
      </c>
      <c r="AS924" s="89"/>
      <c r="AT924" s="93"/>
      <c r="AU924" s="89"/>
      <c r="AV924" s="93"/>
      <c r="AW924" s="89"/>
      <c r="AX924" s="94"/>
      <c r="AY924" s="391">
        <f t="shared" si="595"/>
        <v>581840</v>
      </c>
      <c r="AZ924" s="95">
        <f t="shared" si="597"/>
        <v>0</v>
      </c>
      <c r="BA924" s="49" t="str">
        <f t="shared" si="576"/>
        <v>静岡県駿東郡小山町用沢字相野１４４５－３８</v>
      </c>
      <c r="BB924" s="48">
        <f t="shared" si="596"/>
        <v>1</v>
      </c>
      <c r="BC924" s="96">
        <f t="shared" si="577"/>
        <v>0</v>
      </c>
      <c r="BD924" s="89">
        <f t="shared" si="598"/>
        <v>43553</v>
      </c>
      <c r="BE924" s="97">
        <f t="shared" si="579"/>
        <v>0</v>
      </c>
      <c r="BF924" s="97">
        <f t="shared" si="580"/>
        <v>0</v>
      </c>
      <c r="BG924" s="97">
        <f t="shared" si="581"/>
        <v>0</v>
      </c>
      <c r="BH924" s="97">
        <f t="shared" si="582"/>
        <v>0</v>
      </c>
      <c r="BI924" s="97">
        <f t="shared" si="583"/>
        <v>0</v>
      </c>
      <c r="BJ924" s="97">
        <f t="shared" si="584"/>
        <v>0</v>
      </c>
      <c r="BK924" s="97">
        <f t="shared" si="585"/>
        <v>0</v>
      </c>
      <c r="BL924" s="97">
        <f t="shared" si="586"/>
        <v>0</v>
      </c>
      <c r="BM924" s="97">
        <f t="shared" si="587"/>
        <v>0</v>
      </c>
      <c r="BN924" s="97">
        <f t="shared" si="588"/>
        <v>0</v>
      </c>
      <c r="BO924" s="97">
        <f t="shared" si="589"/>
        <v>0</v>
      </c>
      <c r="BP924" s="97">
        <f t="shared" si="590"/>
        <v>0</v>
      </c>
      <c r="BQ924" s="97">
        <f t="shared" si="591"/>
        <v>0</v>
      </c>
      <c r="BR924" s="97">
        <f t="shared" si="592"/>
        <v>0</v>
      </c>
      <c r="BS924" s="98">
        <f t="shared" si="593"/>
        <v>0</v>
      </c>
      <c r="BT924" s="183"/>
      <c r="BU924" s="100"/>
      <c r="BV924" s="136"/>
    </row>
    <row r="925" spans="1:74" s="118" customFormat="1" ht="31.5" customHeight="1" x14ac:dyDescent="0.25">
      <c r="A925" s="74">
        <v>22</v>
      </c>
      <c r="B925" s="75">
        <v>431</v>
      </c>
      <c r="C925" s="49" t="s">
        <v>741</v>
      </c>
      <c r="D925" s="76" t="s">
        <v>2906</v>
      </c>
      <c r="E925" s="48" t="s">
        <v>1135</v>
      </c>
      <c r="F925" s="87" t="s">
        <v>3145</v>
      </c>
      <c r="G925" s="87"/>
      <c r="H925" s="87"/>
      <c r="I925" s="87"/>
      <c r="J925" s="109"/>
      <c r="K925" s="87"/>
      <c r="L925" s="87"/>
      <c r="M925" s="48" t="s">
        <v>2972</v>
      </c>
      <c r="N925" s="49" t="s">
        <v>1652</v>
      </c>
      <c r="O925" s="49"/>
      <c r="P925" s="76" t="str">
        <f t="shared" si="599"/>
        <v/>
      </c>
      <c r="Q925" s="88" t="s">
        <v>742</v>
      </c>
      <c r="R925" s="49"/>
      <c r="S925" s="76" t="s">
        <v>1854</v>
      </c>
      <c r="T925" s="76" t="s">
        <v>17</v>
      </c>
      <c r="U925" s="89"/>
      <c r="V925" s="90">
        <v>1</v>
      </c>
      <c r="W925" s="399">
        <f t="shared" si="571"/>
        <v>2846579</v>
      </c>
      <c r="X925" s="171" t="s">
        <v>3144</v>
      </c>
      <c r="Y925" s="76"/>
      <c r="Z925" s="473" t="s">
        <v>4576</v>
      </c>
      <c r="AA925" s="473" t="s">
        <v>4576</v>
      </c>
      <c r="AB925" s="473" t="s">
        <v>4576</v>
      </c>
      <c r="AC925" s="132" t="s">
        <v>146</v>
      </c>
      <c r="AD925" s="132">
        <v>42871</v>
      </c>
      <c r="AE925" s="132">
        <v>42810</v>
      </c>
      <c r="AF925" s="132" t="str">
        <f t="shared" si="572"/>
        <v/>
      </c>
      <c r="AG925" s="132">
        <f t="shared" si="573"/>
        <v>42810</v>
      </c>
      <c r="AH925" s="132"/>
      <c r="AI925" s="204"/>
      <c r="AJ925" s="205"/>
      <c r="AK925" s="206"/>
      <c r="AL925" s="207"/>
      <c r="AM925" s="208">
        <v>2846579</v>
      </c>
      <c r="AN925" s="93"/>
      <c r="AO925" s="49" t="str">
        <f t="shared" si="574"/>
        <v>静岡県駿東郡長泉町東野字八分平５８８－８２－１～３</v>
      </c>
      <c r="AP925" s="49"/>
      <c r="AQ925" s="89"/>
      <c r="AR925" s="93"/>
      <c r="AS925" s="89"/>
      <c r="AT925" s="93"/>
      <c r="AU925" s="89"/>
      <c r="AV925" s="93"/>
      <c r="AW925" s="89"/>
      <c r="AX925" s="94"/>
      <c r="AY925" s="391">
        <f t="shared" si="595"/>
        <v>0</v>
      </c>
      <c r="AZ925" s="95">
        <f t="shared" si="597"/>
        <v>2846579</v>
      </c>
      <c r="BA925" s="49" t="str">
        <f t="shared" si="576"/>
        <v>静岡県駿東郡長泉町東野字八分平５８８－８２－１～３</v>
      </c>
      <c r="BB925" s="48">
        <f t="shared" si="596"/>
        <v>1</v>
      </c>
      <c r="BC925" s="96">
        <f t="shared" si="577"/>
        <v>0</v>
      </c>
      <c r="BD925" s="89" t="str">
        <f t="shared" si="598"/>
        <v>期限未記載</v>
      </c>
      <c r="BE925" s="97">
        <f t="shared" si="579"/>
        <v>2846579</v>
      </c>
      <c r="BF925" s="97">
        <f t="shared" si="580"/>
        <v>0</v>
      </c>
      <c r="BG925" s="97">
        <f t="shared" si="581"/>
        <v>0</v>
      </c>
      <c r="BH925" s="97">
        <f t="shared" si="582"/>
        <v>0</v>
      </c>
      <c r="BI925" s="97">
        <f t="shared" si="583"/>
        <v>0</v>
      </c>
      <c r="BJ925" s="97">
        <f t="shared" si="584"/>
        <v>0</v>
      </c>
      <c r="BK925" s="97">
        <f t="shared" si="585"/>
        <v>0</v>
      </c>
      <c r="BL925" s="97">
        <f t="shared" si="586"/>
        <v>0</v>
      </c>
      <c r="BM925" s="97">
        <f t="shared" si="587"/>
        <v>0</v>
      </c>
      <c r="BN925" s="97">
        <f t="shared" si="588"/>
        <v>0</v>
      </c>
      <c r="BO925" s="97">
        <f t="shared" si="589"/>
        <v>0</v>
      </c>
      <c r="BP925" s="97">
        <f t="shared" si="590"/>
        <v>0</v>
      </c>
      <c r="BQ925" s="97">
        <f t="shared" si="591"/>
        <v>0</v>
      </c>
      <c r="BR925" s="97">
        <f t="shared" si="592"/>
        <v>0</v>
      </c>
      <c r="BS925" s="98">
        <f t="shared" si="593"/>
        <v>0</v>
      </c>
      <c r="BT925" s="183"/>
      <c r="BV925" s="136"/>
    </row>
    <row r="926" spans="1:74" s="118" customFormat="1" ht="31.5" customHeight="1" x14ac:dyDescent="0.25">
      <c r="A926" s="74">
        <v>22</v>
      </c>
      <c r="B926" s="75">
        <v>432</v>
      </c>
      <c r="C926" s="49" t="s">
        <v>377</v>
      </c>
      <c r="D926" s="76" t="s">
        <v>2906</v>
      </c>
      <c r="E926" s="76" t="s">
        <v>1538</v>
      </c>
      <c r="F926" s="101"/>
      <c r="G926" s="101"/>
      <c r="H926" s="101"/>
      <c r="I926" s="101"/>
      <c r="J926" s="257"/>
      <c r="K926" s="101"/>
      <c r="L926" s="101"/>
      <c r="M926" s="48" t="s">
        <v>2972</v>
      </c>
      <c r="N926" s="49" t="s">
        <v>1654</v>
      </c>
      <c r="O926" s="49"/>
      <c r="P926" s="49"/>
      <c r="Q926" s="88" t="s">
        <v>207</v>
      </c>
      <c r="R926" s="49" t="s">
        <v>208</v>
      </c>
      <c r="S926" s="76" t="s">
        <v>1854</v>
      </c>
      <c r="T926" s="76" t="s">
        <v>17</v>
      </c>
      <c r="U926" s="110"/>
      <c r="V926" s="143">
        <v>3</v>
      </c>
      <c r="W926" s="399">
        <f t="shared" si="571"/>
        <v>783332.66666666663</v>
      </c>
      <c r="X926" s="171" t="s">
        <v>3502</v>
      </c>
      <c r="Y926" s="121"/>
      <c r="Z926" s="473" t="s">
        <v>4575</v>
      </c>
      <c r="AA926" s="473" t="s">
        <v>4575</v>
      </c>
      <c r="AB926" s="473" t="s">
        <v>4576</v>
      </c>
      <c r="AC926" s="121"/>
      <c r="AD926" s="132">
        <v>42824</v>
      </c>
      <c r="AE926" s="132"/>
      <c r="AF926" s="132" t="str">
        <f t="shared" si="572"/>
        <v/>
      </c>
      <c r="AG926" s="132">
        <f t="shared" si="573"/>
        <v>42824</v>
      </c>
      <c r="AH926" s="132"/>
      <c r="AI926" s="132"/>
      <c r="AJ926" s="132"/>
      <c r="AK926" s="112"/>
      <c r="AL926" s="132"/>
      <c r="AM926" s="213"/>
      <c r="AN926" s="111">
        <v>2349998</v>
      </c>
      <c r="AO926" s="49" t="str">
        <f t="shared" si="574"/>
        <v>静岡県沼津市青野３１７－１－１～３</v>
      </c>
      <c r="AP926" s="49"/>
      <c r="AQ926" s="89"/>
      <c r="AR926" s="93"/>
      <c r="AS926" s="89"/>
      <c r="AT926" s="93"/>
      <c r="AU926" s="89"/>
      <c r="AV926" s="93"/>
      <c r="AW926" s="107"/>
      <c r="AX926" s="103"/>
      <c r="AY926" s="391">
        <f t="shared" si="595"/>
        <v>0</v>
      </c>
      <c r="AZ926" s="95" t="str">
        <f t="shared" si="597"/>
        <v/>
      </c>
      <c r="BA926" s="49" t="str">
        <f t="shared" si="576"/>
        <v>静岡県沼津市青野３１７－１－１～３</v>
      </c>
      <c r="BB926" s="48">
        <f t="shared" si="596"/>
        <v>3</v>
      </c>
      <c r="BC926" s="96">
        <f t="shared" si="577"/>
        <v>0</v>
      </c>
      <c r="BD926" s="89">
        <f t="shared" si="598"/>
        <v>0</v>
      </c>
      <c r="BE926" s="97">
        <f t="shared" si="579"/>
        <v>0</v>
      </c>
      <c r="BF926" s="97" t="str">
        <f t="shared" si="580"/>
        <v/>
      </c>
      <c r="BG926" s="97">
        <f t="shared" si="581"/>
        <v>0</v>
      </c>
      <c r="BH926" s="97">
        <f t="shared" si="582"/>
        <v>0</v>
      </c>
      <c r="BI926" s="97">
        <f t="shared" si="583"/>
        <v>0</v>
      </c>
      <c r="BJ926" s="97">
        <f t="shared" si="584"/>
        <v>0</v>
      </c>
      <c r="BK926" s="97">
        <f t="shared" si="585"/>
        <v>0</v>
      </c>
      <c r="BL926" s="97">
        <f t="shared" si="586"/>
        <v>0</v>
      </c>
      <c r="BM926" s="97">
        <f t="shared" si="587"/>
        <v>0</v>
      </c>
      <c r="BN926" s="97">
        <f t="shared" si="588"/>
        <v>0</v>
      </c>
      <c r="BO926" s="97">
        <f t="shared" si="589"/>
        <v>0</v>
      </c>
      <c r="BP926" s="97">
        <f t="shared" si="590"/>
        <v>0</v>
      </c>
      <c r="BQ926" s="97">
        <f t="shared" si="591"/>
        <v>0</v>
      </c>
      <c r="BR926" s="97">
        <f t="shared" si="592"/>
        <v>0</v>
      </c>
      <c r="BS926" s="98" t="e">
        <f t="shared" si="593"/>
        <v>#VALUE!</v>
      </c>
      <c r="BT926" s="183"/>
      <c r="BV926" s="136"/>
    </row>
    <row r="927" spans="1:74" s="118" customFormat="1" ht="31.5" customHeight="1" x14ac:dyDescent="0.25">
      <c r="A927" s="74">
        <v>22</v>
      </c>
      <c r="B927" s="75">
        <v>434</v>
      </c>
      <c r="C927" s="49" t="s">
        <v>377</v>
      </c>
      <c r="D927" s="76" t="s">
        <v>2906</v>
      </c>
      <c r="E927" s="76" t="s">
        <v>1154</v>
      </c>
      <c r="F927" s="101"/>
      <c r="G927" s="101"/>
      <c r="H927" s="101"/>
      <c r="I927" s="101"/>
      <c r="J927" s="257"/>
      <c r="K927" s="101"/>
      <c r="L927" s="101"/>
      <c r="M927" s="48" t="s">
        <v>2972</v>
      </c>
      <c r="N927" s="49" t="s">
        <v>1656</v>
      </c>
      <c r="O927" s="49"/>
      <c r="P927" s="49"/>
      <c r="Q927" s="88" t="s">
        <v>209</v>
      </c>
      <c r="R927" s="49" t="s">
        <v>211</v>
      </c>
      <c r="S927" s="76" t="s">
        <v>1854</v>
      </c>
      <c r="T927" s="76" t="s">
        <v>17</v>
      </c>
      <c r="U927" s="110"/>
      <c r="V927" s="143">
        <v>2</v>
      </c>
      <c r="W927" s="399">
        <f t="shared" si="571"/>
        <v>605000</v>
      </c>
      <c r="X927" s="171" t="s">
        <v>3503</v>
      </c>
      <c r="Y927" s="121"/>
      <c r="Z927" s="473" t="s">
        <v>4575</v>
      </c>
      <c r="AA927" s="473" t="s">
        <v>4575</v>
      </c>
      <c r="AB927" s="473" t="s">
        <v>4576</v>
      </c>
      <c r="AC927" s="121"/>
      <c r="AD927" s="132">
        <v>42571</v>
      </c>
      <c r="AE927" s="132"/>
      <c r="AF927" s="132" t="str">
        <f t="shared" si="572"/>
        <v/>
      </c>
      <c r="AG927" s="132">
        <f t="shared" si="573"/>
        <v>42571</v>
      </c>
      <c r="AH927" s="132"/>
      <c r="AI927" s="132"/>
      <c r="AJ927" s="132"/>
      <c r="AK927" s="112"/>
      <c r="AL927" s="132"/>
      <c r="AM927" s="150"/>
      <c r="AN927" s="111">
        <v>1210000</v>
      </c>
      <c r="AO927" s="49" t="str">
        <f t="shared" si="574"/>
        <v>静岡県沼津市足高１４９－１、２７</v>
      </c>
      <c r="AP927" s="49"/>
      <c r="AQ927" s="89"/>
      <c r="AR927" s="93"/>
      <c r="AS927" s="89"/>
      <c r="AT927" s="93"/>
      <c r="AU927" s="89"/>
      <c r="AV927" s="93"/>
      <c r="AW927" s="107"/>
      <c r="AX927" s="103"/>
      <c r="AY927" s="391">
        <f t="shared" si="595"/>
        <v>0</v>
      </c>
      <c r="AZ927" s="95" t="str">
        <f t="shared" si="597"/>
        <v/>
      </c>
      <c r="BA927" s="49" t="str">
        <f t="shared" si="576"/>
        <v>静岡県沼津市足高１４９－１、２７</v>
      </c>
      <c r="BB927" s="48">
        <f t="shared" si="596"/>
        <v>2</v>
      </c>
      <c r="BC927" s="96">
        <f t="shared" si="577"/>
        <v>0</v>
      </c>
      <c r="BD927" s="89">
        <f t="shared" si="598"/>
        <v>0</v>
      </c>
      <c r="BE927" s="97">
        <f t="shared" si="579"/>
        <v>0</v>
      </c>
      <c r="BF927" s="97" t="str">
        <f t="shared" si="580"/>
        <v/>
      </c>
      <c r="BG927" s="97">
        <f t="shared" si="581"/>
        <v>0</v>
      </c>
      <c r="BH927" s="97">
        <f t="shared" si="582"/>
        <v>0</v>
      </c>
      <c r="BI927" s="97">
        <f t="shared" si="583"/>
        <v>0</v>
      </c>
      <c r="BJ927" s="97">
        <f t="shared" si="584"/>
        <v>0</v>
      </c>
      <c r="BK927" s="97">
        <f t="shared" si="585"/>
        <v>0</v>
      </c>
      <c r="BL927" s="97">
        <f t="shared" si="586"/>
        <v>0</v>
      </c>
      <c r="BM927" s="97">
        <f t="shared" si="587"/>
        <v>0</v>
      </c>
      <c r="BN927" s="97">
        <f t="shared" si="588"/>
        <v>0</v>
      </c>
      <c r="BO927" s="97">
        <f t="shared" si="589"/>
        <v>0</v>
      </c>
      <c r="BP927" s="97">
        <f t="shared" si="590"/>
        <v>0</v>
      </c>
      <c r="BQ927" s="97">
        <f t="shared" si="591"/>
        <v>0</v>
      </c>
      <c r="BR927" s="97">
        <f t="shared" si="592"/>
        <v>0</v>
      </c>
      <c r="BS927" s="98" t="e">
        <f t="shared" si="593"/>
        <v>#VALUE!</v>
      </c>
      <c r="BT927" s="183"/>
      <c r="BV927" s="136"/>
    </row>
    <row r="928" spans="1:74" s="118" customFormat="1" ht="31.5" customHeight="1" x14ac:dyDescent="0.25">
      <c r="A928" s="74">
        <v>22</v>
      </c>
      <c r="B928" s="75">
        <v>433</v>
      </c>
      <c r="C928" s="49" t="s">
        <v>377</v>
      </c>
      <c r="D928" s="76" t="s">
        <v>2906</v>
      </c>
      <c r="E928" s="76" t="s">
        <v>1154</v>
      </c>
      <c r="F928" s="101"/>
      <c r="G928" s="101"/>
      <c r="H928" s="101"/>
      <c r="I928" s="101"/>
      <c r="J928" s="257"/>
      <c r="K928" s="101"/>
      <c r="L928" s="101"/>
      <c r="M928" s="48" t="s">
        <v>2972</v>
      </c>
      <c r="N928" s="49" t="s">
        <v>1656</v>
      </c>
      <c r="O928" s="49"/>
      <c r="P928" s="49"/>
      <c r="Q928" s="88" t="s">
        <v>209</v>
      </c>
      <c r="R928" s="49" t="s">
        <v>210</v>
      </c>
      <c r="S928" s="76" t="s">
        <v>1854</v>
      </c>
      <c r="T928" s="76" t="s">
        <v>17</v>
      </c>
      <c r="U928" s="110"/>
      <c r="V928" s="143">
        <v>2</v>
      </c>
      <c r="W928" s="399">
        <f t="shared" si="571"/>
        <v>373232</v>
      </c>
      <c r="X928" s="171" t="s">
        <v>3503</v>
      </c>
      <c r="Y928" s="121"/>
      <c r="Z928" s="473" t="s">
        <v>4575</v>
      </c>
      <c r="AA928" s="473" t="s">
        <v>4575</v>
      </c>
      <c r="AB928" s="473" t="s">
        <v>4576</v>
      </c>
      <c r="AC928" s="121"/>
      <c r="AD928" s="132">
        <v>42824</v>
      </c>
      <c r="AE928" s="132"/>
      <c r="AF928" s="132" t="str">
        <f t="shared" si="572"/>
        <v/>
      </c>
      <c r="AG928" s="132">
        <f t="shared" si="573"/>
        <v>42824</v>
      </c>
      <c r="AH928" s="132"/>
      <c r="AI928" s="132"/>
      <c r="AJ928" s="132"/>
      <c r="AK928" s="112"/>
      <c r="AL928" s="132"/>
      <c r="AM928" s="150"/>
      <c r="AN928" s="111">
        <f>373232*2</f>
        <v>746464</v>
      </c>
      <c r="AO928" s="49" t="str">
        <f t="shared" si="574"/>
        <v>静岡県沼津市足高１４９－１、２７</v>
      </c>
      <c r="AP928" s="49"/>
      <c r="AQ928" s="89"/>
      <c r="AR928" s="93"/>
      <c r="AS928" s="89"/>
      <c r="AT928" s="93"/>
      <c r="AU928" s="89"/>
      <c r="AV928" s="93"/>
      <c r="AW928" s="107"/>
      <c r="AX928" s="103"/>
      <c r="AY928" s="391">
        <f t="shared" si="595"/>
        <v>0</v>
      </c>
      <c r="AZ928" s="95" t="str">
        <f t="shared" si="597"/>
        <v/>
      </c>
      <c r="BA928" s="49" t="str">
        <f t="shared" si="576"/>
        <v>静岡県沼津市足高１４９－１、２７</v>
      </c>
      <c r="BB928" s="48">
        <f t="shared" si="596"/>
        <v>2</v>
      </c>
      <c r="BC928" s="96">
        <f t="shared" si="577"/>
        <v>0</v>
      </c>
      <c r="BD928" s="89">
        <f t="shared" si="598"/>
        <v>0</v>
      </c>
      <c r="BE928" s="97">
        <f t="shared" si="579"/>
        <v>0</v>
      </c>
      <c r="BF928" s="97" t="str">
        <f t="shared" si="580"/>
        <v/>
      </c>
      <c r="BG928" s="97">
        <f t="shared" si="581"/>
        <v>0</v>
      </c>
      <c r="BH928" s="97">
        <f t="shared" si="582"/>
        <v>0</v>
      </c>
      <c r="BI928" s="97">
        <f t="shared" si="583"/>
        <v>0</v>
      </c>
      <c r="BJ928" s="97">
        <f t="shared" si="584"/>
        <v>0</v>
      </c>
      <c r="BK928" s="97">
        <f t="shared" si="585"/>
        <v>0</v>
      </c>
      <c r="BL928" s="97">
        <f t="shared" si="586"/>
        <v>0</v>
      </c>
      <c r="BM928" s="97">
        <f t="shared" si="587"/>
        <v>0</v>
      </c>
      <c r="BN928" s="97">
        <f t="shared" si="588"/>
        <v>0</v>
      </c>
      <c r="BO928" s="97">
        <f t="shared" si="589"/>
        <v>0</v>
      </c>
      <c r="BP928" s="97">
        <f t="shared" si="590"/>
        <v>0</v>
      </c>
      <c r="BQ928" s="97">
        <f t="shared" si="591"/>
        <v>0</v>
      </c>
      <c r="BR928" s="97">
        <f t="shared" si="592"/>
        <v>0</v>
      </c>
      <c r="BS928" s="98" t="e">
        <f t="shared" si="593"/>
        <v>#VALUE!</v>
      </c>
      <c r="BT928" s="183"/>
      <c r="BU928" s="58" t="s">
        <v>3723</v>
      </c>
      <c r="BV928" s="136"/>
    </row>
    <row r="929" spans="1:74" s="118" customFormat="1" ht="31.5" customHeight="1" x14ac:dyDescent="0.25">
      <c r="A929" s="74">
        <v>22</v>
      </c>
      <c r="B929" s="75">
        <v>1046</v>
      </c>
      <c r="C929" s="49" t="s">
        <v>377</v>
      </c>
      <c r="D929" s="76" t="s">
        <v>2906</v>
      </c>
      <c r="E929" s="48" t="s">
        <v>1427</v>
      </c>
      <c r="F929" s="87" t="s">
        <v>3155</v>
      </c>
      <c r="G929" s="87"/>
      <c r="H929" s="87"/>
      <c r="I929" s="87"/>
      <c r="J929" s="109"/>
      <c r="K929" s="87"/>
      <c r="L929" s="87"/>
      <c r="M929" s="48" t="s">
        <v>2972</v>
      </c>
      <c r="N929" s="49" t="s">
        <v>1655</v>
      </c>
      <c r="O929" s="49"/>
      <c r="P929" s="76" t="str">
        <f t="shared" ref="P929:P948" si="600">IF(COUNTIF(N929,"*未確定*"),"番地未確定","")</f>
        <v/>
      </c>
      <c r="Q929" s="88" t="s">
        <v>745</v>
      </c>
      <c r="R929" s="49"/>
      <c r="S929" s="76" t="s">
        <v>1854</v>
      </c>
      <c r="T929" s="76" t="s">
        <v>17</v>
      </c>
      <c r="U929" s="89"/>
      <c r="V929" s="90">
        <v>2</v>
      </c>
      <c r="W929" s="399">
        <f t="shared" si="571"/>
        <v>192990</v>
      </c>
      <c r="X929" s="171" t="s">
        <v>3154</v>
      </c>
      <c r="Y929" s="76"/>
      <c r="Z929" s="473" t="s">
        <v>4575</v>
      </c>
      <c r="AA929" s="473" t="s">
        <v>4575</v>
      </c>
      <c r="AB929" s="473" t="s">
        <v>4576</v>
      </c>
      <c r="AC929" s="132">
        <v>42931</v>
      </c>
      <c r="AD929" s="132">
        <v>42901</v>
      </c>
      <c r="AE929" s="132">
        <v>41724</v>
      </c>
      <c r="AF929" s="132" t="str">
        <f t="shared" si="572"/>
        <v/>
      </c>
      <c r="AG929" s="132">
        <f t="shared" si="573"/>
        <v>41724</v>
      </c>
      <c r="AH929" s="132"/>
      <c r="AI929" s="204"/>
      <c r="AJ929" s="205"/>
      <c r="AK929" s="206"/>
      <c r="AL929" s="207"/>
      <c r="AM929" s="208">
        <f>192990*2</f>
        <v>385980</v>
      </c>
      <c r="AN929" s="93"/>
      <c r="AO929" s="49" t="str">
        <f t="shared" si="574"/>
        <v>静岡県沼津市足高２４－２４、３３</v>
      </c>
      <c r="AP929" s="49"/>
      <c r="AQ929" s="89"/>
      <c r="AR929" s="93"/>
      <c r="AS929" s="89"/>
      <c r="AT929" s="93"/>
      <c r="AU929" s="89"/>
      <c r="AV929" s="93"/>
      <c r="AW929" s="89"/>
      <c r="AX929" s="94"/>
      <c r="AY929" s="391">
        <f t="shared" si="595"/>
        <v>0</v>
      </c>
      <c r="AZ929" s="95">
        <f t="shared" si="597"/>
        <v>385980</v>
      </c>
      <c r="BA929" s="49" t="str">
        <f t="shared" si="576"/>
        <v>静岡県沼津市足高２４－２４、３３</v>
      </c>
      <c r="BB929" s="48">
        <f t="shared" si="596"/>
        <v>2</v>
      </c>
      <c r="BC929" s="96">
        <f t="shared" si="577"/>
        <v>0</v>
      </c>
      <c r="BD929" s="89">
        <f t="shared" si="598"/>
        <v>42931</v>
      </c>
      <c r="BE929" s="97">
        <f t="shared" si="579"/>
        <v>0</v>
      </c>
      <c r="BF929" s="97">
        <f t="shared" si="580"/>
        <v>385980</v>
      </c>
      <c r="BG929" s="97">
        <f t="shared" si="581"/>
        <v>0</v>
      </c>
      <c r="BH929" s="97">
        <f t="shared" si="582"/>
        <v>0</v>
      </c>
      <c r="BI929" s="97">
        <f t="shared" si="583"/>
        <v>0</v>
      </c>
      <c r="BJ929" s="97">
        <f t="shared" si="584"/>
        <v>0</v>
      </c>
      <c r="BK929" s="97">
        <f t="shared" si="585"/>
        <v>0</v>
      </c>
      <c r="BL929" s="97">
        <f t="shared" si="586"/>
        <v>0</v>
      </c>
      <c r="BM929" s="97">
        <f t="shared" si="587"/>
        <v>0</v>
      </c>
      <c r="BN929" s="97">
        <f t="shared" si="588"/>
        <v>0</v>
      </c>
      <c r="BO929" s="97">
        <f t="shared" si="589"/>
        <v>0</v>
      </c>
      <c r="BP929" s="97">
        <f t="shared" si="590"/>
        <v>0</v>
      </c>
      <c r="BQ929" s="97">
        <f t="shared" si="591"/>
        <v>0</v>
      </c>
      <c r="BR929" s="97">
        <f t="shared" si="592"/>
        <v>0</v>
      </c>
      <c r="BS929" s="98">
        <f t="shared" si="593"/>
        <v>0</v>
      </c>
      <c r="BT929" s="183"/>
      <c r="BV929" s="136"/>
    </row>
    <row r="930" spans="1:74" s="118" customFormat="1" ht="31.5" customHeight="1" x14ac:dyDescent="0.25">
      <c r="A930" s="74">
        <v>22</v>
      </c>
      <c r="B930" s="75">
        <v>435</v>
      </c>
      <c r="C930" s="49" t="s">
        <v>377</v>
      </c>
      <c r="D930" s="76" t="s">
        <v>2906</v>
      </c>
      <c r="E930" s="48" t="s">
        <v>1427</v>
      </c>
      <c r="F930" s="87" t="s">
        <v>3153</v>
      </c>
      <c r="G930" s="87"/>
      <c r="H930" s="87"/>
      <c r="I930" s="87"/>
      <c r="J930" s="109"/>
      <c r="K930" s="87"/>
      <c r="L930" s="87"/>
      <c r="M930" s="48" t="s">
        <v>2972</v>
      </c>
      <c r="N930" s="49" t="s">
        <v>1655</v>
      </c>
      <c r="O930" s="49"/>
      <c r="P930" s="76" t="str">
        <f t="shared" si="600"/>
        <v/>
      </c>
      <c r="Q930" s="88" t="s">
        <v>745</v>
      </c>
      <c r="R930" s="49"/>
      <c r="S930" s="76" t="s">
        <v>1854</v>
      </c>
      <c r="T930" s="76" t="s">
        <v>17</v>
      </c>
      <c r="U930" s="89"/>
      <c r="V930" s="90">
        <v>2</v>
      </c>
      <c r="W930" s="399">
        <f t="shared" si="571"/>
        <v>192990</v>
      </c>
      <c r="X930" s="171" t="s">
        <v>3154</v>
      </c>
      <c r="Y930" s="76"/>
      <c r="Z930" s="473" t="s">
        <v>4575</v>
      </c>
      <c r="AA930" s="473" t="s">
        <v>4575</v>
      </c>
      <c r="AB930" s="473" t="s">
        <v>4576</v>
      </c>
      <c r="AC930" s="132">
        <v>42931</v>
      </c>
      <c r="AD930" s="132">
        <v>42901</v>
      </c>
      <c r="AE930" s="132">
        <v>41724</v>
      </c>
      <c r="AF930" s="132" t="str">
        <f t="shared" si="572"/>
        <v/>
      </c>
      <c r="AG930" s="132">
        <f t="shared" si="573"/>
        <v>41724</v>
      </c>
      <c r="AH930" s="132"/>
      <c r="AI930" s="204"/>
      <c r="AJ930" s="205"/>
      <c r="AK930" s="211"/>
      <c r="AL930" s="207"/>
      <c r="AM930" s="208">
        <f>192990*2</f>
        <v>385980</v>
      </c>
      <c r="AN930" s="93"/>
      <c r="AO930" s="49" t="str">
        <f t="shared" si="574"/>
        <v>静岡県沼津市足高２４－２４、３３</v>
      </c>
      <c r="AP930" s="49"/>
      <c r="AQ930" s="89"/>
      <c r="AR930" s="93"/>
      <c r="AS930" s="89"/>
      <c r="AT930" s="93"/>
      <c r="AU930" s="89"/>
      <c r="AV930" s="93"/>
      <c r="AW930" s="89"/>
      <c r="AX930" s="94"/>
      <c r="AY930" s="391">
        <f t="shared" si="595"/>
        <v>0</v>
      </c>
      <c r="AZ930" s="95">
        <f t="shared" si="597"/>
        <v>385980</v>
      </c>
      <c r="BA930" s="49" t="str">
        <f t="shared" si="576"/>
        <v>静岡県沼津市足高２４－２４、３３</v>
      </c>
      <c r="BB930" s="48">
        <f t="shared" ref="BB930:BB961" si="601">V930</f>
        <v>2</v>
      </c>
      <c r="BC930" s="96">
        <f t="shared" si="577"/>
        <v>0</v>
      </c>
      <c r="BD930" s="89">
        <f t="shared" si="598"/>
        <v>42931</v>
      </c>
      <c r="BE930" s="97">
        <f t="shared" si="579"/>
        <v>0</v>
      </c>
      <c r="BF930" s="97">
        <f t="shared" si="580"/>
        <v>385980</v>
      </c>
      <c r="BG930" s="97">
        <f t="shared" si="581"/>
        <v>0</v>
      </c>
      <c r="BH930" s="97">
        <f t="shared" si="582"/>
        <v>0</v>
      </c>
      <c r="BI930" s="97">
        <f t="shared" si="583"/>
        <v>0</v>
      </c>
      <c r="BJ930" s="97">
        <f t="shared" si="584"/>
        <v>0</v>
      </c>
      <c r="BK930" s="97">
        <f t="shared" si="585"/>
        <v>0</v>
      </c>
      <c r="BL930" s="97">
        <f t="shared" si="586"/>
        <v>0</v>
      </c>
      <c r="BM930" s="97">
        <f t="shared" si="587"/>
        <v>0</v>
      </c>
      <c r="BN930" s="97">
        <f t="shared" si="588"/>
        <v>0</v>
      </c>
      <c r="BO930" s="97">
        <f t="shared" si="589"/>
        <v>0</v>
      </c>
      <c r="BP930" s="97">
        <f t="shared" si="590"/>
        <v>0</v>
      </c>
      <c r="BQ930" s="97">
        <f t="shared" si="591"/>
        <v>0</v>
      </c>
      <c r="BR930" s="97">
        <f t="shared" si="592"/>
        <v>0</v>
      </c>
      <c r="BS930" s="98">
        <f t="shared" si="593"/>
        <v>0</v>
      </c>
      <c r="BT930" s="183"/>
      <c r="BU930" s="58"/>
      <c r="BV930" s="136"/>
    </row>
    <row r="931" spans="1:74" s="118" customFormat="1" ht="31.5" customHeight="1" x14ac:dyDescent="0.25">
      <c r="A931" s="74">
        <v>22</v>
      </c>
      <c r="B931" s="75">
        <v>436</v>
      </c>
      <c r="C931" s="49" t="s">
        <v>377</v>
      </c>
      <c r="D931" s="76" t="s">
        <v>2906</v>
      </c>
      <c r="E931" s="48" t="s">
        <v>1624</v>
      </c>
      <c r="F931" s="87"/>
      <c r="G931" s="87"/>
      <c r="H931" s="87"/>
      <c r="I931" s="87"/>
      <c r="J931" s="109"/>
      <c r="K931" s="87"/>
      <c r="L931" s="87"/>
      <c r="M931" s="48" t="s">
        <v>2972</v>
      </c>
      <c r="N931" s="49" t="s">
        <v>1657</v>
      </c>
      <c r="O931" s="49"/>
      <c r="P931" s="76" t="str">
        <f t="shared" si="600"/>
        <v/>
      </c>
      <c r="Q931" s="88" t="s">
        <v>746</v>
      </c>
      <c r="R931" s="49"/>
      <c r="S931" s="76" t="s">
        <v>1854</v>
      </c>
      <c r="T931" s="76" t="s">
        <v>17</v>
      </c>
      <c r="U931" s="89"/>
      <c r="V931" s="90">
        <v>1</v>
      </c>
      <c r="W931" s="399">
        <f t="shared" si="571"/>
        <v>584105</v>
      </c>
      <c r="X931" s="171" t="s">
        <v>3504</v>
      </c>
      <c r="Y931" s="467" t="s">
        <v>2310</v>
      </c>
      <c r="Z931" s="482" t="s">
        <v>4575</v>
      </c>
      <c r="AA931" s="482" t="s">
        <v>4575</v>
      </c>
      <c r="AB931" s="482" t="s">
        <v>4608</v>
      </c>
      <c r="AC931" s="132" t="str">
        <f>IF(AZ931=0,"【支払済】","")</f>
        <v>【支払済】</v>
      </c>
      <c r="AD931" s="132">
        <v>42842</v>
      </c>
      <c r="AE931" s="132">
        <v>41712</v>
      </c>
      <c r="AF931" s="132" t="str">
        <f t="shared" si="572"/>
        <v/>
      </c>
      <c r="AG931" s="132">
        <f t="shared" si="573"/>
        <v>41712</v>
      </c>
      <c r="AH931" s="132"/>
      <c r="AI931" s="204"/>
      <c r="AJ931" s="205"/>
      <c r="AK931" s="206"/>
      <c r="AL931" s="207"/>
      <c r="AM931" s="208">
        <v>584105</v>
      </c>
      <c r="AN931" s="93"/>
      <c r="AO931" s="49" t="str">
        <f t="shared" si="574"/>
        <v>静岡県沼津市足高字尾上３１９－２２１</v>
      </c>
      <c r="AP931" s="208"/>
      <c r="AQ931" s="89">
        <v>42872</v>
      </c>
      <c r="AR931" s="93">
        <v>584105</v>
      </c>
      <c r="AS931" s="89"/>
      <c r="AT931" s="93"/>
      <c r="AU931" s="89"/>
      <c r="AV931" s="93"/>
      <c r="AW931" s="89"/>
      <c r="AX931" s="94"/>
      <c r="AY931" s="391">
        <f t="shared" si="595"/>
        <v>584105</v>
      </c>
      <c r="AZ931" s="95">
        <f t="shared" si="597"/>
        <v>0</v>
      </c>
      <c r="BA931" s="49" t="str">
        <f t="shared" si="576"/>
        <v>静岡県沼津市足高字尾上３１９－２２１</v>
      </c>
      <c r="BB931" s="48">
        <f t="shared" si="601"/>
        <v>1</v>
      </c>
      <c r="BC931" s="96" t="str">
        <f t="shared" si="577"/>
        <v>自社物件</v>
      </c>
      <c r="BD931" s="89" t="str">
        <f t="shared" si="598"/>
        <v>【支払済】</v>
      </c>
      <c r="BE931" s="97">
        <f t="shared" si="579"/>
        <v>0</v>
      </c>
      <c r="BF931" s="97">
        <f t="shared" si="580"/>
        <v>0</v>
      </c>
      <c r="BG931" s="97">
        <f t="shared" si="581"/>
        <v>0</v>
      </c>
      <c r="BH931" s="97">
        <f t="shared" si="582"/>
        <v>0</v>
      </c>
      <c r="BI931" s="97">
        <f t="shared" si="583"/>
        <v>0</v>
      </c>
      <c r="BJ931" s="97">
        <f t="shared" si="584"/>
        <v>0</v>
      </c>
      <c r="BK931" s="97">
        <f t="shared" si="585"/>
        <v>0</v>
      </c>
      <c r="BL931" s="97">
        <f t="shared" si="586"/>
        <v>0</v>
      </c>
      <c r="BM931" s="97">
        <f t="shared" si="587"/>
        <v>0</v>
      </c>
      <c r="BN931" s="97">
        <f t="shared" si="588"/>
        <v>0</v>
      </c>
      <c r="BO931" s="97">
        <f t="shared" si="589"/>
        <v>0</v>
      </c>
      <c r="BP931" s="97">
        <f t="shared" si="590"/>
        <v>0</v>
      </c>
      <c r="BQ931" s="97">
        <f t="shared" si="591"/>
        <v>0</v>
      </c>
      <c r="BR931" s="97">
        <f t="shared" si="592"/>
        <v>0</v>
      </c>
      <c r="BS931" s="98">
        <f t="shared" si="593"/>
        <v>0</v>
      </c>
      <c r="BT931" s="183"/>
      <c r="BU931" s="58"/>
      <c r="BV931" s="492"/>
    </row>
    <row r="932" spans="1:74" s="118" customFormat="1" ht="31.5" customHeight="1" x14ac:dyDescent="0.25">
      <c r="A932" s="74">
        <v>22</v>
      </c>
      <c r="B932" s="75">
        <v>437</v>
      </c>
      <c r="C932" s="49" t="s">
        <v>377</v>
      </c>
      <c r="D932" s="76" t="s">
        <v>2906</v>
      </c>
      <c r="E932" s="48" t="s">
        <v>1380</v>
      </c>
      <c r="F932" s="87"/>
      <c r="G932" s="87"/>
      <c r="H932" s="87"/>
      <c r="I932" s="87"/>
      <c r="J932" s="109"/>
      <c r="K932" s="87"/>
      <c r="L932" s="87"/>
      <c r="M932" s="48" t="s">
        <v>2972</v>
      </c>
      <c r="N932" s="49" t="s">
        <v>1658</v>
      </c>
      <c r="O932" s="49"/>
      <c r="P932" s="76" t="str">
        <f t="shared" si="600"/>
        <v/>
      </c>
      <c r="Q932" s="88" t="s">
        <v>747</v>
      </c>
      <c r="R932" s="49"/>
      <c r="S932" s="76" t="s">
        <v>1854</v>
      </c>
      <c r="T932" s="76" t="s">
        <v>17</v>
      </c>
      <c r="U932" s="89"/>
      <c r="V932" s="90">
        <v>1</v>
      </c>
      <c r="W932" s="399">
        <f t="shared" si="571"/>
        <v>584105</v>
      </c>
      <c r="X932" s="171" t="s">
        <v>3505</v>
      </c>
      <c r="Y932" s="419"/>
      <c r="Z932" s="473" t="s">
        <v>4575</v>
      </c>
      <c r="AA932" s="473" t="s">
        <v>4575</v>
      </c>
      <c r="AB932" s="473" t="s">
        <v>4576</v>
      </c>
      <c r="AC932" s="132" t="str">
        <f>IF(AZ932=0,"【支払済】","")</f>
        <v>【支払済】</v>
      </c>
      <c r="AD932" s="132">
        <v>42842</v>
      </c>
      <c r="AE932" s="132">
        <v>41712</v>
      </c>
      <c r="AF932" s="132" t="str">
        <f t="shared" si="572"/>
        <v/>
      </c>
      <c r="AG932" s="132">
        <f t="shared" si="573"/>
        <v>41712</v>
      </c>
      <c r="AH932" s="132"/>
      <c r="AI932" s="204"/>
      <c r="AJ932" s="205"/>
      <c r="AK932" s="211"/>
      <c r="AL932" s="207"/>
      <c r="AM932" s="208">
        <v>584105</v>
      </c>
      <c r="AN932" s="93"/>
      <c r="AO932" s="49" t="str">
        <f t="shared" si="574"/>
        <v>静岡県沼津市足高字尾上３３７－１５～１６</v>
      </c>
      <c r="AP932" s="208"/>
      <c r="AQ932" s="89">
        <v>42872</v>
      </c>
      <c r="AR932" s="93">
        <v>584105</v>
      </c>
      <c r="AS932" s="89"/>
      <c r="AT932" s="93"/>
      <c r="AU932" s="89"/>
      <c r="AV932" s="93"/>
      <c r="AW932" s="89"/>
      <c r="AX932" s="94"/>
      <c r="AY932" s="391">
        <f t="shared" si="595"/>
        <v>584105</v>
      </c>
      <c r="AZ932" s="95">
        <f t="shared" si="597"/>
        <v>0</v>
      </c>
      <c r="BA932" s="49" t="str">
        <f t="shared" si="576"/>
        <v>静岡県沼津市足高字尾上３３７－１５～１６</v>
      </c>
      <c r="BB932" s="48">
        <f t="shared" si="601"/>
        <v>1</v>
      </c>
      <c r="BC932" s="96">
        <f t="shared" si="577"/>
        <v>0</v>
      </c>
      <c r="BD932" s="89" t="str">
        <f t="shared" si="598"/>
        <v>【支払済】</v>
      </c>
      <c r="BE932" s="97">
        <f t="shared" si="579"/>
        <v>0</v>
      </c>
      <c r="BF932" s="97">
        <f t="shared" si="580"/>
        <v>0</v>
      </c>
      <c r="BG932" s="97">
        <f t="shared" si="581"/>
        <v>0</v>
      </c>
      <c r="BH932" s="97">
        <f t="shared" si="582"/>
        <v>0</v>
      </c>
      <c r="BI932" s="97">
        <f t="shared" si="583"/>
        <v>0</v>
      </c>
      <c r="BJ932" s="97">
        <f t="shared" si="584"/>
        <v>0</v>
      </c>
      <c r="BK932" s="97">
        <f t="shared" si="585"/>
        <v>0</v>
      </c>
      <c r="BL932" s="97">
        <f t="shared" si="586"/>
        <v>0</v>
      </c>
      <c r="BM932" s="97">
        <f t="shared" si="587"/>
        <v>0</v>
      </c>
      <c r="BN932" s="97">
        <f t="shared" si="588"/>
        <v>0</v>
      </c>
      <c r="BO932" s="97">
        <f t="shared" si="589"/>
        <v>0</v>
      </c>
      <c r="BP932" s="97">
        <f t="shared" si="590"/>
        <v>0</v>
      </c>
      <c r="BQ932" s="97">
        <f t="shared" si="591"/>
        <v>0</v>
      </c>
      <c r="BR932" s="97">
        <f t="shared" si="592"/>
        <v>0</v>
      </c>
      <c r="BS932" s="98">
        <f t="shared" si="593"/>
        <v>0</v>
      </c>
      <c r="BT932" s="182"/>
      <c r="BU932" s="58"/>
      <c r="BV932" s="492"/>
    </row>
    <row r="933" spans="1:74" s="118" customFormat="1" ht="31.5" customHeight="1" x14ac:dyDescent="0.25">
      <c r="A933" s="74">
        <v>22</v>
      </c>
      <c r="B933" s="75">
        <v>645</v>
      </c>
      <c r="C933" s="49" t="s">
        <v>2068</v>
      </c>
      <c r="D933" s="349" t="s">
        <v>4056</v>
      </c>
      <c r="E933" s="76" t="s">
        <v>1114</v>
      </c>
      <c r="F933" s="101" t="s">
        <v>3050</v>
      </c>
      <c r="G933" s="101"/>
      <c r="H933" s="101"/>
      <c r="I933" s="101"/>
      <c r="J933" s="257"/>
      <c r="K933" s="101"/>
      <c r="L933" s="380" t="s">
        <v>4066</v>
      </c>
      <c r="M933" s="76" t="s">
        <v>2371</v>
      </c>
      <c r="N933" s="49" t="s">
        <v>2635</v>
      </c>
      <c r="O933" s="49"/>
      <c r="P933" s="76" t="str">
        <f t="shared" si="600"/>
        <v/>
      </c>
      <c r="Q933" s="102" t="s">
        <v>814</v>
      </c>
      <c r="R933" s="49"/>
      <c r="S933" s="76" t="s">
        <v>1856</v>
      </c>
      <c r="T933" s="76" t="s">
        <v>41</v>
      </c>
      <c r="U933" s="89"/>
      <c r="V933" s="90">
        <v>1</v>
      </c>
      <c r="W933" s="399">
        <f t="shared" ref="W933:W996" si="602">(AM933+AN933)/V933</f>
        <v>2975500</v>
      </c>
      <c r="X933" s="171" t="s">
        <v>2468</v>
      </c>
      <c r="Y933" s="121"/>
      <c r="Z933" s="473" t="s">
        <v>4575</v>
      </c>
      <c r="AA933" s="473" t="s">
        <v>4575</v>
      </c>
      <c r="AB933" s="473" t="s">
        <v>4576</v>
      </c>
      <c r="AC933" s="138">
        <v>42830</v>
      </c>
      <c r="AD933" s="132">
        <v>42800</v>
      </c>
      <c r="AE933" s="132"/>
      <c r="AF933" s="132" t="str">
        <f t="shared" ref="AF933:AF996" si="603">+IF(AD933=AE933,"SAME","")</f>
        <v/>
      </c>
      <c r="AG933" s="132">
        <f t="shared" ref="AG933:AG996" si="604">+IF(AE933="",AD933,IF(AD933&gt;AE933,AE933,AD933))</f>
        <v>42800</v>
      </c>
      <c r="AH933" s="132"/>
      <c r="AI933" s="132"/>
      <c r="AJ933" s="132"/>
      <c r="AK933" s="112"/>
      <c r="AL933" s="132"/>
      <c r="AM933" s="213"/>
      <c r="AN933" s="111">
        <v>2975500</v>
      </c>
      <c r="AO933" s="49" t="str">
        <f t="shared" ref="AO933:AO996" si="605">N933</f>
        <v>静岡県榛原郡川根本町水川１３２－１</v>
      </c>
      <c r="AP933" s="49"/>
      <c r="AQ933" s="89">
        <v>43483</v>
      </c>
      <c r="AR933" s="93"/>
      <c r="AS933" s="89"/>
      <c r="AT933" s="93"/>
      <c r="AU933" s="89"/>
      <c r="AV933" s="93"/>
      <c r="AW933" s="107"/>
      <c r="AX933" s="103"/>
      <c r="AY933" s="391">
        <f t="shared" si="595"/>
        <v>0</v>
      </c>
      <c r="AZ933" s="95" t="str">
        <f t="shared" ref="AZ933:AZ964" si="606">IF(AM933=0,"",AM933-AR933-AT933-AV933-AX933)</f>
        <v/>
      </c>
      <c r="BA933" s="49" t="str">
        <f t="shared" ref="BA933:BA996" si="607">N933</f>
        <v>静岡県榛原郡川根本町水川１３２－１</v>
      </c>
      <c r="BB933" s="48">
        <f t="shared" si="601"/>
        <v>1</v>
      </c>
      <c r="BC933" s="96">
        <f t="shared" ref="BC933:BC996" si="608">Y933</f>
        <v>0</v>
      </c>
      <c r="BD933" s="89">
        <f t="shared" ref="BD933:BD940" si="609">AC933</f>
        <v>42830</v>
      </c>
      <c r="BE933" s="97">
        <f t="shared" ref="BE933:BE996" si="610">IF(OR(AC933="期限未記載",AC933="期限超過"),AZ933,0)</f>
        <v>0</v>
      </c>
      <c r="BF933" s="97" t="str">
        <f t="shared" ref="BF933:BF996" si="611">IF(AND(BD933&lt;=43506,BD933&lt;&gt;""),AZ933,0)</f>
        <v/>
      </c>
      <c r="BG933" s="97">
        <f t="shared" ref="BG933:BG996" si="612">IF(AND(BD933&lt;=43511,BD933&gt;=43507),AZ933,0)</f>
        <v>0</v>
      </c>
      <c r="BH933" s="97">
        <f t="shared" ref="BH933:BH996" si="613">IF(AND(BD933&lt;=43516,BD933&gt;=43512),AZ933,0)</f>
        <v>0</v>
      </c>
      <c r="BI933" s="97">
        <f t="shared" ref="BI933:BI996" si="614">IF(AND(BD933&lt;=43521,BD933&gt;=43517),AZ933,0)</f>
        <v>0</v>
      </c>
      <c r="BJ933" s="97">
        <f t="shared" ref="BJ933:BJ996" si="615">IF(AND(BD933&lt;=43524,BD933&gt;=43522),AZ933,0)</f>
        <v>0</v>
      </c>
      <c r="BK933" s="97">
        <f t="shared" ref="BK933:BK996" si="616">IF(AND(BD933&lt;=43529,BD933&gt;=43525),AZ933,0)</f>
        <v>0</v>
      </c>
      <c r="BL933" s="97">
        <f t="shared" ref="BL933:BL996" si="617">IF(AND(BD933&lt;=43534,BD933&gt;=43530),AZ933,0)</f>
        <v>0</v>
      </c>
      <c r="BM933" s="97">
        <f t="shared" ref="BM933:BM996" si="618">IF(AND(BD933&lt;=43539,BD933&gt;=43535),AZ933,0)</f>
        <v>0</v>
      </c>
      <c r="BN933" s="97">
        <f t="shared" ref="BN933:BN996" si="619">IF(AND(BD933&lt;=43544,BD933&gt;=43540),AZ933,0)</f>
        <v>0</v>
      </c>
      <c r="BO933" s="97">
        <f t="shared" ref="BO933:BO996" si="620">IF(AND(BD933&lt;=43549,BD933&gt;=43545),AZ933,0)</f>
        <v>0</v>
      </c>
      <c r="BP933" s="97">
        <f t="shared" ref="BP933:BP996" si="621">IF(AND(BD933&lt;=43555,BD933&gt;=43550),AZ933,0)</f>
        <v>0</v>
      </c>
      <c r="BQ933" s="97">
        <f t="shared" ref="BQ933:BQ996" si="622">IF(AND(BD933&lt;=43560,BD933&gt;=43556),AZ933,0)</f>
        <v>0</v>
      </c>
      <c r="BR933" s="97">
        <f t="shared" ref="BR933:BR996" si="623">IF(AND($BD933&lt;=43565,$BD933&gt;=43561),$AZ933,0)</f>
        <v>0</v>
      </c>
      <c r="BS933" s="98" t="e">
        <f t="shared" ref="BS933:BS996" si="624">AZ933-SUM(BE933:BR933)</f>
        <v>#VALUE!</v>
      </c>
      <c r="BT933" s="183"/>
      <c r="BU933" s="100"/>
      <c r="BV933" s="136"/>
    </row>
    <row r="934" spans="1:74" s="118" customFormat="1" ht="31.5" customHeight="1" x14ac:dyDescent="0.25">
      <c r="A934" s="74">
        <v>22</v>
      </c>
      <c r="B934" s="75">
        <v>645</v>
      </c>
      <c r="C934" s="49" t="s">
        <v>2068</v>
      </c>
      <c r="D934" s="349" t="s">
        <v>4056</v>
      </c>
      <c r="E934" s="76" t="s">
        <v>1114</v>
      </c>
      <c r="F934" s="101" t="s">
        <v>3049</v>
      </c>
      <c r="G934" s="101"/>
      <c r="H934" s="101"/>
      <c r="I934" s="101"/>
      <c r="J934" s="257"/>
      <c r="K934" s="101"/>
      <c r="L934" s="380" t="s">
        <v>4066</v>
      </c>
      <c r="M934" s="76" t="s">
        <v>2371</v>
      </c>
      <c r="N934" s="49" t="s">
        <v>2636</v>
      </c>
      <c r="O934" s="49"/>
      <c r="P934" s="76" t="str">
        <f t="shared" si="600"/>
        <v/>
      </c>
      <c r="Q934" s="102" t="s">
        <v>814</v>
      </c>
      <c r="R934" s="49"/>
      <c r="S934" s="76" t="s">
        <v>1856</v>
      </c>
      <c r="T934" s="76" t="s">
        <v>41</v>
      </c>
      <c r="U934" s="89"/>
      <c r="V934" s="90">
        <v>1</v>
      </c>
      <c r="W934" s="399">
        <f t="shared" si="602"/>
        <v>69500</v>
      </c>
      <c r="X934" s="171" t="s">
        <v>2468</v>
      </c>
      <c r="Y934" s="121"/>
      <c r="Z934" s="473" t="s">
        <v>4575</v>
      </c>
      <c r="AA934" s="473" t="s">
        <v>4575</v>
      </c>
      <c r="AB934" s="473" t="s">
        <v>4576</v>
      </c>
      <c r="AC934" s="138">
        <v>42830</v>
      </c>
      <c r="AD934" s="132">
        <v>42800</v>
      </c>
      <c r="AE934" s="132"/>
      <c r="AF934" s="132" t="str">
        <f t="shared" si="603"/>
        <v/>
      </c>
      <c r="AG934" s="132">
        <f t="shared" si="604"/>
        <v>42800</v>
      </c>
      <c r="AH934" s="132"/>
      <c r="AI934" s="132"/>
      <c r="AJ934" s="132"/>
      <c r="AK934" s="215"/>
      <c r="AL934" s="132"/>
      <c r="AM934" s="213"/>
      <c r="AN934" s="111">
        <v>69500</v>
      </c>
      <c r="AO934" s="49" t="str">
        <f t="shared" si="605"/>
        <v>静岡県榛原郡川根本町水川１３２－1－１</v>
      </c>
      <c r="AP934" s="49"/>
      <c r="AQ934" s="89">
        <v>43483</v>
      </c>
      <c r="AR934" s="93"/>
      <c r="AS934" s="89"/>
      <c r="AT934" s="93"/>
      <c r="AU934" s="89"/>
      <c r="AV934" s="93"/>
      <c r="AW934" s="107"/>
      <c r="AX934" s="103"/>
      <c r="AY934" s="391">
        <f t="shared" si="595"/>
        <v>0</v>
      </c>
      <c r="AZ934" s="95" t="str">
        <f t="shared" si="606"/>
        <v/>
      </c>
      <c r="BA934" s="49" t="str">
        <f t="shared" si="607"/>
        <v>静岡県榛原郡川根本町水川１３２－1－１</v>
      </c>
      <c r="BB934" s="48">
        <f t="shared" si="601"/>
        <v>1</v>
      </c>
      <c r="BC934" s="96">
        <f t="shared" si="608"/>
        <v>0</v>
      </c>
      <c r="BD934" s="89">
        <f t="shared" si="609"/>
        <v>42830</v>
      </c>
      <c r="BE934" s="97">
        <f t="shared" si="610"/>
        <v>0</v>
      </c>
      <c r="BF934" s="97" t="str">
        <f t="shared" si="611"/>
        <v/>
      </c>
      <c r="BG934" s="97">
        <f t="shared" si="612"/>
        <v>0</v>
      </c>
      <c r="BH934" s="97">
        <f t="shared" si="613"/>
        <v>0</v>
      </c>
      <c r="BI934" s="97">
        <f t="shared" si="614"/>
        <v>0</v>
      </c>
      <c r="BJ934" s="97">
        <f t="shared" si="615"/>
        <v>0</v>
      </c>
      <c r="BK934" s="97">
        <f t="shared" si="616"/>
        <v>0</v>
      </c>
      <c r="BL934" s="97">
        <f t="shared" si="617"/>
        <v>0</v>
      </c>
      <c r="BM934" s="97">
        <f t="shared" si="618"/>
        <v>0</v>
      </c>
      <c r="BN934" s="97">
        <f t="shared" si="619"/>
        <v>0</v>
      </c>
      <c r="BO934" s="97">
        <f t="shared" si="620"/>
        <v>0</v>
      </c>
      <c r="BP934" s="97">
        <f t="shared" si="621"/>
        <v>0</v>
      </c>
      <c r="BQ934" s="97">
        <f t="shared" si="622"/>
        <v>0</v>
      </c>
      <c r="BR934" s="97">
        <f t="shared" si="623"/>
        <v>0</v>
      </c>
      <c r="BS934" s="98" t="e">
        <f t="shared" si="624"/>
        <v>#VALUE!</v>
      </c>
      <c r="BT934" s="183"/>
      <c r="BU934" s="58"/>
      <c r="BV934" s="136"/>
    </row>
    <row r="935" spans="1:74" s="118" customFormat="1" ht="31.5" customHeight="1" x14ac:dyDescent="0.25">
      <c r="A935" s="74">
        <v>22</v>
      </c>
      <c r="B935" s="75">
        <v>645</v>
      </c>
      <c r="C935" s="49" t="s">
        <v>2068</v>
      </c>
      <c r="D935" s="76" t="s">
        <v>3428</v>
      </c>
      <c r="E935" s="76" t="s">
        <v>1114</v>
      </c>
      <c r="F935" s="101" t="s">
        <v>3051</v>
      </c>
      <c r="G935" s="101"/>
      <c r="H935" s="101"/>
      <c r="I935" s="101"/>
      <c r="J935" s="257"/>
      <c r="K935" s="101"/>
      <c r="L935" s="101"/>
      <c r="M935" s="76" t="s">
        <v>2371</v>
      </c>
      <c r="N935" s="49" t="s">
        <v>2637</v>
      </c>
      <c r="O935" s="49"/>
      <c r="P935" s="76" t="str">
        <f t="shared" si="600"/>
        <v/>
      </c>
      <c r="Q935" s="102" t="s">
        <v>814</v>
      </c>
      <c r="R935" s="49"/>
      <c r="S935" s="76" t="s">
        <v>1856</v>
      </c>
      <c r="T935" s="76" t="s">
        <v>41</v>
      </c>
      <c r="U935" s="89"/>
      <c r="V935" s="90">
        <v>1</v>
      </c>
      <c r="W935" s="399">
        <f t="shared" si="602"/>
        <v>69500</v>
      </c>
      <c r="X935" s="171" t="s">
        <v>2468</v>
      </c>
      <c r="Y935" s="121"/>
      <c r="Z935" s="473" t="s">
        <v>4575</v>
      </c>
      <c r="AA935" s="473" t="s">
        <v>4575</v>
      </c>
      <c r="AB935" s="473" t="s">
        <v>4576</v>
      </c>
      <c r="AC935" s="138">
        <v>42789</v>
      </c>
      <c r="AD935" s="132">
        <v>42759</v>
      </c>
      <c r="AE935" s="132"/>
      <c r="AF935" s="132" t="str">
        <f t="shared" si="603"/>
        <v/>
      </c>
      <c r="AG935" s="132">
        <f t="shared" si="604"/>
        <v>42759</v>
      </c>
      <c r="AH935" s="132"/>
      <c r="AI935" s="132"/>
      <c r="AJ935" s="132"/>
      <c r="AK935" s="112"/>
      <c r="AL935" s="132"/>
      <c r="AM935" s="213"/>
      <c r="AN935" s="111">
        <v>69500</v>
      </c>
      <c r="AO935" s="49" t="str">
        <f t="shared" si="605"/>
        <v>静岡県榛原郡川根本町水川１３２－１－２</v>
      </c>
      <c r="AP935" s="49"/>
      <c r="AQ935" s="89">
        <v>43483</v>
      </c>
      <c r="AR935" s="93"/>
      <c r="AS935" s="89"/>
      <c r="AT935" s="93"/>
      <c r="AU935" s="89"/>
      <c r="AV935" s="93"/>
      <c r="AW935" s="107"/>
      <c r="AX935" s="103"/>
      <c r="AY935" s="391">
        <f t="shared" si="595"/>
        <v>0</v>
      </c>
      <c r="AZ935" s="95" t="str">
        <f t="shared" si="606"/>
        <v/>
      </c>
      <c r="BA935" s="49" t="str">
        <f t="shared" si="607"/>
        <v>静岡県榛原郡川根本町水川１３２－１－２</v>
      </c>
      <c r="BB935" s="48">
        <f t="shared" si="601"/>
        <v>1</v>
      </c>
      <c r="BC935" s="96">
        <f t="shared" si="608"/>
        <v>0</v>
      </c>
      <c r="BD935" s="89">
        <f t="shared" si="609"/>
        <v>42789</v>
      </c>
      <c r="BE935" s="97">
        <f t="shared" si="610"/>
        <v>0</v>
      </c>
      <c r="BF935" s="97" t="str">
        <f t="shared" si="611"/>
        <v/>
      </c>
      <c r="BG935" s="97">
        <f t="shared" si="612"/>
        <v>0</v>
      </c>
      <c r="BH935" s="97">
        <f t="shared" si="613"/>
        <v>0</v>
      </c>
      <c r="BI935" s="97">
        <f t="shared" si="614"/>
        <v>0</v>
      </c>
      <c r="BJ935" s="97">
        <f t="shared" si="615"/>
        <v>0</v>
      </c>
      <c r="BK935" s="97">
        <f t="shared" si="616"/>
        <v>0</v>
      </c>
      <c r="BL935" s="97">
        <f t="shared" si="617"/>
        <v>0</v>
      </c>
      <c r="BM935" s="97">
        <f t="shared" si="618"/>
        <v>0</v>
      </c>
      <c r="BN935" s="97">
        <f t="shared" si="619"/>
        <v>0</v>
      </c>
      <c r="BO935" s="97">
        <f t="shared" si="620"/>
        <v>0</v>
      </c>
      <c r="BP935" s="97">
        <f t="shared" si="621"/>
        <v>0</v>
      </c>
      <c r="BQ935" s="97">
        <f t="shared" si="622"/>
        <v>0</v>
      </c>
      <c r="BR935" s="97">
        <f t="shared" si="623"/>
        <v>0</v>
      </c>
      <c r="BS935" s="98" t="e">
        <f t="shared" si="624"/>
        <v>#VALUE!</v>
      </c>
      <c r="BT935" s="183"/>
      <c r="BU935" s="58"/>
      <c r="BV935" s="136"/>
    </row>
    <row r="936" spans="1:74" s="118" customFormat="1" ht="31.5" customHeight="1" x14ac:dyDescent="0.25">
      <c r="A936" s="74">
        <v>22</v>
      </c>
      <c r="B936" s="75">
        <v>645</v>
      </c>
      <c r="C936" s="49" t="s">
        <v>2068</v>
      </c>
      <c r="D936" s="76" t="s">
        <v>3428</v>
      </c>
      <c r="E936" s="76" t="s">
        <v>1114</v>
      </c>
      <c r="F936" s="101" t="s">
        <v>3048</v>
      </c>
      <c r="G936" s="101"/>
      <c r="H936" s="101"/>
      <c r="I936" s="101"/>
      <c r="J936" s="257"/>
      <c r="K936" s="101"/>
      <c r="L936" s="101"/>
      <c r="M936" s="76" t="s">
        <v>2371</v>
      </c>
      <c r="N936" s="49" t="s">
        <v>2637</v>
      </c>
      <c r="O936" s="49"/>
      <c r="P936" s="76" t="str">
        <f t="shared" si="600"/>
        <v/>
      </c>
      <c r="Q936" s="102" t="s">
        <v>814</v>
      </c>
      <c r="R936" s="49"/>
      <c r="S936" s="76" t="s">
        <v>1856</v>
      </c>
      <c r="T936" s="76" t="s">
        <v>41</v>
      </c>
      <c r="U936" s="89"/>
      <c r="V936" s="90">
        <v>1</v>
      </c>
      <c r="W936" s="399">
        <f t="shared" si="602"/>
        <v>69500</v>
      </c>
      <c r="X936" s="171" t="s">
        <v>2468</v>
      </c>
      <c r="Y936" s="121"/>
      <c r="Z936" s="473" t="s">
        <v>4575</v>
      </c>
      <c r="AA936" s="473" t="s">
        <v>4575</v>
      </c>
      <c r="AB936" s="473" t="s">
        <v>4576</v>
      </c>
      <c r="AC936" s="138">
        <v>42830</v>
      </c>
      <c r="AD936" s="132">
        <v>42800</v>
      </c>
      <c r="AE936" s="132"/>
      <c r="AF936" s="132" t="str">
        <f t="shared" si="603"/>
        <v/>
      </c>
      <c r="AG936" s="132">
        <f t="shared" si="604"/>
        <v>42800</v>
      </c>
      <c r="AH936" s="132"/>
      <c r="AI936" s="132"/>
      <c r="AJ936" s="132"/>
      <c r="AK936" s="215"/>
      <c r="AL936" s="132"/>
      <c r="AM936" s="213"/>
      <c r="AN936" s="111">
        <v>69500</v>
      </c>
      <c r="AO936" s="49" t="str">
        <f t="shared" si="605"/>
        <v>静岡県榛原郡川根本町水川１３２－１－２</v>
      </c>
      <c r="AP936" s="49"/>
      <c r="AQ936" s="89">
        <v>43483</v>
      </c>
      <c r="AR936" s="93"/>
      <c r="AS936" s="89"/>
      <c r="AT936" s="93"/>
      <c r="AU936" s="89"/>
      <c r="AV936" s="93"/>
      <c r="AW936" s="107"/>
      <c r="AX936" s="103"/>
      <c r="AY936" s="391">
        <f t="shared" si="595"/>
        <v>0</v>
      </c>
      <c r="AZ936" s="95" t="str">
        <f t="shared" si="606"/>
        <v/>
      </c>
      <c r="BA936" s="49" t="str">
        <f t="shared" si="607"/>
        <v>静岡県榛原郡川根本町水川１３２－１－２</v>
      </c>
      <c r="BB936" s="48">
        <f t="shared" si="601"/>
        <v>1</v>
      </c>
      <c r="BC936" s="96">
        <f t="shared" si="608"/>
        <v>0</v>
      </c>
      <c r="BD936" s="89">
        <f t="shared" si="609"/>
        <v>42830</v>
      </c>
      <c r="BE936" s="97">
        <f t="shared" si="610"/>
        <v>0</v>
      </c>
      <c r="BF936" s="97" t="str">
        <f t="shared" si="611"/>
        <v/>
      </c>
      <c r="BG936" s="97">
        <f t="shared" si="612"/>
        <v>0</v>
      </c>
      <c r="BH936" s="97">
        <f t="shared" si="613"/>
        <v>0</v>
      </c>
      <c r="BI936" s="97">
        <f t="shared" si="614"/>
        <v>0</v>
      </c>
      <c r="BJ936" s="97">
        <f t="shared" si="615"/>
        <v>0</v>
      </c>
      <c r="BK936" s="97">
        <f t="shared" si="616"/>
        <v>0</v>
      </c>
      <c r="BL936" s="97">
        <f t="shared" si="617"/>
        <v>0</v>
      </c>
      <c r="BM936" s="97">
        <f t="shared" si="618"/>
        <v>0</v>
      </c>
      <c r="BN936" s="97">
        <f t="shared" si="619"/>
        <v>0</v>
      </c>
      <c r="BO936" s="97">
        <f t="shared" si="620"/>
        <v>0</v>
      </c>
      <c r="BP936" s="97">
        <f t="shared" si="621"/>
        <v>0</v>
      </c>
      <c r="BQ936" s="97">
        <f t="shared" si="622"/>
        <v>0</v>
      </c>
      <c r="BR936" s="97">
        <f t="shared" si="623"/>
        <v>0</v>
      </c>
      <c r="BS936" s="98" t="e">
        <f t="shared" si="624"/>
        <v>#VALUE!</v>
      </c>
      <c r="BT936" s="190"/>
      <c r="BU936" s="100"/>
      <c r="BV936" s="136"/>
    </row>
    <row r="937" spans="1:74" s="118" customFormat="1" ht="31.5" customHeight="1" x14ac:dyDescent="0.25">
      <c r="A937" s="74">
        <v>22</v>
      </c>
      <c r="B937" s="75">
        <v>645</v>
      </c>
      <c r="C937" s="49" t="s">
        <v>2068</v>
      </c>
      <c r="D937" s="76" t="s">
        <v>2988</v>
      </c>
      <c r="E937" s="76" t="s">
        <v>1114</v>
      </c>
      <c r="F937" s="101"/>
      <c r="G937" s="101"/>
      <c r="H937" s="101"/>
      <c r="I937" s="101"/>
      <c r="J937" s="257"/>
      <c r="K937" s="101"/>
      <c r="L937" s="101"/>
      <c r="M937" s="76" t="s">
        <v>2371</v>
      </c>
      <c r="N937" s="49" t="s">
        <v>1660</v>
      </c>
      <c r="O937" s="49"/>
      <c r="P937" s="76" t="str">
        <f t="shared" si="600"/>
        <v/>
      </c>
      <c r="Q937" s="102" t="s">
        <v>814</v>
      </c>
      <c r="R937" s="49"/>
      <c r="S937" s="76" t="s">
        <v>1856</v>
      </c>
      <c r="T937" s="76" t="s">
        <v>41</v>
      </c>
      <c r="U937" s="89"/>
      <c r="V937" s="90">
        <v>5</v>
      </c>
      <c r="W937" s="399">
        <f t="shared" si="602"/>
        <v>617000</v>
      </c>
      <c r="X937" s="171" t="s">
        <v>2468</v>
      </c>
      <c r="Y937" s="121"/>
      <c r="Z937" s="473" t="s">
        <v>4575</v>
      </c>
      <c r="AA937" s="473" t="s">
        <v>4575</v>
      </c>
      <c r="AB937" s="473" t="s">
        <v>4576</v>
      </c>
      <c r="AC937" s="121"/>
      <c r="AD937" s="132">
        <v>42628</v>
      </c>
      <c r="AE937" s="132"/>
      <c r="AF937" s="132" t="str">
        <f t="shared" si="603"/>
        <v/>
      </c>
      <c r="AG937" s="132">
        <f t="shared" si="604"/>
        <v>42628</v>
      </c>
      <c r="AH937" s="132"/>
      <c r="AI937" s="132"/>
      <c r="AJ937" s="132"/>
      <c r="AK937" s="215"/>
      <c r="AL937" s="132"/>
      <c r="AM937" s="213"/>
      <c r="AN937" s="111">
        <v>3085000</v>
      </c>
      <c r="AO937" s="49" t="str">
        <f t="shared" si="605"/>
        <v>静岡県榛原郡川根本町水川１３２－１他</v>
      </c>
      <c r="AP937" s="49"/>
      <c r="AQ937" s="89"/>
      <c r="AR937" s="93"/>
      <c r="AS937" s="89"/>
      <c r="AT937" s="93"/>
      <c r="AU937" s="89"/>
      <c r="AV937" s="93"/>
      <c r="AW937" s="107"/>
      <c r="AX937" s="103"/>
      <c r="AY937" s="391">
        <f t="shared" si="595"/>
        <v>0</v>
      </c>
      <c r="AZ937" s="95" t="str">
        <f t="shared" si="606"/>
        <v/>
      </c>
      <c r="BA937" s="49" t="str">
        <f t="shared" si="607"/>
        <v>静岡県榛原郡川根本町水川１３２－１他</v>
      </c>
      <c r="BB937" s="48">
        <f t="shared" si="601"/>
        <v>5</v>
      </c>
      <c r="BC937" s="96">
        <f t="shared" si="608"/>
        <v>0</v>
      </c>
      <c r="BD937" s="89">
        <f t="shared" si="609"/>
        <v>0</v>
      </c>
      <c r="BE937" s="97">
        <f t="shared" si="610"/>
        <v>0</v>
      </c>
      <c r="BF937" s="97" t="str">
        <f t="shared" si="611"/>
        <v/>
      </c>
      <c r="BG937" s="97">
        <f t="shared" si="612"/>
        <v>0</v>
      </c>
      <c r="BH937" s="97">
        <f t="shared" si="613"/>
        <v>0</v>
      </c>
      <c r="BI937" s="97">
        <f t="shared" si="614"/>
        <v>0</v>
      </c>
      <c r="BJ937" s="97">
        <f t="shared" si="615"/>
        <v>0</v>
      </c>
      <c r="BK937" s="97">
        <f t="shared" si="616"/>
        <v>0</v>
      </c>
      <c r="BL937" s="97">
        <f t="shared" si="617"/>
        <v>0</v>
      </c>
      <c r="BM937" s="97">
        <f t="shared" si="618"/>
        <v>0</v>
      </c>
      <c r="BN937" s="97">
        <f t="shared" si="619"/>
        <v>0</v>
      </c>
      <c r="BO937" s="97">
        <f t="shared" si="620"/>
        <v>0</v>
      </c>
      <c r="BP937" s="97">
        <f t="shared" si="621"/>
        <v>0</v>
      </c>
      <c r="BQ937" s="97">
        <f t="shared" si="622"/>
        <v>0</v>
      </c>
      <c r="BR937" s="97">
        <f t="shared" si="623"/>
        <v>0</v>
      </c>
      <c r="BS937" s="98" t="e">
        <f t="shared" si="624"/>
        <v>#VALUE!</v>
      </c>
      <c r="BT937" s="196"/>
      <c r="BU937" s="58"/>
      <c r="BV937" s="136"/>
    </row>
    <row r="938" spans="1:74" s="118" customFormat="1" ht="31.5" customHeight="1" x14ac:dyDescent="0.25">
      <c r="A938" s="74">
        <v>22</v>
      </c>
      <c r="B938" s="75">
        <v>644</v>
      </c>
      <c r="C938" s="49" t="s">
        <v>2068</v>
      </c>
      <c r="D938" s="76" t="s">
        <v>2988</v>
      </c>
      <c r="E938" s="76" t="s">
        <v>1114</v>
      </c>
      <c r="F938" s="101"/>
      <c r="G938" s="101"/>
      <c r="H938" s="101"/>
      <c r="I938" s="101"/>
      <c r="J938" s="257"/>
      <c r="K938" s="101"/>
      <c r="L938" s="101"/>
      <c r="M938" s="76" t="s">
        <v>2371</v>
      </c>
      <c r="N938" s="49" t="s">
        <v>1660</v>
      </c>
      <c r="O938" s="49"/>
      <c r="P938" s="76" t="str">
        <f t="shared" si="600"/>
        <v/>
      </c>
      <c r="Q938" s="102" t="s">
        <v>814</v>
      </c>
      <c r="R938" s="49"/>
      <c r="S938" s="76" t="s">
        <v>1856</v>
      </c>
      <c r="T938" s="76" t="s">
        <v>2311</v>
      </c>
      <c r="U938" s="89"/>
      <c r="V938" s="90">
        <v>5</v>
      </c>
      <c r="W938" s="399">
        <f t="shared" si="602"/>
        <v>650700</v>
      </c>
      <c r="X938" s="171" t="s">
        <v>2468</v>
      </c>
      <c r="Y938" s="419"/>
      <c r="Z938" s="473" t="s">
        <v>4575</v>
      </c>
      <c r="AA938" s="473" t="s">
        <v>4575</v>
      </c>
      <c r="AB938" s="473" t="s">
        <v>4576</v>
      </c>
      <c r="AC938" s="132" t="str">
        <f>IF(AZ938=0,"【支払済】","")</f>
        <v>【支払済】</v>
      </c>
      <c r="AD938" s="132">
        <v>42800</v>
      </c>
      <c r="AE938" s="132">
        <v>42754</v>
      </c>
      <c r="AF938" s="132" t="str">
        <f t="shared" si="603"/>
        <v/>
      </c>
      <c r="AG938" s="132">
        <f t="shared" si="604"/>
        <v>42754</v>
      </c>
      <c r="AH938" s="132"/>
      <c r="AI938" s="204"/>
      <c r="AJ938" s="205"/>
      <c r="AK938" s="206"/>
      <c r="AL938" s="207"/>
      <c r="AM938" s="208">
        <v>3253500</v>
      </c>
      <c r="AN938" s="93"/>
      <c r="AO938" s="49" t="str">
        <f t="shared" si="605"/>
        <v>静岡県榛原郡川根本町水川１３２－１他</v>
      </c>
      <c r="AP938" s="208"/>
      <c r="AQ938" s="89">
        <v>43487</v>
      </c>
      <c r="AR938" s="93">
        <f>2975500+69500*4</f>
        <v>3253500</v>
      </c>
      <c r="AS938" s="89"/>
      <c r="AT938" s="93"/>
      <c r="AU938" s="89"/>
      <c r="AV938" s="93"/>
      <c r="AW938" s="89"/>
      <c r="AX938" s="103"/>
      <c r="AY938" s="391">
        <f t="shared" si="595"/>
        <v>3253500</v>
      </c>
      <c r="AZ938" s="95">
        <f t="shared" si="606"/>
        <v>0</v>
      </c>
      <c r="BA938" s="49" t="str">
        <f t="shared" si="607"/>
        <v>静岡県榛原郡川根本町水川１３２－１他</v>
      </c>
      <c r="BB938" s="48">
        <f t="shared" si="601"/>
        <v>5</v>
      </c>
      <c r="BC938" s="96">
        <f t="shared" si="608"/>
        <v>0</v>
      </c>
      <c r="BD938" s="89" t="str">
        <f t="shared" si="609"/>
        <v>【支払済】</v>
      </c>
      <c r="BE938" s="97">
        <f t="shared" si="610"/>
        <v>0</v>
      </c>
      <c r="BF938" s="97">
        <f t="shared" si="611"/>
        <v>0</v>
      </c>
      <c r="BG938" s="97">
        <f t="shared" si="612"/>
        <v>0</v>
      </c>
      <c r="BH938" s="97">
        <f t="shared" si="613"/>
        <v>0</v>
      </c>
      <c r="BI938" s="97">
        <f t="shared" si="614"/>
        <v>0</v>
      </c>
      <c r="BJ938" s="97">
        <f t="shared" si="615"/>
        <v>0</v>
      </c>
      <c r="BK938" s="97">
        <f t="shared" si="616"/>
        <v>0</v>
      </c>
      <c r="BL938" s="97">
        <f t="shared" si="617"/>
        <v>0</v>
      </c>
      <c r="BM938" s="97">
        <f t="shared" si="618"/>
        <v>0</v>
      </c>
      <c r="BN938" s="97">
        <f t="shared" si="619"/>
        <v>0</v>
      </c>
      <c r="BO938" s="97">
        <f t="shared" si="620"/>
        <v>0</v>
      </c>
      <c r="BP938" s="97">
        <f t="shared" si="621"/>
        <v>0</v>
      </c>
      <c r="BQ938" s="97">
        <f t="shared" si="622"/>
        <v>0</v>
      </c>
      <c r="BR938" s="97">
        <f t="shared" si="623"/>
        <v>0</v>
      </c>
      <c r="BS938" s="98">
        <f t="shared" si="624"/>
        <v>0</v>
      </c>
      <c r="BT938" s="183"/>
      <c r="BU938" s="100"/>
      <c r="BV938" s="492"/>
    </row>
    <row r="939" spans="1:74" s="118" customFormat="1" ht="31.5" customHeight="1" x14ac:dyDescent="0.25">
      <c r="A939" s="74">
        <v>22</v>
      </c>
      <c r="B939" s="75">
        <v>645</v>
      </c>
      <c r="C939" s="49" t="s">
        <v>2068</v>
      </c>
      <c r="D939" s="76" t="s">
        <v>3428</v>
      </c>
      <c r="E939" s="76" t="s">
        <v>1114</v>
      </c>
      <c r="F939" s="101" t="s">
        <v>3047</v>
      </c>
      <c r="G939" s="101"/>
      <c r="H939" s="101"/>
      <c r="I939" s="101"/>
      <c r="J939" s="257"/>
      <c r="K939" s="101"/>
      <c r="L939" s="101"/>
      <c r="M939" s="76" t="s">
        <v>2371</v>
      </c>
      <c r="N939" s="49" t="s">
        <v>2638</v>
      </c>
      <c r="O939" s="49"/>
      <c r="P939" s="76" t="str">
        <f t="shared" si="600"/>
        <v/>
      </c>
      <c r="Q939" s="102" t="s">
        <v>814</v>
      </c>
      <c r="R939" s="49"/>
      <c r="S939" s="76" t="s">
        <v>1856</v>
      </c>
      <c r="T939" s="76" t="s">
        <v>41</v>
      </c>
      <c r="U939" s="89"/>
      <c r="V939" s="90">
        <v>1</v>
      </c>
      <c r="W939" s="399">
        <f t="shared" si="602"/>
        <v>69500</v>
      </c>
      <c r="X939" s="171" t="s">
        <v>2468</v>
      </c>
      <c r="Y939" s="121"/>
      <c r="Z939" s="473" t="s">
        <v>4575</v>
      </c>
      <c r="AA939" s="473" t="s">
        <v>4575</v>
      </c>
      <c r="AB939" s="473" t="s">
        <v>4576</v>
      </c>
      <c r="AC939" s="138">
        <v>42830</v>
      </c>
      <c r="AD939" s="132">
        <v>42800</v>
      </c>
      <c r="AE939" s="132"/>
      <c r="AF939" s="132" t="str">
        <f t="shared" si="603"/>
        <v/>
      </c>
      <c r="AG939" s="132">
        <f t="shared" si="604"/>
        <v>42800</v>
      </c>
      <c r="AH939" s="132"/>
      <c r="AI939" s="132"/>
      <c r="AJ939" s="132"/>
      <c r="AK939" s="215"/>
      <c r="AL939" s="132"/>
      <c r="AM939" s="213"/>
      <c r="AN939" s="111">
        <v>69500</v>
      </c>
      <c r="AO939" s="49" t="str">
        <f t="shared" si="605"/>
        <v>静岡県榛原郡川根本町水川１３２－４</v>
      </c>
      <c r="AP939" s="49"/>
      <c r="AQ939" s="89">
        <v>43483</v>
      </c>
      <c r="AR939" s="93"/>
      <c r="AS939" s="89"/>
      <c r="AT939" s="93"/>
      <c r="AU939" s="89"/>
      <c r="AV939" s="93"/>
      <c r="AW939" s="107"/>
      <c r="AX939" s="103"/>
      <c r="AY939" s="391">
        <f t="shared" si="595"/>
        <v>0</v>
      </c>
      <c r="AZ939" s="95" t="str">
        <f t="shared" si="606"/>
        <v/>
      </c>
      <c r="BA939" s="49" t="str">
        <f t="shared" si="607"/>
        <v>静岡県榛原郡川根本町水川１３２－４</v>
      </c>
      <c r="BB939" s="48">
        <f t="shared" si="601"/>
        <v>1</v>
      </c>
      <c r="BC939" s="96">
        <f t="shared" si="608"/>
        <v>0</v>
      </c>
      <c r="BD939" s="89">
        <f t="shared" si="609"/>
        <v>42830</v>
      </c>
      <c r="BE939" s="97">
        <f t="shared" si="610"/>
        <v>0</v>
      </c>
      <c r="BF939" s="97" t="str">
        <f t="shared" si="611"/>
        <v/>
      </c>
      <c r="BG939" s="97">
        <f t="shared" si="612"/>
        <v>0</v>
      </c>
      <c r="BH939" s="97">
        <f t="shared" si="613"/>
        <v>0</v>
      </c>
      <c r="BI939" s="97">
        <f t="shared" si="614"/>
        <v>0</v>
      </c>
      <c r="BJ939" s="97">
        <f t="shared" si="615"/>
        <v>0</v>
      </c>
      <c r="BK939" s="97">
        <f t="shared" si="616"/>
        <v>0</v>
      </c>
      <c r="BL939" s="97">
        <f t="shared" si="617"/>
        <v>0</v>
      </c>
      <c r="BM939" s="97">
        <f t="shared" si="618"/>
        <v>0</v>
      </c>
      <c r="BN939" s="97">
        <f t="shared" si="619"/>
        <v>0</v>
      </c>
      <c r="BO939" s="97">
        <f t="shared" si="620"/>
        <v>0</v>
      </c>
      <c r="BP939" s="97">
        <f t="shared" si="621"/>
        <v>0</v>
      </c>
      <c r="BQ939" s="97">
        <f t="shared" si="622"/>
        <v>0</v>
      </c>
      <c r="BR939" s="97">
        <f t="shared" si="623"/>
        <v>0</v>
      </c>
      <c r="BS939" s="98" t="e">
        <f t="shared" si="624"/>
        <v>#VALUE!</v>
      </c>
      <c r="BT939" s="183"/>
      <c r="BU939" s="58"/>
      <c r="BV939" s="136"/>
    </row>
    <row r="940" spans="1:74" s="118" customFormat="1" ht="31.5" customHeight="1" x14ac:dyDescent="0.25">
      <c r="A940" s="74">
        <v>22</v>
      </c>
      <c r="B940" s="75">
        <v>645</v>
      </c>
      <c r="C940" s="49" t="s">
        <v>2068</v>
      </c>
      <c r="D940" s="76" t="s">
        <v>3428</v>
      </c>
      <c r="E940" s="76" t="s">
        <v>1114</v>
      </c>
      <c r="F940" s="101" t="s">
        <v>3046</v>
      </c>
      <c r="G940" s="101"/>
      <c r="H940" s="101"/>
      <c r="I940" s="101"/>
      <c r="J940" s="257"/>
      <c r="K940" s="101"/>
      <c r="L940" s="101"/>
      <c r="M940" s="76" t="s">
        <v>2371</v>
      </c>
      <c r="N940" s="49" t="s">
        <v>2639</v>
      </c>
      <c r="O940" s="49"/>
      <c r="P940" s="76" t="str">
        <f t="shared" si="600"/>
        <v/>
      </c>
      <c r="Q940" s="102" t="s">
        <v>814</v>
      </c>
      <c r="R940" s="49"/>
      <c r="S940" s="76" t="s">
        <v>1856</v>
      </c>
      <c r="T940" s="76" t="s">
        <v>41</v>
      </c>
      <c r="U940" s="89"/>
      <c r="V940" s="90">
        <v>1</v>
      </c>
      <c r="W940" s="399">
        <f t="shared" si="602"/>
        <v>69500</v>
      </c>
      <c r="X940" s="171" t="s">
        <v>2468</v>
      </c>
      <c r="Y940" s="121"/>
      <c r="Z940" s="473" t="s">
        <v>4575</v>
      </c>
      <c r="AA940" s="473" t="s">
        <v>4575</v>
      </c>
      <c r="AB940" s="473" t="s">
        <v>4576</v>
      </c>
      <c r="AC940" s="138">
        <v>42830</v>
      </c>
      <c r="AD940" s="132">
        <v>42800</v>
      </c>
      <c r="AE940" s="132"/>
      <c r="AF940" s="132" t="str">
        <f t="shared" si="603"/>
        <v/>
      </c>
      <c r="AG940" s="132">
        <f t="shared" si="604"/>
        <v>42800</v>
      </c>
      <c r="AH940" s="132"/>
      <c r="AI940" s="132"/>
      <c r="AJ940" s="132"/>
      <c r="AK940" s="215"/>
      <c r="AL940" s="132"/>
      <c r="AM940" s="213"/>
      <c r="AN940" s="111">
        <v>69500</v>
      </c>
      <c r="AO940" s="49" t="str">
        <f t="shared" si="605"/>
        <v>静岡県榛原郡川根本町水川１３２－８</v>
      </c>
      <c r="AP940" s="49"/>
      <c r="AQ940" s="89">
        <v>43483</v>
      </c>
      <c r="AR940" s="93"/>
      <c r="AS940" s="89"/>
      <c r="AT940" s="93"/>
      <c r="AU940" s="89"/>
      <c r="AV940" s="93"/>
      <c r="AW940" s="107"/>
      <c r="AX940" s="103"/>
      <c r="AY940" s="391">
        <f t="shared" si="595"/>
        <v>0</v>
      </c>
      <c r="AZ940" s="95" t="str">
        <f t="shared" si="606"/>
        <v/>
      </c>
      <c r="BA940" s="49" t="str">
        <f t="shared" si="607"/>
        <v>静岡県榛原郡川根本町水川１３２－８</v>
      </c>
      <c r="BB940" s="48">
        <f t="shared" si="601"/>
        <v>1</v>
      </c>
      <c r="BC940" s="96">
        <f t="shared" si="608"/>
        <v>0</v>
      </c>
      <c r="BD940" s="89">
        <f t="shared" si="609"/>
        <v>42830</v>
      </c>
      <c r="BE940" s="97">
        <f t="shared" si="610"/>
        <v>0</v>
      </c>
      <c r="BF940" s="97" t="str">
        <f t="shared" si="611"/>
        <v/>
      </c>
      <c r="BG940" s="97">
        <f t="shared" si="612"/>
        <v>0</v>
      </c>
      <c r="BH940" s="97">
        <f t="shared" si="613"/>
        <v>0</v>
      </c>
      <c r="BI940" s="97">
        <f t="shared" si="614"/>
        <v>0</v>
      </c>
      <c r="BJ940" s="97">
        <f t="shared" si="615"/>
        <v>0</v>
      </c>
      <c r="BK940" s="97">
        <f t="shared" si="616"/>
        <v>0</v>
      </c>
      <c r="BL940" s="97">
        <f t="shared" si="617"/>
        <v>0</v>
      </c>
      <c r="BM940" s="97">
        <f t="shared" si="618"/>
        <v>0</v>
      </c>
      <c r="BN940" s="97">
        <f t="shared" si="619"/>
        <v>0</v>
      </c>
      <c r="BO940" s="97">
        <f t="shared" si="620"/>
        <v>0</v>
      </c>
      <c r="BP940" s="97">
        <f t="shared" si="621"/>
        <v>0</v>
      </c>
      <c r="BQ940" s="97">
        <f t="shared" si="622"/>
        <v>0</v>
      </c>
      <c r="BR940" s="97">
        <f t="shared" si="623"/>
        <v>0</v>
      </c>
      <c r="BS940" s="98" t="e">
        <f t="shared" si="624"/>
        <v>#VALUE!</v>
      </c>
      <c r="BT940" s="183"/>
      <c r="BU940" s="58"/>
      <c r="BV940" s="136"/>
    </row>
    <row r="941" spans="1:74" s="118" customFormat="1" ht="31.5" customHeight="1" x14ac:dyDescent="0.25">
      <c r="A941" s="74">
        <v>22</v>
      </c>
      <c r="B941" s="75">
        <v>438</v>
      </c>
      <c r="C941" s="49" t="s">
        <v>726</v>
      </c>
      <c r="D941" s="76" t="s">
        <v>3428</v>
      </c>
      <c r="E941" s="48" t="s">
        <v>1338</v>
      </c>
      <c r="F941" s="87" t="s">
        <v>2400</v>
      </c>
      <c r="G941" s="87"/>
      <c r="H941" s="87"/>
      <c r="I941" s="87"/>
      <c r="J941" s="109"/>
      <c r="K941" s="87"/>
      <c r="L941" s="87"/>
      <c r="M941" s="48" t="s">
        <v>2371</v>
      </c>
      <c r="N941" s="49" t="s">
        <v>1642</v>
      </c>
      <c r="O941" s="49"/>
      <c r="P941" s="76" t="str">
        <f t="shared" si="600"/>
        <v/>
      </c>
      <c r="Q941" s="88" t="s">
        <v>727</v>
      </c>
      <c r="R941" s="49"/>
      <c r="S941" s="76" t="s">
        <v>1854</v>
      </c>
      <c r="T941" s="76" t="s">
        <v>17</v>
      </c>
      <c r="U941" s="89"/>
      <c r="V941" s="90">
        <v>1</v>
      </c>
      <c r="W941" s="399">
        <f t="shared" si="602"/>
        <v>573705</v>
      </c>
      <c r="X941" s="171" t="s">
        <v>2448</v>
      </c>
      <c r="Y941" s="76"/>
      <c r="Z941" s="473" t="s">
        <v>4575</v>
      </c>
      <c r="AA941" s="473" t="s">
        <v>4576</v>
      </c>
      <c r="AB941" s="473" t="s">
        <v>4576</v>
      </c>
      <c r="AC941" s="132">
        <v>42825</v>
      </c>
      <c r="AD941" s="132">
        <v>42803</v>
      </c>
      <c r="AE941" s="132">
        <v>41712</v>
      </c>
      <c r="AF941" s="132" t="str">
        <f t="shared" si="603"/>
        <v/>
      </c>
      <c r="AG941" s="132">
        <f t="shared" si="604"/>
        <v>41712</v>
      </c>
      <c r="AH941" s="132"/>
      <c r="AI941" s="204" t="s">
        <v>2345</v>
      </c>
      <c r="AJ941" s="205">
        <v>43567</v>
      </c>
      <c r="AK941" s="206">
        <v>573705</v>
      </c>
      <c r="AL941" s="226">
        <v>573705</v>
      </c>
      <c r="AM941" s="208">
        <v>573705</v>
      </c>
      <c r="AN941" s="93"/>
      <c r="AO941" s="49" t="str">
        <f t="shared" si="605"/>
        <v>静岡県裾野市須山１－１４</v>
      </c>
      <c r="AP941" s="49"/>
      <c r="AQ941" s="89"/>
      <c r="AR941" s="93"/>
      <c r="AS941" s="89"/>
      <c r="AT941" s="93"/>
      <c r="AU941" s="89"/>
      <c r="AV941" s="93"/>
      <c r="AW941" s="89"/>
      <c r="AX941" s="94"/>
      <c r="AY941" s="391">
        <f t="shared" si="595"/>
        <v>0</v>
      </c>
      <c r="AZ941" s="95">
        <f t="shared" si="606"/>
        <v>573705</v>
      </c>
      <c r="BA941" s="49" t="str">
        <f t="shared" si="607"/>
        <v>静岡県裾野市須山１－１４</v>
      </c>
      <c r="BB941" s="48">
        <f t="shared" si="601"/>
        <v>1</v>
      </c>
      <c r="BC941" s="96">
        <f t="shared" si="608"/>
        <v>0</v>
      </c>
      <c r="BD941" s="89" t="s">
        <v>3719</v>
      </c>
      <c r="BE941" s="97">
        <f t="shared" si="610"/>
        <v>0</v>
      </c>
      <c r="BF941" s="97">
        <f t="shared" si="611"/>
        <v>0</v>
      </c>
      <c r="BG941" s="97">
        <f t="shared" si="612"/>
        <v>0</v>
      </c>
      <c r="BH941" s="97">
        <f t="shared" si="613"/>
        <v>0</v>
      </c>
      <c r="BI941" s="97">
        <f t="shared" si="614"/>
        <v>0</v>
      </c>
      <c r="BJ941" s="97">
        <f t="shared" si="615"/>
        <v>0</v>
      </c>
      <c r="BK941" s="97">
        <f t="shared" si="616"/>
        <v>0</v>
      </c>
      <c r="BL941" s="97">
        <f t="shared" si="617"/>
        <v>0</v>
      </c>
      <c r="BM941" s="97">
        <f t="shared" si="618"/>
        <v>0</v>
      </c>
      <c r="BN941" s="97">
        <f t="shared" si="619"/>
        <v>0</v>
      </c>
      <c r="BO941" s="97">
        <f t="shared" si="620"/>
        <v>0</v>
      </c>
      <c r="BP941" s="97">
        <f t="shared" si="621"/>
        <v>0</v>
      </c>
      <c r="BQ941" s="97">
        <f t="shared" si="622"/>
        <v>0</v>
      </c>
      <c r="BR941" s="97">
        <f t="shared" si="623"/>
        <v>0</v>
      </c>
      <c r="BS941" s="98">
        <f t="shared" si="624"/>
        <v>573705</v>
      </c>
      <c r="BT941" s="191"/>
      <c r="BU941" s="100"/>
      <c r="BV941" s="136"/>
    </row>
    <row r="942" spans="1:74" ht="31.5" customHeight="1" x14ac:dyDescent="0.25">
      <c r="A942" s="74">
        <v>22</v>
      </c>
      <c r="B942" s="75">
        <v>439</v>
      </c>
      <c r="C942" s="49" t="s">
        <v>726</v>
      </c>
      <c r="D942" s="76" t="s">
        <v>2988</v>
      </c>
      <c r="E942" s="48" t="s">
        <v>1134</v>
      </c>
      <c r="F942" s="87" t="s">
        <v>3150</v>
      </c>
      <c r="G942" s="87"/>
      <c r="H942" s="87"/>
      <c r="I942" s="87"/>
      <c r="J942" s="109"/>
      <c r="K942" s="87"/>
      <c r="L942" s="87"/>
      <c r="M942" s="48" t="s">
        <v>2371</v>
      </c>
      <c r="N942" s="49" t="s">
        <v>1643</v>
      </c>
      <c r="O942" s="49"/>
      <c r="P942" s="76" t="str">
        <f t="shared" si="600"/>
        <v/>
      </c>
      <c r="Q942" s="88" t="s">
        <v>728</v>
      </c>
      <c r="R942" s="49"/>
      <c r="S942" s="76" t="s">
        <v>1854</v>
      </c>
      <c r="T942" s="76" t="s">
        <v>17</v>
      </c>
      <c r="U942" s="89"/>
      <c r="V942" s="90">
        <v>1</v>
      </c>
      <c r="W942" s="399">
        <f t="shared" si="602"/>
        <v>1292523</v>
      </c>
      <c r="X942" s="171" t="s">
        <v>3104</v>
      </c>
      <c r="Y942" s="76"/>
      <c r="Z942" s="473" t="s">
        <v>4575</v>
      </c>
      <c r="AA942" s="473" t="s">
        <v>4575</v>
      </c>
      <c r="AB942" s="473" t="s">
        <v>4576</v>
      </c>
      <c r="AC942" s="132">
        <v>42886</v>
      </c>
      <c r="AD942" s="132">
        <v>42864</v>
      </c>
      <c r="AE942" s="132">
        <v>41712</v>
      </c>
      <c r="AF942" s="132" t="str">
        <f t="shared" si="603"/>
        <v/>
      </c>
      <c r="AG942" s="132">
        <f t="shared" si="604"/>
        <v>41712</v>
      </c>
      <c r="AH942" s="132"/>
      <c r="AI942" s="204"/>
      <c r="AJ942" s="205"/>
      <c r="AK942" s="211"/>
      <c r="AL942" s="207"/>
      <c r="AM942" s="208">
        <v>1292523</v>
      </c>
      <c r="AN942" s="93"/>
      <c r="AO942" s="49" t="str">
        <f t="shared" si="605"/>
        <v>静岡県裾野市須山２２５５－１７８０－１～２</v>
      </c>
      <c r="AP942" s="49"/>
      <c r="AQ942" s="89"/>
      <c r="AR942" s="93"/>
      <c r="AS942" s="89"/>
      <c r="AT942" s="93"/>
      <c r="AU942" s="89"/>
      <c r="AV942" s="93"/>
      <c r="AW942" s="89"/>
      <c r="AX942" s="94"/>
      <c r="AY942" s="391">
        <f t="shared" si="595"/>
        <v>0</v>
      </c>
      <c r="AZ942" s="95">
        <f t="shared" si="606"/>
        <v>1292523</v>
      </c>
      <c r="BA942" s="49" t="str">
        <f t="shared" si="607"/>
        <v>静岡県裾野市須山２２５５－１７８０－１～２</v>
      </c>
      <c r="BB942" s="48">
        <f t="shared" si="601"/>
        <v>1</v>
      </c>
      <c r="BC942" s="96">
        <f t="shared" si="608"/>
        <v>0</v>
      </c>
      <c r="BD942" s="89">
        <f t="shared" ref="BD942:BD973" si="625">AC942</f>
        <v>42886</v>
      </c>
      <c r="BE942" s="97">
        <f t="shared" si="610"/>
        <v>0</v>
      </c>
      <c r="BF942" s="97">
        <f t="shared" si="611"/>
        <v>1292523</v>
      </c>
      <c r="BG942" s="97">
        <f t="shared" si="612"/>
        <v>0</v>
      </c>
      <c r="BH942" s="97">
        <f t="shared" si="613"/>
        <v>0</v>
      </c>
      <c r="BI942" s="97">
        <f t="shared" si="614"/>
        <v>0</v>
      </c>
      <c r="BJ942" s="97">
        <f t="shared" si="615"/>
        <v>0</v>
      </c>
      <c r="BK942" s="97">
        <f t="shared" si="616"/>
        <v>0</v>
      </c>
      <c r="BL942" s="97">
        <f t="shared" si="617"/>
        <v>0</v>
      </c>
      <c r="BM942" s="97">
        <f t="shared" si="618"/>
        <v>0</v>
      </c>
      <c r="BN942" s="97">
        <f t="shared" si="619"/>
        <v>0</v>
      </c>
      <c r="BO942" s="97">
        <f t="shared" si="620"/>
        <v>0</v>
      </c>
      <c r="BP942" s="97">
        <f t="shared" si="621"/>
        <v>0</v>
      </c>
      <c r="BQ942" s="97">
        <f t="shared" si="622"/>
        <v>0</v>
      </c>
      <c r="BR942" s="97">
        <f t="shared" si="623"/>
        <v>0</v>
      </c>
      <c r="BS942" s="98">
        <f t="shared" si="624"/>
        <v>0</v>
      </c>
      <c r="BT942" s="191"/>
      <c r="BU942" s="100"/>
      <c r="BV942" s="103"/>
    </row>
    <row r="943" spans="1:74" s="100" customFormat="1" ht="31.5" customHeight="1" x14ac:dyDescent="0.25">
      <c r="A943" s="74">
        <v>22</v>
      </c>
      <c r="B943" s="75">
        <v>440</v>
      </c>
      <c r="C943" s="49" t="s">
        <v>726</v>
      </c>
      <c r="D943" s="76" t="s">
        <v>3428</v>
      </c>
      <c r="E943" s="48" t="s">
        <v>1138</v>
      </c>
      <c r="F943" s="87" t="s">
        <v>2875</v>
      </c>
      <c r="G943" s="87"/>
      <c r="H943" s="87"/>
      <c r="I943" s="87"/>
      <c r="J943" s="109"/>
      <c r="K943" s="87"/>
      <c r="L943" s="87"/>
      <c r="M943" s="48" t="s">
        <v>2371</v>
      </c>
      <c r="N943" s="49" t="s">
        <v>2876</v>
      </c>
      <c r="O943" s="49"/>
      <c r="P943" s="76" t="str">
        <f t="shared" si="600"/>
        <v/>
      </c>
      <c r="Q943" s="88" t="s">
        <v>2877</v>
      </c>
      <c r="R943" s="49"/>
      <c r="S943" s="76" t="s">
        <v>1854</v>
      </c>
      <c r="T943" s="76" t="s">
        <v>17</v>
      </c>
      <c r="U943" s="89"/>
      <c r="V943" s="90">
        <v>1</v>
      </c>
      <c r="W943" s="399">
        <f t="shared" si="602"/>
        <v>164458</v>
      </c>
      <c r="X943" s="188" t="s">
        <v>2446</v>
      </c>
      <c r="Y943" s="76"/>
      <c r="Z943" s="473" t="s">
        <v>4575</v>
      </c>
      <c r="AA943" s="473" t="s">
        <v>4575</v>
      </c>
      <c r="AB943" s="473" t="s">
        <v>4576</v>
      </c>
      <c r="AC943" s="132">
        <v>43567</v>
      </c>
      <c r="AD943" s="132">
        <v>43537</v>
      </c>
      <c r="AE943" s="132">
        <v>41712</v>
      </c>
      <c r="AF943" s="132" t="str">
        <f t="shared" si="603"/>
        <v/>
      </c>
      <c r="AG943" s="132">
        <f t="shared" si="604"/>
        <v>41712</v>
      </c>
      <c r="AH943" s="132"/>
      <c r="AI943" s="204" t="s">
        <v>2859</v>
      </c>
      <c r="AJ943" s="205">
        <v>43567</v>
      </c>
      <c r="AK943" s="206">
        <v>164458</v>
      </c>
      <c r="AL943" s="226">
        <v>164458</v>
      </c>
      <c r="AM943" s="208">
        <v>164458</v>
      </c>
      <c r="AN943" s="93"/>
      <c r="AO943" s="49" t="str">
        <f t="shared" si="605"/>
        <v>静岡県裾野市須山２２５５－３６４５</v>
      </c>
      <c r="AP943" s="49"/>
      <c r="AQ943" s="89"/>
      <c r="AR943" s="93"/>
      <c r="AS943" s="89"/>
      <c r="AT943" s="93"/>
      <c r="AU943" s="89"/>
      <c r="AV943" s="93"/>
      <c r="AW943" s="89"/>
      <c r="AX943" s="94"/>
      <c r="AY943" s="391">
        <f t="shared" si="595"/>
        <v>0</v>
      </c>
      <c r="AZ943" s="95">
        <f t="shared" si="606"/>
        <v>164458</v>
      </c>
      <c r="BA943" s="49" t="str">
        <f t="shared" si="607"/>
        <v>静岡県裾野市須山２２５５－３６４５</v>
      </c>
      <c r="BB943" s="48">
        <f t="shared" si="601"/>
        <v>1</v>
      </c>
      <c r="BC943" s="96">
        <f t="shared" si="608"/>
        <v>0</v>
      </c>
      <c r="BD943" s="89">
        <f t="shared" si="625"/>
        <v>43567</v>
      </c>
      <c r="BE943" s="97">
        <f t="shared" si="610"/>
        <v>0</v>
      </c>
      <c r="BF943" s="97">
        <f t="shared" si="611"/>
        <v>0</v>
      </c>
      <c r="BG943" s="97">
        <f t="shared" si="612"/>
        <v>0</v>
      </c>
      <c r="BH943" s="97">
        <f t="shared" si="613"/>
        <v>0</v>
      </c>
      <c r="BI943" s="97">
        <f t="shared" si="614"/>
        <v>0</v>
      </c>
      <c r="BJ943" s="97">
        <f t="shared" si="615"/>
        <v>0</v>
      </c>
      <c r="BK943" s="97">
        <f t="shared" si="616"/>
        <v>0</v>
      </c>
      <c r="BL943" s="97">
        <f t="shared" si="617"/>
        <v>0</v>
      </c>
      <c r="BM943" s="97">
        <f t="shared" si="618"/>
        <v>0</v>
      </c>
      <c r="BN943" s="97">
        <f t="shared" si="619"/>
        <v>0</v>
      </c>
      <c r="BO943" s="97">
        <f t="shared" si="620"/>
        <v>0</v>
      </c>
      <c r="BP943" s="97">
        <f t="shared" si="621"/>
        <v>0</v>
      </c>
      <c r="BQ943" s="97">
        <f t="shared" si="622"/>
        <v>0</v>
      </c>
      <c r="BR943" s="97">
        <f t="shared" si="623"/>
        <v>0</v>
      </c>
      <c r="BS943" s="98">
        <f t="shared" si="624"/>
        <v>164458</v>
      </c>
      <c r="BT943" s="191"/>
      <c r="BU943" s="58"/>
      <c r="BV943" s="122"/>
    </row>
    <row r="944" spans="1:74" s="118" customFormat="1" ht="31.5" customHeight="1" x14ac:dyDescent="0.25">
      <c r="A944" s="74">
        <v>22</v>
      </c>
      <c r="B944" s="75">
        <v>440</v>
      </c>
      <c r="C944" s="49" t="s">
        <v>726</v>
      </c>
      <c r="D944" s="76" t="s">
        <v>2958</v>
      </c>
      <c r="E944" s="48" t="s">
        <v>1138</v>
      </c>
      <c r="F944" s="87" t="s">
        <v>2395</v>
      </c>
      <c r="G944" s="87"/>
      <c r="H944" s="87"/>
      <c r="I944" s="87"/>
      <c r="J944" s="109"/>
      <c r="K944" s="87"/>
      <c r="L944" s="87"/>
      <c r="M944" s="48" t="s">
        <v>2371</v>
      </c>
      <c r="N944" s="49" t="s">
        <v>1646</v>
      </c>
      <c r="O944" s="76" t="s">
        <v>3745</v>
      </c>
      <c r="P944" s="76" t="str">
        <f t="shared" si="600"/>
        <v/>
      </c>
      <c r="Q944" s="88" t="s">
        <v>731</v>
      </c>
      <c r="R944" s="49"/>
      <c r="S944" s="76" t="s">
        <v>1854</v>
      </c>
      <c r="T944" s="76" t="s">
        <v>17</v>
      </c>
      <c r="U944" s="89"/>
      <c r="V944" s="90">
        <v>1</v>
      </c>
      <c r="W944" s="399">
        <f t="shared" si="602"/>
        <v>79058</v>
      </c>
      <c r="X944" s="188" t="s">
        <v>2446</v>
      </c>
      <c r="Y944" s="419"/>
      <c r="Z944" s="473" t="s">
        <v>4575</v>
      </c>
      <c r="AA944" s="473" t="s">
        <v>4575</v>
      </c>
      <c r="AB944" s="473" t="s">
        <v>4576</v>
      </c>
      <c r="AC944" s="132" t="str">
        <f>IF(AZ944=0,"【支払済】","")</f>
        <v>【支払済】</v>
      </c>
      <c r="AD944" s="132">
        <v>42817</v>
      </c>
      <c r="AE944" s="132">
        <v>41712</v>
      </c>
      <c r="AF944" s="132" t="str">
        <f t="shared" si="603"/>
        <v/>
      </c>
      <c r="AG944" s="132">
        <f t="shared" si="604"/>
        <v>41712</v>
      </c>
      <c r="AH944" s="132"/>
      <c r="AI944" s="204" t="s">
        <v>2345</v>
      </c>
      <c r="AJ944" s="205">
        <v>43567</v>
      </c>
      <c r="AK944" s="206">
        <v>164458</v>
      </c>
      <c r="AL944" s="226">
        <v>164458</v>
      </c>
      <c r="AM944" s="208">
        <v>79058</v>
      </c>
      <c r="AN944" s="93"/>
      <c r="AO944" s="49" t="str">
        <f t="shared" si="605"/>
        <v>静岡県裾野市須山２２５５－３６４５、２２５５－４６５４</v>
      </c>
      <c r="AP944" s="208"/>
      <c r="AQ944" s="89">
        <v>43601</v>
      </c>
      <c r="AR944" s="93">
        <v>79058</v>
      </c>
      <c r="AS944" s="89"/>
      <c r="AT944" s="93"/>
      <c r="AU944" s="89"/>
      <c r="AV944" s="93"/>
      <c r="AW944" s="89"/>
      <c r="AX944" s="94"/>
      <c r="AY944" s="391">
        <f t="shared" si="595"/>
        <v>79058</v>
      </c>
      <c r="AZ944" s="95">
        <f t="shared" si="606"/>
        <v>0</v>
      </c>
      <c r="BA944" s="49" t="str">
        <f t="shared" si="607"/>
        <v>静岡県裾野市須山２２５５－３６４５、２２５５－４６５４</v>
      </c>
      <c r="BB944" s="48">
        <f t="shared" si="601"/>
        <v>1</v>
      </c>
      <c r="BC944" s="96">
        <f t="shared" si="608"/>
        <v>0</v>
      </c>
      <c r="BD944" s="89" t="str">
        <f t="shared" si="625"/>
        <v>【支払済】</v>
      </c>
      <c r="BE944" s="97">
        <f t="shared" si="610"/>
        <v>0</v>
      </c>
      <c r="BF944" s="97">
        <f t="shared" si="611"/>
        <v>0</v>
      </c>
      <c r="BG944" s="97">
        <f t="shared" si="612"/>
        <v>0</v>
      </c>
      <c r="BH944" s="97">
        <f t="shared" si="613"/>
        <v>0</v>
      </c>
      <c r="BI944" s="97">
        <f t="shared" si="614"/>
        <v>0</v>
      </c>
      <c r="BJ944" s="97">
        <f t="shared" si="615"/>
        <v>0</v>
      </c>
      <c r="BK944" s="97">
        <f t="shared" si="616"/>
        <v>0</v>
      </c>
      <c r="BL944" s="97">
        <f t="shared" si="617"/>
        <v>0</v>
      </c>
      <c r="BM944" s="97">
        <f t="shared" si="618"/>
        <v>0</v>
      </c>
      <c r="BN944" s="97">
        <f t="shared" si="619"/>
        <v>0</v>
      </c>
      <c r="BO944" s="97">
        <f t="shared" si="620"/>
        <v>0</v>
      </c>
      <c r="BP944" s="97">
        <f t="shared" si="621"/>
        <v>0</v>
      </c>
      <c r="BQ944" s="97">
        <f t="shared" si="622"/>
        <v>0</v>
      </c>
      <c r="BR944" s="97">
        <f t="shared" si="623"/>
        <v>0</v>
      </c>
      <c r="BS944" s="98">
        <f t="shared" si="624"/>
        <v>0</v>
      </c>
      <c r="BT944" s="183"/>
      <c r="BU944" s="100"/>
      <c r="BV944" s="492"/>
    </row>
    <row r="945" spans="1:74" s="118" customFormat="1" ht="31.5" customHeight="1" x14ac:dyDescent="0.25">
      <c r="A945" s="74">
        <v>22</v>
      </c>
      <c r="B945" s="75">
        <v>440</v>
      </c>
      <c r="C945" s="49" t="s">
        <v>726</v>
      </c>
      <c r="D945" s="76" t="s">
        <v>2958</v>
      </c>
      <c r="E945" s="48" t="s">
        <v>1138</v>
      </c>
      <c r="F945" s="87" t="s">
        <v>2395</v>
      </c>
      <c r="G945" s="87"/>
      <c r="H945" s="87"/>
      <c r="I945" s="87"/>
      <c r="J945" s="109"/>
      <c r="K945" s="87"/>
      <c r="L945" s="87"/>
      <c r="M945" s="48" t="s">
        <v>2371</v>
      </c>
      <c r="N945" s="49" t="s">
        <v>1646</v>
      </c>
      <c r="O945" s="49"/>
      <c r="P945" s="76" t="str">
        <f t="shared" si="600"/>
        <v/>
      </c>
      <c r="Q945" s="88" t="s">
        <v>731</v>
      </c>
      <c r="R945" s="49"/>
      <c r="S945" s="76" t="s">
        <v>1854</v>
      </c>
      <c r="T945" s="76" t="s">
        <v>17</v>
      </c>
      <c r="U945" s="89"/>
      <c r="V945" s="90">
        <v>1</v>
      </c>
      <c r="W945" s="399">
        <f t="shared" si="602"/>
        <v>79058</v>
      </c>
      <c r="X945" s="188" t="s">
        <v>2446</v>
      </c>
      <c r="Y945" s="76"/>
      <c r="Z945" s="473" t="s">
        <v>4575</v>
      </c>
      <c r="AA945" s="473" t="s">
        <v>4575</v>
      </c>
      <c r="AB945" s="473" t="s">
        <v>4576</v>
      </c>
      <c r="AC945" s="132">
        <v>42886</v>
      </c>
      <c r="AD945" s="132">
        <v>42817</v>
      </c>
      <c r="AE945" s="132">
        <v>41712</v>
      </c>
      <c r="AF945" s="132" t="str">
        <f t="shared" si="603"/>
        <v/>
      </c>
      <c r="AG945" s="132">
        <f t="shared" si="604"/>
        <v>41712</v>
      </c>
      <c r="AH945" s="132"/>
      <c r="AI945" s="204" t="s">
        <v>2345</v>
      </c>
      <c r="AJ945" s="205">
        <v>43567</v>
      </c>
      <c r="AK945" s="211">
        <v>164458</v>
      </c>
      <c r="AL945" s="226">
        <v>164458</v>
      </c>
      <c r="AM945" s="208">
        <v>79058</v>
      </c>
      <c r="AN945" s="93"/>
      <c r="AO945" s="49" t="str">
        <f t="shared" si="605"/>
        <v>静岡県裾野市須山２２５５－３６４５、２２５５－４６５４</v>
      </c>
      <c r="AP945" s="49"/>
      <c r="AQ945" s="89"/>
      <c r="AR945" s="93"/>
      <c r="AS945" s="89"/>
      <c r="AT945" s="93"/>
      <c r="AU945" s="89"/>
      <c r="AV945" s="93"/>
      <c r="AW945" s="89"/>
      <c r="AX945" s="94"/>
      <c r="AY945" s="391">
        <f t="shared" ref="AY945:AY1008" si="626">AR945+AT945+AV945+AX945</f>
        <v>0</v>
      </c>
      <c r="AZ945" s="95">
        <f t="shared" si="606"/>
        <v>79058</v>
      </c>
      <c r="BA945" s="49" t="str">
        <f t="shared" si="607"/>
        <v>静岡県裾野市須山２２５５－３６４５、２２５５－４６５４</v>
      </c>
      <c r="BB945" s="48">
        <f t="shared" si="601"/>
        <v>1</v>
      </c>
      <c r="BC945" s="96">
        <f t="shared" si="608"/>
        <v>0</v>
      </c>
      <c r="BD945" s="89">
        <f t="shared" si="625"/>
        <v>42886</v>
      </c>
      <c r="BE945" s="97">
        <f t="shared" si="610"/>
        <v>0</v>
      </c>
      <c r="BF945" s="97">
        <f t="shared" si="611"/>
        <v>79058</v>
      </c>
      <c r="BG945" s="97">
        <f t="shared" si="612"/>
        <v>0</v>
      </c>
      <c r="BH945" s="97">
        <f t="shared" si="613"/>
        <v>0</v>
      </c>
      <c r="BI945" s="97">
        <f t="shared" si="614"/>
        <v>0</v>
      </c>
      <c r="BJ945" s="97">
        <f t="shared" si="615"/>
        <v>0</v>
      </c>
      <c r="BK945" s="97">
        <f t="shared" si="616"/>
        <v>0</v>
      </c>
      <c r="BL945" s="97">
        <f t="shared" si="617"/>
        <v>0</v>
      </c>
      <c r="BM945" s="97">
        <f t="shared" si="618"/>
        <v>0</v>
      </c>
      <c r="BN945" s="97">
        <f t="shared" si="619"/>
        <v>0</v>
      </c>
      <c r="BO945" s="97">
        <f t="shared" si="620"/>
        <v>0</v>
      </c>
      <c r="BP945" s="97">
        <f t="shared" si="621"/>
        <v>0</v>
      </c>
      <c r="BQ945" s="97">
        <f t="shared" si="622"/>
        <v>0</v>
      </c>
      <c r="BR945" s="97">
        <f t="shared" si="623"/>
        <v>0</v>
      </c>
      <c r="BS945" s="98">
        <f t="shared" si="624"/>
        <v>0</v>
      </c>
      <c r="BT945" s="183"/>
      <c r="BU945" s="100"/>
      <c r="BV945" s="136"/>
    </row>
    <row r="946" spans="1:74" s="118" customFormat="1" ht="31.5" customHeight="1" x14ac:dyDescent="0.25">
      <c r="A946" s="74">
        <v>22</v>
      </c>
      <c r="B946" s="75">
        <v>1043</v>
      </c>
      <c r="C946" s="49" t="s">
        <v>726</v>
      </c>
      <c r="D946" s="76" t="s">
        <v>2958</v>
      </c>
      <c r="E946" s="48" t="s">
        <v>1138</v>
      </c>
      <c r="F946" s="87" t="s">
        <v>2395</v>
      </c>
      <c r="G946" s="87"/>
      <c r="H946" s="87"/>
      <c r="I946" s="87"/>
      <c r="J946" s="109"/>
      <c r="K946" s="87"/>
      <c r="L946" s="87"/>
      <c r="M946" s="48" t="s">
        <v>2371</v>
      </c>
      <c r="N946" s="49" t="s">
        <v>1646</v>
      </c>
      <c r="O946" s="49"/>
      <c r="P946" s="76" t="str">
        <f t="shared" si="600"/>
        <v/>
      </c>
      <c r="Q946" s="88" t="s">
        <v>731</v>
      </c>
      <c r="R946" s="49"/>
      <c r="S946" s="76" t="s">
        <v>1854</v>
      </c>
      <c r="T946" s="76" t="s">
        <v>17</v>
      </c>
      <c r="U946" s="89"/>
      <c r="V946" s="90">
        <v>1</v>
      </c>
      <c r="W946" s="399">
        <f t="shared" si="602"/>
        <v>85400</v>
      </c>
      <c r="X946" s="188" t="s">
        <v>2446</v>
      </c>
      <c r="Y946" s="203"/>
      <c r="Z946" s="473" t="s">
        <v>4575</v>
      </c>
      <c r="AA946" s="473" t="s">
        <v>4575</v>
      </c>
      <c r="AB946" s="473" t="s">
        <v>4576</v>
      </c>
      <c r="AC946" s="132">
        <v>42825</v>
      </c>
      <c r="AD946" s="132">
        <v>42803</v>
      </c>
      <c r="AE946" s="132">
        <v>41712</v>
      </c>
      <c r="AF946" s="132" t="str">
        <f t="shared" si="603"/>
        <v/>
      </c>
      <c r="AG946" s="132">
        <f t="shared" si="604"/>
        <v>41712</v>
      </c>
      <c r="AH946" s="132"/>
      <c r="AI946" s="204" t="s">
        <v>2345</v>
      </c>
      <c r="AJ946" s="205">
        <v>43567</v>
      </c>
      <c r="AK946" s="206">
        <v>164458</v>
      </c>
      <c r="AL946" s="226">
        <v>164458</v>
      </c>
      <c r="AM946" s="208">
        <v>85400</v>
      </c>
      <c r="AN946" s="93"/>
      <c r="AO946" s="49" t="str">
        <f t="shared" si="605"/>
        <v>静岡県裾野市須山２２５５－３６４５、２２５５－４６５４</v>
      </c>
      <c r="AP946" s="49"/>
      <c r="AQ946" s="89"/>
      <c r="AR946" s="93"/>
      <c r="AS946" s="89"/>
      <c r="AT946" s="93"/>
      <c r="AU946" s="89"/>
      <c r="AV946" s="93"/>
      <c r="AW946" s="89"/>
      <c r="AX946" s="94"/>
      <c r="AY946" s="391">
        <f t="shared" si="626"/>
        <v>0</v>
      </c>
      <c r="AZ946" s="95">
        <f t="shared" si="606"/>
        <v>85400</v>
      </c>
      <c r="BA946" s="49" t="str">
        <f t="shared" si="607"/>
        <v>静岡県裾野市須山２２５５－３６４５、２２５５－４６５４</v>
      </c>
      <c r="BB946" s="48">
        <f t="shared" si="601"/>
        <v>1</v>
      </c>
      <c r="BC946" s="96">
        <f t="shared" si="608"/>
        <v>0</v>
      </c>
      <c r="BD946" s="89">
        <f t="shared" si="625"/>
        <v>42825</v>
      </c>
      <c r="BE946" s="97">
        <f t="shared" si="610"/>
        <v>0</v>
      </c>
      <c r="BF946" s="97">
        <f t="shared" si="611"/>
        <v>85400</v>
      </c>
      <c r="BG946" s="97">
        <f t="shared" si="612"/>
        <v>0</v>
      </c>
      <c r="BH946" s="97">
        <f t="shared" si="613"/>
        <v>0</v>
      </c>
      <c r="BI946" s="97">
        <f t="shared" si="614"/>
        <v>0</v>
      </c>
      <c r="BJ946" s="97">
        <f t="shared" si="615"/>
        <v>0</v>
      </c>
      <c r="BK946" s="97">
        <f t="shared" si="616"/>
        <v>0</v>
      </c>
      <c r="BL946" s="97">
        <f t="shared" si="617"/>
        <v>0</v>
      </c>
      <c r="BM946" s="97">
        <f t="shared" si="618"/>
        <v>0</v>
      </c>
      <c r="BN946" s="97">
        <f t="shared" si="619"/>
        <v>0</v>
      </c>
      <c r="BO946" s="97">
        <f t="shared" si="620"/>
        <v>0</v>
      </c>
      <c r="BP946" s="97">
        <f t="shared" si="621"/>
        <v>0</v>
      </c>
      <c r="BQ946" s="97">
        <f t="shared" si="622"/>
        <v>0</v>
      </c>
      <c r="BR946" s="97">
        <f t="shared" si="623"/>
        <v>0</v>
      </c>
      <c r="BS946" s="98">
        <f t="shared" si="624"/>
        <v>0</v>
      </c>
      <c r="BT946" s="183"/>
      <c r="BV946" s="136"/>
    </row>
    <row r="947" spans="1:74" s="118" customFormat="1" ht="31.5" customHeight="1" x14ac:dyDescent="0.25">
      <c r="A947" s="74">
        <v>22</v>
      </c>
      <c r="B947" s="75">
        <v>441</v>
      </c>
      <c r="C947" s="49" t="s">
        <v>726</v>
      </c>
      <c r="D947" s="76" t="s">
        <v>2988</v>
      </c>
      <c r="E947" s="48" t="s">
        <v>1115</v>
      </c>
      <c r="F947" s="87" t="s">
        <v>3111</v>
      </c>
      <c r="G947" s="87"/>
      <c r="H947" s="87"/>
      <c r="I947" s="87"/>
      <c r="J947" s="109"/>
      <c r="K947" s="87"/>
      <c r="L947" s="87"/>
      <c r="M947" s="48" t="s">
        <v>2371</v>
      </c>
      <c r="N947" s="49" t="s">
        <v>1647</v>
      </c>
      <c r="O947" s="49"/>
      <c r="P947" s="76" t="str">
        <f t="shared" si="600"/>
        <v/>
      </c>
      <c r="Q947" s="88" t="s">
        <v>732</v>
      </c>
      <c r="R947" s="49" t="s">
        <v>733</v>
      </c>
      <c r="S947" s="76" t="s">
        <v>1854</v>
      </c>
      <c r="T947" s="76" t="s">
        <v>17</v>
      </c>
      <c r="U947" s="89"/>
      <c r="V947" s="90">
        <v>1</v>
      </c>
      <c r="W947" s="399">
        <f t="shared" si="602"/>
        <v>2544616</v>
      </c>
      <c r="X947" s="171" t="s">
        <v>3105</v>
      </c>
      <c r="Y947" s="76"/>
      <c r="Z947" s="473" t="s">
        <v>4575</v>
      </c>
      <c r="AA947" s="473" t="s">
        <v>4575</v>
      </c>
      <c r="AB947" s="473" t="s">
        <v>4576</v>
      </c>
      <c r="AC947" s="132" t="s">
        <v>146</v>
      </c>
      <c r="AD947" s="132">
        <v>42923</v>
      </c>
      <c r="AE947" s="132">
        <v>41729</v>
      </c>
      <c r="AF947" s="132" t="str">
        <f t="shared" si="603"/>
        <v/>
      </c>
      <c r="AG947" s="132">
        <f t="shared" si="604"/>
        <v>41729</v>
      </c>
      <c r="AH947" s="132"/>
      <c r="AI947" s="204"/>
      <c r="AJ947" s="205"/>
      <c r="AK947" s="206"/>
      <c r="AL947" s="226"/>
      <c r="AM947" s="208">
        <v>2544616</v>
      </c>
      <c r="AN947" s="93"/>
      <c r="AO947" s="49" t="str">
        <f t="shared" si="605"/>
        <v>静岡県裾野市須山２２５５－３７１３</v>
      </c>
      <c r="AP947" s="49"/>
      <c r="AQ947" s="89"/>
      <c r="AR947" s="93"/>
      <c r="AS947" s="89"/>
      <c r="AT947" s="93"/>
      <c r="AU947" s="89"/>
      <c r="AV947" s="93"/>
      <c r="AW947" s="89"/>
      <c r="AX947" s="94"/>
      <c r="AY947" s="391">
        <f t="shared" si="626"/>
        <v>0</v>
      </c>
      <c r="AZ947" s="95">
        <f t="shared" si="606"/>
        <v>2544616</v>
      </c>
      <c r="BA947" s="49" t="str">
        <f t="shared" si="607"/>
        <v>静岡県裾野市須山２２５５－３７１３</v>
      </c>
      <c r="BB947" s="48">
        <f t="shared" si="601"/>
        <v>1</v>
      </c>
      <c r="BC947" s="96">
        <f t="shared" si="608"/>
        <v>0</v>
      </c>
      <c r="BD947" s="89" t="str">
        <f t="shared" si="625"/>
        <v>期限未記載</v>
      </c>
      <c r="BE947" s="97">
        <f t="shared" si="610"/>
        <v>2544616</v>
      </c>
      <c r="BF947" s="97">
        <f t="shared" si="611"/>
        <v>0</v>
      </c>
      <c r="BG947" s="97">
        <f t="shared" si="612"/>
        <v>0</v>
      </c>
      <c r="BH947" s="97">
        <f t="shared" si="613"/>
        <v>0</v>
      </c>
      <c r="BI947" s="97">
        <f t="shared" si="614"/>
        <v>0</v>
      </c>
      <c r="BJ947" s="97">
        <f t="shared" si="615"/>
        <v>0</v>
      </c>
      <c r="BK947" s="97">
        <f t="shared" si="616"/>
        <v>0</v>
      </c>
      <c r="BL947" s="97">
        <f t="shared" si="617"/>
        <v>0</v>
      </c>
      <c r="BM947" s="97">
        <f t="shared" si="618"/>
        <v>0</v>
      </c>
      <c r="BN947" s="97">
        <f t="shared" si="619"/>
        <v>0</v>
      </c>
      <c r="BO947" s="97">
        <f t="shared" si="620"/>
        <v>0</v>
      </c>
      <c r="BP947" s="97">
        <f t="shared" si="621"/>
        <v>0</v>
      </c>
      <c r="BQ947" s="97">
        <f t="shared" si="622"/>
        <v>0</v>
      </c>
      <c r="BR947" s="97">
        <f t="shared" si="623"/>
        <v>0</v>
      </c>
      <c r="BS947" s="98">
        <f t="shared" si="624"/>
        <v>0</v>
      </c>
      <c r="BT947" s="183"/>
      <c r="BU947" s="100"/>
      <c r="BV947" s="136"/>
    </row>
    <row r="948" spans="1:74" s="118" customFormat="1" ht="31.5" customHeight="1" x14ac:dyDescent="0.25">
      <c r="A948" s="74">
        <v>22</v>
      </c>
      <c r="B948" s="75">
        <v>441</v>
      </c>
      <c r="C948" s="49" t="s">
        <v>726</v>
      </c>
      <c r="D948" s="76" t="s">
        <v>2988</v>
      </c>
      <c r="E948" s="48" t="s">
        <v>1115</v>
      </c>
      <c r="F948" s="87" t="s">
        <v>3111</v>
      </c>
      <c r="G948" s="87"/>
      <c r="H948" s="87"/>
      <c r="I948" s="87"/>
      <c r="J948" s="109"/>
      <c r="K948" s="87"/>
      <c r="L948" s="87"/>
      <c r="M948" s="48" t="s">
        <v>2371</v>
      </c>
      <c r="N948" s="49" t="s">
        <v>1647</v>
      </c>
      <c r="O948" s="49"/>
      <c r="P948" s="76" t="str">
        <f t="shared" si="600"/>
        <v/>
      </c>
      <c r="Q948" s="88" t="s">
        <v>732</v>
      </c>
      <c r="R948" s="49" t="s">
        <v>733</v>
      </c>
      <c r="S948" s="76" t="s">
        <v>1854</v>
      </c>
      <c r="T948" s="76" t="s">
        <v>17</v>
      </c>
      <c r="U948" s="89"/>
      <c r="V948" s="90">
        <v>1</v>
      </c>
      <c r="W948" s="399">
        <f t="shared" si="602"/>
        <v>2544616</v>
      </c>
      <c r="X948" s="171" t="s">
        <v>3105</v>
      </c>
      <c r="Y948" s="76"/>
      <c r="Z948" s="473" t="s">
        <v>4575</v>
      </c>
      <c r="AA948" s="473" t="s">
        <v>4575</v>
      </c>
      <c r="AB948" s="473" t="s">
        <v>4576</v>
      </c>
      <c r="AC948" s="132">
        <v>43318</v>
      </c>
      <c r="AD948" s="132">
        <v>43286</v>
      </c>
      <c r="AE948" s="132">
        <v>41729</v>
      </c>
      <c r="AF948" s="132" t="str">
        <f t="shared" si="603"/>
        <v/>
      </c>
      <c r="AG948" s="132">
        <f t="shared" si="604"/>
        <v>41729</v>
      </c>
      <c r="AH948" s="132"/>
      <c r="AI948" s="204"/>
      <c r="AJ948" s="205"/>
      <c r="AK948" s="211"/>
      <c r="AL948" s="226"/>
      <c r="AM948" s="208">
        <v>2544616</v>
      </c>
      <c r="AN948" s="93"/>
      <c r="AO948" s="49" t="str">
        <f t="shared" si="605"/>
        <v>静岡県裾野市須山２２５５－３７１３</v>
      </c>
      <c r="AP948" s="49"/>
      <c r="AQ948" s="89"/>
      <c r="AR948" s="93"/>
      <c r="AS948" s="89"/>
      <c r="AT948" s="93"/>
      <c r="AU948" s="89"/>
      <c r="AV948" s="93"/>
      <c r="AW948" s="89"/>
      <c r="AX948" s="94"/>
      <c r="AY948" s="391">
        <f t="shared" si="626"/>
        <v>0</v>
      </c>
      <c r="AZ948" s="95">
        <f t="shared" si="606"/>
        <v>2544616</v>
      </c>
      <c r="BA948" s="49" t="str">
        <f t="shared" si="607"/>
        <v>静岡県裾野市須山２２５５－３７１３</v>
      </c>
      <c r="BB948" s="48">
        <f t="shared" si="601"/>
        <v>1</v>
      </c>
      <c r="BC948" s="96">
        <f t="shared" si="608"/>
        <v>0</v>
      </c>
      <c r="BD948" s="89">
        <f t="shared" si="625"/>
        <v>43318</v>
      </c>
      <c r="BE948" s="97">
        <f t="shared" si="610"/>
        <v>0</v>
      </c>
      <c r="BF948" s="97">
        <f t="shared" si="611"/>
        <v>2544616</v>
      </c>
      <c r="BG948" s="97">
        <f t="shared" si="612"/>
        <v>0</v>
      </c>
      <c r="BH948" s="97">
        <f t="shared" si="613"/>
        <v>0</v>
      </c>
      <c r="BI948" s="97">
        <f t="shared" si="614"/>
        <v>0</v>
      </c>
      <c r="BJ948" s="97">
        <f t="shared" si="615"/>
        <v>0</v>
      </c>
      <c r="BK948" s="97">
        <f t="shared" si="616"/>
        <v>0</v>
      </c>
      <c r="BL948" s="97">
        <f t="shared" si="617"/>
        <v>0</v>
      </c>
      <c r="BM948" s="97">
        <f t="shared" si="618"/>
        <v>0</v>
      </c>
      <c r="BN948" s="97">
        <f t="shared" si="619"/>
        <v>0</v>
      </c>
      <c r="BO948" s="97">
        <f t="shared" si="620"/>
        <v>0</v>
      </c>
      <c r="BP948" s="97">
        <f t="shared" si="621"/>
        <v>0</v>
      </c>
      <c r="BQ948" s="97">
        <f t="shared" si="622"/>
        <v>0</v>
      </c>
      <c r="BR948" s="97">
        <f t="shared" si="623"/>
        <v>0</v>
      </c>
      <c r="BS948" s="98">
        <f t="shared" si="624"/>
        <v>0</v>
      </c>
      <c r="BT948" s="183"/>
      <c r="BU948" s="100"/>
      <c r="BV948" s="136"/>
    </row>
    <row r="949" spans="1:74" s="118" customFormat="1" ht="31.5" customHeight="1" x14ac:dyDescent="0.25">
      <c r="A949" s="74">
        <v>22</v>
      </c>
      <c r="B949" s="75">
        <v>443</v>
      </c>
      <c r="C949" s="49" t="s">
        <v>726</v>
      </c>
      <c r="D949" s="76" t="s">
        <v>3427</v>
      </c>
      <c r="E949" s="48"/>
      <c r="F949" s="87"/>
      <c r="G949" s="87"/>
      <c r="H949" s="87"/>
      <c r="I949" s="87"/>
      <c r="J949" s="109"/>
      <c r="K949" s="87"/>
      <c r="L949" s="87"/>
      <c r="M949" s="48" t="s">
        <v>2371</v>
      </c>
      <c r="N949" s="49" t="s">
        <v>1958</v>
      </c>
      <c r="O949" s="49"/>
      <c r="P949" s="76"/>
      <c r="Q949" s="102"/>
      <c r="R949" s="103"/>
      <c r="S949" s="76" t="s">
        <v>1854</v>
      </c>
      <c r="T949" s="76" t="s">
        <v>1828</v>
      </c>
      <c r="U949" s="89"/>
      <c r="V949" s="90">
        <v>2</v>
      </c>
      <c r="W949" s="399">
        <f t="shared" si="602"/>
        <v>687500</v>
      </c>
      <c r="X949" s="171" t="s">
        <v>3106</v>
      </c>
      <c r="Y949" s="121"/>
      <c r="Z949" s="473" t="s">
        <v>4575</v>
      </c>
      <c r="AA949" s="473" t="s">
        <v>4575</v>
      </c>
      <c r="AB949" s="473" t="s">
        <v>4576</v>
      </c>
      <c r="AC949" s="204"/>
      <c r="AD949" s="132">
        <v>43001</v>
      </c>
      <c r="AE949" s="132"/>
      <c r="AF949" s="132" t="str">
        <f t="shared" si="603"/>
        <v/>
      </c>
      <c r="AG949" s="132">
        <f t="shared" si="604"/>
        <v>43001</v>
      </c>
      <c r="AH949" s="132"/>
      <c r="AI949" s="132"/>
      <c r="AJ949" s="132"/>
      <c r="AK949" s="112"/>
      <c r="AL949" s="132"/>
      <c r="AM949" s="212"/>
      <c r="AN949" s="111">
        <v>1375000</v>
      </c>
      <c r="AO949" s="49" t="str">
        <f t="shared" si="605"/>
        <v>静岡県裾野市須山2255-3814-1,2_20170923</v>
      </c>
      <c r="AP949" s="49"/>
      <c r="AQ949" s="89"/>
      <c r="AR949" s="93"/>
      <c r="AS949" s="89"/>
      <c r="AT949" s="93"/>
      <c r="AU949" s="89"/>
      <c r="AV949" s="93"/>
      <c r="AW949" s="107"/>
      <c r="AX949" s="103"/>
      <c r="AY949" s="391">
        <f t="shared" si="626"/>
        <v>0</v>
      </c>
      <c r="AZ949" s="95" t="str">
        <f t="shared" si="606"/>
        <v/>
      </c>
      <c r="BA949" s="49" t="str">
        <f t="shared" si="607"/>
        <v>静岡県裾野市須山2255-3814-1,2_20170923</v>
      </c>
      <c r="BB949" s="48">
        <f t="shared" si="601"/>
        <v>2</v>
      </c>
      <c r="BC949" s="96">
        <f t="shared" si="608"/>
        <v>0</v>
      </c>
      <c r="BD949" s="89">
        <f t="shared" si="625"/>
        <v>0</v>
      </c>
      <c r="BE949" s="97">
        <f t="shared" si="610"/>
        <v>0</v>
      </c>
      <c r="BF949" s="97" t="str">
        <f t="shared" si="611"/>
        <v/>
      </c>
      <c r="BG949" s="97">
        <f t="shared" si="612"/>
        <v>0</v>
      </c>
      <c r="BH949" s="97">
        <f t="shared" si="613"/>
        <v>0</v>
      </c>
      <c r="BI949" s="97">
        <f t="shared" si="614"/>
        <v>0</v>
      </c>
      <c r="BJ949" s="97">
        <f t="shared" si="615"/>
        <v>0</v>
      </c>
      <c r="BK949" s="97">
        <f t="shared" si="616"/>
        <v>0</v>
      </c>
      <c r="BL949" s="97">
        <f t="shared" si="617"/>
        <v>0</v>
      </c>
      <c r="BM949" s="97">
        <f t="shared" si="618"/>
        <v>0</v>
      </c>
      <c r="BN949" s="97">
        <f t="shared" si="619"/>
        <v>0</v>
      </c>
      <c r="BO949" s="97">
        <f t="shared" si="620"/>
        <v>0</v>
      </c>
      <c r="BP949" s="97">
        <f t="shared" si="621"/>
        <v>0</v>
      </c>
      <c r="BQ949" s="97">
        <f t="shared" si="622"/>
        <v>0</v>
      </c>
      <c r="BR949" s="97">
        <f t="shared" si="623"/>
        <v>0</v>
      </c>
      <c r="BS949" s="98" t="e">
        <f t="shared" si="624"/>
        <v>#VALUE!</v>
      </c>
      <c r="BT949" s="183"/>
      <c r="BV949" s="136"/>
    </row>
    <row r="950" spans="1:74" s="118" customFormat="1" ht="31.5" customHeight="1" x14ac:dyDescent="0.25">
      <c r="A950" s="74">
        <v>22</v>
      </c>
      <c r="B950" s="75">
        <v>1045</v>
      </c>
      <c r="C950" s="49" t="s">
        <v>726</v>
      </c>
      <c r="D950" s="76" t="s">
        <v>2988</v>
      </c>
      <c r="E950" s="48" t="s">
        <v>1113</v>
      </c>
      <c r="F950" s="87" t="s">
        <v>3151</v>
      </c>
      <c r="G950" s="87"/>
      <c r="H950" s="87"/>
      <c r="I950" s="87"/>
      <c r="J950" s="109"/>
      <c r="K950" s="87"/>
      <c r="L950" s="87"/>
      <c r="M950" s="48" t="s">
        <v>2371</v>
      </c>
      <c r="N950" s="49" t="s">
        <v>1648</v>
      </c>
      <c r="O950" s="49"/>
      <c r="P950" s="76" t="str">
        <f t="shared" ref="P950:P962" si="627">IF(COUNTIF(N950,"*未確定*"),"番地未確定","")</f>
        <v/>
      </c>
      <c r="Q950" s="88" t="s">
        <v>734</v>
      </c>
      <c r="R950" s="49" t="s">
        <v>735</v>
      </c>
      <c r="S950" s="76" t="s">
        <v>1854</v>
      </c>
      <c r="T950" s="76" t="s">
        <v>17</v>
      </c>
      <c r="U950" s="89"/>
      <c r="V950" s="90">
        <v>2</v>
      </c>
      <c r="W950" s="399">
        <f t="shared" si="602"/>
        <v>292052.5</v>
      </c>
      <c r="X950" s="171" t="s">
        <v>3106</v>
      </c>
      <c r="Y950" s="76"/>
      <c r="Z950" s="473" t="s">
        <v>4575</v>
      </c>
      <c r="AA950" s="473" t="s">
        <v>4575</v>
      </c>
      <c r="AB950" s="473" t="s">
        <v>4576</v>
      </c>
      <c r="AC950" s="132">
        <v>42947</v>
      </c>
      <c r="AD950" s="132">
        <v>42895</v>
      </c>
      <c r="AE950" s="132">
        <v>41712</v>
      </c>
      <c r="AF950" s="132" t="str">
        <f t="shared" si="603"/>
        <v/>
      </c>
      <c r="AG950" s="132">
        <f t="shared" si="604"/>
        <v>41712</v>
      </c>
      <c r="AH950" s="132"/>
      <c r="AI950" s="204"/>
      <c r="AJ950" s="205"/>
      <c r="AK950" s="206"/>
      <c r="AL950" s="207"/>
      <c r="AM950" s="208">
        <f>(488305+95800)</f>
        <v>584105</v>
      </c>
      <c r="AN950" s="93"/>
      <c r="AO950" s="49" t="str">
        <f t="shared" si="605"/>
        <v>静岡県裾野市須山２２５５－３８１４－１～２</v>
      </c>
      <c r="AP950" s="49"/>
      <c r="AQ950" s="89"/>
      <c r="AR950" s="93"/>
      <c r="AS950" s="89"/>
      <c r="AT950" s="93"/>
      <c r="AU950" s="89"/>
      <c r="AV950" s="93"/>
      <c r="AW950" s="89"/>
      <c r="AX950" s="94"/>
      <c r="AY950" s="391">
        <f t="shared" si="626"/>
        <v>0</v>
      </c>
      <c r="AZ950" s="95">
        <f t="shared" si="606"/>
        <v>584105</v>
      </c>
      <c r="BA950" s="49" t="str">
        <f t="shared" si="607"/>
        <v>静岡県裾野市須山２２５５－３８１４－１～２</v>
      </c>
      <c r="BB950" s="48">
        <f t="shared" si="601"/>
        <v>2</v>
      </c>
      <c r="BC950" s="96">
        <f t="shared" si="608"/>
        <v>0</v>
      </c>
      <c r="BD950" s="89">
        <f t="shared" si="625"/>
        <v>42947</v>
      </c>
      <c r="BE950" s="97">
        <f t="shared" si="610"/>
        <v>0</v>
      </c>
      <c r="BF950" s="97">
        <f t="shared" si="611"/>
        <v>584105</v>
      </c>
      <c r="BG950" s="97">
        <f t="shared" si="612"/>
        <v>0</v>
      </c>
      <c r="BH950" s="97">
        <f t="shared" si="613"/>
        <v>0</v>
      </c>
      <c r="BI950" s="97">
        <f t="shared" si="614"/>
        <v>0</v>
      </c>
      <c r="BJ950" s="97">
        <f t="shared" si="615"/>
        <v>0</v>
      </c>
      <c r="BK950" s="97">
        <f t="shared" si="616"/>
        <v>0</v>
      </c>
      <c r="BL950" s="97">
        <f t="shared" si="617"/>
        <v>0</v>
      </c>
      <c r="BM950" s="97">
        <f t="shared" si="618"/>
        <v>0</v>
      </c>
      <c r="BN950" s="97">
        <f t="shared" si="619"/>
        <v>0</v>
      </c>
      <c r="BO950" s="97">
        <f t="shared" si="620"/>
        <v>0</v>
      </c>
      <c r="BP950" s="97">
        <f t="shared" si="621"/>
        <v>0</v>
      </c>
      <c r="BQ950" s="97">
        <f t="shared" si="622"/>
        <v>0</v>
      </c>
      <c r="BR950" s="97">
        <f t="shared" si="623"/>
        <v>0</v>
      </c>
      <c r="BS950" s="98">
        <f t="shared" si="624"/>
        <v>0</v>
      </c>
      <c r="BT950" s="183"/>
      <c r="BV950" s="136"/>
    </row>
    <row r="951" spans="1:74" s="118" customFormat="1" ht="31.5" customHeight="1" x14ac:dyDescent="0.25">
      <c r="A951" s="74">
        <v>22</v>
      </c>
      <c r="B951" s="75">
        <v>442</v>
      </c>
      <c r="C951" s="49" t="s">
        <v>726</v>
      </c>
      <c r="D951" s="76" t="s">
        <v>2988</v>
      </c>
      <c r="E951" s="48" t="s">
        <v>1113</v>
      </c>
      <c r="F951" s="87" t="s">
        <v>3149</v>
      </c>
      <c r="G951" s="87"/>
      <c r="H951" s="87"/>
      <c r="I951" s="87"/>
      <c r="J951" s="109"/>
      <c r="K951" s="87"/>
      <c r="L951" s="87"/>
      <c r="M951" s="48" t="s">
        <v>2371</v>
      </c>
      <c r="N951" s="49" t="s">
        <v>1648</v>
      </c>
      <c r="O951" s="49"/>
      <c r="P951" s="76" t="str">
        <f t="shared" si="627"/>
        <v/>
      </c>
      <c r="Q951" s="88" t="s">
        <v>734</v>
      </c>
      <c r="R951" s="49" t="s">
        <v>735</v>
      </c>
      <c r="S951" s="76" t="s">
        <v>1854</v>
      </c>
      <c r="T951" s="76" t="s">
        <v>17</v>
      </c>
      <c r="U951" s="89"/>
      <c r="V951" s="90">
        <v>2</v>
      </c>
      <c r="W951" s="399">
        <f t="shared" si="602"/>
        <v>584105</v>
      </c>
      <c r="X951" s="171" t="s">
        <v>3106</v>
      </c>
      <c r="Y951" s="76"/>
      <c r="Z951" s="473" t="s">
        <v>4575</v>
      </c>
      <c r="AA951" s="473" t="s">
        <v>4575</v>
      </c>
      <c r="AB951" s="473" t="s">
        <v>4576</v>
      </c>
      <c r="AC951" s="132">
        <v>42947</v>
      </c>
      <c r="AD951" s="132">
        <v>42895</v>
      </c>
      <c r="AE951" s="132">
        <v>41712</v>
      </c>
      <c r="AF951" s="132" t="str">
        <f t="shared" si="603"/>
        <v/>
      </c>
      <c r="AG951" s="132">
        <f t="shared" si="604"/>
        <v>41712</v>
      </c>
      <c r="AH951" s="132"/>
      <c r="AI951" s="204"/>
      <c r="AJ951" s="205"/>
      <c r="AK951" s="211"/>
      <c r="AL951" s="207"/>
      <c r="AM951" s="208">
        <f>(488305+95800)*2</f>
        <v>1168210</v>
      </c>
      <c r="AN951" s="93"/>
      <c r="AO951" s="49" t="str">
        <f t="shared" si="605"/>
        <v>静岡県裾野市須山２２５５－３８１４－１～２</v>
      </c>
      <c r="AP951" s="49"/>
      <c r="AQ951" s="89"/>
      <c r="AR951" s="93"/>
      <c r="AS951" s="89"/>
      <c r="AT951" s="93"/>
      <c r="AU951" s="89"/>
      <c r="AV951" s="93"/>
      <c r="AW951" s="89"/>
      <c r="AX951" s="94"/>
      <c r="AY951" s="391">
        <f t="shared" si="626"/>
        <v>0</v>
      </c>
      <c r="AZ951" s="95">
        <f t="shared" si="606"/>
        <v>1168210</v>
      </c>
      <c r="BA951" s="49" t="str">
        <f t="shared" si="607"/>
        <v>静岡県裾野市須山２２５５－３８１４－１～２</v>
      </c>
      <c r="BB951" s="48">
        <f t="shared" si="601"/>
        <v>2</v>
      </c>
      <c r="BC951" s="96">
        <f t="shared" si="608"/>
        <v>0</v>
      </c>
      <c r="BD951" s="89">
        <f t="shared" si="625"/>
        <v>42947</v>
      </c>
      <c r="BE951" s="97">
        <f t="shared" si="610"/>
        <v>0</v>
      </c>
      <c r="BF951" s="97">
        <f t="shared" si="611"/>
        <v>1168210</v>
      </c>
      <c r="BG951" s="97">
        <f t="shared" si="612"/>
        <v>0</v>
      </c>
      <c r="BH951" s="97">
        <f t="shared" si="613"/>
        <v>0</v>
      </c>
      <c r="BI951" s="97">
        <f t="shared" si="614"/>
        <v>0</v>
      </c>
      <c r="BJ951" s="97">
        <f t="shared" si="615"/>
        <v>0</v>
      </c>
      <c r="BK951" s="97">
        <f t="shared" si="616"/>
        <v>0</v>
      </c>
      <c r="BL951" s="97">
        <f t="shared" si="617"/>
        <v>0</v>
      </c>
      <c r="BM951" s="97">
        <f t="shared" si="618"/>
        <v>0</v>
      </c>
      <c r="BN951" s="97">
        <f t="shared" si="619"/>
        <v>0</v>
      </c>
      <c r="BO951" s="97">
        <f t="shared" si="620"/>
        <v>0</v>
      </c>
      <c r="BP951" s="97">
        <f t="shared" si="621"/>
        <v>0</v>
      </c>
      <c r="BQ951" s="97">
        <f t="shared" si="622"/>
        <v>0</v>
      </c>
      <c r="BR951" s="97">
        <f t="shared" si="623"/>
        <v>0</v>
      </c>
      <c r="BS951" s="98">
        <f t="shared" si="624"/>
        <v>0</v>
      </c>
      <c r="BT951" s="183"/>
      <c r="BV951" s="136"/>
    </row>
    <row r="952" spans="1:74" s="118" customFormat="1" ht="31.5" customHeight="1" x14ac:dyDescent="0.25">
      <c r="A952" s="74">
        <v>22</v>
      </c>
      <c r="B952" s="75">
        <v>444</v>
      </c>
      <c r="C952" s="49" t="s">
        <v>726</v>
      </c>
      <c r="D952" s="76" t="s">
        <v>2988</v>
      </c>
      <c r="E952" s="48" t="s">
        <v>1226</v>
      </c>
      <c r="F952" s="87" t="s">
        <v>3147</v>
      </c>
      <c r="G952" s="87"/>
      <c r="H952" s="87"/>
      <c r="I952" s="87"/>
      <c r="J952" s="109"/>
      <c r="K952" s="87"/>
      <c r="L952" s="87"/>
      <c r="M952" s="48" t="s">
        <v>2371</v>
      </c>
      <c r="N952" s="49" t="s">
        <v>1649</v>
      </c>
      <c r="O952" s="49"/>
      <c r="P952" s="76" t="str">
        <f t="shared" si="627"/>
        <v/>
      </c>
      <c r="Q952" s="88" t="s">
        <v>736</v>
      </c>
      <c r="R952" s="49"/>
      <c r="S952" s="76" t="s">
        <v>1854</v>
      </c>
      <c r="T952" s="76" t="s">
        <v>17</v>
      </c>
      <c r="U952" s="89"/>
      <c r="V952" s="90">
        <v>1</v>
      </c>
      <c r="W952" s="399">
        <f t="shared" si="602"/>
        <v>584105</v>
      </c>
      <c r="X952" s="171" t="s">
        <v>3107</v>
      </c>
      <c r="Y952" s="76"/>
      <c r="Z952" s="473" t="s">
        <v>4575</v>
      </c>
      <c r="AA952" s="473" t="s">
        <v>4575</v>
      </c>
      <c r="AB952" s="473" t="s">
        <v>4576</v>
      </c>
      <c r="AC952" s="132">
        <v>42874</v>
      </c>
      <c r="AD952" s="132">
        <v>42850</v>
      </c>
      <c r="AE952" s="132">
        <v>41712</v>
      </c>
      <c r="AF952" s="132" t="str">
        <f t="shared" si="603"/>
        <v/>
      </c>
      <c r="AG952" s="132">
        <f t="shared" si="604"/>
        <v>41712</v>
      </c>
      <c r="AH952" s="132"/>
      <c r="AI952" s="204"/>
      <c r="AJ952" s="205"/>
      <c r="AK952" s="206"/>
      <c r="AL952" s="207"/>
      <c r="AM952" s="208">
        <v>584105</v>
      </c>
      <c r="AN952" s="93"/>
      <c r="AO952" s="49" t="str">
        <f t="shared" si="605"/>
        <v>静岡県裾野市須山２２５５－４０９１</v>
      </c>
      <c r="AP952" s="49"/>
      <c r="AQ952" s="89"/>
      <c r="AR952" s="93"/>
      <c r="AS952" s="89"/>
      <c r="AT952" s="93"/>
      <c r="AU952" s="89"/>
      <c r="AV952" s="93"/>
      <c r="AW952" s="89"/>
      <c r="AX952" s="94"/>
      <c r="AY952" s="391">
        <f t="shared" si="626"/>
        <v>0</v>
      </c>
      <c r="AZ952" s="95">
        <f t="shared" si="606"/>
        <v>584105</v>
      </c>
      <c r="BA952" s="49" t="str">
        <f t="shared" si="607"/>
        <v>静岡県裾野市須山２２５５－４０９１</v>
      </c>
      <c r="BB952" s="48">
        <f t="shared" si="601"/>
        <v>1</v>
      </c>
      <c r="BC952" s="96">
        <f t="shared" si="608"/>
        <v>0</v>
      </c>
      <c r="BD952" s="89">
        <f t="shared" si="625"/>
        <v>42874</v>
      </c>
      <c r="BE952" s="97">
        <f t="shared" si="610"/>
        <v>0</v>
      </c>
      <c r="BF952" s="97">
        <f t="shared" si="611"/>
        <v>584105</v>
      </c>
      <c r="BG952" s="97">
        <f t="shared" si="612"/>
        <v>0</v>
      </c>
      <c r="BH952" s="97">
        <f t="shared" si="613"/>
        <v>0</v>
      </c>
      <c r="BI952" s="97">
        <f t="shared" si="614"/>
        <v>0</v>
      </c>
      <c r="BJ952" s="97">
        <f t="shared" si="615"/>
        <v>0</v>
      </c>
      <c r="BK952" s="97">
        <f t="shared" si="616"/>
        <v>0</v>
      </c>
      <c r="BL952" s="97">
        <f t="shared" si="617"/>
        <v>0</v>
      </c>
      <c r="BM952" s="97">
        <f t="shared" si="618"/>
        <v>0</v>
      </c>
      <c r="BN952" s="97">
        <f t="shared" si="619"/>
        <v>0</v>
      </c>
      <c r="BO952" s="97">
        <f t="shared" si="620"/>
        <v>0</v>
      </c>
      <c r="BP952" s="97">
        <f t="shared" si="621"/>
        <v>0</v>
      </c>
      <c r="BQ952" s="97">
        <f t="shared" si="622"/>
        <v>0</v>
      </c>
      <c r="BR952" s="97">
        <f t="shared" si="623"/>
        <v>0</v>
      </c>
      <c r="BS952" s="98">
        <f t="shared" si="624"/>
        <v>0</v>
      </c>
      <c r="BT952" s="183"/>
      <c r="BV952" s="136"/>
    </row>
    <row r="953" spans="1:74" s="118" customFormat="1" ht="31.5" customHeight="1" x14ac:dyDescent="0.25">
      <c r="A953" s="74">
        <v>22</v>
      </c>
      <c r="B953" s="75">
        <v>445</v>
      </c>
      <c r="C953" s="49" t="s">
        <v>726</v>
      </c>
      <c r="D953" s="76" t="s">
        <v>2988</v>
      </c>
      <c r="E953" s="48" t="s">
        <v>1114</v>
      </c>
      <c r="F953" s="87" t="s">
        <v>3152</v>
      </c>
      <c r="G953" s="87"/>
      <c r="H953" s="87"/>
      <c r="I953" s="87"/>
      <c r="J953" s="109"/>
      <c r="K953" s="87"/>
      <c r="L953" s="87"/>
      <c r="M953" s="48" t="s">
        <v>2371</v>
      </c>
      <c r="N953" s="49" t="s">
        <v>1650</v>
      </c>
      <c r="O953" s="49"/>
      <c r="P953" s="76" t="str">
        <f t="shared" si="627"/>
        <v/>
      </c>
      <c r="Q953" s="88" t="s">
        <v>737</v>
      </c>
      <c r="R953" s="49"/>
      <c r="S953" s="76" t="s">
        <v>1854</v>
      </c>
      <c r="T953" s="76" t="s">
        <v>17</v>
      </c>
      <c r="U953" s="89"/>
      <c r="V953" s="90">
        <v>1</v>
      </c>
      <c r="W953" s="399">
        <f t="shared" si="602"/>
        <v>9903128</v>
      </c>
      <c r="X953" s="171" t="s">
        <v>3108</v>
      </c>
      <c r="Y953" s="76"/>
      <c r="Z953" s="473" t="s">
        <v>4575</v>
      </c>
      <c r="AA953" s="473" t="s">
        <v>4575</v>
      </c>
      <c r="AB953" s="473" t="s">
        <v>4576</v>
      </c>
      <c r="AC953" s="132">
        <v>43008</v>
      </c>
      <c r="AD953" s="132">
        <v>42955</v>
      </c>
      <c r="AE953" s="132">
        <v>41712</v>
      </c>
      <c r="AF953" s="132" t="str">
        <f t="shared" si="603"/>
        <v/>
      </c>
      <c r="AG953" s="132">
        <f t="shared" si="604"/>
        <v>41712</v>
      </c>
      <c r="AH953" s="132"/>
      <c r="AI953" s="204"/>
      <c r="AJ953" s="205"/>
      <c r="AK953" s="206"/>
      <c r="AL953" s="207"/>
      <c r="AM953" s="208">
        <v>9903128</v>
      </c>
      <c r="AN953" s="93"/>
      <c r="AO953" s="49" t="str">
        <f t="shared" si="605"/>
        <v>静岡県裾野市須山２２５５－４８５８</v>
      </c>
      <c r="AP953" s="49"/>
      <c r="AQ953" s="89"/>
      <c r="AR953" s="93"/>
      <c r="AS953" s="89"/>
      <c r="AT953" s="93"/>
      <c r="AU953" s="89"/>
      <c r="AV953" s="93"/>
      <c r="AW953" s="89"/>
      <c r="AX953" s="94"/>
      <c r="AY953" s="391">
        <f t="shared" si="626"/>
        <v>0</v>
      </c>
      <c r="AZ953" s="95">
        <f t="shared" si="606"/>
        <v>9903128</v>
      </c>
      <c r="BA953" s="49" t="str">
        <f t="shared" si="607"/>
        <v>静岡県裾野市須山２２５５－４８５８</v>
      </c>
      <c r="BB953" s="48">
        <f t="shared" si="601"/>
        <v>1</v>
      </c>
      <c r="BC953" s="96">
        <f t="shared" si="608"/>
        <v>0</v>
      </c>
      <c r="BD953" s="89">
        <f t="shared" si="625"/>
        <v>43008</v>
      </c>
      <c r="BE953" s="97">
        <f t="shared" si="610"/>
        <v>0</v>
      </c>
      <c r="BF953" s="97">
        <f t="shared" si="611"/>
        <v>9903128</v>
      </c>
      <c r="BG953" s="97">
        <f t="shared" si="612"/>
        <v>0</v>
      </c>
      <c r="BH953" s="97">
        <f t="shared" si="613"/>
        <v>0</v>
      </c>
      <c r="BI953" s="97">
        <f t="shared" si="614"/>
        <v>0</v>
      </c>
      <c r="BJ953" s="97">
        <f t="shared" si="615"/>
        <v>0</v>
      </c>
      <c r="BK953" s="97">
        <f t="shared" si="616"/>
        <v>0</v>
      </c>
      <c r="BL953" s="97">
        <f t="shared" si="617"/>
        <v>0</v>
      </c>
      <c r="BM953" s="97">
        <f t="shared" si="618"/>
        <v>0</v>
      </c>
      <c r="BN953" s="97">
        <f t="shared" si="619"/>
        <v>0</v>
      </c>
      <c r="BO953" s="97">
        <f t="shared" si="620"/>
        <v>0</v>
      </c>
      <c r="BP953" s="97">
        <f t="shared" si="621"/>
        <v>0</v>
      </c>
      <c r="BQ953" s="97">
        <f t="shared" si="622"/>
        <v>0</v>
      </c>
      <c r="BR953" s="97">
        <f t="shared" si="623"/>
        <v>0</v>
      </c>
      <c r="BS953" s="98">
        <f t="shared" si="624"/>
        <v>0</v>
      </c>
      <c r="BT953" s="183"/>
      <c r="BV953" s="136"/>
    </row>
    <row r="954" spans="1:74" s="118" customFormat="1" ht="31.5" customHeight="1" x14ac:dyDescent="0.25">
      <c r="A954" s="74">
        <v>22</v>
      </c>
      <c r="B954" s="75">
        <v>446</v>
      </c>
      <c r="C954" s="49" t="s">
        <v>726</v>
      </c>
      <c r="D954" s="76" t="s">
        <v>2988</v>
      </c>
      <c r="E954" s="48" t="s">
        <v>1112</v>
      </c>
      <c r="F954" s="87" t="s">
        <v>3148</v>
      </c>
      <c r="G954" s="87"/>
      <c r="H954" s="87"/>
      <c r="I954" s="87"/>
      <c r="J954" s="109"/>
      <c r="K954" s="87"/>
      <c r="L954" s="87"/>
      <c r="M954" s="48" t="s">
        <v>2371</v>
      </c>
      <c r="N954" s="49" t="s">
        <v>1644</v>
      </c>
      <c r="O954" s="49"/>
      <c r="P954" s="76" t="str">
        <f t="shared" si="627"/>
        <v/>
      </c>
      <c r="Q954" s="88" t="s">
        <v>729</v>
      </c>
      <c r="R954" s="49"/>
      <c r="S954" s="76" t="s">
        <v>1854</v>
      </c>
      <c r="T954" s="76" t="s">
        <v>17</v>
      </c>
      <c r="U954" s="89"/>
      <c r="V954" s="90">
        <v>1</v>
      </c>
      <c r="W954" s="399">
        <f t="shared" si="602"/>
        <v>471602</v>
      </c>
      <c r="X954" s="171" t="s">
        <v>3110</v>
      </c>
      <c r="Y954" s="76"/>
      <c r="Z954" s="473" t="s">
        <v>4575</v>
      </c>
      <c r="AA954" s="473" t="s">
        <v>4575</v>
      </c>
      <c r="AB954" s="473" t="s">
        <v>4576</v>
      </c>
      <c r="AC954" s="132">
        <v>42874</v>
      </c>
      <c r="AD954" s="132">
        <v>42850</v>
      </c>
      <c r="AE954" s="132">
        <v>41712</v>
      </c>
      <c r="AF954" s="132" t="str">
        <f t="shared" si="603"/>
        <v/>
      </c>
      <c r="AG954" s="132">
        <f t="shared" si="604"/>
        <v>41712</v>
      </c>
      <c r="AH954" s="132"/>
      <c r="AI954" s="204"/>
      <c r="AJ954" s="205"/>
      <c r="AK954" s="211"/>
      <c r="AL954" s="207"/>
      <c r="AM954" s="208">
        <v>471602</v>
      </c>
      <c r="AN954" s="93"/>
      <c r="AO954" s="49" t="str">
        <f t="shared" si="605"/>
        <v>静岡県裾野市須山字藤原２２５５－１７９５－１～２</v>
      </c>
      <c r="AP954" s="49"/>
      <c r="AQ954" s="89"/>
      <c r="AR954" s="93"/>
      <c r="AS954" s="89"/>
      <c r="AT954" s="93"/>
      <c r="AU954" s="89"/>
      <c r="AV954" s="93"/>
      <c r="AW954" s="89"/>
      <c r="AX954" s="94"/>
      <c r="AY954" s="391">
        <f t="shared" si="626"/>
        <v>0</v>
      </c>
      <c r="AZ954" s="95">
        <f t="shared" si="606"/>
        <v>471602</v>
      </c>
      <c r="BA954" s="49" t="str">
        <f t="shared" si="607"/>
        <v>静岡県裾野市須山字藤原２２５５－１７９５－１～２</v>
      </c>
      <c r="BB954" s="48">
        <f t="shared" si="601"/>
        <v>1</v>
      </c>
      <c r="BC954" s="96">
        <f t="shared" si="608"/>
        <v>0</v>
      </c>
      <c r="BD954" s="89">
        <f t="shared" si="625"/>
        <v>42874</v>
      </c>
      <c r="BE954" s="97">
        <f t="shared" si="610"/>
        <v>0</v>
      </c>
      <c r="BF954" s="97">
        <f t="shared" si="611"/>
        <v>471602</v>
      </c>
      <c r="BG954" s="97">
        <f t="shared" si="612"/>
        <v>0</v>
      </c>
      <c r="BH954" s="97">
        <f t="shared" si="613"/>
        <v>0</v>
      </c>
      <c r="BI954" s="97">
        <f t="shared" si="614"/>
        <v>0</v>
      </c>
      <c r="BJ954" s="97">
        <f t="shared" si="615"/>
        <v>0</v>
      </c>
      <c r="BK954" s="97">
        <f t="shared" si="616"/>
        <v>0</v>
      </c>
      <c r="BL954" s="97">
        <f t="shared" si="617"/>
        <v>0</v>
      </c>
      <c r="BM954" s="97">
        <f t="shared" si="618"/>
        <v>0</v>
      </c>
      <c r="BN954" s="97">
        <f t="shared" si="619"/>
        <v>0</v>
      </c>
      <c r="BO954" s="97">
        <f t="shared" si="620"/>
        <v>0</v>
      </c>
      <c r="BP954" s="97">
        <f t="shared" si="621"/>
        <v>0</v>
      </c>
      <c r="BQ954" s="97">
        <f t="shared" si="622"/>
        <v>0</v>
      </c>
      <c r="BR954" s="97">
        <f t="shared" si="623"/>
        <v>0</v>
      </c>
      <c r="BS954" s="98">
        <f t="shared" si="624"/>
        <v>0</v>
      </c>
      <c r="BT954" s="183"/>
      <c r="BV954" s="136"/>
    </row>
    <row r="955" spans="1:74" s="118" customFormat="1" ht="31.5" customHeight="1" x14ac:dyDescent="0.25">
      <c r="A955" s="74">
        <v>22</v>
      </c>
      <c r="B955" s="75">
        <v>447</v>
      </c>
      <c r="C955" s="49" t="s">
        <v>726</v>
      </c>
      <c r="D955" s="76" t="s">
        <v>2988</v>
      </c>
      <c r="E955" s="48" t="s">
        <v>1117</v>
      </c>
      <c r="F955" s="87" t="s">
        <v>3146</v>
      </c>
      <c r="G955" s="87"/>
      <c r="H955" s="87"/>
      <c r="I955" s="87"/>
      <c r="J955" s="109"/>
      <c r="K955" s="87"/>
      <c r="L955" s="87"/>
      <c r="M955" s="48" t="s">
        <v>2371</v>
      </c>
      <c r="N955" s="49" t="s">
        <v>1645</v>
      </c>
      <c r="O955" s="49"/>
      <c r="P955" s="76" t="str">
        <f t="shared" si="627"/>
        <v/>
      </c>
      <c r="Q955" s="88" t="s">
        <v>730</v>
      </c>
      <c r="R955" s="49"/>
      <c r="S955" s="76" t="s">
        <v>1854</v>
      </c>
      <c r="T955" s="76" t="s">
        <v>17</v>
      </c>
      <c r="U955" s="89"/>
      <c r="V955" s="90">
        <v>1</v>
      </c>
      <c r="W955" s="399">
        <f t="shared" si="602"/>
        <v>605050</v>
      </c>
      <c r="X955" s="171" t="s">
        <v>3109</v>
      </c>
      <c r="Y955" s="76"/>
      <c r="Z955" s="473" t="s">
        <v>4575</v>
      </c>
      <c r="AA955" s="473" t="s">
        <v>4575</v>
      </c>
      <c r="AB955" s="473" t="s">
        <v>4576</v>
      </c>
      <c r="AC955" s="132" t="s">
        <v>146</v>
      </c>
      <c r="AD955" s="132">
        <v>42850</v>
      </c>
      <c r="AE955" s="132">
        <v>41729</v>
      </c>
      <c r="AF955" s="132" t="str">
        <f t="shared" si="603"/>
        <v/>
      </c>
      <c r="AG955" s="132">
        <f t="shared" si="604"/>
        <v>41729</v>
      </c>
      <c r="AH955" s="132"/>
      <c r="AI955" s="204"/>
      <c r="AJ955" s="205"/>
      <c r="AK955" s="206"/>
      <c r="AL955" s="207"/>
      <c r="AM955" s="208">
        <v>605050</v>
      </c>
      <c r="AN955" s="93"/>
      <c r="AO955" s="49" t="str">
        <f t="shared" si="605"/>
        <v>静岡県裾野市須山字藤原２２５５－２８９２</v>
      </c>
      <c r="AP955" s="49"/>
      <c r="AQ955" s="89"/>
      <c r="AR955" s="93"/>
      <c r="AS955" s="89"/>
      <c r="AT955" s="93"/>
      <c r="AU955" s="89"/>
      <c r="AV955" s="93"/>
      <c r="AW955" s="89"/>
      <c r="AX955" s="94"/>
      <c r="AY955" s="391">
        <f t="shared" si="626"/>
        <v>0</v>
      </c>
      <c r="AZ955" s="95">
        <f t="shared" si="606"/>
        <v>605050</v>
      </c>
      <c r="BA955" s="49" t="str">
        <f t="shared" si="607"/>
        <v>静岡県裾野市須山字藤原２２５５－２８９２</v>
      </c>
      <c r="BB955" s="48">
        <f t="shared" si="601"/>
        <v>1</v>
      </c>
      <c r="BC955" s="96">
        <f t="shared" si="608"/>
        <v>0</v>
      </c>
      <c r="BD955" s="89" t="str">
        <f t="shared" si="625"/>
        <v>期限未記載</v>
      </c>
      <c r="BE955" s="97">
        <f t="shared" si="610"/>
        <v>605050</v>
      </c>
      <c r="BF955" s="97">
        <f t="shared" si="611"/>
        <v>0</v>
      </c>
      <c r="BG955" s="97">
        <f t="shared" si="612"/>
        <v>0</v>
      </c>
      <c r="BH955" s="97">
        <f t="shared" si="613"/>
        <v>0</v>
      </c>
      <c r="BI955" s="97">
        <f t="shared" si="614"/>
        <v>0</v>
      </c>
      <c r="BJ955" s="97">
        <f t="shared" si="615"/>
        <v>0</v>
      </c>
      <c r="BK955" s="97">
        <f t="shared" si="616"/>
        <v>0</v>
      </c>
      <c r="BL955" s="97">
        <f t="shared" si="617"/>
        <v>0</v>
      </c>
      <c r="BM955" s="97">
        <f t="shared" si="618"/>
        <v>0</v>
      </c>
      <c r="BN955" s="97">
        <f t="shared" si="619"/>
        <v>0</v>
      </c>
      <c r="BO955" s="97">
        <f t="shared" si="620"/>
        <v>0</v>
      </c>
      <c r="BP955" s="97">
        <f t="shared" si="621"/>
        <v>0</v>
      </c>
      <c r="BQ955" s="97">
        <f t="shared" si="622"/>
        <v>0</v>
      </c>
      <c r="BR955" s="97">
        <f t="shared" si="623"/>
        <v>0</v>
      </c>
      <c r="BS955" s="98">
        <f t="shared" si="624"/>
        <v>0</v>
      </c>
      <c r="BT955" s="183"/>
      <c r="BV955" s="136"/>
    </row>
    <row r="956" spans="1:74" s="118" customFormat="1" ht="31.5" customHeight="1" x14ac:dyDescent="0.25">
      <c r="A956" s="74">
        <v>22</v>
      </c>
      <c r="B956" s="75">
        <v>650</v>
      </c>
      <c r="C956" s="49" t="s">
        <v>2069</v>
      </c>
      <c r="D956" s="76" t="s">
        <v>2988</v>
      </c>
      <c r="E956" s="76" t="s">
        <v>1114</v>
      </c>
      <c r="F956" s="101"/>
      <c r="G956" s="101"/>
      <c r="H956" s="101"/>
      <c r="I956" s="101"/>
      <c r="J956" s="257"/>
      <c r="K956" s="101"/>
      <c r="L956" s="101"/>
      <c r="M956" s="77"/>
      <c r="N956" s="49" t="s">
        <v>1963</v>
      </c>
      <c r="O956" s="49"/>
      <c r="P956" s="76" t="str">
        <f t="shared" si="627"/>
        <v/>
      </c>
      <c r="Q956" s="102" t="s">
        <v>814</v>
      </c>
      <c r="R956" s="49"/>
      <c r="S956" s="76" t="s">
        <v>1856</v>
      </c>
      <c r="T956" s="76" t="s">
        <v>1860</v>
      </c>
      <c r="U956" s="89"/>
      <c r="V956" s="90">
        <v>5</v>
      </c>
      <c r="W956" s="399">
        <f t="shared" si="602"/>
        <v>1456208</v>
      </c>
      <c r="X956" s="171" t="s">
        <v>3674</v>
      </c>
      <c r="Y956" s="121"/>
      <c r="Z956" s="473" t="s">
        <v>4575</v>
      </c>
      <c r="AA956" s="473" t="s">
        <v>4575</v>
      </c>
      <c r="AB956" s="473" t="s">
        <v>4576</v>
      </c>
      <c r="AC956" s="121"/>
      <c r="AD956" s="132">
        <v>42823</v>
      </c>
      <c r="AE956" s="132"/>
      <c r="AF956" s="132" t="str">
        <f t="shared" si="603"/>
        <v/>
      </c>
      <c r="AG956" s="132">
        <f t="shared" si="604"/>
        <v>42823</v>
      </c>
      <c r="AH956" s="132"/>
      <c r="AI956" s="132"/>
      <c r="AJ956" s="132"/>
      <c r="AK956" s="112"/>
      <c r="AL956" s="132"/>
      <c r="AM956" s="213"/>
      <c r="AN956" s="111">
        <v>7281040</v>
      </c>
      <c r="AO956" s="49" t="str">
        <f t="shared" si="605"/>
        <v>静岡県静岡市清水区小河内８２３－２</v>
      </c>
      <c r="AP956" s="49"/>
      <c r="AQ956" s="89"/>
      <c r="AR956" s="93"/>
      <c r="AS956" s="89"/>
      <c r="AT956" s="93"/>
      <c r="AU956" s="89"/>
      <c r="AV956" s="93"/>
      <c r="AW956" s="107"/>
      <c r="AX956" s="103"/>
      <c r="AY956" s="391">
        <f t="shared" si="626"/>
        <v>0</v>
      </c>
      <c r="AZ956" s="95" t="str">
        <f t="shared" si="606"/>
        <v/>
      </c>
      <c r="BA956" s="49" t="str">
        <f t="shared" si="607"/>
        <v>静岡県静岡市清水区小河内８２３－２</v>
      </c>
      <c r="BB956" s="48">
        <f t="shared" si="601"/>
        <v>5</v>
      </c>
      <c r="BC956" s="96">
        <f t="shared" si="608"/>
        <v>0</v>
      </c>
      <c r="BD956" s="89">
        <f t="shared" si="625"/>
        <v>0</v>
      </c>
      <c r="BE956" s="97">
        <f t="shared" si="610"/>
        <v>0</v>
      </c>
      <c r="BF956" s="97" t="str">
        <f t="shared" si="611"/>
        <v/>
      </c>
      <c r="BG956" s="97">
        <f t="shared" si="612"/>
        <v>0</v>
      </c>
      <c r="BH956" s="97">
        <f t="shared" si="613"/>
        <v>0</v>
      </c>
      <c r="BI956" s="97">
        <f t="shared" si="614"/>
        <v>0</v>
      </c>
      <c r="BJ956" s="97">
        <f t="shared" si="615"/>
        <v>0</v>
      </c>
      <c r="BK956" s="97">
        <f t="shared" si="616"/>
        <v>0</v>
      </c>
      <c r="BL956" s="97">
        <f t="shared" si="617"/>
        <v>0</v>
      </c>
      <c r="BM956" s="97">
        <f t="shared" si="618"/>
        <v>0</v>
      </c>
      <c r="BN956" s="97">
        <f t="shared" si="619"/>
        <v>0</v>
      </c>
      <c r="BO956" s="97">
        <f t="shared" si="620"/>
        <v>0</v>
      </c>
      <c r="BP956" s="97">
        <f t="shared" si="621"/>
        <v>0</v>
      </c>
      <c r="BQ956" s="97">
        <f t="shared" si="622"/>
        <v>0</v>
      </c>
      <c r="BR956" s="97">
        <f t="shared" si="623"/>
        <v>0</v>
      </c>
      <c r="BS956" s="98" t="e">
        <f t="shared" si="624"/>
        <v>#VALUE!</v>
      </c>
      <c r="BT956" s="183"/>
      <c r="BV956" s="136"/>
    </row>
    <row r="957" spans="1:74" s="118" customFormat="1" ht="31.5" customHeight="1" x14ac:dyDescent="0.25">
      <c r="A957" s="74">
        <v>22</v>
      </c>
      <c r="B957" s="75">
        <v>649</v>
      </c>
      <c r="C957" s="49" t="s">
        <v>2069</v>
      </c>
      <c r="D957" s="76" t="s">
        <v>2988</v>
      </c>
      <c r="E957" s="76" t="s">
        <v>1114</v>
      </c>
      <c r="F957" s="101"/>
      <c r="G957" s="101"/>
      <c r="H957" s="101"/>
      <c r="I957" s="101"/>
      <c r="J957" s="257"/>
      <c r="K957" s="101"/>
      <c r="L957" s="101"/>
      <c r="M957" s="77"/>
      <c r="N957" s="49" t="s">
        <v>1963</v>
      </c>
      <c r="O957" s="76" t="s">
        <v>3745</v>
      </c>
      <c r="P957" s="76" t="str">
        <f t="shared" si="627"/>
        <v/>
      </c>
      <c r="Q957" s="102" t="s">
        <v>814</v>
      </c>
      <c r="R957" s="49"/>
      <c r="S957" s="76" t="s">
        <v>1856</v>
      </c>
      <c r="T957" s="76" t="s">
        <v>1860</v>
      </c>
      <c r="U957" s="89"/>
      <c r="V957" s="90">
        <v>5</v>
      </c>
      <c r="W957" s="399">
        <f t="shared" si="602"/>
        <v>1456208</v>
      </c>
      <c r="X957" s="171" t="s">
        <v>3674</v>
      </c>
      <c r="Y957" s="419"/>
      <c r="Z957" s="473" t="s">
        <v>4575</v>
      </c>
      <c r="AA957" s="473" t="s">
        <v>4575</v>
      </c>
      <c r="AB957" s="473" t="s">
        <v>4576</v>
      </c>
      <c r="AC957" s="132" t="str">
        <f>IF(AZ957=0,"【支払済】","")</f>
        <v>【支払済】</v>
      </c>
      <c r="AD957" s="132">
        <v>43508</v>
      </c>
      <c r="AE957" s="132">
        <v>42823</v>
      </c>
      <c r="AF957" s="132" t="str">
        <f t="shared" si="603"/>
        <v/>
      </c>
      <c r="AG957" s="132">
        <f t="shared" si="604"/>
        <v>42823</v>
      </c>
      <c r="AH957" s="132"/>
      <c r="AI957" s="204"/>
      <c r="AJ957" s="205"/>
      <c r="AK957" s="206"/>
      <c r="AL957" s="207"/>
      <c r="AM957" s="208">
        <v>7281040</v>
      </c>
      <c r="AN957" s="93"/>
      <c r="AO957" s="49" t="str">
        <f t="shared" si="605"/>
        <v>静岡県静岡市清水区小河内８２３－２</v>
      </c>
      <c r="AP957" s="208"/>
      <c r="AQ957" s="89">
        <v>43536</v>
      </c>
      <c r="AR957" s="93">
        <v>7281040</v>
      </c>
      <c r="AS957" s="89"/>
      <c r="AT957" s="93"/>
      <c r="AU957" s="89"/>
      <c r="AV957" s="93"/>
      <c r="AW957" s="107"/>
      <c r="AX957" s="103"/>
      <c r="AY957" s="391">
        <f t="shared" si="626"/>
        <v>7281040</v>
      </c>
      <c r="AZ957" s="95">
        <f t="shared" si="606"/>
        <v>0</v>
      </c>
      <c r="BA957" s="49" t="str">
        <f t="shared" si="607"/>
        <v>静岡県静岡市清水区小河内８２３－２</v>
      </c>
      <c r="BB957" s="48">
        <f t="shared" si="601"/>
        <v>5</v>
      </c>
      <c r="BC957" s="96">
        <f t="shared" si="608"/>
        <v>0</v>
      </c>
      <c r="BD957" s="89" t="str">
        <f t="shared" si="625"/>
        <v>【支払済】</v>
      </c>
      <c r="BE957" s="97">
        <f t="shared" si="610"/>
        <v>0</v>
      </c>
      <c r="BF957" s="97">
        <f t="shared" si="611"/>
        <v>0</v>
      </c>
      <c r="BG957" s="97">
        <f t="shared" si="612"/>
        <v>0</v>
      </c>
      <c r="BH957" s="97">
        <f t="shared" si="613"/>
        <v>0</v>
      </c>
      <c r="BI957" s="97">
        <f t="shared" si="614"/>
        <v>0</v>
      </c>
      <c r="BJ957" s="97">
        <f t="shared" si="615"/>
        <v>0</v>
      </c>
      <c r="BK957" s="97">
        <f t="shared" si="616"/>
        <v>0</v>
      </c>
      <c r="BL957" s="97">
        <f t="shared" si="617"/>
        <v>0</v>
      </c>
      <c r="BM957" s="97">
        <f t="shared" si="618"/>
        <v>0</v>
      </c>
      <c r="BN957" s="97">
        <f t="shared" si="619"/>
        <v>0</v>
      </c>
      <c r="BO957" s="97">
        <f t="shared" si="620"/>
        <v>0</v>
      </c>
      <c r="BP957" s="97">
        <f t="shared" si="621"/>
        <v>0</v>
      </c>
      <c r="BQ957" s="97">
        <f t="shared" si="622"/>
        <v>0</v>
      </c>
      <c r="BR957" s="97">
        <f t="shared" si="623"/>
        <v>0</v>
      </c>
      <c r="BS957" s="98">
        <f t="shared" si="624"/>
        <v>0</v>
      </c>
      <c r="BT957" s="183"/>
      <c r="BV957" s="492"/>
    </row>
    <row r="958" spans="1:74" s="118" customFormat="1" ht="31.5" customHeight="1" x14ac:dyDescent="0.25">
      <c r="A958" s="74">
        <v>22</v>
      </c>
      <c r="B958" s="75">
        <v>649</v>
      </c>
      <c r="C958" s="49" t="s">
        <v>2069</v>
      </c>
      <c r="D958" s="76" t="s">
        <v>2988</v>
      </c>
      <c r="E958" s="76" t="s">
        <v>1114</v>
      </c>
      <c r="F958" s="101"/>
      <c r="G958" s="101"/>
      <c r="H958" s="101"/>
      <c r="I958" s="101"/>
      <c r="J958" s="257"/>
      <c r="K958" s="101"/>
      <c r="L958" s="101"/>
      <c r="M958" s="77"/>
      <c r="N958" s="49" t="s">
        <v>1963</v>
      </c>
      <c r="O958" s="49"/>
      <c r="P958" s="76" t="str">
        <f t="shared" si="627"/>
        <v/>
      </c>
      <c r="Q958" s="102" t="s">
        <v>814</v>
      </c>
      <c r="R958" s="49"/>
      <c r="S958" s="76" t="s">
        <v>1856</v>
      </c>
      <c r="T958" s="76" t="s">
        <v>1860</v>
      </c>
      <c r="U958" s="89"/>
      <c r="V958" s="90">
        <v>5</v>
      </c>
      <c r="W958" s="399">
        <f t="shared" si="602"/>
        <v>1456208</v>
      </c>
      <c r="X958" s="171" t="s">
        <v>3674</v>
      </c>
      <c r="Y958" s="76"/>
      <c r="Z958" s="473" t="s">
        <v>4575</v>
      </c>
      <c r="AA958" s="473" t="s">
        <v>4575</v>
      </c>
      <c r="AB958" s="473" t="s">
        <v>4576</v>
      </c>
      <c r="AC958" s="132">
        <v>43536</v>
      </c>
      <c r="AD958" s="132">
        <v>43508</v>
      </c>
      <c r="AE958" s="132">
        <v>42823</v>
      </c>
      <c r="AF958" s="132" t="str">
        <f t="shared" si="603"/>
        <v/>
      </c>
      <c r="AG958" s="132">
        <f t="shared" si="604"/>
        <v>42823</v>
      </c>
      <c r="AH958" s="132"/>
      <c r="AI958" s="204"/>
      <c r="AJ958" s="205"/>
      <c r="AK958" s="211"/>
      <c r="AL958" s="207"/>
      <c r="AM958" s="208">
        <v>7281040</v>
      </c>
      <c r="AN958" s="93"/>
      <c r="AO958" s="49" t="str">
        <f t="shared" si="605"/>
        <v>静岡県静岡市清水区小河内８２３－２</v>
      </c>
      <c r="AP958" s="49"/>
      <c r="AQ958" s="89">
        <v>43544</v>
      </c>
      <c r="AR958" s="93">
        <v>7281040</v>
      </c>
      <c r="AS958" s="89"/>
      <c r="AT958" s="93"/>
      <c r="AU958" s="89"/>
      <c r="AV958" s="93"/>
      <c r="AW958" s="107"/>
      <c r="AX958" s="103"/>
      <c r="AY958" s="391">
        <f t="shared" si="626"/>
        <v>7281040</v>
      </c>
      <c r="AZ958" s="95">
        <f t="shared" si="606"/>
        <v>0</v>
      </c>
      <c r="BA958" s="49" t="str">
        <f t="shared" si="607"/>
        <v>静岡県静岡市清水区小河内８２３－２</v>
      </c>
      <c r="BB958" s="48">
        <f t="shared" si="601"/>
        <v>5</v>
      </c>
      <c r="BC958" s="96">
        <f t="shared" si="608"/>
        <v>0</v>
      </c>
      <c r="BD958" s="89">
        <f t="shared" si="625"/>
        <v>43536</v>
      </c>
      <c r="BE958" s="97">
        <f t="shared" si="610"/>
        <v>0</v>
      </c>
      <c r="BF958" s="97">
        <f t="shared" si="611"/>
        <v>0</v>
      </c>
      <c r="BG958" s="97">
        <f t="shared" si="612"/>
        <v>0</v>
      </c>
      <c r="BH958" s="97">
        <f t="shared" si="613"/>
        <v>0</v>
      </c>
      <c r="BI958" s="97">
        <f t="shared" si="614"/>
        <v>0</v>
      </c>
      <c r="BJ958" s="97">
        <f t="shared" si="615"/>
        <v>0</v>
      </c>
      <c r="BK958" s="97">
        <f t="shared" si="616"/>
        <v>0</v>
      </c>
      <c r="BL958" s="97">
        <f t="shared" si="617"/>
        <v>0</v>
      </c>
      <c r="BM958" s="97">
        <f t="shared" si="618"/>
        <v>0</v>
      </c>
      <c r="BN958" s="97">
        <f t="shared" si="619"/>
        <v>0</v>
      </c>
      <c r="BO958" s="97">
        <f t="shared" si="620"/>
        <v>0</v>
      </c>
      <c r="BP958" s="97">
        <f t="shared" si="621"/>
        <v>0</v>
      </c>
      <c r="BQ958" s="97">
        <f t="shared" si="622"/>
        <v>0</v>
      </c>
      <c r="BR958" s="97">
        <f t="shared" si="623"/>
        <v>0</v>
      </c>
      <c r="BS958" s="98">
        <f t="shared" si="624"/>
        <v>0</v>
      </c>
      <c r="BT958" s="183"/>
      <c r="BV958" s="136"/>
    </row>
    <row r="959" spans="1:74" s="118" customFormat="1" ht="31.5" customHeight="1" x14ac:dyDescent="0.25">
      <c r="A959" s="74">
        <v>22</v>
      </c>
      <c r="B959" s="75">
        <v>448</v>
      </c>
      <c r="C959" s="49" t="s">
        <v>743</v>
      </c>
      <c r="D959" s="76"/>
      <c r="E959" s="48" t="s">
        <v>1136</v>
      </c>
      <c r="F959" s="87" t="s">
        <v>2964</v>
      </c>
      <c r="G959" s="87"/>
      <c r="H959" s="87"/>
      <c r="I959" s="87"/>
      <c r="J959" s="109"/>
      <c r="K959" s="87"/>
      <c r="L959" s="87"/>
      <c r="M959" s="48" t="s">
        <v>2972</v>
      </c>
      <c r="N959" s="49" t="s">
        <v>1653</v>
      </c>
      <c r="O959" s="49"/>
      <c r="P959" s="76" t="str">
        <f t="shared" si="627"/>
        <v/>
      </c>
      <c r="Q959" s="88" t="s">
        <v>744</v>
      </c>
      <c r="R959" s="49"/>
      <c r="S959" s="76" t="s">
        <v>1854</v>
      </c>
      <c r="T959" s="76" t="s">
        <v>17</v>
      </c>
      <c r="U959" s="89"/>
      <c r="V959" s="90">
        <v>1</v>
      </c>
      <c r="W959" s="399">
        <f t="shared" si="602"/>
        <v>366924</v>
      </c>
      <c r="X959" s="171" t="s">
        <v>2965</v>
      </c>
      <c r="Y959" s="76"/>
      <c r="Z959" s="473" t="s">
        <v>4575</v>
      </c>
      <c r="AA959" s="473" t="s">
        <v>4575</v>
      </c>
      <c r="AB959" s="473" t="s">
        <v>4576</v>
      </c>
      <c r="AC959" s="132" t="s">
        <v>146</v>
      </c>
      <c r="AD959" s="132">
        <v>43383</v>
      </c>
      <c r="AE959" s="132">
        <v>41424</v>
      </c>
      <c r="AF959" s="132" t="str">
        <f t="shared" si="603"/>
        <v/>
      </c>
      <c r="AG959" s="132">
        <f t="shared" si="604"/>
        <v>41424</v>
      </c>
      <c r="AH959" s="132"/>
      <c r="AI959" s="204"/>
      <c r="AJ959" s="205"/>
      <c r="AK959" s="206"/>
      <c r="AL959" s="207"/>
      <c r="AM959" s="208">
        <v>366924</v>
      </c>
      <c r="AN959" s="93"/>
      <c r="AO959" s="49" t="str">
        <f t="shared" si="605"/>
        <v>静岡県田方郡函南町平井字南谷下１７４０－１０２６</v>
      </c>
      <c r="AP959" s="49"/>
      <c r="AQ959" s="89"/>
      <c r="AR959" s="93"/>
      <c r="AS959" s="89"/>
      <c r="AT959" s="93"/>
      <c r="AU959" s="89"/>
      <c r="AV959" s="93"/>
      <c r="AW959" s="89"/>
      <c r="AX959" s="94"/>
      <c r="AY959" s="391">
        <f t="shared" si="626"/>
        <v>0</v>
      </c>
      <c r="AZ959" s="95">
        <f t="shared" si="606"/>
        <v>366924</v>
      </c>
      <c r="BA959" s="49" t="str">
        <f t="shared" si="607"/>
        <v>静岡県田方郡函南町平井字南谷下１７４０－１０２６</v>
      </c>
      <c r="BB959" s="48">
        <f t="shared" si="601"/>
        <v>1</v>
      </c>
      <c r="BC959" s="96">
        <f t="shared" si="608"/>
        <v>0</v>
      </c>
      <c r="BD959" s="89" t="str">
        <f t="shared" si="625"/>
        <v>期限未記載</v>
      </c>
      <c r="BE959" s="97">
        <f t="shared" si="610"/>
        <v>366924</v>
      </c>
      <c r="BF959" s="97">
        <f t="shared" si="611"/>
        <v>0</v>
      </c>
      <c r="BG959" s="97">
        <f t="shared" si="612"/>
        <v>0</v>
      </c>
      <c r="BH959" s="97">
        <f t="shared" si="613"/>
        <v>0</v>
      </c>
      <c r="BI959" s="97">
        <f t="shared" si="614"/>
        <v>0</v>
      </c>
      <c r="BJ959" s="97">
        <f t="shared" si="615"/>
        <v>0</v>
      </c>
      <c r="BK959" s="97">
        <f t="shared" si="616"/>
        <v>0</v>
      </c>
      <c r="BL959" s="97">
        <f t="shared" si="617"/>
        <v>0</v>
      </c>
      <c r="BM959" s="97">
        <f t="shared" si="618"/>
        <v>0</v>
      </c>
      <c r="BN959" s="97">
        <f t="shared" si="619"/>
        <v>0</v>
      </c>
      <c r="BO959" s="97">
        <f t="shared" si="620"/>
        <v>0</v>
      </c>
      <c r="BP959" s="97">
        <f t="shared" si="621"/>
        <v>0</v>
      </c>
      <c r="BQ959" s="97">
        <f t="shared" si="622"/>
        <v>0</v>
      </c>
      <c r="BR959" s="97">
        <f t="shared" si="623"/>
        <v>0</v>
      </c>
      <c r="BS959" s="98">
        <f t="shared" si="624"/>
        <v>0</v>
      </c>
      <c r="BT959" s="183"/>
      <c r="BV959" s="136"/>
    </row>
    <row r="960" spans="1:74" s="118" customFormat="1" ht="31.5" customHeight="1" x14ac:dyDescent="0.25">
      <c r="A960" s="74">
        <v>22</v>
      </c>
      <c r="B960" s="75">
        <v>422</v>
      </c>
      <c r="C960" s="49" t="s">
        <v>695</v>
      </c>
      <c r="D960" s="76"/>
      <c r="E960" s="48" t="s">
        <v>1117</v>
      </c>
      <c r="F960" s="87" t="s">
        <v>2624</v>
      </c>
      <c r="G960" s="87"/>
      <c r="H960" s="87"/>
      <c r="I960" s="87"/>
      <c r="J960" s="109" t="s">
        <v>3786</v>
      </c>
      <c r="K960" s="87"/>
      <c r="L960" s="87"/>
      <c r="M960" s="48" t="s">
        <v>2371</v>
      </c>
      <c r="N960" s="49" t="s">
        <v>1610</v>
      </c>
      <c r="O960" s="49"/>
      <c r="P960" s="76" t="str">
        <f t="shared" si="627"/>
        <v/>
      </c>
      <c r="Q960" s="88" t="s">
        <v>699</v>
      </c>
      <c r="R960" s="49"/>
      <c r="S960" s="76" t="s">
        <v>1854</v>
      </c>
      <c r="T960" s="76" t="s">
        <v>16</v>
      </c>
      <c r="U960" s="89"/>
      <c r="V960" s="90">
        <v>1</v>
      </c>
      <c r="W960" s="399">
        <f t="shared" si="602"/>
        <v>584105</v>
      </c>
      <c r="X960" s="171" t="s">
        <v>3314</v>
      </c>
      <c r="Y960" s="76"/>
      <c r="Z960" s="473" t="s">
        <v>4575</v>
      </c>
      <c r="AA960" s="473" t="s">
        <v>4575</v>
      </c>
      <c r="AB960" s="473" t="s">
        <v>4576</v>
      </c>
      <c r="AC960" s="132">
        <v>43518</v>
      </c>
      <c r="AD960" s="132">
        <v>42392</v>
      </c>
      <c r="AE960" s="132">
        <v>41729</v>
      </c>
      <c r="AF960" s="132" t="str">
        <f t="shared" si="603"/>
        <v/>
      </c>
      <c r="AG960" s="132">
        <f t="shared" si="604"/>
        <v>41729</v>
      </c>
      <c r="AH960" s="132"/>
      <c r="AI960" s="204"/>
      <c r="AJ960" s="205"/>
      <c r="AK960" s="206"/>
      <c r="AL960" s="207"/>
      <c r="AM960" s="208">
        <v>584105</v>
      </c>
      <c r="AN960" s="93"/>
      <c r="AO960" s="49" t="str">
        <f t="shared" si="605"/>
        <v>静岡県熱海市下多賀１４８８－５４－１～２</v>
      </c>
      <c r="AP960" s="49"/>
      <c r="AQ960" s="89"/>
      <c r="AR960" s="93"/>
      <c r="AS960" s="89"/>
      <c r="AT960" s="93"/>
      <c r="AU960" s="89"/>
      <c r="AV960" s="93"/>
      <c r="AW960" s="89"/>
      <c r="AX960" s="94"/>
      <c r="AY960" s="391">
        <f t="shared" si="626"/>
        <v>0</v>
      </c>
      <c r="AZ960" s="95">
        <f t="shared" si="606"/>
        <v>584105</v>
      </c>
      <c r="BA960" s="49" t="str">
        <f t="shared" si="607"/>
        <v>静岡県熱海市下多賀１４８８－５４－１～２</v>
      </c>
      <c r="BB960" s="48">
        <f t="shared" si="601"/>
        <v>1</v>
      </c>
      <c r="BC960" s="96">
        <f t="shared" si="608"/>
        <v>0</v>
      </c>
      <c r="BD960" s="89">
        <f t="shared" si="625"/>
        <v>43518</v>
      </c>
      <c r="BE960" s="97">
        <f t="shared" si="610"/>
        <v>0</v>
      </c>
      <c r="BF960" s="97">
        <f t="shared" si="611"/>
        <v>0</v>
      </c>
      <c r="BG960" s="97">
        <f t="shared" si="612"/>
        <v>0</v>
      </c>
      <c r="BH960" s="97">
        <f t="shared" si="613"/>
        <v>0</v>
      </c>
      <c r="BI960" s="97">
        <f t="shared" si="614"/>
        <v>584105</v>
      </c>
      <c r="BJ960" s="97">
        <f t="shared" si="615"/>
        <v>0</v>
      </c>
      <c r="BK960" s="97">
        <f t="shared" si="616"/>
        <v>0</v>
      </c>
      <c r="BL960" s="97">
        <f t="shared" si="617"/>
        <v>0</v>
      </c>
      <c r="BM960" s="97">
        <f t="shared" si="618"/>
        <v>0</v>
      </c>
      <c r="BN960" s="97">
        <f t="shared" si="619"/>
        <v>0</v>
      </c>
      <c r="BO960" s="97">
        <f t="shared" si="620"/>
        <v>0</v>
      </c>
      <c r="BP960" s="97">
        <f t="shared" si="621"/>
        <v>0</v>
      </c>
      <c r="BQ960" s="97">
        <f t="shared" si="622"/>
        <v>0</v>
      </c>
      <c r="BR960" s="97">
        <f t="shared" si="623"/>
        <v>0</v>
      </c>
      <c r="BS960" s="98">
        <f t="shared" si="624"/>
        <v>0</v>
      </c>
      <c r="BT960" s="183"/>
      <c r="BV960" s="136"/>
    </row>
    <row r="961" spans="1:74" s="118" customFormat="1" ht="31.5" customHeight="1" x14ac:dyDescent="0.25">
      <c r="A961" s="74">
        <v>22</v>
      </c>
      <c r="B961" s="75">
        <v>423</v>
      </c>
      <c r="C961" s="49" t="s">
        <v>695</v>
      </c>
      <c r="D961" s="76"/>
      <c r="E961" s="48" t="s">
        <v>1073</v>
      </c>
      <c r="F961" s="87" t="s">
        <v>2727</v>
      </c>
      <c r="G961" s="87"/>
      <c r="H961" s="87"/>
      <c r="I961" s="87"/>
      <c r="J961" s="109"/>
      <c r="K961" s="87"/>
      <c r="L961" s="87"/>
      <c r="M961" s="48" t="s">
        <v>2982</v>
      </c>
      <c r="N961" s="49" t="s">
        <v>1609</v>
      </c>
      <c r="O961" s="49"/>
      <c r="P961" s="76" t="str">
        <f t="shared" si="627"/>
        <v/>
      </c>
      <c r="Q961" s="88" t="s">
        <v>698</v>
      </c>
      <c r="R961" s="49"/>
      <c r="S961" s="76" t="s">
        <v>1854</v>
      </c>
      <c r="T961" s="76" t="s">
        <v>16</v>
      </c>
      <c r="U961" s="89"/>
      <c r="V961" s="90">
        <v>1</v>
      </c>
      <c r="W961" s="399">
        <f t="shared" si="602"/>
        <v>584105</v>
      </c>
      <c r="X961" s="171" t="s">
        <v>2725</v>
      </c>
      <c r="Y961" s="76"/>
      <c r="Z961" s="473" t="s">
        <v>4575</v>
      </c>
      <c r="AA961" s="473" t="s">
        <v>4575</v>
      </c>
      <c r="AB961" s="473" t="s">
        <v>4576</v>
      </c>
      <c r="AC961" s="132">
        <v>43525</v>
      </c>
      <c r="AD961" s="132">
        <v>43495</v>
      </c>
      <c r="AE961" s="132">
        <v>41729</v>
      </c>
      <c r="AF961" s="132" t="str">
        <f t="shared" si="603"/>
        <v/>
      </c>
      <c r="AG961" s="132">
        <f t="shared" si="604"/>
        <v>41729</v>
      </c>
      <c r="AH961" s="132"/>
      <c r="AI961" s="204"/>
      <c r="AJ961" s="205"/>
      <c r="AK961" s="211"/>
      <c r="AL961" s="207"/>
      <c r="AM961" s="208">
        <v>584105</v>
      </c>
      <c r="AN961" s="93"/>
      <c r="AO961" s="49" t="str">
        <f t="shared" si="605"/>
        <v>静岡県熱海市上多賀字藤広地１０６５玄岳台２次１１０５</v>
      </c>
      <c r="AP961" s="49"/>
      <c r="AQ961" s="89"/>
      <c r="AR961" s="93"/>
      <c r="AS961" s="89"/>
      <c r="AT961" s="93"/>
      <c r="AU961" s="89"/>
      <c r="AV961" s="93"/>
      <c r="AW961" s="89"/>
      <c r="AX961" s="94"/>
      <c r="AY961" s="391">
        <f t="shared" si="626"/>
        <v>0</v>
      </c>
      <c r="AZ961" s="95">
        <f t="shared" si="606"/>
        <v>584105</v>
      </c>
      <c r="BA961" s="49" t="str">
        <f t="shared" si="607"/>
        <v>静岡県熱海市上多賀字藤広地１０６５玄岳台２次１１０５</v>
      </c>
      <c r="BB961" s="48">
        <f t="shared" si="601"/>
        <v>1</v>
      </c>
      <c r="BC961" s="96">
        <f t="shared" si="608"/>
        <v>0</v>
      </c>
      <c r="BD961" s="89">
        <f t="shared" si="625"/>
        <v>43525</v>
      </c>
      <c r="BE961" s="97">
        <f t="shared" si="610"/>
        <v>0</v>
      </c>
      <c r="BF961" s="97">
        <f t="shared" si="611"/>
        <v>0</v>
      </c>
      <c r="BG961" s="97">
        <f t="shared" si="612"/>
        <v>0</v>
      </c>
      <c r="BH961" s="97">
        <f t="shared" si="613"/>
        <v>0</v>
      </c>
      <c r="BI961" s="97">
        <f t="shared" si="614"/>
        <v>0</v>
      </c>
      <c r="BJ961" s="97">
        <f t="shared" si="615"/>
        <v>0</v>
      </c>
      <c r="BK961" s="97">
        <f t="shared" si="616"/>
        <v>584105</v>
      </c>
      <c r="BL961" s="97">
        <f t="shared" si="617"/>
        <v>0</v>
      </c>
      <c r="BM961" s="97">
        <f t="shared" si="618"/>
        <v>0</v>
      </c>
      <c r="BN961" s="97">
        <f t="shared" si="619"/>
        <v>0</v>
      </c>
      <c r="BO961" s="97">
        <f t="shared" si="620"/>
        <v>0</v>
      </c>
      <c r="BP961" s="97">
        <f t="shared" si="621"/>
        <v>0</v>
      </c>
      <c r="BQ961" s="97">
        <f t="shared" si="622"/>
        <v>0</v>
      </c>
      <c r="BR961" s="97">
        <f t="shared" si="623"/>
        <v>0</v>
      </c>
      <c r="BS961" s="98">
        <f t="shared" si="624"/>
        <v>0</v>
      </c>
      <c r="BT961" s="183"/>
      <c r="BV961" s="136"/>
    </row>
    <row r="962" spans="1:74" s="118" customFormat="1" ht="31.5" customHeight="1" x14ac:dyDescent="0.25">
      <c r="A962" s="74">
        <v>22</v>
      </c>
      <c r="B962" s="75">
        <v>1050</v>
      </c>
      <c r="C962" s="49" t="s">
        <v>695</v>
      </c>
      <c r="D962" s="76"/>
      <c r="E962" s="48" t="s">
        <v>1073</v>
      </c>
      <c r="F962" s="87" t="s">
        <v>2727</v>
      </c>
      <c r="G962" s="87"/>
      <c r="H962" s="87"/>
      <c r="I962" s="87"/>
      <c r="J962" s="109"/>
      <c r="K962" s="87"/>
      <c r="L962" s="87"/>
      <c r="M962" s="48" t="s">
        <v>2371</v>
      </c>
      <c r="N962" s="49" t="s">
        <v>1609</v>
      </c>
      <c r="O962" s="49"/>
      <c r="P962" s="76" t="str">
        <f t="shared" si="627"/>
        <v/>
      </c>
      <c r="Q962" s="88" t="s">
        <v>698</v>
      </c>
      <c r="R962" s="49"/>
      <c r="S962" s="76" t="s">
        <v>1854</v>
      </c>
      <c r="T962" s="76" t="s">
        <v>16</v>
      </c>
      <c r="U962" s="89"/>
      <c r="V962" s="90">
        <v>1</v>
      </c>
      <c r="W962" s="399">
        <f t="shared" si="602"/>
        <v>584105</v>
      </c>
      <c r="X962" s="171" t="s">
        <v>2725</v>
      </c>
      <c r="Y962" s="76"/>
      <c r="Z962" s="473" t="s">
        <v>4575</v>
      </c>
      <c r="AA962" s="473" t="s">
        <v>4575</v>
      </c>
      <c r="AB962" s="473" t="s">
        <v>4576</v>
      </c>
      <c r="AC962" s="132">
        <v>42978</v>
      </c>
      <c r="AD962" s="132">
        <v>42947</v>
      </c>
      <c r="AE962" s="132">
        <v>41729</v>
      </c>
      <c r="AF962" s="132" t="str">
        <f t="shared" si="603"/>
        <v/>
      </c>
      <c r="AG962" s="132">
        <f t="shared" si="604"/>
        <v>41729</v>
      </c>
      <c r="AH962" s="132"/>
      <c r="AI962" s="204"/>
      <c r="AJ962" s="205"/>
      <c r="AK962" s="206"/>
      <c r="AL962" s="207"/>
      <c r="AM962" s="208">
        <v>584105</v>
      </c>
      <c r="AN962" s="93"/>
      <c r="AO962" s="49" t="str">
        <f t="shared" si="605"/>
        <v>静岡県熱海市上多賀字藤広地１０６５玄岳台２次１１０５</v>
      </c>
      <c r="AP962" s="49"/>
      <c r="AQ962" s="89"/>
      <c r="AR962" s="93"/>
      <c r="AS962" s="89"/>
      <c r="AT962" s="93"/>
      <c r="AU962" s="89"/>
      <c r="AV962" s="93"/>
      <c r="AW962" s="89"/>
      <c r="AX962" s="94"/>
      <c r="AY962" s="391">
        <f t="shared" si="626"/>
        <v>0</v>
      </c>
      <c r="AZ962" s="95">
        <f t="shared" si="606"/>
        <v>584105</v>
      </c>
      <c r="BA962" s="49" t="str">
        <f t="shared" si="607"/>
        <v>静岡県熱海市上多賀字藤広地１０６５玄岳台２次１１０５</v>
      </c>
      <c r="BB962" s="48">
        <f t="shared" ref="BB962:BB993" si="628">V962</f>
        <v>1</v>
      </c>
      <c r="BC962" s="96">
        <f t="shared" si="608"/>
        <v>0</v>
      </c>
      <c r="BD962" s="89">
        <f t="shared" si="625"/>
        <v>42978</v>
      </c>
      <c r="BE962" s="97">
        <f t="shared" si="610"/>
        <v>0</v>
      </c>
      <c r="BF962" s="97">
        <f t="shared" si="611"/>
        <v>584105</v>
      </c>
      <c r="BG962" s="97">
        <f t="shared" si="612"/>
        <v>0</v>
      </c>
      <c r="BH962" s="97">
        <f t="shared" si="613"/>
        <v>0</v>
      </c>
      <c r="BI962" s="97">
        <f t="shared" si="614"/>
        <v>0</v>
      </c>
      <c r="BJ962" s="97">
        <f t="shared" si="615"/>
        <v>0</v>
      </c>
      <c r="BK962" s="97">
        <f t="shared" si="616"/>
        <v>0</v>
      </c>
      <c r="BL962" s="97">
        <f t="shared" si="617"/>
        <v>0</v>
      </c>
      <c r="BM962" s="97">
        <f t="shared" si="618"/>
        <v>0</v>
      </c>
      <c r="BN962" s="97">
        <f t="shared" si="619"/>
        <v>0</v>
      </c>
      <c r="BO962" s="97">
        <f t="shared" si="620"/>
        <v>0</v>
      </c>
      <c r="BP962" s="97">
        <f t="shared" si="621"/>
        <v>0</v>
      </c>
      <c r="BQ962" s="97">
        <f t="shared" si="622"/>
        <v>0</v>
      </c>
      <c r="BR962" s="97">
        <f t="shared" si="623"/>
        <v>0</v>
      </c>
      <c r="BS962" s="98">
        <f t="shared" si="624"/>
        <v>0</v>
      </c>
      <c r="BT962" s="183"/>
      <c r="BV962" s="136"/>
    </row>
    <row r="963" spans="1:74" s="118" customFormat="1" ht="31.5" customHeight="1" x14ac:dyDescent="0.25">
      <c r="A963" s="74">
        <v>22</v>
      </c>
      <c r="B963" s="75">
        <v>424</v>
      </c>
      <c r="C963" s="49" t="s">
        <v>695</v>
      </c>
      <c r="D963" s="76" t="s">
        <v>3428</v>
      </c>
      <c r="E963" s="103"/>
      <c r="F963" s="87"/>
      <c r="G963" s="87"/>
      <c r="H963" s="133"/>
      <c r="I963" s="133"/>
      <c r="J963" s="262"/>
      <c r="K963" s="133"/>
      <c r="L963" s="133"/>
      <c r="M963" s="48" t="s">
        <v>2982</v>
      </c>
      <c r="N963" s="49" t="s">
        <v>1953</v>
      </c>
      <c r="O963" s="49"/>
      <c r="P963" s="49"/>
      <c r="Q963" s="88"/>
      <c r="R963" s="49"/>
      <c r="S963" s="76" t="s">
        <v>1854</v>
      </c>
      <c r="T963" s="48" t="s">
        <v>16</v>
      </c>
      <c r="U963" s="110"/>
      <c r="V963" s="90">
        <v>1</v>
      </c>
      <c r="W963" s="399">
        <f t="shared" si="602"/>
        <v>584105</v>
      </c>
      <c r="X963" s="171" t="s">
        <v>2725</v>
      </c>
      <c r="Y963" s="213"/>
      <c r="Z963" s="473" t="s">
        <v>4575</v>
      </c>
      <c r="AA963" s="473" t="s">
        <v>4575</v>
      </c>
      <c r="AB963" s="473" t="s">
        <v>4576</v>
      </c>
      <c r="AC963" s="213"/>
      <c r="AD963" s="132">
        <v>42912</v>
      </c>
      <c r="AE963" s="132"/>
      <c r="AF963" s="132" t="str">
        <f t="shared" si="603"/>
        <v/>
      </c>
      <c r="AG963" s="132">
        <f t="shared" si="604"/>
        <v>42912</v>
      </c>
      <c r="AH963" s="132"/>
      <c r="AI963" s="132"/>
      <c r="AJ963" s="132"/>
      <c r="AK963" s="215"/>
      <c r="AL963" s="132"/>
      <c r="AM963" s="223"/>
      <c r="AN963" s="111">
        <v>584105</v>
      </c>
      <c r="AO963" s="49" t="str">
        <f t="shared" si="605"/>
        <v>静岡県熱海市上多賀字藤広地1065玄岳台2次1105_20170713</v>
      </c>
      <c r="AP963" s="49"/>
      <c r="AQ963" s="89"/>
      <c r="AR963" s="93"/>
      <c r="AS963" s="89"/>
      <c r="AT963" s="93"/>
      <c r="AU963" s="89"/>
      <c r="AV963" s="93"/>
      <c r="AW963" s="107"/>
      <c r="AX963" s="103"/>
      <c r="AY963" s="391">
        <f t="shared" si="626"/>
        <v>0</v>
      </c>
      <c r="AZ963" s="95" t="str">
        <f t="shared" si="606"/>
        <v/>
      </c>
      <c r="BA963" s="49" t="str">
        <f t="shared" si="607"/>
        <v>静岡県熱海市上多賀字藤広地1065玄岳台2次1105_20170713</v>
      </c>
      <c r="BB963" s="48">
        <f t="shared" si="628"/>
        <v>1</v>
      </c>
      <c r="BC963" s="96">
        <f t="shared" si="608"/>
        <v>0</v>
      </c>
      <c r="BD963" s="89">
        <f t="shared" si="625"/>
        <v>0</v>
      </c>
      <c r="BE963" s="97">
        <f t="shared" si="610"/>
        <v>0</v>
      </c>
      <c r="BF963" s="97" t="str">
        <f t="shared" si="611"/>
        <v/>
      </c>
      <c r="BG963" s="97">
        <f t="shared" si="612"/>
        <v>0</v>
      </c>
      <c r="BH963" s="97">
        <f t="shared" si="613"/>
        <v>0</v>
      </c>
      <c r="BI963" s="97">
        <f t="shared" si="614"/>
        <v>0</v>
      </c>
      <c r="BJ963" s="97">
        <f t="shared" si="615"/>
        <v>0</v>
      </c>
      <c r="BK963" s="97">
        <f t="shared" si="616"/>
        <v>0</v>
      </c>
      <c r="BL963" s="97">
        <f t="shared" si="617"/>
        <v>0</v>
      </c>
      <c r="BM963" s="97">
        <f t="shared" si="618"/>
        <v>0</v>
      </c>
      <c r="BN963" s="97">
        <f t="shared" si="619"/>
        <v>0</v>
      </c>
      <c r="BO963" s="97">
        <f t="shared" si="620"/>
        <v>0</v>
      </c>
      <c r="BP963" s="97">
        <f t="shared" si="621"/>
        <v>0</v>
      </c>
      <c r="BQ963" s="97">
        <f t="shared" si="622"/>
        <v>0</v>
      </c>
      <c r="BR963" s="97">
        <f t="shared" si="623"/>
        <v>0</v>
      </c>
      <c r="BS963" s="98" t="e">
        <f t="shared" si="624"/>
        <v>#VALUE!</v>
      </c>
      <c r="BT963" s="183"/>
      <c r="BV963" s="136"/>
    </row>
    <row r="964" spans="1:74" s="118" customFormat="1" ht="31.5" customHeight="1" x14ac:dyDescent="0.25">
      <c r="A964" s="74">
        <v>22</v>
      </c>
      <c r="B964" s="75">
        <v>425</v>
      </c>
      <c r="C964" s="49" t="s">
        <v>695</v>
      </c>
      <c r="D964" s="76"/>
      <c r="E964" s="48" t="s">
        <v>1137</v>
      </c>
      <c r="F964" s="87" t="s">
        <v>2726</v>
      </c>
      <c r="G964" s="87"/>
      <c r="H964" s="87"/>
      <c r="I964" s="87"/>
      <c r="J964" s="109"/>
      <c r="K964" s="87"/>
      <c r="L964" s="87"/>
      <c r="M964" s="48" t="s">
        <v>2972</v>
      </c>
      <c r="N964" s="49" t="s">
        <v>1608</v>
      </c>
      <c r="O964" s="49"/>
      <c r="P964" s="76" t="str">
        <f>IF(COUNTIF(N964,"*未確定*"),"番地未確定","")</f>
        <v/>
      </c>
      <c r="Q964" s="88" t="s">
        <v>697</v>
      </c>
      <c r="R964" s="49"/>
      <c r="S964" s="76" t="s">
        <v>1854</v>
      </c>
      <c r="T964" s="76" t="s">
        <v>16</v>
      </c>
      <c r="U964" s="89"/>
      <c r="V964" s="90">
        <v>1</v>
      </c>
      <c r="W964" s="399">
        <f t="shared" si="602"/>
        <v>584105</v>
      </c>
      <c r="X964" s="171" t="s">
        <v>2724</v>
      </c>
      <c r="Y964" s="76"/>
      <c r="Z964" s="473" t="s">
        <v>4575</v>
      </c>
      <c r="AA964" s="473" t="s">
        <v>4575</v>
      </c>
      <c r="AB964" s="473" t="s">
        <v>4576</v>
      </c>
      <c r="AC964" s="132">
        <v>43525</v>
      </c>
      <c r="AD964" s="132">
        <v>43495</v>
      </c>
      <c r="AE964" s="132">
        <v>41729</v>
      </c>
      <c r="AF964" s="132" t="str">
        <f t="shared" si="603"/>
        <v/>
      </c>
      <c r="AG964" s="132">
        <f t="shared" si="604"/>
        <v>41729</v>
      </c>
      <c r="AH964" s="132"/>
      <c r="AI964" s="204"/>
      <c r="AJ964" s="205"/>
      <c r="AK964" s="211"/>
      <c r="AL964" s="207"/>
      <c r="AM964" s="208">
        <v>584105</v>
      </c>
      <c r="AN964" s="93"/>
      <c r="AO964" s="49" t="str">
        <f t="shared" si="605"/>
        <v>静岡県熱海市上多賀字藤広地１０６５玄岳台６０８</v>
      </c>
      <c r="AP964" s="49"/>
      <c r="AQ964" s="89"/>
      <c r="AR964" s="93"/>
      <c r="AS964" s="89"/>
      <c r="AT964" s="93"/>
      <c r="AU964" s="89"/>
      <c r="AV964" s="93"/>
      <c r="AW964" s="89"/>
      <c r="AX964" s="94"/>
      <c r="AY964" s="391">
        <f t="shared" si="626"/>
        <v>0</v>
      </c>
      <c r="AZ964" s="95">
        <f t="shared" si="606"/>
        <v>584105</v>
      </c>
      <c r="BA964" s="49" t="str">
        <f t="shared" si="607"/>
        <v>静岡県熱海市上多賀字藤広地１０６５玄岳台６０８</v>
      </c>
      <c r="BB964" s="48">
        <f t="shared" si="628"/>
        <v>1</v>
      </c>
      <c r="BC964" s="96">
        <f t="shared" si="608"/>
        <v>0</v>
      </c>
      <c r="BD964" s="89">
        <f t="shared" si="625"/>
        <v>43525</v>
      </c>
      <c r="BE964" s="97">
        <f t="shared" si="610"/>
        <v>0</v>
      </c>
      <c r="BF964" s="97">
        <f t="shared" si="611"/>
        <v>0</v>
      </c>
      <c r="BG964" s="97">
        <f t="shared" si="612"/>
        <v>0</v>
      </c>
      <c r="BH964" s="97">
        <f t="shared" si="613"/>
        <v>0</v>
      </c>
      <c r="BI964" s="97">
        <f t="shared" si="614"/>
        <v>0</v>
      </c>
      <c r="BJ964" s="97">
        <f t="shared" si="615"/>
        <v>0</v>
      </c>
      <c r="BK964" s="97">
        <f t="shared" si="616"/>
        <v>584105</v>
      </c>
      <c r="BL964" s="97">
        <f t="shared" si="617"/>
        <v>0</v>
      </c>
      <c r="BM964" s="97">
        <f t="shared" si="618"/>
        <v>0</v>
      </c>
      <c r="BN964" s="97">
        <f t="shared" si="619"/>
        <v>0</v>
      </c>
      <c r="BO964" s="97">
        <f t="shared" si="620"/>
        <v>0</v>
      </c>
      <c r="BP964" s="97">
        <f t="shared" si="621"/>
        <v>0</v>
      </c>
      <c r="BQ964" s="97">
        <f t="shared" si="622"/>
        <v>0</v>
      </c>
      <c r="BR964" s="97">
        <f t="shared" si="623"/>
        <v>0</v>
      </c>
      <c r="BS964" s="98">
        <f t="shared" si="624"/>
        <v>0</v>
      </c>
      <c r="BT964" s="183"/>
      <c r="BV964" s="136"/>
    </row>
    <row r="965" spans="1:74" s="100" customFormat="1" ht="31.5" customHeight="1" x14ac:dyDescent="0.25">
      <c r="A965" s="74">
        <v>22</v>
      </c>
      <c r="B965" s="75">
        <v>1049</v>
      </c>
      <c r="C965" s="49" t="s">
        <v>695</v>
      </c>
      <c r="D965" s="76"/>
      <c r="E965" s="48" t="s">
        <v>1137</v>
      </c>
      <c r="F965" s="87" t="s">
        <v>2726</v>
      </c>
      <c r="G965" s="87"/>
      <c r="H965" s="87"/>
      <c r="I965" s="87"/>
      <c r="J965" s="109"/>
      <c r="K965" s="87"/>
      <c r="L965" s="87"/>
      <c r="M965" s="48" t="s">
        <v>2972</v>
      </c>
      <c r="N965" s="49" t="s">
        <v>1608</v>
      </c>
      <c r="O965" s="49"/>
      <c r="P965" s="76" t="str">
        <f>IF(COUNTIF(N965,"*未確定*"),"番地未確定","")</f>
        <v/>
      </c>
      <c r="Q965" s="88" t="s">
        <v>697</v>
      </c>
      <c r="R965" s="49"/>
      <c r="S965" s="76" t="s">
        <v>1854</v>
      </c>
      <c r="T965" s="76" t="s">
        <v>16</v>
      </c>
      <c r="U965" s="89"/>
      <c r="V965" s="90">
        <v>1</v>
      </c>
      <c r="W965" s="399">
        <f t="shared" si="602"/>
        <v>584105</v>
      </c>
      <c r="X965" s="171" t="s">
        <v>2724</v>
      </c>
      <c r="Y965" s="76"/>
      <c r="Z965" s="473" t="s">
        <v>4575</v>
      </c>
      <c r="AA965" s="473" t="s">
        <v>4575</v>
      </c>
      <c r="AB965" s="473" t="s">
        <v>4576</v>
      </c>
      <c r="AC965" s="132">
        <v>42978</v>
      </c>
      <c r="AD965" s="132">
        <v>42947</v>
      </c>
      <c r="AE965" s="132">
        <v>41729</v>
      </c>
      <c r="AF965" s="132" t="str">
        <f t="shared" si="603"/>
        <v/>
      </c>
      <c r="AG965" s="132">
        <f t="shared" si="604"/>
        <v>41729</v>
      </c>
      <c r="AH965" s="132"/>
      <c r="AI965" s="204"/>
      <c r="AJ965" s="205"/>
      <c r="AK965" s="206"/>
      <c r="AL965" s="207"/>
      <c r="AM965" s="208">
        <v>584105</v>
      </c>
      <c r="AN965" s="93"/>
      <c r="AO965" s="49" t="str">
        <f t="shared" si="605"/>
        <v>静岡県熱海市上多賀字藤広地１０６５玄岳台６０８</v>
      </c>
      <c r="AP965" s="49"/>
      <c r="AQ965" s="89"/>
      <c r="AR965" s="93"/>
      <c r="AS965" s="89"/>
      <c r="AT965" s="93"/>
      <c r="AU965" s="89"/>
      <c r="AV965" s="93"/>
      <c r="AW965" s="89"/>
      <c r="AX965" s="94"/>
      <c r="AY965" s="391">
        <f t="shared" si="626"/>
        <v>0</v>
      </c>
      <c r="AZ965" s="95">
        <f t="shared" ref="AZ965:AZ992" si="629">IF(AM965=0,"",AM965-AR965-AT965-AV965-AX965)</f>
        <v>584105</v>
      </c>
      <c r="BA965" s="49" t="str">
        <f t="shared" si="607"/>
        <v>静岡県熱海市上多賀字藤広地１０６５玄岳台６０８</v>
      </c>
      <c r="BB965" s="48">
        <f t="shared" si="628"/>
        <v>1</v>
      </c>
      <c r="BC965" s="96">
        <f t="shared" si="608"/>
        <v>0</v>
      </c>
      <c r="BD965" s="89">
        <f t="shared" si="625"/>
        <v>42978</v>
      </c>
      <c r="BE965" s="97">
        <f t="shared" si="610"/>
        <v>0</v>
      </c>
      <c r="BF965" s="97">
        <f t="shared" si="611"/>
        <v>584105</v>
      </c>
      <c r="BG965" s="97">
        <f t="shared" si="612"/>
        <v>0</v>
      </c>
      <c r="BH965" s="97">
        <f t="shared" si="613"/>
        <v>0</v>
      </c>
      <c r="BI965" s="97">
        <f t="shared" si="614"/>
        <v>0</v>
      </c>
      <c r="BJ965" s="97">
        <f t="shared" si="615"/>
        <v>0</v>
      </c>
      <c r="BK965" s="97">
        <f t="shared" si="616"/>
        <v>0</v>
      </c>
      <c r="BL965" s="97">
        <f t="shared" si="617"/>
        <v>0</v>
      </c>
      <c r="BM965" s="97">
        <f t="shared" si="618"/>
        <v>0</v>
      </c>
      <c r="BN965" s="97">
        <f t="shared" si="619"/>
        <v>0</v>
      </c>
      <c r="BO965" s="97">
        <f t="shared" si="620"/>
        <v>0</v>
      </c>
      <c r="BP965" s="97">
        <f t="shared" si="621"/>
        <v>0</v>
      </c>
      <c r="BQ965" s="97">
        <f t="shared" si="622"/>
        <v>0</v>
      </c>
      <c r="BR965" s="97">
        <f t="shared" si="623"/>
        <v>0</v>
      </c>
      <c r="BS965" s="98">
        <f t="shared" si="624"/>
        <v>0</v>
      </c>
      <c r="BT965" s="183"/>
      <c r="BU965" s="118"/>
      <c r="BV965" s="122"/>
    </row>
    <row r="966" spans="1:74" s="118" customFormat="1" ht="31.5" customHeight="1" x14ac:dyDescent="0.25">
      <c r="A966" s="74">
        <v>22</v>
      </c>
      <c r="B966" s="75">
        <v>426</v>
      </c>
      <c r="C966" s="49" t="s">
        <v>695</v>
      </c>
      <c r="D966" s="76"/>
      <c r="E966" s="48" t="s">
        <v>1112</v>
      </c>
      <c r="F966" s="87" t="s">
        <v>2722</v>
      </c>
      <c r="G966" s="87"/>
      <c r="H966" s="87"/>
      <c r="I966" s="87"/>
      <c r="J966" s="109"/>
      <c r="K966" s="87"/>
      <c r="L966" s="87"/>
      <c r="M966" s="48" t="s">
        <v>2982</v>
      </c>
      <c r="N966" s="49" t="s">
        <v>1607</v>
      </c>
      <c r="O966" s="49"/>
      <c r="P966" s="76" t="str">
        <f>IF(COUNTIF(N966,"*未確定*"),"番地未確定","")</f>
        <v/>
      </c>
      <c r="Q966" s="88" t="s">
        <v>696</v>
      </c>
      <c r="R966" s="49"/>
      <c r="S966" s="76" t="s">
        <v>1854</v>
      </c>
      <c r="T966" s="76" t="s">
        <v>16</v>
      </c>
      <c r="U966" s="89"/>
      <c r="V966" s="90">
        <v>1</v>
      </c>
      <c r="W966" s="399">
        <f t="shared" si="602"/>
        <v>1924238</v>
      </c>
      <c r="X966" s="171" t="s">
        <v>2723</v>
      </c>
      <c r="Y966" s="76"/>
      <c r="Z966" s="473" t="s">
        <v>4575</v>
      </c>
      <c r="AA966" s="473" t="s">
        <v>4576</v>
      </c>
      <c r="AB966" s="473" t="s">
        <v>4576</v>
      </c>
      <c r="AC966" s="132">
        <v>43525</v>
      </c>
      <c r="AD966" s="132">
        <v>43495</v>
      </c>
      <c r="AE966" s="132">
        <v>41729</v>
      </c>
      <c r="AF966" s="132" t="str">
        <f t="shared" si="603"/>
        <v/>
      </c>
      <c r="AG966" s="132">
        <f t="shared" si="604"/>
        <v>41729</v>
      </c>
      <c r="AH966" s="132"/>
      <c r="AI966" s="204"/>
      <c r="AJ966" s="205"/>
      <c r="AK966" s="211"/>
      <c r="AL966" s="207"/>
      <c r="AM966" s="208">
        <v>1924238</v>
      </c>
      <c r="AN966" s="93"/>
      <c r="AO966" s="49" t="str">
        <f t="shared" si="605"/>
        <v>静岡県熱海市上多賀字藤広地１０６５大島台２次Ｃ－２７</v>
      </c>
      <c r="AP966" s="49"/>
      <c r="AQ966" s="89"/>
      <c r="AR966" s="93"/>
      <c r="AS966" s="89"/>
      <c r="AT966" s="93"/>
      <c r="AU966" s="89"/>
      <c r="AV966" s="93"/>
      <c r="AW966" s="89"/>
      <c r="AX966" s="94"/>
      <c r="AY966" s="391">
        <f t="shared" si="626"/>
        <v>0</v>
      </c>
      <c r="AZ966" s="95">
        <f t="shared" si="629"/>
        <v>1924238</v>
      </c>
      <c r="BA966" s="49" t="str">
        <f t="shared" si="607"/>
        <v>静岡県熱海市上多賀字藤広地１０６５大島台２次Ｃ－２７</v>
      </c>
      <c r="BB966" s="48">
        <f t="shared" si="628"/>
        <v>1</v>
      </c>
      <c r="BC966" s="96">
        <f t="shared" si="608"/>
        <v>0</v>
      </c>
      <c r="BD966" s="89">
        <f t="shared" si="625"/>
        <v>43525</v>
      </c>
      <c r="BE966" s="97">
        <f t="shared" si="610"/>
        <v>0</v>
      </c>
      <c r="BF966" s="97">
        <f t="shared" si="611"/>
        <v>0</v>
      </c>
      <c r="BG966" s="97">
        <f t="shared" si="612"/>
        <v>0</v>
      </c>
      <c r="BH966" s="97">
        <f t="shared" si="613"/>
        <v>0</v>
      </c>
      <c r="BI966" s="97">
        <f t="shared" si="614"/>
        <v>0</v>
      </c>
      <c r="BJ966" s="97">
        <f t="shared" si="615"/>
        <v>0</v>
      </c>
      <c r="BK966" s="97">
        <f t="shared" si="616"/>
        <v>1924238</v>
      </c>
      <c r="BL966" s="97">
        <f t="shared" si="617"/>
        <v>0</v>
      </c>
      <c r="BM966" s="97">
        <f t="shared" si="618"/>
        <v>0</v>
      </c>
      <c r="BN966" s="97">
        <f t="shared" si="619"/>
        <v>0</v>
      </c>
      <c r="BO966" s="97">
        <f t="shared" si="620"/>
        <v>0</v>
      </c>
      <c r="BP966" s="97">
        <f t="shared" si="621"/>
        <v>0</v>
      </c>
      <c r="BQ966" s="97">
        <f t="shared" si="622"/>
        <v>0</v>
      </c>
      <c r="BR966" s="97">
        <f t="shared" si="623"/>
        <v>0</v>
      </c>
      <c r="BS966" s="98">
        <f t="shared" si="624"/>
        <v>0</v>
      </c>
      <c r="BT966" s="183"/>
      <c r="BV966" s="136"/>
    </row>
    <row r="967" spans="1:74" s="118" customFormat="1" ht="31.5" customHeight="1" x14ac:dyDescent="0.25">
      <c r="A967" s="74">
        <v>22</v>
      </c>
      <c r="B967" s="75">
        <v>637</v>
      </c>
      <c r="C967" s="49" t="s">
        <v>2061</v>
      </c>
      <c r="D967" s="349" t="s">
        <v>4056</v>
      </c>
      <c r="E967" s="76" t="s">
        <v>1338</v>
      </c>
      <c r="F967" s="380" t="s">
        <v>4114</v>
      </c>
      <c r="G967" s="380"/>
      <c r="H967" s="380"/>
      <c r="I967" s="380"/>
      <c r="J967" s="380"/>
      <c r="K967" s="380"/>
      <c r="L967" s="380" t="s">
        <v>4113</v>
      </c>
      <c r="M967" s="77"/>
      <c r="N967" s="49" t="s">
        <v>1636</v>
      </c>
      <c r="O967" s="49"/>
      <c r="P967" s="49"/>
      <c r="Q967" s="102" t="s">
        <v>306</v>
      </c>
      <c r="R967" s="103"/>
      <c r="S967" s="76" t="s">
        <v>1856</v>
      </c>
      <c r="T967" s="76" t="s">
        <v>44</v>
      </c>
      <c r="U967" s="89" t="s">
        <v>381</v>
      </c>
      <c r="V967" s="90">
        <v>2</v>
      </c>
      <c r="W967" s="399">
        <f t="shared" si="602"/>
        <v>342000</v>
      </c>
      <c r="X967" s="171" t="s">
        <v>3662</v>
      </c>
      <c r="Y967" s="121"/>
      <c r="Z967" s="473" t="s">
        <v>4575</v>
      </c>
      <c r="AA967" s="473" t="s">
        <v>4575</v>
      </c>
      <c r="AB967" s="473" t="s">
        <v>4576</v>
      </c>
      <c r="AC967" s="121"/>
      <c r="AD967" s="132">
        <v>42685</v>
      </c>
      <c r="AE967" s="132"/>
      <c r="AF967" s="132" t="str">
        <f t="shared" si="603"/>
        <v/>
      </c>
      <c r="AG967" s="132">
        <f t="shared" si="604"/>
        <v>42685</v>
      </c>
      <c r="AH967" s="132"/>
      <c r="AI967" s="132"/>
      <c r="AJ967" s="132"/>
      <c r="AK967" s="112"/>
      <c r="AL967" s="132"/>
      <c r="AM967" s="213"/>
      <c r="AN967" s="111">
        <v>684000</v>
      </c>
      <c r="AO967" s="49" t="str">
        <f t="shared" si="605"/>
        <v>静岡県磐田市富丘（番地未確定）</v>
      </c>
      <c r="AP967" s="49"/>
      <c r="AQ967" s="89"/>
      <c r="AR967" s="93"/>
      <c r="AS967" s="89"/>
      <c r="AT967" s="93"/>
      <c r="AU967" s="89"/>
      <c r="AV967" s="93"/>
      <c r="AW967" s="107"/>
      <c r="AX967" s="103"/>
      <c r="AY967" s="391">
        <f t="shared" si="626"/>
        <v>0</v>
      </c>
      <c r="AZ967" s="95" t="str">
        <f t="shared" si="629"/>
        <v/>
      </c>
      <c r="BA967" s="49" t="str">
        <f t="shared" si="607"/>
        <v>静岡県磐田市富丘（番地未確定）</v>
      </c>
      <c r="BB967" s="48">
        <f t="shared" si="628"/>
        <v>2</v>
      </c>
      <c r="BC967" s="96">
        <f t="shared" si="608"/>
        <v>0</v>
      </c>
      <c r="BD967" s="89">
        <f t="shared" si="625"/>
        <v>0</v>
      </c>
      <c r="BE967" s="97">
        <f t="shared" si="610"/>
        <v>0</v>
      </c>
      <c r="BF967" s="97" t="str">
        <f t="shared" si="611"/>
        <v/>
      </c>
      <c r="BG967" s="97">
        <f t="shared" si="612"/>
        <v>0</v>
      </c>
      <c r="BH967" s="97">
        <f t="shared" si="613"/>
        <v>0</v>
      </c>
      <c r="BI967" s="97">
        <f t="shared" si="614"/>
        <v>0</v>
      </c>
      <c r="BJ967" s="97">
        <f t="shared" si="615"/>
        <v>0</v>
      </c>
      <c r="BK967" s="97">
        <f t="shared" si="616"/>
        <v>0</v>
      </c>
      <c r="BL967" s="97">
        <f t="shared" si="617"/>
        <v>0</v>
      </c>
      <c r="BM967" s="97">
        <f t="shared" si="618"/>
        <v>0</v>
      </c>
      <c r="BN967" s="97">
        <f t="shared" si="619"/>
        <v>0</v>
      </c>
      <c r="BO967" s="97">
        <f t="shared" si="620"/>
        <v>0</v>
      </c>
      <c r="BP967" s="97">
        <f t="shared" si="621"/>
        <v>0</v>
      </c>
      <c r="BQ967" s="97">
        <f t="shared" si="622"/>
        <v>0</v>
      </c>
      <c r="BR967" s="97">
        <f t="shared" si="623"/>
        <v>0</v>
      </c>
      <c r="BS967" s="98" t="e">
        <f t="shared" si="624"/>
        <v>#VALUE!</v>
      </c>
      <c r="BT967" s="183"/>
      <c r="BU967" s="100"/>
      <c r="BV967" s="136"/>
    </row>
    <row r="968" spans="1:74" s="118" customFormat="1" ht="31.5" customHeight="1" x14ac:dyDescent="0.25">
      <c r="A968" s="74">
        <v>22</v>
      </c>
      <c r="B968" s="75">
        <v>636</v>
      </c>
      <c r="C968" s="49" t="s">
        <v>2061</v>
      </c>
      <c r="D968" s="349" t="s">
        <v>4056</v>
      </c>
      <c r="E968" s="76" t="s">
        <v>1338</v>
      </c>
      <c r="F968" s="380" t="s">
        <v>4114</v>
      </c>
      <c r="G968" s="380"/>
      <c r="H968" s="380"/>
      <c r="I968" s="380"/>
      <c r="J968" s="380"/>
      <c r="K968" s="380"/>
      <c r="L968" s="380" t="s">
        <v>4113</v>
      </c>
      <c r="M968" s="77"/>
      <c r="N968" s="49" t="s">
        <v>1636</v>
      </c>
      <c r="O968" s="49"/>
      <c r="P968" s="76" t="str">
        <f>IF(COUNTIF(N968,"*未確定*"),"番地未確定","")</f>
        <v>番地未確定</v>
      </c>
      <c r="Q968" s="102" t="s">
        <v>810</v>
      </c>
      <c r="R968" s="49"/>
      <c r="S968" s="76" t="s">
        <v>1856</v>
      </c>
      <c r="T968" s="76" t="s">
        <v>44</v>
      </c>
      <c r="U968" s="89"/>
      <c r="V968" s="90">
        <v>2</v>
      </c>
      <c r="W968" s="399">
        <f t="shared" si="602"/>
        <v>377880</v>
      </c>
      <c r="X968" s="171" t="s">
        <v>3662</v>
      </c>
      <c r="Y968" s="419"/>
      <c r="Z968" s="473" t="s">
        <v>4575</v>
      </c>
      <c r="AA968" s="473" t="s">
        <v>4575</v>
      </c>
      <c r="AB968" s="473" t="s">
        <v>4576</v>
      </c>
      <c r="AC968" s="132" t="str">
        <f>IF(AZ968=0,"【支払済】","")</f>
        <v>【支払済】</v>
      </c>
      <c r="AD968" s="132">
        <v>43412</v>
      </c>
      <c r="AE968" s="132">
        <v>42634</v>
      </c>
      <c r="AF968" s="132" t="str">
        <f t="shared" si="603"/>
        <v/>
      </c>
      <c r="AG968" s="132">
        <f t="shared" si="604"/>
        <v>42634</v>
      </c>
      <c r="AH968" s="132"/>
      <c r="AI968" s="204"/>
      <c r="AJ968" s="205"/>
      <c r="AK968" s="211"/>
      <c r="AL968" s="207"/>
      <c r="AM968" s="208">
        <f>686260+69500</f>
        <v>755760</v>
      </c>
      <c r="AN968" s="93"/>
      <c r="AO968" s="49" t="str">
        <f t="shared" si="605"/>
        <v>静岡県磐田市富丘（番地未確定）</v>
      </c>
      <c r="AP968" s="208"/>
      <c r="AQ968" s="89">
        <v>43442</v>
      </c>
      <c r="AR968" s="93">
        <v>755760</v>
      </c>
      <c r="AS968" s="89"/>
      <c r="AT968" s="93"/>
      <c r="AU968" s="89"/>
      <c r="AV968" s="93"/>
      <c r="AW968" s="89"/>
      <c r="AX968" s="103"/>
      <c r="AY968" s="391">
        <f t="shared" si="626"/>
        <v>755760</v>
      </c>
      <c r="AZ968" s="95">
        <f t="shared" si="629"/>
        <v>0</v>
      </c>
      <c r="BA968" s="49" t="str">
        <f t="shared" si="607"/>
        <v>静岡県磐田市富丘（番地未確定）</v>
      </c>
      <c r="BB968" s="48">
        <f t="shared" si="628"/>
        <v>2</v>
      </c>
      <c r="BC968" s="96">
        <f t="shared" si="608"/>
        <v>0</v>
      </c>
      <c r="BD968" s="89" t="str">
        <f t="shared" si="625"/>
        <v>【支払済】</v>
      </c>
      <c r="BE968" s="97">
        <f t="shared" si="610"/>
        <v>0</v>
      </c>
      <c r="BF968" s="97">
        <f t="shared" si="611"/>
        <v>0</v>
      </c>
      <c r="BG968" s="97">
        <f t="shared" si="612"/>
        <v>0</v>
      </c>
      <c r="BH968" s="97">
        <f t="shared" si="613"/>
        <v>0</v>
      </c>
      <c r="BI968" s="97">
        <f t="shared" si="614"/>
        <v>0</v>
      </c>
      <c r="BJ968" s="97">
        <f t="shared" si="615"/>
        <v>0</v>
      </c>
      <c r="BK968" s="97">
        <f t="shared" si="616"/>
        <v>0</v>
      </c>
      <c r="BL968" s="97">
        <f t="shared" si="617"/>
        <v>0</v>
      </c>
      <c r="BM968" s="97">
        <f t="shared" si="618"/>
        <v>0</v>
      </c>
      <c r="BN968" s="97">
        <f t="shared" si="619"/>
        <v>0</v>
      </c>
      <c r="BO968" s="97">
        <f t="shared" si="620"/>
        <v>0</v>
      </c>
      <c r="BP968" s="97">
        <f t="shared" si="621"/>
        <v>0</v>
      </c>
      <c r="BQ968" s="97">
        <f t="shared" si="622"/>
        <v>0</v>
      </c>
      <c r="BR968" s="97">
        <f t="shared" si="623"/>
        <v>0</v>
      </c>
      <c r="BS968" s="98">
        <f t="shared" si="624"/>
        <v>0</v>
      </c>
      <c r="BT968" s="183"/>
      <c r="BV968" s="492"/>
    </row>
    <row r="969" spans="1:74" s="118" customFormat="1" ht="31.5" customHeight="1" x14ac:dyDescent="0.25">
      <c r="A969" s="74">
        <v>22</v>
      </c>
      <c r="B969" s="75">
        <v>657</v>
      </c>
      <c r="C969" s="49" t="s">
        <v>2073</v>
      </c>
      <c r="D969" s="349" t="s">
        <v>4128</v>
      </c>
      <c r="E969" s="76" t="s">
        <v>1427</v>
      </c>
      <c r="F969" s="380" t="s">
        <v>4144</v>
      </c>
      <c r="G969" s="101"/>
      <c r="H969" s="101"/>
      <c r="I969" s="101"/>
      <c r="J969" s="257"/>
      <c r="K969" s="101"/>
      <c r="L969" s="380" t="s">
        <v>4117</v>
      </c>
      <c r="M969" s="77"/>
      <c r="N969" s="49" t="s">
        <v>1691</v>
      </c>
      <c r="O969" s="49"/>
      <c r="P969" s="49"/>
      <c r="Q969" s="102" t="s">
        <v>307</v>
      </c>
      <c r="R969" s="103"/>
      <c r="S969" s="48" t="s">
        <v>1856</v>
      </c>
      <c r="T969" s="76" t="s">
        <v>2124</v>
      </c>
      <c r="U969" s="89"/>
      <c r="V969" s="90">
        <v>4</v>
      </c>
      <c r="W969" s="399">
        <f t="shared" si="602"/>
        <v>570530</v>
      </c>
      <c r="X969" s="171" t="s">
        <v>3663</v>
      </c>
      <c r="Y969" s="121"/>
      <c r="Z969" s="473" t="s">
        <v>4575</v>
      </c>
      <c r="AA969" s="473" t="s">
        <v>4575</v>
      </c>
      <c r="AB969" s="473" t="s">
        <v>4576</v>
      </c>
      <c r="AC969" s="121"/>
      <c r="AD969" s="132">
        <v>42795</v>
      </c>
      <c r="AE969" s="132">
        <v>42816</v>
      </c>
      <c r="AF969" s="132" t="str">
        <f t="shared" si="603"/>
        <v/>
      </c>
      <c r="AG969" s="132">
        <f t="shared" si="604"/>
        <v>42795</v>
      </c>
      <c r="AH969" s="132"/>
      <c r="AI969" s="132"/>
      <c r="AJ969" s="132"/>
      <c r="AK969" s="215"/>
      <c r="AL969" s="132"/>
      <c r="AM969" s="213"/>
      <c r="AN969" s="111">
        <v>2282120</v>
      </c>
      <c r="AO969" s="49" t="str">
        <f t="shared" si="605"/>
        <v>静岡県浜松市西区志都呂町３４８０－１～４</v>
      </c>
      <c r="AP969" s="49"/>
      <c r="AQ969" s="89">
        <v>43544</v>
      </c>
      <c r="AR969" s="93">
        <v>2282120</v>
      </c>
      <c r="AS969" s="89"/>
      <c r="AT969" s="93"/>
      <c r="AU969" s="89"/>
      <c r="AV969" s="93"/>
      <c r="AW969" s="107"/>
      <c r="AX969" s="103"/>
      <c r="AY969" s="391">
        <f t="shared" si="626"/>
        <v>2282120</v>
      </c>
      <c r="AZ969" s="95" t="str">
        <f t="shared" si="629"/>
        <v/>
      </c>
      <c r="BA969" s="49" t="str">
        <f t="shared" si="607"/>
        <v>静岡県浜松市西区志都呂町３４８０－１～４</v>
      </c>
      <c r="BB969" s="48">
        <f t="shared" si="628"/>
        <v>4</v>
      </c>
      <c r="BC969" s="96">
        <f t="shared" si="608"/>
        <v>0</v>
      </c>
      <c r="BD969" s="89">
        <f t="shared" si="625"/>
        <v>0</v>
      </c>
      <c r="BE969" s="97">
        <f t="shared" si="610"/>
        <v>0</v>
      </c>
      <c r="BF969" s="97" t="str">
        <f t="shared" si="611"/>
        <v/>
      </c>
      <c r="BG969" s="97">
        <f t="shared" si="612"/>
        <v>0</v>
      </c>
      <c r="BH969" s="97">
        <f t="shared" si="613"/>
        <v>0</v>
      </c>
      <c r="BI969" s="97">
        <f t="shared" si="614"/>
        <v>0</v>
      </c>
      <c r="BJ969" s="97">
        <f t="shared" si="615"/>
        <v>0</v>
      </c>
      <c r="BK969" s="97">
        <f t="shared" si="616"/>
        <v>0</v>
      </c>
      <c r="BL969" s="97">
        <f t="shared" si="617"/>
        <v>0</v>
      </c>
      <c r="BM969" s="97">
        <f t="shared" si="618"/>
        <v>0</v>
      </c>
      <c r="BN969" s="97">
        <f t="shared" si="619"/>
        <v>0</v>
      </c>
      <c r="BO969" s="97">
        <f t="shared" si="620"/>
        <v>0</v>
      </c>
      <c r="BP969" s="97">
        <f t="shared" si="621"/>
        <v>0</v>
      </c>
      <c r="BQ969" s="97">
        <f t="shared" si="622"/>
        <v>0</v>
      </c>
      <c r="BR969" s="97">
        <f t="shared" si="623"/>
        <v>0</v>
      </c>
      <c r="BS969" s="98" t="e">
        <f t="shared" si="624"/>
        <v>#VALUE!</v>
      </c>
      <c r="BT969" s="183"/>
      <c r="BU969" s="100"/>
      <c r="BV969" s="136"/>
    </row>
    <row r="970" spans="1:74" ht="31.5" customHeight="1" x14ac:dyDescent="0.25">
      <c r="A970" s="74">
        <v>22</v>
      </c>
      <c r="B970" s="75">
        <v>656</v>
      </c>
      <c r="C970" s="49" t="s">
        <v>2073</v>
      </c>
      <c r="D970" s="349" t="s">
        <v>4128</v>
      </c>
      <c r="E970" s="76" t="s">
        <v>1427</v>
      </c>
      <c r="F970" s="380" t="s">
        <v>4144</v>
      </c>
      <c r="G970" s="101"/>
      <c r="H970" s="101"/>
      <c r="I970" s="101"/>
      <c r="J970" s="257"/>
      <c r="K970" s="101"/>
      <c r="L970" s="380" t="s">
        <v>4117</v>
      </c>
      <c r="M970" s="77"/>
      <c r="N970" s="49" t="s">
        <v>1691</v>
      </c>
      <c r="O970" s="76" t="s">
        <v>3745</v>
      </c>
      <c r="P970" s="49"/>
      <c r="Q970" s="102" t="s">
        <v>307</v>
      </c>
      <c r="R970" s="103"/>
      <c r="S970" s="48" t="s">
        <v>1856</v>
      </c>
      <c r="T970" s="76" t="s">
        <v>2124</v>
      </c>
      <c r="U970" s="89"/>
      <c r="V970" s="90">
        <v>4</v>
      </c>
      <c r="W970" s="399">
        <f t="shared" si="602"/>
        <v>570530</v>
      </c>
      <c r="X970" s="171" t="s">
        <v>3663</v>
      </c>
      <c r="Y970" s="419"/>
      <c r="Z970" s="473" t="s">
        <v>4575</v>
      </c>
      <c r="AA970" s="473" t="s">
        <v>4575</v>
      </c>
      <c r="AB970" s="473" t="s">
        <v>4576</v>
      </c>
      <c r="AC970" s="132" t="str">
        <f>IF(AZ970=0,"【支払済】","")</f>
        <v>【支払済】</v>
      </c>
      <c r="AD970" s="132">
        <v>43516</v>
      </c>
      <c r="AE970" s="132">
        <v>42816</v>
      </c>
      <c r="AF970" s="132" t="str">
        <f t="shared" si="603"/>
        <v/>
      </c>
      <c r="AG970" s="132">
        <f t="shared" si="604"/>
        <v>42816</v>
      </c>
      <c r="AH970" s="132"/>
      <c r="AI970" s="204"/>
      <c r="AJ970" s="205"/>
      <c r="AK970" s="211"/>
      <c r="AL970" s="207"/>
      <c r="AM970" s="208">
        <v>2282120</v>
      </c>
      <c r="AN970" s="93"/>
      <c r="AO970" s="49" t="str">
        <f t="shared" si="605"/>
        <v>静岡県浜松市西区志都呂町３４８０－１～４</v>
      </c>
      <c r="AP970" s="208"/>
      <c r="AQ970" s="89">
        <v>43544</v>
      </c>
      <c r="AR970" s="93">
        <v>2282120</v>
      </c>
      <c r="AS970" s="89"/>
      <c r="AT970" s="93"/>
      <c r="AU970" s="89"/>
      <c r="AV970" s="93"/>
      <c r="AW970" s="89"/>
      <c r="AX970" s="103"/>
      <c r="AY970" s="391">
        <f t="shared" si="626"/>
        <v>2282120</v>
      </c>
      <c r="AZ970" s="95">
        <f t="shared" si="629"/>
        <v>0</v>
      </c>
      <c r="BA970" s="49" t="str">
        <f t="shared" si="607"/>
        <v>静岡県浜松市西区志都呂町３４８０－１～４</v>
      </c>
      <c r="BB970" s="48">
        <f t="shared" si="628"/>
        <v>4</v>
      </c>
      <c r="BC970" s="96">
        <f t="shared" si="608"/>
        <v>0</v>
      </c>
      <c r="BD970" s="89" t="str">
        <f t="shared" si="625"/>
        <v>【支払済】</v>
      </c>
      <c r="BE970" s="97">
        <f t="shared" si="610"/>
        <v>0</v>
      </c>
      <c r="BF970" s="97">
        <f t="shared" si="611"/>
        <v>0</v>
      </c>
      <c r="BG970" s="97">
        <f t="shared" si="612"/>
        <v>0</v>
      </c>
      <c r="BH970" s="97">
        <f t="shared" si="613"/>
        <v>0</v>
      </c>
      <c r="BI970" s="97">
        <f t="shared" si="614"/>
        <v>0</v>
      </c>
      <c r="BJ970" s="97">
        <f t="shared" si="615"/>
        <v>0</v>
      </c>
      <c r="BK970" s="97">
        <f t="shared" si="616"/>
        <v>0</v>
      </c>
      <c r="BL970" s="97">
        <f t="shared" si="617"/>
        <v>0</v>
      </c>
      <c r="BM970" s="97">
        <f t="shared" si="618"/>
        <v>0</v>
      </c>
      <c r="BN970" s="97">
        <f t="shared" si="619"/>
        <v>0</v>
      </c>
      <c r="BO970" s="97">
        <f t="shared" si="620"/>
        <v>0</v>
      </c>
      <c r="BP970" s="97">
        <f t="shared" si="621"/>
        <v>0</v>
      </c>
      <c r="BQ970" s="97">
        <f t="shared" si="622"/>
        <v>0</v>
      </c>
      <c r="BR970" s="97">
        <f t="shared" si="623"/>
        <v>0</v>
      </c>
      <c r="BS970" s="98">
        <f t="shared" si="624"/>
        <v>0</v>
      </c>
      <c r="BT970" s="183"/>
      <c r="BU970" s="118"/>
      <c r="BV970" s="492"/>
    </row>
    <row r="971" spans="1:74" ht="31.5" customHeight="1" x14ac:dyDescent="0.25">
      <c r="A971" s="74">
        <v>22</v>
      </c>
      <c r="B971" s="75">
        <v>656</v>
      </c>
      <c r="C971" s="49" t="s">
        <v>2073</v>
      </c>
      <c r="D971" s="349" t="s">
        <v>4128</v>
      </c>
      <c r="E971" s="76" t="s">
        <v>1427</v>
      </c>
      <c r="F971" s="380" t="s">
        <v>4144</v>
      </c>
      <c r="G971" s="101"/>
      <c r="H971" s="101"/>
      <c r="I971" s="101"/>
      <c r="J971" s="257"/>
      <c r="K971" s="101"/>
      <c r="L971" s="380" t="s">
        <v>4117</v>
      </c>
      <c r="M971" s="77"/>
      <c r="N971" s="49" t="s">
        <v>1691</v>
      </c>
      <c r="O971" s="76" t="s">
        <v>3745</v>
      </c>
      <c r="P971" s="49"/>
      <c r="Q971" s="102" t="s">
        <v>307</v>
      </c>
      <c r="R971" s="103"/>
      <c r="S971" s="48" t="s">
        <v>1856</v>
      </c>
      <c r="T971" s="76" t="s">
        <v>2124</v>
      </c>
      <c r="U971" s="89"/>
      <c r="V971" s="90">
        <v>4</v>
      </c>
      <c r="W971" s="399">
        <f t="shared" si="602"/>
        <v>570530</v>
      </c>
      <c r="X971" s="171" t="s">
        <v>3663</v>
      </c>
      <c r="Y971" s="419"/>
      <c r="Z971" s="473" t="s">
        <v>4575</v>
      </c>
      <c r="AA971" s="473" t="s">
        <v>4575</v>
      </c>
      <c r="AB971" s="473" t="s">
        <v>4576</v>
      </c>
      <c r="AC971" s="132" t="str">
        <f>IF(AZ971=0,"【支払済】","")</f>
        <v>【支払済】</v>
      </c>
      <c r="AD971" s="132">
        <v>43516</v>
      </c>
      <c r="AE971" s="132">
        <v>42816</v>
      </c>
      <c r="AF971" s="132" t="str">
        <f t="shared" si="603"/>
        <v/>
      </c>
      <c r="AG971" s="132">
        <f t="shared" si="604"/>
        <v>42816</v>
      </c>
      <c r="AH971" s="132"/>
      <c r="AI971" s="204"/>
      <c r="AJ971" s="205"/>
      <c r="AK971" s="211"/>
      <c r="AL971" s="207"/>
      <c r="AM971" s="208">
        <v>2282120</v>
      </c>
      <c r="AN971" s="93"/>
      <c r="AO971" s="49" t="str">
        <f t="shared" si="605"/>
        <v>静岡県浜松市西区志都呂町３４８０－１～４</v>
      </c>
      <c r="AP971" s="208"/>
      <c r="AQ971" s="89">
        <v>43544</v>
      </c>
      <c r="AR971" s="93">
        <v>2282120</v>
      </c>
      <c r="AS971" s="89"/>
      <c r="AT971" s="93"/>
      <c r="AU971" s="89"/>
      <c r="AV971" s="93"/>
      <c r="AW971" s="89"/>
      <c r="AX971" s="103"/>
      <c r="AY971" s="391">
        <f t="shared" si="626"/>
        <v>2282120</v>
      </c>
      <c r="AZ971" s="95">
        <f t="shared" si="629"/>
        <v>0</v>
      </c>
      <c r="BA971" s="49" t="str">
        <f t="shared" si="607"/>
        <v>静岡県浜松市西区志都呂町３４８０－１～４</v>
      </c>
      <c r="BB971" s="48">
        <f t="shared" si="628"/>
        <v>4</v>
      </c>
      <c r="BC971" s="96">
        <f t="shared" si="608"/>
        <v>0</v>
      </c>
      <c r="BD971" s="89" t="str">
        <f t="shared" si="625"/>
        <v>【支払済】</v>
      </c>
      <c r="BE971" s="97">
        <f t="shared" si="610"/>
        <v>0</v>
      </c>
      <c r="BF971" s="97">
        <f t="shared" si="611"/>
        <v>0</v>
      </c>
      <c r="BG971" s="97">
        <f t="shared" si="612"/>
        <v>0</v>
      </c>
      <c r="BH971" s="97">
        <f t="shared" si="613"/>
        <v>0</v>
      </c>
      <c r="BI971" s="97">
        <f t="shared" si="614"/>
        <v>0</v>
      </c>
      <c r="BJ971" s="97">
        <f t="shared" si="615"/>
        <v>0</v>
      </c>
      <c r="BK971" s="97">
        <f t="shared" si="616"/>
        <v>0</v>
      </c>
      <c r="BL971" s="97">
        <f t="shared" si="617"/>
        <v>0</v>
      </c>
      <c r="BM971" s="97">
        <f t="shared" si="618"/>
        <v>0</v>
      </c>
      <c r="BN971" s="97">
        <f t="shared" si="619"/>
        <v>0</v>
      </c>
      <c r="BO971" s="97">
        <f t="shared" si="620"/>
        <v>0</v>
      </c>
      <c r="BP971" s="97">
        <f t="shared" si="621"/>
        <v>0</v>
      </c>
      <c r="BQ971" s="97">
        <f t="shared" si="622"/>
        <v>0</v>
      </c>
      <c r="BR971" s="97">
        <f t="shared" si="623"/>
        <v>0</v>
      </c>
      <c r="BS971" s="98">
        <f t="shared" si="624"/>
        <v>0</v>
      </c>
      <c r="BT971" s="183"/>
      <c r="BU971" s="118"/>
      <c r="BV971" s="492"/>
    </row>
    <row r="972" spans="1:74" ht="31.5" customHeight="1" x14ac:dyDescent="0.25">
      <c r="A972" s="74">
        <v>22</v>
      </c>
      <c r="B972" s="75">
        <v>656</v>
      </c>
      <c r="C972" s="49" t="s">
        <v>2073</v>
      </c>
      <c r="D972" s="349" t="s">
        <v>4128</v>
      </c>
      <c r="E972" s="76" t="s">
        <v>1427</v>
      </c>
      <c r="F972" s="380" t="s">
        <v>4144</v>
      </c>
      <c r="G972" s="101"/>
      <c r="H972" s="101"/>
      <c r="I972" s="101"/>
      <c r="J972" s="257"/>
      <c r="K972" s="101"/>
      <c r="L972" s="380" t="s">
        <v>4117</v>
      </c>
      <c r="M972" s="77"/>
      <c r="N972" s="49" t="s">
        <v>1691</v>
      </c>
      <c r="O972" s="49"/>
      <c r="P972" s="49"/>
      <c r="Q972" s="102" t="s">
        <v>307</v>
      </c>
      <c r="R972" s="103"/>
      <c r="S972" s="48" t="s">
        <v>1856</v>
      </c>
      <c r="T972" s="76" t="s">
        <v>2124</v>
      </c>
      <c r="U972" s="89"/>
      <c r="V972" s="90">
        <v>4</v>
      </c>
      <c r="W972" s="399">
        <f t="shared" si="602"/>
        <v>570530</v>
      </c>
      <c r="X972" s="171" t="s">
        <v>3663</v>
      </c>
      <c r="Y972" s="76"/>
      <c r="Z972" s="473" t="s">
        <v>4575</v>
      </c>
      <c r="AA972" s="473" t="s">
        <v>4575</v>
      </c>
      <c r="AB972" s="473" t="s">
        <v>4576</v>
      </c>
      <c r="AC972" s="132">
        <v>43544</v>
      </c>
      <c r="AD972" s="132">
        <v>43516</v>
      </c>
      <c r="AE972" s="132">
        <v>42816</v>
      </c>
      <c r="AF972" s="132" t="str">
        <f t="shared" si="603"/>
        <v/>
      </c>
      <c r="AG972" s="132">
        <f t="shared" si="604"/>
        <v>42816</v>
      </c>
      <c r="AH972" s="132"/>
      <c r="AI972" s="204"/>
      <c r="AJ972" s="205"/>
      <c r="AK972" s="206"/>
      <c r="AL972" s="207"/>
      <c r="AM972" s="208">
        <v>2282120</v>
      </c>
      <c r="AN972" s="93"/>
      <c r="AO972" s="49" t="str">
        <f t="shared" si="605"/>
        <v>静岡県浜松市西区志都呂町３４８０－１～４</v>
      </c>
      <c r="AP972" s="49"/>
      <c r="AQ972" s="89"/>
      <c r="AR972" s="93"/>
      <c r="AS972" s="89"/>
      <c r="AT972" s="93"/>
      <c r="AU972" s="89"/>
      <c r="AV972" s="93"/>
      <c r="AW972" s="89"/>
      <c r="AX972" s="103"/>
      <c r="AY972" s="391">
        <f t="shared" si="626"/>
        <v>0</v>
      </c>
      <c r="AZ972" s="95">
        <f t="shared" si="629"/>
        <v>2282120</v>
      </c>
      <c r="BA972" s="49" t="str">
        <f t="shared" si="607"/>
        <v>静岡県浜松市西区志都呂町３４８０－１～４</v>
      </c>
      <c r="BB972" s="48">
        <f t="shared" si="628"/>
        <v>4</v>
      </c>
      <c r="BC972" s="96">
        <f t="shared" si="608"/>
        <v>0</v>
      </c>
      <c r="BD972" s="89">
        <f t="shared" si="625"/>
        <v>43544</v>
      </c>
      <c r="BE972" s="97">
        <f t="shared" si="610"/>
        <v>0</v>
      </c>
      <c r="BF972" s="97">
        <f t="shared" si="611"/>
        <v>0</v>
      </c>
      <c r="BG972" s="97">
        <f t="shared" si="612"/>
        <v>0</v>
      </c>
      <c r="BH972" s="97">
        <f t="shared" si="613"/>
        <v>0</v>
      </c>
      <c r="BI972" s="97">
        <f t="shared" si="614"/>
        <v>0</v>
      </c>
      <c r="BJ972" s="97">
        <f t="shared" si="615"/>
        <v>0</v>
      </c>
      <c r="BK972" s="97">
        <f t="shared" si="616"/>
        <v>0</v>
      </c>
      <c r="BL972" s="97">
        <f t="shared" si="617"/>
        <v>0</v>
      </c>
      <c r="BM972" s="97">
        <f t="shared" si="618"/>
        <v>0</v>
      </c>
      <c r="BN972" s="97">
        <f t="shared" si="619"/>
        <v>2282120</v>
      </c>
      <c r="BO972" s="97">
        <f t="shared" si="620"/>
        <v>0</v>
      </c>
      <c r="BP972" s="97">
        <f t="shared" si="621"/>
        <v>0</v>
      </c>
      <c r="BQ972" s="97">
        <f t="shared" si="622"/>
        <v>0</v>
      </c>
      <c r="BR972" s="97">
        <f t="shared" si="623"/>
        <v>0</v>
      </c>
      <c r="BS972" s="98">
        <f t="shared" si="624"/>
        <v>0</v>
      </c>
      <c r="BT972" s="183"/>
      <c r="BU972" s="118"/>
      <c r="BV972" s="103"/>
    </row>
    <row r="973" spans="1:74" ht="31.5" customHeight="1" x14ac:dyDescent="0.25">
      <c r="A973" s="74">
        <v>22</v>
      </c>
      <c r="B973" s="75">
        <v>659</v>
      </c>
      <c r="C973" s="49" t="s">
        <v>2073</v>
      </c>
      <c r="D973" s="76" t="s">
        <v>3393</v>
      </c>
      <c r="E973" s="76" t="s">
        <v>1154</v>
      </c>
      <c r="F973" s="101"/>
      <c r="G973" s="101"/>
      <c r="H973" s="101"/>
      <c r="I973" s="101"/>
      <c r="J973" s="257"/>
      <c r="K973" s="101"/>
      <c r="L973" s="101"/>
      <c r="M973" s="77"/>
      <c r="N973" s="49" t="s">
        <v>1692</v>
      </c>
      <c r="O973" s="49"/>
      <c r="P973" s="49"/>
      <c r="Q973" s="102" t="s">
        <v>43</v>
      </c>
      <c r="R973" s="103"/>
      <c r="S973" s="48" t="s">
        <v>1856</v>
      </c>
      <c r="T973" s="76" t="s">
        <v>2124</v>
      </c>
      <c r="U973" s="89" t="s">
        <v>381</v>
      </c>
      <c r="V973" s="90">
        <v>49</v>
      </c>
      <c r="W973" s="399">
        <f t="shared" si="602"/>
        <v>913641.14285714284</v>
      </c>
      <c r="X973" s="171" t="s">
        <v>3664</v>
      </c>
      <c r="Y973" s="121"/>
      <c r="Z973" s="473" t="s">
        <v>4576</v>
      </c>
      <c r="AA973" s="473" t="s">
        <v>4575</v>
      </c>
      <c r="AB973" s="473" t="s">
        <v>4576</v>
      </c>
      <c r="AC973" s="121"/>
      <c r="AD973" s="132">
        <v>42816</v>
      </c>
      <c r="AE973" s="132"/>
      <c r="AF973" s="132" t="str">
        <f t="shared" si="603"/>
        <v/>
      </c>
      <c r="AG973" s="132">
        <f t="shared" si="604"/>
        <v>42816</v>
      </c>
      <c r="AH973" s="132"/>
      <c r="AI973" s="132"/>
      <c r="AJ973" s="132"/>
      <c r="AK973" s="112"/>
      <c r="AL973" s="132"/>
      <c r="AM973" s="213"/>
      <c r="AN973" s="111">
        <v>44768416</v>
      </c>
      <c r="AO973" s="49" t="str">
        <f t="shared" si="605"/>
        <v>静岡県浜松市西区庄内町池沼１１８６－１他</v>
      </c>
      <c r="AP973" s="49"/>
      <c r="AQ973" s="89"/>
      <c r="AR973" s="93"/>
      <c r="AS973" s="89"/>
      <c r="AT973" s="93"/>
      <c r="AU973" s="89"/>
      <c r="AV973" s="93"/>
      <c r="AW973" s="107"/>
      <c r="AX973" s="103"/>
      <c r="AY973" s="391">
        <f t="shared" si="626"/>
        <v>0</v>
      </c>
      <c r="AZ973" s="95" t="str">
        <f t="shared" si="629"/>
        <v/>
      </c>
      <c r="BA973" s="49" t="str">
        <f t="shared" si="607"/>
        <v>静岡県浜松市西区庄内町池沼１１８６－１他</v>
      </c>
      <c r="BB973" s="48">
        <f t="shared" si="628"/>
        <v>49</v>
      </c>
      <c r="BC973" s="96">
        <f t="shared" si="608"/>
        <v>0</v>
      </c>
      <c r="BD973" s="89">
        <f t="shared" si="625"/>
        <v>0</v>
      </c>
      <c r="BE973" s="97">
        <f t="shared" si="610"/>
        <v>0</v>
      </c>
      <c r="BF973" s="97" t="str">
        <f t="shared" si="611"/>
        <v/>
      </c>
      <c r="BG973" s="97">
        <f t="shared" si="612"/>
        <v>0</v>
      </c>
      <c r="BH973" s="97">
        <f t="shared" si="613"/>
        <v>0</v>
      </c>
      <c r="BI973" s="97">
        <f t="shared" si="614"/>
        <v>0</v>
      </c>
      <c r="BJ973" s="97">
        <f t="shared" si="615"/>
        <v>0</v>
      </c>
      <c r="BK973" s="97">
        <f t="shared" si="616"/>
        <v>0</v>
      </c>
      <c r="BL973" s="97">
        <f t="shared" si="617"/>
        <v>0</v>
      </c>
      <c r="BM973" s="97">
        <f t="shared" si="618"/>
        <v>0</v>
      </c>
      <c r="BN973" s="97">
        <f t="shared" si="619"/>
        <v>0</v>
      </c>
      <c r="BO973" s="97">
        <f t="shared" si="620"/>
        <v>0</v>
      </c>
      <c r="BP973" s="97">
        <f t="shared" si="621"/>
        <v>0</v>
      </c>
      <c r="BQ973" s="97">
        <f t="shared" si="622"/>
        <v>0</v>
      </c>
      <c r="BR973" s="97">
        <f t="shared" si="623"/>
        <v>0</v>
      </c>
      <c r="BS973" s="98" t="e">
        <f t="shared" si="624"/>
        <v>#VALUE!</v>
      </c>
      <c r="BT973" s="183"/>
      <c r="BU973" s="100"/>
      <c r="BV973" s="103"/>
    </row>
    <row r="974" spans="1:74" s="100" customFormat="1" ht="31.5" customHeight="1" x14ac:dyDescent="0.25">
      <c r="A974" s="74">
        <v>22</v>
      </c>
      <c r="B974" s="75">
        <v>658</v>
      </c>
      <c r="C974" s="49" t="s">
        <v>2073</v>
      </c>
      <c r="D974" s="76" t="s">
        <v>3393</v>
      </c>
      <c r="E974" s="76" t="s">
        <v>1154</v>
      </c>
      <c r="F974" s="101"/>
      <c r="G974" s="101"/>
      <c r="H974" s="101"/>
      <c r="I974" s="101"/>
      <c r="J974" s="257"/>
      <c r="K974" s="101"/>
      <c r="L974" s="101"/>
      <c r="M974" s="77"/>
      <c r="N974" s="49" t="s">
        <v>1692</v>
      </c>
      <c r="O974" s="49"/>
      <c r="P974" s="76" t="str">
        <f>IF(COUNTIF(N974,"*未確定*"),"番地未確定","")</f>
        <v/>
      </c>
      <c r="Q974" s="102" t="s">
        <v>43</v>
      </c>
      <c r="R974" s="49"/>
      <c r="S974" s="48" t="s">
        <v>1856</v>
      </c>
      <c r="T974" s="76" t="s">
        <v>2167</v>
      </c>
      <c r="U974" s="89"/>
      <c r="V974" s="90">
        <v>49</v>
      </c>
      <c r="W974" s="399">
        <f t="shared" si="602"/>
        <v>728421.14285714284</v>
      </c>
      <c r="X974" s="171" t="s">
        <v>3664</v>
      </c>
      <c r="Y974" s="419"/>
      <c r="Z974" s="473" t="s">
        <v>4576</v>
      </c>
      <c r="AA974" s="473" t="s">
        <v>4575</v>
      </c>
      <c r="AB974" s="473" t="s">
        <v>4576</v>
      </c>
      <c r="AC974" s="132" t="str">
        <f>IF(AZ974=0,"【支払済】","")</f>
        <v>【支払済】</v>
      </c>
      <c r="AD974" s="132">
        <v>43448</v>
      </c>
      <c r="AE974" s="132">
        <v>42816</v>
      </c>
      <c r="AF974" s="132" t="str">
        <f t="shared" si="603"/>
        <v/>
      </c>
      <c r="AG974" s="132">
        <f t="shared" si="604"/>
        <v>42816</v>
      </c>
      <c r="AH974" s="132"/>
      <c r="AI974" s="204"/>
      <c r="AJ974" s="205"/>
      <c r="AK974" s="206"/>
      <c r="AL974" s="207"/>
      <c r="AM974" s="208">
        <v>35692636</v>
      </c>
      <c r="AN974" s="93"/>
      <c r="AO974" s="49" t="str">
        <f t="shared" si="605"/>
        <v>静岡県浜松市西区庄内町池沼１１８６－１他</v>
      </c>
      <c r="AP974" s="208"/>
      <c r="AQ974" s="89">
        <v>43475</v>
      </c>
      <c r="AR974" s="93">
        <v>35692636</v>
      </c>
      <c r="AS974" s="89"/>
      <c r="AT974" s="93"/>
      <c r="AU974" s="89"/>
      <c r="AV974" s="93"/>
      <c r="AW974" s="89"/>
      <c r="AX974" s="103"/>
      <c r="AY974" s="391">
        <f t="shared" si="626"/>
        <v>35692636</v>
      </c>
      <c r="AZ974" s="95">
        <f t="shared" si="629"/>
        <v>0</v>
      </c>
      <c r="BA974" s="49" t="str">
        <f t="shared" si="607"/>
        <v>静岡県浜松市西区庄内町池沼１１８６－１他</v>
      </c>
      <c r="BB974" s="48">
        <f t="shared" si="628"/>
        <v>49</v>
      </c>
      <c r="BC974" s="96">
        <f t="shared" si="608"/>
        <v>0</v>
      </c>
      <c r="BD974" s="89" t="str">
        <f t="shared" ref="BD974:BD1007" si="630">AC974</f>
        <v>【支払済】</v>
      </c>
      <c r="BE974" s="97">
        <f t="shared" si="610"/>
        <v>0</v>
      </c>
      <c r="BF974" s="97">
        <f t="shared" si="611"/>
        <v>0</v>
      </c>
      <c r="BG974" s="97">
        <f t="shared" si="612"/>
        <v>0</v>
      </c>
      <c r="BH974" s="97">
        <f t="shared" si="613"/>
        <v>0</v>
      </c>
      <c r="BI974" s="97">
        <f t="shared" si="614"/>
        <v>0</v>
      </c>
      <c r="BJ974" s="97">
        <f t="shared" si="615"/>
        <v>0</v>
      </c>
      <c r="BK974" s="97">
        <f t="shared" si="616"/>
        <v>0</v>
      </c>
      <c r="BL974" s="97">
        <f t="shared" si="617"/>
        <v>0</v>
      </c>
      <c r="BM974" s="97">
        <f t="shared" si="618"/>
        <v>0</v>
      </c>
      <c r="BN974" s="97">
        <f t="shared" si="619"/>
        <v>0</v>
      </c>
      <c r="BO974" s="97">
        <f t="shared" si="620"/>
        <v>0</v>
      </c>
      <c r="BP974" s="97">
        <f t="shared" si="621"/>
        <v>0</v>
      </c>
      <c r="BQ974" s="97">
        <f t="shared" si="622"/>
        <v>0</v>
      </c>
      <c r="BR974" s="97">
        <f t="shared" si="623"/>
        <v>0</v>
      </c>
      <c r="BS974" s="98">
        <f t="shared" si="624"/>
        <v>0</v>
      </c>
      <c r="BT974" s="183"/>
      <c r="BV974" s="492"/>
    </row>
    <row r="975" spans="1:74" ht="31.5" customHeight="1" x14ac:dyDescent="0.25">
      <c r="A975" s="74">
        <v>22</v>
      </c>
      <c r="B975" s="75">
        <v>660</v>
      </c>
      <c r="C975" s="49" t="s">
        <v>2073</v>
      </c>
      <c r="D975" s="349" t="s">
        <v>4056</v>
      </c>
      <c r="E975" s="76" t="s">
        <v>1538</v>
      </c>
      <c r="F975" s="380" t="s">
        <v>4373</v>
      </c>
      <c r="G975" s="380"/>
      <c r="H975" s="380"/>
      <c r="I975" s="380"/>
      <c r="J975" s="380"/>
      <c r="K975" s="380"/>
      <c r="L975" s="380" t="s">
        <v>4374</v>
      </c>
      <c r="M975" s="77"/>
      <c r="N975" s="49" t="s">
        <v>1690</v>
      </c>
      <c r="O975" s="49"/>
      <c r="P975" s="76" t="str">
        <f>IF(COUNTIF(N975,"*未確定*"),"番地未確定","")</f>
        <v>番地未確定</v>
      </c>
      <c r="Q975" s="102" t="s">
        <v>821</v>
      </c>
      <c r="R975" s="49"/>
      <c r="S975" s="48" t="s">
        <v>1856</v>
      </c>
      <c r="T975" s="76" t="s">
        <v>2167</v>
      </c>
      <c r="U975" s="89"/>
      <c r="V975" s="90">
        <v>3</v>
      </c>
      <c r="W975" s="399">
        <f t="shared" si="602"/>
        <v>554733.33333333337</v>
      </c>
      <c r="X975" s="171" t="s">
        <v>3665</v>
      </c>
      <c r="Y975" s="419"/>
      <c r="Z975" s="473" t="s">
        <v>4576</v>
      </c>
      <c r="AA975" s="473" t="s">
        <v>4575</v>
      </c>
      <c r="AB975" s="473" t="s">
        <v>4576</v>
      </c>
      <c r="AC975" s="132" t="str">
        <f>IF(AZ975=0,"【支払済】","")</f>
        <v>【支払済】</v>
      </c>
      <c r="AD975" s="132">
        <v>42851</v>
      </c>
      <c r="AE975" s="132">
        <v>42766</v>
      </c>
      <c r="AF975" s="132" t="str">
        <f t="shared" si="603"/>
        <v/>
      </c>
      <c r="AG975" s="132">
        <f t="shared" si="604"/>
        <v>42766</v>
      </c>
      <c r="AH975" s="132"/>
      <c r="AI975" s="204"/>
      <c r="AJ975" s="205"/>
      <c r="AK975" s="206"/>
      <c r="AL975" s="207"/>
      <c r="AM975" s="208">
        <v>1664200</v>
      </c>
      <c r="AN975" s="93"/>
      <c r="AO975" s="49" t="str">
        <f t="shared" si="605"/>
        <v>静岡県浜松市西区神ケ谷町（番地未確定）</v>
      </c>
      <c r="AP975" s="208">
        <v>1664200</v>
      </c>
      <c r="AQ975" s="89">
        <v>42879</v>
      </c>
      <c r="AR975" s="93">
        <v>1664200</v>
      </c>
      <c r="AS975" s="89"/>
      <c r="AT975" s="93"/>
      <c r="AU975" s="89"/>
      <c r="AV975" s="93"/>
      <c r="AW975" s="89"/>
      <c r="AX975" s="103"/>
      <c r="AY975" s="391">
        <f t="shared" si="626"/>
        <v>1664200</v>
      </c>
      <c r="AZ975" s="95">
        <f t="shared" si="629"/>
        <v>0</v>
      </c>
      <c r="BA975" s="49" t="str">
        <f t="shared" si="607"/>
        <v>静岡県浜松市西区神ケ谷町（番地未確定）</v>
      </c>
      <c r="BB975" s="48">
        <f t="shared" si="628"/>
        <v>3</v>
      </c>
      <c r="BC975" s="96">
        <f t="shared" si="608"/>
        <v>0</v>
      </c>
      <c r="BD975" s="89" t="str">
        <f t="shared" si="630"/>
        <v>【支払済】</v>
      </c>
      <c r="BE975" s="97">
        <f t="shared" si="610"/>
        <v>0</v>
      </c>
      <c r="BF975" s="97">
        <f t="shared" si="611"/>
        <v>0</v>
      </c>
      <c r="BG975" s="97">
        <f t="shared" si="612"/>
        <v>0</v>
      </c>
      <c r="BH975" s="97">
        <f t="shared" si="613"/>
        <v>0</v>
      </c>
      <c r="BI975" s="97">
        <f t="shared" si="614"/>
        <v>0</v>
      </c>
      <c r="BJ975" s="97">
        <f t="shared" si="615"/>
        <v>0</v>
      </c>
      <c r="BK975" s="97">
        <f t="shared" si="616"/>
        <v>0</v>
      </c>
      <c r="BL975" s="97">
        <f t="shared" si="617"/>
        <v>0</v>
      </c>
      <c r="BM975" s="97">
        <f t="shared" si="618"/>
        <v>0</v>
      </c>
      <c r="BN975" s="97">
        <f t="shared" si="619"/>
        <v>0</v>
      </c>
      <c r="BO975" s="97">
        <f t="shared" si="620"/>
        <v>0</v>
      </c>
      <c r="BP975" s="97">
        <f t="shared" si="621"/>
        <v>0</v>
      </c>
      <c r="BQ975" s="97">
        <f t="shared" si="622"/>
        <v>0</v>
      </c>
      <c r="BR975" s="97">
        <f t="shared" si="623"/>
        <v>0</v>
      </c>
      <c r="BS975" s="98">
        <f t="shared" si="624"/>
        <v>0</v>
      </c>
      <c r="BT975" s="183"/>
      <c r="BU975" s="118"/>
      <c r="BV975" s="492"/>
    </row>
    <row r="976" spans="1:74" ht="31.5" customHeight="1" x14ac:dyDescent="0.25">
      <c r="A976" s="74">
        <v>22</v>
      </c>
      <c r="B976" s="75">
        <v>662</v>
      </c>
      <c r="C976" s="49" t="s">
        <v>2073</v>
      </c>
      <c r="D976" s="76" t="s">
        <v>3393</v>
      </c>
      <c r="E976" s="76" t="s">
        <v>1624</v>
      </c>
      <c r="F976" s="101"/>
      <c r="G976" s="101"/>
      <c r="H976" s="101"/>
      <c r="I976" s="101"/>
      <c r="J976" s="257"/>
      <c r="K976" s="101"/>
      <c r="L976" s="101"/>
      <c r="M976" s="77"/>
      <c r="N976" s="49" t="s">
        <v>1693</v>
      </c>
      <c r="O976" s="49"/>
      <c r="P976" s="49"/>
      <c r="Q976" s="102" t="s">
        <v>308</v>
      </c>
      <c r="R976" s="103"/>
      <c r="S976" s="48" t="s">
        <v>1856</v>
      </c>
      <c r="T976" s="76" t="s">
        <v>2124</v>
      </c>
      <c r="U976" s="89"/>
      <c r="V976" s="90">
        <v>3</v>
      </c>
      <c r="W976" s="399">
        <f t="shared" si="602"/>
        <v>650666.66666666663</v>
      </c>
      <c r="X976" s="171" t="s">
        <v>3666</v>
      </c>
      <c r="Y976" s="121"/>
      <c r="Z976" s="473" t="s">
        <v>4575</v>
      </c>
      <c r="AA976" s="473" t="s">
        <v>4575</v>
      </c>
      <c r="AB976" s="473" t="s">
        <v>4576</v>
      </c>
      <c r="AC976" s="121"/>
      <c r="AD976" s="132">
        <v>42766</v>
      </c>
      <c r="AE976" s="132">
        <v>42766</v>
      </c>
      <c r="AF976" s="132" t="str">
        <f t="shared" si="603"/>
        <v>SAME</v>
      </c>
      <c r="AG976" s="132">
        <f t="shared" si="604"/>
        <v>42766</v>
      </c>
      <c r="AH976" s="132"/>
      <c r="AI976" s="132"/>
      <c r="AJ976" s="132"/>
      <c r="AK976" s="215"/>
      <c r="AL976" s="132"/>
      <c r="AM976" s="213"/>
      <c r="AN976" s="111">
        <v>1952000</v>
      </c>
      <c r="AO976" s="49" t="str">
        <f t="shared" si="605"/>
        <v>静岡県浜松市西区大山町３３５３－１～３</v>
      </c>
      <c r="AP976" s="49"/>
      <c r="AQ976" s="89"/>
      <c r="AR976" s="93"/>
      <c r="AS976" s="89"/>
      <c r="AT976" s="93"/>
      <c r="AU976" s="89"/>
      <c r="AV976" s="93"/>
      <c r="AW976" s="107"/>
      <c r="AX976" s="103"/>
      <c r="AY976" s="391">
        <f t="shared" si="626"/>
        <v>0</v>
      </c>
      <c r="AZ976" s="95" t="str">
        <f t="shared" si="629"/>
        <v/>
      </c>
      <c r="BA976" s="49" t="str">
        <f t="shared" si="607"/>
        <v>静岡県浜松市西区大山町３３５３－１～３</v>
      </c>
      <c r="BB976" s="48">
        <f t="shared" si="628"/>
        <v>3</v>
      </c>
      <c r="BC976" s="96">
        <f t="shared" si="608"/>
        <v>0</v>
      </c>
      <c r="BD976" s="89">
        <f t="shared" si="630"/>
        <v>0</v>
      </c>
      <c r="BE976" s="97">
        <f t="shared" si="610"/>
        <v>0</v>
      </c>
      <c r="BF976" s="97" t="str">
        <f t="shared" si="611"/>
        <v/>
      </c>
      <c r="BG976" s="97">
        <f t="shared" si="612"/>
        <v>0</v>
      </c>
      <c r="BH976" s="97">
        <f t="shared" si="613"/>
        <v>0</v>
      </c>
      <c r="BI976" s="97">
        <f t="shared" si="614"/>
        <v>0</v>
      </c>
      <c r="BJ976" s="97">
        <f t="shared" si="615"/>
        <v>0</v>
      </c>
      <c r="BK976" s="97">
        <f t="shared" si="616"/>
        <v>0</v>
      </c>
      <c r="BL976" s="97">
        <f t="shared" si="617"/>
        <v>0</v>
      </c>
      <c r="BM976" s="97">
        <f t="shared" si="618"/>
        <v>0</v>
      </c>
      <c r="BN976" s="97">
        <f t="shared" si="619"/>
        <v>0</v>
      </c>
      <c r="BO976" s="97">
        <f t="shared" si="620"/>
        <v>0</v>
      </c>
      <c r="BP976" s="97">
        <f t="shared" si="621"/>
        <v>0</v>
      </c>
      <c r="BQ976" s="97">
        <f t="shared" si="622"/>
        <v>0</v>
      </c>
      <c r="BR976" s="97">
        <f t="shared" si="623"/>
        <v>0</v>
      </c>
      <c r="BS976" s="98" t="e">
        <f t="shared" si="624"/>
        <v>#VALUE!</v>
      </c>
      <c r="BT976" s="183"/>
      <c r="BU976" s="118"/>
      <c r="BV976" s="103"/>
    </row>
    <row r="977" spans="1:74" s="100" customFormat="1" ht="31.5" customHeight="1" x14ac:dyDescent="0.25">
      <c r="A977" s="74">
        <v>22</v>
      </c>
      <c r="B977" s="75">
        <v>661</v>
      </c>
      <c r="C977" s="49" t="s">
        <v>2073</v>
      </c>
      <c r="D977" s="76" t="s">
        <v>3393</v>
      </c>
      <c r="E977" s="76" t="s">
        <v>1624</v>
      </c>
      <c r="F977" s="101"/>
      <c r="G977" s="101"/>
      <c r="H977" s="101"/>
      <c r="I977" s="101"/>
      <c r="J977" s="257"/>
      <c r="K977" s="101"/>
      <c r="L977" s="101"/>
      <c r="M977" s="77"/>
      <c r="N977" s="49" t="s">
        <v>1693</v>
      </c>
      <c r="O977" s="49"/>
      <c r="P977" s="49"/>
      <c r="Q977" s="102" t="s">
        <v>308</v>
      </c>
      <c r="R977" s="103"/>
      <c r="S977" s="48" t="s">
        <v>1856</v>
      </c>
      <c r="T977" s="76" t="s">
        <v>2167</v>
      </c>
      <c r="U977" s="89"/>
      <c r="V977" s="90">
        <v>3</v>
      </c>
      <c r="W977" s="399">
        <f t="shared" si="602"/>
        <v>650666.66666666663</v>
      </c>
      <c r="X977" s="171" t="s">
        <v>3666</v>
      </c>
      <c r="Y977" s="76"/>
      <c r="Z977" s="473" t="s">
        <v>4575</v>
      </c>
      <c r="AA977" s="473" t="s">
        <v>4575</v>
      </c>
      <c r="AB977" s="473" t="s">
        <v>4576</v>
      </c>
      <c r="AC977" s="132">
        <v>43544</v>
      </c>
      <c r="AD977" s="132">
        <v>43516</v>
      </c>
      <c r="AE977" s="132">
        <v>42766</v>
      </c>
      <c r="AF977" s="132" t="str">
        <f t="shared" si="603"/>
        <v/>
      </c>
      <c r="AG977" s="132">
        <f t="shared" si="604"/>
        <v>42766</v>
      </c>
      <c r="AH977" s="132"/>
      <c r="AI977" s="204"/>
      <c r="AJ977" s="205"/>
      <c r="AK977" s="235"/>
      <c r="AL977" s="207"/>
      <c r="AM977" s="208">
        <v>1952000</v>
      </c>
      <c r="AN977" s="93"/>
      <c r="AO977" s="49" t="str">
        <f t="shared" si="605"/>
        <v>静岡県浜松市西区大山町３３５３－１～３</v>
      </c>
      <c r="AP977" s="49"/>
      <c r="AQ977" s="89">
        <v>43544</v>
      </c>
      <c r="AR977" s="93">
        <v>1952000</v>
      </c>
      <c r="AS977" s="89"/>
      <c r="AT977" s="93"/>
      <c r="AU977" s="89"/>
      <c r="AV977" s="93"/>
      <c r="AW977" s="89"/>
      <c r="AX977" s="103"/>
      <c r="AY977" s="391">
        <f t="shared" si="626"/>
        <v>1952000</v>
      </c>
      <c r="AZ977" s="95">
        <f t="shared" si="629"/>
        <v>0</v>
      </c>
      <c r="BA977" s="49" t="str">
        <f t="shared" si="607"/>
        <v>静岡県浜松市西区大山町３３５３－１～３</v>
      </c>
      <c r="BB977" s="48">
        <f t="shared" si="628"/>
        <v>3</v>
      </c>
      <c r="BC977" s="96">
        <f t="shared" si="608"/>
        <v>0</v>
      </c>
      <c r="BD977" s="89">
        <f t="shared" si="630"/>
        <v>43544</v>
      </c>
      <c r="BE977" s="97">
        <f t="shared" si="610"/>
        <v>0</v>
      </c>
      <c r="BF977" s="97">
        <f t="shared" si="611"/>
        <v>0</v>
      </c>
      <c r="BG977" s="97">
        <f t="shared" si="612"/>
        <v>0</v>
      </c>
      <c r="BH977" s="97">
        <f t="shared" si="613"/>
        <v>0</v>
      </c>
      <c r="BI977" s="97">
        <f t="shared" si="614"/>
        <v>0</v>
      </c>
      <c r="BJ977" s="97">
        <f t="shared" si="615"/>
        <v>0</v>
      </c>
      <c r="BK977" s="97">
        <f t="shared" si="616"/>
        <v>0</v>
      </c>
      <c r="BL977" s="97">
        <f t="shared" si="617"/>
        <v>0</v>
      </c>
      <c r="BM977" s="97">
        <f t="shared" si="618"/>
        <v>0</v>
      </c>
      <c r="BN977" s="97">
        <f t="shared" si="619"/>
        <v>0</v>
      </c>
      <c r="BO977" s="97">
        <f t="shared" si="620"/>
        <v>0</v>
      </c>
      <c r="BP977" s="97">
        <f t="shared" si="621"/>
        <v>0</v>
      </c>
      <c r="BQ977" s="97">
        <f t="shared" si="622"/>
        <v>0</v>
      </c>
      <c r="BR977" s="97">
        <f t="shared" si="623"/>
        <v>0</v>
      </c>
      <c r="BS977" s="98">
        <f t="shared" si="624"/>
        <v>0</v>
      </c>
      <c r="BT977" s="183"/>
      <c r="BV977" s="122"/>
    </row>
    <row r="978" spans="1:74" ht="31.5" customHeight="1" x14ac:dyDescent="0.25">
      <c r="A978" s="74">
        <v>22</v>
      </c>
      <c r="B978" s="75">
        <v>651</v>
      </c>
      <c r="C978" s="49" t="s">
        <v>2070</v>
      </c>
      <c r="D978" s="76" t="s">
        <v>3393</v>
      </c>
      <c r="E978" s="76" t="s">
        <v>1071</v>
      </c>
      <c r="F978" s="101"/>
      <c r="G978" s="101"/>
      <c r="H978" s="101"/>
      <c r="I978" s="101"/>
      <c r="J978" s="257"/>
      <c r="K978" s="101"/>
      <c r="L978" s="101"/>
      <c r="M978" s="77"/>
      <c r="N978" s="49" t="s">
        <v>1663</v>
      </c>
      <c r="O978" s="49"/>
      <c r="P978" s="49"/>
      <c r="Q978" s="102" t="s">
        <v>309</v>
      </c>
      <c r="R978" s="103"/>
      <c r="S978" s="76" t="s">
        <v>1856</v>
      </c>
      <c r="T978" s="76" t="s">
        <v>42</v>
      </c>
      <c r="U978" s="89"/>
      <c r="V978" s="90">
        <v>4</v>
      </c>
      <c r="W978" s="399">
        <f t="shared" si="602"/>
        <v>36250000</v>
      </c>
      <c r="X978" s="171" t="s">
        <v>3667</v>
      </c>
      <c r="Y978" s="121"/>
      <c r="Z978" s="473" t="s">
        <v>4575</v>
      </c>
      <c r="AA978" s="473" t="s">
        <v>4575</v>
      </c>
      <c r="AB978" s="473" t="s">
        <v>4576</v>
      </c>
      <c r="AC978" s="121"/>
      <c r="AD978" s="132">
        <v>43259</v>
      </c>
      <c r="AE978" s="132"/>
      <c r="AF978" s="132" t="str">
        <f t="shared" si="603"/>
        <v/>
      </c>
      <c r="AG978" s="132">
        <f t="shared" si="604"/>
        <v>43259</v>
      </c>
      <c r="AH978" s="132"/>
      <c r="AI978" s="132"/>
      <c r="AJ978" s="132"/>
      <c r="AK978" s="242"/>
      <c r="AL978" s="132"/>
      <c r="AM978" s="213"/>
      <c r="AN978" s="150">
        <v>145000000</v>
      </c>
      <c r="AO978" s="49" t="str">
        <f t="shared" si="605"/>
        <v>静岡県浜松市天竜区神沢１１５３－１～２</v>
      </c>
      <c r="AP978" s="49"/>
      <c r="AQ978" s="89"/>
      <c r="AR978" s="93"/>
      <c r="AS978" s="89"/>
      <c r="AT978" s="93"/>
      <c r="AU978" s="89"/>
      <c r="AV978" s="93"/>
      <c r="AW978" s="107"/>
      <c r="AX978" s="103"/>
      <c r="AY978" s="391">
        <f t="shared" si="626"/>
        <v>0</v>
      </c>
      <c r="AZ978" s="95" t="str">
        <f t="shared" si="629"/>
        <v/>
      </c>
      <c r="BA978" s="49" t="str">
        <f t="shared" si="607"/>
        <v>静岡県浜松市天竜区神沢１１５３－１～２</v>
      </c>
      <c r="BB978" s="48">
        <f t="shared" si="628"/>
        <v>4</v>
      </c>
      <c r="BC978" s="96">
        <f t="shared" si="608"/>
        <v>0</v>
      </c>
      <c r="BD978" s="89">
        <f t="shared" si="630"/>
        <v>0</v>
      </c>
      <c r="BE978" s="97">
        <f t="shared" si="610"/>
        <v>0</v>
      </c>
      <c r="BF978" s="97" t="str">
        <f t="shared" si="611"/>
        <v/>
      </c>
      <c r="BG978" s="97">
        <f t="shared" si="612"/>
        <v>0</v>
      </c>
      <c r="BH978" s="97">
        <f t="shared" si="613"/>
        <v>0</v>
      </c>
      <c r="BI978" s="97">
        <f t="shared" si="614"/>
        <v>0</v>
      </c>
      <c r="BJ978" s="97">
        <f t="shared" si="615"/>
        <v>0</v>
      </c>
      <c r="BK978" s="97">
        <f t="shared" si="616"/>
        <v>0</v>
      </c>
      <c r="BL978" s="97">
        <f t="shared" si="617"/>
        <v>0</v>
      </c>
      <c r="BM978" s="97">
        <f t="shared" si="618"/>
        <v>0</v>
      </c>
      <c r="BN978" s="97">
        <f t="shared" si="619"/>
        <v>0</v>
      </c>
      <c r="BO978" s="97">
        <f t="shared" si="620"/>
        <v>0</v>
      </c>
      <c r="BP978" s="97">
        <f t="shared" si="621"/>
        <v>0</v>
      </c>
      <c r="BQ978" s="97">
        <f t="shared" si="622"/>
        <v>0</v>
      </c>
      <c r="BR978" s="97">
        <f t="shared" si="623"/>
        <v>0</v>
      </c>
      <c r="BS978" s="98" t="e">
        <f t="shared" si="624"/>
        <v>#VALUE!</v>
      </c>
      <c r="BT978" s="183"/>
      <c r="BU978" s="118"/>
      <c r="BV978" s="103"/>
    </row>
    <row r="979" spans="1:74" s="100" customFormat="1" ht="31.5" customHeight="1" x14ac:dyDescent="0.25">
      <c r="A979" s="74">
        <v>22</v>
      </c>
      <c r="B979" s="75">
        <v>652</v>
      </c>
      <c r="C979" s="49" t="s">
        <v>2071</v>
      </c>
      <c r="D979" s="349" t="s">
        <v>4056</v>
      </c>
      <c r="E979" s="76" t="s">
        <v>1070</v>
      </c>
      <c r="F979" s="101" t="s">
        <v>2486</v>
      </c>
      <c r="G979" s="101"/>
      <c r="H979" s="101"/>
      <c r="I979" s="101"/>
      <c r="J979" s="257"/>
      <c r="K979" s="101"/>
      <c r="L979" s="380" t="s">
        <v>4363</v>
      </c>
      <c r="M979" s="76" t="s">
        <v>2371</v>
      </c>
      <c r="N979" s="49" t="s">
        <v>1664</v>
      </c>
      <c r="O979" s="49"/>
      <c r="P979" s="76" t="str">
        <f>IF(COUNTIF(N979,"*未確定*"),"番地未確定","")</f>
        <v/>
      </c>
      <c r="Q979" s="102" t="s">
        <v>817</v>
      </c>
      <c r="R979" s="49"/>
      <c r="S979" s="76" t="s">
        <v>1856</v>
      </c>
      <c r="T979" s="76" t="s">
        <v>42</v>
      </c>
      <c r="U979" s="89"/>
      <c r="V979" s="90">
        <v>2</v>
      </c>
      <c r="W979" s="399">
        <f t="shared" si="602"/>
        <v>383050</v>
      </c>
      <c r="X979" s="171" t="s">
        <v>2485</v>
      </c>
      <c r="Y979" s="419"/>
      <c r="Z979" s="473" t="s">
        <v>4575</v>
      </c>
      <c r="AA979" s="473" t="s">
        <v>4575</v>
      </c>
      <c r="AB979" s="473" t="s">
        <v>4576</v>
      </c>
      <c r="AC979" s="132" t="str">
        <f>IF(AZ979=0,"【支払済】","")</f>
        <v>【支払済】</v>
      </c>
      <c r="AD979" s="132">
        <v>42742</v>
      </c>
      <c r="AE979" s="132">
        <v>42356</v>
      </c>
      <c r="AF979" s="132" t="str">
        <f t="shared" si="603"/>
        <v/>
      </c>
      <c r="AG979" s="132">
        <f t="shared" si="604"/>
        <v>42356</v>
      </c>
      <c r="AH979" s="132"/>
      <c r="AI979" s="204"/>
      <c r="AJ979" s="205"/>
      <c r="AK979" s="206"/>
      <c r="AL979" s="207"/>
      <c r="AM979" s="208">
        <v>766100</v>
      </c>
      <c r="AN979" s="93"/>
      <c r="AO979" s="49" t="str">
        <f t="shared" si="605"/>
        <v>静岡県浜松市浜北区宮口２４３５－２</v>
      </c>
      <c r="AP979" s="208"/>
      <c r="AQ979" s="89">
        <v>42885</v>
      </c>
      <c r="AR979" s="93">
        <v>766100</v>
      </c>
      <c r="AS979" s="89"/>
      <c r="AT979" s="93"/>
      <c r="AU979" s="89"/>
      <c r="AV979" s="93"/>
      <c r="AW979" s="89"/>
      <c r="AX979" s="103"/>
      <c r="AY979" s="391">
        <f t="shared" si="626"/>
        <v>766100</v>
      </c>
      <c r="AZ979" s="95">
        <f t="shared" si="629"/>
        <v>0</v>
      </c>
      <c r="BA979" s="49" t="str">
        <f t="shared" si="607"/>
        <v>静岡県浜松市浜北区宮口２４３５－２</v>
      </c>
      <c r="BB979" s="48">
        <f t="shared" si="628"/>
        <v>2</v>
      </c>
      <c r="BC979" s="96">
        <f t="shared" si="608"/>
        <v>0</v>
      </c>
      <c r="BD979" s="89" t="str">
        <f t="shared" si="630"/>
        <v>【支払済】</v>
      </c>
      <c r="BE979" s="97">
        <f t="shared" si="610"/>
        <v>0</v>
      </c>
      <c r="BF979" s="97">
        <f t="shared" si="611"/>
        <v>0</v>
      </c>
      <c r="BG979" s="97">
        <f t="shared" si="612"/>
        <v>0</v>
      </c>
      <c r="BH979" s="97">
        <f t="shared" si="613"/>
        <v>0</v>
      </c>
      <c r="BI979" s="97">
        <f t="shared" si="614"/>
        <v>0</v>
      </c>
      <c r="BJ979" s="97">
        <f t="shared" si="615"/>
        <v>0</v>
      </c>
      <c r="BK979" s="97">
        <f t="shared" si="616"/>
        <v>0</v>
      </c>
      <c r="BL979" s="97">
        <f t="shared" si="617"/>
        <v>0</v>
      </c>
      <c r="BM979" s="97">
        <f t="shared" si="618"/>
        <v>0</v>
      </c>
      <c r="BN979" s="97">
        <f t="shared" si="619"/>
        <v>0</v>
      </c>
      <c r="BO979" s="97">
        <f t="shared" si="620"/>
        <v>0</v>
      </c>
      <c r="BP979" s="97">
        <f t="shared" si="621"/>
        <v>0</v>
      </c>
      <c r="BQ979" s="97">
        <f t="shared" si="622"/>
        <v>0</v>
      </c>
      <c r="BR979" s="97">
        <f t="shared" si="623"/>
        <v>0</v>
      </c>
      <c r="BS979" s="98">
        <f t="shared" si="624"/>
        <v>0</v>
      </c>
      <c r="BT979" s="183"/>
      <c r="BV979" s="492"/>
    </row>
    <row r="980" spans="1:74" ht="31.5" customHeight="1" x14ac:dyDescent="0.25">
      <c r="A980" s="74">
        <v>22</v>
      </c>
      <c r="B980" s="75">
        <v>663</v>
      </c>
      <c r="C980" s="49" t="s">
        <v>2072</v>
      </c>
      <c r="D980" s="349" t="s">
        <v>4056</v>
      </c>
      <c r="E980" s="76" t="s">
        <v>1118</v>
      </c>
      <c r="F980" s="380" t="s">
        <v>4112</v>
      </c>
      <c r="G980" s="380"/>
      <c r="H980" s="380"/>
      <c r="I980" s="380"/>
      <c r="J980" s="380"/>
      <c r="K980" s="380"/>
      <c r="L980" s="380" t="s">
        <v>4109</v>
      </c>
      <c r="M980" s="77"/>
      <c r="N980" s="49" t="s">
        <v>1687</v>
      </c>
      <c r="O980" s="49"/>
      <c r="P980" s="76" t="str">
        <f>IF(COUNTIF(N980,"*未確定*"),"番地未確定","")</f>
        <v/>
      </c>
      <c r="Q980" s="102" t="s">
        <v>820</v>
      </c>
      <c r="R980" s="49"/>
      <c r="S980" s="48" t="s">
        <v>1856</v>
      </c>
      <c r="T980" s="76" t="s">
        <v>2167</v>
      </c>
      <c r="U980" s="89"/>
      <c r="V980" s="90">
        <v>2</v>
      </c>
      <c r="W980" s="399">
        <f t="shared" si="602"/>
        <v>556050</v>
      </c>
      <c r="X980" s="171" t="s">
        <v>3668</v>
      </c>
      <c r="Y980" s="419"/>
      <c r="Z980" s="473" t="s">
        <v>4576</v>
      </c>
      <c r="AA980" s="473" t="s">
        <v>4575</v>
      </c>
      <c r="AB980" s="473" t="s">
        <v>4576</v>
      </c>
      <c r="AC980" s="132" t="str">
        <f>IF(AZ980=0,"【支払済】","")</f>
        <v>【支払済】</v>
      </c>
      <c r="AD980" s="132">
        <v>42851</v>
      </c>
      <c r="AE980" s="132">
        <v>42768</v>
      </c>
      <c r="AF980" s="132" t="str">
        <f t="shared" si="603"/>
        <v/>
      </c>
      <c r="AG980" s="132">
        <f t="shared" si="604"/>
        <v>42768</v>
      </c>
      <c r="AH980" s="132"/>
      <c r="AI980" s="204"/>
      <c r="AJ980" s="205"/>
      <c r="AK980" s="211"/>
      <c r="AL980" s="207"/>
      <c r="AM980" s="208">
        <v>1112100</v>
      </c>
      <c r="AN980" s="93"/>
      <c r="AO980" s="49" t="str">
        <f t="shared" si="605"/>
        <v>静岡県浜松市北区引佐町奥山１６０１－８－１～２</v>
      </c>
      <c r="AP980" s="208"/>
      <c r="AQ980" s="89">
        <v>42879</v>
      </c>
      <c r="AR980" s="93">
        <v>1112100</v>
      </c>
      <c r="AS980" s="89"/>
      <c r="AT980" s="93"/>
      <c r="AU980" s="89"/>
      <c r="AV980" s="93"/>
      <c r="AW980" s="89"/>
      <c r="AX980" s="103"/>
      <c r="AY980" s="391">
        <f t="shared" si="626"/>
        <v>1112100</v>
      </c>
      <c r="AZ980" s="95">
        <f t="shared" si="629"/>
        <v>0</v>
      </c>
      <c r="BA980" s="49" t="str">
        <f t="shared" si="607"/>
        <v>静岡県浜松市北区引佐町奥山１６０１－８－１～２</v>
      </c>
      <c r="BB980" s="48">
        <f t="shared" si="628"/>
        <v>2</v>
      </c>
      <c r="BC980" s="96">
        <f t="shared" si="608"/>
        <v>0</v>
      </c>
      <c r="BD980" s="89" t="str">
        <f t="shared" si="630"/>
        <v>【支払済】</v>
      </c>
      <c r="BE980" s="97">
        <f t="shared" si="610"/>
        <v>0</v>
      </c>
      <c r="BF980" s="97">
        <f t="shared" si="611"/>
        <v>0</v>
      </c>
      <c r="BG980" s="97">
        <f t="shared" si="612"/>
        <v>0</v>
      </c>
      <c r="BH980" s="97">
        <f t="shared" si="613"/>
        <v>0</v>
      </c>
      <c r="BI980" s="97">
        <f t="shared" si="614"/>
        <v>0</v>
      </c>
      <c r="BJ980" s="97">
        <f t="shared" si="615"/>
        <v>0</v>
      </c>
      <c r="BK980" s="97">
        <f t="shared" si="616"/>
        <v>0</v>
      </c>
      <c r="BL980" s="97">
        <f t="shared" si="617"/>
        <v>0</v>
      </c>
      <c r="BM980" s="97">
        <f t="shared" si="618"/>
        <v>0</v>
      </c>
      <c r="BN980" s="97">
        <f t="shared" si="619"/>
        <v>0</v>
      </c>
      <c r="BO980" s="97">
        <f t="shared" si="620"/>
        <v>0</v>
      </c>
      <c r="BP980" s="97">
        <f t="shared" si="621"/>
        <v>0</v>
      </c>
      <c r="BQ980" s="97">
        <f t="shared" si="622"/>
        <v>0</v>
      </c>
      <c r="BR980" s="97">
        <f t="shared" si="623"/>
        <v>0</v>
      </c>
      <c r="BS980" s="98">
        <f t="shared" si="624"/>
        <v>0</v>
      </c>
      <c r="BT980" s="183"/>
      <c r="BU980" s="118"/>
      <c r="BV980" s="492"/>
    </row>
    <row r="981" spans="1:74" ht="31.5" customHeight="1" x14ac:dyDescent="0.25">
      <c r="A981" s="74">
        <v>22</v>
      </c>
      <c r="B981" s="75">
        <v>665</v>
      </c>
      <c r="C981" s="49" t="s">
        <v>2072</v>
      </c>
      <c r="D981" s="76" t="s">
        <v>3393</v>
      </c>
      <c r="E981" s="76" t="s">
        <v>1152</v>
      </c>
      <c r="F981" s="101"/>
      <c r="G981" s="101"/>
      <c r="H981" s="101"/>
      <c r="I981" s="101"/>
      <c r="J981" s="257"/>
      <c r="K981" s="101"/>
      <c r="L981" s="101"/>
      <c r="M981" s="77"/>
      <c r="N981" s="49" t="s">
        <v>1686</v>
      </c>
      <c r="O981" s="49"/>
      <c r="P981" s="49"/>
      <c r="Q981" s="102" t="s">
        <v>310</v>
      </c>
      <c r="R981" s="103"/>
      <c r="S981" s="48" t="s">
        <v>1856</v>
      </c>
      <c r="T981" s="76" t="s">
        <v>2124</v>
      </c>
      <c r="U981" s="89" t="s">
        <v>381</v>
      </c>
      <c r="V981" s="90">
        <v>27</v>
      </c>
      <c r="W981" s="399">
        <f t="shared" si="602"/>
        <v>700177.88888888888</v>
      </c>
      <c r="X981" s="171" t="s">
        <v>3669</v>
      </c>
      <c r="Y981" s="121"/>
      <c r="Z981" s="473" t="s">
        <v>4575</v>
      </c>
      <c r="AA981" s="473" t="s">
        <v>4575</v>
      </c>
      <c r="AB981" s="473" t="s">
        <v>4576</v>
      </c>
      <c r="AC981" s="121"/>
      <c r="AD981" s="132">
        <v>42795</v>
      </c>
      <c r="AE981" s="132"/>
      <c r="AF981" s="132" t="str">
        <f t="shared" si="603"/>
        <v/>
      </c>
      <c r="AG981" s="132">
        <f t="shared" si="604"/>
        <v>42795</v>
      </c>
      <c r="AH981" s="132"/>
      <c r="AI981" s="132"/>
      <c r="AJ981" s="132"/>
      <c r="AK981" s="112"/>
      <c r="AL981" s="132"/>
      <c r="AM981" s="213"/>
      <c r="AN981" s="111">
        <v>18904803</v>
      </c>
      <c r="AO981" s="49" t="str">
        <f t="shared" si="605"/>
        <v>静岡県浜松市北区引佐町奥山８７５－２他</v>
      </c>
      <c r="AP981" s="49"/>
      <c r="AQ981" s="89"/>
      <c r="AR981" s="93"/>
      <c r="AS981" s="89"/>
      <c r="AT981" s="93"/>
      <c r="AU981" s="89"/>
      <c r="AV981" s="93"/>
      <c r="AW981" s="107"/>
      <c r="AX981" s="103"/>
      <c r="AY981" s="391">
        <f t="shared" si="626"/>
        <v>0</v>
      </c>
      <c r="AZ981" s="95" t="str">
        <f t="shared" si="629"/>
        <v/>
      </c>
      <c r="BA981" s="49" t="str">
        <f t="shared" si="607"/>
        <v>静岡県浜松市北区引佐町奥山８７５－２他</v>
      </c>
      <c r="BB981" s="48">
        <f t="shared" si="628"/>
        <v>27</v>
      </c>
      <c r="BC981" s="96">
        <f t="shared" si="608"/>
        <v>0</v>
      </c>
      <c r="BD981" s="89">
        <f t="shared" si="630"/>
        <v>0</v>
      </c>
      <c r="BE981" s="97">
        <f t="shared" si="610"/>
        <v>0</v>
      </c>
      <c r="BF981" s="97" t="str">
        <f t="shared" si="611"/>
        <v/>
      </c>
      <c r="BG981" s="97">
        <f t="shared" si="612"/>
        <v>0</v>
      </c>
      <c r="BH981" s="97">
        <f t="shared" si="613"/>
        <v>0</v>
      </c>
      <c r="BI981" s="97">
        <f t="shared" si="614"/>
        <v>0</v>
      </c>
      <c r="BJ981" s="97">
        <f t="shared" si="615"/>
        <v>0</v>
      </c>
      <c r="BK981" s="97">
        <f t="shared" si="616"/>
        <v>0</v>
      </c>
      <c r="BL981" s="97">
        <f t="shared" si="617"/>
        <v>0</v>
      </c>
      <c r="BM981" s="97">
        <f t="shared" si="618"/>
        <v>0</v>
      </c>
      <c r="BN981" s="97">
        <f t="shared" si="619"/>
        <v>0</v>
      </c>
      <c r="BO981" s="97">
        <f t="shared" si="620"/>
        <v>0</v>
      </c>
      <c r="BP981" s="97">
        <f t="shared" si="621"/>
        <v>0</v>
      </c>
      <c r="BQ981" s="97">
        <f t="shared" si="622"/>
        <v>0</v>
      </c>
      <c r="BR981" s="97">
        <f t="shared" si="623"/>
        <v>0</v>
      </c>
      <c r="BS981" s="98" t="e">
        <f t="shared" si="624"/>
        <v>#VALUE!</v>
      </c>
      <c r="BU981" s="100"/>
      <c r="BV981" s="103"/>
    </row>
    <row r="982" spans="1:74" s="100" customFormat="1" ht="31.5" customHeight="1" x14ac:dyDescent="0.25">
      <c r="A982" s="74">
        <v>22</v>
      </c>
      <c r="B982" s="75">
        <v>664</v>
      </c>
      <c r="C982" s="49" t="s">
        <v>2072</v>
      </c>
      <c r="D982" s="76" t="s">
        <v>3393</v>
      </c>
      <c r="E982" s="76" t="s">
        <v>1152</v>
      </c>
      <c r="F982" s="101"/>
      <c r="G982" s="101"/>
      <c r="H982" s="101"/>
      <c r="I982" s="101"/>
      <c r="J982" s="257"/>
      <c r="K982" s="101"/>
      <c r="L982" s="101"/>
      <c r="M982" s="77"/>
      <c r="N982" s="49" t="s">
        <v>1686</v>
      </c>
      <c r="O982" s="49"/>
      <c r="P982" s="76" t="str">
        <f>IF(COUNTIF(N982,"*未確定*"),"番地未確定","")</f>
        <v/>
      </c>
      <c r="Q982" s="102" t="s">
        <v>819</v>
      </c>
      <c r="R982" s="49"/>
      <c r="S982" s="48" t="s">
        <v>1856</v>
      </c>
      <c r="T982" s="76" t="s">
        <v>2167</v>
      </c>
      <c r="U982" s="89"/>
      <c r="V982" s="90">
        <v>27</v>
      </c>
      <c r="W982" s="399">
        <f t="shared" si="602"/>
        <v>700177.88888888888</v>
      </c>
      <c r="X982" s="171" t="s">
        <v>3669</v>
      </c>
      <c r="Y982" s="419"/>
      <c r="Z982" s="473" t="s">
        <v>4575</v>
      </c>
      <c r="AA982" s="473" t="s">
        <v>4575</v>
      </c>
      <c r="AB982" s="473" t="s">
        <v>4576</v>
      </c>
      <c r="AC982" s="132" t="str">
        <f>IF(AZ982=0,"【支払済】","")</f>
        <v>【支払済】</v>
      </c>
      <c r="AD982" s="132">
        <v>43444</v>
      </c>
      <c r="AE982" s="132">
        <v>42795</v>
      </c>
      <c r="AF982" s="132" t="str">
        <f t="shared" si="603"/>
        <v/>
      </c>
      <c r="AG982" s="132">
        <f t="shared" si="604"/>
        <v>42795</v>
      </c>
      <c r="AH982" s="132"/>
      <c r="AI982" s="204"/>
      <c r="AJ982" s="205"/>
      <c r="AK982" s="211"/>
      <c r="AL982" s="207"/>
      <c r="AM982" s="208">
        <v>18904803</v>
      </c>
      <c r="AN982" s="93"/>
      <c r="AO982" s="49" t="str">
        <f t="shared" si="605"/>
        <v>静岡県浜松市北区引佐町奥山８７５－２他</v>
      </c>
      <c r="AP982" s="208"/>
      <c r="AQ982" s="89">
        <v>43475</v>
      </c>
      <c r="AR982" s="93">
        <v>18904803</v>
      </c>
      <c r="AS982" s="89"/>
      <c r="AT982" s="93"/>
      <c r="AU982" s="89"/>
      <c r="AV982" s="93"/>
      <c r="AW982" s="89"/>
      <c r="AX982" s="103"/>
      <c r="AY982" s="391">
        <f t="shared" si="626"/>
        <v>18904803</v>
      </c>
      <c r="AZ982" s="95">
        <f t="shared" si="629"/>
        <v>0</v>
      </c>
      <c r="BA982" s="49" t="str">
        <f t="shared" si="607"/>
        <v>静岡県浜松市北区引佐町奥山８７５－２他</v>
      </c>
      <c r="BB982" s="48">
        <f t="shared" si="628"/>
        <v>27</v>
      </c>
      <c r="BC982" s="96">
        <f t="shared" si="608"/>
        <v>0</v>
      </c>
      <c r="BD982" s="89" t="str">
        <f t="shared" si="630"/>
        <v>【支払済】</v>
      </c>
      <c r="BE982" s="97">
        <f t="shared" si="610"/>
        <v>0</v>
      </c>
      <c r="BF982" s="97">
        <f t="shared" si="611"/>
        <v>0</v>
      </c>
      <c r="BG982" s="97">
        <f t="shared" si="612"/>
        <v>0</v>
      </c>
      <c r="BH982" s="97">
        <f t="shared" si="613"/>
        <v>0</v>
      </c>
      <c r="BI982" s="97">
        <f t="shared" si="614"/>
        <v>0</v>
      </c>
      <c r="BJ982" s="97">
        <f t="shared" si="615"/>
        <v>0</v>
      </c>
      <c r="BK982" s="97">
        <f t="shared" si="616"/>
        <v>0</v>
      </c>
      <c r="BL982" s="97">
        <f t="shared" si="617"/>
        <v>0</v>
      </c>
      <c r="BM982" s="97">
        <f t="shared" si="618"/>
        <v>0</v>
      </c>
      <c r="BN982" s="97">
        <f t="shared" si="619"/>
        <v>0</v>
      </c>
      <c r="BO982" s="97">
        <f t="shared" si="620"/>
        <v>0</v>
      </c>
      <c r="BP982" s="97">
        <f t="shared" si="621"/>
        <v>0</v>
      </c>
      <c r="BQ982" s="97">
        <f t="shared" si="622"/>
        <v>0</v>
      </c>
      <c r="BR982" s="97">
        <f t="shared" si="623"/>
        <v>0</v>
      </c>
      <c r="BS982" s="98">
        <f t="shared" si="624"/>
        <v>0</v>
      </c>
      <c r="BT982" s="182"/>
      <c r="BU982" s="118"/>
      <c r="BV982" s="492"/>
    </row>
    <row r="983" spans="1:74" s="100" customFormat="1" ht="31.5" customHeight="1" x14ac:dyDescent="0.25">
      <c r="A983" s="74">
        <v>22</v>
      </c>
      <c r="B983" s="75">
        <v>667</v>
      </c>
      <c r="C983" s="49" t="s">
        <v>2072</v>
      </c>
      <c r="D983" s="349" t="s">
        <v>4128</v>
      </c>
      <c r="E983" s="76" t="s">
        <v>1136</v>
      </c>
      <c r="F983" s="380" t="s">
        <v>4118</v>
      </c>
      <c r="G983" s="101"/>
      <c r="H983" s="101"/>
      <c r="I983" s="101"/>
      <c r="J983" s="257"/>
      <c r="K983" s="101"/>
      <c r="L983" s="380" t="s">
        <v>4119</v>
      </c>
      <c r="M983" s="77"/>
      <c r="N983" s="49" t="s">
        <v>1688</v>
      </c>
      <c r="O983" s="49"/>
      <c r="P983" s="49"/>
      <c r="Q983" s="102" t="s">
        <v>311</v>
      </c>
      <c r="R983" s="103"/>
      <c r="S983" s="48" t="s">
        <v>1856</v>
      </c>
      <c r="T983" s="76" t="s">
        <v>2124</v>
      </c>
      <c r="U983" s="89" t="s">
        <v>381</v>
      </c>
      <c r="V983" s="90">
        <v>9</v>
      </c>
      <c r="W983" s="399">
        <f t="shared" si="602"/>
        <v>736523.5555555555</v>
      </c>
      <c r="X983" s="171" t="s">
        <v>3670</v>
      </c>
      <c r="Y983" s="121"/>
      <c r="Z983" s="473" t="s">
        <v>4575</v>
      </c>
      <c r="AA983" s="473" t="s">
        <v>4575</v>
      </c>
      <c r="AB983" s="473" t="s">
        <v>4576</v>
      </c>
      <c r="AC983" s="121"/>
      <c r="AD983" s="132">
        <v>42768</v>
      </c>
      <c r="AE983" s="132"/>
      <c r="AF983" s="132" t="str">
        <f t="shared" si="603"/>
        <v/>
      </c>
      <c r="AG983" s="132">
        <f t="shared" si="604"/>
        <v>42768</v>
      </c>
      <c r="AH983" s="132"/>
      <c r="AI983" s="132"/>
      <c r="AJ983" s="132"/>
      <c r="AK983" s="242"/>
      <c r="AL983" s="132"/>
      <c r="AM983" s="213"/>
      <c r="AN983" s="111">
        <v>6628712</v>
      </c>
      <c r="AO983" s="49" t="str">
        <f t="shared" si="605"/>
        <v>静岡県浜松市北区引佐町金指（番地未確定）</v>
      </c>
      <c r="AP983" s="49"/>
      <c r="AQ983" s="89"/>
      <c r="AR983" s="93"/>
      <c r="AS983" s="89"/>
      <c r="AT983" s="93"/>
      <c r="AU983" s="89"/>
      <c r="AV983" s="93"/>
      <c r="AW983" s="107"/>
      <c r="AX983" s="103"/>
      <c r="AY983" s="391">
        <f t="shared" si="626"/>
        <v>0</v>
      </c>
      <c r="AZ983" s="95" t="str">
        <f t="shared" si="629"/>
        <v/>
      </c>
      <c r="BA983" s="49" t="str">
        <f t="shared" si="607"/>
        <v>静岡県浜松市北区引佐町金指（番地未確定）</v>
      </c>
      <c r="BB983" s="48">
        <f t="shared" si="628"/>
        <v>9</v>
      </c>
      <c r="BC983" s="96">
        <f t="shared" si="608"/>
        <v>0</v>
      </c>
      <c r="BD983" s="89">
        <f t="shared" si="630"/>
        <v>0</v>
      </c>
      <c r="BE983" s="97">
        <f t="shared" si="610"/>
        <v>0</v>
      </c>
      <c r="BF983" s="97" t="str">
        <f t="shared" si="611"/>
        <v/>
      </c>
      <c r="BG983" s="97">
        <f t="shared" si="612"/>
        <v>0</v>
      </c>
      <c r="BH983" s="97">
        <f t="shared" si="613"/>
        <v>0</v>
      </c>
      <c r="BI983" s="97">
        <f t="shared" si="614"/>
        <v>0</v>
      </c>
      <c r="BJ983" s="97">
        <f t="shared" si="615"/>
        <v>0</v>
      </c>
      <c r="BK983" s="97">
        <f t="shared" si="616"/>
        <v>0</v>
      </c>
      <c r="BL983" s="97">
        <f t="shared" si="617"/>
        <v>0</v>
      </c>
      <c r="BM983" s="97">
        <f t="shared" si="618"/>
        <v>0</v>
      </c>
      <c r="BN983" s="97">
        <f t="shared" si="619"/>
        <v>0</v>
      </c>
      <c r="BO983" s="97">
        <f t="shared" si="620"/>
        <v>0</v>
      </c>
      <c r="BP983" s="97">
        <f t="shared" si="621"/>
        <v>0</v>
      </c>
      <c r="BQ983" s="97">
        <f t="shared" si="622"/>
        <v>0</v>
      </c>
      <c r="BR983" s="97">
        <f t="shared" si="623"/>
        <v>0</v>
      </c>
      <c r="BS983" s="98" t="e">
        <f t="shared" si="624"/>
        <v>#VALUE!</v>
      </c>
      <c r="BT983" s="182"/>
      <c r="BU983" s="118"/>
      <c r="BV983" s="122"/>
    </row>
    <row r="984" spans="1:74" ht="31.5" customHeight="1" x14ac:dyDescent="0.25">
      <c r="A984" s="74">
        <v>22</v>
      </c>
      <c r="B984" s="75">
        <v>666</v>
      </c>
      <c r="C984" s="49" t="s">
        <v>2072</v>
      </c>
      <c r="D984" s="349" t="s">
        <v>4128</v>
      </c>
      <c r="E984" s="76" t="s">
        <v>1136</v>
      </c>
      <c r="F984" s="380" t="s">
        <v>4118</v>
      </c>
      <c r="G984" s="101"/>
      <c r="H984" s="101"/>
      <c r="I984" s="101"/>
      <c r="J984" s="257"/>
      <c r="K984" s="101"/>
      <c r="L984" s="380" t="s">
        <v>4119</v>
      </c>
      <c r="M984" s="77"/>
      <c r="N984" s="49" t="s">
        <v>1688</v>
      </c>
      <c r="O984" s="49"/>
      <c r="P984" s="76" t="str">
        <f>IF(COUNTIF(N984,"*未確定*"),"番地未確定","")</f>
        <v>番地未確定</v>
      </c>
      <c r="Q984" s="102" t="s">
        <v>818</v>
      </c>
      <c r="R984" s="49"/>
      <c r="S984" s="48" t="s">
        <v>1856</v>
      </c>
      <c r="T984" s="76" t="s">
        <v>2167</v>
      </c>
      <c r="U984" s="89"/>
      <c r="V984" s="90">
        <v>9</v>
      </c>
      <c r="W984" s="399">
        <f t="shared" si="602"/>
        <v>736523.5555555555</v>
      </c>
      <c r="X984" s="171" t="s">
        <v>3670</v>
      </c>
      <c r="Y984" s="419"/>
      <c r="Z984" s="473" t="s">
        <v>4575</v>
      </c>
      <c r="AA984" s="473" t="s">
        <v>4575</v>
      </c>
      <c r="AB984" s="473" t="s">
        <v>4576</v>
      </c>
      <c r="AC984" s="132" t="str">
        <f>IF(AZ984=0,"【支払済】","")</f>
        <v>【支払済】</v>
      </c>
      <c r="AD984" s="132">
        <v>43444</v>
      </c>
      <c r="AE984" s="132">
        <v>42768</v>
      </c>
      <c r="AF984" s="132" t="str">
        <f t="shared" si="603"/>
        <v/>
      </c>
      <c r="AG984" s="132">
        <f t="shared" si="604"/>
        <v>42768</v>
      </c>
      <c r="AH984" s="132"/>
      <c r="AI984" s="204"/>
      <c r="AJ984" s="205"/>
      <c r="AK984" s="235"/>
      <c r="AL984" s="207"/>
      <c r="AM984" s="208">
        <v>6628712</v>
      </c>
      <c r="AN984" s="93"/>
      <c r="AO984" s="49" t="str">
        <f t="shared" si="605"/>
        <v>静岡県浜松市北区引佐町金指（番地未確定）</v>
      </c>
      <c r="AP984" s="208"/>
      <c r="AQ984" s="89">
        <v>43474</v>
      </c>
      <c r="AR984" s="93">
        <v>6628712</v>
      </c>
      <c r="AS984" s="89"/>
      <c r="AT984" s="93"/>
      <c r="AU984" s="89"/>
      <c r="AV984" s="93"/>
      <c r="AW984" s="89"/>
      <c r="AX984" s="103"/>
      <c r="AY984" s="391">
        <f t="shared" si="626"/>
        <v>6628712</v>
      </c>
      <c r="AZ984" s="95">
        <f t="shared" si="629"/>
        <v>0</v>
      </c>
      <c r="BA984" s="49" t="str">
        <f t="shared" si="607"/>
        <v>静岡県浜松市北区引佐町金指（番地未確定）</v>
      </c>
      <c r="BB984" s="48">
        <f t="shared" si="628"/>
        <v>9</v>
      </c>
      <c r="BC984" s="96">
        <f t="shared" si="608"/>
        <v>0</v>
      </c>
      <c r="BD984" s="89" t="str">
        <f t="shared" si="630"/>
        <v>【支払済】</v>
      </c>
      <c r="BE984" s="97">
        <f t="shared" si="610"/>
        <v>0</v>
      </c>
      <c r="BF984" s="97">
        <f t="shared" si="611"/>
        <v>0</v>
      </c>
      <c r="BG984" s="97">
        <f t="shared" si="612"/>
        <v>0</v>
      </c>
      <c r="BH984" s="97">
        <f t="shared" si="613"/>
        <v>0</v>
      </c>
      <c r="BI984" s="97">
        <f t="shared" si="614"/>
        <v>0</v>
      </c>
      <c r="BJ984" s="97">
        <f t="shared" si="615"/>
        <v>0</v>
      </c>
      <c r="BK984" s="97">
        <f t="shared" si="616"/>
        <v>0</v>
      </c>
      <c r="BL984" s="97">
        <f t="shared" si="617"/>
        <v>0</v>
      </c>
      <c r="BM984" s="97">
        <f t="shared" si="618"/>
        <v>0</v>
      </c>
      <c r="BN984" s="97">
        <f t="shared" si="619"/>
        <v>0</v>
      </c>
      <c r="BO984" s="97">
        <f t="shared" si="620"/>
        <v>0</v>
      </c>
      <c r="BP984" s="97">
        <f t="shared" si="621"/>
        <v>0</v>
      </c>
      <c r="BQ984" s="97">
        <f t="shared" si="622"/>
        <v>0</v>
      </c>
      <c r="BR984" s="97">
        <f t="shared" si="623"/>
        <v>0</v>
      </c>
      <c r="BS984" s="98">
        <f t="shared" si="624"/>
        <v>0</v>
      </c>
      <c r="BU984" s="118"/>
      <c r="BV984" s="492"/>
    </row>
    <row r="985" spans="1:74" s="100" customFormat="1" ht="31.5" customHeight="1" x14ac:dyDescent="0.25">
      <c r="A985" s="74">
        <v>22</v>
      </c>
      <c r="B985" s="75">
        <v>669</v>
      </c>
      <c r="C985" s="49" t="s">
        <v>2072</v>
      </c>
      <c r="D985" s="76" t="s">
        <v>3393</v>
      </c>
      <c r="E985" s="76" t="s">
        <v>1390</v>
      </c>
      <c r="F985" s="101"/>
      <c r="G985" s="101"/>
      <c r="H985" s="101"/>
      <c r="I985" s="101"/>
      <c r="J985" s="257"/>
      <c r="K985" s="101"/>
      <c r="L985" s="101"/>
      <c r="M985" s="77"/>
      <c r="N985" s="49" t="s">
        <v>1689</v>
      </c>
      <c r="O985" s="49"/>
      <c r="P985" s="49"/>
      <c r="Q985" s="102" t="s">
        <v>312</v>
      </c>
      <c r="R985" s="103"/>
      <c r="S985" s="48" t="s">
        <v>1856</v>
      </c>
      <c r="T985" s="76" t="s">
        <v>2124</v>
      </c>
      <c r="U985" s="89"/>
      <c r="V985" s="90">
        <v>3</v>
      </c>
      <c r="W985" s="399">
        <f t="shared" si="602"/>
        <v>568533.33333333337</v>
      </c>
      <c r="X985" s="171" t="s">
        <v>3671</v>
      </c>
      <c r="Y985" s="121"/>
      <c r="Z985" s="473" t="s">
        <v>4575</v>
      </c>
      <c r="AA985" s="473" t="s">
        <v>4575</v>
      </c>
      <c r="AB985" s="473" t="s">
        <v>4576</v>
      </c>
      <c r="AC985" s="121"/>
      <c r="AD985" s="132">
        <v>42816</v>
      </c>
      <c r="AE985" s="132">
        <v>42766</v>
      </c>
      <c r="AF985" s="132" t="str">
        <f t="shared" si="603"/>
        <v/>
      </c>
      <c r="AG985" s="132">
        <f t="shared" si="604"/>
        <v>42766</v>
      </c>
      <c r="AH985" s="132"/>
      <c r="AI985" s="132"/>
      <c r="AJ985" s="132"/>
      <c r="AK985" s="112"/>
      <c r="AL985" s="132"/>
      <c r="AM985" s="213"/>
      <c r="AN985" s="111">
        <v>1705600</v>
      </c>
      <c r="AO985" s="49" t="str">
        <f t="shared" si="605"/>
        <v>静岡県浜松市北区東三方町３８７－１～３</v>
      </c>
      <c r="AP985" s="49"/>
      <c r="AQ985" s="89"/>
      <c r="AR985" s="93"/>
      <c r="AS985" s="89"/>
      <c r="AT985" s="93"/>
      <c r="AU985" s="89"/>
      <c r="AV985" s="93"/>
      <c r="AW985" s="107"/>
      <c r="AX985" s="103"/>
      <c r="AY985" s="391">
        <f t="shared" si="626"/>
        <v>0</v>
      </c>
      <c r="AZ985" s="95" t="str">
        <f t="shared" si="629"/>
        <v/>
      </c>
      <c r="BA985" s="49" t="str">
        <f t="shared" si="607"/>
        <v>静岡県浜松市北区東三方町３８７－１～３</v>
      </c>
      <c r="BB985" s="48">
        <f t="shared" si="628"/>
        <v>3</v>
      </c>
      <c r="BC985" s="96">
        <f t="shared" si="608"/>
        <v>0</v>
      </c>
      <c r="BD985" s="89">
        <f t="shared" si="630"/>
        <v>0</v>
      </c>
      <c r="BE985" s="97">
        <f t="shared" si="610"/>
        <v>0</v>
      </c>
      <c r="BF985" s="97" t="str">
        <f t="shared" si="611"/>
        <v/>
      </c>
      <c r="BG985" s="97">
        <f t="shared" si="612"/>
        <v>0</v>
      </c>
      <c r="BH985" s="97">
        <f t="shared" si="613"/>
        <v>0</v>
      </c>
      <c r="BI985" s="97">
        <f t="shared" si="614"/>
        <v>0</v>
      </c>
      <c r="BJ985" s="97">
        <f t="shared" si="615"/>
        <v>0</v>
      </c>
      <c r="BK985" s="97">
        <f t="shared" si="616"/>
        <v>0</v>
      </c>
      <c r="BL985" s="97">
        <f t="shared" si="617"/>
        <v>0</v>
      </c>
      <c r="BM985" s="97">
        <f t="shared" si="618"/>
        <v>0</v>
      </c>
      <c r="BN985" s="97">
        <f t="shared" si="619"/>
        <v>0</v>
      </c>
      <c r="BO985" s="97">
        <f t="shared" si="620"/>
        <v>0</v>
      </c>
      <c r="BP985" s="97">
        <f t="shared" si="621"/>
        <v>0</v>
      </c>
      <c r="BQ985" s="97">
        <f t="shared" si="622"/>
        <v>0</v>
      </c>
      <c r="BR985" s="97">
        <f t="shared" si="623"/>
        <v>0</v>
      </c>
      <c r="BS985" s="98" t="e">
        <f t="shared" si="624"/>
        <v>#VALUE!</v>
      </c>
      <c r="BT985" s="182"/>
      <c r="BU985" s="118"/>
      <c r="BV985" s="122"/>
    </row>
    <row r="986" spans="1:74" s="100" customFormat="1" ht="31.5" customHeight="1" x14ac:dyDescent="0.25">
      <c r="A986" s="74">
        <v>22</v>
      </c>
      <c r="B986" s="75">
        <v>668</v>
      </c>
      <c r="C986" s="49" t="s">
        <v>2072</v>
      </c>
      <c r="D986" s="76" t="s">
        <v>2906</v>
      </c>
      <c r="E986" s="76" t="s">
        <v>1390</v>
      </c>
      <c r="F986" s="101" t="s">
        <v>4241</v>
      </c>
      <c r="G986" s="101"/>
      <c r="H986" s="101"/>
      <c r="I986" s="101"/>
      <c r="J986" s="257"/>
      <c r="K986" s="101"/>
      <c r="L986" s="101" t="s">
        <v>4242</v>
      </c>
      <c r="M986" s="77"/>
      <c r="N986" s="49" t="s">
        <v>1689</v>
      </c>
      <c r="O986" s="76" t="s">
        <v>3745</v>
      </c>
      <c r="P986" s="49"/>
      <c r="Q986" s="102" t="s">
        <v>312</v>
      </c>
      <c r="R986" s="103"/>
      <c r="S986" s="48" t="s">
        <v>1856</v>
      </c>
      <c r="T986" s="76" t="s">
        <v>2167</v>
      </c>
      <c r="U986" s="89"/>
      <c r="V986" s="90">
        <v>3</v>
      </c>
      <c r="W986" s="399">
        <f t="shared" si="602"/>
        <v>568533.33333333337</v>
      </c>
      <c r="X986" s="171" t="s">
        <v>3671</v>
      </c>
      <c r="Y986" s="419"/>
      <c r="Z986" s="473" t="s">
        <v>4575</v>
      </c>
      <c r="AA986" s="473" t="s">
        <v>4575</v>
      </c>
      <c r="AB986" s="473" t="s">
        <v>4576</v>
      </c>
      <c r="AC986" s="132" t="str">
        <f>IF(AZ986=0,"【支払済】","")</f>
        <v>【支払済】</v>
      </c>
      <c r="AD986" s="132">
        <v>43516</v>
      </c>
      <c r="AE986" s="132">
        <v>42766</v>
      </c>
      <c r="AF986" s="132" t="str">
        <f t="shared" si="603"/>
        <v/>
      </c>
      <c r="AG986" s="132">
        <f t="shared" si="604"/>
        <v>42766</v>
      </c>
      <c r="AH986" s="132"/>
      <c r="AI986" s="204"/>
      <c r="AJ986" s="205"/>
      <c r="AK986" s="206"/>
      <c r="AL986" s="207"/>
      <c r="AM986" s="208">
        <v>1705600</v>
      </c>
      <c r="AN986" s="93"/>
      <c r="AO986" s="49" t="str">
        <f t="shared" si="605"/>
        <v>静岡県浜松市北区東三方町３８７－１～３</v>
      </c>
      <c r="AP986" s="208">
        <v>1705600</v>
      </c>
      <c r="AQ986" s="89">
        <v>43544</v>
      </c>
      <c r="AR986" s="93">
        <v>1705600</v>
      </c>
      <c r="AS986" s="89"/>
      <c r="AT986" s="93"/>
      <c r="AU986" s="89"/>
      <c r="AV986" s="93"/>
      <c r="AW986" s="89"/>
      <c r="AX986" s="103"/>
      <c r="AY986" s="391">
        <f t="shared" si="626"/>
        <v>1705600</v>
      </c>
      <c r="AZ986" s="95">
        <f t="shared" si="629"/>
        <v>0</v>
      </c>
      <c r="BA986" s="49" t="str">
        <f t="shared" si="607"/>
        <v>静岡県浜松市北区東三方町３８７－１～３</v>
      </c>
      <c r="BB986" s="48">
        <f t="shared" si="628"/>
        <v>3</v>
      </c>
      <c r="BC986" s="96">
        <f t="shared" si="608"/>
        <v>0</v>
      </c>
      <c r="BD986" s="89" t="str">
        <f t="shared" si="630"/>
        <v>【支払済】</v>
      </c>
      <c r="BE986" s="97">
        <f t="shared" si="610"/>
        <v>0</v>
      </c>
      <c r="BF986" s="97">
        <f t="shared" si="611"/>
        <v>0</v>
      </c>
      <c r="BG986" s="97">
        <f t="shared" si="612"/>
        <v>0</v>
      </c>
      <c r="BH986" s="97">
        <f t="shared" si="613"/>
        <v>0</v>
      </c>
      <c r="BI986" s="97">
        <f t="shared" si="614"/>
        <v>0</v>
      </c>
      <c r="BJ986" s="97">
        <f t="shared" si="615"/>
        <v>0</v>
      </c>
      <c r="BK986" s="97">
        <f t="shared" si="616"/>
        <v>0</v>
      </c>
      <c r="BL986" s="97">
        <f t="shared" si="617"/>
        <v>0</v>
      </c>
      <c r="BM986" s="97">
        <f t="shared" si="618"/>
        <v>0</v>
      </c>
      <c r="BN986" s="97">
        <f t="shared" si="619"/>
        <v>0</v>
      </c>
      <c r="BO986" s="97">
        <f t="shared" si="620"/>
        <v>0</v>
      </c>
      <c r="BP986" s="97">
        <f t="shared" si="621"/>
        <v>0</v>
      </c>
      <c r="BQ986" s="97">
        <f t="shared" si="622"/>
        <v>0</v>
      </c>
      <c r="BR986" s="97">
        <f t="shared" si="623"/>
        <v>0</v>
      </c>
      <c r="BS986" s="98">
        <f t="shared" si="624"/>
        <v>0</v>
      </c>
      <c r="BT986" s="182"/>
      <c r="BV986" s="492"/>
    </row>
    <row r="987" spans="1:74" s="100" customFormat="1" ht="31.5" customHeight="1" x14ac:dyDescent="0.25">
      <c r="A987" s="74">
        <v>22</v>
      </c>
      <c r="B987" s="75">
        <v>668</v>
      </c>
      <c r="C987" s="49" t="s">
        <v>2072</v>
      </c>
      <c r="D987" s="76" t="s">
        <v>3393</v>
      </c>
      <c r="E987" s="76" t="s">
        <v>1390</v>
      </c>
      <c r="F987" s="101"/>
      <c r="G987" s="101"/>
      <c r="H987" s="101"/>
      <c r="I987" s="101"/>
      <c r="J987" s="257"/>
      <c r="K987" s="101"/>
      <c r="L987" s="101"/>
      <c r="M987" s="77"/>
      <c r="N987" s="49" t="s">
        <v>1689</v>
      </c>
      <c r="O987" s="49"/>
      <c r="P987" s="49"/>
      <c r="Q987" s="102" t="s">
        <v>312</v>
      </c>
      <c r="R987" s="103"/>
      <c r="S987" s="48" t="s">
        <v>1856</v>
      </c>
      <c r="T987" s="76" t="s">
        <v>2167</v>
      </c>
      <c r="U987" s="89"/>
      <c r="V987" s="90">
        <v>3</v>
      </c>
      <c r="W987" s="399">
        <f t="shared" si="602"/>
        <v>568533.33333333337</v>
      </c>
      <c r="X987" s="171" t="s">
        <v>3671</v>
      </c>
      <c r="Y987" s="76"/>
      <c r="Z987" s="473" t="s">
        <v>4575</v>
      </c>
      <c r="AA987" s="473" t="s">
        <v>4575</v>
      </c>
      <c r="AB987" s="473" t="s">
        <v>4576</v>
      </c>
      <c r="AC987" s="132">
        <v>43544</v>
      </c>
      <c r="AD987" s="132">
        <v>43516</v>
      </c>
      <c r="AE987" s="132">
        <v>42766</v>
      </c>
      <c r="AF987" s="132" t="str">
        <f t="shared" si="603"/>
        <v/>
      </c>
      <c r="AG987" s="132">
        <f t="shared" si="604"/>
        <v>42766</v>
      </c>
      <c r="AH987" s="132"/>
      <c r="AI987" s="204"/>
      <c r="AJ987" s="205"/>
      <c r="AK987" s="206"/>
      <c r="AL987" s="207"/>
      <c r="AM987" s="208">
        <v>1705600</v>
      </c>
      <c r="AN987" s="93"/>
      <c r="AO987" s="49" t="str">
        <f t="shared" si="605"/>
        <v>静岡県浜松市北区東三方町３８７－１～３</v>
      </c>
      <c r="AP987" s="49"/>
      <c r="AQ987" s="89">
        <v>43544</v>
      </c>
      <c r="AR987" s="93">
        <v>1705600</v>
      </c>
      <c r="AS987" s="89"/>
      <c r="AT987" s="93"/>
      <c r="AU987" s="89"/>
      <c r="AV987" s="93"/>
      <c r="AW987" s="89"/>
      <c r="AX987" s="103"/>
      <c r="AY987" s="391">
        <f t="shared" si="626"/>
        <v>1705600</v>
      </c>
      <c r="AZ987" s="95">
        <f t="shared" si="629"/>
        <v>0</v>
      </c>
      <c r="BA987" s="49" t="str">
        <f t="shared" si="607"/>
        <v>静岡県浜松市北区東三方町３８７－１～３</v>
      </c>
      <c r="BB987" s="48">
        <f t="shared" si="628"/>
        <v>3</v>
      </c>
      <c r="BC987" s="96">
        <f t="shared" si="608"/>
        <v>0</v>
      </c>
      <c r="BD987" s="89">
        <f t="shared" si="630"/>
        <v>43544</v>
      </c>
      <c r="BE987" s="97">
        <f t="shared" si="610"/>
        <v>0</v>
      </c>
      <c r="BF987" s="97">
        <f t="shared" si="611"/>
        <v>0</v>
      </c>
      <c r="BG987" s="97">
        <f t="shared" si="612"/>
        <v>0</v>
      </c>
      <c r="BH987" s="97">
        <f t="shared" si="613"/>
        <v>0</v>
      </c>
      <c r="BI987" s="97">
        <f t="shared" si="614"/>
        <v>0</v>
      </c>
      <c r="BJ987" s="97">
        <f t="shared" si="615"/>
        <v>0</v>
      </c>
      <c r="BK987" s="97">
        <f t="shared" si="616"/>
        <v>0</v>
      </c>
      <c r="BL987" s="97">
        <f t="shared" si="617"/>
        <v>0</v>
      </c>
      <c r="BM987" s="97">
        <f t="shared" si="618"/>
        <v>0</v>
      </c>
      <c r="BN987" s="97">
        <f t="shared" si="619"/>
        <v>0</v>
      </c>
      <c r="BO987" s="97">
        <f t="shared" si="620"/>
        <v>0</v>
      </c>
      <c r="BP987" s="97">
        <f t="shared" si="621"/>
        <v>0</v>
      </c>
      <c r="BQ987" s="97">
        <f t="shared" si="622"/>
        <v>0</v>
      </c>
      <c r="BR987" s="97">
        <f t="shared" si="623"/>
        <v>0</v>
      </c>
      <c r="BS987" s="98">
        <f t="shared" si="624"/>
        <v>0</v>
      </c>
      <c r="BT987" s="182"/>
      <c r="BU987" s="118"/>
      <c r="BV987" s="122"/>
    </row>
    <row r="988" spans="1:74" s="118" customFormat="1" ht="31.5" customHeight="1" x14ac:dyDescent="0.25">
      <c r="A988" s="74">
        <v>22</v>
      </c>
      <c r="B988" s="75">
        <v>449</v>
      </c>
      <c r="C988" s="49" t="s">
        <v>378</v>
      </c>
      <c r="D988" s="76" t="s">
        <v>3393</v>
      </c>
      <c r="E988" s="76" t="s">
        <v>1724</v>
      </c>
      <c r="F988" s="101"/>
      <c r="G988" s="101"/>
      <c r="H988" s="101"/>
      <c r="I988" s="101"/>
      <c r="J988" s="257"/>
      <c r="K988" s="101"/>
      <c r="L988" s="101"/>
      <c r="M988" s="77"/>
      <c r="N988" s="49" t="s">
        <v>1956</v>
      </c>
      <c r="O988" s="49"/>
      <c r="P988" s="49"/>
      <c r="Q988" s="88" t="s">
        <v>212</v>
      </c>
      <c r="R988" s="49"/>
      <c r="S988" s="76" t="s">
        <v>1854</v>
      </c>
      <c r="T988" s="76" t="s">
        <v>133</v>
      </c>
      <c r="U988" s="110"/>
      <c r="V988" s="143">
        <v>20</v>
      </c>
      <c r="W988" s="399">
        <f t="shared" si="602"/>
        <v>1355100</v>
      </c>
      <c r="X988" s="171" t="s">
        <v>3506</v>
      </c>
      <c r="Y988" s="121"/>
      <c r="Z988" s="121"/>
      <c r="AA988" s="121"/>
      <c r="AB988" s="121"/>
      <c r="AC988" s="121"/>
      <c r="AD988" s="132">
        <v>42376</v>
      </c>
      <c r="AE988" s="132"/>
      <c r="AF988" s="132" t="str">
        <f t="shared" si="603"/>
        <v/>
      </c>
      <c r="AG988" s="132">
        <f t="shared" si="604"/>
        <v>42376</v>
      </c>
      <c r="AH988" s="132"/>
      <c r="AI988" s="132"/>
      <c r="AJ988" s="132"/>
      <c r="AK988" s="112"/>
      <c r="AL988" s="132"/>
      <c r="AM988" s="213"/>
      <c r="AN988" s="111">
        <v>27102000</v>
      </c>
      <c r="AO988" s="49" t="str">
        <f t="shared" si="605"/>
        <v>静岡県富士宮市粟倉字土合２７３５－８３、１７９～１９７</v>
      </c>
      <c r="AP988" s="49"/>
      <c r="AQ988" s="89"/>
      <c r="AR988" s="93"/>
      <c r="AS988" s="89"/>
      <c r="AT988" s="93"/>
      <c r="AU988" s="89"/>
      <c r="AV988" s="93"/>
      <c r="AW988" s="107"/>
      <c r="AX988" s="103"/>
      <c r="AY988" s="391">
        <f t="shared" si="626"/>
        <v>0</v>
      </c>
      <c r="AZ988" s="95" t="str">
        <f t="shared" si="629"/>
        <v/>
      </c>
      <c r="BA988" s="49" t="str">
        <f t="shared" si="607"/>
        <v>静岡県富士宮市粟倉字土合２７３５－８３、１７９～１９７</v>
      </c>
      <c r="BB988" s="48">
        <f t="shared" si="628"/>
        <v>20</v>
      </c>
      <c r="BC988" s="96">
        <f t="shared" si="608"/>
        <v>0</v>
      </c>
      <c r="BD988" s="89">
        <f t="shared" si="630"/>
        <v>0</v>
      </c>
      <c r="BE988" s="97">
        <f t="shared" si="610"/>
        <v>0</v>
      </c>
      <c r="BF988" s="97" t="str">
        <f t="shared" si="611"/>
        <v/>
      </c>
      <c r="BG988" s="97">
        <f t="shared" si="612"/>
        <v>0</v>
      </c>
      <c r="BH988" s="97">
        <f t="shared" si="613"/>
        <v>0</v>
      </c>
      <c r="BI988" s="97">
        <f t="shared" si="614"/>
        <v>0</v>
      </c>
      <c r="BJ988" s="97">
        <f t="shared" si="615"/>
        <v>0</v>
      </c>
      <c r="BK988" s="97">
        <f t="shared" si="616"/>
        <v>0</v>
      </c>
      <c r="BL988" s="97">
        <f t="shared" si="617"/>
        <v>0</v>
      </c>
      <c r="BM988" s="97">
        <f t="shared" si="618"/>
        <v>0</v>
      </c>
      <c r="BN988" s="97">
        <f t="shared" si="619"/>
        <v>0</v>
      </c>
      <c r="BO988" s="97">
        <f t="shared" si="620"/>
        <v>0</v>
      </c>
      <c r="BP988" s="97">
        <f t="shared" si="621"/>
        <v>0</v>
      </c>
      <c r="BQ988" s="97">
        <f t="shared" si="622"/>
        <v>0</v>
      </c>
      <c r="BR988" s="97">
        <f t="shared" si="623"/>
        <v>0</v>
      </c>
      <c r="BS988" s="98" t="e">
        <f t="shared" si="624"/>
        <v>#VALUE!</v>
      </c>
      <c r="BT988" s="182"/>
      <c r="BU988" s="100"/>
      <c r="BV988" s="136"/>
    </row>
    <row r="989" spans="1:74" s="100" customFormat="1" ht="31.5" customHeight="1" x14ac:dyDescent="0.25">
      <c r="A989" s="74">
        <v>22</v>
      </c>
      <c r="B989" s="75">
        <v>451</v>
      </c>
      <c r="C989" s="49" t="s">
        <v>378</v>
      </c>
      <c r="D989" s="76" t="s">
        <v>3393</v>
      </c>
      <c r="E989" s="76" t="s">
        <v>1096</v>
      </c>
      <c r="F989" s="101"/>
      <c r="G989" s="101"/>
      <c r="H989" s="101"/>
      <c r="I989" s="101"/>
      <c r="J989" s="257"/>
      <c r="K989" s="101"/>
      <c r="L989" s="101"/>
      <c r="M989" s="77"/>
      <c r="N989" s="49" t="s">
        <v>1681</v>
      </c>
      <c r="O989" s="49"/>
      <c r="P989" s="49"/>
      <c r="Q989" s="88" t="s">
        <v>213</v>
      </c>
      <c r="R989" s="49"/>
      <c r="S989" s="76" t="s">
        <v>1854</v>
      </c>
      <c r="T989" s="76" t="s">
        <v>133</v>
      </c>
      <c r="U989" s="110"/>
      <c r="V989" s="143">
        <v>22</v>
      </c>
      <c r="W989" s="399">
        <f t="shared" si="602"/>
        <v>1416500</v>
      </c>
      <c r="X989" s="171" t="s">
        <v>3507</v>
      </c>
      <c r="Y989" s="209" t="s">
        <v>2164</v>
      </c>
      <c r="Z989" s="209"/>
      <c r="AA989" s="209"/>
      <c r="AB989" s="209"/>
      <c r="AC989" s="121" t="s">
        <v>416</v>
      </c>
      <c r="AD989" s="132">
        <v>42403</v>
      </c>
      <c r="AE989" s="132"/>
      <c r="AF989" s="132" t="str">
        <f t="shared" si="603"/>
        <v/>
      </c>
      <c r="AG989" s="132">
        <f t="shared" si="604"/>
        <v>42403</v>
      </c>
      <c r="AH989" s="132"/>
      <c r="AI989" s="204"/>
      <c r="AJ989" s="205"/>
      <c r="AK989" s="211"/>
      <c r="AL989" s="207"/>
      <c r="AM989" s="213"/>
      <c r="AN989" s="111">
        <v>31163000</v>
      </c>
      <c r="AO989" s="49" t="str">
        <f t="shared" si="605"/>
        <v>静岡県富士宮市外神８６－２</v>
      </c>
      <c r="AP989" s="49"/>
      <c r="AQ989" s="89"/>
      <c r="AR989" s="93"/>
      <c r="AS989" s="89"/>
      <c r="AT989" s="93"/>
      <c r="AU989" s="89"/>
      <c r="AV989" s="93"/>
      <c r="AW989" s="107"/>
      <c r="AX989" s="103"/>
      <c r="AY989" s="391">
        <f t="shared" si="626"/>
        <v>0</v>
      </c>
      <c r="AZ989" s="95" t="str">
        <f t="shared" si="629"/>
        <v/>
      </c>
      <c r="BA989" s="49" t="str">
        <f t="shared" si="607"/>
        <v>静岡県富士宮市外神８６－２</v>
      </c>
      <c r="BB989" s="48">
        <f t="shared" si="628"/>
        <v>22</v>
      </c>
      <c r="BC989" s="96" t="str">
        <f t="shared" si="608"/>
        <v>ﾆﾁｴｺ</v>
      </c>
      <c r="BD989" s="89" t="str">
        <f t="shared" si="630"/>
        <v>【譲渡済】</v>
      </c>
      <c r="BE989" s="97">
        <f t="shared" si="610"/>
        <v>0</v>
      </c>
      <c r="BF989" s="97">
        <f t="shared" si="611"/>
        <v>0</v>
      </c>
      <c r="BG989" s="97">
        <f t="shared" si="612"/>
        <v>0</v>
      </c>
      <c r="BH989" s="97">
        <f t="shared" si="613"/>
        <v>0</v>
      </c>
      <c r="BI989" s="97">
        <f t="shared" si="614"/>
        <v>0</v>
      </c>
      <c r="BJ989" s="97">
        <f t="shared" si="615"/>
        <v>0</v>
      </c>
      <c r="BK989" s="97">
        <f t="shared" si="616"/>
        <v>0</v>
      </c>
      <c r="BL989" s="97">
        <f t="shared" si="617"/>
        <v>0</v>
      </c>
      <c r="BM989" s="97">
        <f t="shared" si="618"/>
        <v>0</v>
      </c>
      <c r="BN989" s="97">
        <f t="shared" si="619"/>
        <v>0</v>
      </c>
      <c r="BO989" s="97">
        <f t="shared" si="620"/>
        <v>0</v>
      </c>
      <c r="BP989" s="97">
        <f t="shared" si="621"/>
        <v>0</v>
      </c>
      <c r="BQ989" s="97">
        <f t="shared" si="622"/>
        <v>0</v>
      </c>
      <c r="BR989" s="97">
        <f t="shared" si="623"/>
        <v>0</v>
      </c>
      <c r="BS989" s="98" t="e">
        <f t="shared" si="624"/>
        <v>#VALUE!</v>
      </c>
      <c r="BT989" s="182"/>
      <c r="BU989" s="118"/>
      <c r="BV989" s="122"/>
    </row>
    <row r="990" spans="1:74" s="118" customFormat="1" ht="31.5" customHeight="1" x14ac:dyDescent="0.25">
      <c r="A990" s="74">
        <v>22</v>
      </c>
      <c r="B990" s="75">
        <v>450</v>
      </c>
      <c r="C990" s="49" t="s">
        <v>378</v>
      </c>
      <c r="D990" s="76" t="s">
        <v>3393</v>
      </c>
      <c r="E990" s="76" t="s">
        <v>1096</v>
      </c>
      <c r="F990" s="101"/>
      <c r="G990" s="101"/>
      <c r="H990" s="101"/>
      <c r="I990" s="101"/>
      <c r="J990" s="257"/>
      <c r="K990" s="101"/>
      <c r="L990" s="101"/>
      <c r="M990" s="77"/>
      <c r="N990" s="49" t="s">
        <v>1681</v>
      </c>
      <c r="O990" s="49"/>
      <c r="P990" s="49"/>
      <c r="Q990" s="88" t="s">
        <v>213</v>
      </c>
      <c r="R990" s="49"/>
      <c r="S990" s="76" t="s">
        <v>1854</v>
      </c>
      <c r="T990" s="76" t="s">
        <v>133</v>
      </c>
      <c r="U990" s="110"/>
      <c r="V990" s="143">
        <v>2</v>
      </c>
      <c r="W990" s="399">
        <f t="shared" si="602"/>
        <v>574000</v>
      </c>
      <c r="X990" s="171" t="s">
        <v>3507</v>
      </c>
      <c r="Y990" s="121"/>
      <c r="Z990" s="121"/>
      <c r="AA990" s="121"/>
      <c r="AB990" s="121"/>
      <c r="AC990" s="121"/>
      <c r="AD990" s="132">
        <v>42663</v>
      </c>
      <c r="AE990" s="132"/>
      <c r="AF990" s="132" t="str">
        <f t="shared" si="603"/>
        <v/>
      </c>
      <c r="AG990" s="132">
        <f t="shared" si="604"/>
        <v>42663</v>
      </c>
      <c r="AH990" s="132"/>
      <c r="AI990" s="132"/>
      <c r="AJ990" s="132"/>
      <c r="AK990" s="112"/>
      <c r="AL990" s="132"/>
      <c r="AM990" s="213"/>
      <c r="AN990" s="111">
        <v>1148000</v>
      </c>
      <c r="AO990" s="49" t="str">
        <f t="shared" si="605"/>
        <v>静岡県富士宮市外神８６－２</v>
      </c>
      <c r="AP990" s="49"/>
      <c r="AQ990" s="89"/>
      <c r="AR990" s="93"/>
      <c r="AS990" s="89"/>
      <c r="AT990" s="93"/>
      <c r="AU990" s="89"/>
      <c r="AV990" s="93"/>
      <c r="AW990" s="107"/>
      <c r="AX990" s="103"/>
      <c r="AY990" s="391">
        <f t="shared" si="626"/>
        <v>0</v>
      </c>
      <c r="AZ990" s="95" t="str">
        <f t="shared" si="629"/>
        <v/>
      </c>
      <c r="BA990" s="49" t="str">
        <f t="shared" si="607"/>
        <v>静岡県富士宮市外神８６－２</v>
      </c>
      <c r="BB990" s="48">
        <f t="shared" si="628"/>
        <v>2</v>
      </c>
      <c r="BC990" s="96">
        <f t="shared" si="608"/>
        <v>0</v>
      </c>
      <c r="BD990" s="89">
        <f t="shared" si="630"/>
        <v>0</v>
      </c>
      <c r="BE990" s="97">
        <f t="shared" si="610"/>
        <v>0</v>
      </c>
      <c r="BF990" s="97" t="str">
        <f t="shared" si="611"/>
        <v/>
      </c>
      <c r="BG990" s="97">
        <f t="shared" si="612"/>
        <v>0</v>
      </c>
      <c r="BH990" s="97">
        <f t="shared" si="613"/>
        <v>0</v>
      </c>
      <c r="BI990" s="97">
        <f t="shared" si="614"/>
        <v>0</v>
      </c>
      <c r="BJ990" s="97">
        <f t="shared" si="615"/>
        <v>0</v>
      </c>
      <c r="BK990" s="97">
        <f t="shared" si="616"/>
        <v>0</v>
      </c>
      <c r="BL990" s="97">
        <f t="shared" si="617"/>
        <v>0</v>
      </c>
      <c r="BM990" s="97">
        <f t="shared" si="618"/>
        <v>0</v>
      </c>
      <c r="BN990" s="97">
        <f t="shared" si="619"/>
        <v>0</v>
      </c>
      <c r="BO990" s="97">
        <f t="shared" si="620"/>
        <v>0</v>
      </c>
      <c r="BP990" s="97">
        <f t="shared" si="621"/>
        <v>0</v>
      </c>
      <c r="BQ990" s="97">
        <f t="shared" si="622"/>
        <v>0</v>
      </c>
      <c r="BR990" s="97">
        <f t="shared" si="623"/>
        <v>0</v>
      </c>
      <c r="BS990" s="98" t="e">
        <f t="shared" si="624"/>
        <v>#VALUE!</v>
      </c>
      <c r="BT990" s="182"/>
      <c r="BV990" s="136"/>
    </row>
    <row r="991" spans="1:74" s="118" customFormat="1" ht="31.5" customHeight="1" x14ac:dyDescent="0.25">
      <c r="A991" s="74">
        <v>22</v>
      </c>
      <c r="B991" s="75">
        <v>452</v>
      </c>
      <c r="C991" s="49" t="s">
        <v>378</v>
      </c>
      <c r="D991" s="76" t="s">
        <v>2906</v>
      </c>
      <c r="E991" s="48" t="s">
        <v>1135</v>
      </c>
      <c r="F991" s="87" t="s">
        <v>3295</v>
      </c>
      <c r="G991" s="87"/>
      <c r="H991" s="87"/>
      <c r="I991" s="87"/>
      <c r="J991" s="109" t="s">
        <v>3295</v>
      </c>
      <c r="K991" s="87"/>
      <c r="L991" s="87"/>
      <c r="M991" s="48" t="s">
        <v>2972</v>
      </c>
      <c r="N991" s="49" t="s">
        <v>1682</v>
      </c>
      <c r="O991" s="49"/>
      <c r="P991" s="76" t="str">
        <f t="shared" ref="P991:P998" si="631">IF(COUNTIF(N991,"*未確定*"),"番地未確定","")</f>
        <v/>
      </c>
      <c r="Q991" s="88" t="s">
        <v>758</v>
      </c>
      <c r="R991" s="49"/>
      <c r="S991" s="76" t="s">
        <v>1854</v>
      </c>
      <c r="T991" s="76" t="s">
        <v>133</v>
      </c>
      <c r="U991" s="89"/>
      <c r="V991" s="90">
        <v>2</v>
      </c>
      <c r="W991" s="399">
        <f t="shared" si="602"/>
        <v>536800</v>
      </c>
      <c r="X991" s="171" t="s">
        <v>3294</v>
      </c>
      <c r="Y991" s="76"/>
      <c r="Z991" s="76"/>
      <c r="AA991" s="76"/>
      <c r="AB991" s="76"/>
      <c r="AC991" s="132">
        <v>43516</v>
      </c>
      <c r="AD991" s="132">
        <v>43484</v>
      </c>
      <c r="AE991" s="132">
        <v>42424</v>
      </c>
      <c r="AF991" s="132" t="str">
        <f t="shared" si="603"/>
        <v/>
      </c>
      <c r="AG991" s="132">
        <f t="shared" si="604"/>
        <v>42424</v>
      </c>
      <c r="AH991" s="132"/>
      <c r="AI991" s="204"/>
      <c r="AJ991" s="205"/>
      <c r="AK991" s="206"/>
      <c r="AL991" s="207"/>
      <c r="AM991" s="208">
        <v>1073600</v>
      </c>
      <c r="AN991" s="93"/>
      <c r="AO991" s="49" t="str">
        <f t="shared" si="605"/>
        <v>静岡県富士宮市原１８４２</v>
      </c>
      <c r="AP991" s="49"/>
      <c r="AQ991" s="89"/>
      <c r="AR991" s="93"/>
      <c r="AS991" s="89"/>
      <c r="AT991" s="93"/>
      <c r="AU991" s="89"/>
      <c r="AV991" s="93"/>
      <c r="AW991" s="89"/>
      <c r="AX991" s="94"/>
      <c r="AY991" s="391">
        <f t="shared" si="626"/>
        <v>0</v>
      </c>
      <c r="AZ991" s="95">
        <f t="shared" si="629"/>
        <v>1073600</v>
      </c>
      <c r="BA991" s="49" t="str">
        <f t="shared" si="607"/>
        <v>静岡県富士宮市原１８４２</v>
      </c>
      <c r="BB991" s="48">
        <f t="shared" si="628"/>
        <v>2</v>
      </c>
      <c r="BC991" s="96">
        <f t="shared" si="608"/>
        <v>0</v>
      </c>
      <c r="BD991" s="89">
        <f t="shared" si="630"/>
        <v>43516</v>
      </c>
      <c r="BE991" s="97">
        <f t="shared" si="610"/>
        <v>0</v>
      </c>
      <c r="BF991" s="97">
        <f t="shared" si="611"/>
        <v>0</v>
      </c>
      <c r="BG991" s="97">
        <f t="shared" si="612"/>
        <v>0</v>
      </c>
      <c r="BH991" s="97">
        <f t="shared" si="613"/>
        <v>1073600</v>
      </c>
      <c r="BI991" s="97">
        <f t="shared" si="614"/>
        <v>0</v>
      </c>
      <c r="BJ991" s="97">
        <f t="shared" si="615"/>
        <v>0</v>
      </c>
      <c r="BK991" s="97">
        <f t="shared" si="616"/>
        <v>0</v>
      </c>
      <c r="BL991" s="97">
        <f t="shared" si="617"/>
        <v>0</v>
      </c>
      <c r="BM991" s="97">
        <f t="shared" si="618"/>
        <v>0</v>
      </c>
      <c r="BN991" s="97">
        <f t="shared" si="619"/>
        <v>0</v>
      </c>
      <c r="BO991" s="97">
        <f t="shared" si="620"/>
        <v>0</v>
      </c>
      <c r="BP991" s="97">
        <f t="shared" si="621"/>
        <v>0</v>
      </c>
      <c r="BQ991" s="97">
        <f t="shared" si="622"/>
        <v>0</v>
      </c>
      <c r="BR991" s="97">
        <f t="shared" si="623"/>
        <v>0</v>
      </c>
      <c r="BS991" s="98">
        <f t="shared" si="624"/>
        <v>0</v>
      </c>
      <c r="BT991" s="182"/>
      <c r="BV991" s="136"/>
    </row>
    <row r="992" spans="1:74" s="118" customFormat="1" ht="31.5" customHeight="1" x14ac:dyDescent="0.25">
      <c r="A992" s="74">
        <v>22</v>
      </c>
      <c r="B992" s="75">
        <v>453</v>
      </c>
      <c r="C992" s="49" t="s">
        <v>378</v>
      </c>
      <c r="D992" s="76"/>
      <c r="E992" s="48" t="s">
        <v>1118</v>
      </c>
      <c r="F992" s="87" t="s">
        <v>3990</v>
      </c>
      <c r="G992" s="87"/>
      <c r="H992" s="87"/>
      <c r="I992" s="87"/>
      <c r="J992" s="109"/>
      <c r="K992" s="87"/>
      <c r="L992" s="87"/>
      <c r="M992" s="48" t="s">
        <v>2371</v>
      </c>
      <c r="N992" s="49" t="s">
        <v>1683</v>
      </c>
      <c r="O992" s="49"/>
      <c r="P992" s="76" t="str">
        <f t="shared" si="631"/>
        <v/>
      </c>
      <c r="Q992" s="88" t="s">
        <v>759</v>
      </c>
      <c r="R992" s="49"/>
      <c r="S992" s="76" t="s">
        <v>1854</v>
      </c>
      <c r="T992" s="76" t="s">
        <v>133</v>
      </c>
      <c r="U992" s="89"/>
      <c r="V992" s="90">
        <v>2</v>
      </c>
      <c r="W992" s="399">
        <f t="shared" si="602"/>
        <v>301751</v>
      </c>
      <c r="X992" s="171" t="s">
        <v>2695</v>
      </c>
      <c r="Y992" s="76"/>
      <c r="Z992" s="76"/>
      <c r="AA992" s="76"/>
      <c r="AB992" s="473" t="s">
        <v>3743</v>
      </c>
      <c r="AC992" s="132">
        <v>43524</v>
      </c>
      <c r="AD992" s="132">
        <v>43494</v>
      </c>
      <c r="AE992" s="132">
        <v>41708</v>
      </c>
      <c r="AF992" s="132" t="str">
        <f t="shared" si="603"/>
        <v/>
      </c>
      <c r="AG992" s="132">
        <f t="shared" si="604"/>
        <v>41708</v>
      </c>
      <c r="AH992" s="132"/>
      <c r="AI992" s="204"/>
      <c r="AJ992" s="205"/>
      <c r="AK992" s="206"/>
      <c r="AL992" s="207"/>
      <c r="AM992" s="208">
        <f>284884+318618</f>
        <v>603502</v>
      </c>
      <c r="AN992" s="93"/>
      <c r="AO992" s="49" t="str">
        <f t="shared" si="605"/>
        <v>静岡県富士宮市人穴２０４－２４０－１～２</v>
      </c>
      <c r="AP992" s="49"/>
      <c r="AQ992" s="89"/>
      <c r="AR992" s="93"/>
      <c r="AS992" s="89"/>
      <c r="AT992" s="93"/>
      <c r="AU992" s="89"/>
      <c r="AV992" s="93"/>
      <c r="AW992" s="89"/>
      <c r="AX992" s="94"/>
      <c r="AY992" s="391">
        <f t="shared" si="626"/>
        <v>0</v>
      </c>
      <c r="AZ992" s="95">
        <f t="shared" si="629"/>
        <v>603502</v>
      </c>
      <c r="BA992" s="49" t="str">
        <f t="shared" si="607"/>
        <v>静岡県富士宮市人穴２０４－２４０－１～２</v>
      </c>
      <c r="BB992" s="48">
        <f t="shared" si="628"/>
        <v>2</v>
      </c>
      <c r="BC992" s="96">
        <f t="shared" si="608"/>
        <v>0</v>
      </c>
      <c r="BD992" s="89">
        <f t="shared" si="630"/>
        <v>43524</v>
      </c>
      <c r="BE992" s="97">
        <f t="shared" si="610"/>
        <v>0</v>
      </c>
      <c r="BF992" s="97">
        <f t="shared" si="611"/>
        <v>0</v>
      </c>
      <c r="BG992" s="97">
        <f t="shared" si="612"/>
        <v>0</v>
      </c>
      <c r="BH992" s="97">
        <f t="shared" si="613"/>
        <v>0</v>
      </c>
      <c r="BI992" s="97">
        <f t="shared" si="614"/>
        <v>0</v>
      </c>
      <c r="BJ992" s="97">
        <f t="shared" si="615"/>
        <v>603502</v>
      </c>
      <c r="BK992" s="97">
        <f t="shared" si="616"/>
        <v>0</v>
      </c>
      <c r="BL992" s="97">
        <f t="shared" si="617"/>
        <v>0</v>
      </c>
      <c r="BM992" s="97">
        <f t="shared" si="618"/>
        <v>0</v>
      </c>
      <c r="BN992" s="97">
        <f t="shared" si="619"/>
        <v>0</v>
      </c>
      <c r="BO992" s="97">
        <f t="shared" si="620"/>
        <v>0</v>
      </c>
      <c r="BP992" s="97">
        <f t="shared" si="621"/>
        <v>0</v>
      </c>
      <c r="BQ992" s="97">
        <f t="shared" si="622"/>
        <v>0</v>
      </c>
      <c r="BR992" s="97">
        <f t="shared" si="623"/>
        <v>0</v>
      </c>
      <c r="BS992" s="98">
        <f t="shared" si="624"/>
        <v>0</v>
      </c>
      <c r="BT992" s="182"/>
      <c r="BV992" s="136"/>
    </row>
    <row r="993" spans="1:74" s="118" customFormat="1" ht="31.5" customHeight="1" x14ac:dyDescent="0.25">
      <c r="A993" s="74">
        <v>22</v>
      </c>
      <c r="B993" s="75">
        <v>453</v>
      </c>
      <c r="C993" s="49" t="s">
        <v>378</v>
      </c>
      <c r="D993" s="76" t="s">
        <v>3393</v>
      </c>
      <c r="E993" s="48" t="s">
        <v>1118</v>
      </c>
      <c r="F993" s="87" t="s">
        <v>2694</v>
      </c>
      <c r="G993" s="87"/>
      <c r="H993" s="87"/>
      <c r="I993" s="87"/>
      <c r="J993" s="109"/>
      <c r="K993" s="87"/>
      <c r="L993" s="87"/>
      <c r="M993" s="76" t="s">
        <v>2371</v>
      </c>
      <c r="N993" s="49" t="s">
        <v>2696</v>
      </c>
      <c r="O993" s="49"/>
      <c r="P993" s="76" t="str">
        <f t="shared" si="631"/>
        <v/>
      </c>
      <c r="Q993" s="88" t="s">
        <v>759</v>
      </c>
      <c r="R993" s="49"/>
      <c r="S993" s="76" t="s">
        <v>1854</v>
      </c>
      <c r="T993" s="76" t="s">
        <v>133</v>
      </c>
      <c r="U993" s="89"/>
      <c r="V993" s="90">
        <v>1</v>
      </c>
      <c r="W993" s="399">
        <f t="shared" si="602"/>
        <v>284284</v>
      </c>
      <c r="X993" s="171" t="s">
        <v>2695</v>
      </c>
      <c r="Y993" s="76"/>
      <c r="Z993" s="76"/>
      <c r="AA993" s="76"/>
      <c r="AB993" s="473" t="s">
        <v>3743</v>
      </c>
      <c r="AC993" s="132">
        <v>43524</v>
      </c>
      <c r="AD993" s="132">
        <v>43494</v>
      </c>
      <c r="AE993" s="132">
        <v>41708</v>
      </c>
      <c r="AF993" s="132" t="str">
        <f t="shared" si="603"/>
        <v/>
      </c>
      <c r="AG993" s="132">
        <f t="shared" si="604"/>
        <v>41708</v>
      </c>
      <c r="AH993" s="132"/>
      <c r="AI993" s="204"/>
      <c r="AJ993" s="205"/>
      <c r="AK993" s="206"/>
      <c r="AL993" s="207"/>
      <c r="AM993" s="208">
        <v>284284</v>
      </c>
      <c r="AN993" s="93"/>
      <c r="AO993" s="49" t="str">
        <f t="shared" si="605"/>
        <v>静岡県富士宮市人穴２４０－２４０</v>
      </c>
      <c r="AP993" s="49"/>
      <c r="AQ993" s="89"/>
      <c r="AR993" s="93"/>
      <c r="AS993" s="89"/>
      <c r="AT993" s="93"/>
      <c r="AU993" s="89"/>
      <c r="AV993" s="93"/>
      <c r="AW993" s="89"/>
      <c r="AX993" s="94"/>
      <c r="AY993" s="391">
        <f t="shared" si="626"/>
        <v>0</v>
      </c>
      <c r="AZ993" s="95">
        <v>284284</v>
      </c>
      <c r="BA993" s="49" t="str">
        <f t="shared" si="607"/>
        <v>静岡県富士宮市人穴２４０－２４０</v>
      </c>
      <c r="BB993" s="48">
        <f t="shared" si="628"/>
        <v>1</v>
      </c>
      <c r="BC993" s="96">
        <f t="shared" si="608"/>
        <v>0</v>
      </c>
      <c r="BD993" s="89">
        <f t="shared" si="630"/>
        <v>43524</v>
      </c>
      <c r="BE993" s="97">
        <f t="shared" si="610"/>
        <v>0</v>
      </c>
      <c r="BF993" s="97">
        <f t="shared" si="611"/>
        <v>0</v>
      </c>
      <c r="BG993" s="97">
        <f t="shared" si="612"/>
        <v>0</v>
      </c>
      <c r="BH993" s="97">
        <f t="shared" si="613"/>
        <v>0</v>
      </c>
      <c r="BI993" s="97">
        <f t="shared" si="614"/>
        <v>0</v>
      </c>
      <c r="BJ993" s="97">
        <f t="shared" si="615"/>
        <v>284284</v>
      </c>
      <c r="BK993" s="97">
        <f t="shared" si="616"/>
        <v>0</v>
      </c>
      <c r="BL993" s="97">
        <f t="shared" si="617"/>
        <v>0</v>
      </c>
      <c r="BM993" s="97">
        <f t="shared" si="618"/>
        <v>0</v>
      </c>
      <c r="BN993" s="97">
        <f t="shared" si="619"/>
        <v>0</v>
      </c>
      <c r="BO993" s="97">
        <f t="shared" si="620"/>
        <v>0</v>
      </c>
      <c r="BP993" s="97">
        <f t="shared" si="621"/>
        <v>0</v>
      </c>
      <c r="BQ993" s="97">
        <f t="shared" si="622"/>
        <v>0</v>
      </c>
      <c r="BR993" s="97">
        <f t="shared" si="623"/>
        <v>0</v>
      </c>
      <c r="BS993" s="98">
        <f t="shared" si="624"/>
        <v>0</v>
      </c>
      <c r="BT993" s="182"/>
      <c r="BV993" s="136"/>
    </row>
    <row r="994" spans="1:74" s="118" customFormat="1" ht="31.5" customHeight="1" x14ac:dyDescent="0.25">
      <c r="A994" s="74">
        <v>22</v>
      </c>
      <c r="B994" s="75">
        <v>454</v>
      </c>
      <c r="C994" s="49" t="s">
        <v>378</v>
      </c>
      <c r="D994" s="76"/>
      <c r="E994" s="48" t="s">
        <v>1137</v>
      </c>
      <c r="F994" s="109" t="s">
        <v>3771</v>
      </c>
      <c r="G994" s="109"/>
      <c r="H994" s="87"/>
      <c r="I994" s="87"/>
      <c r="J994" s="109" t="s">
        <v>3771</v>
      </c>
      <c r="K994" s="87"/>
      <c r="L994" s="87"/>
      <c r="M994" s="48" t="s">
        <v>2972</v>
      </c>
      <c r="N994" s="49" t="s">
        <v>1668</v>
      </c>
      <c r="O994" s="49"/>
      <c r="P994" s="76" t="str">
        <f t="shared" si="631"/>
        <v/>
      </c>
      <c r="Q994" s="88" t="s">
        <v>751</v>
      </c>
      <c r="R994" s="49"/>
      <c r="S994" s="76" t="s">
        <v>1854</v>
      </c>
      <c r="T994" s="76" t="s">
        <v>133</v>
      </c>
      <c r="U994" s="89"/>
      <c r="V994" s="90">
        <v>2</v>
      </c>
      <c r="W994" s="399">
        <f t="shared" si="602"/>
        <v>1329800</v>
      </c>
      <c r="X994" s="171" t="s">
        <v>2523</v>
      </c>
      <c r="Y994" s="76"/>
      <c r="Z994" s="76"/>
      <c r="AA994" s="76"/>
      <c r="AB994" s="76"/>
      <c r="AC994" s="132">
        <v>43516</v>
      </c>
      <c r="AD994" s="132">
        <v>43484</v>
      </c>
      <c r="AE994" s="132">
        <v>41708</v>
      </c>
      <c r="AF994" s="132" t="str">
        <f t="shared" si="603"/>
        <v/>
      </c>
      <c r="AG994" s="132">
        <f t="shared" si="604"/>
        <v>41708</v>
      </c>
      <c r="AH994" s="132"/>
      <c r="AI994" s="204"/>
      <c r="AJ994" s="205"/>
      <c r="AK994" s="206"/>
      <c r="AL994" s="207"/>
      <c r="AM994" s="208">
        <v>2659600</v>
      </c>
      <c r="AN994" s="93"/>
      <c r="AO994" s="49" t="str">
        <f t="shared" si="605"/>
        <v>静岡県富士宮市青木字西ノ山１８９４－１～４</v>
      </c>
      <c r="AP994" s="49"/>
      <c r="AQ994" s="89"/>
      <c r="AR994" s="93"/>
      <c r="AS994" s="89"/>
      <c r="AT994" s="93"/>
      <c r="AU994" s="89"/>
      <c r="AV994" s="93"/>
      <c r="AW994" s="89"/>
      <c r="AX994" s="94"/>
      <c r="AY994" s="391">
        <f t="shared" si="626"/>
        <v>0</v>
      </c>
      <c r="AZ994" s="95">
        <f t="shared" ref="AZ994:AZ1007" si="632">IF(AM994=0,"",AM994-AR994-AT994-AV994-AX994)</f>
        <v>2659600</v>
      </c>
      <c r="BA994" s="49" t="str">
        <f t="shared" si="607"/>
        <v>静岡県富士宮市青木字西ノ山１８９４－１～４</v>
      </c>
      <c r="BB994" s="48">
        <f t="shared" ref="BB994:BB1024" si="633">V994</f>
        <v>2</v>
      </c>
      <c r="BC994" s="96">
        <f t="shared" si="608"/>
        <v>0</v>
      </c>
      <c r="BD994" s="89">
        <f t="shared" si="630"/>
        <v>43516</v>
      </c>
      <c r="BE994" s="97">
        <f t="shared" si="610"/>
        <v>0</v>
      </c>
      <c r="BF994" s="97">
        <f t="shared" si="611"/>
        <v>0</v>
      </c>
      <c r="BG994" s="97">
        <f t="shared" si="612"/>
        <v>0</v>
      </c>
      <c r="BH994" s="97">
        <f t="shared" si="613"/>
        <v>2659600</v>
      </c>
      <c r="BI994" s="97">
        <f t="shared" si="614"/>
        <v>0</v>
      </c>
      <c r="BJ994" s="97">
        <f t="shared" si="615"/>
        <v>0</v>
      </c>
      <c r="BK994" s="97">
        <f t="shared" si="616"/>
        <v>0</v>
      </c>
      <c r="BL994" s="97">
        <f t="shared" si="617"/>
        <v>0</v>
      </c>
      <c r="BM994" s="97">
        <f t="shared" si="618"/>
        <v>0</v>
      </c>
      <c r="BN994" s="97">
        <f t="shared" si="619"/>
        <v>0</v>
      </c>
      <c r="BO994" s="97">
        <f t="shared" si="620"/>
        <v>0</v>
      </c>
      <c r="BP994" s="97">
        <f t="shared" si="621"/>
        <v>0</v>
      </c>
      <c r="BQ994" s="97">
        <f t="shared" si="622"/>
        <v>0</v>
      </c>
      <c r="BR994" s="97">
        <f t="shared" si="623"/>
        <v>0</v>
      </c>
      <c r="BS994" s="98">
        <f t="shared" si="624"/>
        <v>0</v>
      </c>
      <c r="BT994" s="182"/>
      <c r="BV994" s="136"/>
    </row>
    <row r="995" spans="1:74" s="118" customFormat="1" ht="31.5" customHeight="1" x14ac:dyDescent="0.25">
      <c r="A995" s="74">
        <v>22</v>
      </c>
      <c r="B995" s="75">
        <v>455</v>
      </c>
      <c r="C995" s="49" t="s">
        <v>378</v>
      </c>
      <c r="D995" s="76"/>
      <c r="E995" s="48" t="s">
        <v>1624</v>
      </c>
      <c r="F995" s="125" t="s">
        <v>2698</v>
      </c>
      <c r="G995" s="125"/>
      <c r="H995" s="125"/>
      <c r="I995" s="125"/>
      <c r="J995" s="263"/>
      <c r="K995" s="125"/>
      <c r="L995" s="125"/>
      <c r="M995" s="48" t="s">
        <v>2371</v>
      </c>
      <c r="N995" s="49" t="s">
        <v>1684</v>
      </c>
      <c r="O995" s="49"/>
      <c r="P995" s="76" t="str">
        <f t="shared" si="631"/>
        <v>番地未確定</v>
      </c>
      <c r="Q995" s="88" t="s">
        <v>760</v>
      </c>
      <c r="R995" s="49"/>
      <c r="S995" s="76" t="s">
        <v>1854</v>
      </c>
      <c r="T995" s="76" t="s">
        <v>133</v>
      </c>
      <c r="U995" s="89"/>
      <c r="V995" s="90">
        <v>3</v>
      </c>
      <c r="W995" s="399">
        <f t="shared" si="602"/>
        <v>173957.33333333334</v>
      </c>
      <c r="X995" s="171" t="s">
        <v>2697</v>
      </c>
      <c r="Y995" s="76"/>
      <c r="Z995" s="76"/>
      <c r="AA995" s="76"/>
      <c r="AB995" s="76"/>
      <c r="AC995" s="132">
        <v>43524</v>
      </c>
      <c r="AD995" s="132">
        <v>43494</v>
      </c>
      <c r="AE995" s="132">
        <v>41718</v>
      </c>
      <c r="AF995" s="132" t="str">
        <f t="shared" si="603"/>
        <v/>
      </c>
      <c r="AG995" s="132">
        <f t="shared" si="604"/>
        <v>41718</v>
      </c>
      <c r="AH995" s="132"/>
      <c r="AI995" s="204"/>
      <c r="AJ995" s="205"/>
      <c r="AK995" s="206"/>
      <c r="AL995" s="207"/>
      <c r="AM995" s="208">
        <f>318618+101627*2</f>
        <v>521872</v>
      </c>
      <c r="AN995" s="93"/>
      <c r="AO995" s="49" t="str">
        <f t="shared" si="605"/>
        <v>静岡県富士宮市青木平（番地未確定）</v>
      </c>
      <c r="AP995" s="49"/>
      <c r="AQ995" s="89"/>
      <c r="AR995" s="93"/>
      <c r="AS995" s="89"/>
      <c r="AT995" s="93"/>
      <c r="AU995" s="89"/>
      <c r="AV995" s="93"/>
      <c r="AW995" s="89"/>
      <c r="AX995" s="94"/>
      <c r="AY995" s="391">
        <f t="shared" si="626"/>
        <v>0</v>
      </c>
      <c r="AZ995" s="95">
        <f t="shared" si="632"/>
        <v>521872</v>
      </c>
      <c r="BA995" s="49" t="str">
        <f t="shared" si="607"/>
        <v>静岡県富士宮市青木平（番地未確定）</v>
      </c>
      <c r="BB995" s="48">
        <f t="shared" si="633"/>
        <v>3</v>
      </c>
      <c r="BC995" s="96">
        <f t="shared" si="608"/>
        <v>0</v>
      </c>
      <c r="BD995" s="89">
        <f t="shared" si="630"/>
        <v>43524</v>
      </c>
      <c r="BE995" s="97">
        <f t="shared" si="610"/>
        <v>0</v>
      </c>
      <c r="BF995" s="97">
        <f t="shared" si="611"/>
        <v>0</v>
      </c>
      <c r="BG995" s="97">
        <f t="shared" si="612"/>
        <v>0</v>
      </c>
      <c r="BH995" s="97">
        <f t="shared" si="613"/>
        <v>0</v>
      </c>
      <c r="BI995" s="97">
        <f t="shared" si="614"/>
        <v>0</v>
      </c>
      <c r="BJ995" s="97">
        <f t="shared" si="615"/>
        <v>521872</v>
      </c>
      <c r="BK995" s="97">
        <f t="shared" si="616"/>
        <v>0</v>
      </c>
      <c r="BL995" s="97">
        <f t="shared" si="617"/>
        <v>0</v>
      </c>
      <c r="BM995" s="97">
        <f t="shared" si="618"/>
        <v>0</v>
      </c>
      <c r="BN995" s="97">
        <f t="shared" si="619"/>
        <v>0</v>
      </c>
      <c r="BO995" s="97">
        <f t="shared" si="620"/>
        <v>0</v>
      </c>
      <c r="BP995" s="97">
        <f t="shared" si="621"/>
        <v>0</v>
      </c>
      <c r="BQ995" s="97">
        <f t="shared" si="622"/>
        <v>0</v>
      </c>
      <c r="BR995" s="97">
        <f t="shared" si="623"/>
        <v>0</v>
      </c>
      <c r="BS995" s="98">
        <f t="shared" si="624"/>
        <v>0</v>
      </c>
      <c r="BT995" s="182"/>
      <c r="BV995" s="136"/>
    </row>
    <row r="996" spans="1:74" s="118" customFormat="1" ht="31.5" customHeight="1" x14ac:dyDescent="0.25">
      <c r="A996" s="74">
        <v>22</v>
      </c>
      <c r="B996" s="75">
        <v>456</v>
      </c>
      <c r="C996" s="49" t="s">
        <v>378</v>
      </c>
      <c r="D996" s="76" t="s">
        <v>2906</v>
      </c>
      <c r="E996" s="48" t="s">
        <v>1117</v>
      </c>
      <c r="F996" s="87"/>
      <c r="G996" s="87"/>
      <c r="H996" s="87"/>
      <c r="I996" s="87"/>
      <c r="J996" s="109"/>
      <c r="K996" s="87"/>
      <c r="L996" s="87"/>
      <c r="M996" s="48" t="s">
        <v>2972</v>
      </c>
      <c r="N996" s="49" t="s">
        <v>1669</v>
      </c>
      <c r="O996" s="76" t="s">
        <v>3745</v>
      </c>
      <c r="P996" s="76" t="str">
        <f t="shared" si="631"/>
        <v/>
      </c>
      <c r="Q996" s="88" t="s">
        <v>752</v>
      </c>
      <c r="R996" s="49"/>
      <c r="S996" s="76" t="s">
        <v>1854</v>
      </c>
      <c r="T996" s="76" t="s">
        <v>133</v>
      </c>
      <c r="U996" s="89"/>
      <c r="V996" s="90">
        <v>2</v>
      </c>
      <c r="W996" s="399">
        <f t="shared" si="602"/>
        <v>494491.5</v>
      </c>
      <c r="X996" s="171" t="s">
        <v>3675</v>
      </c>
      <c r="Y996" s="419"/>
      <c r="Z996" s="473" t="s">
        <v>4575</v>
      </c>
      <c r="AA996" s="473" t="s">
        <v>4575</v>
      </c>
      <c r="AB996" s="473" t="s">
        <v>4576</v>
      </c>
      <c r="AC996" s="132" t="str">
        <f>IF(AZ996=0,"【支払済】","")</f>
        <v>【支払済】</v>
      </c>
      <c r="AD996" s="132">
        <v>43484</v>
      </c>
      <c r="AE996" s="132">
        <v>41708</v>
      </c>
      <c r="AF996" s="132" t="str">
        <f t="shared" si="603"/>
        <v/>
      </c>
      <c r="AG996" s="132">
        <f t="shared" si="604"/>
        <v>41708</v>
      </c>
      <c r="AH996" s="132"/>
      <c r="AI996" s="204"/>
      <c r="AJ996" s="205"/>
      <c r="AK996" s="206"/>
      <c r="AL996" s="207"/>
      <c r="AM996" s="208">
        <f>284284+704699</f>
        <v>988983</v>
      </c>
      <c r="AN996" s="93"/>
      <c r="AO996" s="49" t="str">
        <f t="shared" si="605"/>
        <v>静岡県富士宮市青木平４３－１～２</v>
      </c>
      <c r="AP996" s="208"/>
      <c r="AQ996" s="89">
        <v>43546</v>
      </c>
      <c r="AR996" s="93">
        <v>988983</v>
      </c>
      <c r="AS996" s="89"/>
      <c r="AT996" s="93"/>
      <c r="AU996" s="89"/>
      <c r="AV996" s="93"/>
      <c r="AW996" s="89"/>
      <c r="AX996" s="94"/>
      <c r="AY996" s="391">
        <f t="shared" si="626"/>
        <v>988983</v>
      </c>
      <c r="AZ996" s="95">
        <f t="shared" si="632"/>
        <v>0</v>
      </c>
      <c r="BA996" s="49" t="str">
        <f t="shared" si="607"/>
        <v>静岡県富士宮市青木平４３－１～２</v>
      </c>
      <c r="BB996" s="48">
        <f t="shared" si="633"/>
        <v>2</v>
      </c>
      <c r="BC996" s="96">
        <f t="shared" si="608"/>
        <v>0</v>
      </c>
      <c r="BD996" s="89" t="str">
        <f t="shared" si="630"/>
        <v>【支払済】</v>
      </c>
      <c r="BE996" s="97">
        <f t="shared" si="610"/>
        <v>0</v>
      </c>
      <c r="BF996" s="97">
        <f t="shared" si="611"/>
        <v>0</v>
      </c>
      <c r="BG996" s="97">
        <f t="shared" si="612"/>
        <v>0</v>
      </c>
      <c r="BH996" s="97">
        <f t="shared" si="613"/>
        <v>0</v>
      </c>
      <c r="BI996" s="97">
        <f t="shared" si="614"/>
        <v>0</v>
      </c>
      <c r="BJ996" s="97">
        <f t="shared" si="615"/>
        <v>0</v>
      </c>
      <c r="BK996" s="97">
        <f t="shared" si="616"/>
        <v>0</v>
      </c>
      <c r="BL996" s="97">
        <f t="shared" si="617"/>
        <v>0</v>
      </c>
      <c r="BM996" s="97">
        <f t="shared" si="618"/>
        <v>0</v>
      </c>
      <c r="BN996" s="97">
        <f t="shared" si="619"/>
        <v>0</v>
      </c>
      <c r="BO996" s="97">
        <f t="shared" si="620"/>
        <v>0</v>
      </c>
      <c r="BP996" s="97">
        <f t="shared" si="621"/>
        <v>0</v>
      </c>
      <c r="BQ996" s="97">
        <f t="shared" si="622"/>
        <v>0</v>
      </c>
      <c r="BR996" s="97">
        <f t="shared" si="623"/>
        <v>0</v>
      </c>
      <c r="BS996" s="98">
        <f t="shared" si="624"/>
        <v>0</v>
      </c>
      <c r="BT996" s="182"/>
      <c r="BV996" s="492"/>
    </row>
    <row r="997" spans="1:74" s="118" customFormat="1" ht="31.5" customHeight="1" x14ac:dyDescent="0.25">
      <c r="A997" s="74">
        <v>22</v>
      </c>
      <c r="B997" s="75">
        <v>456</v>
      </c>
      <c r="C997" s="49" t="s">
        <v>378</v>
      </c>
      <c r="D997" s="76" t="s">
        <v>3393</v>
      </c>
      <c r="E997" s="48" t="s">
        <v>1117</v>
      </c>
      <c r="F997" s="87"/>
      <c r="G997" s="87"/>
      <c r="H997" s="87"/>
      <c r="I997" s="87"/>
      <c r="J997" s="109"/>
      <c r="K997" s="87"/>
      <c r="L997" s="87"/>
      <c r="M997" s="48" t="s">
        <v>2972</v>
      </c>
      <c r="N997" s="49" t="s">
        <v>1669</v>
      </c>
      <c r="O997" s="49"/>
      <c r="P997" s="76" t="str">
        <f t="shared" si="631"/>
        <v/>
      </c>
      <c r="Q997" s="88" t="s">
        <v>752</v>
      </c>
      <c r="R997" s="49"/>
      <c r="S997" s="76" t="s">
        <v>1854</v>
      </c>
      <c r="T997" s="76" t="s">
        <v>133</v>
      </c>
      <c r="U997" s="89"/>
      <c r="V997" s="90">
        <v>2</v>
      </c>
      <c r="W997" s="399">
        <f t="shared" ref="W997:W1060" si="634">(AM997+AN997)/V997</f>
        <v>494491.5</v>
      </c>
      <c r="X997" s="171" t="s">
        <v>3675</v>
      </c>
      <c r="Y997" s="76"/>
      <c r="Z997" s="473" t="s">
        <v>4575</v>
      </c>
      <c r="AA997" s="473" t="s">
        <v>4575</v>
      </c>
      <c r="AB997" s="473" t="s">
        <v>4576</v>
      </c>
      <c r="AC997" s="132">
        <v>43516</v>
      </c>
      <c r="AD997" s="132">
        <v>43484</v>
      </c>
      <c r="AE997" s="132">
        <v>41708</v>
      </c>
      <c r="AF997" s="132" t="str">
        <f t="shared" ref="AF997:AF1024" si="635">+IF(AD997=AE997,"SAME","")</f>
        <v/>
      </c>
      <c r="AG997" s="132">
        <f t="shared" ref="AG997:AG1024" si="636">+IF(AE997="",AD997,IF(AD997&gt;AE997,AE997,AD997))</f>
        <v>41708</v>
      </c>
      <c r="AH997" s="132"/>
      <c r="AI997" s="204"/>
      <c r="AJ997" s="205"/>
      <c r="AK997" s="206"/>
      <c r="AL997" s="207"/>
      <c r="AM997" s="208">
        <f>284284+704699</f>
        <v>988983</v>
      </c>
      <c r="AN997" s="93"/>
      <c r="AO997" s="49" t="str">
        <f t="shared" ref="AO997:AO1060" si="637">N997</f>
        <v>静岡県富士宮市青木平４３－１～２</v>
      </c>
      <c r="AP997" s="49"/>
      <c r="AQ997" s="89">
        <v>43546</v>
      </c>
      <c r="AR997" s="93">
        <v>988983</v>
      </c>
      <c r="AS997" s="89"/>
      <c r="AT997" s="93"/>
      <c r="AU997" s="89"/>
      <c r="AV997" s="93"/>
      <c r="AW997" s="89"/>
      <c r="AX997" s="94"/>
      <c r="AY997" s="391">
        <f t="shared" si="626"/>
        <v>988983</v>
      </c>
      <c r="AZ997" s="95">
        <f t="shared" si="632"/>
        <v>0</v>
      </c>
      <c r="BA997" s="49" t="str">
        <f t="shared" ref="BA997:BA1024" si="638">N997</f>
        <v>静岡県富士宮市青木平４３－１～２</v>
      </c>
      <c r="BB997" s="48">
        <f t="shared" si="633"/>
        <v>2</v>
      </c>
      <c r="BC997" s="96">
        <f t="shared" ref="BC997:BC1024" si="639">Y997</f>
        <v>0</v>
      </c>
      <c r="BD997" s="89">
        <f t="shared" si="630"/>
        <v>43516</v>
      </c>
      <c r="BE997" s="97">
        <f t="shared" ref="BE997:BE1024" si="640">IF(OR(AC997="期限未記載",AC997="期限超過"),AZ997,0)</f>
        <v>0</v>
      </c>
      <c r="BF997" s="97">
        <f t="shared" ref="BF997:BF1024" si="641">IF(AND(BD997&lt;=43506,BD997&lt;&gt;""),AZ997,0)</f>
        <v>0</v>
      </c>
      <c r="BG997" s="97">
        <f t="shared" ref="BG997:BG1024" si="642">IF(AND(BD997&lt;=43511,BD997&gt;=43507),AZ997,0)</f>
        <v>0</v>
      </c>
      <c r="BH997" s="97">
        <f t="shared" ref="BH997:BH1024" si="643">IF(AND(BD997&lt;=43516,BD997&gt;=43512),AZ997,0)</f>
        <v>0</v>
      </c>
      <c r="BI997" s="97">
        <f t="shared" ref="BI997:BI1024" si="644">IF(AND(BD997&lt;=43521,BD997&gt;=43517),AZ997,0)</f>
        <v>0</v>
      </c>
      <c r="BJ997" s="97">
        <f t="shared" ref="BJ997:BJ1024" si="645">IF(AND(BD997&lt;=43524,BD997&gt;=43522),AZ997,0)</f>
        <v>0</v>
      </c>
      <c r="BK997" s="97">
        <f t="shared" ref="BK997:BK1024" si="646">IF(AND(BD997&lt;=43529,BD997&gt;=43525),AZ997,0)</f>
        <v>0</v>
      </c>
      <c r="BL997" s="97">
        <f t="shared" ref="BL997:BL1024" si="647">IF(AND(BD997&lt;=43534,BD997&gt;=43530),AZ997,0)</f>
        <v>0</v>
      </c>
      <c r="BM997" s="97">
        <f t="shared" ref="BM997:BM1024" si="648">IF(AND(BD997&lt;=43539,BD997&gt;=43535),AZ997,0)</f>
        <v>0</v>
      </c>
      <c r="BN997" s="97">
        <f t="shared" ref="BN997:BN1024" si="649">IF(AND(BD997&lt;=43544,BD997&gt;=43540),AZ997,0)</f>
        <v>0</v>
      </c>
      <c r="BO997" s="97">
        <f t="shared" ref="BO997:BO1024" si="650">IF(AND(BD997&lt;=43549,BD997&gt;=43545),AZ997,0)</f>
        <v>0</v>
      </c>
      <c r="BP997" s="97">
        <f t="shared" ref="BP997:BP1024" si="651">IF(AND(BD997&lt;=43555,BD997&gt;=43550),AZ997,0)</f>
        <v>0</v>
      </c>
      <c r="BQ997" s="97">
        <f t="shared" ref="BQ997:BQ1024" si="652">IF(AND(BD997&lt;=43560,BD997&gt;=43556),AZ997,0)</f>
        <v>0</v>
      </c>
      <c r="BR997" s="97">
        <f t="shared" ref="BR997:BR1024" si="653">IF(AND($BD997&lt;=43565,$BD997&gt;=43561),$AZ997,0)</f>
        <v>0</v>
      </c>
      <c r="BS997" s="98">
        <f t="shared" ref="BS997:BS1024" si="654">AZ997-SUM(BE997:BR997)</f>
        <v>0</v>
      </c>
      <c r="BT997" s="182"/>
      <c r="BV997" s="136"/>
    </row>
    <row r="998" spans="1:74" s="118" customFormat="1" ht="31.5" customHeight="1" x14ac:dyDescent="0.25">
      <c r="A998" s="74">
        <v>22</v>
      </c>
      <c r="B998" s="75">
        <v>457</v>
      </c>
      <c r="C998" s="49" t="s">
        <v>378</v>
      </c>
      <c r="D998" s="76"/>
      <c r="E998" s="48" t="s">
        <v>1138</v>
      </c>
      <c r="F998" s="87" t="s">
        <v>2688</v>
      </c>
      <c r="G998" s="87"/>
      <c r="H998" s="87"/>
      <c r="I998" s="87"/>
      <c r="J998" s="109"/>
      <c r="K998" s="87"/>
      <c r="L998" s="87"/>
      <c r="M998" s="48" t="s">
        <v>2371</v>
      </c>
      <c r="N998" s="49" t="s">
        <v>1670</v>
      </c>
      <c r="O998" s="49"/>
      <c r="P998" s="76" t="str">
        <f t="shared" si="631"/>
        <v/>
      </c>
      <c r="Q998" s="88" t="s">
        <v>753</v>
      </c>
      <c r="R998" s="49"/>
      <c r="S998" s="76" t="s">
        <v>1854</v>
      </c>
      <c r="T998" s="76" t="s">
        <v>133</v>
      </c>
      <c r="U998" s="89"/>
      <c r="V998" s="90">
        <v>1</v>
      </c>
      <c r="W998" s="399">
        <f t="shared" si="634"/>
        <v>101627</v>
      </c>
      <c r="X998" s="171" t="s">
        <v>2689</v>
      </c>
      <c r="Y998" s="76"/>
      <c r="Z998" s="473" t="s">
        <v>4575</v>
      </c>
      <c r="AA998" s="473" t="s">
        <v>4575</v>
      </c>
      <c r="AB998" s="473" t="s">
        <v>3743</v>
      </c>
      <c r="AC998" s="132">
        <v>43524</v>
      </c>
      <c r="AD998" s="132">
        <v>43494</v>
      </c>
      <c r="AE998" s="132">
        <v>41718</v>
      </c>
      <c r="AF998" s="132" t="str">
        <f t="shared" si="635"/>
        <v/>
      </c>
      <c r="AG998" s="132">
        <f t="shared" si="636"/>
        <v>41718</v>
      </c>
      <c r="AH998" s="132"/>
      <c r="AI998" s="204"/>
      <c r="AJ998" s="205"/>
      <c r="AK998" s="206"/>
      <c r="AL998" s="207"/>
      <c r="AM998" s="208">
        <v>101627</v>
      </c>
      <c r="AN998" s="93"/>
      <c r="AO998" s="49" t="str">
        <f t="shared" si="637"/>
        <v>静岡県富士宮市青木平６９</v>
      </c>
      <c r="AP998" s="49"/>
      <c r="AQ998" s="89"/>
      <c r="AR998" s="93"/>
      <c r="AS998" s="89"/>
      <c r="AT998" s="93"/>
      <c r="AU998" s="89"/>
      <c r="AV998" s="93"/>
      <c r="AW998" s="89"/>
      <c r="AX998" s="94"/>
      <c r="AY998" s="391">
        <f t="shared" si="626"/>
        <v>0</v>
      </c>
      <c r="AZ998" s="95">
        <f t="shared" si="632"/>
        <v>101627</v>
      </c>
      <c r="BA998" s="49" t="str">
        <f t="shared" si="638"/>
        <v>静岡県富士宮市青木平６９</v>
      </c>
      <c r="BB998" s="48">
        <f t="shared" si="633"/>
        <v>1</v>
      </c>
      <c r="BC998" s="96">
        <f t="shared" si="639"/>
        <v>0</v>
      </c>
      <c r="BD998" s="89">
        <f t="shared" si="630"/>
        <v>43524</v>
      </c>
      <c r="BE998" s="97">
        <f t="shared" si="640"/>
        <v>0</v>
      </c>
      <c r="BF998" s="97">
        <f t="shared" si="641"/>
        <v>0</v>
      </c>
      <c r="BG998" s="97">
        <f t="shared" si="642"/>
        <v>0</v>
      </c>
      <c r="BH998" s="97">
        <f t="shared" si="643"/>
        <v>0</v>
      </c>
      <c r="BI998" s="97">
        <f t="shared" si="644"/>
        <v>0</v>
      </c>
      <c r="BJ998" s="97">
        <f t="shared" si="645"/>
        <v>101627</v>
      </c>
      <c r="BK998" s="97">
        <f t="shared" si="646"/>
        <v>0</v>
      </c>
      <c r="BL998" s="97">
        <f t="shared" si="647"/>
        <v>0</v>
      </c>
      <c r="BM998" s="97">
        <f t="shared" si="648"/>
        <v>0</v>
      </c>
      <c r="BN998" s="97">
        <f t="shared" si="649"/>
        <v>0</v>
      </c>
      <c r="BO998" s="97">
        <f t="shared" si="650"/>
        <v>0</v>
      </c>
      <c r="BP998" s="97">
        <f t="shared" si="651"/>
        <v>0</v>
      </c>
      <c r="BQ998" s="97">
        <f t="shared" si="652"/>
        <v>0</v>
      </c>
      <c r="BR998" s="97">
        <f t="shared" si="653"/>
        <v>0</v>
      </c>
      <c r="BS998" s="98">
        <f t="shared" si="654"/>
        <v>0</v>
      </c>
      <c r="BT998" s="182"/>
      <c r="BV998" s="136"/>
    </row>
    <row r="999" spans="1:74" s="118" customFormat="1" ht="31.5" customHeight="1" x14ac:dyDescent="0.25">
      <c r="A999" s="74">
        <v>22</v>
      </c>
      <c r="B999" s="75">
        <v>459</v>
      </c>
      <c r="C999" s="49" t="s">
        <v>378</v>
      </c>
      <c r="D999" s="76" t="s">
        <v>3393</v>
      </c>
      <c r="E999" s="48" t="s">
        <v>1115</v>
      </c>
      <c r="F999" s="87" t="s">
        <v>4244</v>
      </c>
      <c r="G999" s="87"/>
      <c r="H999" s="87"/>
      <c r="I999" s="87"/>
      <c r="J999" s="109"/>
      <c r="K999" s="87"/>
      <c r="L999" s="87"/>
      <c r="M999" s="48" t="s">
        <v>2972</v>
      </c>
      <c r="N999" s="49" t="s">
        <v>1671</v>
      </c>
      <c r="O999" s="49"/>
      <c r="P999" s="49"/>
      <c r="Q999" s="88" t="s">
        <v>213</v>
      </c>
      <c r="R999" s="49"/>
      <c r="S999" s="76" t="s">
        <v>1854</v>
      </c>
      <c r="T999" s="76" t="s">
        <v>133</v>
      </c>
      <c r="U999" s="110"/>
      <c r="V999" s="143">
        <v>2</v>
      </c>
      <c r="W999" s="399">
        <f t="shared" si="634"/>
        <v>415500</v>
      </c>
      <c r="X999" s="171" t="s">
        <v>2525</v>
      </c>
      <c r="Y999" s="419"/>
      <c r="Z999" s="473" t="s">
        <v>4575</v>
      </c>
      <c r="AA999" s="473" t="s">
        <v>4575</v>
      </c>
      <c r="AB999" s="473" t="s">
        <v>4576</v>
      </c>
      <c r="AC999" s="121"/>
      <c r="AD999" s="132">
        <v>42388</v>
      </c>
      <c r="AE999" s="132"/>
      <c r="AF999" s="132" t="str">
        <f t="shared" si="635"/>
        <v/>
      </c>
      <c r="AG999" s="132">
        <f t="shared" si="636"/>
        <v>42388</v>
      </c>
      <c r="AH999" s="132"/>
      <c r="AI999" s="132"/>
      <c r="AJ999" s="132"/>
      <c r="AK999" s="112"/>
      <c r="AL999" s="132"/>
      <c r="AM999" s="213"/>
      <c r="AN999" s="111">
        <v>831000</v>
      </c>
      <c r="AO999" s="49" t="str">
        <f t="shared" si="637"/>
        <v>静岡県富士宮市青木平７５－１～２</v>
      </c>
      <c r="AP999" s="208">
        <v>318694</v>
      </c>
      <c r="AQ999" s="89">
        <v>43546</v>
      </c>
      <c r="AR999" s="93">
        <v>318694</v>
      </c>
      <c r="AS999" s="89"/>
      <c r="AT999" s="93"/>
      <c r="AU999" s="89"/>
      <c r="AV999" s="93"/>
      <c r="AW999" s="107"/>
      <c r="AX999" s="103"/>
      <c r="AY999" s="391">
        <f t="shared" si="626"/>
        <v>318694</v>
      </c>
      <c r="AZ999" s="95" t="str">
        <f t="shared" si="632"/>
        <v/>
      </c>
      <c r="BA999" s="49" t="str">
        <f t="shared" si="638"/>
        <v>静岡県富士宮市青木平７５－１～２</v>
      </c>
      <c r="BB999" s="48">
        <f t="shared" si="633"/>
        <v>2</v>
      </c>
      <c r="BC999" s="96">
        <f t="shared" si="639"/>
        <v>0</v>
      </c>
      <c r="BD999" s="89">
        <f t="shared" si="630"/>
        <v>0</v>
      </c>
      <c r="BE999" s="97">
        <f t="shared" si="640"/>
        <v>0</v>
      </c>
      <c r="BF999" s="97" t="str">
        <f t="shared" si="641"/>
        <v/>
      </c>
      <c r="BG999" s="97">
        <f t="shared" si="642"/>
        <v>0</v>
      </c>
      <c r="BH999" s="97">
        <f t="shared" si="643"/>
        <v>0</v>
      </c>
      <c r="BI999" s="97">
        <f t="shared" si="644"/>
        <v>0</v>
      </c>
      <c r="BJ999" s="97">
        <f t="shared" si="645"/>
        <v>0</v>
      </c>
      <c r="BK999" s="97">
        <f t="shared" si="646"/>
        <v>0</v>
      </c>
      <c r="BL999" s="97">
        <f t="shared" si="647"/>
        <v>0</v>
      </c>
      <c r="BM999" s="97">
        <f t="shared" si="648"/>
        <v>0</v>
      </c>
      <c r="BN999" s="97">
        <f t="shared" si="649"/>
        <v>0</v>
      </c>
      <c r="BO999" s="97">
        <f t="shared" si="650"/>
        <v>0</v>
      </c>
      <c r="BP999" s="97">
        <f t="shared" si="651"/>
        <v>0</v>
      </c>
      <c r="BQ999" s="97">
        <f t="shared" si="652"/>
        <v>0</v>
      </c>
      <c r="BR999" s="97">
        <f t="shared" si="653"/>
        <v>0</v>
      </c>
      <c r="BS999" s="98" t="e">
        <f t="shared" si="654"/>
        <v>#VALUE!</v>
      </c>
      <c r="BT999" s="182"/>
      <c r="BV999" s="492"/>
    </row>
    <row r="1000" spans="1:74" s="118" customFormat="1" ht="31.5" customHeight="1" x14ac:dyDescent="0.25">
      <c r="A1000" s="74"/>
      <c r="B1000" s="75">
        <v>458</v>
      </c>
      <c r="C1000" s="49" t="s">
        <v>378</v>
      </c>
      <c r="D1000" s="76"/>
      <c r="E1000" s="48" t="s">
        <v>1115</v>
      </c>
      <c r="F1000" s="87" t="s">
        <v>4243</v>
      </c>
      <c r="G1000" s="87"/>
      <c r="H1000" s="87"/>
      <c r="I1000" s="87"/>
      <c r="J1000" s="109"/>
      <c r="K1000" s="87"/>
      <c r="L1000" s="87"/>
      <c r="M1000" s="48" t="s">
        <v>2972</v>
      </c>
      <c r="N1000" s="49" t="s">
        <v>1671</v>
      </c>
      <c r="O1000" s="49"/>
      <c r="P1000" s="76" t="str">
        <f t="shared" ref="P1000:P1007" si="655">IF(COUNTIF(N1000,"*未確定*"),"番地未確定","")</f>
        <v/>
      </c>
      <c r="Q1000" s="88" t="s">
        <v>754</v>
      </c>
      <c r="R1000" s="49"/>
      <c r="S1000" s="76" t="s">
        <v>1854</v>
      </c>
      <c r="T1000" s="76" t="s">
        <v>133</v>
      </c>
      <c r="U1000" s="89"/>
      <c r="V1000" s="90">
        <v>2</v>
      </c>
      <c r="W1000" s="399">
        <f t="shared" si="634"/>
        <v>210163</v>
      </c>
      <c r="X1000" s="171" t="s">
        <v>2525</v>
      </c>
      <c r="Y1000" s="419"/>
      <c r="Z1000" s="473" t="s">
        <v>4575</v>
      </c>
      <c r="AA1000" s="473" t="s">
        <v>4575</v>
      </c>
      <c r="AB1000" s="473" t="s">
        <v>4576</v>
      </c>
      <c r="AC1000" s="132">
        <v>43516</v>
      </c>
      <c r="AD1000" s="132">
        <v>43484</v>
      </c>
      <c r="AE1000" s="132">
        <v>41708</v>
      </c>
      <c r="AF1000" s="132" t="str">
        <f t="shared" si="635"/>
        <v/>
      </c>
      <c r="AG1000" s="132">
        <f t="shared" si="636"/>
        <v>41708</v>
      </c>
      <c r="AH1000" s="132"/>
      <c r="AI1000" s="204"/>
      <c r="AJ1000" s="205"/>
      <c r="AK1000" s="206"/>
      <c r="AL1000" s="207"/>
      <c r="AM1000" s="208">
        <f>318694+101632</f>
        <v>420326</v>
      </c>
      <c r="AN1000" s="93"/>
      <c r="AO1000" s="49" t="str">
        <f t="shared" si="637"/>
        <v>静岡県富士宮市青木平７５－１～２</v>
      </c>
      <c r="AP1000" s="208">
        <v>101632</v>
      </c>
      <c r="AQ1000" s="89">
        <v>43546</v>
      </c>
      <c r="AR1000" s="93">
        <v>101632</v>
      </c>
      <c r="AS1000" s="89"/>
      <c r="AT1000" s="93"/>
      <c r="AU1000" s="89"/>
      <c r="AV1000" s="93"/>
      <c r="AW1000" s="89"/>
      <c r="AX1000" s="94"/>
      <c r="AY1000" s="391">
        <f t="shared" si="626"/>
        <v>101632</v>
      </c>
      <c r="AZ1000" s="95">
        <f t="shared" si="632"/>
        <v>318694</v>
      </c>
      <c r="BA1000" s="49" t="str">
        <f t="shared" si="638"/>
        <v>静岡県富士宮市青木平７５－１～２</v>
      </c>
      <c r="BB1000" s="48">
        <f t="shared" si="633"/>
        <v>2</v>
      </c>
      <c r="BC1000" s="96">
        <f t="shared" si="639"/>
        <v>0</v>
      </c>
      <c r="BD1000" s="89">
        <f t="shared" si="630"/>
        <v>43516</v>
      </c>
      <c r="BE1000" s="97">
        <f t="shared" si="640"/>
        <v>0</v>
      </c>
      <c r="BF1000" s="97">
        <f t="shared" si="641"/>
        <v>0</v>
      </c>
      <c r="BG1000" s="97">
        <f t="shared" si="642"/>
        <v>0</v>
      </c>
      <c r="BH1000" s="97">
        <f t="shared" si="643"/>
        <v>318694</v>
      </c>
      <c r="BI1000" s="97">
        <f t="shared" si="644"/>
        <v>0</v>
      </c>
      <c r="BJ1000" s="97">
        <f t="shared" si="645"/>
        <v>0</v>
      </c>
      <c r="BK1000" s="97">
        <f t="shared" si="646"/>
        <v>0</v>
      </c>
      <c r="BL1000" s="97">
        <f t="shared" si="647"/>
        <v>0</v>
      </c>
      <c r="BM1000" s="97">
        <f t="shared" si="648"/>
        <v>0</v>
      </c>
      <c r="BN1000" s="97">
        <f t="shared" si="649"/>
        <v>0</v>
      </c>
      <c r="BO1000" s="97">
        <f t="shared" si="650"/>
        <v>0</v>
      </c>
      <c r="BP1000" s="97">
        <f t="shared" si="651"/>
        <v>0</v>
      </c>
      <c r="BQ1000" s="97">
        <f t="shared" si="652"/>
        <v>0</v>
      </c>
      <c r="BR1000" s="97">
        <f t="shared" si="653"/>
        <v>0</v>
      </c>
      <c r="BS1000" s="98">
        <f t="shared" si="654"/>
        <v>0</v>
      </c>
      <c r="BT1000" s="182"/>
      <c r="BV1000" s="492"/>
    </row>
    <row r="1001" spans="1:74" s="118" customFormat="1" ht="31.5" customHeight="1" x14ac:dyDescent="0.25">
      <c r="A1001" s="74">
        <v>22</v>
      </c>
      <c r="B1001" s="75">
        <v>460</v>
      </c>
      <c r="C1001" s="49" t="s">
        <v>378</v>
      </c>
      <c r="D1001" s="76"/>
      <c r="E1001" s="48" t="s">
        <v>1139</v>
      </c>
      <c r="F1001" s="87" t="s">
        <v>2692</v>
      </c>
      <c r="G1001" s="87"/>
      <c r="H1001" s="87"/>
      <c r="I1001" s="87"/>
      <c r="J1001" s="109"/>
      <c r="K1001" s="87"/>
      <c r="L1001" s="87"/>
      <c r="M1001" s="48" t="s">
        <v>2371</v>
      </c>
      <c r="N1001" s="49" t="s">
        <v>1680</v>
      </c>
      <c r="O1001" s="49"/>
      <c r="P1001" s="76" t="str">
        <f t="shared" si="655"/>
        <v/>
      </c>
      <c r="Q1001" s="88" t="s">
        <v>757</v>
      </c>
      <c r="R1001" s="49"/>
      <c r="S1001" s="76" t="s">
        <v>1854</v>
      </c>
      <c r="T1001" s="76" t="s">
        <v>133</v>
      </c>
      <c r="U1001" s="89"/>
      <c r="V1001" s="90">
        <v>1</v>
      </c>
      <c r="W1001" s="399">
        <f t="shared" si="634"/>
        <v>11199958</v>
      </c>
      <c r="X1001" s="171" t="s">
        <v>2693</v>
      </c>
      <c r="Y1001" s="76"/>
      <c r="Z1001" s="76"/>
      <c r="AA1001" s="76"/>
      <c r="AB1001" s="76"/>
      <c r="AC1001" s="132">
        <v>43524</v>
      </c>
      <c r="AD1001" s="132">
        <v>43494</v>
      </c>
      <c r="AE1001" s="132">
        <v>41725</v>
      </c>
      <c r="AF1001" s="132" t="str">
        <f t="shared" si="635"/>
        <v/>
      </c>
      <c r="AG1001" s="132">
        <f t="shared" si="636"/>
        <v>41725</v>
      </c>
      <c r="AH1001" s="132"/>
      <c r="AI1001" s="204"/>
      <c r="AJ1001" s="205"/>
      <c r="AK1001" s="206"/>
      <c r="AL1001" s="207"/>
      <c r="AM1001" s="208">
        <v>11199958</v>
      </c>
      <c r="AN1001" s="93"/>
      <c r="AO1001" s="49" t="str">
        <f t="shared" si="637"/>
        <v>静岡県富士宮市大岩字玉木平１１１８－１</v>
      </c>
      <c r="AP1001" s="49"/>
      <c r="AQ1001" s="89"/>
      <c r="AR1001" s="93"/>
      <c r="AS1001" s="89"/>
      <c r="AT1001" s="93"/>
      <c r="AU1001" s="89"/>
      <c r="AV1001" s="93"/>
      <c r="AW1001" s="89"/>
      <c r="AX1001" s="94"/>
      <c r="AY1001" s="391">
        <f t="shared" si="626"/>
        <v>0</v>
      </c>
      <c r="AZ1001" s="95">
        <f t="shared" si="632"/>
        <v>11199958</v>
      </c>
      <c r="BA1001" s="49" t="str">
        <f t="shared" si="638"/>
        <v>静岡県富士宮市大岩字玉木平１１１８－１</v>
      </c>
      <c r="BB1001" s="48">
        <f t="shared" si="633"/>
        <v>1</v>
      </c>
      <c r="BC1001" s="96">
        <f t="shared" si="639"/>
        <v>0</v>
      </c>
      <c r="BD1001" s="89">
        <f t="shared" si="630"/>
        <v>43524</v>
      </c>
      <c r="BE1001" s="97">
        <f t="shared" si="640"/>
        <v>0</v>
      </c>
      <c r="BF1001" s="97">
        <f t="shared" si="641"/>
        <v>0</v>
      </c>
      <c r="BG1001" s="97">
        <f t="shared" si="642"/>
        <v>0</v>
      </c>
      <c r="BH1001" s="97">
        <f t="shared" si="643"/>
        <v>0</v>
      </c>
      <c r="BI1001" s="97">
        <f t="shared" si="644"/>
        <v>0</v>
      </c>
      <c r="BJ1001" s="97">
        <f t="shared" si="645"/>
        <v>11199958</v>
      </c>
      <c r="BK1001" s="97">
        <f t="shared" si="646"/>
        <v>0</v>
      </c>
      <c r="BL1001" s="97">
        <f t="shared" si="647"/>
        <v>0</v>
      </c>
      <c r="BM1001" s="97">
        <f t="shared" si="648"/>
        <v>0</v>
      </c>
      <c r="BN1001" s="97">
        <f t="shared" si="649"/>
        <v>0</v>
      </c>
      <c r="BO1001" s="97">
        <f t="shared" si="650"/>
        <v>0</v>
      </c>
      <c r="BP1001" s="97">
        <f t="shared" si="651"/>
        <v>0</v>
      </c>
      <c r="BQ1001" s="97">
        <f t="shared" si="652"/>
        <v>0</v>
      </c>
      <c r="BR1001" s="97">
        <f t="shared" si="653"/>
        <v>0</v>
      </c>
      <c r="BS1001" s="98">
        <f t="shared" si="654"/>
        <v>0</v>
      </c>
      <c r="BT1001" s="182"/>
      <c r="BV1001" s="136"/>
    </row>
    <row r="1002" spans="1:74" s="118" customFormat="1" ht="31.5" customHeight="1" x14ac:dyDescent="0.25">
      <c r="A1002" s="74">
        <v>22</v>
      </c>
      <c r="B1002" s="75">
        <v>462</v>
      </c>
      <c r="C1002" s="49" t="s">
        <v>378</v>
      </c>
      <c r="D1002" s="76" t="s">
        <v>3393</v>
      </c>
      <c r="E1002" s="48" t="s">
        <v>1226</v>
      </c>
      <c r="F1002" s="87"/>
      <c r="G1002" s="87"/>
      <c r="H1002" s="87"/>
      <c r="I1002" s="87"/>
      <c r="J1002" s="109"/>
      <c r="K1002" s="87"/>
      <c r="L1002" s="87"/>
      <c r="M1002" s="48" t="s">
        <v>2371</v>
      </c>
      <c r="N1002" s="49" t="s">
        <v>1679</v>
      </c>
      <c r="O1002" s="49"/>
      <c r="P1002" s="76" t="str">
        <f t="shared" si="655"/>
        <v/>
      </c>
      <c r="Q1002" s="88" t="s">
        <v>755</v>
      </c>
      <c r="R1002" s="49"/>
      <c r="S1002" s="76" t="s">
        <v>1854</v>
      </c>
      <c r="T1002" s="76" t="s">
        <v>133</v>
      </c>
      <c r="U1002" s="89"/>
      <c r="V1002" s="90">
        <v>1</v>
      </c>
      <c r="W1002" s="399">
        <f t="shared" si="634"/>
        <v>1951596</v>
      </c>
      <c r="X1002" s="171" t="s">
        <v>2691</v>
      </c>
      <c r="Y1002" s="121"/>
      <c r="Z1002" s="121"/>
      <c r="AA1002" s="121"/>
      <c r="AB1002" s="121"/>
      <c r="AC1002" s="121"/>
      <c r="AD1002" s="132">
        <v>42969</v>
      </c>
      <c r="AE1002" s="132"/>
      <c r="AF1002" s="132" t="str">
        <f t="shared" si="635"/>
        <v/>
      </c>
      <c r="AG1002" s="132">
        <f t="shared" si="636"/>
        <v>42969</v>
      </c>
      <c r="AH1002" s="132"/>
      <c r="AI1002" s="132"/>
      <c r="AJ1002" s="132"/>
      <c r="AK1002" s="112"/>
      <c r="AL1002" s="132"/>
      <c r="AM1002" s="213"/>
      <c r="AN1002" s="111">
        <v>1951596</v>
      </c>
      <c r="AO1002" s="49" t="str">
        <f t="shared" si="637"/>
        <v>静岡県富士宮市猪之頭字中山２１９２－４９～５０</v>
      </c>
      <c r="AP1002" s="49"/>
      <c r="AQ1002" s="89"/>
      <c r="AR1002" s="93"/>
      <c r="AS1002" s="89"/>
      <c r="AT1002" s="93"/>
      <c r="AU1002" s="89"/>
      <c r="AV1002" s="93"/>
      <c r="AW1002" s="107"/>
      <c r="AX1002" s="103"/>
      <c r="AY1002" s="391">
        <f t="shared" si="626"/>
        <v>0</v>
      </c>
      <c r="AZ1002" s="95" t="str">
        <f t="shared" si="632"/>
        <v/>
      </c>
      <c r="BA1002" s="49" t="str">
        <f t="shared" si="638"/>
        <v>静岡県富士宮市猪之頭字中山２１９２－４９～５０</v>
      </c>
      <c r="BB1002" s="48">
        <f t="shared" si="633"/>
        <v>1</v>
      </c>
      <c r="BC1002" s="96">
        <f t="shared" si="639"/>
        <v>0</v>
      </c>
      <c r="BD1002" s="89">
        <f t="shared" si="630"/>
        <v>0</v>
      </c>
      <c r="BE1002" s="97">
        <f t="shared" si="640"/>
        <v>0</v>
      </c>
      <c r="BF1002" s="97" t="str">
        <f t="shared" si="641"/>
        <v/>
      </c>
      <c r="BG1002" s="97">
        <f t="shared" si="642"/>
        <v>0</v>
      </c>
      <c r="BH1002" s="97">
        <f t="shared" si="643"/>
        <v>0</v>
      </c>
      <c r="BI1002" s="97">
        <f t="shared" si="644"/>
        <v>0</v>
      </c>
      <c r="BJ1002" s="97">
        <f t="shared" si="645"/>
        <v>0</v>
      </c>
      <c r="BK1002" s="97">
        <f t="shared" si="646"/>
        <v>0</v>
      </c>
      <c r="BL1002" s="97">
        <f t="shared" si="647"/>
        <v>0</v>
      </c>
      <c r="BM1002" s="97">
        <f t="shared" si="648"/>
        <v>0</v>
      </c>
      <c r="BN1002" s="97">
        <f t="shared" si="649"/>
        <v>0</v>
      </c>
      <c r="BO1002" s="97">
        <f t="shared" si="650"/>
        <v>0</v>
      </c>
      <c r="BP1002" s="97">
        <f t="shared" si="651"/>
        <v>0</v>
      </c>
      <c r="BQ1002" s="97">
        <f t="shared" si="652"/>
        <v>0</v>
      </c>
      <c r="BR1002" s="97">
        <f t="shared" si="653"/>
        <v>0</v>
      </c>
      <c r="BS1002" s="98" t="e">
        <f t="shared" si="654"/>
        <v>#VALUE!</v>
      </c>
      <c r="BT1002" s="182"/>
      <c r="BV1002" s="136"/>
    </row>
    <row r="1003" spans="1:74" s="118" customFormat="1" ht="31.5" customHeight="1" x14ac:dyDescent="0.25">
      <c r="A1003" s="74">
        <v>22</v>
      </c>
      <c r="B1003" s="75">
        <v>461</v>
      </c>
      <c r="C1003" s="49" t="s">
        <v>378</v>
      </c>
      <c r="D1003" s="76"/>
      <c r="E1003" s="48" t="s">
        <v>1226</v>
      </c>
      <c r="F1003" s="87" t="s">
        <v>2690</v>
      </c>
      <c r="G1003" s="87"/>
      <c r="H1003" s="87"/>
      <c r="I1003" s="87"/>
      <c r="J1003" s="109"/>
      <c r="K1003" s="87"/>
      <c r="L1003" s="87"/>
      <c r="M1003" s="48" t="s">
        <v>2371</v>
      </c>
      <c r="N1003" s="49" t="s">
        <v>1679</v>
      </c>
      <c r="O1003" s="49"/>
      <c r="P1003" s="76" t="str">
        <f t="shared" si="655"/>
        <v/>
      </c>
      <c r="Q1003" s="88" t="s">
        <v>755</v>
      </c>
      <c r="R1003" s="49"/>
      <c r="S1003" s="76" t="s">
        <v>1854</v>
      </c>
      <c r="T1003" s="76" t="s">
        <v>133</v>
      </c>
      <c r="U1003" s="89"/>
      <c r="V1003" s="90">
        <v>1</v>
      </c>
      <c r="W1003" s="399">
        <f t="shared" si="634"/>
        <v>1951596</v>
      </c>
      <c r="X1003" s="171" t="s">
        <v>2691</v>
      </c>
      <c r="Y1003" s="76"/>
      <c r="Z1003" s="76"/>
      <c r="AA1003" s="76"/>
      <c r="AB1003" s="76"/>
      <c r="AC1003" s="132">
        <v>43524</v>
      </c>
      <c r="AD1003" s="132">
        <v>43494</v>
      </c>
      <c r="AE1003" s="132">
        <v>41718</v>
      </c>
      <c r="AF1003" s="132" t="str">
        <f t="shared" si="635"/>
        <v/>
      </c>
      <c r="AG1003" s="132">
        <f t="shared" si="636"/>
        <v>41718</v>
      </c>
      <c r="AH1003" s="132"/>
      <c r="AI1003" s="204"/>
      <c r="AJ1003" s="205"/>
      <c r="AK1003" s="206"/>
      <c r="AL1003" s="207"/>
      <c r="AM1003" s="208">
        <v>1951596</v>
      </c>
      <c r="AN1003" s="93"/>
      <c r="AO1003" s="49" t="str">
        <f t="shared" si="637"/>
        <v>静岡県富士宮市猪之頭字中山２１９２－４９～５０</v>
      </c>
      <c r="AP1003" s="49"/>
      <c r="AQ1003" s="89"/>
      <c r="AR1003" s="93"/>
      <c r="AS1003" s="89"/>
      <c r="AT1003" s="93"/>
      <c r="AU1003" s="89"/>
      <c r="AV1003" s="93"/>
      <c r="AW1003" s="89"/>
      <c r="AX1003" s="94"/>
      <c r="AY1003" s="391">
        <f t="shared" si="626"/>
        <v>0</v>
      </c>
      <c r="AZ1003" s="95">
        <f t="shared" si="632"/>
        <v>1951596</v>
      </c>
      <c r="BA1003" s="49" t="str">
        <f t="shared" si="638"/>
        <v>静岡県富士宮市猪之頭字中山２１９２－４９～５０</v>
      </c>
      <c r="BB1003" s="48">
        <f t="shared" si="633"/>
        <v>1</v>
      </c>
      <c r="BC1003" s="96">
        <f t="shared" si="639"/>
        <v>0</v>
      </c>
      <c r="BD1003" s="89">
        <f t="shared" si="630"/>
        <v>43524</v>
      </c>
      <c r="BE1003" s="97">
        <f t="shared" si="640"/>
        <v>0</v>
      </c>
      <c r="BF1003" s="97">
        <f t="shared" si="641"/>
        <v>0</v>
      </c>
      <c r="BG1003" s="97">
        <f t="shared" si="642"/>
        <v>0</v>
      </c>
      <c r="BH1003" s="97">
        <f t="shared" si="643"/>
        <v>0</v>
      </c>
      <c r="BI1003" s="97">
        <f t="shared" si="644"/>
        <v>0</v>
      </c>
      <c r="BJ1003" s="97">
        <f t="shared" si="645"/>
        <v>1951596</v>
      </c>
      <c r="BK1003" s="97">
        <f t="shared" si="646"/>
        <v>0</v>
      </c>
      <c r="BL1003" s="97">
        <f t="shared" si="647"/>
        <v>0</v>
      </c>
      <c r="BM1003" s="97">
        <f t="shared" si="648"/>
        <v>0</v>
      </c>
      <c r="BN1003" s="97">
        <f t="shared" si="649"/>
        <v>0</v>
      </c>
      <c r="BO1003" s="97">
        <f t="shared" si="650"/>
        <v>0</v>
      </c>
      <c r="BP1003" s="97">
        <f t="shared" si="651"/>
        <v>0</v>
      </c>
      <c r="BQ1003" s="97">
        <f t="shared" si="652"/>
        <v>0</v>
      </c>
      <c r="BR1003" s="97">
        <f t="shared" si="653"/>
        <v>0</v>
      </c>
      <c r="BS1003" s="98">
        <f t="shared" si="654"/>
        <v>0</v>
      </c>
      <c r="BT1003" s="182"/>
      <c r="BU1003" s="100"/>
      <c r="BV1003" s="136"/>
    </row>
    <row r="1004" spans="1:74" s="118" customFormat="1" ht="31.5" customHeight="1" x14ac:dyDescent="0.25">
      <c r="A1004" s="74">
        <v>22</v>
      </c>
      <c r="B1004" s="75">
        <v>464</v>
      </c>
      <c r="C1004" s="49" t="s">
        <v>378</v>
      </c>
      <c r="D1004" s="76" t="s">
        <v>3393</v>
      </c>
      <c r="E1004" s="48" t="s">
        <v>1725</v>
      </c>
      <c r="F1004" s="87" t="s">
        <v>4674</v>
      </c>
      <c r="G1004" s="87"/>
      <c r="H1004" s="87"/>
      <c r="I1004" s="87"/>
      <c r="J1004" s="109"/>
      <c r="K1004" s="87"/>
      <c r="L1004" s="87"/>
      <c r="M1004" s="48" t="s">
        <v>2972</v>
      </c>
      <c r="N1004" s="49" t="s">
        <v>1957</v>
      </c>
      <c r="O1004" s="49"/>
      <c r="P1004" s="76" t="str">
        <f t="shared" si="655"/>
        <v/>
      </c>
      <c r="Q1004" s="88" t="s">
        <v>756</v>
      </c>
      <c r="R1004" s="49"/>
      <c r="S1004" s="76" t="s">
        <v>1854</v>
      </c>
      <c r="T1004" s="76" t="s">
        <v>133</v>
      </c>
      <c r="U1004" s="89"/>
      <c r="V1004" s="90">
        <v>3</v>
      </c>
      <c r="W1004" s="399">
        <f t="shared" si="634"/>
        <v>466841.66666666669</v>
      </c>
      <c r="X1004" s="171" t="s">
        <v>2524</v>
      </c>
      <c r="Y1004" s="121"/>
      <c r="Z1004" s="482" t="s">
        <v>4575</v>
      </c>
      <c r="AA1004" s="482" t="s">
        <v>4575</v>
      </c>
      <c r="AB1004" s="482" t="s">
        <v>4608</v>
      </c>
      <c r="AC1004" s="121"/>
      <c r="AD1004" s="132">
        <v>42821</v>
      </c>
      <c r="AE1004" s="132"/>
      <c r="AF1004" s="132" t="str">
        <f t="shared" si="635"/>
        <v/>
      </c>
      <c r="AG1004" s="132">
        <f t="shared" si="636"/>
        <v>42821</v>
      </c>
      <c r="AH1004" s="132"/>
      <c r="AI1004" s="132"/>
      <c r="AJ1004" s="132"/>
      <c r="AK1004" s="112"/>
      <c r="AL1004" s="132"/>
      <c r="AM1004" s="213"/>
      <c r="AN1004" s="111">
        <v>1400525</v>
      </c>
      <c r="AO1004" s="49" t="str">
        <f t="shared" si="637"/>
        <v>静岡県富士宮市内野字穴籠１３２８－２１他</v>
      </c>
      <c r="AP1004" s="49"/>
      <c r="AQ1004" s="89"/>
      <c r="AR1004" s="93"/>
      <c r="AS1004" s="89"/>
      <c r="AT1004" s="93"/>
      <c r="AU1004" s="89"/>
      <c r="AV1004" s="93"/>
      <c r="AW1004" s="107"/>
      <c r="AX1004" s="103"/>
      <c r="AY1004" s="391">
        <f t="shared" si="626"/>
        <v>0</v>
      </c>
      <c r="AZ1004" s="95" t="str">
        <f t="shared" si="632"/>
        <v/>
      </c>
      <c r="BA1004" s="49" t="str">
        <f t="shared" si="638"/>
        <v>静岡県富士宮市内野字穴籠１３２８－２１他</v>
      </c>
      <c r="BB1004" s="48">
        <f t="shared" si="633"/>
        <v>3</v>
      </c>
      <c r="BC1004" s="96">
        <f t="shared" si="639"/>
        <v>0</v>
      </c>
      <c r="BD1004" s="89">
        <f t="shared" si="630"/>
        <v>0</v>
      </c>
      <c r="BE1004" s="97">
        <f t="shared" si="640"/>
        <v>0</v>
      </c>
      <c r="BF1004" s="97" t="str">
        <f t="shared" si="641"/>
        <v/>
      </c>
      <c r="BG1004" s="97">
        <f t="shared" si="642"/>
        <v>0</v>
      </c>
      <c r="BH1004" s="97">
        <f t="shared" si="643"/>
        <v>0</v>
      </c>
      <c r="BI1004" s="97">
        <f t="shared" si="644"/>
        <v>0</v>
      </c>
      <c r="BJ1004" s="97">
        <f t="shared" si="645"/>
        <v>0</v>
      </c>
      <c r="BK1004" s="97">
        <f t="shared" si="646"/>
        <v>0</v>
      </c>
      <c r="BL1004" s="97">
        <f t="shared" si="647"/>
        <v>0</v>
      </c>
      <c r="BM1004" s="97">
        <f t="shared" si="648"/>
        <v>0</v>
      </c>
      <c r="BN1004" s="97">
        <f t="shared" si="649"/>
        <v>0</v>
      </c>
      <c r="BO1004" s="97">
        <f t="shared" si="650"/>
        <v>0</v>
      </c>
      <c r="BP1004" s="97">
        <f t="shared" si="651"/>
        <v>0</v>
      </c>
      <c r="BQ1004" s="97">
        <f t="shared" si="652"/>
        <v>0</v>
      </c>
      <c r="BR1004" s="97">
        <f t="shared" si="653"/>
        <v>0</v>
      </c>
      <c r="BS1004" s="98" t="e">
        <f t="shared" si="654"/>
        <v>#VALUE!</v>
      </c>
      <c r="BT1004" s="182"/>
      <c r="BV1004" s="136"/>
    </row>
    <row r="1005" spans="1:74" s="118" customFormat="1" ht="31.5" customHeight="1" x14ac:dyDescent="0.25">
      <c r="A1005" s="74">
        <v>22</v>
      </c>
      <c r="B1005" s="75">
        <v>463</v>
      </c>
      <c r="C1005" s="49" t="s">
        <v>378</v>
      </c>
      <c r="D1005" s="76"/>
      <c r="E1005" s="48" t="s">
        <v>1725</v>
      </c>
      <c r="F1005" s="87" t="s">
        <v>4674</v>
      </c>
      <c r="G1005" s="87"/>
      <c r="H1005" s="87"/>
      <c r="I1005" s="87"/>
      <c r="J1005" s="109"/>
      <c r="K1005" s="87"/>
      <c r="L1005" s="87"/>
      <c r="M1005" s="48" t="s">
        <v>2972</v>
      </c>
      <c r="N1005" s="49" t="s">
        <v>1957</v>
      </c>
      <c r="O1005" s="76" t="s">
        <v>3745</v>
      </c>
      <c r="P1005" s="76" t="str">
        <f t="shared" si="655"/>
        <v/>
      </c>
      <c r="Q1005" s="88" t="s">
        <v>756</v>
      </c>
      <c r="R1005" s="49"/>
      <c r="S1005" s="76" t="s">
        <v>1854</v>
      </c>
      <c r="T1005" s="76" t="s">
        <v>133</v>
      </c>
      <c r="U1005" s="89"/>
      <c r="V1005" s="90">
        <v>3</v>
      </c>
      <c r="W1005" s="399">
        <f t="shared" si="634"/>
        <v>466841.66666666669</v>
      </c>
      <c r="X1005" s="171" t="s">
        <v>2524</v>
      </c>
      <c r="Y1005" s="467" t="s">
        <v>2310</v>
      </c>
      <c r="Z1005" s="482" t="s">
        <v>4575</v>
      </c>
      <c r="AA1005" s="482" t="s">
        <v>4575</v>
      </c>
      <c r="AB1005" s="482" t="s">
        <v>4608</v>
      </c>
      <c r="AC1005" s="132" t="str">
        <f>IF(AZ1005=0,"【支払済】","")</f>
        <v/>
      </c>
      <c r="AD1005" s="132">
        <v>43484</v>
      </c>
      <c r="AE1005" s="132">
        <v>41708</v>
      </c>
      <c r="AF1005" s="132" t="str">
        <f t="shared" si="635"/>
        <v/>
      </c>
      <c r="AG1005" s="132">
        <f t="shared" si="636"/>
        <v>41708</v>
      </c>
      <c r="AH1005" s="132"/>
      <c r="AI1005" s="204"/>
      <c r="AJ1005" s="205"/>
      <c r="AK1005" s="206"/>
      <c r="AL1005" s="207"/>
      <c r="AM1005" s="208">
        <f>1197271+101627+101627</f>
        <v>1400525</v>
      </c>
      <c r="AN1005" s="93"/>
      <c r="AO1005" s="49" t="str">
        <f t="shared" si="637"/>
        <v>静岡県富士宮市内野字穴籠１３２８－２１他</v>
      </c>
      <c r="AP1005" s="208"/>
      <c r="AQ1005" s="89">
        <v>43546</v>
      </c>
      <c r="AR1005" s="93">
        <v>318694</v>
      </c>
      <c r="AS1005" s="89"/>
      <c r="AT1005" s="93"/>
      <c r="AU1005" s="89"/>
      <c r="AV1005" s="93"/>
      <c r="AW1005" s="89"/>
      <c r="AX1005" s="94"/>
      <c r="AY1005" s="391">
        <f t="shared" si="626"/>
        <v>318694</v>
      </c>
      <c r="AZ1005" s="95">
        <f t="shared" si="632"/>
        <v>1081831</v>
      </c>
      <c r="BA1005" s="49" t="str">
        <f t="shared" si="638"/>
        <v>静岡県富士宮市内野字穴籠１３２８－２１他</v>
      </c>
      <c r="BB1005" s="48">
        <f t="shared" si="633"/>
        <v>3</v>
      </c>
      <c r="BC1005" s="96" t="str">
        <f t="shared" si="639"/>
        <v>自社物件</v>
      </c>
      <c r="BD1005" s="89" t="str">
        <f t="shared" si="630"/>
        <v/>
      </c>
      <c r="BE1005" s="97">
        <f t="shared" si="640"/>
        <v>0</v>
      </c>
      <c r="BF1005" s="97">
        <f t="shared" si="641"/>
        <v>0</v>
      </c>
      <c r="BG1005" s="97">
        <f t="shared" si="642"/>
        <v>0</v>
      </c>
      <c r="BH1005" s="97">
        <f t="shared" si="643"/>
        <v>0</v>
      </c>
      <c r="BI1005" s="97">
        <f t="shared" si="644"/>
        <v>0</v>
      </c>
      <c r="BJ1005" s="97">
        <f t="shared" si="645"/>
        <v>0</v>
      </c>
      <c r="BK1005" s="97">
        <f t="shared" si="646"/>
        <v>0</v>
      </c>
      <c r="BL1005" s="97">
        <f t="shared" si="647"/>
        <v>0</v>
      </c>
      <c r="BM1005" s="97">
        <f t="shared" si="648"/>
        <v>0</v>
      </c>
      <c r="BN1005" s="97">
        <f t="shared" si="649"/>
        <v>0</v>
      </c>
      <c r="BO1005" s="97">
        <f t="shared" si="650"/>
        <v>0</v>
      </c>
      <c r="BP1005" s="97">
        <f t="shared" si="651"/>
        <v>0</v>
      </c>
      <c r="BQ1005" s="97">
        <f t="shared" si="652"/>
        <v>0</v>
      </c>
      <c r="BR1005" s="97">
        <f t="shared" si="653"/>
        <v>0</v>
      </c>
      <c r="BS1005" s="98">
        <f t="shared" si="654"/>
        <v>1081831</v>
      </c>
      <c r="BT1005" s="182"/>
      <c r="BU1005" s="100"/>
      <c r="BV1005" s="492"/>
    </row>
    <row r="1006" spans="1:74" s="118" customFormat="1" ht="31.5" customHeight="1" x14ac:dyDescent="0.25">
      <c r="A1006" s="74">
        <v>22</v>
      </c>
      <c r="B1006" s="75">
        <v>463</v>
      </c>
      <c r="C1006" s="49" t="s">
        <v>378</v>
      </c>
      <c r="D1006" s="76"/>
      <c r="E1006" s="48" t="s">
        <v>1725</v>
      </c>
      <c r="F1006" s="87"/>
      <c r="G1006" s="87"/>
      <c r="H1006" s="87"/>
      <c r="I1006" s="87"/>
      <c r="J1006" s="109"/>
      <c r="K1006" s="87"/>
      <c r="L1006" s="87"/>
      <c r="M1006" s="48" t="s">
        <v>2972</v>
      </c>
      <c r="N1006" s="49" t="s">
        <v>1957</v>
      </c>
      <c r="O1006" s="76" t="s">
        <v>3745</v>
      </c>
      <c r="P1006" s="76" t="str">
        <f t="shared" si="655"/>
        <v/>
      </c>
      <c r="Q1006" s="88" t="s">
        <v>756</v>
      </c>
      <c r="R1006" s="49"/>
      <c r="S1006" s="76" t="s">
        <v>1854</v>
      </c>
      <c r="T1006" s="76" t="s">
        <v>133</v>
      </c>
      <c r="U1006" s="89"/>
      <c r="V1006" s="90">
        <v>3</v>
      </c>
      <c r="W1006" s="399">
        <f t="shared" si="634"/>
        <v>466841.66666666669</v>
      </c>
      <c r="X1006" s="171" t="s">
        <v>2524</v>
      </c>
      <c r="Y1006" s="467" t="s">
        <v>2310</v>
      </c>
      <c r="Z1006" s="482" t="s">
        <v>4575</v>
      </c>
      <c r="AA1006" s="482" t="s">
        <v>4575</v>
      </c>
      <c r="AB1006" s="482" t="s">
        <v>4608</v>
      </c>
      <c r="AC1006" s="132" t="str">
        <f>IF(AZ1006=0,"【支払済】","")</f>
        <v>【支払済】</v>
      </c>
      <c r="AD1006" s="132">
        <v>43484</v>
      </c>
      <c r="AE1006" s="132">
        <v>41708</v>
      </c>
      <c r="AF1006" s="132" t="str">
        <f t="shared" si="635"/>
        <v/>
      </c>
      <c r="AG1006" s="132">
        <f t="shared" si="636"/>
        <v>41708</v>
      </c>
      <c r="AH1006" s="132"/>
      <c r="AI1006" s="204"/>
      <c r="AJ1006" s="205"/>
      <c r="AK1006" s="206"/>
      <c r="AL1006" s="207"/>
      <c r="AM1006" s="208">
        <f>1197271+101627+101627</f>
        <v>1400525</v>
      </c>
      <c r="AN1006" s="93"/>
      <c r="AO1006" s="49" t="str">
        <f t="shared" si="637"/>
        <v>静岡県富士宮市内野字穴籠１３２８－２１他</v>
      </c>
      <c r="AP1006" s="208"/>
      <c r="AQ1006" s="89">
        <v>43546</v>
      </c>
      <c r="AR1006" s="93">
        <v>1400525</v>
      </c>
      <c r="AS1006" s="89"/>
      <c r="AT1006" s="93"/>
      <c r="AU1006" s="89"/>
      <c r="AV1006" s="93"/>
      <c r="AW1006" s="89"/>
      <c r="AX1006" s="94"/>
      <c r="AY1006" s="391">
        <f t="shared" si="626"/>
        <v>1400525</v>
      </c>
      <c r="AZ1006" s="95">
        <f t="shared" si="632"/>
        <v>0</v>
      </c>
      <c r="BA1006" s="49" t="str">
        <f t="shared" si="638"/>
        <v>静岡県富士宮市内野字穴籠１３２８－２１他</v>
      </c>
      <c r="BB1006" s="48">
        <f t="shared" si="633"/>
        <v>3</v>
      </c>
      <c r="BC1006" s="96" t="str">
        <f t="shared" si="639"/>
        <v>自社物件</v>
      </c>
      <c r="BD1006" s="89" t="str">
        <f t="shared" si="630"/>
        <v>【支払済】</v>
      </c>
      <c r="BE1006" s="97">
        <f t="shared" si="640"/>
        <v>0</v>
      </c>
      <c r="BF1006" s="97">
        <f t="shared" si="641"/>
        <v>0</v>
      </c>
      <c r="BG1006" s="97">
        <f t="shared" si="642"/>
        <v>0</v>
      </c>
      <c r="BH1006" s="97">
        <f t="shared" si="643"/>
        <v>0</v>
      </c>
      <c r="BI1006" s="97">
        <f t="shared" si="644"/>
        <v>0</v>
      </c>
      <c r="BJ1006" s="97">
        <f t="shared" si="645"/>
        <v>0</v>
      </c>
      <c r="BK1006" s="97">
        <f t="shared" si="646"/>
        <v>0</v>
      </c>
      <c r="BL1006" s="97">
        <f t="shared" si="647"/>
        <v>0</v>
      </c>
      <c r="BM1006" s="97">
        <f t="shared" si="648"/>
        <v>0</v>
      </c>
      <c r="BN1006" s="97">
        <f t="shared" si="649"/>
        <v>0</v>
      </c>
      <c r="BO1006" s="97">
        <f t="shared" si="650"/>
        <v>0</v>
      </c>
      <c r="BP1006" s="97">
        <f t="shared" si="651"/>
        <v>0</v>
      </c>
      <c r="BQ1006" s="97">
        <f t="shared" si="652"/>
        <v>0</v>
      </c>
      <c r="BR1006" s="97">
        <f t="shared" si="653"/>
        <v>0</v>
      </c>
      <c r="BS1006" s="98">
        <f t="shared" si="654"/>
        <v>0</v>
      </c>
      <c r="BT1006" s="182"/>
      <c r="BV1006" s="492"/>
    </row>
    <row r="1007" spans="1:74" s="118" customFormat="1" ht="31.5" customHeight="1" x14ac:dyDescent="0.25">
      <c r="A1007" s="74">
        <v>22</v>
      </c>
      <c r="B1007" s="75">
        <v>463</v>
      </c>
      <c r="C1007" s="49" t="s">
        <v>378</v>
      </c>
      <c r="D1007" s="76"/>
      <c r="E1007" s="48" t="s">
        <v>1725</v>
      </c>
      <c r="F1007" s="87" t="s">
        <v>4674</v>
      </c>
      <c r="G1007" s="87"/>
      <c r="H1007" s="87"/>
      <c r="I1007" s="87"/>
      <c r="J1007" s="109"/>
      <c r="K1007" s="87"/>
      <c r="L1007" s="87"/>
      <c r="M1007" s="48" t="s">
        <v>2972</v>
      </c>
      <c r="N1007" s="49" t="s">
        <v>1957</v>
      </c>
      <c r="O1007" s="49"/>
      <c r="P1007" s="76" t="str">
        <f t="shared" si="655"/>
        <v/>
      </c>
      <c r="Q1007" s="88" t="s">
        <v>756</v>
      </c>
      <c r="R1007" s="49"/>
      <c r="S1007" s="76" t="s">
        <v>1854</v>
      </c>
      <c r="T1007" s="76" t="s">
        <v>133</v>
      </c>
      <c r="U1007" s="89"/>
      <c r="V1007" s="90">
        <v>3</v>
      </c>
      <c r="W1007" s="399">
        <f t="shared" si="634"/>
        <v>466841.66666666669</v>
      </c>
      <c r="X1007" s="171" t="s">
        <v>2524</v>
      </c>
      <c r="Y1007" s="209" t="s">
        <v>2310</v>
      </c>
      <c r="Z1007" s="482" t="s">
        <v>4575</v>
      </c>
      <c r="AA1007" s="482" t="s">
        <v>4575</v>
      </c>
      <c r="AB1007" s="482" t="s">
        <v>4608</v>
      </c>
      <c r="AC1007" s="132">
        <v>43516</v>
      </c>
      <c r="AD1007" s="132">
        <v>43484</v>
      </c>
      <c r="AE1007" s="132">
        <v>41708</v>
      </c>
      <c r="AF1007" s="132" t="str">
        <f t="shared" si="635"/>
        <v/>
      </c>
      <c r="AG1007" s="132">
        <f t="shared" si="636"/>
        <v>41708</v>
      </c>
      <c r="AH1007" s="132"/>
      <c r="AI1007" s="204"/>
      <c r="AJ1007" s="205"/>
      <c r="AK1007" s="206"/>
      <c r="AL1007" s="207"/>
      <c r="AM1007" s="208">
        <f>1197271+101627+101627</f>
        <v>1400525</v>
      </c>
      <c r="AN1007" s="93"/>
      <c r="AO1007" s="49" t="str">
        <f t="shared" si="637"/>
        <v>静岡県富士宮市内野字穴籠１３２８－２１他</v>
      </c>
      <c r="AP1007" s="49"/>
      <c r="AQ1007" s="89">
        <v>43546</v>
      </c>
      <c r="AR1007" s="93">
        <v>1400525</v>
      </c>
      <c r="AS1007" s="89"/>
      <c r="AT1007" s="93"/>
      <c r="AU1007" s="89"/>
      <c r="AV1007" s="93"/>
      <c r="AW1007" s="89"/>
      <c r="AX1007" s="94"/>
      <c r="AY1007" s="391">
        <f t="shared" si="626"/>
        <v>1400525</v>
      </c>
      <c r="AZ1007" s="95">
        <f t="shared" si="632"/>
        <v>0</v>
      </c>
      <c r="BA1007" s="49" t="str">
        <f t="shared" si="638"/>
        <v>静岡県富士宮市内野字穴籠１３２８－２１他</v>
      </c>
      <c r="BB1007" s="48">
        <f t="shared" si="633"/>
        <v>3</v>
      </c>
      <c r="BC1007" s="96" t="str">
        <f t="shared" si="639"/>
        <v>自社物件</v>
      </c>
      <c r="BD1007" s="89">
        <f t="shared" si="630"/>
        <v>43516</v>
      </c>
      <c r="BE1007" s="97">
        <f t="shared" si="640"/>
        <v>0</v>
      </c>
      <c r="BF1007" s="97">
        <f t="shared" si="641"/>
        <v>0</v>
      </c>
      <c r="BG1007" s="97">
        <f t="shared" si="642"/>
        <v>0</v>
      </c>
      <c r="BH1007" s="97">
        <f t="shared" si="643"/>
        <v>0</v>
      </c>
      <c r="BI1007" s="97">
        <f t="shared" si="644"/>
        <v>0</v>
      </c>
      <c r="BJ1007" s="97">
        <f t="shared" si="645"/>
        <v>0</v>
      </c>
      <c r="BK1007" s="97">
        <f t="shared" si="646"/>
        <v>0</v>
      </c>
      <c r="BL1007" s="97">
        <f t="shared" si="647"/>
        <v>0</v>
      </c>
      <c r="BM1007" s="97">
        <f t="shared" si="648"/>
        <v>0</v>
      </c>
      <c r="BN1007" s="97">
        <f t="shared" si="649"/>
        <v>0</v>
      </c>
      <c r="BO1007" s="97">
        <f t="shared" si="650"/>
        <v>0</v>
      </c>
      <c r="BP1007" s="97">
        <f t="shared" si="651"/>
        <v>0</v>
      </c>
      <c r="BQ1007" s="97">
        <f t="shared" si="652"/>
        <v>0</v>
      </c>
      <c r="BR1007" s="97">
        <f t="shared" si="653"/>
        <v>0</v>
      </c>
      <c r="BS1007" s="98">
        <f t="shared" si="654"/>
        <v>0</v>
      </c>
      <c r="BT1007" s="182"/>
      <c r="BV1007" s="136"/>
    </row>
    <row r="1008" spans="1:74" s="100" customFormat="1" ht="31.5" customHeight="1" x14ac:dyDescent="0.25">
      <c r="A1008" s="74">
        <v>22</v>
      </c>
      <c r="B1008" s="75">
        <v>465</v>
      </c>
      <c r="C1008" s="49" t="s">
        <v>3725</v>
      </c>
      <c r="D1008" s="76" t="s">
        <v>3633</v>
      </c>
      <c r="E1008" s="76" t="s">
        <v>1338</v>
      </c>
      <c r="F1008" s="101" t="s">
        <v>2833</v>
      </c>
      <c r="G1008" s="101"/>
      <c r="H1008" s="101"/>
      <c r="I1008" s="101"/>
      <c r="J1008" s="257"/>
      <c r="K1008" s="101"/>
      <c r="L1008" s="101"/>
      <c r="M1008" s="76" t="s">
        <v>2972</v>
      </c>
      <c r="N1008" s="49" t="s">
        <v>1665</v>
      </c>
      <c r="O1008" s="49"/>
      <c r="P1008" s="49"/>
      <c r="Q1008" s="88" t="s">
        <v>214</v>
      </c>
      <c r="R1008" s="49"/>
      <c r="S1008" s="76" t="s">
        <v>1854</v>
      </c>
      <c r="T1008" s="76" t="s">
        <v>133</v>
      </c>
      <c r="U1008" s="110"/>
      <c r="V1008" s="143">
        <v>1</v>
      </c>
      <c r="W1008" s="399">
        <f t="shared" si="634"/>
        <v>2588642</v>
      </c>
      <c r="X1008" s="171" t="s">
        <v>2831</v>
      </c>
      <c r="Y1008" s="121"/>
      <c r="Z1008" s="121"/>
      <c r="AA1008" s="121"/>
      <c r="AB1008" s="121"/>
      <c r="AC1008" s="151">
        <v>43559</v>
      </c>
      <c r="AD1008" s="132">
        <v>43529</v>
      </c>
      <c r="AE1008" s="132"/>
      <c r="AF1008" s="132" t="str">
        <f t="shared" si="635"/>
        <v/>
      </c>
      <c r="AG1008" s="132">
        <f t="shared" si="636"/>
        <v>43529</v>
      </c>
      <c r="AH1008" s="132"/>
      <c r="AI1008" s="204" t="s">
        <v>2349</v>
      </c>
      <c r="AJ1008" s="132"/>
      <c r="AK1008" s="112"/>
      <c r="AL1008" s="132"/>
      <c r="AM1008" s="213">
        <v>1294321</v>
      </c>
      <c r="AN1008" s="111">
        <v>1294321</v>
      </c>
      <c r="AO1008" s="49" t="str">
        <f t="shared" si="637"/>
        <v>静岡県富士市今泉３９１９－１</v>
      </c>
      <c r="AP1008" s="49"/>
      <c r="AQ1008" s="89"/>
      <c r="AR1008" s="93">
        <v>1294321</v>
      </c>
      <c r="AS1008" s="89"/>
      <c r="AT1008" s="93"/>
      <c r="AU1008" s="89"/>
      <c r="AV1008" s="93"/>
      <c r="AW1008" s="107"/>
      <c r="AX1008" s="103"/>
      <c r="AY1008" s="391">
        <f t="shared" si="626"/>
        <v>1294321</v>
      </c>
      <c r="AZ1008" s="95">
        <v>0</v>
      </c>
      <c r="BA1008" s="49" t="str">
        <f t="shared" si="638"/>
        <v>静岡県富士市今泉３９１９－１</v>
      </c>
      <c r="BB1008" s="48">
        <f t="shared" si="633"/>
        <v>1</v>
      </c>
      <c r="BC1008" s="96">
        <f t="shared" si="639"/>
        <v>0</v>
      </c>
      <c r="BD1008" s="89" t="s">
        <v>3724</v>
      </c>
      <c r="BE1008" s="97">
        <f t="shared" si="640"/>
        <v>0</v>
      </c>
      <c r="BF1008" s="97">
        <f t="shared" si="641"/>
        <v>0</v>
      </c>
      <c r="BG1008" s="97">
        <f t="shared" si="642"/>
        <v>0</v>
      </c>
      <c r="BH1008" s="97">
        <f t="shared" si="643"/>
        <v>0</v>
      </c>
      <c r="BI1008" s="97">
        <f t="shared" si="644"/>
        <v>0</v>
      </c>
      <c r="BJ1008" s="97">
        <f t="shared" si="645"/>
        <v>0</v>
      </c>
      <c r="BK1008" s="97">
        <f t="shared" si="646"/>
        <v>0</v>
      </c>
      <c r="BL1008" s="97">
        <f t="shared" si="647"/>
        <v>0</v>
      </c>
      <c r="BM1008" s="97">
        <f t="shared" si="648"/>
        <v>0</v>
      </c>
      <c r="BN1008" s="97">
        <f t="shared" si="649"/>
        <v>0</v>
      </c>
      <c r="BO1008" s="97">
        <f t="shared" si="650"/>
        <v>0</v>
      </c>
      <c r="BP1008" s="97">
        <f t="shared" si="651"/>
        <v>0</v>
      </c>
      <c r="BQ1008" s="97">
        <f t="shared" si="652"/>
        <v>0</v>
      </c>
      <c r="BR1008" s="97">
        <f t="shared" si="653"/>
        <v>0</v>
      </c>
      <c r="BS1008" s="98">
        <f t="shared" si="654"/>
        <v>0</v>
      </c>
      <c r="BT1008" s="182"/>
      <c r="BV1008" s="122"/>
    </row>
    <row r="1009" spans="1:74" s="118" customFormat="1" ht="31.5" customHeight="1" x14ac:dyDescent="0.25">
      <c r="A1009" s="74">
        <v>22</v>
      </c>
      <c r="B1009" s="75">
        <v>467</v>
      </c>
      <c r="C1009" s="49" t="s">
        <v>379</v>
      </c>
      <c r="D1009" s="76"/>
      <c r="E1009" s="48" t="s">
        <v>1134</v>
      </c>
      <c r="F1009" s="87"/>
      <c r="G1009" s="87"/>
      <c r="H1009" s="87"/>
      <c r="I1009" s="87"/>
      <c r="J1009" s="109"/>
      <c r="K1009" s="87"/>
      <c r="L1009" s="87"/>
      <c r="M1009" s="48" t="s">
        <v>2371</v>
      </c>
      <c r="N1009" s="49" t="s">
        <v>1666</v>
      </c>
      <c r="O1009" s="49"/>
      <c r="P1009" s="49"/>
      <c r="Q1009" s="88" t="s">
        <v>215</v>
      </c>
      <c r="R1009" s="49"/>
      <c r="S1009" s="76" t="s">
        <v>1854</v>
      </c>
      <c r="T1009" s="76" t="s">
        <v>133</v>
      </c>
      <c r="U1009" s="110"/>
      <c r="V1009" s="143">
        <v>1</v>
      </c>
      <c r="W1009" s="399">
        <f t="shared" si="634"/>
        <v>1598000</v>
      </c>
      <c r="X1009" s="171" t="s">
        <v>2521</v>
      </c>
      <c r="Y1009" s="121"/>
      <c r="Z1009" s="473" t="s">
        <v>4575</v>
      </c>
      <c r="AA1009" s="473" t="s">
        <v>4575</v>
      </c>
      <c r="AB1009" s="473" t="s">
        <v>4576</v>
      </c>
      <c r="AC1009" s="121"/>
      <c r="AD1009" s="132">
        <v>42416</v>
      </c>
      <c r="AE1009" s="132"/>
      <c r="AF1009" s="132" t="str">
        <f t="shared" si="635"/>
        <v/>
      </c>
      <c r="AG1009" s="132">
        <f t="shared" si="636"/>
        <v>42416</v>
      </c>
      <c r="AH1009" s="132"/>
      <c r="AI1009" s="132"/>
      <c r="AJ1009" s="132"/>
      <c r="AK1009" s="112"/>
      <c r="AL1009" s="132"/>
      <c r="AM1009" s="213"/>
      <c r="AN1009" s="111">
        <v>1598000</v>
      </c>
      <c r="AO1009" s="49" t="str">
        <f t="shared" si="637"/>
        <v>静岡県富士市柏原９７－１～２</v>
      </c>
      <c r="AP1009" s="49"/>
      <c r="AQ1009" s="89"/>
      <c r="AR1009" s="93"/>
      <c r="AS1009" s="89"/>
      <c r="AT1009" s="93"/>
      <c r="AU1009" s="89"/>
      <c r="AV1009" s="93"/>
      <c r="AW1009" s="107"/>
      <c r="AX1009" s="103"/>
      <c r="AY1009" s="391">
        <f t="shared" ref="AY1009:AY1024" si="656">AR1009+AT1009+AV1009+AX1009</f>
        <v>0</v>
      </c>
      <c r="AZ1009" s="95" t="str">
        <f>IF(AM1009=0,"",AM1009-AR1009-AT1009-AV1009-AX1009)</f>
        <v/>
      </c>
      <c r="BA1009" s="49" t="str">
        <f t="shared" si="638"/>
        <v>静岡県富士市柏原９７－１～２</v>
      </c>
      <c r="BB1009" s="48">
        <f t="shared" si="633"/>
        <v>1</v>
      </c>
      <c r="BC1009" s="96">
        <f t="shared" si="639"/>
        <v>0</v>
      </c>
      <c r="BD1009" s="89">
        <f>AC1009</f>
        <v>0</v>
      </c>
      <c r="BE1009" s="97">
        <f t="shared" si="640"/>
        <v>0</v>
      </c>
      <c r="BF1009" s="97" t="str">
        <f t="shared" si="641"/>
        <v/>
      </c>
      <c r="BG1009" s="97">
        <f t="shared" si="642"/>
        <v>0</v>
      </c>
      <c r="BH1009" s="97">
        <f t="shared" si="643"/>
        <v>0</v>
      </c>
      <c r="BI1009" s="97">
        <f t="shared" si="644"/>
        <v>0</v>
      </c>
      <c r="BJ1009" s="97">
        <f t="shared" si="645"/>
        <v>0</v>
      </c>
      <c r="BK1009" s="97">
        <f t="shared" si="646"/>
        <v>0</v>
      </c>
      <c r="BL1009" s="97">
        <f t="shared" si="647"/>
        <v>0</v>
      </c>
      <c r="BM1009" s="97">
        <f t="shared" si="648"/>
        <v>0</v>
      </c>
      <c r="BN1009" s="97">
        <f t="shared" si="649"/>
        <v>0</v>
      </c>
      <c r="BO1009" s="97">
        <f t="shared" si="650"/>
        <v>0</v>
      </c>
      <c r="BP1009" s="97">
        <f t="shared" si="651"/>
        <v>0</v>
      </c>
      <c r="BQ1009" s="97">
        <f t="shared" si="652"/>
        <v>0</v>
      </c>
      <c r="BR1009" s="97">
        <f t="shared" si="653"/>
        <v>0</v>
      </c>
      <c r="BS1009" s="98" t="e">
        <f t="shared" si="654"/>
        <v>#VALUE!</v>
      </c>
      <c r="BT1009" s="182"/>
      <c r="BU1009" s="100"/>
      <c r="BV1009" s="136"/>
    </row>
    <row r="1010" spans="1:74" s="118" customFormat="1" ht="31.5" customHeight="1" x14ac:dyDescent="0.25">
      <c r="A1010" s="74">
        <v>22</v>
      </c>
      <c r="B1010" s="75">
        <v>466</v>
      </c>
      <c r="C1010" s="49" t="s">
        <v>379</v>
      </c>
      <c r="D1010" s="76" t="s">
        <v>2988</v>
      </c>
      <c r="E1010" s="48" t="s">
        <v>1134</v>
      </c>
      <c r="F1010" s="87"/>
      <c r="G1010" s="87"/>
      <c r="H1010" s="87"/>
      <c r="I1010" s="87"/>
      <c r="J1010" s="109"/>
      <c r="K1010" s="87"/>
      <c r="L1010" s="87"/>
      <c r="M1010" s="48" t="s">
        <v>2371</v>
      </c>
      <c r="N1010" s="49" t="s">
        <v>1666</v>
      </c>
      <c r="O1010" s="76" t="s">
        <v>3745</v>
      </c>
      <c r="P1010" s="76" t="str">
        <f>IF(COUNTIF(N1010,"*未確定*"),"番地未確定","")</f>
        <v/>
      </c>
      <c r="Q1010" s="88" t="s">
        <v>750</v>
      </c>
      <c r="R1010" s="49"/>
      <c r="S1010" s="76" t="s">
        <v>1854</v>
      </c>
      <c r="T1010" s="76" t="s">
        <v>133</v>
      </c>
      <c r="U1010" s="89"/>
      <c r="V1010" s="90">
        <v>2</v>
      </c>
      <c r="W1010" s="399">
        <f t="shared" si="634"/>
        <v>770069.5</v>
      </c>
      <c r="X1010" s="171" t="s">
        <v>2521</v>
      </c>
      <c r="Y1010" s="419"/>
      <c r="Z1010" s="473" t="s">
        <v>4575</v>
      </c>
      <c r="AA1010" s="473" t="s">
        <v>4575</v>
      </c>
      <c r="AB1010" s="473" t="s">
        <v>4576</v>
      </c>
      <c r="AC1010" s="132" t="str">
        <f>IF(AZ1010=0,"【支払済】","")</f>
        <v>【支払済】</v>
      </c>
      <c r="AD1010" s="132">
        <v>43484</v>
      </c>
      <c r="AE1010" s="132">
        <v>41708</v>
      </c>
      <c r="AF1010" s="132" t="str">
        <f t="shared" si="635"/>
        <v/>
      </c>
      <c r="AG1010" s="132">
        <f t="shared" si="636"/>
        <v>41708</v>
      </c>
      <c r="AH1010" s="132"/>
      <c r="AI1010" s="204"/>
      <c r="AJ1010" s="205"/>
      <c r="AK1010" s="206"/>
      <c r="AL1010" s="207"/>
      <c r="AM1010" s="208">
        <f>1438512+101627</f>
        <v>1540139</v>
      </c>
      <c r="AN1010" s="93"/>
      <c r="AO1010" s="49" t="str">
        <f t="shared" si="637"/>
        <v>静岡県富士市柏原９７－１～２</v>
      </c>
      <c r="AP1010" s="208"/>
      <c r="AQ1010" s="89">
        <v>43546</v>
      </c>
      <c r="AR1010" s="93">
        <v>1540139</v>
      </c>
      <c r="AS1010" s="89"/>
      <c r="AT1010" s="93"/>
      <c r="AU1010" s="89"/>
      <c r="AV1010" s="93"/>
      <c r="AW1010" s="89"/>
      <c r="AX1010" s="94"/>
      <c r="AY1010" s="391">
        <f t="shared" si="656"/>
        <v>1540139</v>
      </c>
      <c r="AZ1010" s="95">
        <f>IF(AM1010=0,"",AM1010-AR1010-AT1010-AV1010-AX1010)</f>
        <v>0</v>
      </c>
      <c r="BA1010" s="49" t="str">
        <f t="shared" si="638"/>
        <v>静岡県富士市柏原９７－１～２</v>
      </c>
      <c r="BB1010" s="48">
        <f t="shared" si="633"/>
        <v>2</v>
      </c>
      <c r="BC1010" s="96">
        <f t="shared" si="639"/>
        <v>0</v>
      </c>
      <c r="BD1010" s="89" t="str">
        <f>AC1010</f>
        <v>【支払済】</v>
      </c>
      <c r="BE1010" s="97">
        <f t="shared" si="640"/>
        <v>0</v>
      </c>
      <c r="BF1010" s="97">
        <f t="shared" si="641"/>
        <v>0</v>
      </c>
      <c r="BG1010" s="97">
        <f t="shared" si="642"/>
        <v>0</v>
      </c>
      <c r="BH1010" s="97">
        <f t="shared" si="643"/>
        <v>0</v>
      </c>
      <c r="BI1010" s="97">
        <f t="shared" si="644"/>
        <v>0</v>
      </c>
      <c r="BJ1010" s="97">
        <f t="shared" si="645"/>
        <v>0</v>
      </c>
      <c r="BK1010" s="97">
        <f t="shared" si="646"/>
        <v>0</v>
      </c>
      <c r="BL1010" s="97">
        <f t="shared" si="647"/>
        <v>0</v>
      </c>
      <c r="BM1010" s="97">
        <f t="shared" si="648"/>
        <v>0</v>
      </c>
      <c r="BN1010" s="97">
        <f t="shared" si="649"/>
        <v>0</v>
      </c>
      <c r="BO1010" s="97">
        <f t="shared" si="650"/>
        <v>0</v>
      </c>
      <c r="BP1010" s="97">
        <f t="shared" si="651"/>
        <v>0</v>
      </c>
      <c r="BQ1010" s="97">
        <f t="shared" si="652"/>
        <v>0</v>
      </c>
      <c r="BR1010" s="97">
        <f t="shared" si="653"/>
        <v>0</v>
      </c>
      <c r="BS1010" s="98">
        <f t="shared" si="654"/>
        <v>0</v>
      </c>
      <c r="BT1010" s="182"/>
      <c r="BV1010" s="492"/>
    </row>
    <row r="1011" spans="1:74" s="118" customFormat="1" ht="31.5" customHeight="1" x14ac:dyDescent="0.25">
      <c r="A1011" s="74">
        <v>22</v>
      </c>
      <c r="B1011" s="75">
        <v>466</v>
      </c>
      <c r="C1011" s="49" t="s">
        <v>379</v>
      </c>
      <c r="D1011" s="76" t="s">
        <v>2988</v>
      </c>
      <c r="E1011" s="48" t="s">
        <v>1134</v>
      </c>
      <c r="F1011" s="87"/>
      <c r="G1011" s="87"/>
      <c r="H1011" s="87"/>
      <c r="I1011" s="87"/>
      <c r="J1011" s="109"/>
      <c r="K1011" s="87"/>
      <c r="L1011" s="87"/>
      <c r="M1011" s="48" t="s">
        <v>2371</v>
      </c>
      <c r="N1011" s="49" t="s">
        <v>1666</v>
      </c>
      <c r="O1011" s="49"/>
      <c r="P1011" s="76" t="str">
        <f>IF(COUNTIF(N1011,"*未確定*"),"番地未確定","")</f>
        <v/>
      </c>
      <c r="Q1011" s="88" t="s">
        <v>750</v>
      </c>
      <c r="R1011" s="49"/>
      <c r="S1011" s="76" t="s">
        <v>1854</v>
      </c>
      <c r="T1011" s="76" t="s">
        <v>133</v>
      </c>
      <c r="U1011" s="89"/>
      <c r="V1011" s="90">
        <v>2</v>
      </c>
      <c r="W1011" s="399">
        <f t="shared" si="634"/>
        <v>770069.5</v>
      </c>
      <c r="X1011" s="171" t="s">
        <v>2521</v>
      </c>
      <c r="Y1011" s="76"/>
      <c r="Z1011" s="473" t="s">
        <v>4575</v>
      </c>
      <c r="AA1011" s="473" t="s">
        <v>4575</v>
      </c>
      <c r="AB1011" s="473" t="s">
        <v>4576</v>
      </c>
      <c r="AC1011" s="132">
        <v>43516</v>
      </c>
      <c r="AD1011" s="132">
        <v>43484</v>
      </c>
      <c r="AE1011" s="132">
        <v>41708</v>
      </c>
      <c r="AF1011" s="132" t="str">
        <f t="shared" si="635"/>
        <v/>
      </c>
      <c r="AG1011" s="132">
        <f t="shared" si="636"/>
        <v>41708</v>
      </c>
      <c r="AH1011" s="132"/>
      <c r="AI1011" s="204"/>
      <c r="AJ1011" s="205"/>
      <c r="AK1011" s="206"/>
      <c r="AL1011" s="207"/>
      <c r="AM1011" s="208">
        <f>1438512+101627</f>
        <v>1540139</v>
      </c>
      <c r="AN1011" s="93"/>
      <c r="AO1011" s="49" t="str">
        <f t="shared" si="637"/>
        <v>静岡県富士市柏原９７－１～２</v>
      </c>
      <c r="AP1011" s="49"/>
      <c r="AQ1011" s="89">
        <v>43546</v>
      </c>
      <c r="AR1011" s="93">
        <v>1540139</v>
      </c>
      <c r="AS1011" s="89"/>
      <c r="AT1011" s="93"/>
      <c r="AU1011" s="89"/>
      <c r="AV1011" s="93"/>
      <c r="AW1011" s="89"/>
      <c r="AX1011" s="94"/>
      <c r="AY1011" s="391">
        <f t="shared" si="656"/>
        <v>1540139</v>
      </c>
      <c r="AZ1011" s="95">
        <f>IF(AM1011=0,"",AM1011-AR1011-AT1011-AV1011-AX1011)</f>
        <v>0</v>
      </c>
      <c r="BA1011" s="49" t="str">
        <f t="shared" si="638"/>
        <v>静岡県富士市柏原９７－１～２</v>
      </c>
      <c r="BB1011" s="48">
        <f t="shared" si="633"/>
        <v>2</v>
      </c>
      <c r="BC1011" s="96">
        <f t="shared" si="639"/>
        <v>0</v>
      </c>
      <c r="BD1011" s="89">
        <f>AC1011</f>
        <v>43516</v>
      </c>
      <c r="BE1011" s="97">
        <f t="shared" si="640"/>
        <v>0</v>
      </c>
      <c r="BF1011" s="97">
        <f t="shared" si="641"/>
        <v>0</v>
      </c>
      <c r="BG1011" s="97">
        <f t="shared" si="642"/>
        <v>0</v>
      </c>
      <c r="BH1011" s="97">
        <f t="shared" si="643"/>
        <v>0</v>
      </c>
      <c r="BI1011" s="97">
        <f t="shared" si="644"/>
        <v>0</v>
      </c>
      <c r="BJ1011" s="97">
        <f t="shared" si="645"/>
        <v>0</v>
      </c>
      <c r="BK1011" s="97">
        <f t="shared" si="646"/>
        <v>0</v>
      </c>
      <c r="BL1011" s="97">
        <f t="shared" si="647"/>
        <v>0</v>
      </c>
      <c r="BM1011" s="97">
        <f t="shared" si="648"/>
        <v>0</v>
      </c>
      <c r="BN1011" s="97">
        <f t="shared" si="649"/>
        <v>0</v>
      </c>
      <c r="BO1011" s="97">
        <f t="shared" si="650"/>
        <v>0</v>
      </c>
      <c r="BP1011" s="97">
        <f t="shared" si="651"/>
        <v>0</v>
      </c>
      <c r="BQ1011" s="97">
        <f t="shared" si="652"/>
        <v>0</v>
      </c>
      <c r="BR1011" s="97">
        <f t="shared" si="653"/>
        <v>0</v>
      </c>
      <c r="BS1011" s="98">
        <f t="shared" si="654"/>
        <v>0</v>
      </c>
      <c r="BT1011" s="182"/>
      <c r="BU1011" s="100"/>
      <c r="BV1011" s="136"/>
    </row>
    <row r="1012" spans="1:74" s="100" customFormat="1" ht="31.5" customHeight="1" x14ac:dyDescent="0.25">
      <c r="A1012" s="74">
        <v>22</v>
      </c>
      <c r="B1012" s="75">
        <v>468</v>
      </c>
      <c r="C1012" s="49" t="s">
        <v>379</v>
      </c>
      <c r="D1012" s="349" t="s">
        <v>4056</v>
      </c>
      <c r="E1012" s="76" t="s">
        <v>1112</v>
      </c>
      <c r="F1012" s="101" t="s">
        <v>3021</v>
      </c>
      <c r="G1012" s="101"/>
      <c r="H1012" s="101"/>
      <c r="I1012" s="101"/>
      <c r="J1012" s="257"/>
      <c r="K1012" s="101"/>
      <c r="L1012" s="380" t="s">
        <v>4108</v>
      </c>
      <c r="M1012" s="76" t="s">
        <v>2972</v>
      </c>
      <c r="N1012" s="49" t="s">
        <v>1667</v>
      </c>
      <c r="O1012" s="49"/>
      <c r="P1012" s="49"/>
      <c r="Q1012" s="88" t="s">
        <v>3022</v>
      </c>
      <c r="R1012" s="49"/>
      <c r="S1012" s="76" t="s">
        <v>2991</v>
      </c>
      <c r="T1012" s="76" t="s">
        <v>3020</v>
      </c>
      <c r="U1012" s="110"/>
      <c r="V1012" s="143">
        <v>1</v>
      </c>
      <c r="W1012" s="399">
        <f t="shared" si="634"/>
        <v>353063</v>
      </c>
      <c r="X1012" s="171" t="s">
        <v>2832</v>
      </c>
      <c r="Y1012" s="121"/>
      <c r="Z1012" s="121"/>
      <c r="AA1012" s="121"/>
      <c r="AB1012" s="121"/>
      <c r="AC1012" s="151">
        <v>43559</v>
      </c>
      <c r="AD1012" s="132">
        <v>43529</v>
      </c>
      <c r="AE1012" s="132"/>
      <c r="AF1012" s="132" t="str">
        <f t="shared" si="635"/>
        <v/>
      </c>
      <c r="AG1012" s="132">
        <f t="shared" si="636"/>
        <v>43529</v>
      </c>
      <c r="AH1012" s="132"/>
      <c r="AI1012" s="204" t="s">
        <v>3018</v>
      </c>
      <c r="AJ1012" s="132"/>
      <c r="AK1012" s="112"/>
      <c r="AL1012" s="132"/>
      <c r="AM1012" s="213">
        <v>353063</v>
      </c>
      <c r="AN1012" s="111"/>
      <c r="AO1012" s="49" t="str">
        <f t="shared" si="637"/>
        <v>静岡県富士市比奈６０－６</v>
      </c>
      <c r="AP1012" s="49"/>
      <c r="AQ1012" s="89"/>
      <c r="AR1012" s="93"/>
      <c r="AS1012" s="89"/>
      <c r="AT1012" s="93"/>
      <c r="AU1012" s="89"/>
      <c r="AV1012" s="93"/>
      <c r="AW1012" s="107"/>
      <c r="AX1012" s="103"/>
      <c r="AY1012" s="391">
        <f t="shared" si="656"/>
        <v>0</v>
      </c>
      <c r="AZ1012" s="95">
        <v>0</v>
      </c>
      <c r="BA1012" s="49" t="str">
        <f t="shared" si="638"/>
        <v>静岡県富士市比奈６０－６</v>
      </c>
      <c r="BB1012" s="48">
        <f t="shared" si="633"/>
        <v>1</v>
      </c>
      <c r="BC1012" s="96">
        <f t="shared" si="639"/>
        <v>0</v>
      </c>
      <c r="BD1012" s="89" t="s">
        <v>3719</v>
      </c>
      <c r="BE1012" s="97">
        <f t="shared" si="640"/>
        <v>0</v>
      </c>
      <c r="BF1012" s="97">
        <f t="shared" si="641"/>
        <v>0</v>
      </c>
      <c r="BG1012" s="97">
        <f t="shared" si="642"/>
        <v>0</v>
      </c>
      <c r="BH1012" s="97">
        <f t="shared" si="643"/>
        <v>0</v>
      </c>
      <c r="BI1012" s="97">
        <f t="shared" si="644"/>
        <v>0</v>
      </c>
      <c r="BJ1012" s="97">
        <f t="shared" si="645"/>
        <v>0</v>
      </c>
      <c r="BK1012" s="97">
        <f t="shared" si="646"/>
        <v>0</v>
      </c>
      <c r="BL1012" s="97">
        <f t="shared" si="647"/>
        <v>0</v>
      </c>
      <c r="BM1012" s="97">
        <f t="shared" si="648"/>
        <v>0</v>
      </c>
      <c r="BN1012" s="97">
        <f t="shared" si="649"/>
        <v>0</v>
      </c>
      <c r="BO1012" s="97">
        <f t="shared" si="650"/>
        <v>0</v>
      </c>
      <c r="BP1012" s="97">
        <f t="shared" si="651"/>
        <v>0</v>
      </c>
      <c r="BQ1012" s="97">
        <f t="shared" si="652"/>
        <v>0</v>
      </c>
      <c r="BR1012" s="97">
        <f t="shared" si="653"/>
        <v>0</v>
      </c>
      <c r="BS1012" s="98">
        <f t="shared" si="654"/>
        <v>0</v>
      </c>
      <c r="BT1012" s="182"/>
      <c r="BU1012" s="118"/>
      <c r="BV1012" s="122"/>
    </row>
    <row r="1013" spans="1:74" s="118" customFormat="1" ht="31.5" customHeight="1" x14ac:dyDescent="0.25">
      <c r="A1013" s="74">
        <v>22</v>
      </c>
      <c r="B1013" s="75">
        <v>647</v>
      </c>
      <c r="C1013" s="49" t="s">
        <v>2067</v>
      </c>
      <c r="D1013" s="76" t="s">
        <v>2378</v>
      </c>
      <c r="E1013" s="76" t="s">
        <v>1139</v>
      </c>
      <c r="F1013" s="101" t="s">
        <v>2492</v>
      </c>
      <c r="G1013" s="101"/>
      <c r="H1013" s="101"/>
      <c r="I1013" s="101"/>
      <c r="J1013" s="257"/>
      <c r="K1013" s="101"/>
      <c r="L1013" s="101"/>
      <c r="M1013" s="76" t="s">
        <v>2371</v>
      </c>
      <c r="N1013" s="49" t="s">
        <v>1662</v>
      </c>
      <c r="O1013" s="49"/>
      <c r="P1013" s="49"/>
      <c r="Q1013" s="102" t="s">
        <v>313</v>
      </c>
      <c r="R1013" s="103"/>
      <c r="S1013" s="76" t="s">
        <v>1856</v>
      </c>
      <c r="T1013" s="76" t="s">
        <v>41</v>
      </c>
      <c r="U1013" s="89" t="s">
        <v>380</v>
      </c>
      <c r="V1013" s="90">
        <v>33</v>
      </c>
      <c r="W1013" s="399">
        <f t="shared" si="634"/>
        <v>812369</v>
      </c>
      <c r="X1013" s="171" t="s">
        <v>2466</v>
      </c>
      <c r="Y1013" s="121"/>
      <c r="Z1013" s="121"/>
      <c r="AA1013" s="121"/>
      <c r="AB1013" s="121"/>
      <c r="AC1013" s="121"/>
      <c r="AD1013" s="132">
        <v>43476</v>
      </c>
      <c r="AE1013" s="132"/>
      <c r="AF1013" s="132" t="str">
        <f t="shared" si="635"/>
        <v/>
      </c>
      <c r="AG1013" s="132">
        <f t="shared" si="636"/>
        <v>43476</v>
      </c>
      <c r="AH1013" s="132"/>
      <c r="AI1013" s="132"/>
      <c r="AJ1013" s="132"/>
      <c r="AK1013" s="112"/>
      <c r="AL1013" s="132"/>
      <c r="AM1013" s="213"/>
      <c r="AN1013" s="111">
        <v>26808177</v>
      </c>
      <c r="AO1013" s="49" t="str">
        <f t="shared" si="637"/>
        <v>静岡県牧之原市菅ケ谷６９２－１～３３</v>
      </c>
      <c r="AP1013" s="49"/>
      <c r="AQ1013" s="89"/>
      <c r="AR1013" s="93"/>
      <c r="AS1013" s="89"/>
      <c r="AT1013" s="93"/>
      <c r="AU1013" s="89"/>
      <c r="AV1013" s="93"/>
      <c r="AW1013" s="107"/>
      <c r="AX1013" s="103"/>
      <c r="AY1013" s="391">
        <f t="shared" si="656"/>
        <v>0</v>
      </c>
      <c r="AZ1013" s="95" t="str">
        <f t="shared" ref="AZ1013:AZ1024" si="657">IF(AM1013=0,"",AM1013-AR1013-AT1013-AV1013-AX1013)</f>
        <v/>
      </c>
      <c r="BA1013" s="49" t="str">
        <f t="shared" si="638"/>
        <v>静岡県牧之原市菅ケ谷６９２－１～３３</v>
      </c>
      <c r="BB1013" s="48">
        <f t="shared" si="633"/>
        <v>33</v>
      </c>
      <c r="BC1013" s="96">
        <f t="shared" si="639"/>
        <v>0</v>
      </c>
      <c r="BD1013" s="89">
        <f t="shared" ref="BD1013:BD1024" si="658">AC1013</f>
        <v>0</v>
      </c>
      <c r="BE1013" s="97">
        <f t="shared" si="640"/>
        <v>0</v>
      </c>
      <c r="BF1013" s="97" t="str">
        <f t="shared" si="641"/>
        <v/>
      </c>
      <c r="BG1013" s="97">
        <f t="shared" si="642"/>
        <v>0</v>
      </c>
      <c r="BH1013" s="97">
        <f t="shared" si="643"/>
        <v>0</v>
      </c>
      <c r="BI1013" s="97">
        <f t="shared" si="644"/>
        <v>0</v>
      </c>
      <c r="BJ1013" s="97">
        <f t="shared" si="645"/>
        <v>0</v>
      </c>
      <c r="BK1013" s="97">
        <f t="shared" si="646"/>
        <v>0</v>
      </c>
      <c r="BL1013" s="97">
        <f t="shared" si="647"/>
        <v>0</v>
      </c>
      <c r="BM1013" s="97">
        <f t="shared" si="648"/>
        <v>0</v>
      </c>
      <c r="BN1013" s="97">
        <f t="shared" si="649"/>
        <v>0</v>
      </c>
      <c r="BO1013" s="97">
        <f t="shared" si="650"/>
        <v>0</v>
      </c>
      <c r="BP1013" s="97">
        <f t="shared" si="651"/>
        <v>0</v>
      </c>
      <c r="BQ1013" s="97">
        <f t="shared" si="652"/>
        <v>0</v>
      </c>
      <c r="BR1013" s="97">
        <f t="shared" si="653"/>
        <v>0</v>
      </c>
      <c r="BS1013" s="98" t="e">
        <f t="shared" si="654"/>
        <v>#VALUE!</v>
      </c>
      <c r="BT1013" s="182"/>
      <c r="BV1013" s="136"/>
    </row>
    <row r="1014" spans="1:74" s="100" customFormat="1" ht="31.5" customHeight="1" x14ac:dyDescent="0.25">
      <c r="A1014" s="74">
        <v>22</v>
      </c>
      <c r="B1014" s="75">
        <v>647</v>
      </c>
      <c r="C1014" s="49" t="s">
        <v>2067</v>
      </c>
      <c r="D1014" s="76" t="s">
        <v>3393</v>
      </c>
      <c r="E1014" s="76" t="s">
        <v>1139</v>
      </c>
      <c r="F1014" s="101"/>
      <c r="G1014" s="101"/>
      <c r="H1014" s="101"/>
      <c r="I1014" s="101"/>
      <c r="J1014" s="257"/>
      <c r="K1014" s="101"/>
      <c r="L1014" s="101"/>
      <c r="M1014" s="76" t="s">
        <v>2371</v>
      </c>
      <c r="N1014" s="49" t="s">
        <v>1662</v>
      </c>
      <c r="O1014" s="49"/>
      <c r="P1014" s="49"/>
      <c r="Q1014" s="102" t="s">
        <v>313</v>
      </c>
      <c r="R1014" s="103"/>
      <c r="S1014" s="76" t="s">
        <v>1856</v>
      </c>
      <c r="T1014" s="76" t="s">
        <v>41</v>
      </c>
      <c r="U1014" s="89" t="s">
        <v>380</v>
      </c>
      <c r="V1014" s="90">
        <v>33</v>
      </c>
      <c r="W1014" s="399">
        <f t="shared" si="634"/>
        <v>812369</v>
      </c>
      <c r="X1014" s="171" t="s">
        <v>2466</v>
      </c>
      <c r="Y1014" s="121"/>
      <c r="Z1014" s="121"/>
      <c r="AA1014" s="121"/>
      <c r="AB1014" s="121"/>
      <c r="AC1014" s="121"/>
      <c r="AD1014" s="132">
        <v>42759</v>
      </c>
      <c r="AE1014" s="132"/>
      <c r="AF1014" s="132" t="str">
        <f t="shared" si="635"/>
        <v/>
      </c>
      <c r="AG1014" s="132">
        <f t="shared" si="636"/>
        <v>42759</v>
      </c>
      <c r="AH1014" s="132"/>
      <c r="AI1014" s="132"/>
      <c r="AJ1014" s="132"/>
      <c r="AK1014" s="112"/>
      <c r="AL1014" s="132"/>
      <c r="AM1014" s="213"/>
      <c r="AN1014" s="111">
        <v>26808177</v>
      </c>
      <c r="AO1014" s="49" t="str">
        <f t="shared" si="637"/>
        <v>静岡県牧之原市菅ケ谷６９２－１～３３</v>
      </c>
      <c r="AP1014" s="49"/>
      <c r="AQ1014" s="89"/>
      <c r="AR1014" s="93"/>
      <c r="AS1014" s="89"/>
      <c r="AT1014" s="93"/>
      <c r="AU1014" s="89"/>
      <c r="AV1014" s="93"/>
      <c r="AW1014" s="107"/>
      <c r="AX1014" s="103"/>
      <c r="AY1014" s="391">
        <f t="shared" si="656"/>
        <v>0</v>
      </c>
      <c r="AZ1014" s="95" t="str">
        <f t="shared" si="657"/>
        <v/>
      </c>
      <c r="BA1014" s="49" t="str">
        <f t="shared" si="638"/>
        <v>静岡県牧之原市菅ケ谷６９２－１～３３</v>
      </c>
      <c r="BB1014" s="48">
        <f t="shared" si="633"/>
        <v>33</v>
      </c>
      <c r="BC1014" s="96">
        <f t="shared" si="639"/>
        <v>0</v>
      </c>
      <c r="BD1014" s="89">
        <f t="shared" si="658"/>
        <v>0</v>
      </c>
      <c r="BE1014" s="97">
        <f t="shared" si="640"/>
        <v>0</v>
      </c>
      <c r="BF1014" s="97" t="str">
        <f t="shared" si="641"/>
        <v/>
      </c>
      <c r="BG1014" s="97">
        <f t="shared" si="642"/>
        <v>0</v>
      </c>
      <c r="BH1014" s="97">
        <f t="shared" si="643"/>
        <v>0</v>
      </c>
      <c r="BI1014" s="97">
        <f t="shared" si="644"/>
        <v>0</v>
      </c>
      <c r="BJ1014" s="97">
        <f t="shared" si="645"/>
        <v>0</v>
      </c>
      <c r="BK1014" s="97">
        <f t="shared" si="646"/>
        <v>0</v>
      </c>
      <c r="BL1014" s="97">
        <f t="shared" si="647"/>
        <v>0</v>
      </c>
      <c r="BM1014" s="97">
        <f t="shared" si="648"/>
        <v>0</v>
      </c>
      <c r="BN1014" s="97">
        <f t="shared" si="649"/>
        <v>0</v>
      </c>
      <c r="BO1014" s="97">
        <f t="shared" si="650"/>
        <v>0</v>
      </c>
      <c r="BP1014" s="97">
        <f t="shared" si="651"/>
        <v>0</v>
      </c>
      <c r="BQ1014" s="97">
        <f t="shared" si="652"/>
        <v>0</v>
      </c>
      <c r="BR1014" s="97">
        <f t="shared" si="653"/>
        <v>0</v>
      </c>
      <c r="BS1014" s="98" t="e">
        <f t="shared" si="654"/>
        <v>#VALUE!</v>
      </c>
      <c r="BT1014" s="182"/>
      <c r="BV1014" s="122"/>
    </row>
    <row r="1015" spans="1:74" s="118" customFormat="1" ht="31.5" customHeight="1" x14ac:dyDescent="0.25">
      <c r="A1015" s="74">
        <v>22</v>
      </c>
      <c r="B1015" s="75">
        <v>646</v>
      </c>
      <c r="C1015" s="49" t="s">
        <v>2067</v>
      </c>
      <c r="D1015" s="76" t="s">
        <v>3393</v>
      </c>
      <c r="E1015" s="76" t="s">
        <v>1139</v>
      </c>
      <c r="F1015" s="101"/>
      <c r="G1015" s="101"/>
      <c r="H1015" s="101"/>
      <c r="I1015" s="101"/>
      <c r="J1015" s="257"/>
      <c r="K1015" s="101"/>
      <c r="L1015" s="101"/>
      <c r="M1015" s="76" t="s">
        <v>2371</v>
      </c>
      <c r="N1015" s="49" t="s">
        <v>1662</v>
      </c>
      <c r="O1015" s="49"/>
      <c r="P1015" s="76" t="str">
        <f>IF(COUNTIF(N1015,"*未確定*"),"番地未確定","")</f>
        <v/>
      </c>
      <c r="Q1015" s="102" t="s">
        <v>816</v>
      </c>
      <c r="R1015" s="49"/>
      <c r="S1015" s="76" t="s">
        <v>1856</v>
      </c>
      <c r="T1015" s="76" t="s">
        <v>41</v>
      </c>
      <c r="U1015" s="89"/>
      <c r="V1015" s="90">
        <v>33</v>
      </c>
      <c r="W1015" s="399">
        <f t="shared" si="634"/>
        <v>812369</v>
      </c>
      <c r="X1015" s="171" t="s">
        <v>2466</v>
      </c>
      <c r="Y1015" s="76"/>
      <c r="Z1015" s="76"/>
      <c r="AA1015" s="76"/>
      <c r="AB1015" s="76"/>
      <c r="AC1015" s="132">
        <v>43521</v>
      </c>
      <c r="AD1015" s="132">
        <v>43476</v>
      </c>
      <c r="AE1015" s="132">
        <v>42758</v>
      </c>
      <c r="AF1015" s="132" t="str">
        <f t="shared" si="635"/>
        <v/>
      </c>
      <c r="AG1015" s="132">
        <f t="shared" si="636"/>
        <v>42758</v>
      </c>
      <c r="AH1015" s="132"/>
      <c r="AI1015" s="204"/>
      <c r="AJ1015" s="205"/>
      <c r="AK1015" s="206"/>
      <c r="AL1015" s="207"/>
      <c r="AM1015" s="208">
        <v>26808177</v>
      </c>
      <c r="AN1015" s="93"/>
      <c r="AO1015" s="49" t="str">
        <f t="shared" si="637"/>
        <v>静岡県牧之原市菅ケ谷６９２－１～３３</v>
      </c>
      <c r="AP1015" s="49"/>
      <c r="AQ1015" s="89"/>
      <c r="AR1015" s="93"/>
      <c r="AS1015" s="89"/>
      <c r="AT1015" s="93"/>
      <c r="AU1015" s="89"/>
      <c r="AV1015" s="93"/>
      <c r="AW1015" s="89"/>
      <c r="AX1015" s="103"/>
      <c r="AY1015" s="391">
        <f t="shared" si="656"/>
        <v>0</v>
      </c>
      <c r="AZ1015" s="95">
        <f t="shared" si="657"/>
        <v>26808177</v>
      </c>
      <c r="BA1015" s="49" t="str">
        <f t="shared" si="638"/>
        <v>静岡県牧之原市菅ケ谷６９２－１～３３</v>
      </c>
      <c r="BB1015" s="48">
        <f t="shared" si="633"/>
        <v>33</v>
      </c>
      <c r="BC1015" s="96">
        <f t="shared" si="639"/>
        <v>0</v>
      </c>
      <c r="BD1015" s="89">
        <f t="shared" si="658"/>
        <v>43521</v>
      </c>
      <c r="BE1015" s="97">
        <f t="shared" si="640"/>
        <v>0</v>
      </c>
      <c r="BF1015" s="97">
        <f t="shared" si="641"/>
        <v>0</v>
      </c>
      <c r="BG1015" s="97">
        <f t="shared" si="642"/>
        <v>0</v>
      </c>
      <c r="BH1015" s="97">
        <f t="shared" si="643"/>
        <v>0</v>
      </c>
      <c r="BI1015" s="97">
        <f t="shared" si="644"/>
        <v>26808177</v>
      </c>
      <c r="BJ1015" s="97">
        <f t="shared" si="645"/>
        <v>0</v>
      </c>
      <c r="BK1015" s="97">
        <f t="shared" si="646"/>
        <v>0</v>
      </c>
      <c r="BL1015" s="97">
        <f t="shared" si="647"/>
        <v>0</v>
      </c>
      <c r="BM1015" s="97">
        <f t="shared" si="648"/>
        <v>0</v>
      </c>
      <c r="BN1015" s="97">
        <f t="shared" si="649"/>
        <v>0</v>
      </c>
      <c r="BO1015" s="97">
        <f t="shared" si="650"/>
        <v>0</v>
      </c>
      <c r="BP1015" s="97">
        <f t="shared" si="651"/>
        <v>0</v>
      </c>
      <c r="BQ1015" s="97">
        <f t="shared" si="652"/>
        <v>0</v>
      </c>
      <c r="BR1015" s="97">
        <f t="shared" si="653"/>
        <v>0</v>
      </c>
      <c r="BS1015" s="98">
        <f t="shared" si="654"/>
        <v>0</v>
      </c>
      <c r="BT1015" s="182"/>
      <c r="BU1015" s="100"/>
      <c r="BV1015" s="136"/>
    </row>
    <row r="1016" spans="1:74" s="118" customFormat="1" ht="31.5" customHeight="1" x14ac:dyDescent="0.25">
      <c r="A1016" s="74">
        <v>22</v>
      </c>
      <c r="B1016" s="75">
        <v>648</v>
      </c>
      <c r="C1016" s="49" t="s">
        <v>2067</v>
      </c>
      <c r="D1016" s="76" t="s">
        <v>3140</v>
      </c>
      <c r="E1016" s="76" t="s">
        <v>1227</v>
      </c>
      <c r="F1016" s="127">
        <v>2.31000059285028E+16</v>
      </c>
      <c r="G1016" s="127"/>
      <c r="H1016" s="127"/>
      <c r="I1016" s="127"/>
      <c r="J1016" s="271"/>
      <c r="K1016" s="127"/>
      <c r="L1016" s="127"/>
      <c r="M1016" s="76" t="s">
        <v>2371</v>
      </c>
      <c r="N1016" s="49" t="s">
        <v>2408</v>
      </c>
      <c r="O1016" s="49"/>
      <c r="P1016" s="76" t="str">
        <f>IF(COUNTIF(N1016,"*未確定*"),"番地未確定","")</f>
        <v/>
      </c>
      <c r="Q1016" s="102" t="s">
        <v>815</v>
      </c>
      <c r="R1016" s="49"/>
      <c r="S1016" s="76" t="s">
        <v>1856</v>
      </c>
      <c r="T1016" s="76" t="s">
        <v>41</v>
      </c>
      <c r="U1016" s="89"/>
      <c r="V1016" s="90">
        <v>1</v>
      </c>
      <c r="W1016" s="399">
        <f t="shared" si="634"/>
        <v>368860</v>
      </c>
      <c r="X1016" s="171" t="s">
        <v>3509</v>
      </c>
      <c r="Y1016" s="76"/>
      <c r="Z1016" s="76"/>
      <c r="AA1016" s="76"/>
      <c r="AB1016" s="76"/>
      <c r="AC1016" s="132">
        <v>42596</v>
      </c>
      <c r="AD1016" s="132">
        <v>42566</v>
      </c>
      <c r="AE1016" s="132">
        <v>42556</v>
      </c>
      <c r="AF1016" s="132" t="str">
        <f t="shared" si="635"/>
        <v/>
      </c>
      <c r="AG1016" s="132">
        <f t="shared" si="636"/>
        <v>42556</v>
      </c>
      <c r="AH1016" s="132"/>
      <c r="AI1016" s="204"/>
      <c r="AJ1016" s="205"/>
      <c r="AK1016" s="206"/>
      <c r="AL1016" s="207"/>
      <c r="AM1016" s="208">
        <v>368860</v>
      </c>
      <c r="AN1016" s="93"/>
      <c r="AO1016" s="49" t="str">
        <f t="shared" si="637"/>
        <v>静岡県牧之原市静谷１５６５－１</v>
      </c>
      <c r="AP1016" s="49"/>
      <c r="AQ1016" s="89"/>
      <c r="AR1016" s="93"/>
      <c r="AS1016" s="89"/>
      <c r="AT1016" s="93"/>
      <c r="AU1016" s="89"/>
      <c r="AV1016" s="93"/>
      <c r="AW1016" s="89"/>
      <c r="AX1016" s="103"/>
      <c r="AY1016" s="391">
        <f t="shared" si="656"/>
        <v>0</v>
      </c>
      <c r="AZ1016" s="95">
        <f t="shared" si="657"/>
        <v>368860</v>
      </c>
      <c r="BA1016" s="49" t="str">
        <f t="shared" si="638"/>
        <v>静岡県牧之原市静谷１５６５－１</v>
      </c>
      <c r="BB1016" s="48">
        <f t="shared" si="633"/>
        <v>1</v>
      </c>
      <c r="BC1016" s="96">
        <f t="shared" si="639"/>
        <v>0</v>
      </c>
      <c r="BD1016" s="89">
        <f t="shared" si="658"/>
        <v>42596</v>
      </c>
      <c r="BE1016" s="97">
        <f t="shared" si="640"/>
        <v>0</v>
      </c>
      <c r="BF1016" s="97">
        <f t="shared" si="641"/>
        <v>368860</v>
      </c>
      <c r="BG1016" s="97">
        <f t="shared" si="642"/>
        <v>0</v>
      </c>
      <c r="BH1016" s="97">
        <f t="shared" si="643"/>
        <v>0</v>
      </c>
      <c r="BI1016" s="97">
        <f t="shared" si="644"/>
        <v>0</v>
      </c>
      <c r="BJ1016" s="97">
        <f t="shared" si="645"/>
        <v>0</v>
      </c>
      <c r="BK1016" s="97">
        <f t="shared" si="646"/>
        <v>0</v>
      </c>
      <c r="BL1016" s="97">
        <f t="shared" si="647"/>
        <v>0</v>
      </c>
      <c r="BM1016" s="97">
        <f t="shared" si="648"/>
        <v>0</v>
      </c>
      <c r="BN1016" s="97">
        <f t="shared" si="649"/>
        <v>0</v>
      </c>
      <c r="BO1016" s="97">
        <f t="shared" si="650"/>
        <v>0</v>
      </c>
      <c r="BP1016" s="97">
        <f t="shared" si="651"/>
        <v>0</v>
      </c>
      <c r="BQ1016" s="97">
        <f t="shared" si="652"/>
        <v>0</v>
      </c>
      <c r="BR1016" s="97">
        <f t="shared" si="653"/>
        <v>0</v>
      </c>
      <c r="BS1016" s="98">
        <f t="shared" si="654"/>
        <v>0</v>
      </c>
      <c r="BT1016" s="182"/>
      <c r="BV1016" s="136"/>
    </row>
    <row r="1017" spans="1:74" s="100" customFormat="1" ht="31.5" customHeight="1" x14ac:dyDescent="0.25">
      <c r="A1017" s="74">
        <v>22</v>
      </c>
      <c r="B1017" s="75">
        <v>648</v>
      </c>
      <c r="C1017" s="49" t="s">
        <v>2067</v>
      </c>
      <c r="D1017" s="76" t="s">
        <v>3393</v>
      </c>
      <c r="E1017" s="76" t="s">
        <v>1227</v>
      </c>
      <c r="F1017" s="101"/>
      <c r="G1017" s="101"/>
      <c r="H1017" s="101"/>
      <c r="I1017" s="101"/>
      <c r="J1017" s="257"/>
      <c r="K1017" s="101"/>
      <c r="L1017" s="101"/>
      <c r="M1017" s="76" t="s">
        <v>2371</v>
      </c>
      <c r="N1017" s="49" t="s">
        <v>1661</v>
      </c>
      <c r="O1017" s="49"/>
      <c r="P1017" s="76" t="str">
        <f>IF(COUNTIF(N1017,"*未確定*"),"番地未確定","")</f>
        <v/>
      </c>
      <c r="Q1017" s="102" t="s">
        <v>815</v>
      </c>
      <c r="R1017" s="49"/>
      <c r="S1017" s="76" t="s">
        <v>1856</v>
      </c>
      <c r="T1017" s="76" t="s">
        <v>41</v>
      </c>
      <c r="U1017" s="89"/>
      <c r="V1017" s="90">
        <v>1</v>
      </c>
      <c r="W1017" s="399">
        <f t="shared" si="634"/>
        <v>368860</v>
      </c>
      <c r="X1017" s="171" t="s">
        <v>3509</v>
      </c>
      <c r="Y1017" s="76"/>
      <c r="Z1017" s="76"/>
      <c r="AA1017" s="76"/>
      <c r="AB1017" s="76"/>
      <c r="AC1017" s="132" t="s">
        <v>146</v>
      </c>
      <c r="AD1017" s="132">
        <v>42566</v>
      </c>
      <c r="AE1017" s="132">
        <v>42556</v>
      </c>
      <c r="AF1017" s="132" t="str">
        <f t="shared" si="635"/>
        <v/>
      </c>
      <c r="AG1017" s="132">
        <f t="shared" si="636"/>
        <v>42556</v>
      </c>
      <c r="AH1017" s="132"/>
      <c r="AI1017" s="204"/>
      <c r="AJ1017" s="205"/>
      <c r="AK1017" s="206"/>
      <c r="AL1017" s="207"/>
      <c r="AM1017" s="208">
        <v>368860</v>
      </c>
      <c r="AN1017" s="93"/>
      <c r="AO1017" s="49" t="str">
        <f t="shared" si="637"/>
        <v>静岡県牧之原市静谷１５６５－１～２</v>
      </c>
      <c r="AP1017" s="49"/>
      <c r="AQ1017" s="89"/>
      <c r="AR1017" s="93"/>
      <c r="AS1017" s="89"/>
      <c r="AT1017" s="93"/>
      <c r="AU1017" s="89"/>
      <c r="AV1017" s="93"/>
      <c r="AW1017" s="89"/>
      <c r="AX1017" s="103"/>
      <c r="AY1017" s="391">
        <f t="shared" si="656"/>
        <v>0</v>
      </c>
      <c r="AZ1017" s="95">
        <f t="shared" si="657"/>
        <v>368860</v>
      </c>
      <c r="BA1017" s="49" t="str">
        <f t="shared" si="638"/>
        <v>静岡県牧之原市静谷１５６５－１～２</v>
      </c>
      <c r="BB1017" s="48">
        <f t="shared" si="633"/>
        <v>1</v>
      </c>
      <c r="BC1017" s="96">
        <f t="shared" si="639"/>
        <v>0</v>
      </c>
      <c r="BD1017" s="89" t="str">
        <f t="shared" si="658"/>
        <v>期限未記載</v>
      </c>
      <c r="BE1017" s="97">
        <f t="shared" si="640"/>
        <v>368860</v>
      </c>
      <c r="BF1017" s="97">
        <f t="shared" si="641"/>
        <v>0</v>
      </c>
      <c r="BG1017" s="97">
        <f t="shared" si="642"/>
        <v>0</v>
      </c>
      <c r="BH1017" s="97">
        <f t="shared" si="643"/>
        <v>0</v>
      </c>
      <c r="BI1017" s="97">
        <f t="shared" si="644"/>
        <v>0</v>
      </c>
      <c r="BJ1017" s="97">
        <f t="shared" si="645"/>
        <v>0</v>
      </c>
      <c r="BK1017" s="97">
        <f t="shared" si="646"/>
        <v>0</v>
      </c>
      <c r="BL1017" s="97">
        <f t="shared" si="647"/>
        <v>0</v>
      </c>
      <c r="BM1017" s="97">
        <f t="shared" si="648"/>
        <v>0</v>
      </c>
      <c r="BN1017" s="97">
        <f t="shared" si="649"/>
        <v>0</v>
      </c>
      <c r="BO1017" s="97">
        <f t="shared" si="650"/>
        <v>0</v>
      </c>
      <c r="BP1017" s="97">
        <f t="shared" si="651"/>
        <v>0</v>
      </c>
      <c r="BQ1017" s="97">
        <f t="shared" si="652"/>
        <v>0</v>
      </c>
      <c r="BR1017" s="97">
        <f t="shared" si="653"/>
        <v>0</v>
      </c>
      <c r="BS1017" s="98">
        <f t="shared" si="654"/>
        <v>0</v>
      </c>
      <c r="BT1017" s="182"/>
      <c r="BU1017" s="118"/>
      <c r="BV1017" s="122"/>
    </row>
    <row r="1018" spans="1:74" s="100" customFormat="1" ht="31.5" customHeight="1" x14ac:dyDescent="0.25">
      <c r="A1018" s="74">
        <v>23</v>
      </c>
      <c r="B1018" s="75">
        <v>673</v>
      </c>
      <c r="C1018" s="49" t="s">
        <v>2062</v>
      </c>
      <c r="D1018" s="349" t="s">
        <v>4126</v>
      </c>
      <c r="E1018" s="76" t="s">
        <v>1134</v>
      </c>
      <c r="F1018" s="380" t="s">
        <v>4197</v>
      </c>
      <c r="G1018" s="101"/>
      <c r="H1018" s="101"/>
      <c r="I1018" s="101"/>
      <c r="J1018" s="257"/>
      <c r="K1018" s="101"/>
      <c r="L1018" s="101"/>
      <c r="M1018" s="76" t="s">
        <v>2371</v>
      </c>
      <c r="N1018" s="49" t="s">
        <v>1637</v>
      </c>
      <c r="O1018" s="49"/>
      <c r="P1018" s="49"/>
      <c r="Q1018" s="102" t="s">
        <v>314</v>
      </c>
      <c r="R1018" s="103"/>
      <c r="S1018" s="76" t="s">
        <v>1856</v>
      </c>
      <c r="T1018" s="76" t="s">
        <v>40</v>
      </c>
      <c r="U1018" s="89" t="s">
        <v>381</v>
      </c>
      <c r="V1018" s="90">
        <v>7</v>
      </c>
      <c r="W1018" s="399">
        <f t="shared" si="634"/>
        <v>594342.85714285716</v>
      </c>
      <c r="X1018" s="171" t="s">
        <v>3322</v>
      </c>
      <c r="Y1018" s="121"/>
      <c r="Z1018" s="473" t="s">
        <v>4576</v>
      </c>
      <c r="AA1018" s="473" t="s">
        <v>4575</v>
      </c>
      <c r="AB1018" s="473" t="s">
        <v>4576</v>
      </c>
      <c r="AC1018" s="121"/>
      <c r="AD1018" s="132">
        <v>42769</v>
      </c>
      <c r="AE1018" s="132"/>
      <c r="AF1018" s="132" t="str">
        <f t="shared" si="635"/>
        <v/>
      </c>
      <c r="AG1018" s="132">
        <f t="shared" si="636"/>
        <v>42769</v>
      </c>
      <c r="AH1018" s="132"/>
      <c r="AI1018" s="132"/>
      <c r="AJ1018" s="132"/>
      <c r="AK1018" s="112"/>
      <c r="AL1018" s="132"/>
      <c r="AM1018" s="213"/>
      <c r="AN1018" s="111">
        <v>4160400</v>
      </c>
      <c r="AO1018" s="49" t="str">
        <f t="shared" si="637"/>
        <v>愛知県岡崎市恵田町字藤倉５９－１～５</v>
      </c>
      <c r="AP1018" s="49"/>
      <c r="AQ1018" s="89"/>
      <c r="AR1018" s="93"/>
      <c r="AS1018" s="89"/>
      <c r="AT1018" s="93"/>
      <c r="AU1018" s="89"/>
      <c r="AV1018" s="93"/>
      <c r="AW1018" s="107"/>
      <c r="AX1018" s="103"/>
      <c r="AY1018" s="391">
        <f t="shared" si="656"/>
        <v>0</v>
      </c>
      <c r="AZ1018" s="95">
        <v>0</v>
      </c>
      <c r="BA1018" s="49" t="str">
        <f t="shared" si="638"/>
        <v>愛知県岡崎市恵田町字藤倉５９－１～５</v>
      </c>
      <c r="BB1018" s="48">
        <f t="shared" si="633"/>
        <v>7</v>
      </c>
      <c r="BC1018" s="96">
        <f t="shared" si="639"/>
        <v>0</v>
      </c>
      <c r="BD1018" s="89">
        <f t="shared" si="658"/>
        <v>0</v>
      </c>
      <c r="BE1018" s="97">
        <f t="shared" si="640"/>
        <v>0</v>
      </c>
      <c r="BF1018" s="97">
        <f t="shared" si="641"/>
        <v>0</v>
      </c>
      <c r="BG1018" s="97">
        <f t="shared" si="642"/>
        <v>0</v>
      </c>
      <c r="BH1018" s="97">
        <f t="shared" si="643"/>
        <v>0</v>
      </c>
      <c r="BI1018" s="97">
        <f t="shared" si="644"/>
        <v>0</v>
      </c>
      <c r="BJ1018" s="97">
        <f t="shared" si="645"/>
        <v>0</v>
      </c>
      <c r="BK1018" s="97">
        <f t="shared" si="646"/>
        <v>0</v>
      </c>
      <c r="BL1018" s="97">
        <f t="shared" si="647"/>
        <v>0</v>
      </c>
      <c r="BM1018" s="97">
        <f t="shared" si="648"/>
        <v>0</v>
      </c>
      <c r="BN1018" s="97">
        <f t="shared" si="649"/>
        <v>0</v>
      </c>
      <c r="BO1018" s="97">
        <f t="shared" si="650"/>
        <v>0</v>
      </c>
      <c r="BP1018" s="97">
        <f t="shared" si="651"/>
        <v>0</v>
      </c>
      <c r="BQ1018" s="97">
        <f t="shared" si="652"/>
        <v>0</v>
      </c>
      <c r="BR1018" s="97">
        <f t="shared" si="653"/>
        <v>0</v>
      </c>
      <c r="BS1018" s="98">
        <f t="shared" si="654"/>
        <v>0</v>
      </c>
      <c r="BT1018" s="183"/>
      <c r="BU1018" s="118"/>
      <c r="BV1018" s="122"/>
    </row>
    <row r="1019" spans="1:74" s="118" customFormat="1" ht="31.5" customHeight="1" x14ac:dyDescent="0.25">
      <c r="A1019" s="74">
        <v>23</v>
      </c>
      <c r="B1019" s="75">
        <v>672</v>
      </c>
      <c r="C1019" s="49" t="s">
        <v>2062</v>
      </c>
      <c r="D1019" s="349" t="s">
        <v>4126</v>
      </c>
      <c r="E1019" s="76" t="s">
        <v>1134</v>
      </c>
      <c r="F1019" s="380" t="s">
        <v>4197</v>
      </c>
      <c r="G1019" s="101"/>
      <c r="H1019" s="101"/>
      <c r="I1019" s="101"/>
      <c r="J1019" s="257"/>
      <c r="K1019" s="101"/>
      <c r="L1019" s="101"/>
      <c r="M1019" s="76" t="s">
        <v>2371</v>
      </c>
      <c r="N1019" s="49" t="s">
        <v>1637</v>
      </c>
      <c r="O1019" s="76" t="s">
        <v>3745</v>
      </c>
      <c r="P1019" s="76" t="str">
        <f>IF(COUNTIF(N1019,"*未確定*"),"番地未確定","")</f>
        <v/>
      </c>
      <c r="Q1019" s="102" t="s">
        <v>823</v>
      </c>
      <c r="R1019" s="49" t="s">
        <v>824</v>
      </c>
      <c r="S1019" s="76" t="s">
        <v>1856</v>
      </c>
      <c r="T1019" s="76" t="s">
        <v>40</v>
      </c>
      <c r="U1019" s="89"/>
      <c r="V1019" s="90">
        <v>7</v>
      </c>
      <c r="W1019" s="399">
        <f t="shared" si="634"/>
        <v>594342.85714285716</v>
      </c>
      <c r="X1019" s="171" t="s">
        <v>3322</v>
      </c>
      <c r="Y1019" s="419"/>
      <c r="Z1019" s="473" t="s">
        <v>4576</v>
      </c>
      <c r="AA1019" s="473" t="s">
        <v>4575</v>
      </c>
      <c r="AB1019" s="473" t="s">
        <v>4576</v>
      </c>
      <c r="AC1019" s="132" t="str">
        <f>IF(AZ1019=0,"【支払済】","")</f>
        <v>【支払済】</v>
      </c>
      <c r="AD1019" s="132">
        <v>43383</v>
      </c>
      <c r="AE1019" s="218">
        <v>42769</v>
      </c>
      <c r="AF1019" s="132" t="str">
        <f t="shared" si="635"/>
        <v/>
      </c>
      <c r="AG1019" s="132">
        <f t="shared" si="636"/>
        <v>42769</v>
      </c>
      <c r="AH1019" s="218"/>
      <c r="AI1019" s="219"/>
      <c r="AJ1019" s="220"/>
      <c r="AK1019" s="206"/>
      <c r="AL1019" s="227"/>
      <c r="AM1019" s="208">
        <f>2632080+254720*6</f>
        <v>4160400</v>
      </c>
      <c r="AN1019" s="93"/>
      <c r="AO1019" s="49" t="str">
        <f t="shared" si="637"/>
        <v>愛知県岡崎市恵田町字藤倉５９－１～５</v>
      </c>
      <c r="AP1019" s="208"/>
      <c r="AQ1019" s="89">
        <v>43413</v>
      </c>
      <c r="AR1019" s="93">
        <v>4160400</v>
      </c>
      <c r="AS1019" s="89"/>
      <c r="AT1019" s="93"/>
      <c r="AU1019" s="89"/>
      <c r="AV1019" s="93"/>
      <c r="AW1019" s="89"/>
      <c r="AX1019" s="103"/>
      <c r="AY1019" s="391">
        <f t="shared" si="656"/>
        <v>4160400</v>
      </c>
      <c r="AZ1019" s="95">
        <f t="shared" si="657"/>
        <v>0</v>
      </c>
      <c r="BA1019" s="49" t="str">
        <f t="shared" si="638"/>
        <v>愛知県岡崎市恵田町字藤倉５９－１～５</v>
      </c>
      <c r="BB1019" s="48">
        <f t="shared" si="633"/>
        <v>7</v>
      </c>
      <c r="BC1019" s="96">
        <f t="shared" si="639"/>
        <v>0</v>
      </c>
      <c r="BD1019" s="89" t="str">
        <f t="shared" si="658"/>
        <v>【支払済】</v>
      </c>
      <c r="BE1019" s="97">
        <f t="shared" si="640"/>
        <v>0</v>
      </c>
      <c r="BF1019" s="97">
        <f t="shared" si="641"/>
        <v>0</v>
      </c>
      <c r="BG1019" s="97">
        <f t="shared" si="642"/>
        <v>0</v>
      </c>
      <c r="BH1019" s="97">
        <f t="shared" si="643"/>
        <v>0</v>
      </c>
      <c r="BI1019" s="97">
        <f t="shared" si="644"/>
        <v>0</v>
      </c>
      <c r="BJ1019" s="97">
        <f t="shared" si="645"/>
        <v>0</v>
      </c>
      <c r="BK1019" s="97">
        <f t="shared" si="646"/>
        <v>0</v>
      </c>
      <c r="BL1019" s="97">
        <f t="shared" si="647"/>
        <v>0</v>
      </c>
      <c r="BM1019" s="97">
        <f t="shared" si="648"/>
        <v>0</v>
      </c>
      <c r="BN1019" s="97">
        <f t="shared" si="649"/>
        <v>0</v>
      </c>
      <c r="BO1019" s="97">
        <f t="shared" si="650"/>
        <v>0</v>
      </c>
      <c r="BP1019" s="97">
        <f t="shared" si="651"/>
        <v>0</v>
      </c>
      <c r="BQ1019" s="97">
        <f t="shared" si="652"/>
        <v>0</v>
      </c>
      <c r="BR1019" s="97">
        <f t="shared" si="653"/>
        <v>0</v>
      </c>
      <c r="BS1019" s="98">
        <f t="shared" si="654"/>
        <v>0</v>
      </c>
      <c r="BT1019" s="183"/>
      <c r="BV1019" s="492"/>
    </row>
    <row r="1020" spans="1:74" s="100" customFormat="1" ht="31.5" customHeight="1" x14ac:dyDescent="0.25">
      <c r="A1020" s="74">
        <v>23</v>
      </c>
      <c r="B1020" s="75">
        <v>674</v>
      </c>
      <c r="C1020" s="49" t="s">
        <v>2076</v>
      </c>
      <c r="D1020" s="76"/>
      <c r="E1020" s="76" t="s">
        <v>1540</v>
      </c>
      <c r="F1020" s="101"/>
      <c r="G1020" s="101"/>
      <c r="H1020" s="101"/>
      <c r="I1020" s="101"/>
      <c r="J1020" s="257"/>
      <c r="K1020" s="101"/>
      <c r="L1020" s="101"/>
      <c r="M1020" s="76" t="s">
        <v>2371</v>
      </c>
      <c r="N1020" s="49" t="s">
        <v>1696</v>
      </c>
      <c r="O1020" s="49"/>
      <c r="P1020" s="49"/>
      <c r="Q1020" s="102" t="s">
        <v>315</v>
      </c>
      <c r="R1020" s="103"/>
      <c r="S1020" s="76" t="s">
        <v>1856</v>
      </c>
      <c r="T1020" s="76" t="s">
        <v>316</v>
      </c>
      <c r="U1020" s="89"/>
      <c r="V1020" s="90">
        <v>4</v>
      </c>
      <c r="W1020" s="399">
        <f t="shared" si="634"/>
        <v>598950</v>
      </c>
      <c r="X1020" s="171" t="s">
        <v>3647</v>
      </c>
      <c r="Y1020" s="121"/>
      <c r="Z1020" s="121"/>
      <c r="AA1020" s="121"/>
      <c r="AB1020" s="121"/>
      <c r="AC1020" s="121"/>
      <c r="AD1020" s="132">
        <v>42257</v>
      </c>
      <c r="AE1020" s="132"/>
      <c r="AF1020" s="132" t="str">
        <f t="shared" si="635"/>
        <v/>
      </c>
      <c r="AG1020" s="132">
        <f t="shared" si="636"/>
        <v>42257</v>
      </c>
      <c r="AH1020" s="132"/>
      <c r="AI1020" s="132"/>
      <c r="AJ1020" s="132"/>
      <c r="AK1020" s="112"/>
      <c r="AL1020" s="132"/>
      <c r="AM1020" s="213"/>
      <c r="AN1020" s="111">
        <v>2395800</v>
      </c>
      <c r="AO1020" s="49" t="str">
        <f t="shared" si="637"/>
        <v>愛知県知多郡南知多町大字内海字小名切１－２２他</v>
      </c>
      <c r="AP1020" s="49"/>
      <c r="AQ1020" s="89"/>
      <c r="AR1020" s="93"/>
      <c r="AS1020" s="89"/>
      <c r="AT1020" s="93"/>
      <c r="AU1020" s="89"/>
      <c r="AV1020" s="93"/>
      <c r="AW1020" s="107"/>
      <c r="AX1020" s="103"/>
      <c r="AY1020" s="391">
        <f t="shared" si="656"/>
        <v>0</v>
      </c>
      <c r="AZ1020" s="95" t="str">
        <f t="shared" si="657"/>
        <v/>
      </c>
      <c r="BA1020" s="49" t="str">
        <f t="shared" si="638"/>
        <v>愛知県知多郡南知多町大字内海字小名切１－２２他</v>
      </c>
      <c r="BB1020" s="48">
        <f t="shared" si="633"/>
        <v>4</v>
      </c>
      <c r="BC1020" s="96">
        <f t="shared" si="639"/>
        <v>0</v>
      </c>
      <c r="BD1020" s="89">
        <f t="shared" si="658"/>
        <v>0</v>
      </c>
      <c r="BE1020" s="97">
        <f t="shared" si="640"/>
        <v>0</v>
      </c>
      <c r="BF1020" s="97" t="str">
        <f t="shared" si="641"/>
        <v/>
      </c>
      <c r="BG1020" s="97">
        <f t="shared" si="642"/>
        <v>0</v>
      </c>
      <c r="BH1020" s="97">
        <f t="shared" si="643"/>
        <v>0</v>
      </c>
      <c r="BI1020" s="97">
        <f t="shared" si="644"/>
        <v>0</v>
      </c>
      <c r="BJ1020" s="97">
        <f t="shared" si="645"/>
        <v>0</v>
      </c>
      <c r="BK1020" s="97">
        <f t="shared" si="646"/>
        <v>0</v>
      </c>
      <c r="BL1020" s="97">
        <f t="shared" si="647"/>
        <v>0</v>
      </c>
      <c r="BM1020" s="97">
        <f t="shared" si="648"/>
        <v>0</v>
      </c>
      <c r="BN1020" s="97">
        <f t="shared" si="649"/>
        <v>0</v>
      </c>
      <c r="BO1020" s="97">
        <f t="shared" si="650"/>
        <v>0</v>
      </c>
      <c r="BP1020" s="97">
        <f t="shared" si="651"/>
        <v>0</v>
      </c>
      <c r="BQ1020" s="97">
        <f t="shared" si="652"/>
        <v>0</v>
      </c>
      <c r="BR1020" s="97">
        <f t="shared" si="653"/>
        <v>0</v>
      </c>
      <c r="BS1020" s="98" t="e">
        <f t="shared" si="654"/>
        <v>#VALUE!</v>
      </c>
      <c r="BT1020" s="183"/>
      <c r="BV1020" s="122"/>
    </row>
    <row r="1021" spans="1:74" s="100" customFormat="1" ht="31.5" customHeight="1" x14ac:dyDescent="0.25">
      <c r="A1021" s="74">
        <v>23</v>
      </c>
      <c r="B1021" s="75">
        <v>671</v>
      </c>
      <c r="C1021" s="49" t="s">
        <v>2075</v>
      </c>
      <c r="D1021" s="76"/>
      <c r="E1021" s="76" t="s">
        <v>1338</v>
      </c>
      <c r="F1021" s="101"/>
      <c r="G1021" s="101"/>
      <c r="H1021" s="101"/>
      <c r="I1021" s="101"/>
      <c r="J1021" s="257"/>
      <c r="K1021" s="101"/>
      <c r="L1021" s="101"/>
      <c r="M1021" s="76" t="s">
        <v>2371</v>
      </c>
      <c r="N1021" s="49" t="s">
        <v>1695</v>
      </c>
      <c r="O1021" s="49"/>
      <c r="P1021" s="49"/>
      <c r="Q1021" s="102" t="s">
        <v>317</v>
      </c>
      <c r="R1021" s="103"/>
      <c r="S1021" s="76" t="s">
        <v>1856</v>
      </c>
      <c r="T1021" s="76" t="s">
        <v>137</v>
      </c>
      <c r="U1021" s="89" t="s">
        <v>381</v>
      </c>
      <c r="V1021" s="90">
        <v>9</v>
      </c>
      <c r="W1021" s="399">
        <f t="shared" si="634"/>
        <v>399513.33333333331</v>
      </c>
      <c r="X1021" s="171" t="s">
        <v>2495</v>
      </c>
      <c r="Y1021" s="121"/>
      <c r="Z1021" s="121"/>
      <c r="AA1021" s="121"/>
      <c r="AB1021" s="121"/>
      <c r="AC1021" s="121"/>
      <c r="AD1021" s="132">
        <v>42073</v>
      </c>
      <c r="AE1021" s="132"/>
      <c r="AF1021" s="132" t="str">
        <f t="shared" si="635"/>
        <v/>
      </c>
      <c r="AG1021" s="132">
        <f t="shared" si="636"/>
        <v>42073</v>
      </c>
      <c r="AH1021" s="132"/>
      <c r="AI1021" s="132"/>
      <c r="AJ1021" s="132"/>
      <c r="AK1021" s="112"/>
      <c r="AL1021" s="132"/>
      <c r="AM1021" s="213"/>
      <c r="AN1021" s="111">
        <v>3595620</v>
      </c>
      <c r="AO1021" s="49" t="str">
        <f t="shared" si="637"/>
        <v>愛知県長久手市岩作三ヶ峰３－３４９、６０６～６１２</v>
      </c>
      <c r="AP1021" s="49"/>
      <c r="AQ1021" s="89"/>
      <c r="AR1021" s="93"/>
      <c r="AS1021" s="89"/>
      <c r="AT1021" s="93"/>
      <c r="AU1021" s="89"/>
      <c r="AV1021" s="93"/>
      <c r="AW1021" s="107"/>
      <c r="AX1021" s="103"/>
      <c r="AY1021" s="391">
        <f t="shared" si="656"/>
        <v>0</v>
      </c>
      <c r="AZ1021" s="95" t="str">
        <f t="shared" si="657"/>
        <v/>
      </c>
      <c r="BA1021" s="49" t="str">
        <f t="shared" si="638"/>
        <v>愛知県長久手市岩作三ヶ峰３－３４９、６０６～６１２</v>
      </c>
      <c r="BB1021" s="48">
        <f t="shared" si="633"/>
        <v>9</v>
      </c>
      <c r="BC1021" s="96">
        <f t="shared" si="639"/>
        <v>0</v>
      </c>
      <c r="BD1021" s="89">
        <f t="shared" si="658"/>
        <v>0</v>
      </c>
      <c r="BE1021" s="97">
        <f t="shared" si="640"/>
        <v>0</v>
      </c>
      <c r="BF1021" s="97" t="str">
        <f t="shared" si="641"/>
        <v/>
      </c>
      <c r="BG1021" s="97">
        <f t="shared" si="642"/>
        <v>0</v>
      </c>
      <c r="BH1021" s="97">
        <f t="shared" si="643"/>
        <v>0</v>
      </c>
      <c r="BI1021" s="97">
        <f t="shared" si="644"/>
        <v>0</v>
      </c>
      <c r="BJ1021" s="97">
        <f t="shared" si="645"/>
        <v>0</v>
      </c>
      <c r="BK1021" s="97">
        <f t="shared" si="646"/>
        <v>0</v>
      </c>
      <c r="BL1021" s="97">
        <f t="shared" si="647"/>
        <v>0</v>
      </c>
      <c r="BM1021" s="97">
        <f t="shared" si="648"/>
        <v>0</v>
      </c>
      <c r="BN1021" s="97">
        <f t="shared" si="649"/>
        <v>0</v>
      </c>
      <c r="BO1021" s="97">
        <f t="shared" si="650"/>
        <v>0</v>
      </c>
      <c r="BP1021" s="97">
        <f t="shared" si="651"/>
        <v>0</v>
      </c>
      <c r="BQ1021" s="97">
        <f t="shared" si="652"/>
        <v>0</v>
      </c>
      <c r="BR1021" s="97">
        <f t="shared" si="653"/>
        <v>0</v>
      </c>
      <c r="BS1021" s="98" t="e">
        <f t="shared" si="654"/>
        <v>#VALUE!</v>
      </c>
      <c r="BT1021" s="183"/>
      <c r="BU1021" s="118"/>
      <c r="BV1021" s="122"/>
    </row>
    <row r="1022" spans="1:74" s="118" customFormat="1" ht="31.5" customHeight="1" x14ac:dyDescent="0.25">
      <c r="A1022" s="74">
        <v>23</v>
      </c>
      <c r="B1022" s="75">
        <v>670</v>
      </c>
      <c r="C1022" s="49" t="s">
        <v>2075</v>
      </c>
      <c r="D1022" s="385" t="s">
        <v>4126</v>
      </c>
      <c r="E1022" s="76" t="s">
        <v>1338</v>
      </c>
      <c r="F1022" s="127">
        <v>1170100189435</v>
      </c>
      <c r="G1022" s="127"/>
      <c r="H1022" s="127"/>
      <c r="I1022" s="127"/>
      <c r="J1022" s="271"/>
      <c r="K1022" s="127"/>
      <c r="L1022" s="385" t="s">
        <v>4198</v>
      </c>
      <c r="M1022" s="76" t="s">
        <v>2371</v>
      </c>
      <c r="N1022" s="49" t="s">
        <v>1695</v>
      </c>
      <c r="O1022" s="49"/>
      <c r="P1022" s="76" t="str">
        <f>IF(COUNTIF(N1022,"*未確定*"),"番地未確定","")</f>
        <v/>
      </c>
      <c r="Q1022" s="102" t="s">
        <v>822</v>
      </c>
      <c r="R1022" s="49"/>
      <c r="S1022" s="76" t="s">
        <v>1856</v>
      </c>
      <c r="T1022" s="76" t="s">
        <v>137</v>
      </c>
      <c r="U1022" s="89"/>
      <c r="V1022" s="90">
        <v>9</v>
      </c>
      <c r="W1022" s="399">
        <f t="shared" si="634"/>
        <v>399513.33333333331</v>
      </c>
      <c r="X1022" s="171" t="s">
        <v>2495</v>
      </c>
      <c r="Y1022" s="419"/>
      <c r="Z1022" s="473" t="s">
        <v>4575</v>
      </c>
      <c r="AA1022" s="473" t="s">
        <v>4575</v>
      </c>
      <c r="AB1022" s="473" t="s">
        <v>4576</v>
      </c>
      <c r="AC1022" s="132" t="str">
        <f>IF(AZ1022=0,"【支払済】","")</f>
        <v>【支払済】</v>
      </c>
      <c r="AD1022" s="132">
        <v>43398</v>
      </c>
      <c r="AE1022" s="132">
        <v>42804</v>
      </c>
      <c r="AF1022" s="132" t="str">
        <f t="shared" si="635"/>
        <v/>
      </c>
      <c r="AG1022" s="132">
        <f t="shared" si="636"/>
        <v>42804</v>
      </c>
      <c r="AH1022" s="132"/>
      <c r="AI1022" s="204"/>
      <c r="AJ1022" s="205"/>
      <c r="AK1022" s="206"/>
      <c r="AL1022" s="207"/>
      <c r="AM1022" s="208">
        <v>3595620</v>
      </c>
      <c r="AN1022" s="93"/>
      <c r="AO1022" s="49" t="str">
        <f t="shared" si="637"/>
        <v>愛知県長久手市岩作三ヶ峰３－３４９、６０６～６１２</v>
      </c>
      <c r="AP1022" s="208"/>
      <c r="AQ1022" s="89">
        <v>43797</v>
      </c>
      <c r="AR1022" s="93">
        <v>3595620</v>
      </c>
      <c r="AS1022" s="89"/>
      <c r="AT1022" s="93"/>
      <c r="AU1022" s="89"/>
      <c r="AV1022" s="93"/>
      <c r="AW1022" s="89"/>
      <c r="AX1022" s="103"/>
      <c r="AY1022" s="391">
        <f t="shared" si="656"/>
        <v>3595620</v>
      </c>
      <c r="AZ1022" s="95">
        <f t="shared" si="657"/>
        <v>0</v>
      </c>
      <c r="BA1022" s="49" t="str">
        <f t="shared" si="638"/>
        <v>愛知県長久手市岩作三ヶ峰３－３４９、６０６～６１２</v>
      </c>
      <c r="BB1022" s="48">
        <f t="shared" si="633"/>
        <v>9</v>
      </c>
      <c r="BC1022" s="96">
        <f t="shared" si="639"/>
        <v>0</v>
      </c>
      <c r="BD1022" s="89" t="str">
        <f t="shared" si="658"/>
        <v>【支払済】</v>
      </c>
      <c r="BE1022" s="97">
        <f t="shared" si="640"/>
        <v>0</v>
      </c>
      <c r="BF1022" s="97">
        <f t="shared" si="641"/>
        <v>0</v>
      </c>
      <c r="BG1022" s="97">
        <f t="shared" si="642"/>
        <v>0</v>
      </c>
      <c r="BH1022" s="97">
        <f t="shared" si="643"/>
        <v>0</v>
      </c>
      <c r="BI1022" s="97">
        <f t="shared" si="644"/>
        <v>0</v>
      </c>
      <c r="BJ1022" s="97">
        <f t="shared" si="645"/>
        <v>0</v>
      </c>
      <c r="BK1022" s="97">
        <f t="shared" si="646"/>
        <v>0</v>
      </c>
      <c r="BL1022" s="97">
        <f t="shared" si="647"/>
        <v>0</v>
      </c>
      <c r="BM1022" s="97">
        <f t="shared" si="648"/>
        <v>0</v>
      </c>
      <c r="BN1022" s="97">
        <f t="shared" si="649"/>
        <v>0</v>
      </c>
      <c r="BO1022" s="97">
        <f t="shared" si="650"/>
        <v>0</v>
      </c>
      <c r="BP1022" s="97">
        <f t="shared" si="651"/>
        <v>0</v>
      </c>
      <c r="BQ1022" s="97">
        <f t="shared" si="652"/>
        <v>0</v>
      </c>
      <c r="BR1022" s="97">
        <f t="shared" si="653"/>
        <v>0</v>
      </c>
      <c r="BS1022" s="98">
        <f t="shared" si="654"/>
        <v>0</v>
      </c>
      <c r="BT1022" s="183"/>
      <c r="BV1022" s="492"/>
    </row>
    <row r="1023" spans="1:74" s="118" customFormat="1" ht="31.5" customHeight="1" x14ac:dyDescent="0.25">
      <c r="A1023" s="74">
        <v>24</v>
      </c>
      <c r="B1023" s="75">
        <v>676</v>
      </c>
      <c r="C1023" s="49" t="s">
        <v>2078</v>
      </c>
      <c r="D1023" s="76" t="s">
        <v>3393</v>
      </c>
      <c r="E1023" s="76" t="s">
        <v>1139</v>
      </c>
      <c r="F1023" s="101"/>
      <c r="G1023" s="101"/>
      <c r="H1023" s="101"/>
      <c r="I1023" s="101"/>
      <c r="J1023" s="257"/>
      <c r="K1023" s="101"/>
      <c r="L1023" s="101"/>
      <c r="M1023" s="48" t="s">
        <v>2371</v>
      </c>
      <c r="N1023" s="49" t="s">
        <v>1698</v>
      </c>
      <c r="O1023" s="49"/>
      <c r="P1023" s="49"/>
      <c r="Q1023" s="102" t="s">
        <v>318</v>
      </c>
      <c r="R1023" s="103"/>
      <c r="S1023" s="48" t="s">
        <v>1856</v>
      </c>
      <c r="T1023" s="76" t="s">
        <v>319</v>
      </c>
      <c r="U1023" s="89"/>
      <c r="V1023" s="90">
        <v>2</v>
      </c>
      <c r="W1023" s="399">
        <f t="shared" si="634"/>
        <v>600000</v>
      </c>
      <c r="X1023" s="171" t="s">
        <v>3409</v>
      </c>
      <c r="Y1023" s="121"/>
      <c r="Z1023" s="121"/>
      <c r="AA1023" s="121"/>
      <c r="AB1023" s="121"/>
      <c r="AC1023" s="121"/>
      <c r="AD1023" s="132">
        <v>42577</v>
      </c>
      <c r="AE1023" s="132"/>
      <c r="AF1023" s="132" t="str">
        <f t="shared" si="635"/>
        <v/>
      </c>
      <c r="AG1023" s="132">
        <f t="shared" si="636"/>
        <v>42577</v>
      </c>
      <c r="AH1023" s="132"/>
      <c r="AI1023" s="132"/>
      <c r="AJ1023" s="132"/>
      <c r="AK1023" s="112"/>
      <c r="AL1023" s="132"/>
      <c r="AM1023" s="213"/>
      <c r="AN1023" s="111">
        <v>1200000</v>
      </c>
      <c r="AO1023" s="49" t="str">
        <f t="shared" si="637"/>
        <v>三重県いなべ市員弁町市之原１、２</v>
      </c>
      <c r="AP1023" s="49"/>
      <c r="AQ1023" s="89"/>
      <c r="AR1023" s="93"/>
      <c r="AS1023" s="89"/>
      <c r="AT1023" s="93"/>
      <c r="AU1023" s="89"/>
      <c r="AV1023" s="93"/>
      <c r="AW1023" s="107"/>
      <c r="AX1023" s="103"/>
      <c r="AY1023" s="391">
        <f t="shared" si="656"/>
        <v>0</v>
      </c>
      <c r="AZ1023" s="95" t="str">
        <f t="shared" si="657"/>
        <v/>
      </c>
      <c r="BA1023" s="49" t="str">
        <f t="shared" si="638"/>
        <v>三重県いなべ市員弁町市之原１、２</v>
      </c>
      <c r="BB1023" s="48">
        <f t="shared" si="633"/>
        <v>2</v>
      </c>
      <c r="BC1023" s="96">
        <f t="shared" si="639"/>
        <v>0</v>
      </c>
      <c r="BD1023" s="89">
        <f t="shared" si="658"/>
        <v>0</v>
      </c>
      <c r="BE1023" s="97">
        <f t="shared" si="640"/>
        <v>0</v>
      </c>
      <c r="BF1023" s="97" t="str">
        <f t="shared" si="641"/>
        <v/>
      </c>
      <c r="BG1023" s="97">
        <f t="shared" si="642"/>
        <v>0</v>
      </c>
      <c r="BH1023" s="97">
        <f t="shared" si="643"/>
        <v>0</v>
      </c>
      <c r="BI1023" s="97">
        <f t="shared" si="644"/>
        <v>0</v>
      </c>
      <c r="BJ1023" s="97">
        <f t="shared" si="645"/>
        <v>0</v>
      </c>
      <c r="BK1023" s="97">
        <f t="shared" si="646"/>
        <v>0</v>
      </c>
      <c r="BL1023" s="97">
        <f t="shared" si="647"/>
        <v>0</v>
      </c>
      <c r="BM1023" s="97">
        <f t="shared" si="648"/>
        <v>0</v>
      </c>
      <c r="BN1023" s="97">
        <f t="shared" si="649"/>
        <v>0</v>
      </c>
      <c r="BO1023" s="97">
        <f t="shared" si="650"/>
        <v>0</v>
      </c>
      <c r="BP1023" s="97">
        <f t="shared" si="651"/>
        <v>0</v>
      </c>
      <c r="BQ1023" s="97">
        <f t="shared" si="652"/>
        <v>0</v>
      </c>
      <c r="BR1023" s="97">
        <f t="shared" si="653"/>
        <v>0</v>
      </c>
      <c r="BS1023" s="98" t="e">
        <f t="shared" si="654"/>
        <v>#VALUE!</v>
      </c>
      <c r="BT1023" s="182"/>
      <c r="BV1023" s="136"/>
    </row>
    <row r="1024" spans="1:74" s="118" customFormat="1" ht="31.5" customHeight="1" x14ac:dyDescent="0.25">
      <c r="A1024" s="74">
        <v>24</v>
      </c>
      <c r="B1024" s="75">
        <v>677</v>
      </c>
      <c r="C1024" s="49" t="s">
        <v>2078</v>
      </c>
      <c r="D1024" s="76" t="s">
        <v>3393</v>
      </c>
      <c r="E1024" s="76" t="s">
        <v>1228</v>
      </c>
      <c r="F1024" s="101"/>
      <c r="G1024" s="101"/>
      <c r="H1024" s="101"/>
      <c r="I1024" s="101"/>
      <c r="J1024" s="257"/>
      <c r="K1024" s="101"/>
      <c r="L1024" s="101"/>
      <c r="M1024" s="48" t="s">
        <v>2371</v>
      </c>
      <c r="N1024" s="49" t="s">
        <v>1699</v>
      </c>
      <c r="O1024" s="49"/>
      <c r="P1024" s="49"/>
      <c r="Q1024" s="102" t="s">
        <v>320</v>
      </c>
      <c r="R1024" s="103"/>
      <c r="S1024" s="48" t="s">
        <v>1856</v>
      </c>
      <c r="T1024" s="76" t="s">
        <v>319</v>
      </c>
      <c r="U1024" s="89"/>
      <c r="V1024" s="90">
        <v>2</v>
      </c>
      <c r="W1024" s="399">
        <f t="shared" si="634"/>
        <v>800000</v>
      </c>
      <c r="X1024" s="171" t="s">
        <v>3410</v>
      </c>
      <c r="Y1024" s="121"/>
      <c r="Z1024" s="121"/>
      <c r="AA1024" s="121"/>
      <c r="AB1024" s="121"/>
      <c r="AC1024" s="121"/>
      <c r="AD1024" s="132">
        <v>42628</v>
      </c>
      <c r="AE1024" s="132"/>
      <c r="AF1024" s="132" t="str">
        <f t="shared" si="635"/>
        <v/>
      </c>
      <c r="AG1024" s="132">
        <f t="shared" si="636"/>
        <v>42628</v>
      </c>
      <c r="AH1024" s="132"/>
      <c r="AI1024" s="132"/>
      <c r="AJ1024" s="132"/>
      <c r="AK1024" s="112"/>
      <c r="AL1024" s="132"/>
      <c r="AM1024" s="213"/>
      <c r="AN1024" s="111">
        <v>1600000</v>
      </c>
      <c r="AO1024" s="49" t="str">
        <f t="shared" si="637"/>
        <v>三重県いなべ市藤原町大貝戸上之貝戸３１３－１～２</v>
      </c>
      <c r="AP1024" s="49"/>
      <c r="AQ1024" s="89"/>
      <c r="AR1024" s="93"/>
      <c r="AS1024" s="89"/>
      <c r="AT1024" s="93"/>
      <c r="AU1024" s="89"/>
      <c r="AV1024" s="93"/>
      <c r="AW1024" s="107"/>
      <c r="AX1024" s="103"/>
      <c r="AY1024" s="391">
        <f t="shared" si="656"/>
        <v>0</v>
      </c>
      <c r="AZ1024" s="95" t="str">
        <f t="shared" si="657"/>
        <v/>
      </c>
      <c r="BA1024" s="49" t="str">
        <f t="shared" si="638"/>
        <v>三重県いなべ市藤原町大貝戸上之貝戸３１３－１～２</v>
      </c>
      <c r="BB1024" s="48">
        <f t="shared" si="633"/>
        <v>2</v>
      </c>
      <c r="BC1024" s="96">
        <f t="shared" si="639"/>
        <v>0</v>
      </c>
      <c r="BD1024" s="89">
        <f t="shared" si="658"/>
        <v>0</v>
      </c>
      <c r="BE1024" s="97">
        <f t="shared" si="640"/>
        <v>0</v>
      </c>
      <c r="BF1024" s="97" t="str">
        <f t="shared" si="641"/>
        <v/>
      </c>
      <c r="BG1024" s="97">
        <f t="shared" si="642"/>
        <v>0</v>
      </c>
      <c r="BH1024" s="97">
        <f t="shared" si="643"/>
        <v>0</v>
      </c>
      <c r="BI1024" s="97">
        <f t="shared" si="644"/>
        <v>0</v>
      </c>
      <c r="BJ1024" s="97">
        <f t="shared" si="645"/>
        <v>0</v>
      </c>
      <c r="BK1024" s="97">
        <f t="shared" si="646"/>
        <v>0</v>
      </c>
      <c r="BL1024" s="97">
        <f t="shared" si="647"/>
        <v>0</v>
      </c>
      <c r="BM1024" s="97">
        <f t="shared" si="648"/>
        <v>0</v>
      </c>
      <c r="BN1024" s="97">
        <f t="shared" si="649"/>
        <v>0</v>
      </c>
      <c r="BO1024" s="97">
        <f t="shared" si="650"/>
        <v>0</v>
      </c>
      <c r="BP1024" s="97">
        <f t="shared" si="651"/>
        <v>0</v>
      </c>
      <c r="BQ1024" s="97">
        <f t="shared" si="652"/>
        <v>0</v>
      </c>
      <c r="BR1024" s="97">
        <f t="shared" si="653"/>
        <v>0</v>
      </c>
      <c r="BS1024" s="98" t="e">
        <f t="shared" si="654"/>
        <v>#VALUE!</v>
      </c>
      <c r="BT1024" s="182"/>
      <c r="BU1024" s="100"/>
      <c r="BV1024" s="136"/>
    </row>
    <row r="1025" spans="1:74" s="118" customFormat="1" ht="32" customHeight="1" x14ac:dyDescent="0.25">
      <c r="A1025" s="74">
        <v>24</v>
      </c>
      <c r="B1025" s="75"/>
      <c r="C1025" s="49" t="s">
        <v>2077</v>
      </c>
      <c r="D1025" s="76" t="s">
        <v>3407</v>
      </c>
      <c r="E1025" s="76"/>
      <c r="F1025" s="101" t="s">
        <v>3015</v>
      </c>
      <c r="G1025" s="101"/>
      <c r="H1025" s="101"/>
      <c r="I1025" s="101"/>
      <c r="J1025" s="257"/>
      <c r="K1025" s="101"/>
      <c r="L1025" s="101"/>
      <c r="M1025" s="76" t="s">
        <v>2371</v>
      </c>
      <c r="N1025" s="49" t="s">
        <v>1697</v>
      </c>
      <c r="O1025" s="49"/>
      <c r="P1025" s="76"/>
      <c r="Q1025" s="102"/>
      <c r="R1025" s="49"/>
      <c r="S1025" s="76" t="s">
        <v>1856</v>
      </c>
      <c r="T1025" s="76" t="s">
        <v>826</v>
      </c>
      <c r="U1025" s="89"/>
      <c r="V1025" s="90">
        <v>1</v>
      </c>
      <c r="W1025" s="399">
        <f t="shared" si="634"/>
        <v>403660</v>
      </c>
      <c r="X1025" s="171" t="s">
        <v>2473</v>
      </c>
      <c r="Y1025" s="419"/>
      <c r="Z1025" s="473" t="s">
        <v>4575</v>
      </c>
      <c r="AA1025" s="473" t="s">
        <v>4575</v>
      </c>
      <c r="AB1025" s="473" t="s">
        <v>4576</v>
      </c>
      <c r="AC1025" s="132" t="str">
        <f>IF(AZ1025=0,"【支払済】","")</f>
        <v>【支払済】</v>
      </c>
      <c r="AD1025" s="132"/>
      <c r="AE1025" s="132"/>
      <c r="AF1025" s="132"/>
      <c r="AG1025" s="132"/>
      <c r="AH1025" s="132"/>
      <c r="AI1025" s="204"/>
      <c r="AJ1025" s="205"/>
      <c r="AK1025" s="206"/>
      <c r="AL1025" s="207"/>
      <c r="AM1025" s="208">
        <v>403660</v>
      </c>
      <c r="AN1025" s="93"/>
      <c r="AO1025" s="49" t="str">
        <f t="shared" si="637"/>
        <v>三重県伊勢市上野町（番地未確定）１９９７－１１</v>
      </c>
      <c r="AP1025" s="208"/>
      <c r="AQ1025" s="89"/>
      <c r="AR1025" s="93"/>
      <c r="AS1025" s="89"/>
      <c r="AT1025" s="93"/>
      <c r="AU1025" s="89"/>
      <c r="AV1025" s="93"/>
      <c r="AW1025" s="89"/>
      <c r="AX1025" s="103"/>
      <c r="AY1025" s="391"/>
      <c r="AZ1025" s="95"/>
      <c r="BA1025" s="49"/>
      <c r="BB1025" s="48"/>
      <c r="BC1025" s="96"/>
      <c r="BD1025" s="89"/>
      <c r="BE1025" s="97"/>
      <c r="BF1025" s="97"/>
      <c r="BG1025" s="97"/>
      <c r="BH1025" s="97"/>
      <c r="BI1025" s="97"/>
      <c r="BJ1025" s="97"/>
      <c r="BK1025" s="97"/>
      <c r="BL1025" s="97"/>
      <c r="BM1025" s="97"/>
      <c r="BN1025" s="97"/>
      <c r="BO1025" s="97"/>
      <c r="BP1025" s="97"/>
      <c r="BQ1025" s="97"/>
      <c r="BR1025" s="97"/>
      <c r="BS1025" s="98"/>
      <c r="BT1025" s="182"/>
      <c r="BV1025" s="492"/>
    </row>
    <row r="1026" spans="1:74" s="118" customFormat="1" ht="31.5" customHeight="1" x14ac:dyDescent="0.25">
      <c r="A1026" s="74">
        <v>24</v>
      </c>
      <c r="B1026" s="75">
        <v>675</v>
      </c>
      <c r="C1026" s="49" t="s">
        <v>2077</v>
      </c>
      <c r="D1026" s="76" t="s">
        <v>2389</v>
      </c>
      <c r="E1026" s="76" t="s">
        <v>1114</v>
      </c>
      <c r="F1026" s="101" t="s">
        <v>2490</v>
      </c>
      <c r="G1026" s="101"/>
      <c r="H1026" s="101"/>
      <c r="I1026" s="101"/>
      <c r="J1026" s="257"/>
      <c r="K1026" s="101"/>
      <c r="L1026" s="101"/>
      <c r="M1026" s="76" t="s">
        <v>2371</v>
      </c>
      <c r="N1026" s="49" t="s">
        <v>1697</v>
      </c>
      <c r="O1026" s="49"/>
      <c r="P1026" s="76" t="str">
        <f t="shared" ref="P1026:P1035" si="659">IF(COUNTIF(N1026,"*未確定*"),"番地未確定","")</f>
        <v>番地未確定</v>
      </c>
      <c r="Q1026" s="102" t="s">
        <v>825</v>
      </c>
      <c r="R1026" s="49"/>
      <c r="S1026" s="76" t="s">
        <v>1856</v>
      </c>
      <c r="T1026" s="76" t="s">
        <v>826</v>
      </c>
      <c r="U1026" s="89"/>
      <c r="V1026" s="90">
        <v>1</v>
      </c>
      <c r="W1026" s="399">
        <f t="shared" si="634"/>
        <v>403660</v>
      </c>
      <c r="X1026" s="171" t="s">
        <v>2473</v>
      </c>
      <c r="Y1026" s="419"/>
      <c r="Z1026" s="473" t="s">
        <v>4575</v>
      </c>
      <c r="AA1026" s="473" t="s">
        <v>4575</v>
      </c>
      <c r="AB1026" s="473" t="s">
        <v>4576</v>
      </c>
      <c r="AC1026" s="132" t="str">
        <f>IF(AZ1026=0,"【支払済】","")</f>
        <v>【支払済】</v>
      </c>
      <c r="AD1026" s="132">
        <v>42948</v>
      </c>
      <c r="AE1026" s="132">
        <v>42948</v>
      </c>
      <c r="AF1026" s="132" t="str">
        <f t="shared" ref="AF1026:AF1057" si="660">+IF(AD1026=AE1026,"SAME","")</f>
        <v>SAME</v>
      </c>
      <c r="AG1026" s="132">
        <f t="shared" ref="AG1026:AG1057" si="661">+IF(AE1026="",AD1026,IF(AD1026&gt;AE1026,AE1026,AD1026))</f>
        <v>42948</v>
      </c>
      <c r="AH1026" s="132"/>
      <c r="AI1026" s="204"/>
      <c r="AJ1026" s="205"/>
      <c r="AK1026" s="206"/>
      <c r="AL1026" s="207"/>
      <c r="AM1026" s="208">
        <v>403660</v>
      </c>
      <c r="AN1026" s="93"/>
      <c r="AO1026" s="49" t="str">
        <f t="shared" si="637"/>
        <v>三重県伊勢市上野町（番地未確定）１９９７－１１</v>
      </c>
      <c r="AP1026" s="208"/>
      <c r="AQ1026" s="89">
        <v>43159</v>
      </c>
      <c r="AR1026" s="93">
        <v>403660</v>
      </c>
      <c r="AS1026" s="89"/>
      <c r="AT1026" s="93"/>
      <c r="AU1026" s="89"/>
      <c r="AV1026" s="93"/>
      <c r="AW1026" s="89"/>
      <c r="AX1026" s="103"/>
      <c r="AY1026" s="391">
        <f t="shared" ref="AY1026:AY1057" si="662">AR1026+AT1026+AV1026+AX1026</f>
        <v>403660</v>
      </c>
      <c r="AZ1026" s="95">
        <f t="shared" ref="AZ1026:AZ1057" si="663">IF(AM1026=0,"",AM1026-AR1026-AT1026-AV1026-AX1026)</f>
        <v>0</v>
      </c>
      <c r="BA1026" s="49" t="str">
        <f t="shared" ref="BA1026:BA1057" si="664">N1026</f>
        <v>三重県伊勢市上野町（番地未確定）１９９７－１１</v>
      </c>
      <c r="BB1026" s="48">
        <f t="shared" ref="BB1026:BB1057" si="665">V1026</f>
        <v>1</v>
      </c>
      <c r="BC1026" s="96">
        <f t="shared" ref="BC1026:BC1057" si="666">Y1026</f>
        <v>0</v>
      </c>
      <c r="BD1026" s="89" t="str">
        <f t="shared" ref="BD1026:BD1057" si="667">AC1026</f>
        <v>【支払済】</v>
      </c>
      <c r="BE1026" s="97">
        <f t="shared" ref="BE1026:BE1057" si="668">IF(OR(AC1026="期限未記載",AC1026="期限超過"),AZ1026,0)</f>
        <v>0</v>
      </c>
      <c r="BF1026" s="97">
        <f t="shared" ref="BF1026:BF1057" si="669">IF(AND(BD1026&lt;=43506,BD1026&lt;&gt;""),AZ1026,0)</f>
        <v>0</v>
      </c>
      <c r="BG1026" s="97">
        <f t="shared" ref="BG1026:BG1057" si="670">IF(AND(BD1026&lt;=43511,BD1026&gt;=43507),AZ1026,0)</f>
        <v>0</v>
      </c>
      <c r="BH1026" s="97">
        <f t="shared" ref="BH1026:BH1057" si="671">IF(AND(BD1026&lt;=43516,BD1026&gt;=43512),AZ1026,0)</f>
        <v>0</v>
      </c>
      <c r="BI1026" s="97">
        <f t="shared" ref="BI1026:BI1057" si="672">IF(AND(BD1026&lt;=43521,BD1026&gt;=43517),AZ1026,0)</f>
        <v>0</v>
      </c>
      <c r="BJ1026" s="97">
        <f t="shared" ref="BJ1026:BJ1057" si="673">IF(AND(BD1026&lt;=43524,BD1026&gt;=43522),AZ1026,0)</f>
        <v>0</v>
      </c>
      <c r="BK1026" s="97">
        <f t="shared" ref="BK1026:BK1057" si="674">IF(AND(BD1026&lt;=43529,BD1026&gt;=43525),AZ1026,0)</f>
        <v>0</v>
      </c>
      <c r="BL1026" s="97">
        <f t="shared" ref="BL1026:BL1057" si="675">IF(AND(BD1026&lt;=43534,BD1026&gt;=43530),AZ1026,0)</f>
        <v>0</v>
      </c>
      <c r="BM1026" s="97">
        <f t="shared" ref="BM1026:BM1057" si="676">IF(AND(BD1026&lt;=43539,BD1026&gt;=43535),AZ1026,0)</f>
        <v>0</v>
      </c>
      <c r="BN1026" s="97">
        <f t="shared" ref="BN1026:BN1057" si="677">IF(AND(BD1026&lt;=43544,BD1026&gt;=43540),AZ1026,0)</f>
        <v>0</v>
      </c>
      <c r="BO1026" s="97">
        <f t="shared" ref="BO1026:BO1057" si="678">IF(AND(BD1026&lt;=43549,BD1026&gt;=43545),AZ1026,0)</f>
        <v>0</v>
      </c>
      <c r="BP1026" s="97">
        <f t="shared" ref="BP1026:BP1057" si="679">IF(AND(BD1026&lt;=43555,BD1026&gt;=43550),AZ1026,0)</f>
        <v>0</v>
      </c>
      <c r="BQ1026" s="97">
        <f t="shared" ref="BQ1026:BQ1057" si="680">IF(AND(BD1026&lt;=43560,BD1026&gt;=43556),AZ1026,0)</f>
        <v>0</v>
      </c>
      <c r="BR1026" s="97">
        <f t="shared" ref="BR1026:BR1057" si="681">IF(AND($BD1026&lt;=43565,$BD1026&gt;=43561),$AZ1026,0)</f>
        <v>0</v>
      </c>
      <c r="BS1026" s="98">
        <f t="shared" ref="BS1026:BS1057" si="682">AZ1026-SUM(BE1026:BR1026)</f>
        <v>0</v>
      </c>
      <c r="BT1026" s="182"/>
      <c r="BV1026" s="492"/>
    </row>
    <row r="1027" spans="1:74" s="100" customFormat="1" ht="31.5" customHeight="1" x14ac:dyDescent="0.25">
      <c r="A1027" s="74">
        <v>24</v>
      </c>
      <c r="B1027" s="75">
        <v>678</v>
      </c>
      <c r="C1027" s="49" t="s">
        <v>2079</v>
      </c>
      <c r="D1027" s="76" t="s">
        <v>3393</v>
      </c>
      <c r="E1027" s="76" t="s">
        <v>1072</v>
      </c>
      <c r="F1027" s="101"/>
      <c r="G1027" s="101"/>
      <c r="H1027" s="101"/>
      <c r="I1027" s="101"/>
      <c r="J1027" s="257"/>
      <c r="K1027" s="101"/>
      <c r="L1027" s="101"/>
      <c r="M1027" s="76" t="s">
        <v>2371</v>
      </c>
      <c r="N1027" s="49" t="s">
        <v>1700</v>
      </c>
      <c r="O1027" s="49"/>
      <c r="P1027" s="76" t="str">
        <f t="shared" si="659"/>
        <v/>
      </c>
      <c r="Q1027" s="102" t="s">
        <v>321</v>
      </c>
      <c r="R1027" s="103"/>
      <c r="S1027" s="48" t="s">
        <v>1856</v>
      </c>
      <c r="T1027" s="76" t="s">
        <v>319</v>
      </c>
      <c r="U1027" s="89"/>
      <c r="V1027" s="90">
        <v>3</v>
      </c>
      <c r="W1027" s="399">
        <f t="shared" si="634"/>
        <v>2033333.3333333333</v>
      </c>
      <c r="X1027" s="171" t="s">
        <v>3411</v>
      </c>
      <c r="Y1027" s="121"/>
      <c r="Z1027" s="121"/>
      <c r="AA1027" s="121"/>
      <c r="AB1027" s="121"/>
      <c r="AC1027" s="121"/>
      <c r="AD1027" s="132">
        <v>42318</v>
      </c>
      <c r="AE1027" s="132"/>
      <c r="AF1027" s="132" t="str">
        <f t="shared" si="660"/>
        <v/>
      </c>
      <c r="AG1027" s="132">
        <f t="shared" si="661"/>
        <v>42318</v>
      </c>
      <c r="AH1027" s="132"/>
      <c r="AI1027" s="132"/>
      <c r="AJ1027" s="132"/>
      <c r="AK1027" s="112"/>
      <c r="AL1027" s="132"/>
      <c r="AM1027" s="213"/>
      <c r="AN1027" s="111">
        <v>6100000</v>
      </c>
      <c r="AO1027" s="49" t="str">
        <f t="shared" si="637"/>
        <v>三重県桑名郡木曽岬町小和泉３２３－１～３</v>
      </c>
      <c r="AP1027" s="49"/>
      <c r="AQ1027" s="89"/>
      <c r="AR1027" s="93"/>
      <c r="AS1027" s="89"/>
      <c r="AT1027" s="93"/>
      <c r="AU1027" s="89"/>
      <c r="AV1027" s="93"/>
      <c r="AW1027" s="107"/>
      <c r="AX1027" s="103"/>
      <c r="AY1027" s="391">
        <f t="shared" si="662"/>
        <v>0</v>
      </c>
      <c r="AZ1027" s="95" t="str">
        <f t="shared" si="663"/>
        <v/>
      </c>
      <c r="BA1027" s="49" t="str">
        <f t="shared" si="664"/>
        <v>三重県桑名郡木曽岬町小和泉３２３－１～３</v>
      </c>
      <c r="BB1027" s="48">
        <f t="shared" si="665"/>
        <v>3</v>
      </c>
      <c r="BC1027" s="96">
        <f t="shared" si="666"/>
        <v>0</v>
      </c>
      <c r="BD1027" s="89">
        <f t="shared" si="667"/>
        <v>0</v>
      </c>
      <c r="BE1027" s="97">
        <f t="shared" si="668"/>
        <v>0</v>
      </c>
      <c r="BF1027" s="97" t="str">
        <f t="shared" si="669"/>
        <v/>
      </c>
      <c r="BG1027" s="97">
        <f t="shared" si="670"/>
        <v>0</v>
      </c>
      <c r="BH1027" s="97">
        <f t="shared" si="671"/>
        <v>0</v>
      </c>
      <c r="BI1027" s="97">
        <f t="shared" si="672"/>
        <v>0</v>
      </c>
      <c r="BJ1027" s="97">
        <f t="shared" si="673"/>
        <v>0</v>
      </c>
      <c r="BK1027" s="97">
        <f t="shared" si="674"/>
        <v>0</v>
      </c>
      <c r="BL1027" s="97">
        <f t="shared" si="675"/>
        <v>0</v>
      </c>
      <c r="BM1027" s="97">
        <f t="shared" si="676"/>
        <v>0</v>
      </c>
      <c r="BN1027" s="97">
        <f t="shared" si="677"/>
        <v>0</v>
      </c>
      <c r="BO1027" s="97">
        <f t="shared" si="678"/>
        <v>0</v>
      </c>
      <c r="BP1027" s="97">
        <f t="shared" si="679"/>
        <v>0</v>
      </c>
      <c r="BQ1027" s="97">
        <f t="shared" si="680"/>
        <v>0</v>
      </c>
      <c r="BR1027" s="97">
        <f t="shared" si="681"/>
        <v>0</v>
      </c>
      <c r="BS1027" s="98" t="e">
        <f t="shared" si="682"/>
        <v>#VALUE!</v>
      </c>
      <c r="BT1027" s="182"/>
      <c r="BU1027" s="118"/>
      <c r="BV1027" s="122"/>
    </row>
    <row r="1028" spans="1:74" s="118" customFormat="1" ht="31.5" customHeight="1" x14ac:dyDescent="0.25">
      <c r="A1028" s="74">
        <v>24</v>
      </c>
      <c r="B1028" s="75">
        <v>693</v>
      </c>
      <c r="C1028" s="49" t="s">
        <v>2085</v>
      </c>
      <c r="D1028" s="76" t="s">
        <v>3393</v>
      </c>
      <c r="E1028" s="76" t="s">
        <v>1161</v>
      </c>
      <c r="F1028" s="101"/>
      <c r="G1028" s="101"/>
      <c r="H1028" s="101"/>
      <c r="I1028" s="101"/>
      <c r="J1028" s="257"/>
      <c r="K1028" s="101"/>
      <c r="L1028" s="101"/>
      <c r="M1028" s="76" t="s">
        <v>2371</v>
      </c>
      <c r="N1028" s="49" t="s">
        <v>1708</v>
      </c>
      <c r="O1028" s="49"/>
      <c r="P1028" s="76" t="str">
        <f t="shared" si="659"/>
        <v/>
      </c>
      <c r="Q1028" s="102" t="s">
        <v>324</v>
      </c>
      <c r="R1028" s="103"/>
      <c r="S1028" s="48" t="s">
        <v>1856</v>
      </c>
      <c r="T1028" s="76" t="s">
        <v>323</v>
      </c>
      <c r="U1028" s="89"/>
      <c r="V1028" s="90">
        <v>4</v>
      </c>
      <c r="W1028" s="399">
        <f t="shared" si="634"/>
        <v>6550000</v>
      </c>
      <c r="X1028" s="171" t="s">
        <v>3412</v>
      </c>
      <c r="Y1028" s="209" t="s">
        <v>2161</v>
      </c>
      <c r="Z1028" s="209"/>
      <c r="AA1028" s="209"/>
      <c r="AB1028" s="209"/>
      <c r="AC1028" s="204" t="s">
        <v>152</v>
      </c>
      <c r="AD1028" s="132">
        <v>42580</v>
      </c>
      <c r="AE1028" s="132"/>
      <c r="AF1028" s="132" t="str">
        <f t="shared" si="660"/>
        <v/>
      </c>
      <c r="AG1028" s="132">
        <f t="shared" si="661"/>
        <v>42580</v>
      </c>
      <c r="AH1028" s="132"/>
      <c r="AI1028" s="204"/>
      <c r="AJ1028" s="205"/>
      <c r="AK1028" s="206"/>
      <c r="AL1028" s="207"/>
      <c r="AM1028" s="213"/>
      <c r="AN1028" s="111">
        <v>26200000</v>
      </c>
      <c r="AO1028" s="49" t="str">
        <f t="shared" si="637"/>
        <v>三重県三重郡菰野町根の平２５６－１７－１～４</v>
      </c>
      <c r="AP1028" s="49"/>
      <c r="AQ1028" s="89"/>
      <c r="AR1028" s="93"/>
      <c r="AS1028" s="89"/>
      <c r="AT1028" s="93"/>
      <c r="AU1028" s="89"/>
      <c r="AV1028" s="93"/>
      <c r="AW1028" s="107"/>
      <c r="AX1028" s="103"/>
      <c r="AY1028" s="391">
        <f t="shared" si="662"/>
        <v>0</v>
      </c>
      <c r="AZ1028" s="95" t="str">
        <f t="shared" si="663"/>
        <v/>
      </c>
      <c r="BA1028" s="49" t="str">
        <f t="shared" si="664"/>
        <v>三重県三重郡菰野町根の平２５６－１７－１～４</v>
      </c>
      <c r="BB1028" s="48">
        <f t="shared" si="665"/>
        <v>4</v>
      </c>
      <c r="BC1028" s="96" t="str">
        <f t="shared" si="666"/>
        <v>日本ｴｺﾛｼﾞｰ</v>
      </c>
      <c r="BD1028" s="89" t="str">
        <f t="shared" si="667"/>
        <v>【譲渡済】</v>
      </c>
      <c r="BE1028" s="97">
        <f t="shared" si="668"/>
        <v>0</v>
      </c>
      <c r="BF1028" s="97">
        <f t="shared" si="669"/>
        <v>0</v>
      </c>
      <c r="BG1028" s="97">
        <f t="shared" si="670"/>
        <v>0</v>
      </c>
      <c r="BH1028" s="97">
        <f t="shared" si="671"/>
        <v>0</v>
      </c>
      <c r="BI1028" s="97">
        <f t="shared" si="672"/>
        <v>0</v>
      </c>
      <c r="BJ1028" s="97">
        <f t="shared" si="673"/>
        <v>0</v>
      </c>
      <c r="BK1028" s="97">
        <f t="shared" si="674"/>
        <v>0</v>
      </c>
      <c r="BL1028" s="97">
        <f t="shared" si="675"/>
        <v>0</v>
      </c>
      <c r="BM1028" s="97">
        <f t="shared" si="676"/>
        <v>0</v>
      </c>
      <c r="BN1028" s="97">
        <f t="shared" si="677"/>
        <v>0</v>
      </c>
      <c r="BO1028" s="97">
        <f t="shared" si="678"/>
        <v>0</v>
      </c>
      <c r="BP1028" s="97">
        <f t="shared" si="679"/>
        <v>0</v>
      </c>
      <c r="BQ1028" s="97">
        <f t="shared" si="680"/>
        <v>0</v>
      </c>
      <c r="BR1028" s="97">
        <f t="shared" si="681"/>
        <v>0</v>
      </c>
      <c r="BS1028" s="98" t="e">
        <f t="shared" si="682"/>
        <v>#VALUE!</v>
      </c>
      <c r="BT1028" s="182"/>
      <c r="BV1028" s="136"/>
    </row>
    <row r="1029" spans="1:74" s="100" customFormat="1" ht="31.5" customHeight="1" x14ac:dyDescent="0.25">
      <c r="A1029" s="74">
        <v>24</v>
      </c>
      <c r="B1029" s="75">
        <v>694</v>
      </c>
      <c r="C1029" s="49" t="s">
        <v>2085</v>
      </c>
      <c r="D1029" s="76" t="s">
        <v>3393</v>
      </c>
      <c r="E1029" s="76" t="s">
        <v>1160</v>
      </c>
      <c r="F1029" s="101"/>
      <c r="G1029" s="101"/>
      <c r="H1029" s="101"/>
      <c r="I1029" s="101"/>
      <c r="J1029" s="257"/>
      <c r="K1029" s="101"/>
      <c r="L1029" s="101"/>
      <c r="M1029" s="76" t="s">
        <v>2371</v>
      </c>
      <c r="N1029" s="49" t="s">
        <v>1707</v>
      </c>
      <c r="O1029" s="49"/>
      <c r="P1029" s="76" t="str">
        <f t="shared" si="659"/>
        <v>番地未確定</v>
      </c>
      <c r="Q1029" s="102" t="s">
        <v>322</v>
      </c>
      <c r="R1029" s="103"/>
      <c r="S1029" s="48" t="s">
        <v>1856</v>
      </c>
      <c r="T1029" s="76" t="s">
        <v>323</v>
      </c>
      <c r="U1029" s="89"/>
      <c r="V1029" s="90">
        <v>2</v>
      </c>
      <c r="W1029" s="399">
        <f t="shared" si="634"/>
        <v>2825000</v>
      </c>
      <c r="X1029" s="171" t="s">
        <v>3413</v>
      </c>
      <c r="Y1029" s="228" t="s">
        <v>2161</v>
      </c>
      <c r="Z1029" s="228"/>
      <c r="AA1029" s="228"/>
      <c r="AB1029" s="228"/>
      <c r="AC1029" s="204" t="s">
        <v>152</v>
      </c>
      <c r="AD1029" s="132">
        <v>42580</v>
      </c>
      <c r="AE1029" s="132"/>
      <c r="AF1029" s="132" t="str">
        <f t="shared" si="660"/>
        <v/>
      </c>
      <c r="AG1029" s="132">
        <f t="shared" si="661"/>
        <v>42580</v>
      </c>
      <c r="AH1029" s="132"/>
      <c r="AI1029" s="204"/>
      <c r="AJ1029" s="205"/>
      <c r="AK1029" s="206"/>
      <c r="AL1029" s="207"/>
      <c r="AM1029" s="213"/>
      <c r="AN1029" s="111">
        <v>5650000</v>
      </c>
      <c r="AO1029" s="49" t="str">
        <f t="shared" si="637"/>
        <v>三重県三重郡菰野町杉谷（番地未確定）－１～２</v>
      </c>
      <c r="AP1029" s="49"/>
      <c r="AQ1029" s="89"/>
      <c r="AR1029" s="93"/>
      <c r="AS1029" s="89"/>
      <c r="AT1029" s="93"/>
      <c r="AU1029" s="89"/>
      <c r="AV1029" s="93"/>
      <c r="AW1029" s="107"/>
      <c r="AX1029" s="103"/>
      <c r="AY1029" s="391">
        <f t="shared" si="662"/>
        <v>0</v>
      </c>
      <c r="AZ1029" s="95" t="str">
        <f t="shared" si="663"/>
        <v/>
      </c>
      <c r="BA1029" s="49" t="str">
        <f t="shared" si="664"/>
        <v>三重県三重郡菰野町杉谷（番地未確定）－１～２</v>
      </c>
      <c r="BB1029" s="48">
        <f t="shared" si="665"/>
        <v>2</v>
      </c>
      <c r="BC1029" s="96" t="str">
        <f t="shared" si="666"/>
        <v>日本ｴｺﾛｼﾞｰ</v>
      </c>
      <c r="BD1029" s="89" t="str">
        <f t="shared" si="667"/>
        <v>【譲渡済】</v>
      </c>
      <c r="BE1029" s="97">
        <f t="shared" si="668"/>
        <v>0</v>
      </c>
      <c r="BF1029" s="97">
        <f t="shared" si="669"/>
        <v>0</v>
      </c>
      <c r="BG1029" s="97">
        <f t="shared" si="670"/>
        <v>0</v>
      </c>
      <c r="BH1029" s="97">
        <f t="shared" si="671"/>
        <v>0</v>
      </c>
      <c r="BI1029" s="97">
        <f t="shared" si="672"/>
        <v>0</v>
      </c>
      <c r="BJ1029" s="97">
        <f t="shared" si="673"/>
        <v>0</v>
      </c>
      <c r="BK1029" s="97">
        <f t="shared" si="674"/>
        <v>0</v>
      </c>
      <c r="BL1029" s="97">
        <f t="shared" si="675"/>
        <v>0</v>
      </c>
      <c r="BM1029" s="97">
        <f t="shared" si="676"/>
        <v>0</v>
      </c>
      <c r="BN1029" s="97">
        <f t="shared" si="677"/>
        <v>0</v>
      </c>
      <c r="BO1029" s="97">
        <f t="shared" si="678"/>
        <v>0</v>
      </c>
      <c r="BP1029" s="97">
        <f t="shared" si="679"/>
        <v>0</v>
      </c>
      <c r="BQ1029" s="97">
        <f t="shared" si="680"/>
        <v>0</v>
      </c>
      <c r="BR1029" s="97">
        <f t="shared" si="681"/>
        <v>0</v>
      </c>
      <c r="BS1029" s="98" t="e">
        <f t="shared" si="682"/>
        <v>#VALUE!</v>
      </c>
      <c r="BT1029" s="182"/>
      <c r="BU1029" s="118"/>
      <c r="BV1029" s="122"/>
    </row>
    <row r="1030" spans="1:74" s="118" customFormat="1" ht="31.5" customHeight="1" x14ac:dyDescent="0.25">
      <c r="A1030" s="74">
        <v>24</v>
      </c>
      <c r="B1030" s="75">
        <v>695</v>
      </c>
      <c r="C1030" s="49" t="s">
        <v>2084</v>
      </c>
      <c r="D1030" s="76" t="s">
        <v>3393</v>
      </c>
      <c r="E1030" s="76" t="s">
        <v>1678</v>
      </c>
      <c r="F1030" s="101"/>
      <c r="G1030" s="101"/>
      <c r="H1030" s="101"/>
      <c r="I1030" s="101"/>
      <c r="J1030" s="257"/>
      <c r="K1030" s="101"/>
      <c r="L1030" s="101"/>
      <c r="M1030" s="76" t="s">
        <v>2371</v>
      </c>
      <c r="N1030" s="49" t="s">
        <v>1709</v>
      </c>
      <c r="O1030" s="49"/>
      <c r="P1030" s="76" t="str">
        <f t="shared" si="659"/>
        <v/>
      </c>
      <c r="Q1030" s="102" t="s">
        <v>325</v>
      </c>
      <c r="R1030" s="103"/>
      <c r="S1030" s="48" t="s">
        <v>1856</v>
      </c>
      <c r="T1030" s="76" t="s">
        <v>323</v>
      </c>
      <c r="U1030" s="89"/>
      <c r="V1030" s="90">
        <v>4</v>
      </c>
      <c r="W1030" s="399">
        <f t="shared" si="634"/>
        <v>625000</v>
      </c>
      <c r="X1030" s="171" t="s">
        <v>3414</v>
      </c>
      <c r="Y1030" s="121"/>
      <c r="Z1030" s="121"/>
      <c r="AA1030" s="121"/>
      <c r="AB1030" s="121"/>
      <c r="AC1030" s="121"/>
      <c r="AD1030" s="132">
        <v>42580</v>
      </c>
      <c r="AE1030" s="132"/>
      <c r="AF1030" s="132" t="str">
        <f t="shared" si="660"/>
        <v/>
      </c>
      <c r="AG1030" s="132">
        <f t="shared" si="661"/>
        <v>42580</v>
      </c>
      <c r="AH1030" s="132"/>
      <c r="AI1030" s="132"/>
      <c r="AJ1030" s="132"/>
      <c r="AK1030" s="112"/>
      <c r="AL1030" s="132"/>
      <c r="AM1030" s="213"/>
      <c r="AN1030" s="111">
        <v>2500000</v>
      </c>
      <c r="AO1030" s="49" t="str">
        <f t="shared" si="637"/>
        <v>三重県四日市市小山町字大欠３３９、３４７、３５２－１～２</v>
      </c>
      <c r="AP1030" s="49"/>
      <c r="AQ1030" s="89"/>
      <c r="AR1030" s="93"/>
      <c r="AS1030" s="89"/>
      <c r="AT1030" s="93"/>
      <c r="AU1030" s="89"/>
      <c r="AV1030" s="93"/>
      <c r="AW1030" s="107"/>
      <c r="AX1030" s="103"/>
      <c r="AY1030" s="391">
        <f t="shared" si="662"/>
        <v>0</v>
      </c>
      <c r="AZ1030" s="95" t="str">
        <f t="shared" si="663"/>
        <v/>
      </c>
      <c r="BA1030" s="49" t="str">
        <f t="shared" si="664"/>
        <v>三重県四日市市小山町字大欠３３９、３４７、３５２－１～２</v>
      </c>
      <c r="BB1030" s="48">
        <f t="shared" si="665"/>
        <v>4</v>
      </c>
      <c r="BC1030" s="96">
        <f t="shared" si="666"/>
        <v>0</v>
      </c>
      <c r="BD1030" s="89">
        <f t="shared" si="667"/>
        <v>0</v>
      </c>
      <c r="BE1030" s="97">
        <f t="shared" si="668"/>
        <v>0</v>
      </c>
      <c r="BF1030" s="97" t="str">
        <f t="shared" si="669"/>
        <v/>
      </c>
      <c r="BG1030" s="97">
        <f t="shared" si="670"/>
        <v>0</v>
      </c>
      <c r="BH1030" s="97">
        <f t="shared" si="671"/>
        <v>0</v>
      </c>
      <c r="BI1030" s="97">
        <f t="shared" si="672"/>
        <v>0</v>
      </c>
      <c r="BJ1030" s="97">
        <f t="shared" si="673"/>
        <v>0</v>
      </c>
      <c r="BK1030" s="97">
        <f t="shared" si="674"/>
        <v>0</v>
      </c>
      <c r="BL1030" s="97">
        <f t="shared" si="675"/>
        <v>0</v>
      </c>
      <c r="BM1030" s="97">
        <f t="shared" si="676"/>
        <v>0</v>
      </c>
      <c r="BN1030" s="97">
        <f t="shared" si="677"/>
        <v>0</v>
      </c>
      <c r="BO1030" s="97">
        <f t="shared" si="678"/>
        <v>0</v>
      </c>
      <c r="BP1030" s="97">
        <f t="shared" si="679"/>
        <v>0</v>
      </c>
      <c r="BQ1030" s="97">
        <f t="shared" si="680"/>
        <v>0</v>
      </c>
      <c r="BR1030" s="97">
        <f t="shared" si="681"/>
        <v>0</v>
      </c>
      <c r="BS1030" s="98" t="e">
        <f t="shared" si="682"/>
        <v>#VALUE!</v>
      </c>
      <c r="BT1030" s="182"/>
      <c r="BV1030" s="136"/>
    </row>
    <row r="1031" spans="1:74" s="118" customFormat="1" ht="31.5" customHeight="1" x14ac:dyDescent="0.25">
      <c r="A1031" s="74">
        <v>24</v>
      </c>
      <c r="B1031" s="75">
        <v>680</v>
      </c>
      <c r="C1031" s="49" t="s">
        <v>2080</v>
      </c>
      <c r="D1031" s="76" t="s">
        <v>3393</v>
      </c>
      <c r="E1031" s="76" t="s">
        <v>1096</v>
      </c>
      <c r="F1031" s="101"/>
      <c r="G1031" s="101"/>
      <c r="H1031" s="101"/>
      <c r="I1031" s="101"/>
      <c r="J1031" s="257"/>
      <c r="K1031" s="101"/>
      <c r="L1031" s="101"/>
      <c r="M1031" s="76" t="s">
        <v>2371</v>
      </c>
      <c r="N1031" s="49" t="s">
        <v>1701</v>
      </c>
      <c r="O1031" s="49"/>
      <c r="P1031" s="76" t="str">
        <f t="shared" si="659"/>
        <v/>
      </c>
      <c r="Q1031" s="102" t="s">
        <v>326</v>
      </c>
      <c r="R1031" s="103"/>
      <c r="S1031" s="76" t="s">
        <v>1856</v>
      </c>
      <c r="T1031" s="76" t="s">
        <v>39</v>
      </c>
      <c r="U1031" s="89" t="s">
        <v>381</v>
      </c>
      <c r="V1031" s="90">
        <v>1</v>
      </c>
      <c r="W1031" s="399">
        <f t="shared" si="634"/>
        <v>830660</v>
      </c>
      <c r="X1031" s="171" t="s">
        <v>3415</v>
      </c>
      <c r="Y1031" s="121"/>
      <c r="Z1031" s="473" t="s">
        <v>4575</v>
      </c>
      <c r="AA1031" s="473" t="s">
        <v>4575</v>
      </c>
      <c r="AB1031" s="473" t="s">
        <v>4576</v>
      </c>
      <c r="AC1031" s="121"/>
      <c r="AD1031" s="132">
        <v>42821</v>
      </c>
      <c r="AE1031" s="132"/>
      <c r="AF1031" s="132" t="str">
        <f t="shared" si="660"/>
        <v/>
      </c>
      <c r="AG1031" s="132">
        <f t="shared" si="661"/>
        <v>42821</v>
      </c>
      <c r="AH1031" s="132"/>
      <c r="AI1031" s="132"/>
      <c r="AJ1031" s="132"/>
      <c r="AK1031" s="112"/>
      <c r="AL1031" s="132"/>
      <c r="AM1031" s="213"/>
      <c r="AN1031" s="111">
        <v>830660</v>
      </c>
      <c r="AO1031" s="49" t="str">
        <f t="shared" si="637"/>
        <v>三重県志摩市阿児町立神２８５８－１～３</v>
      </c>
      <c r="AP1031" s="49"/>
      <c r="AQ1031" s="89"/>
      <c r="AR1031" s="93"/>
      <c r="AS1031" s="89"/>
      <c r="AT1031" s="93"/>
      <c r="AU1031" s="89"/>
      <c r="AV1031" s="93"/>
      <c r="AW1031" s="107"/>
      <c r="AX1031" s="103"/>
      <c r="AY1031" s="391">
        <f t="shared" si="662"/>
        <v>0</v>
      </c>
      <c r="AZ1031" s="95" t="str">
        <f t="shared" si="663"/>
        <v/>
      </c>
      <c r="BA1031" s="49" t="str">
        <f t="shared" si="664"/>
        <v>三重県志摩市阿児町立神２８５８－１～３</v>
      </c>
      <c r="BB1031" s="48">
        <f t="shared" si="665"/>
        <v>1</v>
      </c>
      <c r="BC1031" s="96">
        <f t="shared" si="666"/>
        <v>0</v>
      </c>
      <c r="BD1031" s="89">
        <f t="shared" si="667"/>
        <v>0</v>
      </c>
      <c r="BE1031" s="97">
        <f t="shared" si="668"/>
        <v>0</v>
      </c>
      <c r="BF1031" s="97" t="str">
        <f t="shared" si="669"/>
        <v/>
      </c>
      <c r="BG1031" s="97">
        <f t="shared" si="670"/>
        <v>0</v>
      </c>
      <c r="BH1031" s="97">
        <f t="shared" si="671"/>
        <v>0</v>
      </c>
      <c r="BI1031" s="97">
        <f t="shared" si="672"/>
        <v>0</v>
      </c>
      <c r="BJ1031" s="97">
        <f t="shared" si="673"/>
        <v>0</v>
      </c>
      <c r="BK1031" s="97">
        <f t="shared" si="674"/>
        <v>0</v>
      </c>
      <c r="BL1031" s="97">
        <f t="shared" si="675"/>
        <v>0</v>
      </c>
      <c r="BM1031" s="97">
        <f t="shared" si="676"/>
        <v>0</v>
      </c>
      <c r="BN1031" s="97">
        <f t="shared" si="677"/>
        <v>0</v>
      </c>
      <c r="BO1031" s="97">
        <f t="shared" si="678"/>
        <v>0</v>
      </c>
      <c r="BP1031" s="97">
        <f t="shared" si="679"/>
        <v>0</v>
      </c>
      <c r="BQ1031" s="97">
        <f t="shared" si="680"/>
        <v>0</v>
      </c>
      <c r="BR1031" s="97">
        <f t="shared" si="681"/>
        <v>0</v>
      </c>
      <c r="BS1031" s="98" t="e">
        <f t="shared" si="682"/>
        <v>#VALUE!</v>
      </c>
      <c r="BT1031" s="182"/>
      <c r="BV1031" s="136"/>
    </row>
    <row r="1032" spans="1:74" s="118" customFormat="1" ht="31.5" customHeight="1" x14ac:dyDescent="0.25">
      <c r="A1032" s="74">
        <v>24</v>
      </c>
      <c r="B1032" s="75">
        <v>679</v>
      </c>
      <c r="C1032" s="49" t="s">
        <v>2080</v>
      </c>
      <c r="D1032" s="76" t="s">
        <v>3393</v>
      </c>
      <c r="E1032" s="76" t="s">
        <v>1096</v>
      </c>
      <c r="F1032" s="101"/>
      <c r="G1032" s="101"/>
      <c r="H1032" s="101"/>
      <c r="I1032" s="101"/>
      <c r="J1032" s="257"/>
      <c r="K1032" s="101"/>
      <c r="L1032" s="101"/>
      <c r="M1032" s="76" t="s">
        <v>2371</v>
      </c>
      <c r="N1032" s="49" t="s">
        <v>1701</v>
      </c>
      <c r="O1032" s="49"/>
      <c r="P1032" s="76" t="str">
        <f t="shared" si="659"/>
        <v/>
      </c>
      <c r="Q1032" s="102" t="s">
        <v>827</v>
      </c>
      <c r="R1032" s="49"/>
      <c r="S1032" s="76" t="s">
        <v>1856</v>
      </c>
      <c r="T1032" s="76" t="s">
        <v>39</v>
      </c>
      <c r="U1032" s="89"/>
      <c r="V1032" s="90">
        <v>1</v>
      </c>
      <c r="W1032" s="399">
        <f t="shared" si="634"/>
        <v>830660</v>
      </c>
      <c r="X1032" s="171" t="s">
        <v>3415</v>
      </c>
      <c r="Y1032" s="419"/>
      <c r="Z1032" s="473" t="s">
        <v>4575</v>
      </c>
      <c r="AA1032" s="473" t="s">
        <v>4575</v>
      </c>
      <c r="AB1032" s="473" t="s">
        <v>4576</v>
      </c>
      <c r="AC1032" s="132" t="str">
        <f>IF(AZ1032=0,"【支払済】","")</f>
        <v>【支払済】</v>
      </c>
      <c r="AD1032" s="132">
        <v>43444</v>
      </c>
      <c r="AE1032" s="132">
        <v>42821</v>
      </c>
      <c r="AF1032" s="132" t="str">
        <f t="shared" si="660"/>
        <v/>
      </c>
      <c r="AG1032" s="132">
        <f t="shared" si="661"/>
        <v>42821</v>
      </c>
      <c r="AH1032" s="132"/>
      <c r="AI1032" s="204"/>
      <c r="AJ1032" s="205"/>
      <c r="AK1032" s="206"/>
      <c r="AL1032" s="207"/>
      <c r="AM1032" s="208">
        <v>830660</v>
      </c>
      <c r="AN1032" s="93"/>
      <c r="AO1032" s="49" t="str">
        <f t="shared" si="637"/>
        <v>三重県志摩市阿児町立神２８５８－１～３</v>
      </c>
      <c r="AP1032" s="208"/>
      <c r="AQ1032" s="89">
        <v>43476</v>
      </c>
      <c r="AR1032" s="93">
        <v>830660</v>
      </c>
      <c r="AS1032" s="89"/>
      <c r="AT1032" s="93"/>
      <c r="AU1032" s="89"/>
      <c r="AV1032" s="93"/>
      <c r="AW1032" s="89"/>
      <c r="AX1032" s="103"/>
      <c r="AY1032" s="391">
        <f t="shared" si="662"/>
        <v>830660</v>
      </c>
      <c r="AZ1032" s="95">
        <f t="shared" si="663"/>
        <v>0</v>
      </c>
      <c r="BA1032" s="49" t="str">
        <f t="shared" si="664"/>
        <v>三重県志摩市阿児町立神２８５８－１～３</v>
      </c>
      <c r="BB1032" s="48">
        <f t="shared" si="665"/>
        <v>1</v>
      </c>
      <c r="BC1032" s="96">
        <f t="shared" si="666"/>
        <v>0</v>
      </c>
      <c r="BD1032" s="89" t="str">
        <f t="shared" si="667"/>
        <v>【支払済】</v>
      </c>
      <c r="BE1032" s="97">
        <f t="shared" si="668"/>
        <v>0</v>
      </c>
      <c r="BF1032" s="97">
        <f t="shared" si="669"/>
        <v>0</v>
      </c>
      <c r="BG1032" s="97">
        <f t="shared" si="670"/>
        <v>0</v>
      </c>
      <c r="BH1032" s="97">
        <f t="shared" si="671"/>
        <v>0</v>
      </c>
      <c r="BI1032" s="97">
        <f t="shared" si="672"/>
        <v>0</v>
      </c>
      <c r="BJ1032" s="97">
        <f t="shared" si="673"/>
        <v>0</v>
      </c>
      <c r="BK1032" s="97">
        <f t="shared" si="674"/>
        <v>0</v>
      </c>
      <c r="BL1032" s="97">
        <f t="shared" si="675"/>
        <v>0</v>
      </c>
      <c r="BM1032" s="97">
        <f t="shared" si="676"/>
        <v>0</v>
      </c>
      <c r="BN1032" s="97">
        <f t="shared" si="677"/>
        <v>0</v>
      </c>
      <c r="BO1032" s="97">
        <f t="shared" si="678"/>
        <v>0</v>
      </c>
      <c r="BP1032" s="97">
        <f t="shared" si="679"/>
        <v>0</v>
      </c>
      <c r="BQ1032" s="97">
        <f t="shared" si="680"/>
        <v>0</v>
      </c>
      <c r="BR1032" s="97">
        <f t="shared" si="681"/>
        <v>0</v>
      </c>
      <c r="BS1032" s="98">
        <f t="shared" si="682"/>
        <v>0</v>
      </c>
      <c r="BT1032" s="182"/>
      <c r="BV1032" s="492"/>
    </row>
    <row r="1033" spans="1:74" s="118" customFormat="1" ht="31.5" customHeight="1" x14ac:dyDescent="0.25">
      <c r="A1033" s="74">
        <v>24</v>
      </c>
      <c r="B1033" s="75">
        <v>682</v>
      </c>
      <c r="C1033" s="49" t="s">
        <v>2080</v>
      </c>
      <c r="D1033" s="76" t="s">
        <v>980</v>
      </c>
      <c r="E1033" s="49"/>
      <c r="F1033" s="101"/>
      <c r="G1033" s="101"/>
      <c r="H1033" s="141"/>
      <c r="I1033" s="141"/>
      <c r="J1033" s="269"/>
      <c r="K1033" s="141"/>
      <c r="L1033" s="141"/>
      <c r="M1033" s="76" t="s">
        <v>2371</v>
      </c>
      <c r="N1033" s="49" t="s">
        <v>1702</v>
      </c>
      <c r="O1033" s="49"/>
      <c r="P1033" s="76" t="str">
        <f t="shared" si="659"/>
        <v>番地未確定</v>
      </c>
      <c r="Q1033" s="102" t="s">
        <v>828</v>
      </c>
      <c r="R1033" s="49"/>
      <c r="S1033" s="76" t="s">
        <v>1856</v>
      </c>
      <c r="T1033" s="48" t="s">
        <v>39</v>
      </c>
      <c r="U1033" s="89"/>
      <c r="V1033" s="90">
        <v>1</v>
      </c>
      <c r="W1033" s="399">
        <f t="shared" si="634"/>
        <v>549660</v>
      </c>
      <c r="X1033" s="171" t="s">
        <v>3420</v>
      </c>
      <c r="Y1033" s="245" t="s">
        <v>2157</v>
      </c>
      <c r="Z1033" s="245"/>
      <c r="AA1033" s="245"/>
      <c r="AB1033" s="245"/>
      <c r="AC1033" s="204" t="s">
        <v>152</v>
      </c>
      <c r="AD1033" s="132">
        <v>42815</v>
      </c>
      <c r="AE1033" s="132"/>
      <c r="AF1033" s="132" t="str">
        <f t="shared" si="660"/>
        <v/>
      </c>
      <c r="AG1033" s="132">
        <f t="shared" si="661"/>
        <v>42815</v>
      </c>
      <c r="AH1033" s="132"/>
      <c r="AI1033" s="204"/>
      <c r="AJ1033" s="205"/>
      <c r="AK1033" s="206"/>
      <c r="AL1033" s="207"/>
      <c r="AM1033" s="223"/>
      <c r="AN1033" s="111">
        <v>549660</v>
      </c>
      <c r="AO1033" s="49" t="str">
        <f t="shared" si="637"/>
        <v>三重県志摩市磯部町坂崎（番地未確定）</v>
      </c>
      <c r="AP1033" s="49"/>
      <c r="AQ1033" s="89"/>
      <c r="AR1033" s="93"/>
      <c r="AS1033" s="89"/>
      <c r="AT1033" s="93"/>
      <c r="AU1033" s="89"/>
      <c r="AV1033" s="93"/>
      <c r="AW1033" s="107"/>
      <c r="AX1033" s="103"/>
      <c r="AY1033" s="391">
        <f t="shared" si="662"/>
        <v>0</v>
      </c>
      <c r="AZ1033" s="95" t="str">
        <f t="shared" si="663"/>
        <v/>
      </c>
      <c r="BA1033" s="49" t="str">
        <f t="shared" si="664"/>
        <v>三重県志摩市磯部町坂崎（番地未確定）</v>
      </c>
      <c r="BB1033" s="48">
        <f t="shared" si="665"/>
        <v>1</v>
      </c>
      <c r="BC1033" s="96" t="str">
        <f t="shared" si="666"/>
        <v>絆</v>
      </c>
      <c r="BD1033" s="89" t="str">
        <f t="shared" si="667"/>
        <v>【譲渡済】</v>
      </c>
      <c r="BE1033" s="97">
        <f t="shared" si="668"/>
        <v>0</v>
      </c>
      <c r="BF1033" s="97">
        <f t="shared" si="669"/>
        <v>0</v>
      </c>
      <c r="BG1033" s="97">
        <f t="shared" si="670"/>
        <v>0</v>
      </c>
      <c r="BH1033" s="97">
        <f t="shared" si="671"/>
        <v>0</v>
      </c>
      <c r="BI1033" s="97">
        <f t="shared" si="672"/>
        <v>0</v>
      </c>
      <c r="BJ1033" s="97">
        <f t="shared" si="673"/>
        <v>0</v>
      </c>
      <c r="BK1033" s="97">
        <f t="shared" si="674"/>
        <v>0</v>
      </c>
      <c r="BL1033" s="97">
        <f t="shared" si="675"/>
        <v>0</v>
      </c>
      <c r="BM1033" s="97">
        <f t="shared" si="676"/>
        <v>0</v>
      </c>
      <c r="BN1033" s="97">
        <f t="shared" si="677"/>
        <v>0</v>
      </c>
      <c r="BO1033" s="97">
        <f t="shared" si="678"/>
        <v>0</v>
      </c>
      <c r="BP1033" s="97">
        <f t="shared" si="679"/>
        <v>0</v>
      </c>
      <c r="BQ1033" s="97">
        <f t="shared" si="680"/>
        <v>0</v>
      </c>
      <c r="BR1033" s="97">
        <f t="shared" si="681"/>
        <v>0</v>
      </c>
      <c r="BS1033" s="98" t="e">
        <f t="shared" si="682"/>
        <v>#VALUE!</v>
      </c>
      <c r="BT1033" s="182"/>
      <c r="BV1033" s="136"/>
    </row>
    <row r="1034" spans="1:74" s="118" customFormat="1" ht="31.5" customHeight="1" x14ac:dyDescent="0.25">
      <c r="A1034" s="74">
        <v>24</v>
      </c>
      <c r="B1034" s="75">
        <v>681</v>
      </c>
      <c r="C1034" s="49" t="s">
        <v>2080</v>
      </c>
      <c r="D1034" s="76" t="s">
        <v>2389</v>
      </c>
      <c r="E1034" s="76" t="s">
        <v>1135</v>
      </c>
      <c r="F1034" s="101" t="s">
        <v>2474</v>
      </c>
      <c r="G1034" s="101"/>
      <c r="H1034" s="101"/>
      <c r="I1034" s="101"/>
      <c r="J1034" s="257"/>
      <c r="K1034" s="101"/>
      <c r="L1034" s="101"/>
      <c r="M1034" s="76" t="s">
        <v>2371</v>
      </c>
      <c r="N1034" s="49" t="s">
        <v>1702</v>
      </c>
      <c r="O1034" s="49"/>
      <c r="P1034" s="76" t="str">
        <f t="shared" si="659"/>
        <v>番地未確定</v>
      </c>
      <c r="Q1034" s="102" t="s">
        <v>828</v>
      </c>
      <c r="R1034" s="49"/>
      <c r="S1034" s="76" t="s">
        <v>1856</v>
      </c>
      <c r="T1034" s="76" t="s">
        <v>39</v>
      </c>
      <c r="U1034" s="89"/>
      <c r="V1034" s="90">
        <v>1</v>
      </c>
      <c r="W1034" s="399">
        <f t="shared" si="634"/>
        <v>323840</v>
      </c>
      <c r="X1034" s="171" t="s">
        <v>3420</v>
      </c>
      <c r="Y1034" s="245" t="s">
        <v>2157</v>
      </c>
      <c r="Z1034" s="245"/>
      <c r="AA1034" s="245"/>
      <c r="AB1034" s="245"/>
      <c r="AC1034" s="204">
        <v>43111</v>
      </c>
      <c r="AD1034" s="132">
        <v>43081</v>
      </c>
      <c r="AE1034" s="132">
        <v>42815</v>
      </c>
      <c r="AF1034" s="132" t="str">
        <f t="shared" si="660"/>
        <v/>
      </c>
      <c r="AG1034" s="132">
        <f t="shared" si="661"/>
        <v>42815</v>
      </c>
      <c r="AH1034" s="132"/>
      <c r="AI1034" s="204"/>
      <c r="AJ1034" s="205"/>
      <c r="AK1034" s="206"/>
      <c r="AL1034" s="207"/>
      <c r="AM1034" s="208">
        <v>323840</v>
      </c>
      <c r="AN1034" s="93"/>
      <c r="AO1034" s="49" t="str">
        <f t="shared" si="637"/>
        <v>三重県志摩市磯部町坂崎（番地未確定）</v>
      </c>
      <c r="AP1034" s="49"/>
      <c r="AQ1034" s="89">
        <v>43413</v>
      </c>
      <c r="AR1034" s="93">
        <v>323840</v>
      </c>
      <c r="AS1034" s="89"/>
      <c r="AT1034" s="93"/>
      <c r="AU1034" s="89"/>
      <c r="AV1034" s="93"/>
      <c r="AW1034" s="89"/>
      <c r="AX1034" s="103"/>
      <c r="AY1034" s="391">
        <f t="shared" si="662"/>
        <v>323840</v>
      </c>
      <c r="AZ1034" s="95">
        <f t="shared" si="663"/>
        <v>0</v>
      </c>
      <c r="BA1034" s="49" t="str">
        <f t="shared" si="664"/>
        <v>三重県志摩市磯部町坂崎（番地未確定）</v>
      </c>
      <c r="BB1034" s="48">
        <f t="shared" si="665"/>
        <v>1</v>
      </c>
      <c r="BC1034" s="96" t="str">
        <f t="shared" si="666"/>
        <v>絆</v>
      </c>
      <c r="BD1034" s="89">
        <f t="shared" si="667"/>
        <v>43111</v>
      </c>
      <c r="BE1034" s="97">
        <f t="shared" si="668"/>
        <v>0</v>
      </c>
      <c r="BF1034" s="97">
        <f t="shared" si="669"/>
        <v>0</v>
      </c>
      <c r="BG1034" s="97">
        <f t="shared" si="670"/>
        <v>0</v>
      </c>
      <c r="BH1034" s="97">
        <f t="shared" si="671"/>
        <v>0</v>
      </c>
      <c r="BI1034" s="97">
        <f t="shared" si="672"/>
        <v>0</v>
      </c>
      <c r="BJ1034" s="97">
        <f t="shared" si="673"/>
        <v>0</v>
      </c>
      <c r="BK1034" s="97">
        <f t="shared" si="674"/>
        <v>0</v>
      </c>
      <c r="BL1034" s="97">
        <f t="shared" si="675"/>
        <v>0</v>
      </c>
      <c r="BM1034" s="97">
        <f t="shared" si="676"/>
        <v>0</v>
      </c>
      <c r="BN1034" s="97">
        <f t="shared" si="677"/>
        <v>0</v>
      </c>
      <c r="BO1034" s="97">
        <f t="shared" si="678"/>
        <v>0</v>
      </c>
      <c r="BP1034" s="97">
        <f t="shared" si="679"/>
        <v>0</v>
      </c>
      <c r="BQ1034" s="97">
        <f t="shared" si="680"/>
        <v>0</v>
      </c>
      <c r="BR1034" s="97">
        <f t="shared" si="681"/>
        <v>0</v>
      </c>
      <c r="BS1034" s="98">
        <f t="shared" si="682"/>
        <v>0</v>
      </c>
      <c r="BT1034" s="182"/>
      <c r="BV1034" s="136"/>
    </row>
    <row r="1035" spans="1:74" s="118" customFormat="1" ht="31.5" customHeight="1" x14ac:dyDescent="0.25">
      <c r="A1035" s="74">
        <v>24</v>
      </c>
      <c r="B1035" s="75">
        <v>681</v>
      </c>
      <c r="C1035" s="49" t="s">
        <v>2080</v>
      </c>
      <c r="D1035" s="76" t="s">
        <v>3393</v>
      </c>
      <c r="E1035" s="76" t="s">
        <v>1135</v>
      </c>
      <c r="F1035" s="101"/>
      <c r="G1035" s="101"/>
      <c r="H1035" s="101"/>
      <c r="I1035" s="101"/>
      <c r="J1035" s="257"/>
      <c r="K1035" s="101"/>
      <c r="L1035" s="101"/>
      <c r="M1035" s="76" t="s">
        <v>2371</v>
      </c>
      <c r="N1035" s="49" t="s">
        <v>1702</v>
      </c>
      <c r="O1035" s="49"/>
      <c r="P1035" s="76" t="str">
        <f t="shared" si="659"/>
        <v>番地未確定</v>
      </c>
      <c r="Q1035" s="102" t="s">
        <v>828</v>
      </c>
      <c r="R1035" s="49"/>
      <c r="S1035" s="76" t="s">
        <v>1856</v>
      </c>
      <c r="T1035" s="76" t="s">
        <v>39</v>
      </c>
      <c r="U1035" s="89"/>
      <c r="V1035" s="90">
        <v>1</v>
      </c>
      <c r="W1035" s="399">
        <f t="shared" si="634"/>
        <v>323840</v>
      </c>
      <c r="X1035" s="171" t="s">
        <v>3420</v>
      </c>
      <c r="Y1035" s="245" t="s">
        <v>2157</v>
      </c>
      <c r="Z1035" s="245"/>
      <c r="AA1035" s="245"/>
      <c r="AB1035" s="245"/>
      <c r="AC1035" s="204" t="s">
        <v>152</v>
      </c>
      <c r="AD1035" s="132">
        <v>43384</v>
      </c>
      <c r="AE1035" s="132">
        <v>42815</v>
      </c>
      <c r="AF1035" s="132" t="str">
        <f t="shared" si="660"/>
        <v/>
      </c>
      <c r="AG1035" s="132">
        <f t="shared" si="661"/>
        <v>42815</v>
      </c>
      <c r="AH1035" s="132"/>
      <c r="AI1035" s="204"/>
      <c r="AJ1035" s="205"/>
      <c r="AK1035" s="206"/>
      <c r="AL1035" s="207"/>
      <c r="AM1035" s="208">
        <v>323840</v>
      </c>
      <c r="AN1035" s="93"/>
      <c r="AO1035" s="49" t="str">
        <f t="shared" si="637"/>
        <v>三重県志摩市磯部町坂崎（番地未確定）</v>
      </c>
      <c r="AP1035" s="49"/>
      <c r="AQ1035" s="89">
        <v>43413</v>
      </c>
      <c r="AR1035" s="93">
        <v>323840</v>
      </c>
      <c r="AS1035" s="89"/>
      <c r="AT1035" s="93"/>
      <c r="AU1035" s="89"/>
      <c r="AV1035" s="93"/>
      <c r="AW1035" s="89"/>
      <c r="AX1035" s="103"/>
      <c r="AY1035" s="391">
        <f t="shared" si="662"/>
        <v>323840</v>
      </c>
      <c r="AZ1035" s="95">
        <f t="shared" si="663"/>
        <v>0</v>
      </c>
      <c r="BA1035" s="49" t="str">
        <f t="shared" si="664"/>
        <v>三重県志摩市磯部町坂崎（番地未確定）</v>
      </c>
      <c r="BB1035" s="48">
        <f t="shared" si="665"/>
        <v>1</v>
      </c>
      <c r="BC1035" s="96" t="str">
        <f t="shared" si="666"/>
        <v>絆</v>
      </c>
      <c r="BD1035" s="89" t="str">
        <f t="shared" si="667"/>
        <v>【譲渡済】</v>
      </c>
      <c r="BE1035" s="97">
        <f t="shared" si="668"/>
        <v>0</v>
      </c>
      <c r="BF1035" s="97">
        <f t="shared" si="669"/>
        <v>0</v>
      </c>
      <c r="BG1035" s="97">
        <f t="shared" si="670"/>
        <v>0</v>
      </c>
      <c r="BH1035" s="97">
        <f t="shared" si="671"/>
        <v>0</v>
      </c>
      <c r="BI1035" s="97">
        <f t="shared" si="672"/>
        <v>0</v>
      </c>
      <c r="BJ1035" s="97">
        <f t="shared" si="673"/>
        <v>0</v>
      </c>
      <c r="BK1035" s="97">
        <f t="shared" si="674"/>
        <v>0</v>
      </c>
      <c r="BL1035" s="97">
        <f t="shared" si="675"/>
        <v>0</v>
      </c>
      <c r="BM1035" s="97">
        <f t="shared" si="676"/>
        <v>0</v>
      </c>
      <c r="BN1035" s="97">
        <f t="shared" si="677"/>
        <v>0</v>
      </c>
      <c r="BO1035" s="97">
        <f t="shared" si="678"/>
        <v>0</v>
      </c>
      <c r="BP1035" s="97">
        <f t="shared" si="679"/>
        <v>0</v>
      </c>
      <c r="BQ1035" s="97">
        <f t="shared" si="680"/>
        <v>0</v>
      </c>
      <c r="BR1035" s="97">
        <f t="shared" si="681"/>
        <v>0</v>
      </c>
      <c r="BS1035" s="98">
        <f t="shared" si="682"/>
        <v>0</v>
      </c>
      <c r="BT1035" s="182"/>
      <c r="BV1035" s="136"/>
    </row>
    <row r="1036" spans="1:74" s="118" customFormat="1" ht="31.5" customHeight="1" x14ac:dyDescent="0.25">
      <c r="A1036" s="74">
        <v>24</v>
      </c>
      <c r="B1036" s="75">
        <v>686</v>
      </c>
      <c r="C1036" s="49" t="s">
        <v>2082</v>
      </c>
      <c r="D1036" s="76" t="s">
        <v>3393</v>
      </c>
      <c r="E1036" s="76" t="s">
        <v>1541</v>
      </c>
      <c r="F1036" s="101"/>
      <c r="G1036" s="101"/>
      <c r="H1036" s="101"/>
      <c r="I1036" s="101"/>
      <c r="J1036" s="257"/>
      <c r="K1036" s="101"/>
      <c r="L1036" s="101"/>
      <c r="M1036" s="76" t="s">
        <v>2371</v>
      </c>
      <c r="N1036" s="49" t="s">
        <v>1705</v>
      </c>
      <c r="O1036" s="49"/>
      <c r="P1036" s="49"/>
      <c r="Q1036" s="102" t="s">
        <v>328</v>
      </c>
      <c r="R1036" s="103"/>
      <c r="S1036" s="48" t="s">
        <v>1856</v>
      </c>
      <c r="T1036" s="76" t="s">
        <v>37</v>
      </c>
      <c r="U1036" s="89" t="s">
        <v>381</v>
      </c>
      <c r="V1036" s="90">
        <v>36</v>
      </c>
      <c r="W1036" s="399">
        <f t="shared" si="634"/>
        <v>1888844.6944444445</v>
      </c>
      <c r="X1036" s="171" t="s">
        <v>3416</v>
      </c>
      <c r="Y1036" s="121"/>
      <c r="Z1036" s="473" t="s">
        <v>4576</v>
      </c>
      <c r="AA1036" s="473" t="s">
        <v>4575</v>
      </c>
      <c r="AB1036" s="473" t="s">
        <v>3743</v>
      </c>
      <c r="AC1036" s="121"/>
      <c r="AD1036" s="132">
        <v>42650</v>
      </c>
      <c r="AE1036" s="132"/>
      <c r="AF1036" s="132" t="str">
        <f t="shared" si="660"/>
        <v/>
      </c>
      <c r="AG1036" s="132">
        <f t="shared" si="661"/>
        <v>42650</v>
      </c>
      <c r="AH1036" s="132"/>
      <c r="AI1036" s="132"/>
      <c r="AJ1036" s="132"/>
      <c r="AK1036" s="112"/>
      <c r="AL1036" s="132"/>
      <c r="AM1036" s="213"/>
      <c r="AN1036" s="111">
        <v>67998409</v>
      </c>
      <c r="AO1036" s="49" t="str">
        <f t="shared" si="637"/>
        <v>三重県多気郡大台町佐原字眞道谷２５５－１他</v>
      </c>
      <c r="AP1036" s="49"/>
      <c r="AQ1036" s="89"/>
      <c r="AR1036" s="93"/>
      <c r="AS1036" s="89"/>
      <c r="AT1036" s="93"/>
      <c r="AU1036" s="89"/>
      <c r="AV1036" s="93"/>
      <c r="AW1036" s="107"/>
      <c r="AX1036" s="103"/>
      <c r="AY1036" s="391">
        <f t="shared" si="662"/>
        <v>0</v>
      </c>
      <c r="AZ1036" s="95" t="str">
        <f t="shared" si="663"/>
        <v/>
      </c>
      <c r="BA1036" s="49" t="str">
        <f t="shared" si="664"/>
        <v>三重県多気郡大台町佐原字眞道谷２５５－１他</v>
      </c>
      <c r="BB1036" s="48">
        <f t="shared" si="665"/>
        <v>36</v>
      </c>
      <c r="BC1036" s="96">
        <f t="shared" si="666"/>
        <v>0</v>
      </c>
      <c r="BD1036" s="89">
        <f t="shared" si="667"/>
        <v>0</v>
      </c>
      <c r="BE1036" s="97">
        <f t="shared" si="668"/>
        <v>0</v>
      </c>
      <c r="BF1036" s="97" t="str">
        <f t="shared" si="669"/>
        <v/>
      </c>
      <c r="BG1036" s="97">
        <f t="shared" si="670"/>
        <v>0</v>
      </c>
      <c r="BH1036" s="97">
        <f t="shared" si="671"/>
        <v>0</v>
      </c>
      <c r="BI1036" s="97">
        <f t="shared" si="672"/>
        <v>0</v>
      </c>
      <c r="BJ1036" s="97">
        <f t="shared" si="673"/>
        <v>0</v>
      </c>
      <c r="BK1036" s="97">
        <f t="shared" si="674"/>
        <v>0</v>
      </c>
      <c r="BL1036" s="97">
        <f t="shared" si="675"/>
        <v>0</v>
      </c>
      <c r="BM1036" s="97">
        <f t="shared" si="676"/>
        <v>0</v>
      </c>
      <c r="BN1036" s="97">
        <f t="shared" si="677"/>
        <v>0</v>
      </c>
      <c r="BO1036" s="97">
        <f t="shared" si="678"/>
        <v>0</v>
      </c>
      <c r="BP1036" s="97">
        <f t="shared" si="679"/>
        <v>0</v>
      </c>
      <c r="BQ1036" s="97">
        <f t="shared" si="680"/>
        <v>0</v>
      </c>
      <c r="BR1036" s="97">
        <f t="shared" si="681"/>
        <v>0</v>
      </c>
      <c r="BS1036" s="98" t="e">
        <f t="shared" si="682"/>
        <v>#VALUE!</v>
      </c>
      <c r="BT1036" s="182"/>
      <c r="BV1036" s="136"/>
    </row>
    <row r="1037" spans="1:74" s="118" customFormat="1" ht="31.5" customHeight="1" x14ac:dyDescent="0.25">
      <c r="A1037" s="74">
        <v>24</v>
      </c>
      <c r="B1037" s="75">
        <v>687</v>
      </c>
      <c r="C1037" s="49" t="s">
        <v>2082</v>
      </c>
      <c r="D1037" s="76" t="s">
        <v>3393</v>
      </c>
      <c r="E1037" s="76" t="s">
        <v>1541</v>
      </c>
      <c r="F1037" s="101"/>
      <c r="G1037" s="101"/>
      <c r="H1037" s="101"/>
      <c r="I1037" s="101"/>
      <c r="J1037" s="257"/>
      <c r="K1037" s="101"/>
      <c r="L1037" s="101"/>
      <c r="M1037" s="76" t="s">
        <v>2371</v>
      </c>
      <c r="N1037" s="49" t="s">
        <v>1705</v>
      </c>
      <c r="O1037" s="49"/>
      <c r="P1037" s="49"/>
      <c r="Q1037" s="102" t="s">
        <v>328</v>
      </c>
      <c r="R1037" s="103"/>
      <c r="S1037" s="48" t="s">
        <v>1856</v>
      </c>
      <c r="T1037" s="76" t="s">
        <v>37</v>
      </c>
      <c r="U1037" s="89" t="s">
        <v>381</v>
      </c>
      <c r="V1037" s="90">
        <v>36</v>
      </c>
      <c r="W1037" s="399">
        <f t="shared" si="634"/>
        <v>1888844.6944444445</v>
      </c>
      <c r="X1037" s="171" t="s">
        <v>3416</v>
      </c>
      <c r="Y1037" s="121"/>
      <c r="Z1037" s="473" t="s">
        <v>4576</v>
      </c>
      <c r="AA1037" s="473" t="s">
        <v>4575</v>
      </c>
      <c r="AB1037" s="473" t="s">
        <v>3743</v>
      </c>
      <c r="AC1037" s="121"/>
      <c r="AD1037" s="132">
        <v>43048</v>
      </c>
      <c r="AE1037" s="132"/>
      <c r="AF1037" s="132" t="str">
        <f t="shared" si="660"/>
        <v/>
      </c>
      <c r="AG1037" s="132">
        <f t="shared" si="661"/>
        <v>43048</v>
      </c>
      <c r="AH1037" s="132"/>
      <c r="AI1037" s="132"/>
      <c r="AJ1037" s="132"/>
      <c r="AK1037" s="112"/>
      <c r="AL1037" s="132"/>
      <c r="AM1037" s="213"/>
      <c r="AN1037" s="111">
        <v>67998409</v>
      </c>
      <c r="AO1037" s="49" t="str">
        <f t="shared" si="637"/>
        <v>三重県多気郡大台町佐原字眞道谷２５５－１他</v>
      </c>
      <c r="AP1037" s="49"/>
      <c r="AQ1037" s="89"/>
      <c r="AR1037" s="93"/>
      <c r="AS1037" s="89"/>
      <c r="AT1037" s="93"/>
      <c r="AU1037" s="89"/>
      <c r="AV1037" s="93"/>
      <c r="AW1037" s="107"/>
      <c r="AX1037" s="103"/>
      <c r="AY1037" s="391">
        <f t="shared" si="662"/>
        <v>0</v>
      </c>
      <c r="AZ1037" s="95" t="str">
        <f t="shared" si="663"/>
        <v/>
      </c>
      <c r="BA1037" s="49" t="str">
        <f t="shared" si="664"/>
        <v>三重県多気郡大台町佐原字眞道谷２５５－１他</v>
      </c>
      <c r="BB1037" s="48">
        <f t="shared" si="665"/>
        <v>36</v>
      </c>
      <c r="BC1037" s="96">
        <f t="shared" si="666"/>
        <v>0</v>
      </c>
      <c r="BD1037" s="89">
        <f t="shared" si="667"/>
        <v>0</v>
      </c>
      <c r="BE1037" s="97">
        <f t="shared" si="668"/>
        <v>0</v>
      </c>
      <c r="BF1037" s="97" t="str">
        <f t="shared" si="669"/>
        <v/>
      </c>
      <c r="BG1037" s="97">
        <f t="shared" si="670"/>
        <v>0</v>
      </c>
      <c r="BH1037" s="97">
        <f t="shared" si="671"/>
        <v>0</v>
      </c>
      <c r="BI1037" s="97">
        <f t="shared" si="672"/>
        <v>0</v>
      </c>
      <c r="BJ1037" s="97">
        <f t="shared" si="673"/>
        <v>0</v>
      </c>
      <c r="BK1037" s="97">
        <f t="shared" si="674"/>
        <v>0</v>
      </c>
      <c r="BL1037" s="97">
        <f t="shared" si="675"/>
        <v>0</v>
      </c>
      <c r="BM1037" s="97">
        <f t="shared" si="676"/>
        <v>0</v>
      </c>
      <c r="BN1037" s="97">
        <f t="shared" si="677"/>
        <v>0</v>
      </c>
      <c r="BO1037" s="97">
        <f t="shared" si="678"/>
        <v>0</v>
      </c>
      <c r="BP1037" s="97">
        <f t="shared" si="679"/>
        <v>0</v>
      </c>
      <c r="BQ1037" s="97">
        <f t="shared" si="680"/>
        <v>0</v>
      </c>
      <c r="BR1037" s="97">
        <f t="shared" si="681"/>
        <v>0</v>
      </c>
      <c r="BS1037" s="98" t="e">
        <f t="shared" si="682"/>
        <v>#VALUE!</v>
      </c>
      <c r="BT1037" s="182"/>
      <c r="BV1037" s="136"/>
    </row>
    <row r="1038" spans="1:74" s="118" customFormat="1" ht="31.5" customHeight="1" x14ac:dyDescent="0.25">
      <c r="A1038" s="74">
        <v>24</v>
      </c>
      <c r="B1038" s="75">
        <v>685</v>
      </c>
      <c r="C1038" s="49" t="s">
        <v>2082</v>
      </c>
      <c r="D1038" s="76" t="s">
        <v>3393</v>
      </c>
      <c r="E1038" s="76" t="s">
        <v>1541</v>
      </c>
      <c r="F1038" s="101"/>
      <c r="G1038" s="101"/>
      <c r="H1038" s="101"/>
      <c r="I1038" s="101"/>
      <c r="J1038" s="257"/>
      <c r="K1038" s="101"/>
      <c r="L1038" s="101"/>
      <c r="M1038" s="76" t="s">
        <v>2371</v>
      </c>
      <c r="N1038" s="49" t="s">
        <v>1705</v>
      </c>
      <c r="O1038" s="49"/>
      <c r="P1038" s="49"/>
      <c r="Q1038" s="102" t="s">
        <v>328</v>
      </c>
      <c r="R1038" s="103"/>
      <c r="S1038" s="48" t="s">
        <v>1856</v>
      </c>
      <c r="T1038" s="76" t="s">
        <v>37</v>
      </c>
      <c r="U1038" s="89" t="s">
        <v>381</v>
      </c>
      <c r="V1038" s="90">
        <v>36</v>
      </c>
      <c r="W1038" s="399">
        <f t="shared" si="634"/>
        <v>1348844.6944444445</v>
      </c>
      <c r="X1038" s="171" t="s">
        <v>3416</v>
      </c>
      <c r="Y1038" s="121"/>
      <c r="Z1038" s="473" t="s">
        <v>4576</v>
      </c>
      <c r="AA1038" s="473" t="s">
        <v>4575</v>
      </c>
      <c r="AB1038" s="473" t="s">
        <v>3743</v>
      </c>
      <c r="AC1038" s="121"/>
      <c r="AD1038" s="132">
        <v>42821</v>
      </c>
      <c r="AE1038" s="132"/>
      <c r="AF1038" s="132" t="str">
        <f t="shared" si="660"/>
        <v/>
      </c>
      <c r="AG1038" s="132">
        <f t="shared" si="661"/>
        <v>42821</v>
      </c>
      <c r="AH1038" s="132"/>
      <c r="AI1038" s="132"/>
      <c r="AJ1038" s="132"/>
      <c r="AK1038" s="112"/>
      <c r="AL1038" s="132"/>
      <c r="AM1038" s="213"/>
      <c r="AN1038" s="111">
        <v>48558409</v>
      </c>
      <c r="AO1038" s="49" t="str">
        <f t="shared" si="637"/>
        <v>三重県多気郡大台町佐原字眞道谷２５５－１他</v>
      </c>
      <c r="AP1038" s="49"/>
      <c r="AQ1038" s="89"/>
      <c r="AR1038" s="93"/>
      <c r="AS1038" s="89"/>
      <c r="AT1038" s="93"/>
      <c r="AU1038" s="89"/>
      <c r="AV1038" s="93"/>
      <c r="AW1038" s="107"/>
      <c r="AX1038" s="103"/>
      <c r="AY1038" s="391">
        <f t="shared" si="662"/>
        <v>0</v>
      </c>
      <c r="AZ1038" s="95" t="str">
        <f t="shared" si="663"/>
        <v/>
      </c>
      <c r="BA1038" s="49" t="str">
        <f t="shared" si="664"/>
        <v>三重県多気郡大台町佐原字眞道谷２５５－１他</v>
      </c>
      <c r="BB1038" s="48">
        <f t="shared" si="665"/>
        <v>36</v>
      </c>
      <c r="BC1038" s="96">
        <f t="shared" si="666"/>
        <v>0</v>
      </c>
      <c r="BD1038" s="89">
        <f t="shared" si="667"/>
        <v>0</v>
      </c>
      <c r="BE1038" s="97">
        <f t="shared" si="668"/>
        <v>0</v>
      </c>
      <c r="BF1038" s="97" t="str">
        <f t="shared" si="669"/>
        <v/>
      </c>
      <c r="BG1038" s="97">
        <f t="shared" si="670"/>
        <v>0</v>
      </c>
      <c r="BH1038" s="97">
        <f t="shared" si="671"/>
        <v>0</v>
      </c>
      <c r="BI1038" s="97">
        <f t="shared" si="672"/>
        <v>0</v>
      </c>
      <c r="BJ1038" s="97">
        <f t="shared" si="673"/>
        <v>0</v>
      </c>
      <c r="BK1038" s="97">
        <f t="shared" si="674"/>
        <v>0</v>
      </c>
      <c r="BL1038" s="97">
        <f t="shared" si="675"/>
        <v>0</v>
      </c>
      <c r="BM1038" s="97">
        <f t="shared" si="676"/>
        <v>0</v>
      </c>
      <c r="BN1038" s="97">
        <f t="shared" si="677"/>
        <v>0</v>
      </c>
      <c r="BO1038" s="97">
        <f t="shared" si="678"/>
        <v>0</v>
      </c>
      <c r="BP1038" s="97">
        <f t="shared" si="679"/>
        <v>0</v>
      </c>
      <c r="BQ1038" s="97">
        <f t="shared" si="680"/>
        <v>0</v>
      </c>
      <c r="BR1038" s="97">
        <f t="shared" si="681"/>
        <v>0</v>
      </c>
      <c r="BS1038" s="98" t="e">
        <f t="shared" si="682"/>
        <v>#VALUE!</v>
      </c>
      <c r="BT1038" s="182"/>
      <c r="BV1038" s="136"/>
    </row>
    <row r="1039" spans="1:74" s="118" customFormat="1" ht="31.5" customHeight="1" x14ac:dyDescent="0.25">
      <c r="A1039" s="74">
        <v>24</v>
      </c>
      <c r="B1039" s="75">
        <v>684</v>
      </c>
      <c r="C1039" s="49" t="s">
        <v>2082</v>
      </c>
      <c r="D1039" s="76" t="s">
        <v>3393</v>
      </c>
      <c r="E1039" s="76" t="s">
        <v>1541</v>
      </c>
      <c r="F1039" s="101"/>
      <c r="G1039" s="101"/>
      <c r="H1039" s="101"/>
      <c r="I1039" s="101"/>
      <c r="J1039" s="257"/>
      <c r="K1039" s="101"/>
      <c r="L1039" s="101"/>
      <c r="M1039" s="76" t="s">
        <v>2371</v>
      </c>
      <c r="N1039" s="49" t="s">
        <v>1705</v>
      </c>
      <c r="O1039" s="49"/>
      <c r="P1039" s="76" t="str">
        <f>IF(COUNTIF(N1039,"*未確定*"),"番地未確定","")</f>
        <v/>
      </c>
      <c r="Q1039" s="102" t="s">
        <v>830</v>
      </c>
      <c r="R1039" s="49"/>
      <c r="S1039" s="48" t="s">
        <v>1856</v>
      </c>
      <c r="T1039" s="76" t="s">
        <v>37</v>
      </c>
      <c r="U1039" s="89"/>
      <c r="V1039" s="90">
        <v>36</v>
      </c>
      <c r="W1039" s="399">
        <f t="shared" si="634"/>
        <v>1755273.7777777778</v>
      </c>
      <c r="X1039" s="171" t="s">
        <v>3416</v>
      </c>
      <c r="Y1039" s="468" t="s">
        <v>2310</v>
      </c>
      <c r="Z1039" s="484" t="s">
        <v>4576</v>
      </c>
      <c r="AA1039" s="484" t="s">
        <v>4575</v>
      </c>
      <c r="AB1039" s="484" t="s">
        <v>4608</v>
      </c>
      <c r="AC1039" s="132" t="str">
        <f>IF(AZ1039=0,"【支払済】","")</f>
        <v>【支払済】</v>
      </c>
      <c r="AD1039" s="132">
        <v>43432</v>
      </c>
      <c r="AE1039" s="218">
        <v>42821</v>
      </c>
      <c r="AF1039" s="132" t="str">
        <f t="shared" si="660"/>
        <v/>
      </c>
      <c r="AG1039" s="132">
        <f t="shared" si="661"/>
        <v>42821</v>
      </c>
      <c r="AH1039" s="218"/>
      <c r="AI1039" s="219"/>
      <c r="AJ1039" s="220"/>
      <c r="AK1039" s="211"/>
      <c r="AL1039" s="227"/>
      <c r="AM1039" s="208">
        <f>19440000+4745381+6667920+32336555</f>
        <v>63189856</v>
      </c>
      <c r="AN1039" s="93"/>
      <c r="AO1039" s="49" t="str">
        <f t="shared" si="637"/>
        <v>三重県多気郡大台町佐原字眞道谷２５５－１他</v>
      </c>
      <c r="AP1039" s="208"/>
      <c r="AQ1039" s="89">
        <v>43462</v>
      </c>
      <c r="AR1039" s="93">
        <f>19440000+32336555+4745381+6667920</f>
        <v>63189856</v>
      </c>
      <c r="AS1039" s="89"/>
      <c r="AT1039" s="93"/>
      <c r="AU1039" s="89"/>
      <c r="AV1039" s="93"/>
      <c r="AW1039" s="89"/>
      <c r="AX1039" s="103"/>
      <c r="AY1039" s="391">
        <f t="shared" si="662"/>
        <v>63189856</v>
      </c>
      <c r="AZ1039" s="95">
        <f t="shared" si="663"/>
        <v>0</v>
      </c>
      <c r="BA1039" s="49" t="str">
        <f t="shared" si="664"/>
        <v>三重県多気郡大台町佐原字眞道谷２５５－１他</v>
      </c>
      <c r="BB1039" s="48">
        <f t="shared" si="665"/>
        <v>36</v>
      </c>
      <c r="BC1039" s="96" t="str">
        <f t="shared" si="666"/>
        <v>自社物件</v>
      </c>
      <c r="BD1039" s="89" t="str">
        <f t="shared" si="667"/>
        <v>【支払済】</v>
      </c>
      <c r="BE1039" s="97">
        <f t="shared" si="668"/>
        <v>0</v>
      </c>
      <c r="BF1039" s="97">
        <f t="shared" si="669"/>
        <v>0</v>
      </c>
      <c r="BG1039" s="97">
        <f t="shared" si="670"/>
        <v>0</v>
      </c>
      <c r="BH1039" s="97">
        <f t="shared" si="671"/>
        <v>0</v>
      </c>
      <c r="BI1039" s="97">
        <f t="shared" si="672"/>
        <v>0</v>
      </c>
      <c r="BJ1039" s="97">
        <f t="shared" si="673"/>
        <v>0</v>
      </c>
      <c r="BK1039" s="97">
        <f t="shared" si="674"/>
        <v>0</v>
      </c>
      <c r="BL1039" s="97">
        <f t="shared" si="675"/>
        <v>0</v>
      </c>
      <c r="BM1039" s="97">
        <f t="shared" si="676"/>
        <v>0</v>
      </c>
      <c r="BN1039" s="97">
        <f t="shared" si="677"/>
        <v>0</v>
      </c>
      <c r="BO1039" s="97">
        <f t="shared" si="678"/>
        <v>0</v>
      </c>
      <c r="BP1039" s="97">
        <f t="shared" si="679"/>
        <v>0</v>
      </c>
      <c r="BQ1039" s="97">
        <f t="shared" si="680"/>
        <v>0</v>
      </c>
      <c r="BR1039" s="97">
        <f t="shared" si="681"/>
        <v>0</v>
      </c>
      <c r="BS1039" s="98">
        <f t="shared" si="682"/>
        <v>0</v>
      </c>
      <c r="BT1039" s="182"/>
      <c r="BV1039" s="492"/>
    </row>
    <row r="1040" spans="1:74" s="118" customFormat="1" ht="31.5" customHeight="1" x14ac:dyDescent="0.25">
      <c r="A1040" s="74">
        <v>24</v>
      </c>
      <c r="B1040" s="75">
        <v>689</v>
      </c>
      <c r="C1040" s="49" t="s">
        <v>2082</v>
      </c>
      <c r="D1040" s="349" t="s">
        <v>4128</v>
      </c>
      <c r="E1040" s="76" t="s">
        <v>1540</v>
      </c>
      <c r="F1040" s="380" t="s">
        <v>4175</v>
      </c>
      <c r="G1040" s="101"/>
      <c r="H1040" s="101"/>
      <c r="I1040" s="101"/>
      <c r="J1040" s="257"/>
      <c r="K1040" s="101"/>
      <c r="L1040" s="380" t="s">
        <v>4176</v>
      </c>
      <c r="M1040" s="76" t="s">
        <v>2371</v>
      </c>
      <c r="N1040" s="49" t="s">
        <v>1704</v>
      </c>
      <c r="O1040" s="49"/>
      <c r="P1040" s="49"/>
      <c r="Q1040" s="102" t="s">
        <v>327</v>
      </c>
      <c r="R1040" s="103"/>
      <c r="S1040" s="48" t="s">
        <v>1856</v>
      </c>
      <c r="T1040" s="76" t="s">
        <v>37</v>
      </c>
      <c r="U1040" s="89" t="s">
        <v>381</v>
      </c>
      <c r="V1040" s="90">
        <v>1</v>
      </c>
      <c r="W1040" s="399">
        <f t="shared" si="634"/>
        <v>423860</v>
      </c>
      <c r="X1040" s="171" t="s">
        <v>3417</v>
      </c>
      <c r="Y1040" s="121"/>
      <c r="Z1040" s="484" t="s">
        <v>4576</v>
      </c>
      <c r="AA1040" s="484" t="s">
        <v>4575</v>
      </c>
      <c r="AB1040" s="473" t="s">
        <v>4576</v>
      </c>
      <c r="AC1040" s="121"/>
      <c r="AD1040" s="132">
        <v>42600</v>
      </c>
      <c r="AE1040" s="132"/>
      <c r="AF1040" s="132" t="str">
        <f t="shared" si="660"/>
        <v/>
      </c>
      <c r="AG1040" s="132">
        <f t="shared" si="661"/>
        <v>42600</v>
      </c>
      <c r="AH1040" s="132"/>
      <c r="AI1040" s="132"/>
      <c r="AJ1040" s="132"/>
      <c r="AK1040" s="112"/>
      <c r="AL1040" s="132"/>
      <c r="AM1040" s="213"/>
      <c r="AN1040" s="111">
        <v>423860</v>
      </c>
      <c r="AO1040" s="49" t="str">
        <f t="shared" si="637"/>
        <v>三重県多気郡大台町大ヶ所９３－７</v>
      </c>
      <c r="AP1040" s="49"/>
      <c r="AQ1040" s="89"/>
      <c r="AR1040" s="93"/>
      <c r="AS1040" s="89"/>
      <c r="AT1040" s="93"/>
      <c r="AU1040" s="89"/>
      <c r="AV1040" s="93"/>
      <c r="AW1040" s="107"/>
      <c r="AX1040" s="103"/>
      <c r="AY1040" s="391">
        <f t="shared" si="662"/>
        <v>0</v>
      </c>
      <c r="AZ1040" s="95" t="str">
        <f t="shared" si="663"/>
        <v/>
      </c>
      <c r="BA1040" s="49" t="str">
        <f t="shared" si="664"/>
        <v>三重県多気郡大台町大ヶ所９３－７</v>
      </c>
      <c r="BB1040" s="48">
        <f t="shared" si="665"/>
        <v>1</v>
      </c>
      <c r="BC1040" s="96">
        <f t="shared" si="666"/>
        <v>0</v>
      </c>
      <c r="BD1040" s="89">
        <f t="shared" si="667"/>
        <v>0</v>
      </c>
      <c r="BE1040" s="97">
        <f t="shared" si="668"/>
        <v>0</v>
      </c>
      <c r="BF1040" s="97" t="str">
        <f t="shared" si="669"/>
        <v/>
      </c>
      <c r="BG1040" s="97">
        <f t="shared" si="670"/>
        <v>0</v>
      </c>
      <c r="BH1040" s="97">
        <f t="shared" si="671"/>
        <v>0</v>
      </c>
      <c r="BI1040" s="97">
        <f t="shared" si="672"/>
        <v>0</v>
      </c>
      <c r="BJ1040" s="97">
        <f t="shared" si="673"/>
        <v>0</v>
      </c>
      <c r="BK1040" s="97">
        <f t="shared" si="674"/>
        <v>0</v>
      </c>
      <c r="BL1040" s="97">
        <f t="shared" si="675"/>
        <v>0</v>
      </c>
      <c r="BM1040" s="97">
        <f t="shared" si="676"/>
        <v>0</v>
      </c>
      <c r="BN1040" s="97">
        <f t="shared" si="677"/>
        <v>0</v>
      </c>
      <c r="BO1040" s="97">
        <f t="shared" si="678"/>
        <v>0</v>
      </c>
      <c r="BP1040" s="97">
        <f t="shared" si="679"/>
        <v>0</v>
      </c>
      <c r="BQ1040" s="97">
        <f t="shared" si="680"/>
        <v>0</v>
      </c>
      <c r="BR1040" s="97">
        <f t="shared" si="681"/>
        <v>0</v>
      </c>
      <c r="BS1040" s="98" t="e">
        <f t="shared" si="682"/>
        <v>#VALUE!</v>
      </c>
      <c r="BT1040" s="182"/>
      <c r="BV1040" s="136"/>
    </row>
    <row r="1041" spans="1:74" s="118" customFormat="1" ht="31.5" customHeight="1" x14ac:dyDescent="0.25">
      <c r="A1041" s="74">
        <v>24</v>
      </c>
      <c r="B1041" s="75">
        <v>688</v>
      </c>
      <c r="C1041" s="49" t="s">
        <v>2082</v>
      </c>
      <c r="D1041" s="349" t="s">
        <v>4056</v>
      </c>
      <c r="E1041" s="76" t="s">
        <v>1540</v>
      </c>
      <c r="F1041" s="380" t="s">
        <v>4175</v>
      </c>
      <c r="G1041" s="101"/>
      <c r="H1041" s="101"/>
      <c r="I1041" s="101"/>
      <c r="J1041" s="257"/>
      <c r="K1041" s="101"/>
      <c r="L1041" s="380" t="s">
        <v>4232</v>
      </c>
      <c r="M1041" s="76" t="s">
        <v>2371</v>
      </c>
      <c r="N1041" s="49" t="s">
        <v>1704</v>
      </c>
      <c r="O1041" s="49"/>
      <c r="P1041" s="76" t="str">
        <f>IF(COUNTIF(N1041,"*未確定*"),"番地未確定","")</f>
        <v/>
      </c>
      <c r="Q1041" s="102" t="s">
        <v>829</v>
      </c>
      <c r="R1041" s="49"/>
      <c r="S1041" s="48" t="s">
        <v>1856</v>
      </c>
      <c r="T1041" s="76" t="s">
        <v>37</v>
      </c>
      <c r="U1041" s="89"/>
      <c r="V1041" s="90">
        <v>1</v>
      </c>
      <c r="W1041" s="399">
        <f t="shared" si="634"/>
        <v>462960</v>
      </c>
      <c r="X1041" s="171" t="s">
        <v>3417</v>
      </c>
      <c r="Y1041" s="419"/>
      <c r="Z1041" s="473" t="s">
        <v>4576</v>
      </c>
      <c r="AA1041" s="473" t="s">
        <v>4575</v>
      </c>
      <c r="AB1041" s="473" t="s">
        <v>4576</v>
      </c>
      <c r="AC1041" s="132" t="str">
        <f>IF(AZ1041=0,"【支払済】","")</f>
        <v>【支払済】</v>
      </c>
      <c r="AD1041" s="132">
        <v>43430</v>
      </c>
      <c r="AE1041" s="218">
        <v>42600</v>
      </c>
      <c r="AF1041" s="132" t="str">
        <f t="shared" si="660"/>
        <v/>
      </c>
      <c r="AG1041" s="132">
        <f t="shared" si="661"/>
        <v>42600</v>
      </c>
      <c r="AH1041" s="218"/>
      <c r="AI1041" s="219"/>
      <c r="AJ1041" s="220"/>
      <c r="AK1041" s="206"/>
      <c r="AL1041" s="227"/>
      <c r="AM1041" s="208">
        <v>462960</v>
      </c>
      <c r="AN1041" s="93"/>
      <c r="AO1041" s="49" t="str">
        <f t="shared" si="637"/>
        <v>三重県多気郡大台町大ヶ所９３－７</v>
      </c>
      <c r="AP1041" s="208">
        <v>462960</v>
      </c>
      <c r="AQ1041" s="89">
        <v>43462</v>
      </c>
      <c r="AR1041" s="93">
        <v>462960</v>
      </c>
      <c r="AS1041" s="89"/>
      <c r="AT1041" s="93"/>
      <c r="AU1041" s="89"/>
      <c r="AV1041" s="93"/>
      <c r="AW1041" s="89"/>
      <c r="AX1041" s="103"/>
      <c r="AY1041" s="391">
        <f t="shared" si="662"/>
        <v>462960</v>
      </c>
      <c r="AZ1041" s="95">
        <f t="shared" si="663"/>
        <v>0</v>
      </c>
      <c r="BA1041" s="49" t="str">
        <f t="shared" si="664"/>
        <v>三重県多気郡大台町大ヶ所９３－７</v>
      </c>
      <c r="BB1041" s="48">
        <f t="shared" si="665"/>
        <v>1</v>
      </c>
      <c r="BC1041" s="96">
        <f t="shared" si="666"/>
        <v>0</v>
      </c>
      <c r="BD1041" s="89" t="str">
        <f t="shared" si="667"/>
        <v>【支払済】</v>
      </c>
      <c r="BE1041" s="97">
        <f t="shared" si="668"/>
        <v>0</v>
      </c>
      <c r="BF1041" s="97">
        <f t="shared" si="669"/>
        <v>0</v>
      </c>
      <c r="BG1041" s="97">
        <f t="shared" si="670"/>
        <v>0</v>
      </c>
      <c r="BH1041" s="97">
        <f t="shared" si="671"/>
        <v>0</v>
      </c>
      <c r="BI1041" s="97">
        <f t="shared" si="672"/>
        <v>0</v>
      </c>
      <c r="BJ1041" s="97">
        <f t="shared" si="673"/>
        <v>0</v>
      </c>
      <c r="BK1041" s="97">
        <f t="shared" si="674"/>
        <v>0</v>
      </c>
      <c r="BL1041" s="97">
        <f t="shared" si="675"/>
        <v>0</v>
      </c>
      <c r="BM1041" s="97">
        <f t="shared" si="676"/>
        <v>0</v>
      </c>
      <c r="BN1041" s="97">
        <f t="shared" si="677"/>
        <v>0</v>
      </c>
      <c r="BO1041" s="97">
        <f t="shared" si="678"/>
        <v>0</v>
      </c>
      <c r="BP1041" s="97">
        <f t="shared" si="679"/>
        <v>0</v>
      </c>
      <c r="BQ1041" s="97">
        <f t="shared" si="680"/>
        <v>0</v>
      </c>
      <c r="BR1041" s="97">
        <f t="shared" si="681"/>
        <v>0</v>
      </c>
      <c r="BS1041" s="98">
        <f t="shared" si="682"/>
        <v>0</v>
      </c>
      <c r="BT1041" s="182"/>
      <c r="BV1041" s="492"/>
    </row>
    <row r="1042" spans="1:74" s="118" customFormat="1" ht="31.5" customHeight="1" x14ac:dyDescent="0.25">
      <c r="A1042" s="74">
        <v>24</v>
      </c>
      <c r="B1042" s="75">
        <v>692</v>
      </c>
      <c r="C1042" s="49" t="s">
        <v>2083</v>
      </c>
      <c r="D1042" s="349" t="s">
        <v>4056</v>
      </c>
      <c r="E1042" s="76" t="s">
        <v>1620</v>
      </c>
      <c r="F1042" s="380" t="s">
        <v>4071</v>
      </c>
      <c r="G1042" s="101"/>
      <c r="H1042" s="101"/>
      <c r="I1042" s="101"/>
      <c r="J1042" s="257"/>
      <c r="K1042" s="101"/>
      <c r="L1042" s="380" t="s">
        <v>4073</v>
      </c>
      <c r="M1042" s="76" t="s">
        <v>2371</v>
      </c>
      <c r="N1042" s="49" t="s">
        <v>1706</v>
      </c>
      <c r="O1042" s="49"/>
      <c r="P1042" s="49"/>
      <c r="Q1042" s="102" t="s">
        <v>38</v>
      </c>
      <c r="R1042" s="103"/>
      <c r="S1042" s="48" t="s">
        <v>1856</v>
      </c>
      <c r="T1042" s="76" t="s">
        <v>37</v>
      </c>
      <c r="U1042" s="89" t="s">
        <v>381</v>
      </c>
      <c r="V1042" s="90">
        <v>5</v>
      </c>
      <c r="W1042" s="399">
        <f t="shared" si="634"/>
        <v>620000</v>
      </c>
      <c r="X1042" s="171" t="s">
        <v>3418</v>
      </c>
      <c r="Y1042" s="121"/>
      <c r="Z1042" s="473" t="s">
        <v>4575</v>
      </c>
      <c r="AA1042" s="473" t="s">
        <v>4575</v>
      </c>
      <c r="AB1042" s="473" t="s">
        <v>4576</v>
      </c>
      <c r="AC1042" s="121"/>
      <c r="AD1042" s="132">
        <v>42678</v>
      </c>
      <c r="AE1042" s="132"/>
      <c r="AF1042" s="132" t="str">
        <f t="shared" si="660"/>
        <v/>
      </c>
      <c r="AG1042" s="132">
        <f t="shared" si="661"/>
        <v>42678</v>
      </c>
      <c r="AH1042" s="132"/>
      <c r="AI1042" s="132"/>
      <c r="AJ1042" s="132"/>
      <c r="AK1042" s="112"/>
      <c r="AL1042" s="132"/>
      <c r="AM1042" s="213"/>
      <c r="AN1042" s="111">
        <v>3100000</v>
      </c>
      <c r="AO1042" s="49" t="str">
        <f t="shared" si="637"/>
        <v>三重県多気郡明和町大字上村１２５８－１、７～１０</v>
      </c>
      <c r="AP1042" s="49"/>
      <c r="AQ1042" s="89"/>
      <c r="AR1042" s="93"/>
      <c r="AS1042" s="89"/>
      <c r="AT1042" s="93"/>
      <c r="AU1042" s="89"/>
      <c r="AV1042" s="93"/>
      <c r="AW1042" s="107"/>
      <c r="AX1042" s="103"/>
      <c r="AY1042" s="391">
        <f t="shared" si="662"/>
        <v>0</v>
      </c>
      <c r="AZ1042" s="95" t="str">
        <f t="shared" si="663"/>
        <v/>
      </c>
      <c r="BA1042" s="49" t="str">
        <f t="shared" si="664"/>
        <v>三重県多気郡明和町大字上村１２５８－１、７～１０</v>
      </c>
      <c r="BB1042" s="48">
        <f t="shared" si="665"/>
        <v>5</v>
      </c>
      <c r="BC1042" s="96">
        <f t="shared" si="666"/>
        <v>0</v>
      </c>
      <c r="BD1042" s="89">
        <f t="shared" si="667"/>
        <v>0</v>
      </c>
      <c r="BE1042" s="97">
        <f t="shared" si="668"/>
        <v>0</v>
      </c>
      <c r="BF1042" s="97" t="str">
        <f t="shared" si="669"/>
        <v/>
      </c>
      <c r="BG1042" s="97">
        <f t="shared" si="670"/>
        <v>0</v>
      </c>
      <c r="BH1042" s="97">
        <f t="shared" si="671"/>
        <v>0</v>
      </c>
      <c r="BI1042" s="97">
        <f t="shared" si="672"/>
        <v>0</v>
      </c>
      <c r="BJ1042" s="97">
        <f t="shared" si="673"/>
        <v>0</v>
      </c>
      <c r="BK1042" s="97">
        <f t="shared" si="674"/>
        <v>0</v>
      </c>
      <c r="BL1042" s="97">
        <f t="shared" si="675"/>
        <v>0</v>
      </c>
      <c r="BM1042" s="97">
        <f t="shared" si="676"/>
        <v>0</v>
      </c>
      <c r="BN1042" s="97">
        <f t="shared" si="677"/>
        <v>0</v>
      </c>
      <c r="BO1042" s="97">
        <f t="shared" si="678"/>
        <v>0</v>
      </c>
      <c r="BP1042" s="97">
        <f t="shared" si="679"/>
        <v>0</v>
      </c>
      <c r="BQ1042" s="97">
        <f t="shared" si="680"/>
        <v>0</v>
      </c>
      <c r="BR1042" s="97">
        <f t="shared" si="681"/>
        <v>0</v>
      </c>
      <c r="BS1042" s="98" t="e">
        <f t="shared" si="682"/>
        <v>#VALUE!</v>
      </c>
      <c r="BT1042" s="182"/>
      <c r="BV1042" s="136"/>
    </row>
    <row r="1043" spans="1:74" s="100" customFormat="1" ht="31.5" customHeight="1" x14ac:dyDescent="0.25">
      <c r="A1043" s="74">
        <v>24</v>
      </c>
      <c r="B1043" s="75">
        <v>691</v>
      </c>
      <c r="C1043" s="49" t="s">
        <v>2083</v>
      </c>
      <c r="D1043" s="349" t="s">
        <v>4056</v>
      </c>
      <c r="E1043" s="76" t="s">
        <v>1620</v>
      </c>
      <c r="F1043" s="380" t="s">
        <v>4071</v>
      </c>
      <c r="G1043" s="101"/>
      <c r="H1043" s="101"/>
      <c r="I1043" s="101"/>
      <c r="J1043" s="257"/>
      <c r="K1043" s="101"/>
      <c r="L1043" s="380" t="s">
        <v>4073</v>
      </c>
      <c r="M1043" s="76" t="s">
        <v>2371</v>
      </c>
      <c r="N1043" s="49" t="s">
        <v>1706</v>
      </c>
      <c r="O1043" s="49"/>
      <c r="P1043" s="49"/>
      <c r="Q1043" s="102" t="s">
        <v>38</v>
      </c>
      <c r="R1043" s="103"/>
      <c r="S1043" s="48" t="s">
        <v>1856</v>
      </c>
      <c r="T1043" s="76" t="s">
        <v>37</v>
      </c>
      <c r="U1043" s="89" t="s">
        <v>381</v>
      </c>
      <c r="V1043" s="90">
        <v>5</v>
      </c>
      <c r="W1043" s="399">
        <f t="shared" si="634"/>
        <v>582340</v>
      </c>
      <c r="X1043" s="171" t="s">
        <v>3418</v>
      </c>
      <c r="Y1043" s="121"/>
      <c r="Z1043" s="473" t="s">
        <v>4575</v>
      </c>
      <c r="AA1043" s="473" t="s">
        <v>4575</v>
      </c>
      <c r="AB1043" s="473" t="s">
        <v>4576</v>
      </c>
      <c r="AC1043" s="121"/>
      <c r="AD1043" s="132">
        <v>42833</v>
      </c>
      <c r="AE1043" s="132"/>
      <c r="AF1043" s="132" t="str">
        <f t="shared" si="660"/>
        <v/>
      </c>
      <c r="AG1043" s="132">
        <f t="shared" si="661"/>
        <v>42833</v>
      </c>
      <c r="AH1043" s="132"/>
      <c r="AI1043" s="132"/>
      <c r="AJ1043" s="132"/>
      <c r="AK1043" s="112"/>
      <c r="AL1043" s="132"/>
      <c r="AM1043" s="213"/>
      <c r="AN1043" s="111">
        <v>2911700</v>
      </c>
      <c r="AO1043" s="49" t="str">
        <f t="shared" si="637"/>
        <v>三重県多気郡明和町大字上村１２５８－１、７～１０</v>
      </c>
      <c r="AP1043" s="49"/>
      <c r="AQ1043" s="89"/>
      <c r="AR1043" s="93"/>
      <c r="AS1043" s="89"/>
      <c r="AT1043" s="93"/>
      <c r="AU1043" s="89"/>
      <c r="AV1043" s="93"/>
      <c r="AW1043" s="107"/>
      <c r="AX1043" s="103"/>
      <c r="AY1043" s="391">
        <f t="shared" si="662"/>
        <v>0</v>
      </c>
      <c r="AZ1043" s="95" t="str">
        <f t="shared" si="663"/>
        <v/>
      </c>
      <c r="BA1043" s="49" t="str">
        <f t="shared" si="664"/>
        <v>三重県多気郡明和町大字上村１２５８－１、７～１０</v>
      </c>
      <c r="BB1043" s="48">
        <f t="shared" si="665"/>
        <v>5</v>
      </c>
      <c r="BC1043" s="96">
        <f t="shared" si="666"/>
        <v>0</v>
      </c>
      <c r="BD1043" s="89">
        <f t="shared" si="667"/>
        <v>0</v>
      </c>
      <c r="BE1043" s="97">
        <f t="shared" si="668"/>
        <v>0</v>
      </c>
      <c r="BF1043" s="97" t="str">
        <f t="shared" si="669"/>
        <v/>
      </c>
      <c r="BG1043" s="97">
        <f t="shared" si="670"/>
        <v>0</v>
      </c>
      <c r="BH1043" s="97">
        <f t="shared" si="671"/>
        <v>0</v>
      </c>
      <c r="BI1043" s="97">
        <f t="shared" si="672"/>
        <v>0</v>
      </c>
      <c r="BJ1043" s="97">
        <f t="shared" si="673"/>
        <v>0</v>
      </c>
      <c r="BK1043" s="97">
        <f t="shared" si="674"/>
        <v>0</v>
      </c>
      <c r="BL1043" s="97">
        <f t="shared" si="675"/>
        <v>0</v>
      </c>
      <c r="BM1043" s="97">
        <f t="shared" si="676"/>
        <v>0</v>
      </c>
      <c r="BN1043" s="97">
        <f t="shared" si="677"/>
        <v>0</v>
      </c>
      <c r="BO1043" s="97">
        <f t="shared" si="678"/>
        <v>0</v>
      </c>
      <c r="BP1043" s="97">
        <f t="shared" si="679"/>
        <v>0</v>
      </c>
      <c r="BQ1043" s="97">
        <f t="shared" si="680"/>
        <v>0</v>
      </c>
      <c r="BR1043" s="97">
        <f t="shared" si="681"/>
        <v>0</v>
      </c>
      <c r="BS1043" s="98" t="e">
        <f t="shared" si="682"/>
        <v>#VALUE!</v>
      </c>
      <c r="BT1043" s="182"/>
      <c r="BU1043" s="118"/>
      <c r="BV1043" s="122"/>
    </row>
    <row r="1044" spans="1:74" s="118" customFormat="1" ht="31.5" customHeight="1" x14ac:dyDescent="0.25">
      <c r="A1044" s="74">
        <v>24</v>
      </c>
      <c r="B1044" s="75">
        <v>690</v>
      </c>
      <c r="C1044" s="49" t="s">
        <v>2083</v>
      </c>
      <c r="D1044" s="349" t="s">
        <v>4056</v>
      </c>
      <c r="E1044" s="76" t="s">
        <v>1620</v>
      </c>
      <c r="F1044" s="380" t="s">
        <v>4071</v>
      </c>
      <c r="G1044" s="101"/>
      <c r="H1044" s="101"/>
      <c r="I1044" s="101"/>
      <c r="J1044" s="257"/>
      <c r="K1044" s="101"/>
      <c r="L1044" s="380" t="s">
        <v>4073</v>
      </c>
      <c r="M1044" s="76" t="s">
        <v>2371</v>
      </c>
      <c r="N1044" s="49" t="s">
        <v>1706</v>
      </c>
      <c r="O1044" s="49"/>
      <c r="P1044" s="76" t="str">
        <f>IF(COUNTIF(N1044,"*未確定*"),"番地未確定","")</f>
        <v/>
      </c>
      <c r="Q1044" s="102" t="s">
        <v>38</v>
      </c>
      <c r="R1044" s="49"/>
      <c r="S1044" s="48" t="s">
        <v>1856</v>
      </c>
      <c r="T1044" s="76" t="s">
        <v>37</v>
      </c>
      <c r="U1044" s="89"/>
      <c r="V1044" s="90">
        <v>5</v>
      </c>
      <c r="W1044" s="399">
        <f t="shared" si="634"/>
        <v>582340</v>
      </c>
      <c r="X1044" s="171" t="s">
        <v>3418</v>
      </c>
      <c r="Y1044" s="419"/>
      <c r="Z1044" s="473" t="s">
        <v>4575</v>
      </c>
      <c r="AA1044" s="473" t="s">
        <v>4575</v>
      </c>
      <c r="AB1044" s="473" t="s">
        <v>4576</v>
      </c>
      <c r="AC1044" s="132" t="str">
        <f>IF(AZ1044=0,"【支払済】","")</f>
        <v>【支払済】</v>
      </c>
      <c r="AD1044" s="132">
        <v>43430</v>
      </c>
      <c r="AE1044" s="218">
        <v>42802</v>
      </c>
      <c r="AF1044" s="132" t="str">
        <f t="shared" si="660"/>
        <v/>
      </c>
      <c r="AG1044" s="132">
        <f t="shared" si="661"/>
        <v>42802</v>
      </c>
      <c r="AH1044" s="218"/>
      <c r="AI1044" s="219"/>
      <c r="AJ1044" s="220"/>
      <c r="AK1044" s="206"/>
      <c r="AL1044" s="227"/>
      <c r="AM1044" s="208">
        <v>2911700</v>
      </c>
      <c r="AN1044" s="93"/>
      <c r="AO1044" s="49" t="str">
        <f t="shared" si="637"/>
        <v>三重県多気郡明和町大字上村１２５８－１、７～１０</v>
      </c>
      <c r="AP1044" s="208"/>
      <c r="AQ1044" s="89">
        <v>43462</v>
      </c>
      <c r="AR1044" s="93">
        <v>2911700</v>
      </c>
      <c r="AS1044" s="89"/>
      <c r="AT1044" s="93"/>
      <c r="AU1044" s="89"/>
      <c r="AV1044" s="93"/>
      <c r="AW1044" s="89"/>
      <c r="AX1044" s="103"/>
      <c r="AY1044" s="391">
        <f t="shared" si="662"/>
        <v>2911700</v>
      </c>
      <c r="AZ1044" s="95">
        <f t="shared" si="663"/>
        <v>0</v>
      </c>
      <c r="BA1044" s="49" t="str">
        <f t="shared" si="664"/>
        <v>三重県多気郡明和町大字上村１２５８－１、７～１０</v>
      </c>
      <c r="BB1044" s="48">
        <f t="shared" si="665"/>
        <v>5</v>
      </c>
      <c r="BC1044" s="96">
        <f t="shared" si="666"/>
        <v>0</v>
      </c>
      <c r="BD1044" s="89" t="str">
        <f t="shared" si="667"/>
        <v>【支払済】</v>
      </c>
      <c r="BE1044" s="97">
        <f t="shared" si="668"/>
        <v>0</v>
      </c>
      <c r="BF1044" s="97">
        <f t="shared" si="669"/>
        <v>0</v>
      </c>
      <c r="BG1044" s="97">
        <f t="shared" si="670"/>
        <v>0</v>
      </c>
      <c r="BH1044" s="97">
        <f t="shared" si="671"/>
        <v>0</v>
      </c>
      <c r="BI1044" s="97">
        <f t="shared" si="672"/>
        <v>0</v>
      </c>
      <c r="BJ1044" s="97">
        <f t="shared" si="673"/>
        <v>0</v>
      </c>
      <c r="BK1044" s="97">
        <f t="shared" si="674"/>
        <v>0</v>
      </c>
      <c r="BL1044" s="97">
        <f t="shared" si="675"/>
        <v>0</v>
      </c>
      <c r="BM1044" s="97">
        <f t="shared" si="676"/>
        <v>0</v>
      </c>
      <c r="BN1044" s="97">
        <f t="shared" si="677"/>
        <v>0</v>
      </c>
      <c r="BO1044" s="97">
        <f t="shared" si="678"/>
        <v>0</v>
      </c>
      <c r="BP1044" s="97">
        <f t="shared" si="679"/>
        <v>0</v>
      </c>
      <c r="BQ1044" s="97">
        <f t="shared" si="680"/>
        <v>0</v>
      </c>
      <c r="BR1044" s="97">
        <f t="shared" si="681"/>
        <v>0</v>
      </c>
      <c r="BS1044" s="130">
        <f t="shared" si="682"/>
        <v>0</v>
      </c>
      <c r="BT1044" s="182"/>
      <c r="BV1044" s="492"/>
    </row>
    <row r="1045" spans="1:74" s="118" customFormat="1" ht="31.5" customHeight="1" x14ac:dyDescent="0.25">
      <c r="A1045" s="74">
        <v>24</v>
      </c>
      <c r="B1045" s="75">
        <v>683</v>
      </c>
      <c r="C1045" s="49" t="s">
        <v>2081</v>
      </c>
      <c r="D1045" s="76" t="s">
        <v>3393</v>
      </c>
      <c r="E1045" s="76" t="s">
        <v>1380</v>
      </c>
      <c r="F1045" s="101"/>
      <c r="G1045" s="101"/>
      <c r="H1045" s="101"/>
      <c r="I1045" s="101"/>
      <c r="J1045" s="257"/>
      <c r="K1045" s="101"/>
      <c r="L1045" s="101"/>
      <c r="M1045" s="76" t="s">
        <v>2371</v>
      </c>
      <c r="N1045" s="49" t="s">
        <v>1703</v>
      </c>
      <c r="O1045" s="49"/>
      <c r="P1045" s="49"/>
      <c r="Q1045" s="102" t="s">
        <v>329</v>
      </c>
      <c r="R1045" s="103"/>
      <c r="S1045" s="48" t="s">
        <v>1856</v>
      </c>
      <c r="T1045" s="76" t="s">
        <v>330</v>
      </c>
      <c r="U1045" s="89"/>
      <c r="V1045" s="90">
        <v>2</v>
      </c>
      <c r="W1045" s="399">
        <f t="shared" si="634"/>
        <v>1650000</v>
      </c>
      <c r="X1045" s="171" t="s">
        <v>3419</v>
      </c>
      <c r="Y1045" s="209" t="s">
        <v>2161</v>
      </c>
      <c r="Z1045" s="209"/>
      <c r="AA1045" s="209"/>
      <c r="AB1045" s="209"/>
      <c r="AC1045" s="204" t="s">
        <v>152</v>
      </c>
      <c r="AD1045" s="132">
        <v>42479</v>
      </c>
      <c r="AE1045" s="132"/>
      <c r="AF1045" s="132" t="str">
        <f t="shared" si="660"/>
        <v/>
      </c>
      <c r="AG1045" s="132">
        <f t="shared" si="661"/>
        <v>42479</v>
      </c>
      <c r="AH1045" s="132"/>
      <c r="AI1045" s="204"/>
      <c r="AJ1045" s="205"/>
      <c r="AK1045" s="206"/>
      <c r="AL1045" s="207"/>
      <c r="AM1045" s="213"/>
      <c r="AN1045" s="111">
        <v>3300000</v>
      </c>
      <c r="AO1045" s="49" t="str">
        <f t="shared" si="637"/>
        <v>三重県津市美杉町竹原３１－１－１～２</v>
      </c>
      <c r="AP1045" s="49"/>
      <c r="AQ1045" s="89"/>
      <c r="AR1045" s="93"/>
      <c r="AS1045" s="89"/>
      <c r="AT1045" s="93"/>
      <c r="AU1045" s="89"/>
      <c r="AV1045" s="93"/>
      <c r="AW1045" s="107"/>
      <c r="AX1045" s="103"/>
      <c r="AY1045" s="391">
        <f t="shared" si="662"/>
        <v>0</v>
      </c>
      <c r="AZ1045" s="95" t="str">
        <f t="shared" si="663"/>
        <v/>
      </c>
      <c r="BA1045" s="49" t="str">
        <f t="shared" si="664"/>
        <v>三重県津市美杉町竹原３１－１－１～２</v>
      </c>
      <c r="BB1045" s="48">
        <f t="shared" si="665"/>
        <v>2</v>
      </c>
      <c r="BC1045" s="96" t="str">
        <f t="shared" si="666"/>
        <v>日本ｴｺﾛｼﾞｰ</v>
      </c>
      <c r="BD1045" s="89" t="str">
        <f t="shared" si="667"/>
        <v>【譲渡済】</v>
      </c>
      <c r="BE1045" s="97">
        <f t="shared" si="668"/>
        <v>0</v>
      </c>
      <c r="BF1045" s="97">
        <f t="shared" si="669"/>
        <v>0</v>
      </c>
      <c r="BG1045" s="97">
        <f t="shared" si="670"/>
        <v>0</v>
      </c>
      <c r="BH1045" s="97">
        <f t="shared" si="671"/>
        <v>0</v>
      </c>
      <c r="BI1045" s="97">
        <f t="shared" si="672"/>
        <v>0</v>
      </c>
      <c r="BJ1045" s="97">
        <f t="shared" si="673"/>
        <v>0</v>
      </c>
      <c r="BK1045" s="97">
        <f t="shared" si="674"/>
        <v>0</v>
      </c>
      <c r="BL1045" s="97">
        <f t="shared" si="675"/>
        <v>0</v>
      </c>
      <c r="BM1045" s="97">
        <f t="shared" si="676"/>
        <v>0</v>
      </c>
      <c r="BN1045" s="97">
        <f t="shared" si="677"/>
        <v>0</v>
      </c>
      <c r="BO1045" s="97">
        <f t="shared" si="678"/>
        <v>0</v>
      </c>
      <c r="BP1045" s="97">
        <f t="shared" si="679"/>
        <v>0</v>
      </c>
      <c r="BQ1045" s="97">
        <f t="shared" si="680"/>
        <v>0</v>
      </c>
      <c r="BR1045" s="97">
        <f t="shared" si="681"/>
        <v>0</v>
      </c>
      <c r="BS1045" s="130" t="e">
        <f t="shared" si="682"/>
        <v>#VALUE!</v>
      </c>
      <c r="BT1045" s="182"/>
      <c r="BV1045" s="136"/>
    </row>
    <row r="1046" spans="1:74" s="100" customFormat="1" ht="31.5" customHeight="1" x14ac:dyDescent="0.25">
      <c r="A1046" s="74">
        <v>25</v>
      </c>
      <c r="B1046" s="75">
        <v>882</v>
      </c>
      <c r="C1046" s="49" t="s">
        <v>2110</v>
      </c>
      <c r="D1046" s="349" t="s">
        <v>4128</v>
      </c>
      <c r="E1046" s="48" t="s">
        <v>1543</v>
      </c>
      <c r="F1046" s="376" t="s">
        <v>4134</v>
      </c>
      <c r="G1046" s="87"/>
      <c r="H1046" s="87"/>
      <c r="I1046" s="87"/>
      <c r="J1046" s="109"/>
      <c r="K1046" s="87"/>
      <c r="L1046" s="87"/>
      <c r="M1046" s="48" t="s">
        <v>2371</v>
      </c>
      <c r="N1046" s="49" t="s">
        <v>1722</v>
      </c>
      <c r="O1046" s="49"/>
      <c r="P1046" s="49"/>
      <c r="Q1046" s="102" t="s">
        <v>846</v>
      </c>
      <c r="R1046" s="103"/>
      <c r="S1046" s="48" t="s">
        <v>1858</v>
      </c>
      <c r="T1046" s="76" t="s">
        <v>832</v>
      </c>
      <c r="U1046" s="89"/>
      <c r="V1046" s="90">
        <v>1</v>
      </c>
      <c r="W1046" s="399">
        <f t="shared" si="634"/>
        <v>451687</v>
      </c>
      <c r="X1046" s="171" t="s">
        <v>3447</v>
      </c>
      <c r="Y1046" s="419"/>
      <c r="Z1046" s="473" t="s">
        <v>4575</v>
      </c>
      <c r="AA1046" s="473" t="s">
        <v>4575</v>
      </c>
      <c r="AB1046" s="473" t="s">
        <v>4576</v>
      </c>
      <c r="AC1046" s="132" t="str">
        <f t="shared" ref="AC1046:AC1070" si="683">IF(AZ1046=0,"【支払済】","")</f>
        <v>【支払済】</v>
      </c>
      <c r="AD1046" s="132">
        <v>42779</v>
      </c>
      <c r="AE1046" s="132">
        <v>42779</v>
      </c>
      <c r="AF1046" s="132" t="str">
        <f t="shared" si="660"/>
        <v>SAME</v>
      </c>
      <c r="AG1046" s="132">
        <f t="shared" si="661"/>
        <v>42779</v>
      </c>
      <c r="AH1046" s="132"/>
      <c r="AI1046" s="204"/>
      <c r="AJ1046" s="205"/>
      <c r="AK1046" s="206"/>
      <c r="AL1046" s="207"/>
      <c r="AM1046" s="150">
        <v>451687</v>
      </c>
      <c r="AN1046" s="111"/>
      <c r="AO1046" s="49" t="str">
        <f t="shared" si="637"/>
        <v>滋賀県高島市マキノ町西浜１１９２－１、１１９３－１</v>
      </c>
      <c r="AP1046" s="208"/>
      <c r="AQ1046" s="123">
        <v>42839</v>
      </c>
      <c r="AR1046" s="111">
        <v>451687</v>
      </c>
      <c r="AS1046" s="123"/>
      <c r="AT1046" s="111"/>
      <c r="AU1046" s="123"/>
      <c r="AV1046" s="111"/>
      <c r="AW1046" s="123"/>
      <c r="AX1046" s="111"/>
      <c r="AY1046" s="391">
        <f t="shared" si="662"/>
        <v>451687</v>
      </c>
      <c r="AZ1046" s="99">
        <f t="shared" si="663"/>
        <v>0</v>
      </c>
      <c r="BA1046" s="49" t="str">
        <f t="shared" si="664"/>
        <v>滋賀県高島市マキノ町西浜１１９２－１、１１９３－１</v>
      </c>
      <c r="BB1046" s="48">
        <f t="shared" si="665"/>
        <v>1</v>
      </c>
      <c r="BC1046" s="96">
        <f t="shared" si="666"/>
        <v>0</v>
      </c>
      <c r="BD1046" s="89" t="str">
        <f t="shared" si="667"/>
        <v>【支払済】</v>
      </c>
      <c r="BE1046" s="97">
        <f t="shared" si="668"/>
        <v>0</v>
      </c>
      <c r="BF1046" s="97">
        <f t="shared" si="669"/>
        <v>0</v>
      </c>
      <c r="BG1046" s="97">
        <f t="shared" si="670"/>
        <v>0</v>
      </c>
      <c r="BH1046" s="97">
        <f t="shared" si="671"/>
        <v>0</v>
      </c>
      <c r="BI1046" s="97">
        <f t="shared" si="672"/>
        <v>0</v>
      </c>
      <c r="BJ1046" s="97">
        <f t="shared" si="673"/>
        <v>0</v>
      </c>
      <c r="BK1046" s="97">
        <f t="shared" si="674"/>
        <v>0</v>
      </c>
      <c r="BL1046" s="97">
        <f t="shared" si="675"/>
        <v>0</v>
      </c>
      <c r="BM1046" s="97">
        <f t="shared" si="676"/>
        <v>0</v>
      </c>
      <c r="BN1046" s="97">
        <f t="shared" si="677"/>
        <v>0</v>
      </c>
      <c r="BO1046" s="97">
        <f t="shared" si="678"/>
        <v>0</v>
      </c>
      <c r="BP1046" s="97">
        <f t="shared" si="679"/>
        <v>0</v>
      </c>
      <c r="BQ1046" s="97">
        <f t="shared" si="680"/>
        <v>0</v>
      </c>
      <c r="BR1046" s="97">
        <f t="shared" si="681"/>
        <v>0</v>
      </c>
      <c r="BS1046" s="98">
        <f t="shared" si="682"/>
        <v>0</v>
      </c>
      <c r="BT1046" s="184"/>
      <c r="BU1046" s="118"/>
      <c r="BV1046" s="492"/>
    </row>
    <row r="1047" spans="1:74" s="118" customFormat="1" ht="31.5" customHeight="1" x14ac:dyDescent="0.25">
      <c r="A1047" s="74">
        <v>25</v>
      </c>
      <c r="B1047" s="75">
        <v>883</v>
      </c>
      <c r="C1047" s="49" t="s">
        <v>2110</v>
      </c>
      <c r="D1047" s="76" t="s">
        <v>3393</v>
      </c>
      <c r="E1047" s="48" t="s">
        <v>1620</v>
      </c>
      <c r="F1047" s="87"/>
      <c r="G1047" s="87"/>
      <c r="H1047" s="87"/>
      <c r="I1047" s="87"/>
      <c r="J1047" s="109"/>
      <c r="K1047" s="87"/>
      <c r="L1047" s="87"/>
      <c r="M1047" s="48" t="s">
        <v>2371</v>
      </c>
      <c r="N1047" s="49" t="s">
        <v>1721</v>
      </c>
      <c r="O1047" s="49"/>
      <c r="P1047" s="49"/>
      <c r="Q1047" s="102" t="s">
        <v>845</v>
      </c>
      <c r="R1047" s="103"/>
      <c r="S1047" s="48" t="s">
        <v>1858</v>
      </c>
      <c r="T1047" s="76" t="s">
        <v>832</v>
      </c>
      <c r="U1047" s="89"/>
      <c r="V1047" s="90">
        <v>1</v>
      </c>
      <c r="W1047" s="399">
        <f t="shared" si="634"/>
        <v>673232</v>
      </c>
      <c r="X1047" s="171" t="s">
        <v>3448</v>
      </c>
      <c r="Y1047" s="419"/>
      <c r="Z1047" s="473" t="s">
        <v>4575</v>
      </c>
      <c r="AA1047" s="473" t="s">
        <v>4576</v>
      </c>
      <c r="AB1047" s="473" t="s">
        <v>4576</v>
      </c>
      <c r="AC1047" s="132" t="str">
        <f t="shared" si="683"/>
        <v>【支払済】</v>
      </c>
      <c r="AD1047" s="132">
        <v>42781</v>
      </c>
      <c r="AE1047" s="132">
        <v>42781</v>
      </c>
      <c r="AF1047" s="132" t="str">
        <f t="shared" si="660"/>
        <v>SAME</v>
      </c>
      <c r="AG1047" s="132">
        <f t="shared" si="661"/>
        <v>42781</v>
      </c>
      <c r="AH1047" s="132"/>
      <c r="AI1047" s="204"/>
      <c r="AJ1047" s="205"/>
      <c r="AK1047" s="211"/>
      <c r="AL1047" s="207"/>
      <c r="AM1047" s="150">
        <v>673232</v>
      </c>
      <c r="AN1047" s="111"/>
      <c r="AO1047" s="49" t="str">
        <f t="shared" si="637"/>
        <v>滋賀県高島市マキノ町西浜１９４－１</v>
      </c>
      <c r="AP1047" s="208"/>
      <c r="AQ1047" s="123">
        <v>42839</v>
      </c>
      <c r="AR1047" s="111">
        <v>673232</v>
      </c>
      <c r="AS1047" s="123"/>
      <c r="AT1047" s="111"/>
      <c r="AU1047" s="123"/>
      <c r="AV1047" s="111"/>
      <c r="AW1047" s="123"/>
      <c r="AX1047" s="111"/>
      <c r="AY1047" s="391">
        <f t="shared" si="662"/>
        <v>673232</v>
      </c>
      <c r="AZ1047" s="99">
        <f t="shared" si="663"/>
        <v>0</v>
      </c>
      <c r="BA1047" s="49" t="str">
        <f t="shared" si="664"/>
        <v>滋賀県高島市マキノ町西浜１９４－１</v>
      </c>
      <c r="BB1047" s="48">
        <f t="shared" si="665"/>
        <v>1</v>
      </c>
      <c r="BC1047" s="96">
        <f t="shared" si="666"/>
        <v>0</v>
      </c>
      <c r="BD1047" s="89" t="str">
        <f t="shared" si="667"/>
        <v>【支払済】</v>
      </c>
      <c r="BE1047" s="97">
        <f t="shared" si="668"/>
        <v>0</v>
      </c>
      <c r="BF1047" s="97">
        <f t="shared" si="669"/>
        <v>0</v>
      </c>
      <c r="BG1047" s="97">
        <f t="shared" si="670"/>
        <v>0</v>
      </c>
      <c r="BH1047" s="97">
        <f t="shared" si="671"/>
        <v>0</v>
      </c>
      <c r="BI1047" s="97">
        <f t="shared" si="672"/>
        <v>0</v>
      </c>
      <c r="BJ1047" s="97">
        <f t="shared" si="673"/>
        <v>0</v>
      </c>
      <c r="BK1047" s="97">
        <f t="shared" si="674"/>
        <v>0</v>
      </c>
      <c r="BL1047" s="97">
        <f t="shared" si="675"/>
        <v>0</v>
      </c>
      <c r="BM1047" s="97">
        <f t="shared" si="676"/>
        <v>0</v>
      </c>
      <c r="BN1047" s="97">
        <f t="shared" si="677"/>
        <v>0</v>
      </c>
      <c r="BO1047" s="97">
        <f t="shared" si="678"/>
        <v>0</v>
      </c>
      <c r="BP1047" s="97">
        <f t="shared" si="679"/>
        <v>0</v>
      </c>
      <c r="BQ1047" s="97">
        <f t="shared" si="680"/>
        <v>0</v>
      </c>
      <c r="BR1047" s="97">
        <f t="shared" si="681"/>
        <v>0</v>
      </c>
      <c r="BS1047" s="98">
        <f t="shared" si="682"/>
        <v>0</v>
      </c>
      <c r="BT1047" s="184"/>
      <c r="BV1047" s="492"/>
    </row>
    <row r="1048" spans="1:74" s="100" customFormat="1" ht="31.5" customHeight="1" x14ac:dyDescent="0.25">
      <c r="A1048" s="74">
        <v>25</v>
      </c>
      <c r="B1048" s="75">
        <v>884</v>
      </c>
      <c r="C1048" s="49" t="s">
        <v>2110</v>
      </c>
      <c r="D1048" s="76" t="s">
        <v>3393</v>
      </c>
      <c r="E1048" s="48" t="s">
        <v>1541</v>
      </c>
      <c r="F1048" s="87"/>
      <c r="G1048" s="87"/>
      <c r="H1048" s="87"/>
      <c r="I1048" s="87"/>
      <c r="J1048" s="109"/>
      <c r="K1048" s="87"/>
      <c r="L1048" s="87"/>
      <c r="M1048" s="48" t="s">
        <v>3388</v>
      </c>
      <c r="N1048" s="49" t="s">
        <v>1720</v>
      </c>
      <c r="O1048" s="49"/>
      <c r="P1048" s="49"/>
      <c r="Q1048" s="102" t="s">
        <v>844</v>
      </c>
      <c r="R1048" s="103"/>
      <c r="S1048" s="48" t="s">
        <v>1858</v>
      </c>
      <c r="T1048" s="76" t="s">
        <v>832</v>
      </c>
      <c r="U1048" s="89"/>
      <c r="V1048" s="90">
        <v>2</v>
      </c>
      <c r="W1048" s="399">
        <f t="shared" si="634"/>
        <v>376924</v>
      </c>
      <c r="X1048" s="171" t="s">
        <v>3449</v>
      </c>
      <c r="Y1048" s="419"/>
      <c r="Z1048" s="473" t="s">
        <v>4575</v>
      </c>
      <c r="AA1048" s="473" t="s">
        <v>4575</v>
      </c>
      <c r="AB1048" s="473" t="s">
        <v>4576</v>
      </c>
      <c r="AC1048" s="132" t="str">
        <f t="shared" si="683"/>
        <v>【支払済】</v>
      </c>
      <c r="AD1048" s="132">
        <v>42818</v>
      </c>
      <c r="AE1048" s="132">
        <v>42818</v>
      </c>
      <c r="AF1048" s="132" t="str">
        <f t="shared" si="660"/>
        <v>SAME</v>
      </c>
      <c r="AG1048" s="132">
        <f t="shared" si="661"/>
        <v>42818</v>
      </c>
      <c r="AH1048" s="132"/>
      <c r="AI1048" s="204"/>
      <c r="AJ1048" s="205"/>
      <c r="AK1048" s="211"/>
      <c r="AL1048" s="207"/>
      <c r="AM1048" s="150">
        <f>(334057+42867)*2</f>
        <v>753848</v>
      </c>
      <c r="AN1048" s="93"/>
      <c r="AO1048" s="49" t="str">
        <f t="shared" si="637"/>
        <v>滋賀県高島市マキノ町白谷４０６</v>
      </c>
      <c r="AP1048" s="208"/>
      <c r="AQ1048" s="89"/>
      <c r="AR1048" s="93"/>
      <c r="AS1048" s="123">
        <v>42878</v>
      </c>
      <c r="AT1048" s="111">
        <f>334057*2</f>
        <v>668114</v>
      </c>
      <c r="AU1048" s="123"/>
      <c r="AV1048" s="111"/>
      <c r="AW1048" s="123">
        <v>43411</v>
      </c>
      <c r="AX1048" s="111">
        <f>42867*2</f>
        <v>85734</v>
      </c>
      <c r="AY1048" s="391">
        <f t="shared" si="662"/>
        <v>753848</v>
      </c>
      <c r="AZ1048" s="99">
        <f t="shared" si="663"/>
        <v>0</v>
      </c>
      <c r="BA1048" s="49" t="str">
        <f t="shared" si="664"/>
        <v>滋賀県高島市マキノ町白谷４０６</v>
      </c>
      <c r="BB1048" s="48">
        <f t="shared" si="665"/>
        <v>2</v>
      </c>
      <c r="BC1048" s="96">
        <f t="shared" si="666"/>
        <v>0</v>
      </c>
      <c r="BD1048" s="89" t="str">
        <f t="shared" si="667"/>
        <v>【支払済】</v>
      </c>
      <c r="BE1048" s="97">
        <f t="shared" si="668"/>
        <v>0</v>
      </c>
      <c r="BF1048" s="97">
        <f t="shared" si="669"/>
        <v>0</v>
      </c>
      <c r="BG1048" s="97">
        <f t="shared" si="670"/>
        <v>0</v>
      </c>
      <c r="BH1048" s="97">
        <f t="shared" si="671"/>
        <v>0</v>
      </c>
      <c r="BI1048" s="97">
        <f t="shared" si="672"/>
        <v>0</v>
      </c>
      <c r="BJ1048" s="97">
        <f t="shared" si="673"/>
        <v>0</v>
      </c>
      <c r="BK1048" s="97">
        <f t="shared" si="674"/>
        <v>0</v>
      </c>
      <c r="BL1048" s="97">
        <f t="shared" si="675"/>
        <v>0</v>
      </c>
      <c r="BM1048" s="97">
        <f t="shared" si="676"/>
        <v>0</v>
      </c>
      <c r="BN1048" s="97">
        <f t="shared" si="677"/>
        <v>0</v>
      </c>
      <c r="BO1048" s="97">
        <f t="shared" si="678"/>
        <v>0</v>
      </c>
      <c r="BP1048" s="97">
        <f t="shared" si="679"/>
        <v>0</v>
      </c>
      <c r="BQ1048" s="97">
        <f t="shared" si="680"/>
        <v>0</v>
      </c>
      <c r="BR1048" s="97">
        <f t="shared" si="681"/>
        <v>0</v>
      </c>
      <c r="BS1048" s="98">
        <f t="shared" si="682"/>
        <v>0</v>
      </c>
      <c r="BT1048" s="182"/>
      <c r="BU1048" s="118"/>
      <c r="BV1048" s="492"/>
    </row>
    <row r="1049" spans="1:74" s="118" customFormat="1" ht="31.5" customHeight="1" x14ac:dyDescent="0.25">
      <c r="A1049" s="74">
        <v>25</v>
      </c>
      <c r="B1049" s="75">
        <v>885</v>
      </c>
      <c r="C1049" s="49" t="s">
        <v>2110</v>
      </c>
      <c r="D1049" s="76" t="s">
        <v>3393</v>
      </c>
      <c r="E1049" s="48" t="s">
        <v>1156</v>
      </c>
      <c r="F1049" s="87"/>
      <c r="G1049" s="87"/>
      <c r="H1049" s="87"/>
      <c r="I1049" s="87"/>
      <c r="J1049" s="109"/>
      <c r="K1049" s="87"/>
      <c r="L1049" s="87"/>
      <c r="M1049" s="48" t="s">
        <v>3388</v>
      </c>
      <c r="N1049" s="49" t="s">
        <v>1723</v>
      </c>
      <c r="O1049" s="49"/>
      <c r="P1049" s="49"/>
      <c r="Q1049" s="102" t="s">
        <v>847</v>
      </c>
      <c r="R1049" s="103"/>
      <c r="S1049" s="48" t="s">
        <v>1858</v>
      </c>
      <c r="T1049" s="76" t="s">
        <v>832</v>
      </c>
      <c r="U1049" s="89"/>
      <c r="V1049" s="90">
        <v>1</v>
      </c>
      <c r="W1049" s="399">
        <f t="shared" si="634"/>
        <v>378915</v>
      </c>
      <c r="X1049" s="171" t="s">
        <v>3450</v>
      </c>
      <c r="Y1049" s="419"/>
      <c r="Z1049" s="473" t="s">
        <v>4575</v>
      </c>
      <c r="AA1049" s="473" t="s">
        <v>4575</v>
      </c>
      <c r="AB1049" s="473" t="s">
        <v>4576</v>
      </c>
      <c r="AC1049" s="132" t="str">
        <f t="shared" si="683"/>
        <v>【支払済】</v>
      </c>
      <c r="AD1049" s="132">
        <v>42779</v>
      </c>
      <c r="AE1049" s="132">
        <v>42779</v>
      </c>
      <c r="AF1049" s="132" t="str">
        <f t="shared" si="660"/>
        <v>SAME</v>
      </c>
      <c r="AG1049" s="132">
        <f t="shared" si="661"/>
        <v>42779</v>
      </c>
      <c r="AH1049" s="132"/>
      <c r="AI1049" s="204"/>
      <c r="AJ1049" s="205"/>
      <c r="AK1049" s="211"/>
      <c r="AL1049" s="207"/>
      <c r="AM1049" s="150">
        <v>378915</v>
      </c>
      <c r="AN1049" s="111"/>
      <c r="AO1049" s="49" t="str">
        <f t="shared" si="637"/>
        <v>滋賀県高島市マキノ町牧野２００</v>
      </c>
      <c r="AP1049" s="208"/>
      <c r="AQ1049" s="123">
        <v>42839</v>
      </c>
      <c r="AR1049" s="111">
        <v>378915</v>
      </c>
      <c r="AS1049" s="123"/>
      <c r="AT1049" s="111"/>
      <c r="AU1049" s="123"/>
      <c r="AV1049" s="111"/>
      <c r="AW1049" s="124"/>
      <c r="AX1049" s="122"/>
      <c r="AY1049" s="391">
        <f t="shared" si="662"/>
        <v>378915</v>
      </c>
      <c r="AZ1049" s="99">
        <f t="shared" si="663"/>
        <v>0</v>
      </c>
      <c r="BA1049" s="49" t="str">
        <f t="shared" si="664"/>
        <v>滋賀県高島市マキノ町牧野２００</v>
      </c>
      <c r="BB1049" s="48">
        <f t="shared" si="665"/>
        <v>1</v>
      </c>
      <c r="BC1049" s="96">
        <f t="shared" si="666"/>
        <v>0</v>
      </c>
      <c r="BD1049" s="89" t="str">
        <f t="shared" si="667"/>
        <v>【支払済】</v>
      </c>
      <c r="BE1049" s="97">
        <f t="shared" si="668"/>
        <v>0</v>
      </c>
      <c r="BF1049" s="97">
        <f t="shared" si="669"/>
        <v>0</v>
      </c>
      <c r="BG1049" s="97">
        <f t="shared" si="670"/>
        <v>0</v>
      </c>
      <c r="BH1049" s="97">
        <f t="shared" si="671"/>
        <v>0</v>
      </c>
      <c r="BI1049" s="97">
        <f t="shared" si="672"/>
        <v>0</v>
      </c>
      <c r="BJ1049" s="97">
        <f t="shared" si="673"/>
        <v>0</v>
      </c>
      <c r="BK1049" s="97">
        <f t="shared" si="674"/>
        <v>0</v>
      </c>
      <c r="BL1049" s="97">
        <f t="shared" si="675"/>
        <v>0</v>
      </c>
      <c r="BM1049" s="97">
        <f t="shared" si="676"/>
        <v>0</v>
      </c>
      <c r="BN1049" s="97">
        <f t="shared" si="677"/>
        <v>0</v>
      </c>
      <c r="BO1049" s="97">
        <f t="shared" si="678"/>
        <v>0</v>
      </c>
      <c r="BP1049" s="97">
        <f t="shared" si="679"/>
        <v>0</v>
      </c>
      <c r="BQ1049" s="97">
        <f t="shared" si="680"/>
        <v>0</v>
      </c>
      <c r="BR1049" s="97">
        <f t="shared" si="681"/>
        <v>0</v>
      </c>
      <c r="BS1049" s="98">
        <f t="shared" si="682"/>
        <v>0</v>
      </c>
      <c r="BT1049" s="182"/>
      <c r="BV1049" s="492"/>
    </row>
    <row r="1050" spans="1:74" s="100" customFormat="1" ht="31.5" customHeight="1" x14ac:dyDescent="0.25">
      <c r="A1050" s="74">
        <v>25</v>
      </c>
      <c r="B1050" s="75">
        <v>887</v>
      </c>
      <c r="C1050" s="49" t="s">
        <v>2110</v>
      </c>
      <c r="D1050" s="76" t="s">
        <v>3393</v>
      </c>
      <c r="E1050" s="48" t="s">
        <v>1152</v>
      </c>
      <c r="F1050" s="87"/>
      <c r="G1050" s="87"/>
      <c r="H1050" s="87"/>
      <c r="I1050" s="87"/>
      <c r="J1050" s="109"/>
      <c r="K1050" s="87"/>
      <c r="L1050" s="87"/>
      <c r="M1050" s="48" t="s">
        <v>3388</v>
      </c>
      <c r="N1050" s="49" t="s">
        <v>1717</v>
      </c>
      <c r="O1050" s="49"/>
      <c r="P1050" s="49"/>
      <c r="Q1050" s="102" t="s">
        <v>841</v>
      </c>
      <c r="R1050" s="103"/>
      <c r="S1050" s="48" t="s">
        <v>1858</v>
      </c>
      <c r="T1050" s="76" t="s">
        <v>832</v>
      </c>
      <c r="U1050" s="89"/>
      <c r="V1050" s="90">
        <v>1</v>
      </c>
      <c r="W1050" s="399">
        <f t="shared" si="634"/>
        <v>378915</v>
      </c>
      <c r="X1050" s="171" t="s">
        <v>3451</v>
      </c>
      <c r="Y1050" s="419"/>
      <c r="Z1050" s="473" t="s">
        <v>4575</v>
      </c>
      <c r="AA1050" s="473" t="s">
        <v>4575</v>
      </c>
      <c r="AB1050" s="473" t="s">
        <v>4576</v>
      </c>
      <c r="AC1050" s="132" t="str">
        <f t="shared" si="683"/>
        <v>【支払済】</v>
      </c>
      <c r="AD1050" s="132">
        <v>42779</v>
      </c>
      <c r="AE1050" s="132">
        <v>42779</v>
      </c>
      <c r="AF1050" s="132" t="str">
        <f t="shared" si="660"/>
        <v>SAME</v>
      </c>
      <c r="AG1050" s="132">
        <f t="shared" si="661"/>
        <v>42779</v>
      </c>
      <c r="AH1050" s="132"/>
      <c r="AI1050" s="204"/>
      <c r="AJ1050" s="205"/>
      <c r="AK1050" s="211"/>
      <c r="AL1050" s="207"/>
      <c r="AM1050" s="150">
        <v>378915</v>
      </c>
      <c r="AN1050" s="111"/>
      <c r="AO1050" s="49" t="str">
        <f t="shared" si="637"/>
        <v>滋賀県高島市安曇川町青柳２１９５－３３、３５</v>
      </c>
      <c r="AP1050" s="208"/>
      <c r="AQ1050" s="123">
        <v>42839</v>
      </c>
      <c r="AR1050" s="111">
        <v>378915</v>
      </c>
      <c r="AS1050" s="123"/>
      <c r="AT1050" s="111"/>
      <c r="AU1050" s="123"/>
      <c r="AV1050" s="111"/>
      <c r="AW1050" s="123"/>
      <c r="AX1050" s="111"/>
      <c r="AY1050" s="391">
        <f t="shared" si="662"/>
        <v>378915</v>
      </c>
      <c r="AZ1050" s="99">
        <f t="shared" si="663"/>
        <v>0</v>
      </c>
      <c r="BA1050" s="49" t="str">
        <f t="shared" si="664"/>
        <v>滋賀県高島市安曇川町青柳２１９５－３３、３５</v>
      </c>
      <c r="BB1050" s="48">
        <f t="shared" si="665"/>
        <v>1</v>
      </c>
      <c r="BC1050" s="96">
        <f t="shared" si="666"/>
        <v>0</v>
      </c>
      <c r="BD1050" s="89" t="str">
        <f t="shared" si="667"/>
        <v>【支払済】</v>
      </c>
      <c r="BE1050" s="97">
        <f t="shared" si="668"/>
        <v>0</v>
      </c>
      <c r="BF1050" s="97">
        <f t="shared" si="669"/>
        <v>0</v>
      </c>
      <c r="BG1050" s="97">
        <f t="shared" si="670"/>
        <v>0</v>
      </c>
      <c r="BH1050" s="97">
        <f t="shared" si="671"/>
        <v>0</v>
      </c>
      <c r="BI1050" s="97">
        <f t="shared" si="672"/>
        <v>0</v>
      </c>
      <c r="BJ1050" s="97">
        <f t="shared" si="673"/>
        <v>0</v>
      </c>
      <c r="BK1050" s="97">
        <f t="shared" si="674"/>
        <v>0</v>
      </c>
      <c r="BL1050" s="97">
        <f t="shared" si="675"/>
        <v>0</v>
      </c>
      <c r="BM1050" s="97">
        <f t="shared" si="676"/>
        <v>0</v>
      </c>
      <c r="BN1050" s="97">
        <f t="shared" si="677"/>
        <v>0</v>
      </c>
      <c r="BO1050" s="97">
        <f t="shared" si="678"/>
        <v>0</v>
      </c>
      <c r="BP1050" s="97">
        <f t="shared" si="679"/>
        <v>0</v>
      </c>
      <c r="BQ1050" s="97">
        <f t="shared" si="680"/>
        <v>0</v>
      </c>
      <c r="BR1050" s="97">
        <f t="shared" si="681"/>
        <v>0</v>
      </c>
      <c r="BS1050" s="98">
        <f t="shared" si="682"/>
        <v>0</v>
      </c>
      <c r="BT1050" s="182"/>
      <c r="BU1050" s="118"/>
      <c r="BV1050" s="492"/>
    </row>
    <row r="1051" spans="1:74" s="118" customFormat="1" ht="31.5" customHeight="1" x14ac:dyDescent="0.25">
      <c r="A1051" s="74">
        <v>25</v>
      </c>
      <c r="B1051" s="75">
        <v>886</v>
      </c>
      <c r="C1051" s="49" t="s">
        <v>2110</v>
      </c>
      <c r="D1051" s="76" t="s">
        <v>3393</v>
      </c>
      <c r="E1051" s="48" t="s">
        <v>1152</v>
      </c>
      <c r="F1051" s="87"/>
      <c r="G1051" s="87"/>
      <c r="H1051" s="87"/>
      <c r="I1051" s="87"/>
      <c r="J1051" s="109"/>
      <c r="K1051" s="87"/>
      <c r="L1051" s="87"/>
      <c r="M1051" s="48" t="s">
        <v>3388</v>
      </c>
      <c r="N1051" s="49" t="s">
        <v>1717</v>
      </c>
      <c r="O1051" s="49"/>
      <c r="P1051" s="49"/>
      <c r="Q1051" s="102" t="s">
        <v>840</v>
      </c>
      <c r="R1051" s="103"/>
      <c r="S1051" s="48" t="s">
        <v>1858</v>
      </c>
      <c r="T1051" s="76" t="s">
        <v>832</v>
      </c>
      <c r="U1051" s="89"/>
      <c r="V1051" s="90">
        <v>1</v>
      </c>
      <c r="W1051" s="399">
        <f t="shared" si="634"/>
        <v>569111</v>
      </c>
      <c r="X1051" s="171" t="s">
        <v>3451</v>
      </c>
      <c r="Y1051" s="419"/>
      <c r="Z1051" s="473" t="s">
        <v>4575</v>
      </c>
      <c r="AA1051" s="473" t="s">
        <v>4575</v>
      </c>
      <c r="AB1051" s="473" t="s">
        <v>4576</v>
      </c>
      <c r="AC1051" s="132" t="str">
        <f t="shared" si="683"/>
        <v>【支払済】</v>
      </c>
      <c r="AD1051" s="132">
        <v>42800</v>
      </c>
      <c r="AE1051" s="132">
        <v>42800</v>
      </c>
      <c r="AF1051" s="132" t="str">
        <f t="shared" si="660"/>
        <v>SAME</v>
      </c>
      <c r="AG1051" s="132">
        <f t="shared" si="661"/>
        <v>42800</v>
      </c>
      <c r="AH1051" s="132"/>
      <c r="AI1051" s="204"/>
      <c r="AJ1051" s="205"/>
      <c r="AK1051" s="206"/>
      <c r="AL1051" s="207"/>
      <c r="AM1051" s="150">
        <v>569111</v>
      </c>
      <c r="AN1051" s="111"/>
      <c r="AO1051" s="49" t="str">
        <f t="shared" si="637"/>
        <v>滋賀県高島市安曇川町青柳２１９５－３３、３５</v>
      </c>
      <c r="AP1051" s="208"/>
      <c r="AQ1051" s="123">
        <v>42879</v>
      </c>
      <c r="AR1051" s="111">
        <v>569111</v>
      </c>
      <c r="AS1051" s="123"/>
      <c r="AT1051" s="111"/>
      <c r="AU1051" s="123"/>
      <c r="AV1051" s="111"/>
      <c r="AW1051" s="123"/>
      <c r="AX1051" s="111"/>
      <c r="AY1051" s="391">
        <f t="shared" si="662"/>
        <v>569111</v>
      </c>
      <c r="AZ1051" s="99">
        <f t="shared" si="663"/>
        <v>0</v>
      </c>
      <c r="BA1051" s="49" t="str">
        <f t="shared" si="664"/>
        <v>滋賀県高島市安曇川町青柳２１９５－３３、３５</v>
      </c>
      <c r="BB1051" s="48">
        <f t="shared" si="665"/>
        <v>1</v>
      </c>
      <c r="BC1051" s="96">
        <f t="shared" si="666"/>
        <v>0</v>
      </c>
      <c r="BD1051" s="89" t="str">
        <f t="shared" si="667"/>
        <v>【支払済】</v>
      </c>
      <c r="BE1051" s="97">
        <f t="shared" si="668"/>
        <v>0</v>
      </c>
      <c r="BF1051" s="97">
        <f t="shared" si="669"/>
        <v>0</v>
      </c>
      <c r="BG1051" s="97">
        <f t="shared" si="670"/>
        <v>0</v>
      </c>
      <c r="BH1051" s="97">
        <f t="shared" si="671"/>
        <v>0</v>
      </c>
      <c r="BI1051" s="97">
        <f t="shared" si="672"/>
        <v>0</v>
      </c>
      <c r="BJ1051" s="97">
        <f t="shared" si="673"/>
        <v>0</v>
      </c>
      <c r="BK1051" s="97">
        <f t="shared" si="674"/>
        <v>0</v>
      </c>
      <c r="BL1051" s="97">
        <f t="shared" si="675"/>
        <v>0</v>
      </c>
      <c r="BM1051" s="97">
        <f t="shared" si="676"/>
        <v>0</v>
      </c>
      <c r="BN1051" s="97">
        <f t="shared" si="677"/>
        <v>0</v>
      </c>
      <c r="BO1051" s="97">
        <f t="shared" si="678"/>
        <v>0</v>
      </c>
      <c r="BP1051" s="97">
        <f t="shared" si="679"/>
        <v>0</v>
      </c>
      <c r="BQ1051" s="97">
        <f t="shared" si="680"/>
        <v>0</v>
      </c>
      <c r="BR1051" s="97">
        <f t="shared" si="681"/>
        <v>0</v>
      </c>
      <c r="BS1051" s="98">
        <f t="shared" si="682"/>
        <v>0</v>
      </c>
      <c r="BT1051" s="182"/>
      <c r="BV1051" s="492"/>
    </row>
    <row r="1052" spans="1:74" s="100" customFormat="1" ht="31.5" customHeight="1" x14ac:dyDescent="0.25">
      <c r="A1052" s="74">
        <v>25</v>
      </c>
      <c r="B1052" s="75">
        <v>888</v>
      </c>
      <c r="C1052" s="49" t="s">
        <v>2110</v>
      </c>
      <c r="D1052" s="349" t="s">
        <v>4128</v>
      </c>
      <c r="E1052" s="48" t="s">
        <v>1390</v>
      </c>
      <c r="F1052" s="376" t="s">
        <v>4165</v>
      </c>
      <c r="G1052" s="376"/>
      <c r="H1052" s="376"/>
      <c r="I1052" s="376"/>
      <c r="J1052" s="376"/>
      <c r="K1052" s="376"/>
      <c r="L1052" s="376" t="s">
        <v>4164</v>
      </c>
      <c r="M1052" s="48" t="s">
        <v>3388</v>
      </c>
      <c r="N1052" s="49" t="s">
        <v>1718</v>
      </c>
      <c r="O1052" s="49"/>
      <c r="P1052" s="49"/>
      <c r="Q1052" s="102" t="s">
        <v>842</v>
      </c>
      <c r="R1052" s="103"/>
      <c r="S1052" s="48" t="s">
        <v>1858</v>
      </c>
      <c r="T1052" s="76" t="s">
        <v>832</v>
      </c>
      <c r="U1052" s="89"/>
      <c r="V1052" s="90">
        <v>1</v>
      </c>
      <c r="W1052" s="399">
        <f t="shared" si="634"/>
        <v>378915</v>
      </c>
      <c r="X1052" s="171" t="s">
        <v>3452</v>
      </c>
      <c r="Y1052" s="419"/>
      <c r="Z1052" s="473" t="s">
        <v>4575</v>
      </c>
      <c r="AA1052" s="473" t="s">
        <v>4575</v>
      </c>
      <c r="AB1052" s="473" t="s">
        <v>4576</v>
      </c>
      <c r="AC1052" s="132" t="str">
        <f t="shared" si="683"/>
        <v>【支払済】</v>
      </c>
      <c r="AD1052" s="132">
        <v>42849</v>
      </c>
      <c r="AE1052" s="132">
        <v>42849</v>
      </c>
      <c r="AF1052" s="132" t="str">
        <f t="shared" si="660"/>
        <v>SAME</v>
      </c>
      <c r="AG1052" s="132">
        <f t="shared" si="661"/>
        <v>42849</v>
      </c>
      <c r="AH1052" s="132"/>
      <c r="AI1052" s="204"/>
      <c r="AJ1052" s="205"/>
      <c r="AK1052" s="206"/>
      <c r="AL1052" s="207"/>
      <c r="AM1052" s="150">
        <v>378915</v>
      </c>
      <c r="AN1052" s="111"/>
      <c r="AO1052" s="49" t="str">
        <f t="shared" si="637"/>
        <v>滋賀県高島市安曇川町中野字太山寺１３９３－５</v>
      </c>
      <c r="AP1052" s="208">
        <v>378915</v>
      </c>
      <c r="AQ1052" s="123">
        <v>42878</v>
      </c>
      <c r="AR1052" s="111">
        <v>378915</v>
      </c>
      <c r="AS1052" s="123"/>
      <c r="AT1052" s="111"/>
      <c r="AU1052" s="123"/>
      <c r="AV1052" s="111"/>
      <c r="AW1052" s="123"/>
      <c r="AX1052" s="111"/>
      <c r="AY1052" s="391">
        <f t="shared" si="662"/>
        <v>378915</v>
      </c>
      <c r="AZ1052" s="99">
        <f t="shared" si="663"/>
        <v>0</v>
      </c>
      <c r="BA1052" s="49" t="str">
        <f t="shared" si="664"/>
        <v>滋賀県高島市安曇川町中野字太山寺１３９３－５</v>
      </c>
      <c r="BB1052" s="48">
        <f t="shared" si="665"/>
        <v>1</v>
      </c>
      <c r="BC1052" s="96">
        <f t="shared" si="666"/>
        <v>0</v>
      </c>
      <c r="BD1052" s="89" t="str">
        <f t="shared" si="667"/>
        <v>【支払済】</v>
      </c>
      <c r="BE1052" s="97">
        <f t="shared" si="668"/>
        <v>0</v>
      </c>
      <c r="BF1052" s="97">
        <f t="shared" si="669"/>
        <v>0</v>
      </c>
      <c r="BG1052" s="97">
        <f t="shared" si="670"/>
        <v>0</v>
      </c>
      <c r="BH1052" s="97">
        <f t="shared" si="671"/>
        <v>0</v>
      </c>
      <c r="BI1052" s="97">
        <f t="shared" si="672"/>
        <v>0</v>
      </c>
      <c r="BJ1052" s="97">
        <f t="shared" si="673"/>
        <v>0</v>
      </c>
      <c r="BK1052" s="97">
        <f t="shared" si="674"/>
        <v>0</v>
      </c>
      <c r="BL1052" s="97">
        <f t="shared" si="675"/>
        <v>0</v>
      </c>
      <c r="BM1052" s="97">
        <f t="shared" si="676"/>
        <v>0</v>
      </c>
      <c r="BN1052" s="97">
        <f t="shared" si="677"/>
        <v>0</v>
      </c>
      <c r="BO1052" s="97">
        <f t="shared" si="678"/>
        <v>0</v>
      </c>
      <c r="BP1052" s="97">
        <f t="shared" si="679"/>
        <v>0</v>
      </c>
      <c r="BQ1052" s="97">
        <f t="shared" si="680"/>
        <v>0</v>
      </c>
      <c r="BR1052" s="97">
        <f t="shared" si="681"/>
        <v>0</v>
      </c>
      <c r="BS1052" s="98">
        <f t="shared" si="682"/>
        <v>0</v>
      </c>
      <c r="BT1052" s="182"/>
      <c r="BU1052" s="118"/>
      <c r="BV1052" s="492"/>
    </row>
    <row r="1053" spans="1:74" s="118" customFormat="1" ht="31.5" customHeight="1" x14ac:dyDescent="0.25">
      <c r="A1053" s="74">
        <v>25</v>
      </c>
      <c r="B1053" s="75">
        <v>889</v>
      </c>
      <c r="C1053" s="49" t="s">
        <v>2110</v>
      </c>
      <c r="D1053" s="349" t="s">
        <v>4128</v>
      </c>
      <c r="E1053" s="48" t="s">
        <v>1624</v>
      </c>
      <c r="F1053" s="376" t="s">
        <v>4174</v>
      </c>
      <c r="G1053" s="87"/>
      <c r="H1053" s="87"/>
      <c r="I1053" s="87"/>
      <c r="J1053" s="109"/>
      <c r="K1053" s="87"/>
      <c r="L1053" s="376" t="s">
        <v>4173</v>
      </c>
      <c r="M1053" s="48" t="s">
        <v>3388</v>
      </c>
      <c r="N1053" s="49" t="s">
        <v>1719</v>
      </c>
      <c r="O1053" s="49"/>
      <c r="P1053" s="76" t="s">
        <v>64</v>
      </c>
      <c r="Q1053" s="102" t="s">
        <v>843</v>
      </c>
      <c r="R1053" s="103"/>
      <c r="S1053" s="48" t="s">
        <v>1858</v>
      </c>
      <c r="T1053" s="76" t="s">
        <v>832</v>
      </c>
      <c r="U1053" s="89"/>
      <c r="V1053" s="90">
        <v>1</v>
      </c>
      <c r="W1053" s="399">
        <f t="shared" si="634"/>
        <v>456910</v>
      </c>
      <c r="X1053" s="171" t="s">
        <v>3453</v>
      </c>
      <c r="Y1053" s="419"/>
      <c r="Z1053" s="473" t="s">
        <v>4575</v>
      </c>
      <c r="AA1053" s="473" t="s">
        <v>4575</v>
      </c>
      <c r="AB1053" s="473" t="s">
        <v>4576</v>
      </c>
      <c r="AC1053" s="132" t="str">
        <f t="shared" si="683"/>
        <v>【支払済】</v>
      </c>
      <c r="AD1053" s="132">
        <v>42788</v>
      </c>
      <c r="AE1053" s="132">
        <v>42788</v>
      </c>
      <c r="AF1053" s="132" t="str">
        <f t="shared" si="660"/>
        <v>SAME</v>
      </c>
      <c r="AG1053" s="132">
        <f t="shared" si="661"/>
        <v>42788</v>
      </c>
      <c r="AH1053" s="132"/>
      <c r="AI1053" s="204"/>
      <c r="AJ1053" s="205"/>
      <c r="AK1053" s="206"/>
      <c r="AL1053" s="207"/>
      <c r="AM1053" s="150">
        <v>456910</v>
      </c>
      <c r="AN1053" s="111"/>
      <c r="AO1053" s="49" t="str">
        <f t="shared" si="637"/>
        <v>滋賀県高島市今津町日置前（番地未確定）</v>
      </c>
      <c r="AP1053" s="208">
        <v>456910</v>
      </c>
      <c r="AQ1053" s="123">
        <v>42846</v>
      </c>
      <c r="AR1053" s="111">
        <v>456910</v>
      </c>
      <c r="AS1053" s="123"/>
      <c r="AT1053" s="111"/>
      <c r="AU1053" s="123"/>
      <c r="AV1053" s="111"/>
      <c r="AW1053" s="123"/>
      <c r="AX1053" s="111"/>
      <c r="AY1053" s="391">
        <f t="shared" si="662"/>
        <v>456910</v>
      </c>
      <c r="AZ1053" s="99">
        <f t="shared" si="663"/>
        <v>0</v>
      </c>
      <c r="BA1053" s="49" t="str">
        <f t="shared" si="664"/>
        <v>滋賀県高島市今津町日置前（番地未確定）</v>
      </c>
      <c r="BB1053" s="48">
        <f t="shared" si="665"/>
        <v>1</v>
      </c>
      <c r="BC1053" s="96">
        <f t="shared" si="666"/>
        <v>0</v>
      </c>
      <c r="BD1053" s="89" t="str">
        <f t="shared" si="667"/>
        <v>【支払済】</v>
      </c>
      <c r="BE1053" s="97">
        <f t="shared" si="668"/>
        <v>0</v>
      </c>
      <c r="BF1053" s="97">
        <f t="shared" si="669"/>
        <v>0</v>
      </c>
      <c r="BG1053" s="97">
        <f t="shared" si="670"/>
        <v>0</v>
      </c>
      <c r="BH1053" s="97">
        <f t="shared" si="671"/>
        <v>0</v>
      </c>
      <c r="BI1053" s="97">
        <f t="shared" si="672"/>
        <v>0</v>
      </c>
      <c r="BJ1053" s="97">
        <f t="shared" si="673"/>
        <v>0</v>
      </c>
      <c r="BK1053" s="97">
        <f t="shared" si="674"/>
        <v>0</v>
      </c>
      <c r="BL1053" s="97">
        <f t="shared" si="675"/>
        <v>0</v>
      </c>
      <c r="BM1053" s="97">
        <f t="shared" si="676"/>
        <v>0</v>
      </c>
      <c r="BN1053" s="97">
        <f t="shared" si="677"/>
        <v>0</v>
      </c>
      <c r="BO1053" s="97">
        <f t="shared" si="678"/>
        <v>0</v>
      </c>
      <c r="BP1053" s="97">
        <f t="shared" si="679"/>
        <v>0</v>
      </c>
      <c r="BQ1053" s="97">
        <f t="shared" si="680"/>
        <v>0</v>
      </c>
      <c r="BR1053" s="97">
        <f t="shared" si="681"/>
        <v>0</v>
      </c>
      <c r="BS1053" s="98">
        <f t="shared" si="682"/>
        <v>0</v>
      </c>
      <c r="BT1053" s="182"/>
      <c r="BV1053" s="492"/>
    </row>
    <row r="1054" spans="1:74" s="118" customFormat="1" ht="31.5" customHeight="1" x14ac:dyDescent="0.25">
      <c r="A1054" s="74">
        <v>25</v>
      </c>
      <c r="B1054" s="75">
        <v>890</v>
      </c>
      <c r="C1054" s="49" t="s">
        <v>2109</v>
      </c>
      <c r="D1054" s="76" t="s">
        <v>3393</v>
      </c>
      <c r="E1054" s="48" t="s">
        <v>1021</v>
      </c>
      <c r="F1054" s="87"/>
      <c r="G1054" s="87"/>
      <c r="H1054" s="87"/>
      <c r="I1054" s="87"/>
      <c r="J1054" s="109"/>
      <c r="K1054" s="87"/>
      <c r="L1054" s="87"/>
      <c r="M1054" s="48" t="s">
        <v>3388</v>
      </c>
      <c r="N1054" s="49" t="s">
        <v>2170</v>
      </c>
      <c r="O1054" s="49"/>
      <c r="P1054" s="49"/>
      <c r="Q1054" s="102" t="s">
        <v>831</v>
      </c>
      <c r="R1054" s="103"/>
      <c r="S1054" s="48" t="s">
        <v>1858</v>
      </c>
      <c r="T1054" s="76" t="s">
        <v>832</v>
      </c>
      <c r="U1054" s="89"/>
      <c r="V1054" s="90">
        <v>1</v>
      </c>
      <c r="W1054" s="399">
        <f t="shared" si="634"/>
        <v>477250</v>
      </c>
      <c r="X1054" s="171" t="s">
        <v>3454</v>
      </c>
      <c r="Y1054" s="433" t="s">
        <v>2310</v>
      </c>
      <c r="Z1054" s="476" t="s">
        <v>4575</v>
      </c>
      <c r="AA1054" s="476" t="s">
        <v>4575</v>
      </c>
      <c r="AB1054" s="476" t="s">
        <v>4608</v>
      </c>
      <c r="AC1054" s="132" t="str">
        <f t="shared" si="683"/>
        <v>【支払済】</v>
      </c>
      <c r="AD1054" s="132">
        <v>42822</v>
      </c>
      <c r="AE1054" s="132">
        <v>42822</v>
      </c>
      <c r="AF1054" s="132" t="str">
        <f t="shared" si="660"/>
        <v>SAME</v>
      </c>
      <c r="AG1054" s="132">
        <f t="shared" si="661"/>
        <v>42822</v>
      </c>
      <c r="AH1054" s="132"/>
      <c r="AI1054" s="204"/>
      <c r="AJ1054" s="205"/>
      <c r="AK1054" s="206"/>
      <c r="AL1054" s="207"/>
      <c r="AM1054" s="150">
        <v>477250</v>
      </c>
      <c r="AN1054" s="111"/>
      <c r="AO1054" s="49" t="str">
        <f t="shared" si="637"/>
        <v>滋賀県大津市伊香立生津町３０５</v>
      </c>
      <c r="AP1054" s="208"/>
      <c r="AQ1054" s="123">
        <v>42884</v>
      </c>
      <c r="AR1054" s="111">
        <v>477250</v>
      </c>
      <c r="AS1054" s="123"/>
      <c r="AT1054" s="111"/>
      <c r="AU1054" s="123"/>
      <c r="AV1054" s="111"/>
      <c r="AW1054" s="123"/>
      <c r="AX1054" s="111"/>
      <c r="AY1054" s="391">
        <f t="shared" si="662"/>
        <v>477250</v>
      </c>
      <c r="AZ1054" s="99">
        <f t="shared" si="663"/>
        <v>0</v>
      </c>
      <c r="BA1054" s="49" t="str">
        <f t="shared" si="664"/>
        <v>滋賀県大津市伊香立生津町３０５</v>
      </c>
      <c r="BB1054" s="48">
        <f t="shared" si="665"/>
        <v>1</v>
      </c>
      <c r="BC1054" s="96" t="str">
        <f t="shared" si="666"/>
        <v>自社物件</v>
      </c>
      <c r="BD1054" s="89" t="str">
        <f t="shared" si="667"/>
        <v>【支払済】</v>
      </c>
      <c r="BE1054" s="97">
        <f t="shared" si="668"/>
        <v>0</v>
      </c>
      <c r="BF1054" s="97">
        <f t="shared" si="669"/>
        <v>0</v>
      </c>
      <c r="BG1054" s="97">
        <f t="shared" si="670"/>
        <v>0</v>
      </c>
      <c r="BH1054" s="97">
        <f t="shared" si="671"/>
        <v>0</v>
      </c>
      <c r="BI1054" s="97">
        <f t="shared" si="672"/>
        <v>0</v>
      </c>
      <c r="BJ1054" s="97">
        <f t="shared" si="673"/>
        <v>0</v>
      </c>
      <c r="BK1054" s="97">
        <f t="shared" si="674"/>
        <v>0</v>
      </c>
      <c r="BL1054" s="97">
        <f t="shared" si="675"/>
        <v>0</v>
      </c>
      <c r="BM1054" s="97">
        <f t="shared" si="676"/>
        <v>0</v>
      </c>
      <c r="BN1054" s="97">
        <f t="shared" si="677"/>
        <v>0</v>
      </c>
      <c r="BO1054" s="97">
        <f t="shared" si="678"/>
        <v>0</v>
      </c>
      <c r="BP1054" s="97">
        <f t="shared" si="679"/>
        <v>0</v>
      </c>
      <c r="BQ1054" s="97">
        <f t="shared" si="680"/>
        <v>0</v>
      </c>
      <c r="BR1054" s="97">
        <f t="shared" si="681"/>
        <v>0</v>
      </c>
      <c r="BS1054" s="98">
        <f t="shared" si="682"/>
        <v>0</v>
      </c>
      <c r="BT1054" s="182"/>
      <c r="BU1054" s="100"/>
      <c r="BV1054" s="492" t="s">
        <v>4629</v>
      </c>
    </row>
    <row r="1055" spans="1:74" s="100" customFormat="1" ht="31.5" customHeight="1" x14ac:dyDescent="0.25">
      <c r="A1055" s="74">
        <v>25</v>
      </c>
      <c r="B1055" s="75">
        <v>891</v>
      </c>
      <c r="C1055" s="49" t="s">
        <v>2109</v>
      </c>
      <c r="D1055" s="76" t="s">
        <v>3393</v>
      </c>
      <c r="E1055" s="48" t="s">
        <v>1134</v>
      </c>
      <c r="F1055" s="87"/>
      <c r="G1055" s="87"/>
      <c r="H1055" s="87"/>
      <c r="I1055" s="87"/>
      <c r="J1055" s="109"/>
      <c r="K1055" s="87"/>
      <c r="L1055" s="87"/>
      <c r="M1055" s="48" t="s">
        <v>2972</v>
      </c>
      <c r="N1055" s="49" t="s">
        <v>1710</v>
      </c>
      <c r="O1055" s="49"/>
      <c r="P1055" s="49"/>
      <c r="Q1055" s="102" t="s">
        <v>833</v>
      </c>
      <c r="R1055" s="103"/>
      <c r="S1055" s="48" t="s">
        <v>1858</v>
      </c>
      <c r="T1055" s="76" t="s">
        <v>832</v>
      </c>
      <c r="U1055" s="89"/>
      <c r="V1055" s="90">
        <v>1</v>
      </c>
      <c r="W1055" s="399">
        <f t="shared" si="634"/>
        <v>399914</v>
      </c>
      <c r="X1055" s="171" t="s">
        <v>3455</v>
      </c>
      <c r="Y1055" s="419"/>
      <c r="Z1055" s="473" t="s">
        <v>4575</v>
      </c>
      <c r="AA1055" s="473" t="s">
        <v>4576</v>
      </c>
      <c r="AB1055" s="473" t="s">
        <v>4576</v>
      </c>
      <c r="AC1055" s="132" t="str">
        <f t="shared" si="683"/>
        <v>【支払済】</v>
      </c>
      <c r="AD1055" s="132">
        <v>42790</v>
      </c>
      <c r="AE1055" s="132">
        <v>42790</v>
      </c>
      <c r="AF1055" s="132" t="str">
        <f t="shared" si="660"/>
        <v>SAME</v>
      </c>
      <c r="AG1055" s="132">
        <f t="shared" si="661"/>
        <v>42790</v>
      </c>
      <c r="AH1055" s="132"/>
      <c r="AI1055" s="204"/>
      <c r="AJ1055" s="205"/>
      <c r="AK1055" s="206"/>
      <c r="AL1055" s="207"/>
      <c r="AM1055" s="150">
        <v>399914</v>
      </c>
      <c r="AN1055" s="111"/>
      <c r="AO1055" s="49" t="str">
        <f t="shared" si="637"/>
        <v>滋賀県大津市大石曽束２丁目２</v>
      </c>
      <c r="AP1055" s="208"/>
      <c r="AQ1055" s="123">
        <v>42849</v>
      </c>
      <c r="AR1055" s="111">
        <v>399914</v>
      </c>
      <c r="AS1055" s="123"/>
      <c r="AT1055" s="111"/>
      <c r="AU1055" s="123"/>
      <c r="AV1055" s="111"/>
      <c r="AW1055" s="123"/>
      <c r="AX1055" s="111"/>
      <c r="AY1055" s="391">
        <f t="shared" si="662"/>
        <v>399914</v>
      </c>
      <c r="AZ1055" s="99">
        <f t="shared" si="663"/>
        <v>0</v>
      </c>
      <c r="BA1055" s="49" t="str">
        <f t="shared" si="664"/>
        <v>滋賀県大津市大石曽束２丁目２</v>
      </c>
      <c r="BB1055" s="48">
        <f t="shared" si="665"/>
        <v>1</v>
      </c>
      <c r="BC1055" s="96">
        <f t="shared" si="666"/>
        <v>0</v>
      </c>
      <c r="BD1055" s="89" t="str">
        <f t="shared" si="667"/>
        <v>【支払済】</v>
      </c>
      <c r="BE1055" s="97">
        <f t="shared" si="668"/>
        <v>0</v>
      </c>
      <c r="BF1055" s="97">
        <f t="shared" si="669"/>
        <v>0</v>
      </c>
      <c r="BG1055" s="97">
        <f t="shared" si="670"/>
        <v>0</v>
      </c>
      <c r="BH1055" s="97">
        <f t="shared" si="671"/>
        <v>0</v>
      </c>
      <c r="BI1055" s="97">
        <f t="shared" si="672"/>
        <v>0</v>
      </c>
      <c r="BJ1055" s="97">
        <f t="shared" si="673"/>
        <v>0</v>
      </c>
      <c r="BK1055" s="97">
        <f t="shared" si="674"/>
        <v>0</v>
      </c>
      <c r="BL1055" s="97">
        <f t="shared" si="675"/>
        <v>0</v>
      </c>
      <c r="BM1055" s="97">
        <f t="shared" si="676"/>
        <v>0</v>
      </c>
      <c r="BN1055" s="97">
        <f t="shared" si="677"/>
        <v>0</v>
      </c>
      <c r="BO1055" s="97">
        <f t="shared" si="678"/>
        <v>0</v>
      </c>
      <c r="BP1055" s="97">
        <f t="shared" si="679"/>
        <v>0</v>
      </c>
      <c r="BQ1055" s="97">
        <f t="shared" si="680"/>
        <v>0</v>
      </c>
      <c r="BR1055" s="97">
        <f t="shared" si="681"/>
        <v>0</v>
      </c>
      <c r="BS1055" s="98">
        <f t="shared" si="682"/>
        <v>0</v>
      </c>
      <c r="BT1055" s="182"/>
      <c r="BU1055" s="118"/>
      <c r="BV1055" s="492"/>
    </row>
    <row r="1056" spans="1:74" s="100" customFormat="1" ht="31.5" customHeight="1" x14ac:dyDescent="0.25">
      <c r="A1056" s="74">
        <v>25</v>
      </c>
      <c r="B1056" s="75">
        <v>892</v>
      </c>
      <c r="C1056" s="49" t="s">
        <v>2109</v>
      </c>
      <c r="D1056" s="76" t="s">
        <v>3393</v>
      </c>
      <c r="E1056" s="48" t="s">
        <v>1112</v>
      </c>
      <c r="F1056" s="87"/>
      <c r="G1056" s="87"/>
      <c r="H1056" s="87"/>
      <c r="I1056" s="87"/>
      <c r="J1056" s="109"/>
      <c r="K1056" s="87"/>
      <c r="L1056" s="87"/>
      <c r="M1056" s="48" t="s">
        <v>3388</v>
      </c>
      <c r="N1056" s="49" t="s">
        <v>1711</v>
      </c>
      <c r="O1056" s="49"/>
      <c r="P1056" s="49"/>
      <c r="Q1056" s="102" t="s">
        <v>834</v>
      </c>
      <c r="R1056" s="103"/>
      <c r="S1056" s="48" t="s">
        <v>1858</v>
      </c>
      <c r="T1056" s="76" t="s">
        <v>832</v>
      </c>
      <c r="U1056" s="89"/>
      <c r="V1056" s="90">
        <v>1</v>
      </c>
      <c r="W1056" s="399">
        <f t="shared" si="634"/>
        <v>412204</v>
      </c>
      <c r="X1056" s="171" t="s">
        <v>3456</v>
      </c>
      <c r="Y1056" s="419"/>
      <c r="Z1056" s="473" t="s">
        <v>4575</v>
      </c>
      <c r="AA1056" s="473" t="s">
        <v>4576</v>
      </c>
      <c r="AB1056" s="473" t="s">
        <v>4576</v>
      </c>
      <c r="AC1056" s="132" t="str">
        <f t="shared" si="683"/>
        <v>【支払済】</v>
      </c>
      <c r="AD1056" s="132">
        <v>42822</v>
      </c>
      <c r="AE1056" s="132">
        <v>42822</v>
      </c>
      <c r="AF1056" s="132" t="str">
        <f t="shared" si="660"/>
        <v>SAME</v>
      </c>
      <c r="AG1056" s="132">
        <f t="shared" si="661"/>
        <v>42822</v>
      </c>
      <c r="AH1056" s="132"/>
      <c r="AI1056" s="204"/>
      <c r="AJ1056" s="205"/>
      <c r="AK1056" s="206"/>
      <c r="AL1056" s="207"/>
      <c r="AM1056" s="150">
        <v>412204</v>
      </c>
      <c r="AN1056" s="111"/>
      <c r="AO1056" s="49" t="str">
        <f t="shared" si="637"/>
        <v>滋賀県大津市大石曽束町９３－３</v>
      </c>
      <c r="AP1056" s="208"/>
      <c r="AQ1056" s="123">
        <v>42878</v>
      </c>
      <c r="AR1056" s="111">
        <v>412204</v>
      </c>
      <c r="AS1056" s="123"/>
      <c r="AT1056" s="111"/>
      <c r="AU1056" s="123"/>
      <c r="AV1056" s="111"/>
      <c r="AW1056" s="123"/>
      <c r="AX1056" s="111"/>
      <c r="AY1056" s="391">
        <f t="shared" si="662"/>
        <v>412204</v>
      </c>
      <c r="AZ1056" s="99">
        <f t="shared" si="663"/>
        <v>0</v>
      </c>
      <c r="BA1056" s="49" t="str">
        <f t="shared" si="664"/>
        <v>滋賀県大津市大石曽束町９３－３</v>
      </c>
      <c r="BB1056" s="48">
        <f t="shared" si="665"/>
        <v>1</v>
      </c>
      <c r="BC1056" s="96">
        <f t="shared" si="666"/>
        <v>0</v>
      </c>
      <c r="BD1056" s="89" t="str">
        <f t="shared" si="667"/>
        <v>【支払済】</v>
      </c>
      <c r="BE1056" s="97">
        <f t="shared" si="668"/>
        <v>0</v>
      </c>
      <c r="BF1056" s="97">
        <f t="shared" si="669"/>
        <v>0</v>
      </c>
      <c r="BG1056" s="97">
        <f t="shared" si="670"/>
        <v>0</v>
      </c>
      <c r="BH1056" s="97">
        <f t="shared" si="671"/>
        <v>0</v>
      </c>
      <c r="BI1056" s="97">
        <f t="shared" si="672"/>
        <v>0</v>
      </c>
      <c r="BJ1056" s="97">
        <f t="shared" si="673"/>
        <v>0</v>
      </c>
      <c r="BK1056" s="97">
        <f t="shared" si="674"/>
        <v>0</v>
      </c>
      <c r="BL1056" s="97">
        <f t="shared" si="675"/>
        <v>0</v>
      </c>
      <c r="BM1056" s="97">
        <f t="shared" si="676"/>
        <v>0</v>
      </c>
      <c r="BN1056" s="97">
        <f t="shared" si="677"/>
        <v>0</v>
      </c>
      <c r="BO1056" s="97">
        <f t="shared" si="678"/>
        <v>0</v>
      </c>
      <c r="BP1056" s="97">
        <f t="shared" si="679"/>
        <v>0</v>
      </c>
      <c r="BQ1056" s="97">
        <f t="shared" si="680"/>
        <v>0</v>
      </c>
      <c r="BR1056" s="97">
        <f t="shared" si="681"/>
        <v>0</v>
      </c>
      <c r="BS1056" s="98">
        <f t="shared" si="682"/>
        <v>0</v>
      </c>
      <c r="BT1056" s="182"/>
      <c r="BV1056" s="492"/>
    </row>
    <row r="1057" spans="1:74" s="118" customFormat="1" ht="31.5" customHeight="1" x14ac:dyDescent="0.25">
      <c r="A1057" s="74">
        <v>25</v>
      </c>
      <c r="B1057" s="75">
        <v>893</v>
      </c>
      <c r="C1057" s="49" t="s">
        <v>2109</v>
      </c>
      <c r="D1057" s="349" t="s">
        <v>4128</v>
      </c>
      <c r="E1057" s="48" t="s">
        <v>1137</v>
      </c>
      <c r="F1057" s="376" t="s">
        <v>4120</v>
      </c>
      <c r="G1057" s="87"/>
      <c r="H1057" s="87"/>
      <c r="I1057" s="87"/>
      <c r="J1057" s="109"/>
      <c r="K1057" s="87"/>
      <c r="L1057" s="376"/>
      <c r="M1057" s="48" t="s">
        <v>3388</v>
      </c>
      <c r="N1057" s="49" t="s">
        <v>1712</v>
      </c>
      <c r="O1057" s="49"/>
      <c r="P1057" s="49"/>
      <c r="Q1057" s="102" t="s">
        <v>835</v>
      </c>
      <c r="R1057" s="103"/>
      <c r="S1057" s="48" t="s">
        <v>1858</v>
      </c>
      <c r="T1057" s="76" t="s">
        <v>832</v>
      </c>
      <c r="U1057" s="89"/>
      <c r="V1057" s="90">
        <v>1</v>
      </c>
      <c r="W1057" s="399">
        <f t="shared" si="634"/>
        <v>421227</v>
      </c>
      <c r="X1057" s="171" t="s">
        <v>3457</v>
      </c>
      <c r="Y1057" s="419"/>
      <c r="Z1057" s="473" t="s">
        <v>4575</v>
      </c>
      <c r="AA1057" s="473" t="s">
        <v>4575</v>
      </c>
      <c r="AB1057" s="473" t="s">
        <v>4576</v>
      </c>
      <c r="AC1057" s="132" t="str">
        <f t="shared" si="683"/>
        <v>【支払済】</v>
      </c>
      <c r="AD1057" s="132">
        <v>42822</v>
      </c>
      <c r="AE1057" s="132">
        <v>42822</v>
      </c>
      <c r="AF1057" s="132" t="str">
        <f t="shared" si="660"/>
        <v>SAME</v>
      </c>
      <c r="AG1057" s="132">
        <f t="shared" si="661"/>
        <v>42822</v>
      </c>
      <c r="AH1057" s="132"/>
      <c r="AI1057" s="204"/>
      <c r="AJ1057" s="205"/>
      <c r="AK1057" s="206"/>
      <c r="AL1057" s="207"/>
      <c r="AM1057" s="150">
        <v>421227</v>
      </c>
      <c r="AN1057" s="111"/>
      <c r="AO1057" s="49" t="str">
        <f t="shared" si="637"/>
        <v>滋賀県大津市大石曽束町９７－１</v>
      </c>
      <c r="AP1057" s="208"/>
      <c r="AQ1057" s="123">
        <v>42877</v>
      </c>
      <c r="AR1057" s="111">
        <v>421227</v>
      </c>
      <c r="AS1057" s="123"/>
      <c r="AT1057" s="111"/>
      <c r="AU1057" s="123"/>
      <c r="AV1057" s="111"/>
      <c r="AW1057" s="123"/>
      <c r="AX1057" s="111"/>
      <c r="AY1057" s="391">
        <f t="shared" si="662"/>
        <v>421227</v>
      </c>
      <c r="AZ1057" s="99">
        <f t="shared" si="663"/>
        <v>0</v>
      </c>
      <c r="BA1057" s="49" t="str">
        <f t="shared" si="664"/>
        <v>滋賀県大津市大石曽束町９７－１</v>
      </c>
      <c r="BB1057" s="48">
        <f t="shared" si="665"/>
        <v>1</v>
      </c>
      <c r="BC1057" s="96">
        <f t="shared" si="666"/>
        <v>0</v>
      </c>
      <c r="BD1057" s="89" t="str">
        <f t="shared" si="667"/>
        <v>【支払済】</v>
      </c>
      <c r="BE1057" s="97">
        <f t="shared" si="668"/>
        <v>0</v>
      </c>
      <c r="BF1057" s="97">
        <f t="shared" si="669"/>
        <v>0</v>
      </c>
      <c r="BG1057" s="97">
        <f t="shared" si="670"/>
        <v>0</v>
      </c>
      <c r="BH1057" s="97">
        <f t="shared" si="671"/>
        <v>0</v>
      </c>
      <c r="BI1057" s="97">
        <f t="shared" si="672"/>
        <v>0</v>
      </c>
      <c r="BJ1057" s="97">
        <f t="shared" si="673"/>
        <v>0</v>
      </c>
      <c r="BK1057" s="97">
        <f t="shared" si="674"/>
        <v>0</v>
      </c>
      <c r="BL1057" s="97">
        <f t="shared" si="675"/>
        <v>0</v>
      </c>
      <c r="BM1057" s="97">
        <f t="shared" si="676"/>
        <v>0</v>
      </c>
      <c r="BN1057" s="97">
        <f t="shared" si="677"/>
        <v>0</v>
      </c>
      <c r="BO1057" s="97">
        <f t="shared" si="678"/>
        <v>0</v>
      </c>
      <c r="BP1057" s="97">
        <f t="shared" si="679"/>
        <v>0</v>
      </c>
      <c r="BQ1057" s="97">
        <f t="shared" si="680"/>
        <v>0</v>
      </c>
      <c r="BR1057" s="97">
        <f t="shared" si="681"/>
        <v>0</v>
      </c>
      <c r="BS1057" s="98">
        <f t="shared" si="682"/>
        <v>0</v>
      </c>
      <c r="BT1057" s="182"/>
      <c r="BU1057" s="100"/>
      <c r="BV1057" s="492"/>
    </row>
    <row r="1058" spans="1:74" s="118" customFormat="1" ht="31.5" customHeight="1" x14ac:dyDescent="0.25">
      <c r="A1058" s="74">
        <v>25</v>
      </c>
      <c r="B1058" s="75">
        <v>894</v>
      </c>
      <c r="C1058" s="49" t="s">
        <v>2109</v>
      </c>
      <c r="D1058" s="76" t="s">
        <v>3393</v>
      </c>
      <c r="E1058" s="48" t="s">
        <v>1139</v>
      </c>
      <c r="F1058" s="87" t="s">
        <v>4424</v>
      </c>
      <c r="G1058" s="87"/>
      <c r="H1058" s="87"/>
      <c r="I1058" s="87"/>
      <c r="J1058" s="109"/>
      <c r="K1058" s="87"/>
      <c r="L1058" s="87"/>
      <c r="M1058" s="48" t="s">
        <v>3388</v>
      </c>
      <c r="N1058" s="49" t="s">
        <v>1715</v>
      </c>
      <c r="O1058" s="49"/>
      <c r="P1058" s="49"/>
      <c r="Q1058" s="102" t="s">
        <v>838</v>
      </c>
      <c r="R1058" s="103"/>
      <c r="S1058" s="48" t="s">
        <v>1858</v>
      </c>
      <c r="T1058" s="76" t="s">
        <v>832</v>
      </c>
      <c r="U1058" s="89"/>
      <c r="V1058" s="90">
        <v>1</v>
      </c>
      <c r="W1058" s="399">
        <f t="shared" si="634"/>
        <v>444807</v>
      </c>
      <c r="X1058" s="171" t="s">
        <v>3458</v>
      </c>
      <c r="Y1058" s="419"/>
      <c r="Z1058" s="473" t="s">
        <v>4575</v>
      </c>
      <c r="AA1058" s="473" t="s">
        <v>4575</v>
      </c>
      <c r="AB1058" s="473" t="s">
        <v>4576</v>
      </c>
      <c r="AC1058" s="132" t="str">
        <f t="shared" si="683"/>
        <v>【支払済】</v>
      </c>
      <c r="AD1058" s="132">
        <v>42779</v>
      </c>
      <c r="AE1058" s="132">
        <v>42779</v>
      </c>
      <c r="AF1058" s="132" t="str">
        <f t="shared" ref="AF1058:AF1087" si="684">+IF(AD1058=AE1058,"SAME","")</f>
        <v>SAME</v>
      </c>
      <c r="AG1058" s="132">
        <f t="shared" ref="AG1058:AG1087" si="685">+IF(AE1058="",AD1058,IF(AD1058&gt;AE1058,AE1058,AD1058))</f>
        <v>42779</v>
      </c>
      <c r="AH1058" s="132"/>
      <c r="AI1058" s="204"/>
      <c r="AJ1058" s="205"/>
      <c r="AK1058" s="206"/>
      <c r="AL1058" s="207"/>
      <c r="AM1058" s="150">
        <v>444807</v>
      </c>
      <c r="AN1058" s="111"/>
      <c r="AO1058" s="49" t="str">
        <f t="shared" si="637"/>
        <v>滋賀県大津市南郷５丁目中野ノ通９６５－３</v>
      </c>
      <c r="AP1058" s="208">
        <v>444807</v>
      </c>
      <c r="AQ1058" s="123">
        <v>42839</v>
      </c>
      <c r="AR1058" s="111">
        <v>444807</v>
      </c>
      <c r="AS1058" s="123"/>
      <c r="AT1058" s="111"/>
      <c r="AU1058" s="123"/>
      <c r="AV1058" s="111"/>
      <c r="AW1058" s="123"/>
      <c r="AX1058" s="111"/>
      <c r="AY1058" s="391">
        <f t="shared" ref="AY1058:AY1087" si="686">AR1058+AT1058+AV1058+AX1058</f>
        <v>444807</v>
      </c>
      <c r="AZ1058" s="99">
        <f t="shared" ref="AZ1058:AZ1087" si="687">IF(AM1058=0,"",AM1058-AR1058-AT1058-AV1058-AX1058)</f>
        <v>0</v>
      </c>
      <c r="BA1058" s="49" t="str">
        <f t="shared" ref="BA1058:BA1087" si="688">N1058</f>
        <v>滋賀県大津市南郷５丁目中野ノ通９６５－３</v>
      </c>
      <c r="BB1058" s="48">
        <f t="shared" ref="BB1058:BB1087" si="689">V1058</f>
        <v>1</v>
      </c>
      <c r="BC1058" s="96">
        <f t="shared" ref="BC1058:BC1087" si="690">Y1058</f>
        <v>0</v>
      </c>
      <c r="BD1058" s="89" t="str">
        <f t="shared" ref="BD1058:BD1087" si="691">AC1058</f>
        <v>【支払済】</v>
      </c>
      <c r="BE1058" s="97">
        <f t="shared" ref="BE1058:BE1087" si="692">IF(OR(AC1058="期限未記載",AC1058="期限超過"),AZ1058,0)</f>
        <v>0</v>
      </c>
      <c r="BF1058" s="97">
        <f t="shared" ref="BF1058:BF1087" si="693">IF(AND(BD1058&lt;=43506,BD1058&lt;&gt;""),AZ1058,0)</f>
        <v>0</v>
      </c>
      <c r="BG1058" s="97">
        <f t="shared" ref="BG1058:BG1087" si="694">IF(AND(BD1058&lt;=43511,BD1058&gt;=43507),AZ1058,0)</f>
        <v>0</v>
      </c>
      <c r="BH1058" s="97">
        <f t="shared" ref="BH1058:BH1087" si="695">IF(AND(BD1058&lt;=43516,BD1058&gt;=43512),AZ1058,0)</f>
        <v>0</v>
      </c>
      <c r="BI1058" s="97">
        <f t="shared" ref="BI1058:BI1087" si="696">IF(AND(BD1058&lt;=43521,BD1058&gt;=43517),AZ1058,0)</f>
        <v>0</v>
      </c>
      <c r="BJ1058" s="97">
        <f t="shared" ref="BJ1058:BJ1087" si="697">IF(AND(BD1058&lt;=43524,BD1058&gt;=43522),AZ1058,0)</f>
        <v>0</v>
      </c>
      <c r="BK1058" s="97">
        <f t="shared" ref="BK1058:BK1087" si="698">IF(AND(BD1058&lt;=43529,BD1058&gt;=43525),AZ1058,0)</f>
        <v>0</v>
      </c>
      <c r="BL1058" s="97">
        <f t="shared" ref="BL1058:BL1087" si="699">IF(AND(BD1058&lt;=43534,BD1058&gt;=43530),AZ1058,0)</f>
        <v>0</v>
      </c>
      <c r="BM1058" s="97">
        <f t="shared" ref="BM1058:BM1087" si="700">IF(AND(BD1058&lt;=43539,BD1058&gt;=43535),AZ1058,0)</f>
        <v>0</v>
      </c>
      <c r="BN1058" s="97">
        <f t="shared" ref="BN1058:BN1087" si="701">IF(AND(BD1058&lt;=43544,BD1058&gt;=43540),AZ1058,0)</f>
        <v>0</v>
      </c>
      <c r="BO1058" s="97">
        <f t="shared" ref="BO1058:BO1087" si="702">IF(AND(BD1058&lt;=43549,BD1058&gt;=43545),AZ1058,0)</f>
        <v>0</v>
      </c>
      <c r="BP1058" s="97">
        <f t="shared" ref="BP1058:BP1087" si="703">IF(AND(BD1058&lt;=43555,BD1058&gt;=43550),AZ1058,0)</f>
        <v>0</v>
      </c>
      <c r="BQ1058" s="97">
        <f t="shared" ref="BQ1058:BQ1087" si="704">IF(AND(BD1058&lt;=43560,BD1058&gt;=43556),AZ1058,0)</f>
        <v>0</v>
      </c>
      <c r="BR1058" s="97">
        <f t="shared" ref="BR1058:BR1087" si="705">IF(AND($BD1058&lt;=43565,$BD1058&gt;=43561),$AZ1058,0)</f>
        <v>0</v>
      </c>
      <c r="BS1058" s="98">
        <f t="shared" ref="BS1058:BS1087" si="706">AZ1058-SUM(BE1058:BR1058)</f>
        <v>0</v>
      </c>
      <c r="BT1058" s="182"/>
      <c r="BV1058" s="492"/>
    </row>
    <row r="1059" spans="1:74" s="118" customFormat="1" ht="31.5" customHeight="1" x14ac:dyDescent="0.25">
      <c r="A1059" s="74">
        <v>25</v>
      </c>
      <c r="B1059" s="75">
        <v>895</v>
      </c>
      <c r="C1059" s="49" t="s">
        <v>2109</v>
      </c>
      <c r="D1059" s="349" t="s">
        <v>4056</v>
      </c>
      <c r="E1059" s="48" t="s">
        <v>1095</v>
      </c>
      <c r="F1059" s="376" t="s">
        <v>4088</v>
      </c>
      <c r="G1059" s="376"/>
      <c r="H1059" s="376"/>
      <c r="I1059" s="376"/>
      <c r="J1059" s="376"/>
      <c r="K1059" s="376"/>
      <c r="L1059" s="376" t="s">
        <v>4087</v>
      </c>
      <c r="M1059" s="48" t="s">
        <v>3388</v>
      </c>
      <c r="N1059" s="49" t="s">
        <v>1716</v>
      </c>
      <c r="O1059" s="49"/>
      <c r="P1059" s="49"/>
      <c r="Q1059" s="102" t="s">
        <v>839</v>
      </c>
      <c r="R1059" s="103"/>
      <c r="S1059" s="48" t="s">
        <v>1858</v>
      </c>
      <c r="T1059" s="76" t="s">
        <v>832</v>
      </c>
      <c r="U1059" s="89"/>
      <c r="V1059" s="90">
        <v>9</v>
      </c>
      <c r="W1059" s="399">
        <f t="shared" si="634"/>
        <v>342539.77777777775</v>
      </c>
      <c r="X1059" s="171" t="s">
        <v>3459</v>
      </c>
      <c r="Y1059" s="419"/>
      <c r="Z1059" s="473" t="s">
        <v>4575</v>
      </c>
      <c r="AA1059" s="473" t="s">
        <v>4575</v>
      </c>
      <c r="AB1059" s="473" t="s">
        <v>4576</v>
      </c>
      <c r="AC1059" s="132" t="str">
        <f t="shared" si="683"/>
        <v>【支払済】</v>
      </c>
      <c r="AD1059" s="132">
        <v>42822</v>
      </c>
      <c r="AE1059" s="132">
        <v>42822</v>
      </c>
      <c r="AF1059" s="132" t="str">
        <f t="shared" si="684"/>
        <v>SAME</v>
      </c>
      <c r="AG1059" s="132">
        <f t="shared" si="685"/>
        <v>42822</v>
      </c>
      <c r="AH1059" s="132"/>
      <c r="AI1059" s="204"/>
      <c r="AJ1059" s="205"/>
      <c r="AK1059" s="211"/>
      <c r="AL1059" s="207"/>
      <c r="AM1059" s="150">
        <f>1351442+216427*8</f>
        <v>3082858</v>
      </c>
      <c r="AN1059" s="111"/>
      <c r="AO1059" s="49" t="str">
        <f t="shared" si="637"/>
        <v>滋賀県大津市八屋戸２１０５</v>
      </c>
      <c r="AP1059" s="208"/>
      <c r="AQ1059" s="123" t="s">
        <v>1868</v>
      </c>
      <c r="AR1059" s="111">
        <v>3082858</v>
      </c>
      <c r="AS1059" s="123"/>
      <c r="AT1059" s="111"/>
      <c r="AU1059" s="123"/>
      <c r="AV1059" s="111"/>
      <c r="AW1059" s="124"/>
      <c r="AX1059" s="122"/>
      <c r="AY1059" s="391">
        <f t="shared" si="686"/>
        <v>3082858</v>
      </c>
      <c r="AZ1059" s="99">
        <f t="shared" si="687"/>
        <v>0</v>
      </c>
      <c r="BA1059" s="49" t="str">
        <f t="shared" si="688"/>
        <v>滋賀県大津市八屋戸２１０５</v>
      </c>
      <c r="BB1059" s="48">
        <f t="shared" si="689"/>
        <v>9</v>
      </c>
      <c r="BC1059" s="96">
        <f t="shared" si="690"/>
        <v>0</v>
      </c>
      <c r="BD1059" s="89" t="str">
        <f t="shared" si="691"/>
        <v>【支払済】</v>
      </c>
      <c r="BE1059" s="97">
        <f t="shared" si="692"/>
        <v>0</v>
      </c>
      <c r="BF1059" s="97">
        <f t="shared" si="693"/>
        <v>0</v>
      </c>
      <c r="BG1059" s="97">
        <f t="shared" si="694"/>
        <v>0</v>
      </c>
      <c r="BH1059" s="97">
        <f t="shared" si="695"/>
        <v>0</v>
      </c>
      <c r="BI1059" s="97">
        <f t="shared" si="696"/>
        <v>0</v>
      </c>
      <c r="BJ1059" s="97">
        <f t="shared" si="697"/>
        <v>0</v>
      </c>
      <c r="BK1059" s="97">
        <f t="shared" si="698"/>
        <v>0</v>
      </c>
      <c r="BL1059" s="97">
        <f t="shared" si="699"/>
        <v>0</v>
      </c>
      <c r="BM1059" s="97">
        <f t="shared" si="700"/>
        <v>0</v>
      </c>
      <c r="BN1059" s="97">
        <f t="shared" si="701"/>
        <v>0</v>
      </c>
      <c r="BO1059" s="97">
        <f t="shared" si="702"/>
        <v>0</v>
      </c>
      <c r="BP1059" s="97">
        <f t="shared" si="703"/>
        <v>0</v>
      </c>
      <c r="BQ1059" s="97">
        <f t="shared" si="704"/>
        <v>0</v>
      </c>
      <c r="BR1059" s="97">
        <f t="shared" si="705"/>
        <v>0</v>
      </c>
      <c r="BS1059" s="98">
        <f t="shared" si="706"/>
        <v>0</v>
      </c>
      <c r="BT1059" s="182"/>
      <c r="BU1059" s="100"/>
      <c r="BV1059" s="492"/>
    </row>
    <row r="1060" spans="1:74" s="118" customFormat="1" ht="31.5" customHeight="1" x14ac:dyDescent="0.25">
      <c r="A1060" s="74">
        <v>25</v>
      </c>
      <c r="B1060" s="75">
        <v>896</v>
      </c>
      <c r="C1060" s="49" t="s">
        <v>2109</v>
      </c>
      <c r="D1060" s="349" t="s">
        <v>4056</v>
      </c>
      <c r="E1060" s="48" t="s">
        <v>1113</v>
      </c>
      <c r="F1060" s="376" t="s">
        <v>4089</v>
      </c>
      <c r="G1060" s="376"/>
      <c r="H1060" s="376"/>
      <c r="I1060" s="376"/>
      <c r="J1060" s="376"/>
      <c r="K1060" s="376"/>
      <c r="L1060" s="376" t="s">
        <v>4087</v>
      </c>
      <c r="M1060" s="48" t="s">
        <v>3388</v>
      </c>
      <c r="N1060" s="49" t="s">
        <v>1713</v>
      </c>
      <c r="O1060" s="49"/>
      <c r="P1060" s="49"/>
      <c r="Q1060" s="102" t="s">
        <v>836</v>
      </c>
      <c r="R1060" s="103"/>
      <c r="S1060" s="48" t="s">
        <v>1858</v>
      </c>
      <c r="T1060" s="76" t="s">
        <v>832</v>
      </c>
      <c r="U1060" s="89"/>
      <c r="V1060" s="90">
        <v>7</v>
      </c>
      <c r="W1060" s="399">
        <f t="shared" si="634"/>
        <v>385268.42857142858</v>
      </c>
      <c r="X1060" s="171" t="s">
        <v>3460</v>
      </c>
      <c r="Y1060" s="419"/>
      <c r="Z1060" s="473" t="s">
        <v>4575</v>
      </c>
      <c r="AA1060" s="473" t="s">
        <v>4575</v>
      </c>
      <c r="AB1060" s="473" t="s">
        <v>4576</v>
      </c>
      <c r="AC1060" s="132" t="str">
        <f t="shared" si="683"/>
        <v>【支払済】</v>
      </c>
      <c r="AD1060" s="132">
        <v>42822</v>
      </c>
      <c r="AE1060" s="132">
        <v>42822</v>
      </c>
      <c r="AF1060" s="132" t="str">
        <f t="shared" si="684"/>
        <v>SAME</v>
      </c>
      <c r="AG1060" s="132">
        <f t="shared" si="685"/>
        <v>42822</v>
      </c>
      <c r="AH1060" s="132"/>
      <c r="AI1060" s="204"/>
      <c r="AJ1060" s="205"/>
      <c r="AK1060" s="211"/>
      <c r="AL1060" s="207"/>
      <c r="AM1060" s="150">
        <f>1398317+216427*6</f>
        <v>2696879</v>
      </c>
      <c r="AN1060" s="111"/>
      <c r="AO1060" s="49" t="str">
        <f t="shared" si="637"/>
        <v>滋賀県大津市北小松１７０９－４～１０</v>
      </c>
      <c r="AP1060" s="208"/>
      <c r="AQ1060" s="123">
        <v>42878</v>
      </c>
      <c r="AR1060" s="111">
        <v>2696879</v>
      </c>
      <c r="AS1060" s="123"/>
      <c r="AT1060" s="111"/>
      <c r="AU1060" s="123"/>
      <c r="AV1060" s="111"/>
      <c r="AW1060" s="123"/>
      <c r="AX1060" s="111"/>
      <c r="AY1060" s="391">
        <f t="shared" si="686"/>
        <v>2696879</v>
      </c>
      <c r="AZ1060" s="99">
        <f t="shared" si="687"/>
        <v>0</v>
      </c>
      <c r="BA1060" s="49" t="str">
        <f t="shared" si="688"/>
        <v>滋賀県大津市北小松１７０９－４～１０</v>
      </c>
      <c r="BB1060" s="48">
        <f t="shared" si="689"/>
        <v>7</v>
      </c>
      <c r="BC1060" s="96">
        <f t="shared" si="690"/>
        <v>0</v>
      </c>
      <c r="BD1060" s="89" t="str">
        <f t="shared" si="691"/>
        <v>【支払済】</v>
      </c>
      <c r="BE1060" s="97">
        <f t="shared" si="692"/>
        <v>0</v>
      </c>
      <c r="BF1060" s="97">
        <f t="shared" si="693"/>
        <v>0</v>
      </c>
      <c r="BG1060" s="97">
        <f t="shared" si="694"/>
        <v>0</v>
      </c>
      <c r="BH1060" s="97">
        <f t="shared" si="695"/>
        <v>0</v>
      </c>
      <c r="BI1060" s="97">
        <f t="shared" si="696"/>
        <v>0</v>
      </c>
      <c r="BJ1060" s="97">
        <f t="shared" si="697"/>
        <v>0</v>
      </c>
      <c r="BK1060" s="97">
        <f t="shared" si="698"/>
        <v>0</v>
      </c>
      <c r="BL1060" s="97">
        <f t="shared" si="699"/>
        <v>0</v>
      </c>
      <c r="BM1060" s="97">
        <f t="shared" si="700"/>
        <v>0</v>
      </c>
      <c r="BN1060" s="97">
        <f t="shared" si="701"/>
        <v>0</v>
      </c>
      <c r="BO1060" s="97">
        <f t="shared" si="702"/>
        <v>0</v>
      </c>
      <c r="BP1060" s="97">
        <f t="shared" si="703"/>
        <v>0</v>
      </c>
      <c r="BQ1060" s="97">
        <f t="shared" si="704"/>
        <v>0</v>
      </c>
      <c r="BR1060" s="97">
        <f t="shared" si="705"/>
        <v>0</v>
      </c>
      <c r="BS1060" s="98">
        <f t="shared" si="706"/>
        <v>0</v>
      </c>
      <c r="BT1060" s="182"/>
      <c r="BU1060" s="100"/>
      <c r="BV1060" s="492"/>
    </row>
    <row r="1061" spans="1:74" s="100" customFormat="1" ht="31.5" customHeight="1" x14ac:dyDescent="0.25">
      <c r="A1061" s="74">
        <v>25</v>
      </c>
      <c r="B1061" s="75">
        <v>897</v>
      </c>
      <c r="C1061" s="49" t="s">
        <v>2109</v>
      </c>
      <c r="D1061" s="76" t="s">
        <v>3393</v>
      </c>
      <c r="E1061" s="48" t="s">
        <v>1226</v>
      </c>
      <c r="F1061" s="87"/>
      <c r="G1061" s="87"/>
      <c r="H1061" s="87"/>
      <c r="I1061" s="87"/>
      <c r="J1061" s="109"/>
      <c r="K1061" s="87"/>
      <c r="L1061" s="87"/>
      <c r="M1061" s="48" t="s">
        <v>3388</v>
      </c>
      <c r="N1061" s="49" t="s">
        <v>1714</v>
      </c>
      <c r="O1061" s="49"/>
      <c r="P1061" s="49"/>
      <c r="Q1061" s="102" t="s">
        <v>837</v>
      </c>
      <c r="R1061" s="103"/>
      <c r="S1061" s="48" t="s">
        <v>1858</v>
      </c>
      <c r="T1061" s="76" t="s">
        <v>832</v>
      </c>
      <c r="U1061" s="89"/>
      <c r="V1061" s="90">
        <v>1</v>
      </c>
      <c r="W1061" s="399">
        <f t="shared" ref="W1061:W1087" si="707">(AM1061+AN1061)/V1061</f>
        <v>414127</v>
      </c>
      <c r="X1061" s="171" t="s">
        <v>3461</v>
      </c>
      <c r="Y1061" s="433" t="s">
        <v>2310</v>
      </c>
      <c r="Z1061" s="473" t="s">
        <v>4575</v>
      </c>
      <c r="AA1061" s="473" t="s">
        <v>4575</v>
      </c>
      <c r="AB1061" s="476" t="s">
        <v>4608</v>
      </c>
      <c r="AC1061" s="132" t="str">
        <f t="shared" si="683"/>
        <v>【支払済】</v>
      </c>
      <c r="AD1061" s="132">
        <v>42779</v>
      </c>
      <c r="AE1061" s="132">
        <v>42779</v>
      </c>
      <c r="AF1061" s="132" t="str">
        <f t="shared" si="684"/>
        <v>SAME</v>
      </c>
      <c r="AG1061" s="132">
        <f t="shared" si="685"/>
        <v>42779</v>
      </c>
      <c r="AH1061" s="132"/>
      <c r="AI1061" s="204"/>
      <c r="AJ1061" s="205"/>
      <c r="AK1061" s="211"/>
      <c r="AL1061" s="207"/>
      <c r="AM1061" s="150">
        <v>414127</v>
      </c>
      <c r="AN1061" s="111"/>
      <c r="AO1061" s="49" t="str">
        <f t="shared" ref="AO1061:AO1087" si="708">N1061</f>
        <v>滋賀県大津市北小松字賊山１８０３－１５</v>
      </c>
      <c r="AP1061" s="208"/>
      <c r="AQ1061" s="123">
        <v>42839</v>
      </c>
      <c r="AR1061" s="111">
        <v>414127</v>
      </c>
      <c r="AS1061" s="123"/>
      <c r="AT1061" s="111"/>
      <c r="AU1061" s="123"/>
      <c r="AV1061" s="111"/>
      <c r="AW1061" s="123"/>
      <c r="AX1061" s="111"/>
      <c r="AY1061" s="391">
        <f t="shared" si="686"/>
        <v>414127</v>
      </c>
      <c r="AZ1061" s="99">
        <f t="shared" si="687"/>
        <v>0</v>
      </c>
      <c r="BA1061" s="49" t="str">
        <f t="shared" si="688"/>
        <v>滋賀県大津市北小松字賊山１８０３－１５</v>
      </c>
      <c r="BB1061" s="48">
        <f t="shared" si="689"/>
        <v>1</v>
      </c>
      <c r="BC1061" s="96" t="str">
        <f t="shared" si="690"/>
        <v>自社物件</v>
      </c>
      <c r="BD1061" s="89" t="str">
        <f t="shared" si="691"/>
        <v>【支払済】</v>
      </c>
      <c r="BE1061" s="97">
        <f t="shared" si="692"/>
        <v>0</v>
      </c>
      <c r="BF1061" s="97">
        <f t="shared" si="693"/>
        <v>0</v>
      </c>
      <c r="BG1061" s="97">
        <f t="shared" si="694"/>
        <v>0</v>
      </c>
      <c r="BH1061" s="97">
        <f t="shared" si="695"/>
        <v>0</v>
      </c>
      <c r="BI1061" s="97">
        <f t="shared" si="696"/>
        <v>0</v>
      </c>
      <c r="BJ1061" s="97">
        <f t="shared" si="697"/>
        <v>0</v>
      </c>
      <c r="BK1061" s="97">
        <f t="shared" si="698"/>
        <v>0</v>
      </c>
      <c r="BL1061" s="97">
        <f t="shared" si="699"/>
        <v>0</v>
      </c>
      <c r="BM1061" s="97">
        <f t="shared" si="700"/>
        <v>0</v>
      </c>
      <c r="BN1061" s="97">
        <f t="shared" si="701"/>
        <v>0</v>
      </c>
      <c r="BO1061" s="97">
        <f t="shared" si="702"/>
        <v>0</v>
      </c>
      <c r="BP1061" s="97">
        <f t="shared" si="703"/>
        <v>0</v>
      </c>
      <c r="BQ1061" s="97">
        <f t="shared" si="704"/>
        <v>0</v>
      </c>
      <c r="BR1061" s="97">
        <f t="shared" si="705"/>
        <v>0</v>
      </c>
      <c r="BS1061" s="98">
        <f t="shared" si="706"/>
        <v>0</v>
      </c>
      <c r="BT1061" s="182"/>
      <c r="BU1061" s="58"/>
      <c r="BV1061" s="492"/>
    </row>
    <row r="1062" spans="1:74" s="118" customFormat="1" ht="31.5" customHeight="1" x14ac:dyDescent="0.25">
      <c r="A1062" s="74">
        <v>40</v>
      </c>
      <c r="B1062" s="75">
        <v>696</v>
      </c>
      <c r="C1062" s="114" t="s">
        <v>848</v>
      </c>
      <c r="D1062" s="349" t="s">
        <v>4200</v>
      </c>
      <c r="E1062" s="76" t="s">
        <v>1022</v>
      </c>
      <c r="F1062" s="380" t="s">
        <v>4219</v>
      </c>
      <c r="G1062" s="101"/>
      <c r="H1062" s="101"/>
      <c r="I1062" s="101"/>
      <c r="J1062" s="257"/>
      <c r="K1062" s="101"/>
      <c r="L1062" s="380" t="s">
        <v>4218</v>
      </c>
      <c r="M1062" s="77"/>
      <c r="N1062" s="114" t="s">
        <v>1964</v>
      </c>
      <c r="O1062" s="76" t="s">
        <v>3745</v>
      </c>
      <c r="P1062" s="76" t="str">
        <f t="shared" ref="P1062:P1093" si="709">IF(COUNTIF(N1062,"*未確定*"),"番地未確定","")</f>
        <v/>
      </c>
      <c r="Q1062" s="102" t="s">
        <v>849</v>
      </c>
      <c r="R1062" s="103"/>
      <c r="S1062" s="48" t="s">
        <v>1853</v>
      </c>
      <c r="T1062" s="76" t="s">
        <v>850</v>
      </c>
      <c r="U1062" s="89"/>
      <c r="V1062" s="90">
        <v>1</v>
      </c>
      <c r="W1062" s="399">
        <f t="shared" si="707"/>
        <v>161610</v>
      </c>
      <c r="X1062" s="171" t="s">
        <v>3602</v>
      </c>
      <c r="Y1062" s="419"/>
      <c r="Z1062" s="473" t="s">
        <v>4575</v>
      </c>
      <c r="AA1062" s="473" t="s">
        <v>4575</v>
      </c>
      <c r="AB1062" s="473" t="s">
        <v>4576</v>
      </c>
      <c r="AC1062" s="132" t="str">
        <f t="shared" si="683"/>
        <v>【支払済】</v>
      </c>
      <c r="AD1062" s="132">
        <v>42075</v>
      </c>
      <c r="AE1062" s="132">
        <v>42076</v>
      </c>
      <c r="AF1062" s="132" t="str">
        <f t="shared" si="684"/>
        <v/>
      </c>
      <c r="AG1062" s="132">
        <f t="shared" si="685"/>
        <v>42075</v>
      </c>
      <c r="AH1062" s="132"/>
      <c r="AI1062" s="204"/>
      <c r="AJ1062" s="205"/>
      <c r="AK1062" s="211"/>
      <c r="AL1062" s="207"/>
      <c r="AM1062" s="208">
        <v>161610</v>
      </c>
      <c r="AN1062" s="93"/>
      <c r="AO1062" s="49" t="str">
        <f t="shared" si="708"/>
        <v>福岡県朝倉市牛木３２５－１</v>
      </c>
      <c r="AP1062" s="208"/>
      <c r="AQ1062" s="89">
        <v>43601</v>
      </c>
      <c r="AR1062" s="93">
        <v>161610</v>
      </c>
      <c r="AS1062" s="89"/>
      <c r="AT1062" s="93"/>
      <c r="AU1062" s="89"/>
      <c r="AV1062" s="93"/>
      <c r="AW1062" s="107"/>
      <c r="AX1062" s="103"/>
      <c r="AY1062" s="391">
        <f t="shared" si="686"/>
        <v>161610</v>
      </c>
      <c r="AZ1062" s="95">
        <f t="shared" si="687"/>
        <v>0</v>
      </c>
      <c r="BA1062" s="49" t="str">
        <f t="shared" si="688"/>
        <v>福岡県朝倉市牛木３２５－１</v>
      </c>
      <c r="BB1062" s="48">
        <f t="shared" si="689"/>
        <v>1</v>
      </c>
      <c r="BC1062" s="96">
        <f t="shared" si="690"/>
        <v>0</v>
      </c>
      <c r="BD1062" s="89" t="str">
        <f t="shared" si="691"/>
        <v>【支払済】</v>
      </c>
      <c r="BE1062" s="97">
        <f t="shared" si="692"/>
        <v>0</v>
      </c>
      <c r="BF1062" s="97">
        <f t="shared" si="693"/>
        <v>0</v>
      </c>
      <c r="BG1062" s="97">
        <f t="shared" si="694"/>
        <v>0</v>
      </c>
      <c r="BH1062" s="97">
        <f t="shared" si="695"/>
        <v>0</v>
      </c>
      <c r="BI1062" s="97">
        <f t="shared" si="696"/>
        <v>0</v>
      </c>
      <c r="BJ1062" s="97">
        <f t="shared" si="697"/>
        <v>0</v>
      </c>
      <c r="BK1062" s="97">
        <f t="shared" si="698"/>
        <v>0</v>
      </c>
      <c r="BL1062" s="97">
        <f t="shared" si="699"/>
        <v>0</v>
      </c>
      <c r="BM1062" s="97">
        <f t="shared" si="700"/>
        <v>0</v>
      </c>
      <c r="BN1062" s="97">
        <f t="shared" si="701"/>
        <v>0</v>
      </c>
      <c r="BO1062" s="97">
        <f t="shared" si="702"/>
        <v>0</v>
      </c>
      <c r="BP1062" s="97">
        <f t="shared" si="703"/>
        <v>0</v>
      </c>
      <c r="BQ1062" s="97">
        <f t="shared" si="704"/>
        <v>0</v>
      </c>
      <c r="BR1062" s="97">
        <f t="shared" si="705"/>
        <v>0</v>
      </c>
      <c r="BS1062" s="98">
        <f t="shared" si="706"/>
        <v>0</v>
      </c>
      <c r="BT1062" s="182"/>
      <c r="BU1062" s="58"/>
      <c r="BV1062" s="492"/>
    </row>
    <row r="1063" spans="1:74" s="118" customFormat="1" ht="31.5" customHeight="1" x14ac:dyDescent="0.25">
      <c r="A1063" s="74">
        <v>40</v>
      </c>
      <c r="B1063" s="75">
        <v>710</v>
      </c>
      <c r="C1063" s="114" t="s">
        <v>2087</v>
      </c>
      <c r="D1063" s="76" t="s">
        <v>2988</v>
      </c>
      <c r="E1063" s="76" t="s">
        <v>1034</v>
      </c>
      <c r="F1063" s="101"/>
      <c r="G1063" s="101"/>
      <c r="H1063" s="101"/>
      <c r="I1063" s="101"/>
      <c r="J1063" s="257"/>
      <c r="K1063" s="101"/>
      <c r="L1063" s="101"/>
      <c r="M1063" s="77"/>
      <c r="N1063" s="114" t="s">
        <v>1974</v>
      </c>
      <c r="O1063" s="76" t="s">
        <v>3745</v>
      </c>
      <c r="P1063" s="76" t="str">
        <f t="shared" si="709"/>
        <v>番地未確定</v>
      </c>
      <c r="Q1063" s="115" t="s">
        <v>871</v>
      </c>
      <c r="R1063" s="103"/>
      <c r="S1063" s="48" t="s">
        <v>1853</v>
      </c>
      <c r="T1063" s="76" t="s">
        <v>860</v>
      </c>
      <c r="U1063" s="89"/>
      <c r="V1063" s="90">
        <v>1</v>
      </c>
      <c r="W1063" s="399">
        <f t="shared" si="707"/>
        <v>2497551</v>
      </c>
      <c r="X1063" s="171" t="s">
        <v>3598</v>
      </c>
      <c r="Y1063" s="56"/>
      <c r="Z1063" s="473" t="s">
        <v>4630</v>
      </c>
      <c r="AA1063" s="473" t="s">
        <v>4631</v>
      </c>
      <c r="AB1063" s="474" t="s">
        <v>4631</v>
      </c>
      <c r="AC1063" s="132" t="str">
        <f t="shared" si="683"/>
        <v>【支払済】</v>
      </c>
      <c r="AD1063" s="132">
        <v>42821</v>
      </c>
      <c r="AE1063" s="132">
        <v>42821</v>
      </c>
      <c r="AF1063" s="132" t="str">
        <f t="shared" si="684"/>
        <v>SAME</v>
      </c>
      <c r="AG1063" s="132">
        <f t="shared" si="685"/>
        <v>42821</v>
      </c>
      <c r="AH1063" s="132"/>
      <c r="AI1063" s="204"/>
      <c r="AJ1063" s="205"/>
      <c r="AK1063" s="211"/>
      <c r="AL1063" s="207"/>
      <c r="AM1063" s="208">
        <v>2497551</v>
      </c>
      <c r="AN1063" s="93"/>
      <c r="AO1063" s="49" t="str">
        <f t="shared" si="708"/>
        <v>福岡県築上郡上毛町緒方（番地未確定）－１～２</v>
      </c>
      <c r="AP1063" s="208"/>
      <c r="AQ1063" s="89">
        <v>43544</v>
      </c>
      <c r="AR1063" s="93">
        <v>2497551</v>
      </c>
      <c r="AS1063" s="89"/>
      <c r="AT1063" s="93"/>
      <c r="AU1063" s="89"/>
      <c r="AV1063" s="93"/>
      <c r="AW1063" s="107"/>
      <c r="AX1063" s="103"/>
      <c r="AY1063" s="391">
        <f t="shared" si="686"/>
        <v>2497551</v>
      </c>
      <c r="AZ1063" s="95">
        <f t="shared" si="687"/>
        <v>0</v>
      </c>
      <c r="BA1063" s="49" t="str">
        <f t="shared" si="688"/>
        <v>福岡県築上郡上毛町緒方（番地未確定）－１～２</v>
      </c>
      <c r="BB1063" s="48">
        <f t="shared" si="689"/>
        <v>1</v>
      </c>
      <c r="BC1063" s="96">
        <f t="shared" si="690"/>
        <v>0</v>
      </c>
      <c r="BD1063" s="89" t="str">
        <f t="shared" si="691"/>
        <v>【支払済】</v>
      </c>
      <c r="BE1063" s="97">
        <f t="shared" si="692"/>
        <v>0</v>
      </c>
      <c r="BF1063" s="97">
        <f t="shared" si="693"/>
        <v>0</v>
      </c>
      <c r="BG1063" s="97">
        <f t="shared" si="694"/>
        <v>0</v>
      </c>
      <c r="BH1063" s="97">
        <f t="shared" si="695"/>
        <v>0</v>
      </c>
      <c r="BI1063" s="97">
        <f t="shared" si="696"/>
        <v>0</v>
      </c>
      <c r="BJ1063" s="97">
        <f t="shared" si="697"/>
        <v>0</v>
      </c>
      <c r="BK1063" s="97">
        <f t="shared" si="698"/>
        <v>0</v>
      </c>
      <c r="BL1063" s="97">
        <f t="shared" si="699"/>
        <v>0</v>
      </c>
      <c r="BM1063" s="97">
        <f t="shared" si="700"/>
        <v>0</v>
      </c>
      <c r="BN1063" s="97">
        <f t="shared" si="701"/>
        <v>0</v>
      </c>
      <c r="BO1063" s="97">
        <f t="shared" si="702"/>
        <v>0</v>
      </c>
      <c r="BP1063" s="97">
        <f t="shared" si="703"/>
        <v>0</v>
      </c>
      <c r="BQ1063" s="97">
        <f t="shared" si="704"/>
        <v>0</v>
      </c>
      <c r="BR1063" s="97">
        <f t="shared" si="705"/>
        <v>0</v>
      </c>
      <c r="BS1063" s="130">
        <f t="shared" si="706"/>
        <v>0</v>
      </c>
      <c r="BT1063" s="183"/>
      <c r="BU1063" s="58"/>
      <c r="BV1063" s="492"/>
    </row>
    <row r="1064" spans="1:74" s="118" customFormat="1" ht="31.5" customHeight="1" x14ac:dyDescent="0.25">
      <c r="A1064" s="74">
        <v>40</v>
      </c>
      <c r="B1064" s="75">
        <v>709</v>
      </c>
      <c r="C1064" s="114" t="s">
        <v>2087</v>
      </c>
      <c r="D1064" s="349" t="s">
        <v>4126</v>
      </c>
      <c r="E1064" s="76" t="s">
        <v>1034</v>
      </c>
      <c r="F1064" s="380" t="s">
        <v>4182</v>
      </c>
      <c r="G1064" s="380"/>
      <c r="H1064" s="380"/>
      <c r="I1064" s="380"/>
      <c r="J1064" s="380"/>
      <c r="K1064" s="380"/>
      <c r="L1064" s="380" t="s">
        <v>4167</v>
      </c>
      <c r="M1064" s="77"/>
      <c r="N1064" s="114" t="s">
        <v>4181</v>
      </c>
      <c r="O1064" s="76" t="s">
        <v>3745</v>
      </c>
      <c r="P1064" s="76" t="str">
        <f t="shared" si="709"/>
        <v>番地未確定</v>
      </c>
      <c r="Q1064" s="115" t="s">
        <v>872</v>
      </c>
      <c r="R1064" s="103"/>
      <c r="S1064" s="48" t="s">
        <v>1853</v>
      </c>
      <c r="T1064" s="76" t="s">
        <v>860</v>
      </c>
      <c r="U1064" s="89">
        <v>42851</v>
      </c>
      <c r="V1064" s="90">
        <v>1</v>
      </c>
      <c r="W1064" s="399">
        <f t="shared" si="707"/>
        <v>321572</v>
      </c>
      <c r="X1064" s="171" t="s">
        <v>3598</v>
      </c>
      <c r="Y1064" s="419"/>
      <c r="Z1064" s="473" t="s">
        <v>4630</v>
      </c>
      <c r="AA1064" s="473" t="s">
        <v>4631</v>
      </c>
      <c r="AB1064" s="473" t="s">
        <v>4631</v>
      </c>
      <c r="AC1064" s="132" t="str">
        <f t="shared" si="683"/>
        <v>【支払済】</v>
      </c>
      <c r="AD1064" s="132">
        <v>42821</v>
      </c>
      <c r="AE1064" s="132">
        <v>42821</v>
      </c>
      <c r="AF1064" s="132" t="str">
        <f t="shared" si="684"/>
        <v>SAME</v>
      </c>
      <c r="AG1064" s="132">
        <f t="shared" si="685"/>
        <v>42821</v>
      </c>
      <c r="AH1064" s="132"/>
      <c r="AI1064" s="204"/>
      <c r="AJ1064" s="205"/>
      <c r="AK1064" s="211"/>
      <c r="AL1064" s="207"/>
      <c r="AM1064" s="208">
        <v>321572</v>
      </c>
      <c r="AN1064" s="93"/>
      <c r="AO1064" s="49" t="str">
        <f t="shared" si="708"/>
        <v>福岡県築上郡上毛町大字緒方（番地未確定）－１～２</v>
      </c>
      <c r="AP1064" s="208"/>
      <c r="AQ1064" s="89">
        <v>42851</v>
      </c>
      <c r="AR1064" s="93">
        <v>321572</v>
      </c>
      <c r="AS1064" s="89"/>
      <c r="AT1064" s="93"/>
      <c r="AU1064" s="89"/>
      <c r="AV1064" s="93"/>
      <c r="AW1064" s="107"/>
      <c r="AX1064" s="103"/>
      <c r="AY1064" s="391">
        <f t="shared" si="686"/>
        <v>321572</v>
      </c>
      <c r="AZ1064" s="95">
        <f t="shared" si="687"/>
        <v>0</v>
      </c>
      <c r="BA1064" s="49" t="str">
        <f t="shared" si="688"/>
        <v>福岡県築上郡上毛町大字緒方（番地未確定）－１～２</v>
      </c>
      <c r="BB1064" s="48">
        <f t="shared" si="689"/>
        <v>1</v>
      </c>
      <c r="BC1064" s="96">
        <f t="shared" si="690"/>
        <v>0</v>
      </c>
      <c r="BD1064" s="89" t="str">
        <f t="shared" si="691"/>
        <v>【支払済】</v>
      </c>
      <c r="BE1064" s="97">
        <f t="shared" si="692"/>
        <v>0</v>
      </c>
      <c r="BF1064" s="97">
        <f t="shared" si="693"/>
        <v>0</v>
      </c>
      <c r="BG1064" s="97">
        <f t="shared" si="694"/>
        <v>0</v>
      </c>
      <c r="BH1064" s="97">
        <f t="shared" si="695"/>
        <v>0</v>
      </c>
      <c r="BI1064" s="97">
        <f t="shared" si="696"/>
        <v>0</v>
      </c>
      <c r="BJ1064" s="97">
        <f t="shared" si="697"/>
        <v>0</v>
      </c>
      <c r="BK1064" s="97">
        <f t="shared" si="698"/>
        <v>0</v>
      </c>
      <c r="BL1064" s="97">
        <f t="shared" si="699"/>
        <v>0</v>
      </c>
      <c r="BM1064" s="97">
        <f t="shared" si="700"/>
        <v>0</v>
      </c>
      <c r="BN1064" s="97">
        <f t="shared" si="701"/>
        <v>0</v>
      </c>
      <c r="BO1064" s="97">
        <f t="shared" si="702"/>
        <v>0</v>
      </c>
      <c r="BP1064" s="97">
        <f t="shared" si="703"/>
        <v>0</v>
      </c>
      <c r="BQ1064" s="97">
        <f t="shared" si="704"/>
        <v>0</v>
      </c>
      <c r="BR1064" s="97">
        <f t="shared" si="705"/>
        <v>0</v>
      </c>
      <c r="BS1064" s="130">
        <f t="shared" si="706"/>
        <v>0</v>
      </c>
      <c r="BT1064" s="183"/>
      <c r="BU1064" s="58"/>
      <c r="BV1064" s="492"/>
    </row>
    <row r="1065" spans="1:74" s="100" customFormat="1" ht="31.5" customHeight="1" x14ac:dyDescent="0.25">
      <c r="A1065" s="74">
        <v>40</v>
      </c>
      <c r="B1065" s="75">
        <v>703</v>
      </c>
      <c r="C1065" s="114" t="s">
        <v>861</v>
      </c>
      <c r="D1065" s="76" t="s">
        <v>2988</v>
      </c>
      <c r="E1065" s="76" t="s">
        <v>1030</v>
      </c>
      <c r="F1065" s="101"/>
      <c r="G1065" s="101"/>
      <c r="H1065" s="101"/>
      <c r="I1065" s="101"/>
      <c r="J1065" s="257"/>
      <c r="K1065" s="101"/>
      <c r="L1065" s="101"/>
      <c r="M1065" s="77"/>
      <c r="N1065" s="114" t="s">
        <v>1969</v>
      </c>
      <c r="O1065" s="76" t="s">
        <v>3745</v>
      </c>
      <c r="P1065" s="76" t="str">
        <f t="shared" si="709"/>
        <v>番地未確定</v>
      </c>
      <c r="Q1065" s="102" t="s">
        <v>865</v>
      </c>
      <c r="R1065" s="103"/>
      <c r="S1065" s="48" t="s">
        <v>1853</v>
      </c>
      <c r="T1065" s="76" t="s">
        <v>860</v>
      </c>
      <c r="U1065" s="89">
        <v>42821</v>
      </c>
      <c r="V1065" s="90">
        <v>1</v>
      </c>
      <c r="W1065" s="399">
        <f t="shared" si="707"/>
        <v>702170</v>
      </c>
      <c r="X1065" s="171" t="s">
        <v>3585</v>
      </c>
      <c r="Y1065" s="419"/>
      <c r="Z1065" s="473" t="s">
        <v>4630</v>
      </c>
      <c r="AA1065" s="473" t="s">
        <v>4631</v>
      </c>
      <c r="AB1065" s="473" t="s">
        <v>4631</v>
      </c>
      <c r="AC1065" s="132" t="str">
        <f t="shared" si="683"/>
        <v>【支払済】</v>
      </c>
      <c r="AD1065" s="132">
        <v>42821</v>
      </c>
      <c r="AE1065" s="132">
        <v>42821</v>
      </c>
      <c r="AF1065" s="132" t="str">
        <f t="shared" si="684"/>
        <v>SAME</v>
      </c>
      <c r="AG1065" s="132">
        <f t="shared" si="685"/>
        <v>42821</v>
      </c>
      <c r="AH1065" s="132"/>
      <c r="AI1065" s="204"/>
      <c r="AJ1065" s="205"/>
      <c r="AK1065" s="211"/>
      <c r="AL1065" s="207"/>
      <c r="AM1065" s="208">
        <v>702170</v>
      </c>
      <c r="AN1065" s="93"/>
      <c r="AO1065" s="49" t="str">
        <f t="shared" si="708"/>
        <v>福岡県行橋市下検地（番地未確定）－１～３</v>
      </c>
      <c r="AP1065" s="208"/>
      <c r="AQ1065" s="89">
        <v>43544</v>
      </c>
      <c r="AR1065" s="93">
        <v>702170</v>
      </c>
      <c r="AS1065" s="89"/>
      <c r="AT1065" s="93"/>
      <c r="AU1065" s="89"/>
      <c r="AV1065" s="93"/>
      <c r="AW1065" s="107"/>
      <c r="AX1065" s="103"/>
      <c r="AY1065" s="391">
        <f t="shared" si="686"/>
        <v>702170</v>
      </c>
      <c r="AZ1065" s="95">
        <f t="shared" si="687"/>
        <v>0</v>
      </c>
      <c r="BA1065" s="49" t="str">
        <f t="shared" si="688"/>
        <v>福岡県行橋市下検地（番地未確定）－１～３</v>
      </c>
      <c r="BB1065" s="48">
        <f t="shared" si="689"/>
        <v>1</v>
      </c>
      <c r="BC1065" s="96">
        <f t="shared" si="690"/>
        <v>0</v>
      </c>
      <c r="BD1065" s="89" t="str">
        <f t="shared" si="691"/>
        <v>【支払済】</v>
      </c>
      <c r="BE1065" s="97">
        <f t="shared" si="692"/>
        <v>0</v>
      </c>
      <c r="BF1065" s="97">
        <f t="shared" si="693"/>
        <v>0</v>
      </c>
      <c r="BG1065" s="97">
        <f t="shared" si="694"/>
        <v>0</v>
      </c>
      <c r="BH1065" s="97">
        <f t="shared" si="695"/>
        <v>0</v>
      </c>
      <c r="BI1065" s="97">
        <f t="shared" si="696"/>
        <v>0</v>
      </c>
      <c r="BJ1065" s="97">
        <f t="shared" si="697"/>
        <v>0</v>
      </c>
      <c r="BK1065" s="97">
        <f t="shared" si="698"/>
        <v>0</v>
      </c>
      <c r="BL1065" s="97">
        <f t="shared" si="699"/>
        <v>0</v>
      </c>
      <c r="BM1065" s="97">
        <f t="shared" si="700"/>
        <v>0</v>
      </c>
      <c r="BN1065" s="97">
        <f t="shared" si="701"/>
        <v>0</v>
      </c>
      <c r="BO1065" s="97">
        <f t="shared" si="702"/>
        <v>0</v>
      </c>
      <c r="BP1065" s="97">
        <f t="shared" si="703"/>
        <v>0</v>
      </c>
      <c r="BQ1065" s="97">
        <f t="shared" si="704"/>
        <v>0</v>
      </c>
      <c r="BR1065" s="97">
        <f t="shared" si="705"/>
        <v>0</v>
      </c>
      <c r="BS1065" s="98">
        <f t="shared" si="706"/>
        <v>0</v>
      </c>
      <c r="BT1065" s="182"/>
      <c r="BU1065" s="58"/>
      <c r="BV1065" s="492"/>
    </row>
    <row r="1066" spans="1:74" s="118" customFormat="1" ht="31.5" customHeight="1" x14ac:dyDescent="0.25">
      <c r="A1066" s="74">
        <v>40</v>
      </c>
      <c r="B1066" s="75">
        <v>701</v>
      </c>
      <c r="C1066" s="114" t="s">
        <v>861</v>
      </c>
      <c r="D1066" s="349" t="s">
        <v>4200</v>
      </c>
      <c r="E1066" s="76" t="s">
        <v>1030</v>
      </c>
      <c r="F1066" s="380" t="s">
        <v>4225</v>
      </c>
      <c r="G1066" s="380"/>
      <c r="H1066" s="380"/>
      <c r="I1066" s="380"/>
      <c r="J1066" s="380"/>
      <c r="K1066" s="380"/>
      <c r="L1066" s="380" t="s">
        <v>4224</v>
      </c>
      <c r="M1066" s="77"/>
      <c r="N1066" s="114" t="s">
        <v>1969</v>
      </c>
      <c r="O1066" s="76" t="s">
        <v>3745</v>
      </c>
      <c r="P1066" s="76" t="str">
        <f t="shared" si="709"/>
        <v>番地未確定</v>
      </c>
      <c r="Q1066" s="102" t="s">
        <v>866</v>
      </c>
      <c r="R1066" s="103"/>
      <c r="S1066" s="48" t="s">
        <v>1853</v>
      </c>
      <c r="T1066" s="76" t="s">
        <v>860</v>
      </c>
      <c r="U1066" s="89">
        <v>42851</v>
      </c>
      <c r="V1066" s="90">
        <v>1</v>
      </c>
      <c r="W1066" s="399">
        <f t="shared" si="707"/>
        <v>278162</v>
      </c>
      <c r="X1066" s="171" t="s">
        <v>3585</v>
      </c>
      <c r="Y1066" s="419"/>
      <c r="Z1066" s="473" t="s">
        <v>4630</v>
      </c>
      <c r="AA1066" s="473" t="s">
        <v>4631</v>
      </c>
      <c r="AB1066" s="473" t="s">
        <v>4631</v>
      </c>
      <c r="AC1066" s="132" t="str">
        <f t="shared" si="683"/>
        <v>【支払済】</v>
      </c>
      <c r="AD1066" s="132">
        <v>42821</v>
      </c>
      <c r="AE1066" s="132">
        <v>42821</v>
      </c>
      <c r="AF1066" s="132" t="str">
        <f t="shared" si="684"/>
        <v>SAME</v>
      </c>
      <c r="AG1066" s="132">
        <f t="shared" si="685"/>
        <v>42821</v>
      </c>
      <c r="AH1066" s="132"/>
      <c r="AI1066" s="204"/>
      <c r="AJ1066" s="205"/>
      <c r="AK1066" s="211"/>
      <c r="AL1066" s="207"/>
      <c r="AM1066" s="208">
        <v>278162</v>
      </c>
      <c r="AN1066" s="93"/>
      <c r="AO1066" s="49" t="str">
        <f t="shared" si="708"/>
        <v>福岡県行橋市下検地（番地未確定）－１～３</v>
      </c>
      <c r="AP1066" s="208"/>
      <c r="AQ1066" s="89">
        <v>42851</v>
      </c>
      <c r="AR1066" s="93">
        <v>278162</v>
      </c>
      <c r="AS1066" s="89"/>
      <c r="AT1066" s="93"/>
      <c r="AU1066" s="89"/>
      <c r="AV1066" s="93"/>
      <c r="AW1066" s="107"/>
      <c r="AX1066" s="103"/>
      <c r="AY1066" s="391">
        <f t="shared" si="686"/>
        <v>278162</v>
      </c>
      <c r="AZ1066" s="95">
        <f t="shared" si="687"/>
        <v>0</v>
      </c>
      <c r="BA1066" s="49" t="str">
        <f t="shared" si="688"/>
        <v>福岡県行橋市下検地（番地未確定）－１～３</v>
      </c>
      <c r="BB1066" s="48">
        <f t="shared" si="689"/>
        <v>1</v>
      </c>
      <c r="BC1066" s="96">
        <f t="shared" si="690"/>
        <v>0</v>
      </c>
      <c r="BD1066" s="89" t="str">
        <f t="shared" si="691"/>
        <v>【支払済】</v>
      </c>
      <c r="BE1066" s="97">
        <f t="shared" si="692"/>
        <v>0</v>
      </c>
      <c r="BF1066" s="97">
        <f t="shared" si="693"/>
        <v>0</v>
      </c>
      <c r="BG1066" s="97">
        <f t="shared" si="694"/>
        <v>0</v>
      </c>
      <c r="BH1066" s="97">
        <f t="shared" si="695"/>
        <v>0</v>
      </c>
      <c r="BI1066" s="97">
        <f t="shared" si="696"/>
        <v>0</v>
      </c>
      <c r="BJ1066" s="97">
        <f t="shared" si="697"/>
        <v>0</v>
      </c>
      <c r="BK1066" s="97">
        <f t="shared" si="698"/>
        <v>0</v>
      </c>
      <c r="BL1066" s="97">
        <f t="shared" si="699"/>
        <v>0</v>
      </c>
      <c r="BM1066" s="97">
        <f t="shared" si="700"/>
        <v>0</v>
      </c>
      <c r="BN1066" s="97">
        <f t="shared" si="701"/>
        <v>0</v>
      </c>
      <c r="BO1066" s="97">
        <f t="shared" si="702"/>
        <v>0</v>
      </c>
      <c r="BP1066" s="97">
        <f t="shared" si="703"/>
        <v>0</v>
      </c>
      <c r="BQ1066" s="97">
        <f t="shared" si="704"/>
        <v>0</v>
      </c>
      <c r="BR1066" s="97">
        <f t="shared" si="705"/>
        <v>0</v>
      </c>
      <c r="BS1066" s="98">
        <f t="shared" si="706"/>
        <v>0</v>
      </c>
      <c r="BT1066" s="182"/>
      <c r="BU1066" s="58"/>
      <c r="BV1066" s="492"/>
    </row>
    <row r="1067" spans="1:74" s="118" customFormat="1" ht="31.5" customHeight="1" x14ac:dyDescent="0.25">
      <c r="A1067" s="74">
        <v>40</v>
      </c>
      <c r="B1067" s="75">
        <v>702</v>
      </c>
      <c r="C1067" s="114" t="s">
        <v>861</v>
      </c>
      <c r="D1067" s="349" t="s">
        <v>4200</v>
      </c>
      <c r="E1067" s="76" t="s">
        <v>1030</v>
      </c>
      <c r="F1067" s="380" t="s">
        <v>4225</v>
      </c>
      <c r="G1067" s="101"/>
      <c r="H1067" s="101"/>
      <c r="I1067" s="101"/>
      <c r="J1067" s="257"/>
      <c r="K1067" s="101"/>
      <c r="L1067" s="380" t="s">
        <v>4224</v>
      </c>
      <c r="M1067" s="77"/>
      <c r="N1067" s="114" t="s">
        <v>1969</v>
      </c>
      <c r="O1067" s="76" t="s">
        <v>3745</v>
      </c>
      <c r="P1067" s="76" t="str">
        <f t="shared" si="709"/>
        <v>番地未確定</v>
      </c>
      <c r="Q1067" s="102" t="s">
        <v>867</v>
      </c>
      <c r="R1067" s="103"/>
      <c r="S1067" s="48" t="s">
        <v>1853</v>
      </c>
      <c r="T1067" s="76" t="s">
        <v>860</v>
      </c>
      <c r="U1067" s="89">
        <v>42851</v>
      </c>
      <c r="V1067" s="90">
        <v>1</v>
      </c>
      <c r="W1067" s="399">
        <f t="shared" si="707"/>
        <v>278162</v>
      </c>
      <c r="X1067" s="171" t="s">
        <v>3585</v>
      </c>
      <c r="Y1067" s="419"/>
      <c r="Z1067" s="473" t="s">
        <v>4630</v>
      </c>
      <c r="AA1067" s="473" t="s">
        <v>4631</v>
      </c>
      <c r="AB1067" s="473" t="s">
        <v>4631</v>
      </c>
      <c r="AC1067" s="132" t="str">
        <f t="shared" si="683"/>
        <v>【支払済】</v>
      </c>
      <c r="AD1067" s="132">
        <v>42821</v>
      </c>
      <c r="AE1067" s="132">
        <v>42821</v>
      </c>
      <c r="AF1067" s="132" t="str">
        <f t="shared" si="684"/>
        <v>SAME</v>
      </c>
      <c r="AG1067" s="132">
        <f t="shared" si="685"/>
        <v>42821</v>
      </c>
      <c r="AH1067" s="132"/>
      <c r="AI1067" s="204"/>
      <c r="AJ1067" s="205"/>
      <c r="AK1067" s="211"/>
      <c r="AL1067" s="207"/>
      <c r="AM1067" s="208">
        <v>278162</v>
      </c>
      <c r="AN1067" s="93"/>
      <c r="AO1067" s="49" t="str">
        <f t="shared" si="708"/>
        <v>福岡県行橋市下検地（番地未確定）－１～３</v>
      </c>
      <c r="AP1067" s="208"/>
      <c r="AQ1067" s="89">
        <v>42851</v>
      </c>
      <c r="AR1067" s="93">
        <v>278162</v>
      </c>
      <c r="AS1067" s="89"/>
      <c r="AT1067" s="93"/>
      <c r="AU1067" s="89"/>
      <c r="AV1067" s="93"/>
      <c r="AW1067" s="107"/>
      <c r="AX1067" s="103"/>
      <c r="AY1067" s="391">
        <f t="shared" si="686"/>
        <v>278162</v>
      </c>
      <c r="AZ1067" s="95">
        <f t="shared" si="687"/>
        <v>0</v>
      </c>
      <c r="BA1067" s="49" t="str">
        <f t="shared" si="688"/>
        <v>福岡県行橋市下検地（番地未確定）－１～３</v>
      </c>
      <c r="BB1067" s="48">
        <f t="shared" si="689"/>
        <v>1</v>
      </c>
      <c r="BC1067" s="96">
        <f t="shared" si="690"/>
        <v>0</v>
      </c>
      <c r="BD1067" s="89" t="str">
        <f t="shared" si="691"/>
        <v>【支払済】</v>
      </c>
      <c r="BE1067" s="97">
        <f t="shared" si="692"/>
        <v>0</v>
      </c>
      <c r="BF1067" s="97">
        <f t="shared" si="693"/>
        <v>0</v>
      </c>
      <c r="BG1067" s="97">
        <f t="shared" si="694"/>
        <v>0</v>
      </c>
      <c r="BH1067" s="97">
        <f t="shared" si="695"/>
        <v>0</v>
      </c>
      <c r="BI1067" s="97">
        <f t="shared" si="696"/>
        <v>0</v>
      </c>
      <c r="BJ1067" s="97">
        <f t="shared" si="697"/>
        <v>0</v>
      </c>
      <c r="BK1067" s="97">
        <f t="shared" si="698"/>
        <v>0</v>
      </c>
      <c r="BL1067" s="97">
        <f t="shared" si="699"/>
        <v>0</v>
      </c>
      <c r="BM1067" s="97">
        <f t="shared" si="700"/>
        <v>0</v>
      </c>
      <c r="BN1067" s="97">
        <f t="shared" si="701"/>
        <v>0</v>
      </c>
      <c r="BO1067" s="97">
        <f t="shared" si="702"/>
        <v>0</v>
      </c>
      <c r="BP1067" s="97">
        <f t="shared" si="703"/>
        <v>0</v>
      </c>
      <c r="BQ1067" s="97">
        <f t="shared" si="704"/>
        <v>0</v>
      </c>
      <c r="BR1067" s="97">
        <f t="shared" si="705"/>
        <v>0</v>
      </c>
      <c r="BS1067" s="98">
        <f t="shared" si="706"/>
        <v>0</v>
      </c>
      <c r="BT1067" s="182"/>
      <c r="BU1067" s="58"/>
      <c r="BV1067" s="492"/>
    </row>
    <row r="1068" spans="1:74" s="118" customFormat="1" ht="31.5" customHeight="1" x14ac:dyDescent="0.25">
      <c r="A1068" s="74">
        <v>40</v>
      </c>
      <c r="B1068" s="75">
        <v>705</v>
      </c>
      <c r="C1068" s="114" t="s">
        <v>861</v>
      </c>
      <c r="D1068" s="76" t="s">
        <v>2988</v>
      </c>
      <c r="E1068" s="76" t="s">
        <v>1029</v>
      </c>
      <c r="F1068" s="101"/>
      <c r="G1068" s="101"/>
      <c r="H1068" s="101"/>
      <c r="I1068" s="101"/>
      <c r="J1068" s="257"/>
      <c r="K1068" s="101"/>
      <c r="L1068" s="101"/>
      <c r="M1068" s="77"/>
      <c r="N1068" s="114" t="s">
        <v>1970</v>
      </c>
      <c r="O1068" s="76" t="s">
        <v>3745</v>
      </c>
      <c r="P1068" s="76" t="str">
        <f t="shared" si="709"/>
        <v/>
      </c>
      <c r="Q1068" s="102" t="s">
        <v>863</v>
      </c>
      <c r="R1068" s="103"/>
      <c r="S1068" s="48" t="s">
        <v>1853</v>
      </c>
      <c r="T1068" s="76" t="s">
        <v>860</v>
      </c>
      <c r="U1068" s="89">
        <v>42821</v>
      </c>
      <c r="V1068" s="90">
        <v>1</v>
      </c>
      <c r="W1068" s="399">
        <f t="shared" si="707"/>
        <v>1784025</v>
      </c>
      <c r="X1068" s="171" t="s">
        <v>3586</v>
      </c>
      <c r="Y1068" s="419"/>
      <c r="Z1068" s="473" t="s">
        <v>4575</v>
      </c>
      <c r="AA1068" s="473" t="s">
        <v>4575</v>
      </c>
      <c r="AB1068" s="473" t="s">
        <v>4576</v>
      </c>
      <c r="AC1068" s="132" t="str">
        <f t="shared" si="683"/>
        <v>【支払済】</v>
      </c>
      <c r="AD1068" s="132">
        <v>42821</v>
      </c>
      <c r="AE1068" s="132">
        <v>42821</v>
      </c>
      <c r="AF1068" s="132" t="str">
        <f t="shared" si="684"/>
        <v>SAME</v>
      </c>
      <c r="AG1068" s="132">
        <f t="shared" si="685"/>
        <v>42821</v>
      </c>
      <c r="AH1068" s="132"/>
      <c r="AI1068" s="204"/>
      <c r="AJ1068" s="205"/>
      <c r="AK1068" s="211"/>
      <c r="AL1068" s="207"/>
      <c r="AM1068" s="208">
        <v>1784025</v>
      </c>
      <c r="AN1068" s="93"/>
      <c r="AO1068" s="49" t="str">
        <f t="shared" si="708"/>
        <v>福岡県行橋市金屋５８０－１－１～２</v>
      </c>
      <c r="AP1068" s="208"/>
      <c r="AQ1068" s="89">
        <v>43544</v>
      </c>
      <c r="AR1068" s="93">
        <v>1784025</v>
      </c>
      <c r="AS1068" s="89"/>
      <c r="AT1068" s="93"/>
      <c r="AU1068" s="89"/>
      <c r="AV1068" s="93"/>
      <c r="AW1068" s="107"/>
      <c r="AX1068" s="103"/>
      <c r="AY1068" s="391">
        <f t="shared" si="686"/>
        <v>1784025</v>
      </c>
      <c r="AZ1068" s="95">
        <f t="shared" si="687"/>
        <v>0</v>
      </c>
      <c r="BA1068" s="49" t="str">
        <f t="shared" si="688"/>
        <v>福岡県行橋市金屋５８０－１－１～２</v>
      </c>
      <c r="BB1068" s="48">
        <f t="shared" si="689"/>
        <v>1</v>
      </c>
      <c r="BC1068" s="96">
        <f t="shared" si="690"/>
        <v>0</v>
      </c>
      <c r="BD1068" s="89" t="str">
        <f t="shared" si="691"/>
        <v>【支払済】</v>
      </c>
      <c r="BE1068" s="97">
        <f t="shared" si="692"/>
        <v>0</v>
      </c>
      <c r="BF1068" s="97">
        <f t="shared" si="693"/>
        <v>0</v>
      </c>
      <c r="BG1068" s="97">
        <f t="shared" si="694"/>
        <v>0</v>
      </c>
      <c r="BH1068" s="97">
        <f t="shared" si="695"/>
        <v>0</v>
      </c>
      <c r="BI1068" s="97">
        <f t="shared" si="696"/>
        <v>0</v>
      </c>
      <c r="BJ1068" s="97">
        <f t="shared" si="697"/>
        <v>0</v>
      </c>
      <c r="BK1068" s="97">
        <f t="shared" si="698"/>
        <v>0</v>
      </c>
      <c r="BL1068" s="97">
        <f t="shared" si="699"/>
        <v>0</v>
      </c>
      <c r="BM1068" s="97">
        <f t="shared" si="700"/>
        <v>0</v>
      </c>
      <c r="BN1068" s="97">
        <f t="shared" si="701"/>
        <v>0</v>
      </c>
      <c r="BO1068" s="97">
        <f t="shared" si="702"/>
        <v>0</v>
      </c>
      <c r="BP1068" s="97">
        <f t="shared" si="703"/>
        <v>0</v>
      </c>
      <c r="BQ1068" s="97">
        <f t="shared" si="704"/>
        <v>0</v>
      </c>
      <c r="BR1068" s="97">
        <f t="shared" si="705"/>
        <v>0</v>
      </c>
      <c r="BS1068" s="98">
        <f t="shared" si="706"/>
        <v>0</v>
      </c>
      <c r="BT1068" s="182"/>
      <c r="BU1068" s="58"/>
      <c r="BV1068" s="492"/>
    </row>
    <row r="1069" spans="1:74" s="118" customFormat="1" ht="31.5" customHeight="1" x14ac:dyDescent="0.25">
      <c r="A1069" s="74">
        <v>40</v>
      </c>
      <c r="B1069" s="75">
        <v>704</v>
      </c>
      <c r="C1069" s="114" t="s">
        <v>861</v>
      </c>
      <c r="D1069" s="76" t="s">
        <v>2988</v>
      </c>
      <c r="E1069" s="76" t="s">
        <v>1029</v>
      </c>
      <c r="F1069" s="101"/>
      <c r="G1069" s="101"/>
      <c r="H1069" s="101"/>
      <c r="I1069" s="101"/>
      <c r="J1069" s="257"/>
      <c r="K1069" s="101"/>
      <c r="L1069" s="101"/>
      <c r="M1069" s="77"/>
      <c r="N1069" s="114" t="s">
        <v>1970</v>
      </c>
      <c r="O1069" s="76" t="s">
        <v>3745</v>
      </c>
      <c r="P1069" s="76" t="str">
        <f t="shared" si="709"/>
        <v/>
      </c>
      <c r="Q1069" s="102" t="s">
        <v>864</v>
      </c>
      <c r="R1069" s="103"/>
      <c r="S1069" s="48" t="s">
        <v>1853</v>
      </c>
      <c r="T1069" s="76" t="s">
        <v>860</v>
      </c>
      <c r="U1069" s="89">
        <v>42851</v>
      </c>
      <c r="V1069" s="90">
        <v>1</v>
      </c>
      <c r="W1069" s="399">
        <f t="shared" si="707"/>
        <v>239517</v>
      </c>
      <c r="X1069" s="171" t="s">
        <v>3586</v>
      </c>
      <c r="Y1069" s="419"/>
      <c r="Z1069" s="473" t="s">
        <v>4575</v>
      </c>
      <c r="AA1069" s="473" t="s">
        <v>4575</v>
      </c>
      <c r="AB1069" s="473" t="s">
        <v>4576</v>
      </c>
      <c r="AC1069" s="132" t="str">
        <f t="shared" si="683"/>
        <v>【支払済】</v>
      </c>
      <c r="AD1069" s="132">
        <v>42821</v>
      </c>
      <c r="AE1069" s="132">
        <v>42821</v>
      </c>
      <c r="AF1069" s="132" t="str">
        <f t="shared" si="684"/>
        <v>SAME</v>
      </c>
      <c r="AG1069" s="132">
        <f t="shared" si="685"/>
        <v>42821</v>
      </c>
      <c r="AH1069" s="132"/>
      <c r="AI1069" s="204"/>
      <c r="AJ1069" s="205"/>
      <c r="AK1069" s="206"/>
      <c r="AL1069" s="207"/>
      <c r="AM1069" s="208">
        <v>239517</v>
      </c>
      <c r="AN1069" s="93"/>
      <c r="AO1069" s="49" t="str">
        <f t="shared" si="708"/>
        <v>福岡県行橋市金屋５８０－１－１～２</v>
      </c>
      <c r="AP1069" s="208"/>
      <c r="AQ1069" s="89">
        <v>42851</v>
      </c>
      <c r="AR1069" s="93">
        <v>239517</v>
      </c>
      <c r="AS1069" s="89"/>
      <c r="AT1069" s="93"/>
      <c r="AU1069" s="89"/>
      <c r="AV1069" s="93"/>
      <c r="AW1069" s="107"/>
      <c r="AX1069" s="103"/>
      <c r="AY1069" s="391">
        <f t="shared" si="686"/>
        <v>239517</v>
      </c>
      <c r="AZ1069" s="95">
        <f t="shared" si="687"/>
        <v>0</v>
      </c>
      <c r="BA1069" s="49" t="str">
        <f t="shared" si="688"/>
        <v>福岡県行橋市金屋５８０－１－１～２</v>
      </c>
      <c r="BB1069" s="48">
        <f t="shared" si="689"/>
        <v>1</v>
      </c>
      <c r="BC1069" s="96">
        <f t="shared" si="690"/>
        <v>0</v>
      </c>
      <c r="BD1069" s="89" t="str">
        <f t="shared" si="691"/>
        <v>【支払済】</v>
      </c>
      <c r="BE1069" s="97">
        <f t="shared" si="692"/>
        <v>0</v>
      </c>
      <c r="BF1069" s="97">
        <f t="shared" si="693"/>
        <v>0</v>
      </c>
      <c r="BG1069" s="97">
        <f t="shared" si="694"/>
        <v>0</v>
      </c>
      <c r="BH1069" s="97">
        <f t="shared" si="695"/>
        <v>0</v>
      </c>
      <c r="BI1069" s="97">
        <f t="shared" si="696"/>
        <v>0</v>
      </c>
      <c r="BJ1069" s="97">
        <f t="shared" si="697"/>
        <v>0</v>
      </c>
      <c r="BK1069" s="97">
        <f t="shared" si="698"/>
        <v>0</v>
      </c>
      <c r="BL1069" s="97">
        <f t="shared" si="699"/>
        <v>0</v>
      </c>
      <c r="BM1069" s="97">
        <f t="shared" si="700"/>
        <v>0</v>
      </c>
      <c r="BN1069" s="97">
        <f t="shared" si="701"/>
        <v>0</v>
      </c>
      <c r="BO1069" s="97">
        <f t="shared" si="702"/>
        <v>0</v>
      </c>
      <c r="BP1069" s="97">
        <f t="shared" si="703"/>
        <v>0</v>
      </c>
      <c r="BQ1069" s="97">
        <f t="shared" si="704"/>
        <v>0</v>
      </c>
      <c r="BR1069" s="97">
        <f t="shared" si="705"/>
        <v>0</v>
      </c>
      <c r="BS1069" s="98">
        <f t="shared" si="706"/>
        <v>0</v>
      </c>
      <c r="BT1069" s="182"/>
      <c r="BU1069" s="100"/>
      <c r="BV1069" s="492"/>
    </row>
    <row r="1070" spans="1:74" s="118" customFormat="1" ht="31.5" customHeight="1" x14ac:dyDescent="0.25">
      <c r="A1070" s="74">
        <v>40</v>
      </c>
      <c r="B1070" s="75">
        <v>713</v>
      </c>
      <c r="C1070" s="114" t="s">
        <v>873</v>
      </c>
      <c r="D1070" s="349" t="s">
        <v>4126</v>
      </c>
      <c r="E1070" s="76" t="s">
        <v>1035</v>
      </c>
      <c r="F1070" s="101"/>
      <c r="G1070" s="101"/>
      <c r="H1070" s="101"/>
      <c r="I1070" s="101"/>
      <c r="J1070" s="257"/>
      <c r="K1070" s="101"/>
      <c r="L1070" s="380" t="s">
        <v>4191</v>
      </c>
      <c r="M1070" s="77"/>
      <c r="N1070" s="114" t="s">
        <v>1977</v>
      </c>
      <c r="O1070" s="114"/>
      <c r="P1070" s="76" t="str">
        <f t="shared" si="709"/>
        <v/>
      </c>
      <c r="Q1070" s="102" t="s">
        <v>874</v>
      </c>
      <c r="R1070" s="103"/>
      <c r="S1070" s="48" t="s">
        <v>1853</v>
      </c>
      <c r="T1070" s="76" t="s">
        <v>875</v>
      </c>
      <c r="U1070" s="89">
        <v>42909</v>
      </c>
      <c r="V1070" s="90">
        <v>1</v>
      </c>
      <c r="W1070" s="399">
        <f t="shared" si="707"/>
        <v>1951078</v>
      </c>
      <c r="X1070" s="171" t="s">
        <v>3579</v>
      </c>
      <c r="Y1070" s="419"/>
      <c r="Z1070" s="473" t="s">
        <v>4575</v>
      </c>
      <c r="AA1070" s="473" t="s">
        <v>4575</v>
      </c>
      <c r="AB1070" s="473" t="s">
        <v>4576</v>
      </c>
      <c r="AC1070" s="132" t="str">
        <f t="shared" si="683"/>
        <v>【支払済】</v>
      </c>
      <c r="AD1070" s="132">
        <v>42822</v>
      </c>
      <c r="AE1070" s="218">
        <v>42822</v>
      </c>
      <c r="AF1070" s="132" t="str">
        <f t="shared" si="684"/>
        <v>SAME</v>
      </c>
      <c r="AG1070" s="132">
        <f t="shared" si="685"/>
        <v>42822</v>
      </c>
      <c r="AH1070" s="218"/>
      <c r="AI1070" s="219"/>
      <c r="AJ1070" s="220"/>
      <c r="AK1070" s="206"/>
      <c r="AL1070" s="227"/>
      <c r="AM1070" s="208">
        <f>1648221+142043+160814</f>
        <v>1951078</v>
      </c>
      <c r="AN1070" s="93"/>
      <c r="AO1070" s="49" t="str">
        <f t="shared" si="708"/>
        <v>福岡県うきは市吉井町屋部２１６－１－１～３</v>
      </c>
      <c r="AP1070" s="208"/>
      <c r="AQ1070" s="89">
        <v>42909</v>
      </c>
      <c r="AR1070" s="93">
        <f>1648221+142043+160814</f>
        <v>1951078</v>
      </c>
      <c r="AS1070" s="89"/>
      <c r="AT1070" s="93"/>
      <c r="AU1070" s="89"/>
      <c r="AV1070" s="93"/>
      <c r="AW1070" s="107"/>
      <c r="AX1070" s="103"/>
      <c r="AY1070" s="391">
        <f t="shared" si="686"/>
        <v>1951078</v>
      </c>
      <c r="AZ1070" s="95">
        <f t="shared" si="687"/>
        <v>0</v>
      </c>
      <c r="BA1070" s="49" t="str">
        <f t="shared" si="688"/>
        <v>福岡県うきは市吉井町屋部２１６－１－１～３</v>
      </c>
      <c r="BB1070" s="48">
        <f t="shared" si="689"/>
        <v>1</v>
      </c>
      <c r="BC1070" s="96">
        <f t="shared" si="690"/>
        <v>0</v>
      </c>
      <c r="BD1070" s="89" t="str">
        <f t="shared" si="691"/>
        <v>【支払済】</v>
      </c>
      <c r="BE1070" s="97">
        <f t="shared" si="692"/>
        <v>0</v>
      </c>
      <c r="BF1070" s="97">
        <f t="shared" si="693"/>
        <v>0</v>
      </c>
      <c r="BG1070" s="97">
        <f t="shared" si="694"/>
        <v>0</v>
      </c>
      <c r="BH1070" s="97">
        <f t="shared" si="695"/>
        <v>0</v>
      </c>
      <c r="BI1070" s="97">
        <f t="shared" si="696"/>
        <v>0</v>
      </c>
      <c r="BJ1070" s="97">
        <f t="shared" si="697"/>
        <v>0</v>
      </c>
      <c r="BK1070" s="97">
        <f t="shared" si="698"/>
        <v>0</v>
      </c>
      <c r="BL1070" s="97">
        <f t="shared" si="699"/>
        <v>0</v>
      </c>
      <c r="BM1070" s="97">
        <f t="shared" si="700"/>
        <v>0</v>
      </c>
      <c r="BN1070" s="97">
        <f t="shared" si="701"/>
        <v>0</v>
      </c>
      <c r="BO1070" s="97">
        <f t="shared" si="702"/>
        <v>0</v>
      </c>
      <c r="BP1070" s="97">
        <f t="shared" si="703"/>
        <v>0</v>
      </c>
      <c r="BQ1070" s="97">
        <f t="shared" si="704"/>
        <v>0</v>
      </c>
      <c r="BR1070" s="97">
        <f t="shared" si="705"/>
        <v>0</v>
      </c>
      <c r="BS1070" s="98">
        <f t="shared" si="706"/>
        <v>0</v>
      </c>
      <c r="BT1070" s="182"/>
      <c r="BU1070" s="58"/>
      <c r="BV1070" s="492"/>
    </row>
    <row r="1071" spans="1:74" s="118" customFormat="1" ht="31.5" customHeight="1" x14ac:dyDescent="0.25">
      <c r="A1071" s="74">
        <v>40</v>
      </c>
      <c r="B1071" s="75">
        <v>698</v>
      </c>
      <c r="C1071" s="114" t="s">
        <v>854</v>
      </c>
      <c r="D1071" s="76" t="s">
        <v>2988</v>
      </c>
      <c r="E1071" s="76" t="s">
        <v>1025</v>
      </c>
      <c r="F1071" s="101"/>
      <c r="G1071" s="101"/>
      <c r="H1071" s="101"/>
      <c r="I1071" s="101"/>
      <c r="J1071" s="257"/>
      <c r="K1071" s="101"/>
      <c r="L1071" s="101"/>
      <c r="M1071" s="77"/>
      <c r="N1071" s="114" t="s">
        <v>1967</v>
      </c>
      <c r="O1071" s="114"/>
      <c r="P1071" s="76" t="str">
        <f t="shared" si="709"/>
        <v/>
      </c>
      <c r="Q1071" s="102" t="s">
        <v>855</v>
      </c>
      <c r="R1071" s="103"/>
      <c r="S1071" s="48" t="s">
        <v>1853</v>
      </c>
      <c r="T1071" s="76" t="s">
        <v>853</v>
      </c>
      <c r="U1071" s="89">
        <v>42818</v>
      </c>
      <c r="V1071" s="90">
        <v>1</v>
      </c>
      <c r="W1071" s="399">
        <f t="shared" si="707"/>
        <v>1246943</v>
      </c>
      <c r="X1071" s="171" t="s">
        <v>3580</v>
      </c>
      <c r="Y1071" s="76"/>
      <c r="Z1071" s="76"/>
      <c r="AA1071" s="76"/>
      <c r="AB1071" s="76"/>
      <c r="AC1071" s="132" t="s">
        <v>146</v>
      </c>
      <c r="AD1071" s="132">
        <v>42818</v>
      </c>
      <c r="AE1071" s="218">
        <v>42818</v>
      </c>
      <c r="AF1071" s="132" t="str">
        <f t="shared" si="684"/>
        <v>SAME</v>
      </c>
      <c r="AG1071" s="132">
        <f t="shared" si="685"/>
        <v>42818</v>
      </c>
      <c r="AH1071" s="218"/>
      <c r="AI1071" s="219"/>
      <c r="AJ1071" s="220"/>
      <c r="AK1071" s="206"/>
      <c r="AL1071" s="227"/>
      <c r="AM1071" s="208">
        <v>1246943</v>
      </c>
      <c r="AN1071" s="93"/>
      <c r="AO1071" s="49" t="str">
        <f t="shared" si="708"/>
        <v>福岡県鞍手郡鞍手町大字八尋９６８－４</v>
      </c>
      <c r="AP1071" s="49"/>
      <c r="AQ1071" s="89"/>
      <c r="AR1071" s="93"/>
      <c r="AS1071" s="89"/>
      <c r="AT1071" s="93"/>
      <c r="AU1071" s="89"/>
      <c r="AV1071" s="93"/>
      <c r="AW1071" s="107"/>
      <c r="AX1071" s="103"/>
      <c r="AY1071" s="391">
        <f t="shared" si="686"/>
        <v>0</v>
      </c>
      <c r="AZ1071" s="95">
        <f t="shared" si="687"/>
        <v>1246943</v>
      </c>
      <c r="BA1071" s="49" t="str">
        <f t="shared" si="688"/>
        <v>福岡県鞍手郡鞍手町大字八尋９６８－４</v>
      </c>
      <c r="BB1071" s="48">
        <f t="shared" si="689"/>
        <v>1</v>
      </c>
      <c r="BC1071" s="96">
        <f t="shared" si="690"/>
        <v>0</v>
      </c>
      <c r="BD1071" s="89" t="str">
        <f t="shared" si="691"/>
        <v>期限未記載</v>
      </c>
      <c r="BE1071" s="97">
        <f t="shared" si="692"/>
        <v>1246943</v>
      </c>
      <c r="BF1071" s="97">
        <f t="shared" si="693"/>
        <v>0</v>
      </c>
      <c r="BG1071" s="97">
        <f t="shared" si="694"/>
        <v>0</v>
      </c>
      <c r="BH1071" s="97">
        <f t="shared" si="695"/>
        <v>0</v>
      </c>
      <c r="BI1071" s="97">
        <f t="shared" si="696"/>
        <v>0</v>
      </c>
      <c r="BJ1071" s="97">
        <f t="shared" si="697"/>
        <v>0</v>
      </c>
      <c r="BK1071" s="97">
        <f t="shared" si="698"/>
        <v>0</v>
      </c>
      <c r="BL1071" s="97">
        <f t="shared" si="699"/>
        <v>0</v>
      </c>
      <c r="BM1071" s="97">
        <f t="shared" si="700"/>
        <v>0</v>
      </c>
      <c r="BN1071" s="97">
        <f t="shared" si="701"/>
        <v>0</v>
      </c>
      <c r="BO1071" s="97">
        <f t="shared" si="702"/>
        <v>0</v>
      </c>
      <c r="BP1071" s="97">
        <f t="shared" si="703"/>
        <v>0</v>
      </c>
      <c r="BQ1071" s="97">
        <f t="shared" si="704"/>
        <v>0</v>
      </c>
      <c r="BR1071" s="97">
        <f t="shared" si="705"/>
        <v>0</v>
      </c>
      <c r="BS1071" s="98">
        <f t="shared" si="706"/>
        <v>0</v>
      </c>
      <c r="BT1071" s="182"/>
      <c r="BU1071" s="58"/>
      <c r="BV1071" s="136"/>
    </row>
    <row r="1072" spans="1:74" s="118" customFormat="1" ht="31.5" customHeight="1" x14ac:dyDescent="0.25">
      <c r="A1072" s="74">
        <v>40</v>
      </c>
      <c r="B1072" s="75">
        <v>730</v>
      </c>
      <c r="C1072" s="114" t="s">
        <v>902</v>
      </c>
      <c r="D1072" s="76" t="s">
        <v>2988</v>
      </c>
      <c r="E1072" s="76" t="s">
        <v>1052</v>
      </c>
      <c r="F1072" s="101"/>
      <c r="G1072" s="101"/>
      <c r="H1072" s="101"/>
      <c r="I1072" s="101"/>
      <c r="J1072" s="257"/>
      <c r="K1072" s="101"/>
      <c r="L1072" s="101"/>
      <c r="M1072" s="77"/>
      <c r="N1072" s="114" t="s">
        <v>1991</v>
      </c>
      <c r="O1072" s="114"/>
      <c r="P1072" s="76" t="str">
        <f t="shared" si="709"/>
        <v/>
      </c>
      <c r="Q1072" s="102" t="s">
        <v>906</v>
      </c>
      <c r="R1072" s="103"/>
      <c r="S1072" s="48" t="s">
        <v>1853</v>
      </c>
      <c r="T1072" s="76" t="s">
        <v>901</v>
      </c>
      <c r="U1072" s="89">
        <v>42870</v>
      </c>
      <c r="V1072" s="90">
        <v>1</v>
      </c>
      <c r="W1072" s="399">
        <f t="shared" si="707"/>
        <v>172622</v>
      </c>
      <c r="X1072" s="171" t="s">
        <v>3581</v>
      </c>
      <c r="Y1072" s="419"/>
      <c r="Z1072" s="473" t="s">
        <v>4575</v>
      </c>
      <c r="AA1072" s="473" t="s">
        <v>4575</v>
      </c>
      <c r="AB1072" s="473" t="s">
        <v>4576</v>
      </c>
      <c r="AC1072" s="132" t="str">
        <f t="shared" ref="AC1072:AC1086" si="710">IF(AZ1072=0,"【支払済】","")</f>
        <v>【支払済】</v>
      </c>
      <c r="AD1072" s="132">
        <v>42825</v>
      </c>
      <c r="AE1072" s="132">
        <v>42825</v>
      </c>
      <c r="AF1072" s="132" t="str">
        <f t="shared" si="684"/>
        <v>SAME</v>
      </c>
      <c r="AG1072" s="132">
        <f t="shared" si="685"/>
        <v>42825</v>
      </c>
      <c r="AH1072" s="132"/>
      <c r="AI1072" s="204"/>
      <c r="AJ1072" s="205"/>
      <c r="AK1072" s="206"/>
      <c r="AL1072" s="207"/>
      <c r="AM1072" s="208">
        <v>172622</v>
      </c>
      <c r="AN1072" s="93"/>
      <c r="AO1072" s="49" t="str">
        <f t="shared" si="708"/>
        <v>福岡県遠賀郡遠賀町虫生津１３６０</v>
      </c>
      <c r="AP1072" s="208"/>
      <c r="AQ1072" s="89">
        <v>42870</v>
      </c>
      <c r="AR1072" s="93">
        <v>172622</v>
      </c>
      <c r="AS1072" s="89"/>
      <c r="AT1072" s="93"/>
      <c r="AU1072" s="89"/>
      <c r="AV1072" s="93"/>
      <c r="AW1072" s="107"/>
      <c r="AX1072" s="103"/>
      <c r="AY1072" s="391">
        <f t="shared" si="686"/>
        <v>172622</v>
      </c>
      <c r="AZ1072" s="95">
        <f t="shared" si="687"/>
        <v>0</v>
      </c>
      <c r="BA1072" s="49" t="str">
        <f t="shared" si="688"/>
        <v>福岡県遠賀郡遠賀町虫生津１３６０</v>
      </c>
      <c r="BB1072" s="48">
        <f t="shared" si="689"/>
        <v>1</v>
      </c>
      <c r="BC1072" s="96">
        <f t="shared" si="690"/>
        <v>0</v>
      </c>
      <c r="BD1072" s="89" t="str">
        <f t="shared" si="691"/>
        <v>【支払済】</v>
      </c>
      <c r="BE1072" s="97">
        <f t="shared" si="692"/>
        <v>0</v>
      </c>
      <c r="BF1072" s="97">
        <f t="shared" si="693"/>
        <v>0</v>
      </c>
      <c r="BG1072" s="97">
        <f t="shared" si="694"/>
        <v>0</v>
      </c>
      <c r="BH1072" s="97">
        <f t="shared" si="695"/>
        <v>0</v>
      </c>
      <c r="BI1072" s="97">
        <f t="shared" si="696"/>
        <v>0</v>
      </c>
      <c r="BJ1072" s="97">
        <f t="shared" si="697"/>
        <v>0</v>
      </c>
      <c r="BK1072" s="97">
        <f t="shared" si="698"/>
        <v>0</v>
      </c>
      <c r="BL1072" s="97">
        <f t="shared" si="699"/>
        <v>0</v>
      </c>
      <c r="BM1072" s="97">
        <f t="shared" si="700"/>
        <v>0</v>
      </c>
      <c r="BN1072" s="97">
        <f t="shared" si="701"/>
        <v>0</v>
      </c>
      <c r="BO1072" s="97">
        <f t="shared" si="702"/>
        <v>0</v>
      </c>
      <c r="BP1072" s="97">
        <f t="shared" si="703"/>
        <v>0</v>
      </c>
      <c r="BQ1072" s="97">
        <f t="shared" si="704"/>
        <v>0</v>
      </c>
      <c r="BR1072" s="97">
        <f t="shared" si="705"/>
        <v>0</v>
      </c>
      <c r="BS1072" s="98">
        <f t="shared" si="706"/>
        <v>0</v>
      </c>
      <c r="BT1072" s="182"/>
      <c r="BU1072" s="58"/>
      <c r="BV1072" s="492"/>
    </row>
    <row r="1073" spans="1:74" s="118" customFormat="1" ht="31.5" customHeight="1" x14ac:dyDescent="0.25">
      <c r="A1073" s="74">
        <v>40</v>
      </c>
      <c r="B1073" s="75">
        <v>731</v>
      </c>
      <c r="C1073" s="114" t="s">
        <v>902</v>
      </c>
      <c r="D1073" s="76" t="s">
        <v>2988</v>
      </c>
      <c r="E1073" s="76" t="s">
        <v>1052</v>
      </c>
      <c r="F1073" s="101"/>
      <c r="G1073" s="101"/>
      <c r="H1073" s="101"/>
      <c r="I1073" s="101"/>
      <c r="J1073" s="257"/>
      <c r="K1073" s="101"/>
      <c r="L1073" s="101"/>
      <c r="M1073" s="77"/>
      <c r="N1073" s="114" t="s">
        <v>1991</v>
      </c>
      <c r="O1073" s="114"/>
      <c r="P1073" s="76" t="str">
        <f t="shared" si="709"/>
        <v/>
      </c>
      <c r="Q1073" s="102" t="s">
        <v>907</v>
      </c>
      <c r="R1073" s="103"/>
      <c r="S1073" s="48" t="s">
        <v>1853</v>
      </c>
      <c r="T1073" s="76" t="s">
        <v>901</v>
      </c>
      <c r="U1073" s="89">
        <v>42870</v>
      </c>
      <c r="V1073" s="90">
        <v>1</v>
      </c>
      <c r="W1073" s="399">
        <f t="shared" si="707"/>
        <v>172622</v>
      </c>
      <c r="X1073" s="171" t="s">
        <v>3581</v>
      </c>
      <c r="Y1073" s="419"/>
      <c r="Z1073" s="473" t="s">
        <v>4575</v>
      </c>
      <c r="AA1073" s="473" t="s">
        <v>4575</v>
      </c>
      <c r="AB1073" s="473" t="s">
        <v>4576</v>
      </c>
      <c r="AC1073" s="132" t="str">
        <f t="shared" si="710"/>
        <v>【支払済】</v>
      </c>
      <c r="AD1073" s="132">
        <v>42825</v>
      </c>
      <c r="AE1073" s="132">
        <v>42825</v>
      </c>
      <c r="AF1073" s="132" t="str">
        <f t="shared" si="684"/>
        <v>SAME</v>
      </c>
      <c r="AG1073" s="132">
        <f t="shared" si="685"/>
        <v>42825</v>
      </c>
      <c r="AH1073" s="132"/>
      <c r="AI1073" s="204"/>
      <c r="AJ1073" s="205"/>
      <c r="AK1073" s="211"/>
      <c r="AL1073" s="207"/>
      <c r="AM1073" s="208">
        <v>172622</v>
      </c>
      <c r="AN1073" s="93"/>
      <c r="AO1073" s="49" t="str">
        <f t="shared" si="708"/>
        <v>福岡県遠賀郡遠賀町虫生津１３６０</v>
      </c>
      <c r="AP1073" s="208"/>
      <c r="AQ1073" s="89">
        <v>42870</v>
      </c>
      <c r="AR1073" s="93">
        <v>172622</v>
      </c>
      <c r="AS1073" s="89"/>
      <c r="AT1073" s="93"/>
      <c r="AU1073" s="89"/>
      <c r="AV1073" s="93"/>
      <c r="AW1073" s="107"/>
      <c r="AX1073" s="103"/>
      <c r="AY1073" s="391">
        <f t="shared" si="686"/>
        <v>172622</v>
      </c>
      <c r="AZ1073" s="95">
        <f t="shared" si="687"/>
        <v>0</v>
      </c>
      <c r="BA1073" s="49" t="str">
        <f t="shared" si="688"/>
        <v>福岡県遠賀郡遠賀町虫生津１３６０</v>
      </c>
      <c r="BB1073" s="48">
        <f t="shared" si="689"/>
        <v>1</v>
      </c>
      <c r="BC1073" s="96">
        <f t="shared" si="690"/>
        <v>0</v>
      </c>
      <c r="BD1073" s="89" t="str">
        <f t="shared" si="691"/>
        <v>【支払済】</v>
      </c>
      <c r="BE1073" s="97">
        <f t="shared" si="692"/>
        <v>0</v>
      </c>
      <c r="BF1073" s="97">
        <f t="shared" si="693"/>
        <v>0</v>
      </c>
      <c r="BG1073" s="97">
        <f t="shared" si="694"/>
        <v>0</v>
      </c>
      <c r="BH1073" s="97">
        <f t="shared" si="695"/>
        <v>0</v>
      </c>
      <c r="BI1073" s="97">
        <f t="shared" si="696"/>
        <v>0</v>
      </c>
      <c r="BJ1073" s="97">
        <f t="shared" si="697"/>
        <v>0</v>
      </c>
      <c r="BK1073" s="97">
        <f t="shared" si="698"/>
        <v>0</v>
      </c>
      <c r="BL1073" s="97">
        <f t="shared" si="699"/>
        <v>0</v>
      </c>
      <c r="BM1073" s="97">
        <f t="shared" si="700"/>
        <v>0</v>
      </c>
      <c r="BN1073" s="97">
        <f t="shared" si="701"/>
        <v>0</v>
      </c>
      <c r="BO1073" s="97">
        <f t="shared" si="702"/>
        <v>0</v>
      </c>
      <c r="BP1073" s="97">
        <f t="shared" si="703"/>
        <v>0</v>
      </c>
      <c r="BQ1073" s="97">
        <f t="shared" si="704"/>
        <v>0</v>
      </c>
      <c r="BR1073" s="97">
        <f t="shared" si="705"/>
        <v>0</v>
      </c>
      <c r="BS1073" s="98">
        <f t="shared" si="706"/>
        <v>0</v>
      </c>
      <c r="BT1073" s="182"/>
      <c r="BU1073" s="58"/>
      <c r="BV1073" s="492"/>
    </row>
    <row r="1074" spans="1:74" s="118" customFormat="1" ht="31.5" customHeight="1" x14ac:dyDescent="0.25">
      <c r="A1074" s="74">
        <v>40</v>
      </c>
      <c r="B1074" s="75">
        <v>732</v>
      </c>
      <c r="C1074" s="114" t="s">
        <v>902</v>
      </c>
      <c r="D1074" s="76" t="s">
        <v>2988</v>
      </c>
      <c r="E1074" s="76" t="s">
        <v>1052</v>
      </c>
      <c r="F1074" s="101"/>
      <c r="G1074" s="101"/>
      <c r="H1074" s="101"/>
      <c r="I1074" s="101"/>
      <c r="J1074" s="257"/>
      <c r="K1074" s="101"/>
      <c r="L1074" s="101"/>
      <c r="M1074" s="77"/>
      <c r="N1074" s="114" t="s">
        <v>1991</v>
      </c>
      <c r="O1074" s="114"/>
      <c r="P1074" s="76" t="str">
        <f t="shared" si="709"/>
        <v/>
      </c>
      <c r="Q1074" s="102" t="s">
        <v>908</v>
      </c>
      <c r="R1074" s="103"/>
      <c r="S1074" s="48" t="s">
        <v>1853</v>
      </c>
      <c r="T1074" s="76" t="s">
        <v>901</v>
      </c>
      <c r="U1074" s="89">
        <v>42870</v>
      </c>
      <c r="V1074" s="90">
        <v>1</v>
      </c>
      <c r="W1074" s="399">
        <f t="shared" si="707"/>
        <v>172622</v>
      </c>
      <c r="X1074" s="171" t="s">
        <v>3581</v>
      </c>
      <c r="Y1074" s="419"/>
      <c r="Z1074" s="473" t="s">
        <v>4575</v>
      </c>
      <c r="AA1074" s="473" t="s">
        <v>4575</v>
      </c>
      <c r="AB1074" s="473" t="s">
        <v>4576</v>
      </c>
      <c r="AC1074" s="132" t="str">
        <f t="shared" si="710"/>
        <v>【支払済】</v>
      </c>
      <c r="AD1074" s="132">
        <v>42825</v>
      </c>
      <c r="AE1074" s="132">
        <v>42825</v>
      </c>
      <c r="AF1074" s="132" t="str">
        <f t="shared" si="684"/>
        <v>SAME</v>
      </c>
      <c r="AG1074" s="132">
        <f t="shared" si="685"/>
        <v>42825</v>
      </c>
      <c r="AH1074" s="132"/>
      <c r="AI1074" s="204"/>
      <c r="AJ1074" s="205"/>
      <c r="AK1074" s="206"/>
      <c r="AL1074" s="207"/>
      <c r="AM1074" s="208">
        <v>172622</v>
      </c>
      <c r="AN1074" s="93"/>
      <c r="AO1074" s="49" t="str">
        <f t="shared" si="708"/>
        <v>福岡県遠賀郡遠賀町虫生津１３６０</v>
      </c>
      <c r="AP1074" s="208"/>
      <c r="AQ1074" s="89">
        <v>42870</v>
      </c>
      <c r="AR1074" s="93">
        <v>172622</v>
      </c>
      <c r="AS1074" s="89"/>
      <c r="AT1074" s="93"/>
      <c r="AU1074" s="89"/>
      <c r="AV1074" s="93"/>
      <c r="AW1074" s="107"/>
      <c r="AX1074" s="103"/>
      <c r="AY1074" s="391">
        <f t="shared" si="686"/>
        <v>172622</v>
      </c>
      <c r="AZ1074" s="95">
        <f t="shared" si="687"/>
        <v>0</v>
      </c>
      <c r="BA1074" s="49" t="str">
        <f t="shared" si="688"/>
        <v>福岡県遠賀郡遠賀町虫生津１３６０</v>
      </c>
      <c r="BB1074" s="48">
        <f t="shared" si="689"/>
        <v>1</v>
      </c>
      <c r="BC1074" s="96">
        <f t="shared" si="690"/>
        <v>0</v>
      </c>
      <c r="BD1074" s="89" t="str">
        <f t="shared" si="691"/>
        <v>【支払済】</v>
      </c>
      <c r="BE1074" s="97">
        <f t="shared" si="692"/>
        <v>0</v>
      </c>
      <c r="BF1074" s="97">
        <f t="shared" si="693"/>
        <v>0</v>
      </c>
      <c r="BG1074" s="97">
        <f t="shared" si="694"/>
        <v>0</v>
      </c>
      <c r="BH1074" s="97">
        <f t="shared" si="695"/>
        <v>0</v>
      </c>
      <c r="BI1074" s="97">
        <f t="shared" si="696"/>
        <v>0</v>
      </c>
      <c r="BJ1074" s="97">
        <f t="shared" si="697"/>
        <v>0</v>
      </c>
      <c r="BK1074" s="97">
        <f t="shared" si="698"/>
        <v>0</v>
      </c>
      <c r="BL1074" s="97">
        <f t="shared" si="699"/>
        <v>0</v>
      </c>
      <c r="BM1074" s="97">
        <f t="shared" si="700"/>
        <v>0</v>
      </c>
      <c r="BN1074" s="97">
        <f t="shared" si="701"/>
        <v>0</v>
      </c>
      <c r="BO1074" s="97">
        <f t="shared" si="702"/>
        <v>0</v>
      </c>
      <c r="BP1074" s="97">
        <f t="shared" si="703"/>
        <v>0</v>
      </c>
      <c r="BQ1074" s="97">
        <f t="shared" si="704"/>
        <v>0</v>
      </c>
      <c r="BR1074" s="97">
        <f t="shared" si="705"/>
        <v>0</v>
      </c>
      <c r="BS1074" s="98">
        <f t="shared" si="706"/>
        <v>0</v>
      </c>
      <c r="BT1074" s="182"/>
      <c r="BU1074" s="58"/>
      <c r="BV1074" s="492"/>
    </row>
    <row r="1075" spans="1:74" s="118" customFormat="1" ht="31.5" customHeight="1" x14ac:dyDescent="0.25">
      <c r="A1075" s="74">
        <v>40</v>
      </c>
      <c r="B1075" s="75">
        <v>734</v>
      </c>
      <c r="C1075" s="114" t="s">
        <v>902</v>
      </c>
      <c r="D1075" s="76" t="s">
        <v>2988</v>
      </c>
      <c r="E1075" s="76" t="s">
        <v>1052</v>
      </c>
      <c r="F1075" s="101"/>
      <c r="G1075" s="101"/>
      <c r="H1075" s="101"/>
      <c r="I1075" s="101"/>
      <c r="J1075" s="257"/>
      <c r="K1075" s="101"/>
      <c r="L1075" s="101"/>
      <c r="M1075" s="77"/>
      <c r="N1075" s="114" t="s">
        <v>1991</v>
      </c>
      <c r="O1075" s="114"/>
      <c r="P1075" s="76" t="str">
        <f t="shared" si="709"/>
        <v/>
      </c>
      <c r="Q1075" s="102" t="s">
        <v>910</v>
      </c>
      <c r="R1075" s="103"/>
      <c r="S1075" s="48" t="s">
        <v>1853</v>
      </c>
      <c r="T1075" s="76" t="s">
        <v>901</v>
      </c>
      <c r="U1075" s="89">
        <v>42870</v>
      </c>
      <c r="V1075" s="90">
        <v>1</v>
      </c>
      <c r="W1075" s="399">
        <f t="shared" si="707"/>
        <v>172622</v>
      </c>
      <c r="X1075" s="171" t="s">
        <v>3581</v>
      </c>
      <c r="Y1075" s="419"/>
      <c r="Z1075" s="473" t="s">
        <v>4575</v>
      </c>
      <c r="AA1075" s="473" t="s">
        <v>4575</v>
      </c>
      <c r="AB1075" s="473" t="s">
        <v>4576</v>
      </c>
      <c r="AC1075" s="132" t="str">
        <f t="shared" si="710"/>
        <v>【支払済】</v>
      </c>
      <c r="AD1075" s="132">
        <v>42825</v>
      </c>
      <c r="AE1075" s="132">
        <v>42825</v>
      </c>
      <c r="AF1075" s="132" t="str">
        <f t="shared" si="684"/>
        <v>SAME</v>
      </c>
      <c r="AG1075" s="132">
        <f t="shared" si="685"/>
        <v>42825</v>
      </c>
      <c r="AH1075" s="132"/>
      <c r="AI1075" s="204"/>
      <c r="AJ1075" s="205"/>
      <c r="AK1075" s="206"/>
      <c r="AL1075" s="207"/>
      <c r="AM1075" s="208">
        <v>172622</v>
      </c>
      <c r="AN1075" s="93"/>
      <c r="AO1075" s="49" t="str">
        <f t="shared" si="708"/>
        <v>福岡県遠賀郡遠賀町虫生津１３６０</v>
      </c>
      <c r="AP1075" s="208"/>
      <c r="AQ1075" s="89">
        <v>42870</v>
      </c>
      <c r="AR1075" s="93">
        <v>172622</v>
      </c>
      <c r="AS1075" s="89"/>
      <c r="AT1075" s="93"/>
      <c r="AU1075" s="89"/>
      <c r="AV1075" s="93"/>
      <c r="AW1075" s="107"/>
      <c r="AX1075" s="103"/>
      <c r="AY1075" s="391">
        <f t="shared" si="686"/>
        <v>172622</v>
      </c>
      <c r="AZ1075" s="95">
        <f t="shared" si="687"/>
        <v>0</v>
      </c>
      <c r="BA1075" s="49" t="str">
        <f t="shared" si="688"/>
        <v>福岡県遠賀郡遠賀町虫生津１３６０</v>
      </c>
      <c r="BB1075" s="48">
        <f t="shared" si="689"/>
        <v>1</v>
      </c>
      <c r="BC1075" s="96">
        <f t="shared" si="690"/>
        <v>0</v>
      </c>
      <c r="BD1075" s="89" t="str">
        <f t="shared" si="691"/>
        <v>【支払済】</v>
      </c>
      <c r="BE1075" s="97">
        <f t="shared" si="692"/>
        <v>0</v>
      </c>
      <c r="BF1075" s="97">
        <f t="shared" si="693"/>
        <v>0</v>
      </c>
      <c r="BG1075" s="97">
        <f t="shared" si="694"/>
        <v>0</v>
      </c>
      <c r="BH1075" s="97">
        <f t="shared" si="695"/>
        <v>0</v>
      </c>
      <c r="BI1075" s="97">
        <f t="shared" si="696"/>
        <v>0</v>
      </c>
      <c r="BJ1075" s="97">
        <f t="shared" si="697"/>
        <v>0</v>
      </c>
      <c r="BK1075" s="97">
        <f t="shared" si="698"/>
        <v>0</v>
      </c>
      <c r="BL1075" s="97">
        <f t="shared" si="699"/>
        <v>0</v>
      </c>
      <c r="BM1075" s="97">
        <f t="shared" si="700"/>
        <v>0</v>
      </c>
      <c r="BN1075" s="97">
        <f t="shared" si="701"/>
        <v>0</v>
      </c>
      <c r="BO1075" s="97">
        <f t="shared" si="702"/>
        <v>0</v>
      </c>
      <c r="BP1075" s="97">
        <f t="shared" si="703"/>
        <v>0</v>
      </c>
      <c r="BQ1075" s="97">
        <f t="shared" si="704"/>
        <v>0</v>
      </c>
      <c r="BR1075" s="97">
        <f t="shared" si="705"/>
        <v>0</v>
      </c>
      <c r="BS1075" s="98">
        <f t="shared" si="706"/>
        <v>0</v>
      </c>
      <c r="BT1075" s="182"/>
      <c r="BU1075" s="58"/>
      <c r="BV1075" s="492"/>
    </row>
    <row r="1076" spans="1:74" s="118" customFormat="1" ht="31.5" customHeight="1" x14ac:dyDescent="0.25">
      <c r="A1076" s="74">
        <v>40</v>
      </c>
      <c r="B1076" s="75">
        <v>736</v>
      </c>
      <c r="C1076" s="114" t="s">
        <v>902</v>
      </c>
      <c r="D1076" s="76" t="s">
        <v>2988</v>
      </c>
      <c r="E1076" s="76" t="s">
        <v>1052</v>
      </c>
      <c r="F1076" s="101"/>
      <c r="G1076" s="101"/>
      <c r="H1076" s="101"/>
      <c r="I1076" s="101"/>
      <c r="J1076" s="257"/>
      <c r="K1076" s="101"/>
      <c r="L1076" s="101"/>
      <c r="M1076" s="77"/>
      <c r="N1076" s="114" t="s">
        <v>1991</v>
      </c>
      <c r="O1076" s="114"/>
      <c r="P1076" s="76" t="str">
        <f t="shared" si="709"/>
        <v/>
      </c>
      <c r="Q1076" s="102" t="s">
        <v>912</v>
      </c>
      <c r="R1076" s="103"/>
      <c r="S1076" s="48" t="s">
        <v>1853</v>
      </c>
      <c r="T1076" s="76" t="s">
        <v>901</v>
      </c>
      <c r="U1076" s="89">
        <v>42870</v>
      </c>
      <c r="V1076" s="90">
        <v>1</v>
      </c>
      <c r="W1076" s="399">
        <f t="shared" si="707"/>
        <v>172622</v>
      </c>
      <c r="X1076" s="171" t="s">
        <v>3581</v>
      </c>
      <c r="Y1076" s="419"/>
      <c r="Z1076" s="473" t="s">
        <v>4575</v>
      </c>
      <c r="AA1076" s="473" t="s">
        <v>4575</v>
      </c>
      <c r="AB1076" s="473" t="s">
        <v>4576</v>
      </c>
      <c r="AC1076" s="132" t="str">
        <f t="shared" si="710"/>
        <v>【支払済】</v>
      </c>
      <c r="AD1076" s="132">
        <v>42825</v>
      </c>
      <c r="AE1076" s="132">
        <v>42825</v>
      </c>
      <c r="AF1076" s="132" t="str">
        <f t="shared" si="684"/>
        <v>SAME</v>
      </c>
      <c r="AG1076" s="132">
        <f t="shared" si="685"/>
        <v>42825</v>
      </c>
      <c r="AH1076" s="132"/>
      <c r="AI1076" s="204"/>
      <c r="AJ1076" s="205"/>
      <c r="AK1076" s="211"/>
      <c r="AL1076" s="207"/>
      <c r="AM1076" s="208">
        <v>172622</v>
      </c>
      <c r="AN1076" s="93"/>
      <c r="AO1076" s="49" t="str">
        <f t="shared" si="708"/>
        <v>福岡県遠賀郡遠賀町虫生津１３６０</v>
      </c>
      <c r="AP1076" s="208"/>
      <c r="AQ1076" s="89">
        <v>42870</v>
      </c>
      <c r="AR1076" s="93">
        <v>172622</v>
      </c>
      <c r="AS1076" s="89"/>
      <c r="AT1076" s="93"/>
      <c r="AU1076" s="89"/>
      <c r="AV1076" s="93"/>
      <c r="AW1076" s="107"/>
      <c r="AX1076" s="103"/>
      <c r="AY1076" s="391">
        <f t="shared" si="686"/>
        <v>172622</v>
      </c>
      <c r="AZ1076" s="95">
        <f t="shared" si="687"/>
        <v>0</v>
      </c>
      <c r="BA1076" s="49" t="str">
        <f t="shared" si="688"/>
        <v>福岡県遠賀郡遠賀町虫生津１３６０</v>
      </c>
      <c r="BB1076" s="48">
        <f t="shared" si="689"/>
        <v>1</v>
      </c>
      <c r="BC1076" s="96">
        <f t="shared" si="690"/>
        <v>0</v>
      </c>
      <c r="BD1076" s="89" t="str">
        <f t="shared" si="691"/>
        <v>【支払済】</v>
      </c>
      <c r="BE1076" s="97">
        <f t="shared" si="692"/>
        <v>0</v>
      </c>
      <c r="BF1076" s="97">
        <f t="shared" si="693"/>
        <v>0</v>
      </c>
      <c r="BG1076" s="97">
        <f t="shared" si="694"/>
        <v>0</v>
      </c>
      <c r="BH1076" s="97">
        <f t="shared" si="695"/>
        <v>0</v>
      </c>
      <c r="BI1076" s="97">
        <f t="shared" si="696"/>
        <v>0</v>
      </c>
      <c r="BJ1076" s="97">
        <f t="shared" si="697"/>
        <v>0</v>
      </c>
      <c r="BK1076" s="97">
        <f t="shared" si="698"/>
        <v>0</v>
      </c>
      <c r="BL1076" s="97">
        <f t="shared" si="699"/>
        <v>0</v>
      </c>
      <c r="BM1076" s="97">
        <f t="shared" si="700"/>
        <v>0</v>
      </c>
      <c r="BN1076" s="97">
        <f t="shared" si="701"/>
        <v>0</v>
      </c>
      <c r="BO1076" s="97">
        <f t="shared" si="702"/>
        <v>0</v>
      </c>
      <c r="BP1076" s="97">
        <f t="shared" si="703"/>
        <v>0</v>
      </c>
      <c r="BQ1076" s="97">
        <f t="shared" si="704"/>
        <v>0</v>
      </c>
      <c r="BR1076" s="97">
        <f t="shared" si="705"/>
        <v>0</v>
      </c>
      <c r="BS1076" s="98">
        <f t="shared" si="706"/>
        <v>0</v>
      </c>
      <c r="BT1076" s="182"/>
      <c r="BU1076" s="58"/>
      <c r="BV1076" s="492"/>
    </row>
    <row r="1077" spans="1:74" s="118" customFormat="1" ht="31.5" customHeight="1" x14ac:dyDescent="0.25">
      <c r="A1077" s="74">
        <v>40</v>
      </c>
      <c r="B1077" s="75">
        <v>729</v>
      </c>
      <c r="C1077" s="114" t="s">
        <v>902</v>
      </c>
      <c r="D1077" s="76" t="s">
        <v>2988</v>
      </c>
      <c r="E1077" s="76" t="s">
        <v>1052</v>
      </c>
      <c r="F1077" s="101"/>
      <c r="G1077" s="101"/>
      <c r="H1077" s="101"/>
      <c r="I1077" s="101"/>
      <c r="J1077" s="257"/>
      <c r="K1077" s="101"/>
      <c r="L1077" s="101"/>
      <c r="M1077" s="77"/>
      <c r="N1077" s="114" t="s">
        <v>1991</v>
      </c>
      <c r="O1077" s="114"/>
      <c r="P1077" s="76" t="str">
        <f t="shared" si="709"/>
        <v/>
      </c>
      <c r="Q1077" s="102" t="s">
        <v>905</v>
      </c>
      <c r="R1077" s="103"/>
      <c r="S1077" s="48" t="s">
        <v>1853</v>
      </c>
      <c r="T1077" s="76" t="s">
        <v>901</v>
      </c>
      <c r="U1077" s="89">
        <v>42870</v>
      </c>
      <c r="V1077" s="90">
        <v>1</v>
      </c>
      <c r="W1077" s="399">
        <f t="shared" si="707"/>
        <v>811091</v>
      </c>
      <c r="X1077" s="171" t="s">
        <v>3581</v>
      </c>
      <c r="Y1077" s="419"/>
      <c r="Z1077" s="473" t="s">
        <v>4575</v>
      </c>
      <c r="AA1077" s="473" t="s">
        <v>4575</v>
      </c>
      <c r="AB1077" s="473" t="s">
        <v>4576</v>
      </c>
      <c r="AC1077" s="132" t="str">
        <f t="shared" si="710"/>
        <v>【支払済】</v>
      </c>
      <c r="AD1077" s="132">
        <v>42825</v>
      </c>
      <c r="AE1077" s="132">
        <v>42825</v>
      </c>
      <c r="AF1077" s="132" t="str">
        <f t="shared" si="684"/>
        <v>SAME</v>
      </c>
      <c r="AG1077" s="132">
        <f t="shared" si="685"/>
        <v>42825</v>
      </c>
      <c r="AH1077" s="132"/>
      <c r="AI1077" s="204"/>
      <c r="AJ1077" s="205"/>
      <c r="AK1077" s="211"/>
      <c r="AL1077" s="207"/>
      <c r="AM1077" s="208">
        <v>811091</v>
      </c>
      <c r="AN1077" s="93"/>
      <c r="AO1077" s="49" t="str">
        <f t="shared" si="708"/>
        <v>福岡県遠賀郡遠賀町虫生津１３６０</v>
      </c>
      <c r="AP1077" s="208"/>
      <c r="AQ1077" s="89">
        <v>42870</v>
      </c>
      <c r="AR1077" s="93">
        <v>811091</v>
      </c>
      <c r="AS1077" s="89"/>
      <c r="AT1077" s="93"/>
      <c r="AU1077" s="89"/>
      <c r="AV1077" s="93"/>
      <c r="AW1077" s="107"/>
      <c r="AX1077" s="103"/>
      <c r="AY1077" s="391">
        <f t="shared" si="686"/>
        <v>811091</v>
      </c>
      <c r="AZ1077" s="95">
        <f t="shared" si="687"/>
        <v>0</v>
      </c>
      <c r="BA1077" s="49" t="str">
        <f t="shared" si="688"/>
        <v>福岡県遠賀郡遠賀町虫生津１３６０</v>
      </c>
      <c r="BB1077" s="48">
        <f t="shared" si="689"/>
        <v>1</v>
      </c>
      <c r="BC1077" s="96">
        <f t="shared" si="690"/>
        <v>0</v>
      </c>
      <c r="BD1077" s="89" t="str">
        <f t="shared" si="691"/>
        <v>【支払済】</v>
      </c>
      <c r="BE1077" s="97">
        <f t="shared" si="692"/>
        <v>0</v>
      </c>
      <c r="BF1077" s="97">
        <f t="shared" si="693"/>
        <v>0</v>
      </c>
      <c r="BG1077" s="97">
        <f t="shared" si="694"/>
        <v>0</v>
      </c>
      <c r="BH1077" s="97">
        <f t="shared" si="695"/>
        <v>0</v>
      </c>
      <c r="BI1077" s="97">
        <f t="shared" si="696"/>
        <v>0</v>
      </c>
      <c r="BJ1077" s="97">
        <f t="shared" si="697"/>
        <v>0</v>
      </c>
      <c r="BK1077" s="97">
        <f t="shared" si="698"/>
        <v>0</v>
      </c>
      <c r="BL1077" s="97">
        <f t="shared" si="699"/>
        <v>0</v>
      </c>
      <c r="BM1077" s="97">
        <f t="shared" si="700"/>
        <v>0</v>
      </c>
      <c r="BN1077" s="97">
        <f t="shared" si="701"/>
        <v>0</v>
      </c>
      <c r="BO1077" s="97">
        <f t="shared" si="702"/>
        <v>0</v>
      </c>
      <c r="BP1077" s="97">
        <f t="shared" si="703"/>
        <v>0</v>
      </c>
      <c r="BQ1077" s="97">
        <f t="shared" si="704"/>
        <v>0</v>
      </c>
      <c r="BR1077" s="97">
        <f t="shared" si="705"/>
        <v>0</v>
      </c>
      <c r="BS1077" s="98">
        <f t="shared" si="706"/>
        <v>0</v>
      </c>
      <c r="BT1077" s="182"/>
      <c r="BU1077" s="58"/>
      <c r="BV1077" s="492"/>
    </row>
    <row r="1078" spans="1:74" s="118" customFormat="1" ht="31.5" customHeight="1" x14ac:dyDescent="0.25">
      <c r="A1078" s="74">
        <v>40</v>
      </c>
      <c r="B1078" s="75">
        <v>733</v>
      </c>
      <c r="C1078" s="114" t="s">
        <v>902</v>
      </c>
      <c r="D1078" s="76" t="s">
        <v>2988</v>
      </c>
      <c r="E1078" s="76" t="s">
        <v>1052</v>
      </c>
      <c r="F1078" s="101"/>
      <c r="G1078" s="101"/>
      <c r="H1078" s="101"/>
      <c r="I1078" s="101"/>
      <c r="J1078" s="257"/>
      <c r="K1078" s="101"/>
      <c r="L1078" s="101"/>
      <c r="M1078" s="77"/>
      <c r="N1078" s="114" t="s">
        <v>1991</v>
      </c>
      <c r="O1078" s="114"/>
      <c r="P1078" s="76" t="str">
        <f t="shared" si="709"/>
        <v/>
      </c>
      <c r="Q1078" s="102" t="s">
        <v>909</v>
      </c>
      <c r="R1078" s="103"/>
      <c r="S1078" s="48" t="s">
        <v>1853</v>
      </c>
      <c r="T1078" s="76" t="s">
        <v>901</v>
      </c>
      <c r="U1078" s="89">
        <v>42870</v>
      </c>
      <c r="V1078" s="90">
        <v>1</v>
      </c>
      <c r="W1078" s="399">
        <f t="shared" si="707"/>
        <v>811091</v>
      </c>
      <c r="X1078" s="171" t="s">
        <v>3581</v>
      </c>
      <c r="Y1078" s="419"/>
      <c r="Z1078" s="473" t="s">
        <v>4575</v>
      </c>
      <c r="AA1078" s="473" t="s">
        <v>4575</v>
      </c>
      <c r="AB1078" s="473" t="s">
        <v>4576</v>
      </c>
      <c r="AC1078" s="132" t="str">
        <f t="shared" si="710"/>
        <v>【支払済】</v>
      </c>
      <c r="AD1078" s="132">
        <v>42825</v>
      </c>
      <c r="AE1078" s="132">
        <v>42825</v>
      </c>
      <c r="AF1078" s="132" t="str">
        <f t="shared" si="684"/>
        <v>SAME</v>
      </c>
      <c r="AG1078" s="132">
        <f t="shared" si="685"/>
        <v>42825</v>
      </c>
      <c r="AH1078" s="132"/>
      <c r="AI1078" s="204"/>
      <c r="AJ1078" s="205"/>
      <c r="AK1078" s="211"/>
      <c r="AL1078" s="207"/>
      <c r="AM1078" s="208">
        <v>811091</v>
      </c>
      <c r="AN1078" s="93"/>
      <c r="AO1078" s="49" t="str">
        <f t="shared" si="708"/>
        <v>福岡県遠賀郡遠賀町虫生津１３６０</v>
      </c>
      <c r="AP1078" s="208"/>
      <c r="AQ1078" s="89">
        <v>42870</v>
      </c>
      <c r="AR1078" s="93">
        <v>811091</v>
      </c>
      <c r="AS1078" s="89"/>
      <c r="AT1078" s="93"/>
      <c r="AU1078" s="89"/>
      <c r="AV1078" s="93"/>
      <c r="AW1078" s="107"/>
      <c r="AX1078" s="103"/>
      <c r="AY1078" s="391">
        <f t="shared" si="686"/>
        <v>811091</v>
      </c>
      <c r="AZ1078" s="95">
        <f t="shared" si="687"/>
        <v>0</v>
      </c>
      <c r="BA1078" s="49" t="str">
        <f t="shared" si="688"/>
        <v>福岡県遠賀郡遠賀町虫生津１３６０</v>
      </c>
      <c r="BB1078" s="48">
        <f t="shared" si="689"/>
        <v>1</v>
      </c>
      <c r="BC1078" s="96">
        <f t="shared" si="690"/>
        <v>0</v>
      </c>
      <c r="BD1078" s="89" t="str">
        <f t="shared" si="691"/>
        <v>【支払済】</v>
      </c>
      <c r="BE1078" s="97">
        <f t="shared" si="692"/>
        <v>0</v>
      </c>
      <c r="BF1078" s="97">
        <f t="shared" si="693"/>
        <v>0</v>
      </c>
      <c r="BG1078" s="97">
        <f t="shared" si="694"/>
        <v>0</v>
      </c>
      <c r="BH1078" s="97">
        <f t="shared" si="695"/>
        <v>0</v>
      </c>
      <c r="BI1078" s="97">
        <f t="shared" si="696"/>
        <v>0</v>
      </c>
      <c r="BJ1078" s="97">
        <f t="shared" si="697"/>
        <v>0</v>
      </c>
      <c r="BK1078" s="97">
        <f t="shared" si="698"/>
        <v>0</v>
      </c>
      <c r="BL1078" s="97">
        <f t="shared" si="699"/>
        <v>0</v>
      </c>
      <c r="BM1078" s="97">
        <f t="shared" si="700"/>
        <v>0</v>
      </c>
      <c r="BN1078" s="97">
        <f t="shared" si="701"/>
        <v>0</v>
      </c>
      <c r="BO1078" s="97">
        <f t="shared" si="702"/>
        <v>0</v>
      </c>
      <c r="BP1078" s="97">
        <f t="shared" si="703"/>
        <v>0</v>
      </c>
      <c r="BQ1078" s="97">
        <f t="shared" si="704"/>
        <v>0</v>
      </c>
      <c r="BR1078" s="97">
        <f t="shared" si="705"/>
        <v>0</v>
      </c>
      <c r="BS1078" s="98">
        <f t="shared" si="706"/>
        <v>0</v>
      </c>
      <c r="BT1078" s="182"/>
      <c r="BU1078" s="58"/>
      <c r="BV1078" s="492"/>
    </row>
    <row r="1079" spans="1:74" s="118" customFormat="1" ht="31.5" customHeight="1" x14ac:dyDescent="0.25">
      <c r="A1079" s="74">
        <v>40</v>
      </c>
      <c r="B1079" s="75">
        <v>735</v>
      </c>
      <c r="C1079" s="114" t="s">
        <v>902</v>
      </c>
      <c r="D1079" s="76" t="s">
        <v>2988</v>
      </c>
      <c r="E1079" s="76" t="s">
        <v>1052</v>
      </c>
      <c r="F1079" s="101"/>
      <c r="G1079" s="101"/>
      <c r="H1079" s="101"/>
      <c r="I1079" s="101"/>
      <c r="J1079" s="257"/>
      <c r="K1079" s="101"/>
      <c r="L1079" s="101"/>
      <c r="M1079" s="77"/>
      <c r="N1079" s="114" t="s">
        <v>1991</v>
      </c>
      <c r="O1079" s="114"/>
      <c r="P1079" s="76" t="str">
        <f t="shared" si="709"/>
        <v/>
      </c>
      <c r="Q1079" s="102" t="s">
        <v>911</v>
      </c>
      <c r="R1079" s="103"/>
      <c r="S1079" s="48" t="s">
        <v>1853</v>
      </c>
      <c r="T1079" s="76" t="s">
        <v>901</v>
      </c>
      <c r="U1079" s="89">
        <v>42870</v>
      </c>
      <c r="V1079" s="90">
        <v>1</v>
      </c>
      <c r="W1079" s="399">
        <f t="shared" si="707"/>
        <v>811091</v>
      </c>
      <c r="X1079" s="171" t="s">
        <v>3581</v>
      </c>
      <c r="Y1079" s="419"/>
      <c r="Z1079" s="473" t="s">
        <v>4575</v>
      </c>
      <c r="AA1079" s="473" t="s">
        <v>4575</v>
      </c>
      <c r="AB1079" s="473" t="s">
        <v>4576</v>
      </c>
      <c r="AC1079" s="132" t="str">
        <f t="shared" si="710"/>
        <v>【支払済】</v>
      </c>
      <c r="AD1079" s="132">
        <v>42825</v>
      </c>
      <c r="AE1079" s="132">
        <v>42825</v>
      </c>
      <c r="AF1079" s="132" t="str">
        <f t="shared" si="684"/>
        <v>SAME</v>
      </c>
      <c r="AG1079" s="132">
        <f t="shared" si="685"/>
        <v>42825</v>
      </c>
      <c r="AH1079" s="132"/>
      <c r="AI1079" s="204"/>
      <c r="AJ1079" s="205"/>
      <c r="AK1079" s="211"/>
      <c r="AL1079" s="207"/>
      <c r="AM1079" s="208">
        <v>811091</v>
      </c>
      <c r="AN1079" s="93"/>
      <c r="AO1079" s="49" t="str">
        <f t="shared" si="708"/>
        <v>福岡県遠賀郡遠賀町虫生津１３６０</v>
      </c>
      <c r="AP1079" s="208"/>
      <c r="AQ1079" s="89">
        <v>42870</v>
      </c>
      <c r="AR1079" s="93">
        <v>811091</v>
      </c>
      <c r="AS1079" s="89"/>
      <c r="AT1079" s="93"/>
      <c r="AU1079" s="89"/>
      <c r="AV1079" s="93"/>
      <c r="AW1079" s="107"/>
      <c r="AX1079" s="103"/>
      <c r="AY1079" s="391">
        <f t="shared" si="686"/>
        <v>811091</v>
      </c>
      <c r="AZ1079" s="95">
        <f t="shared" si="687"/>
        <v>0</v>
      </c>
      <c r="BA1079" s="49" t="str">
        <f t="shared" si="688"/>
        <v>福岡県遠賀郡遠賀町虫生津１３６０</v>
      </c>
      <c r="BB1079" s="48">
        <f t="shared" si="689"/>
        <v>1</v>
      </c>
      <c r="BC1079" s="96">
        <f t="shared" si="690"/>
        <v>0</v>
      </c>
      <c r="BD1079" s="89" t="str">
        <f t="shared" si="691"/>
        <v>【支払済】</v>
      </c>
      <c r="BE1079" s="97">
        <f t="shared" si="692"/>
        <v>0</v>
      </c>
      <c r="BF1079" s="97">
        <f t="shared" si="693"/>
        <v>0</v>
      </c>
      <c r="BG1079" s="97">
        <f t="shared" si="694"/>
        <v>0</v>
      </c>
      <c r="BH1079" s="97">
        <f t="shared" si="695"/>
        <v>0</v>
      </c>
      <c r="BI1079" s="97">
        <f t="shared" si="696"/>
        <v>0</v>
      </c>
      <c r="BJ1079" s="97">
        <f t="shared" si="697"/>
        <v>0</v>
      </c>
      <c r="BK1079" s="97">
        <f t="shared" si="698"/>
        <v>0</v>
      </c>
      <c r="BL1079" s="97">
        <f t="shared" si="699"/>
        <v>0</v>
      </c>
      <c r="BM1079" s="97">
        <f t="shared" si="700"/>
        <v>0</v>
      </c>
      <c r="BN1079" s="97">
        <f t="shared" si="701"/>
        <v>0</v>
      </c>
      <c r="BO1079" s="97">
        <f t="shared" si="702"/>
        <v>0</v>
      </c>
      <c r="BP1079" s="97">
        <f t="shared" si="703"/>
        <v>0</v>
      </c>
      <c r="BQ1079" s="97">
        <f t="shared" si="704"/>
        <v>0</v>
      </c>
      <c r="BR1079" s="97">
        <f t="shared" si="705"/>
        <v>0</v>
      </c>
      <c r="BS1079" s="98">
        <f t="shared" si="706"/>
        <v>0</v>
      </c>
      <c r="BT1079" s="182"/>
      <c r="BU1079" s="58"/>
      <c r="BV1079" s="492"/>
    </row>
    <row r="1080" spans="1:74" s="118" customFormat="1" ht="31.5" customHeight="1" x14ac:dyDescent="0.25">
      <c r="A1080" s="74">
        <v>40</v>
      </c>
      <c r="B1080" s="75">
        <v>737</v>
      </c>
      <c r="C1080" s="114" t="s">
        <v>902</v>
      </c>
      <c r="D1080" s="76" t="s">
        <v>2988</v>
      </c>
      <c r="E1080" s="76" t="s">
        <v>1051</v>
      </c>
      <c r="F1080" s="101"/>
      <c r="G1080" s="101"/>
      <c r="H1080" s="101"/>
      <c r="I1080" s="101"/>
      <c r="J1080" s="257"/>
      <c r="K1080" s="101"/>
      <c r="L1080" s="101"/>
      <c r="M1080" s="77"/>
      <c r="N1080" s="114" t="s">
        <v>1992</v>
      </c>
      <c r="O1080" s="114"/>
      <c r="P1080" s="76" t="str">
        <f t="shared" si="709"/>
        <v/>
      </c>
      <c r="Q1080" s="102" t="s">
        <v>903</v>
      </c>
      <c r="R1080" s="103"/>
      <c r="S1080" s="48" t="s">
        <v>1853</v>
      </c>
      <c r="T1080" s="76" t="s">
        <v>901</v>
      </c>
      <c r="U1080" s="89">
        <v>42849</v>
      </c>
      <c r="V1080" s="90">
        <v>1</v>
      </c>
      <c r="W1080" s="399">
        <f t="shared" si="707"/>
        <v>1849718</v>
      </c>
      <c r="X1080" s="171" t="s">
        <v>3582</v>
      </c>
      <c r="Y1080" s="419"/>
      <c r="Z1080" s="473" t="s">
        <v>4631</v>
      </c>
      <c r="AA1080" s="473" t="s">
        <v>4630</v>
      </c>
      <c r="AB1080" s="473" t="s">
        <v>4631</v>
      </c>
      <c r="AC1080" s="132" t="str">
        <f t="shared" si="710"/>
        <v>【支払済】</v>
      </c>
      <c r="AD1080" s="132">
        <v>42816</v>
      </c>
      <c r="AE1080" s="132">
        <v>42816</v>
      </c>
      <c r="AF1080" s="132" t="str">
        <f t="shared" si="684"/>
        <v>SAME</v>
      </c>
      <c r="AG1080" s="132">
        <f t="shared" si="685"/>
        <v>42816</v>
      </c>
      <c r="AH1080" s="132"/>
      <c r="AI1080" s="204"/>
      <c r="AJ1080" s="205"/>
      <c r="AK1080" s="211"/>
      <c r="AL1080" s="207"/>
      <c r="AM1080" s="208">
        <v>1849718</v>
      </c>
      <c r="AN1080" s="93"/>
      <c r="AO1080" s="49" t="str">
        <f t="shared" si="708"/>
        <v>福岡県遠賀郡遠賀町虫生津１６９１－１</v>
      </c>
      <c r="AP1080" s="208"/>
      <c r="AQ1080" s="89">
        <v>42849</v>
      </c>
      <c r="AR1080" s="93">
        <v>1849718</v>
      </c>
      <c r="AS1080" s="89"/>
      <c r="AT1080" s="93"/>
      <c r="AU1080" s="89"/>
      <c r="AV1080" s="93"/>
      <c r="AW1080" s="107"/>
      <c r="AX1080" s="103"/>
      <c r="AY1080" s="391">
        <f t="shared" si="686"/>
        <v>1849718</v>
      </c>
      <c r="AZ1080" s="95">
        <f t="shared" si="687"/>
        <v>0</v>
      </c>
      <c r="BA1080" s="49" t="str">
        <f t="shared" si="688"/>
        <v>福岡県遠賀郡遠賀町虫生津１６９１－１</v>
      </c>
      <c r="BB1080" s="48">
        <f t="shared" si="689"/>
        <v>1</v>
      </c>
      <c r="BC1080" s="96">
        <f t="shared" si="690"/>
        <v>0</v>
      </c>
      <c r="BD1080" s="89" t="str">
        <f t="shared" si="691"/>
        <v>【支払済】</v>
      </c>
      <c r="BE1080" s="97">
        <f t="shared" si="692"/>
        <v>0</v>
      </c>
      <c r="BF1080" s="97">
        <f t="shared" si="693"/>
        <v>0</v>
      </c>
      <c r="BG1080" s="97">
        <f t="shared" si="694"/>
        <v>0</v>
      </c>
      <c r="BH1080" s="97">
        <f t="shared" si="695"/>
        <v>0</v>
      </c>
      <c r="BI1080" s="97">
        <f t="shared" si="696"/>
        <v>0</v>
      </c>
      <c r="BJ1080" s="97">
        <f t="shared" si="697"/>
        <v>0</v>
      </c>
      <c r="BK1080" s="97">
        <f t="shared" si="698"/>
        <v>0</v>
      </c>
      <c r="BL1080" s="97">
        <f t="shared" si="699"/>
        <v>0</v>
      </c>
      <c r="BM1080" s="97">
        <f t="shared" si="700"/>
        <v>0</v>
      </c>
      <c r="BN1080" s="97">
        <f t="shared" si="701"/>
        <v>0</v>
      </c>
      <c r="BO1080" s="97">
        <f t="shared" si="702"/>
        <v>0</v>
      </c>
      <c r="BP1080" s="97">
        <f t="shared" si="703"/>
        <v>0</v>
      </c>
      <c r="BQ1080" s="97">
        <f t="shared" si="704"/>
        <v>0</v>
      </c>
      <c r="BR1080" s="97">
        <f t="shared" si="705"/>
        <v>0</v>
      </c>
      <c r="BS1080" s="98">
        <f t="shared" si="706"/>
        <v>0</v>
      </c>
      <c r="BT1080" s="182"/>
      <c r="BU1080" s="58"/>
      <c r="BV1080" s="492"/>
    </row>
    <row r="1081" spans="1:74" s="118" customFormat="1" ht="31.5" customHeight="1" x14ac:dyDescent="0.25">
      <c r="A1081" s="74">
        <v>40</v>
      </c>
      <c r="B1081" s="75">
        <v>738</v>
      </c>
      <c r="C1081" s="114" t="s">
        <v>902</v>
      </c>
      <c r="D1081" s="76" t="s">
        <v>2988</v>
      </c>
      <c r="E1081" s="76" t="s">
        <v>1051</v>
      </c>
      <c r="F1081" s="101"/>
      <c r="G1081" s="101"/>
      <c r="H1081" s="101"/>
      <c r="I1081" s="101"/>
      <c r="J1081" s="257"/>
      <c r="K1081" s="101"/>
      <c r="L1081" s="101"/>
      <c r="M1081" s="77"/>
      <c r="N1081" s="114" t="s">
        <v>1993</v>
      </c>
      <c r="O1081" s="114"/>
      <c r="P1081" s="76" t="str">
        <f t="shared" si="709"/>
        <v/>
      </c>
      <c r="Q1081" s="102" t="s">
        <v>904</v>
      </c>
      <c r="R1081" s="103"/>
      <c r="S1081" s="48" t="s">
        <v>1853</v>
      </c>
      <c r="T1081" s="76" t="s">
        <v>901</v>
      </c>
      <c r="U1081" s="89">
        <v>42851</v>
      </c>
      <c r="V1081" s="90">
        <v>1</v>
      </c>
      <c r="W1081" s="399">
        <f t="shared" si="707"/>
        <v>171523</v>
      </c>
      <c r="X1081" s="171" t="s">
        <v>3582</v>
      </c>
      <c r="Y1081" s="419"/>
      <c r="Z1081" s="473" t="s">
        <v>4631</v>
      </c>
      <c r="AA1081" s="473" t="s">
        <v>4630</v>
      </c>
      <c r="AB1081" s="473" t="s">
        <v>4631</v>
      </c>
      <c r="AC1081" s="132" t="str">
        <f t="shared" si="710"/>
        <v>【支払済】</v>
      </c>
      <c r="AD1081" s="132">
        <v>42816</v>
      </c>
      <c r="AE1081" s="132">
        <v>42816</v>
      </c>
      <c r="AF1081" s="132" t="str">
        <f t="shared" si="684"/>
        <v>SAME</v>
      </c>
      <c r="AG1081" s="132">
        <f t="shared" si="685"/>
        <v>42816</v>
      </c>
      <c r="AH1081" s="132"/>
      <c r="AI1081" s="204"/>
      <c r="AJ1081" s="205"/>
      <c r="AK1081" s="211"/>
      <c r="AL1081" s="207"/>
      <c r="AM1081" s="208">
        <v>171523</v>
      </c>
      <c r="AN1081" s="93"/>
      <c r="AO1081" s="49" t="str">
        <f t="shared" si="708"/>
        <v>福岡県遠賀郡遠賀町虫生津１６９１－２</v>
      </c>
      <c r="AP1081" s="208"/>
      <c r="AQ1081" s="89">
        <v>42851</v>
      </c>
      <c r="AR1081" s="93">
        <v>171523</v>
      </c>
      <c r="AS1081" s="89"/>
      <c r="AT1081" s="93"/>
      <c r="AU1081" s="89"/>
      <c r="AV1081" s="93"/>
      <c r="AW1081" s="107"/>
      <c r="AX1081" s="103"/>
      <c r="AY1081" s="391">
        <f t="shared" si="686"/>
        <v>171523</v>
      </c>
      <c r="AZ1081" s="95">
        <f t="shared" si="687"/>
        <v>0</v>
      </c>
      <c r="BA1081" s="49" t="str">
        <f t="shared" si="688"/>
        <v>福岡県遠賀郡遠賀町虫生津１６９１－２</v>
      </c>
      <c r="BB1081" s="48">
        <f t="shared" si="689"/>
        <v>1</v>
      </c>
      <c r="BC1081" s="96">
        <f t="shared" si="690"/>
        <v>0</v>
      </c>
      <c r="BD1081" s="89" t="str">
        <f t="shared" si="691"/>
        <v>【支払済】</v>
      </c>
      <c r="BE1081" s="97">
        <f t="shared" si="692"/>
        <v>0</v>
      </c>
      <c r="BF1081" s="97">
        <f t="shared" si="693"/>
        <v>0</v>
      </c>
      <c r="BG1081" s="97">
        <f t="shared" si="694"/>
        <v>0</v>
      </c>
      <c r="BH1081" s="97">
        <f t="shared" si="695"/>
        <v>0</v>
      </c>
      <c r="BI1081" s="97">
        <f t="shared" si="696"/>
        <v>0</v>
      </c>
      <c r="BJ1081" s="97">
        <f t="shared" si="697"/>
        <v>0</v>
      </c>
      <c r="BK1081" s="97">
        <f t="shared" si="698"/>
        <v>0</v>
      </c>
      <c r="BL1081" s="97">
        <f t="shared" si="699"/>
        <v>0</v>
      </c>
      <c r="BM1081" s="97">
        <f t="shared" si="700"/>
        <v>0</v>
      </c>
      <c r="BN1081" s="97">
        <f t="shared" si="701"/>
        <v>0</v>
      </c>
      <c r="BO1081" s="97">
        <f t="shared" si="702"/>
        <v>0</v>
      </c>
      <c r="BP1081" s="97">
        <f t="shared" si="703"/>
        <v>0</v>
      </c>
      <c r="BQ1081" s="97">
        <f t="shared" si="704"/>
        <v>0</v>
      </c>
      <c r="BR1081" s="97">
        <f t="shared" si="705"/>
        <v>0</v>
      </c>
      <c r="BS1081" s="98">
        <f t="shared" si="706"/>
        <v>0</v>
      </c>
      <c r="BT1081" s="182"/>
      <c r="BU1081" s="58"/>
      <c r="BV1081" s="492"/>
    </row>
    <row r="1082" spans="1:74" s="118" customFormat="1" ht="31.5" customHeight="1" x14ac:dyDescent="0.25">
      <c r="A1082" s="74">
        <v>40</v>
      </c>
      <c r="B1082" s="75">
        <v>739</v>
      </c>
      <c r="C1082" s="114" t="s">
        <v>899</v>
      </c>
      <c r="D1082" s="76" t="s">
        <v>2988</v>
      </c>
      <c r="E1082" s="76" t="s">
        <v>1050</v>
      </c>
      <c r="F1082" s="101"/>
      <c r="G1082" s="101"/>
      <c r="H1082" s="101"/>
      <c r="I1082" s="101"/>
      <c r="J1082" s="257"/>
      <c r="K1082" s="101"/>
      <c r="L1082" s="101"/>
      <c r="M1082" s="77"/>
      <c r="N1082" s="114" t="s">
        <v>1994</v>
      </c>
      <c r="O1082" s="114"/>
      <c r="P1082" s="76" t="str">
        <f t="shared" si="709"/>
        <v/>
      </c>
      <c r="Q1082" s="102" t="s">
        <v>900</v>
      </c>
      <c r="R1082" s="103"/>
      <c r="S1082" s="48" t="s">
        <v>1853</v>
      </c>
      <c r="T1082" s="76" t="s">
        <v>901</v>
      </c>
      <c r="U1082" s="89">
        <v>42851</v>
      </c>
      <c r="V1082" s="90">
        <v>2</v>
      </c>
      <c r="W1082" s="399">
        <f t="shared" si="707"/>
        <v>655412.5</v>
      </c>
      <c r="X1082" s="171" t="s">
        <v>3583</v>
      </c>
      <c r="Y1082" s="433" t="s">
        <v>2310</v>
      </c>
      <c r="Z1082" s="476" t="s">
        <v>4575</v>
      </c>
      <c r="AA1082" s="476" t="s">
        <v>4575</v>
      </c>
      <c r="AB1082" s="476" t="s">
        <v>4608</v>
      </c>
      <c r="AC1082" s="132" t="str">
        <f t="shared" si="710"/>
        <v>【支払済】</v>
      </c>
      <c r="AD1082" s="132">
        <v>42816</v>
      </c>
      <c r="AE1082" s="132">
        <v>42816</v>
      </c>
      <c r="AF1082" s="132" t="str">
        <f t="shared" si="684"/>
        <v>SAME</v>
      </c>
      <c r="AG1082" s="132">
        <f t="shared" si="685"/>
        <v>42816</v>
      </c>
      <c r="AH1082" s="132"/>
      <c r="AI1082" s="204"/>
      <c r="AJ1082" s="205"/>
      <c r="AK1082" s="211"/>
      <c r="AL1082" s="207"/>
      <c r="AM1082" s="208">
        <f>1126887+183938</f>
        <v>1310825</v>
      </c>
      <c r="AN1082" s="93"/>
      <c r="AO1082" s="49" t="str">
        <f t="shared" si="708"/>
        <v>福岡県遠賀郡岡垣町手野字片山１１６８－１－１～２</v>
      </c>
      <c r="AP1082" s="208"/>
      <c r="AQ1082" s="89">
        <v>42851</v>
      </c>
      <c r="AR1082" s="93">
        <v>1310825</v>
      </c>
      <c r="AS1082" s="89"/>
      <c r="AT1082" s="93"/>
      <c r="AU1082" s="89"/>
      <c r="AV1082" s="93"/>
      <c r="AW1082" s="107"/>
      <c r="AX1082" s="103"/>
      <c r="AY1082" s="391">
        <f t="shared" si="686"/>
        <v>1310825</v>
      </c>
      <c r="AZ1082" s="95">
        <f t="shared" si="687"/>
        <v>0</v>
      </c>
      <c r="BA1082" s="49" t="str">
        <f t="shared" si="688"/>
        <v>福岡県遠賀郡岡垣町手野字片山１１６８－１－１～２</v>
      </c>
      <c r="BB1082" s="48">
        <f t="shared" si="689"/>
        <v>2</v>
      </c>
      <c r="BC1082" s="96" t="str">
        <f t="shared" si="690"/>
        <v>自社物件</v>
      </c>
      <c r="BD1082" s="89" t="str">
        <f t="shared" si="691"/>
        <v>【支払済】</v>
      </c>
      <c r="BE1082" s="97">
        <f t="shared" si="692"/>
        <v>0</v>
      </c>
      <c r="BF1082" s="97">
        <f t="shared" si="693"/>
        <v>0</v>
      </c>
      <c r="BG1082" s="97">
        <f t="shared" si="694"/>
        <v>0</v>
      </c>
      <c r="BH1082" s="97">
        <f t="shared" si="695"/>
        <v>0</v>
      </c>
      <c r="BI1082" s="97">
        <f t="shared" si="696"/>
        <v>0</v>
      </c>
      <c r="BJ1082" s="97">
        <f t="shared" si="697"/>
        <v>0</v>
      </c>
      <c r="BK1082" s="97">
        <f t="shared" si="698"/>
        <v>0</v>
      </c>
      <c r="BL1082" s="97">
        <f t="shared" si="699"/>
        <v>0</v>
      </c>
      <c r="BM1082" s="97">
        <f t="shared" si="700"/>
        <v>0</v>
      </c>
      <c r="BN1082" s="97">
        <f t="shared" si="701"/>
        <v>0</v>
      </c>
      <c r="BO1082" s="97">
        <f t="shared" si="702"/>
        <v>0</v>
      </c>
      <c r="BP1082" s="97">
        <f t="shared" si="703"/>
        <v>0</v>
      </c>
      <c r="BQ1082" s="97">
        <f t="shared" si="704"/>
        <v>0</v>
      </c>
      <c r="BR1082" s="97">
        <f t="shared" si="705"/>
        <v>0</v>
      </c>
      <c r="BS1082" s="98">
        <f t="shared" si="706"/>
        <v>0</v>
      </c>
      <c r="BT1082" s="182"/>
      <c r="BU1082" s="58"/>
      <c r="BV1082" s="492"/>
    </row>
    <row r="1083" spans="1:74" s="118" customFormat="1" ht="31.5" customHeight="1" x14ac:dyDescent="0.25">
      <c r="A1083" s="74">
        <v>40</v>
      </c>
      <c r="B1083" s="75">
        <v>699</v>
      </c>
      <c r="C1083" s="114" t="s">
        <v>2086</v>
      </c>
      <c r="D1083" s="76" t="s">
        <v>2988</v>
      </c>
      <c r="E1083" s="76" t="s">
        <v>1024</v>
      </c>
      <c r="F1083" s="101"/>
      <c r="G1083" s="101"/>
      <c r="H1083" s="101"/>
      <c r="I1083" s="101"/>
      <c r="J1083" s="257"/>
      <c r="K1083" s="101"/>
      <c r="L1083" s="101"/>
      <c r="M1083" s="77"/>
      <c r="N1083" s="114" t="s">
        <v>1966</v>
      </c>
      <c r="O1083" s="114"/>
      <c r="P1083" s="76" t="str">
        <f t="shared" si="709"/>
        <v/>
      </c>
      <c r="Q1083" s="102" t="s">
        <v>852</v>
      </c>
      <c r="R1083" s="103"/>
      <c r="S1083" s="48" t="s">
        <v>1853</v>
      </c>
      <c r="T1083" s="76" t="s">
        <v>853</v>
      </c>
      <c r="U1083" s="89">
        <v>43069</v>
      </c>
      <c r="V1083" s="90">
        <v>2</v>
      </c>
      <c r="W1083" s="399">
        <f t="shared" si="707"/>
        <v>754761.5</v>
      </c>
      <c r="X1083" s="171" t="s">
        <v>3584</v>
      </c>
      <c r="Y1083" s="419"/>
      <c r="Z1083" s="473" t="s">
        <v>4575</v>
      </c>
      <c r="AA1083" s="473" t="s">
        <v>4575</v>
      </c>
      <c r="AB1083" s="473" t="s">
        <v>4576</v>
      </c>
      <c r="AC1083" s="132" t="str">
        <f t="shared" si="710"/>
        <v>【支払済】</v>
      </c>
      <c r="AD1083" s="132">
        <v>42818</v>
      </c>
      <c r="AE1083" s="132">
        <v>42818</v>
      </c>
      <c r="AF1083" s="132" t="str">
        <f t="shared" si="684"/>
        <v>SAME</v>
      </c>
      <c r="AG1083" s="132">
        <f t="shared" si="685"/>
        <v>42818</v>
      </c>
      <c r="AH1083" s="132"/>
      <c r="AI1083" s="204"/>
      <c r="AJ1083" s="205"/>
      <c r="AK1083" s="211"/>
      <c r="AL1083" s="207"/>
      <c r="AM1083" s="208">
        <v>1509523</v>
      </c>
      <c r="AN1083" s="93"/>
      <c r="AO1083" s="49" t="str">
        <f t="shared" si="708"/>
        <v>福岡県宮若市宮田４０５２－１～２</v>
      </c>
      <c r="AP1083" s="208"/>
      <c r="AQ1083" s="89">
        <v>43069</v>
      </c>
      <c r="AR1083" s="93">
        <v>1509523</v>
      </c>
      <c r="AS1083" s="89"/>
      <c r="AT1083" s="93"/>
      <c r="AU1083" s="89"/>
      <c r="AV1083" s="93"/>
      <c r="AW1083" s="107"/>
      <c r="AX1083" s="103"/>
      <c r="AY1083" s="391">
        <f t="shared" si="686"/>
        <v>1509523</v>
      </c>
      <c r="AZ1083" s="95">
        <f t="shared" si="687"/>
        <v>0</v>
      </c>
      <c r="BA1083" s="49" t="str">
        <f t="shared" si="688"/>
        <v>福岡県宮若市宮田４０５２－１～２</v>
      </c>
      <c r="BB1083" s="48">
        <f t="shared" si="689"/>
        <v>2</v>
      </c>
      <c r="BC1083" s="96">
        <f t="shared" si="690"/>
        <v>0</v>
      </c>
      <c r="BD1083" s="89" t="str">
        <f t="shared" si="691"/>
        <v>【支払済】</v>
      </c>
      <c r="BE1083" s="97">
        <f t="shared" si="692"/>
        <v>0</v>
      </c>
      <c r="BF1083" s="97">
        <f t="shared" si="693"/>
        <v>0</v>
      </c>
      <c r="BG1083" s="97">
        <f t="shared" si="694"/>
        <v>0</v>
      </c>
      <c r="BH1083" s="97">
        <f t="shared" si="695"/>
        <v>0</v>
      </c>
      <c r="BI1083" s="97">
        <f t="shared" si="696"/>
        <v>0</v>
      </c>
      <c r="BJ1083" s="97">
        <f t="shared" si="697"/>
        <v>0</v>
      </c>
      <c r="BK1083" s="97">
        <f t="shared" si="698"/>
        <v>0</v>
      </c>
      <c r="BL1083" s="97">
        <f t="shared" si="699"/>
        <v>0</v>
      </c>
      <c r="BM1083" s="97">
        <f t="shared" si="700"/>
        <v>0</v>
      </c>
      <c r="BN1083" s="97">
        <f t="shared" si="701"/>
        <v>0</v>
      </c>
      <c r="BO1083" s="97">
        <f t="shared" si="702"/>
        <v>0</v>
      </c>
      <c r="BP1083" s="97">
        <f t="shared" si="703"/>
        <v>0</v>
      </c>
      <c r="BQ1083" s="97">
        <f t="shared" si="704"/>
        <v>0</v>
      </c>
      <c r="BR1083" s="97">
        <f t="shared" si="705"/>
        <v>0</v>
      </c>
      <c r="BS1083" s="98">
        <f t="shared" si="706"/>
        <v>0</v>
      </c>
      <c r="BT1083" s="182"/>
      <c r="BU1083" s="58"/>
      <c r="BV1083" s="492"/>
    </row>
    <row r="1084" spans="1:74" s="118" customFormat="1" ht="31.5" customHeight="1" x14ac:dyDescent="0.25">
      <c r="A1084" s="74">
        <v>40</v>
      </c>
      <c r="B1084" s="75">
        <v>701</v>
      </c>
      <c r="C1084" s="114" t="s">
        <v>861</v>
      </c>
      <c r="D1084" s="76" t="s">
        <v>2988</v>
      </c>
      <c r="E1084" s="76" t="s">
        <v>1030</v>
      </c>
      <c r="F1084" s="101"/>
      <c r="G1084" s="101"/>
      <c r="H1084" s="101"/>
      <c r="I1084" s="101"/>
      <c r="J1084" s="257"/>
      <c r="K1084" s="101"/>
      <c r="L1084" s="101"/>
      <c r="M1084" s="77"/>
      <c r="N1084" s="114" t="s">
        <v>1969</v>
      </c>
      <c r="O1084" s="114"/>
      <c r="P1084" s="76" t="str">
        <f t="shared" si="709"/>
        <v>番地未確定</v>
      </c>
      <c r="Q1084" s="102" t="s">
        <v>866</v>
      </c>
      <c r="R1084" s="103"/>
      <c r="S1084" s="48" t="s">
        <v>1853</v>
      </c>
      <c r="T1084" s="76" t="s">
        <v>860</v>
      </c>
      <c r="U1084" s="89">
        <v>42851</v>
      </c>
      <c r="V1084" s="90">
        <v>1</v>
      </c>
      <c r="W1084" s="399">
        <f t="shared" si="707"/>
        <v>278162</v>
      </c>
      <c r="X1084" s="171" t="s">
        <v>3585</v>
      </c>
      <c r="Y1084" s="419"/>
      <c r="Z1084" s="473" t="s">
        <v>4630</v>
      </c>
      <c r="AA1084" s="473" t="s">
        <v>4631</v>
      </c>
      <c r="AB1084" s="473" t="s">
        <v>4631</v>
      </c>
      <c r="AC1084" s="132" t="str">
        <f t="shared" si="710"/>
        <v>【支払済】</v>
      </c>
      <c r="AD1084" s="132">
        <v>42821</v>
      </c>
      <c r="AE1084" s="132">
        <v>42821</v>
      </c>
      <c r="AF1084" s="132" t="str">
        <f t="shared" si="684"/>
        <v>SAME</v>
      </c>
      <c r="AG1084" s="132">
        <f t="shared" si="685"/>
        <v>42821</v>
      </c>
      <c r="AH1084" s="132"/>
      <c r="AI1084" s="204"/>
      <c r="AJ1084" s="205"/>
      <c r="AK1084" s="211"/>
      <c r="AL1084" s="207"/>
      <c r="AM1084" s="208">
        <v>278162</v>
      </c>
      <c r="AN1084" s="93"/>
      <c r="AO1084" s="49" t="str">
        <f t="shared" si="708"/>
        <v>福岡県行橋市下検地（番地未確定）－１～３</v>
      </c>
      <c r="AP1084" s="208"/>
      <c r="AQ1084" s="89">
        <v>42851</v>
      </c>
      <c r="AR1084" s="93">
        <v>278162</v>
      </c>
      <c r="AS1084" s="89"/>
      <c r="AT1084" s="93"/>
      <c r="AU1084" s="89"/>
      <c r="AV1084" s="93"/>
      <c r="AW1084" s="107"/>
      <c r="AX1084" s="103"/>
      <c r="AY1084" s="391">
        <f t="shared" si="686"/>
        <v>278162</v>
      </c>
      <c r="AZ1084" s="95">
        <f t="shared" si="687"/>
        <v>0</v>
      </c>
      <c r="BA1084" s="49" t="str">
        <f t="shared" si="688"/>
        <v>福岡県行橋市下検地（番地未確定）－１～３</v>
      </c>
      <c r="BB1084" s="48">
        <f t="shared" si="689"/>
        <v>1</v>
      </c>
      <c r="BC1084" s="96">
        <f t="shared" si="690"/>
        <v>0</v>
      </c>
      <c r="BD1084" s="89" t="str">
        <f t="shared" si="691"/>
        <v>【支払済】</v>
      </c>
      <c r="BE1084" s="97">
        <f t="shared" si="692"/>
        <v>0</v>
      </c>
      <c r="BF1084" s="97">
        <f t="shared" si="693"/>
        <v>0</v>
      </c>
      <c r="BG1084" s="97">
        <f t="shared" si="694"/>
        <v>0</v>
      </c>
      <c r="BH1084" s="97">
        <f t="shared" si="695"/>
        <v>0</v>
      </c>
      <c r="BI1084" s="97">
        <f t="shared" si="696"/>
        <v>0</v>
      </c>
      <c r="BJ1084" s="97">
        <f t="shared" si="697"/>
        <v>0</v>
      </c>
      <c r="BK1084" s="97">
        <f t="shared" si="698"/>
        <v>0</v>
      </c>
      <c r="BL1084" s="97">
        <f t="shared" si="699"/>
        <v>0</v>
      </c>
      <c r="BM1084" s="97">
        <f t="shared" si="700"/>
        <v>0</v>
      </c>
      <c r="BN1084" s="97">
        <f t="shared" si="701"/>
        <v>0</v>
      </c>
      <c r="BO1084" s="97">
        <f t="shared" si="702"/>
        <v>0</v>
      </c>
      <c r="BP1084" s="97">
        <f t="shared" si="703"/>
        <v>0</v>
      </c>
      <c r="BQ1084" s="97">
        <f t="shared" si="704"/>
        <v>0</v>
      </c>
      <c r="BR1084" s="97">
        <f t="shared" si="705"/>
        <v>0</v>
      </c>
      <c r="BS1084" s="98">
        <f t="shared" si="706"/>
        <v>0</v>
      </c>
      <c r="BT1084" s="182"/>
      <c r="BU1084" s="58"/>
      <c r="BV1084" s="492"/>
    </row>
    <row r="1085" spans="1:74" s="118" customFormat="1" ht="31.5" customHeight="1" x14ac:dyDescent="0.25">
      <c r="A1085" s="74">
        <v>40</v>
      </c>
      <c r="B1085" s="75">
        <v>702</v>
      </c>
      <c r="C1085" s="114" t="s">
        <v>861</v>
      </c>
      <c r="D1085" s="76" t="s">
        <v>2988</v>
      </c>
      <c r="E1085" s="76" t="s">
        <v>1030</v>
      </c>
      <c r="F1085" s="101"/>
      <c r="G1085" s="101"/>
      <c r="H1085" s="101"/>
      <c r="I1085" s="101"/>
      <c r="J1085" s="257"/>
      <c r="K1085" s="101"/>
      <c r="L1085" s="101"/>
      <c r="M1085" s="77"/>
      <c r="N1085" s="114" t="s">
        <v>1969</v>
      </c>
      <c r="O1085" s="114"/>
      <c r="P1085" s="76" t="str">
        <f t="shared" si="709"/>
        <v>番地未確定</v>
      </c>
      <c r="Q1085" s="102" t="s">
        <v>867</v>
      </c>
      <c r="R1085" s="103"/>
      <c r="S1085" s="48" t="s">
        <v>1853</v>
      </c>
      <c r="T1085" s="76" t="s">
        <v>860</v>
      </c>
      <c r="U1085" s="89">
        <v>42851</v>
      </c>
      <c r="V1085" s="90">
        <v>1</v>
      </c>
      <c r="W1085" s="399">
        <f t="shared" si="707"/>
        <v>278162</v>
      </c>
      <c r="X1085" s="171" t="s">
        <v>3585</v>
      </c>
      <c r="Y1085" s="419"/>
      <c r="Z1085" s="473" t="s">
        <v>4630</v>
      </c>
      <c r="AA1085" s="473" t="s">
        <v>4631</v>
      </c>
      <c r="AB1085" s="473" t="s">
        <v>4631</v>
      </c>
      <c r="AC1085" s="132" t="str">
        <f t="shared" si="710"/>
        <v>【支払済】</v>
      </c>
      <c r="AD1085" s="132">
        <v>42821</v>
      </c>
      <c r="AE1085" s="132">
        <v>42821</v>
      </c>
      <c r="AF1085" s="132" t="str">
        <f t="shared" si="684"/>
        <v>SAME</v>
      </c>
      <c r="AG1085" s="132">
        <f t="shared" si="685"/>
        <v>42821</v>
      </c>
      <c r="AH1085" s="132"/>
      <c r="AI1085" s="204"/>
      <c r="AJ1085" s="205"/>
      <c r="AK1085" s="211"/>
      <c r="AL1085" s="207"/>
      <c r="AM1085" s="208">
        <v>278162</v>
      </c>
      <c r="AN1085" s="93"/>
      <c r="AO1085" s="49" t="str">
        <f t="shared" si="708"/>
        <v>福岡県行橋市下検地（番地未確定）－１～３</v>
      </c>
      <c r="AP1085" s="208"/>
      <c r="AQ1085" s="89">
        <v>42851</v>
      </c>
      <c r="AR1085" s="93">
        <v>278162</v>
      </c>
      <c r="AS1085" s="89"/>
      <c r="AT1085" s="93"/>
      <c r="AU1085" s="89"/>
      <c r="AV1085" s="93"/>
      <c r="AW1085" s="107"/>
      <c r="AX1085" s="103"/>
      <c r="AY1085" s="391">
        <f t="shared" si="686"/>
        <v>278162</v>
      </c>
      <c r="AZ1085" s="95">
        <f t="shared" si="687"/>
        <v>0</v>
      </c>
      <c r="BA1085" s="49" t="str">
        <f t="shared" si="688"/>
        <v>福岡県行橋市下検地（番地未確定）－１～３</v>
      </c>
      <c r="BB1085" s="48">
        <f t="shared" si="689"/>
        <v>1</v>
      </c>
      <c r="BC1085" s="96">
        <f t="shared" si="690"/>
        <v>0</v>
      </c>
      <c r="BD1085" s="89" t="str">
        <f t="shared" si="691"/>
        <v>【支払済】</v>
      </c>
      <c r="BE1085" s="97">
        <f t="shared" si="692"/>
        <v>0</v>
      </c>
      <c r="BF1085" s="97">
        <f t="shared" si="693"/>
        <v>0</v>
      </c>
      <c r="BG1085" s="97">
        <f t="shared" si="694"/>
        <v>0</v>
      </c>
      <c r="BH1085" s="97">
        <f t="shared" si="695"/>
        <v>0</v>
      </c>
      <c r="BI1085" s="97">
        <f t="shared" si="696"/>
        <v>0</v>
      </c>
      <c r="BJ1085" s="97">
        <f t="shared" si="697"/>
        <v>0</v>
      </c>
      <c r="BK1085" s="97">
        <f t="shared" si="698"/>
        <v>0</v>
      </c>
      <c r="BL1085" s="97">
        <f t="shared" si="699"/>
        <v>0</v>
      </c>
      <c r="BM1085" s="97">
        <f t="shared" si="700"/>
        <v>0</v>
      </c>
      <c r="BN1085" s="97">
        <f t="shared" si="701"/>
        <v>0</v>
      </c>
      <c r="BO1085" s="97">
        <f t="shared" si="702"/>
        <v>0</v>
      </c>
      <c r="BP1085" s="97">
        <f t="shared" si="703"/>
        <v>0</v>
      </c>
      <c r="BQ1085" s="97">
        <f t="shared" si="704"/>
        <v>0</v>
      </c>
      <c r="BR1085" s="97">
        <f t="shared" si="705"/>
        <v>0</v>
      </c>
      <c r="BS1085" s="98">
        <f t="shared" si="706"/>
        <v>0</v>
      </c>
      <c r="BT1085" s="182"/>
      <c r="BU1085" s="100"/>
      <c r="BV1085" s="492"/>
    </row>
    <row r="1086" spans="1:74" s="118" customFormat="1" ht="31.5" customHeight="1" x14ac:dyDescent="0.25">
      <c r="A1086" s="74">
        <v>40</v>
      </c>
      <c r="B1086" s="75">
        <v>703</v>
      </c>
      <c r="C1086" s="114" t="s">
        <v>861</v>
      </c>
      <c r="D1086" s="76" t="s">
        <v>2988</v>
      </c>
      <c r="E1086" s="76" t="s">
        <v>1030</v>
      </c>
      <c r="F1086" s="101"/>
      <c r="G1086" s="101"/>
      <c r="H1086" s="101"/>
      <c r="I1086" s="101"/>
      <c r="J1086" s="257"/>
      <c r="K1086" s="101"/>
      <c r="L1086" s="101"/>
      <c r="M1086" s="77"/>
      <c r="N1086" s="114" t="s">
        <v>1969</v>
      </c>
      <c r="O1086" s="76" t="s">
        <v>3745</v>
      </c>
      <c r="P1086" s="76" t="str">
        <f t="shared" si="709"/>
        <v>番地未確定</v>
      </c>
      <c r="Q1086" s="102" t="s">
        <v>865</v>
      </c>
      <c r="R1086" s="103"/>
      <c r="S1086" s="48" t="s">
        <v>1853</v>
      </c>
      <c r="T1086" s="76" t="s">
        <v>860</v>
      </c>
      <c r="U1086" s="89">
        <v>42821</v>
      </c>
      <c r="V1086" s="90">
        <v>1</v>
      </c>
      <c r="W1086" s="399">
        <f t="shared" si="707"/>
        <v>702170</v>
      </c>
      <c r="X1086" s="171" t="s">
        <v>3585</v>
      </c>
      <c r="Y1086" s="419"/>
      <c r="Z1086" s="473" t="s">
        <v>4630</v>
      </c>
      <c r="AA1086" s="473" t="s">
        <v>4631</v>
      </c>
      <c r="AB1086" s="473" t="s">
        <v>4631</v>
      </c>
      <c r="AC1086" s="132" t="str">
        <f t="shared" si="710"/>
        <v>【支払済】</v>
      </c>
      <c r="AD1086" s="132">
        <v>42821</v>
      </c>
      <c r="AE1086" s="132">
        <v>42821</v>
      </c>
      <c r="AF1086" s="132" t="str">
        <f t="shared" si="684"/>
        <v>SAME</v>
      </c>
      <c r="AG1086" s="132">
        <f t="shared" si="685"/>
        <v>42821</v>
      </c>
      <c r="AH1086" s="132"/>
      <c r="AI1086" s="204"/>
      <c r="AJ1086" s="205"/>
      <c r="AK1086" s="206"/>
      <c r="AL1086" s="207"/>
      <c r="AM1086" s="208">
        <v>702170</v>
      </c>
      <c r="AN1086" s="93"/>
      <c r="AO1086" s="49" t="str">
        <f t="shared" si="708"/>
        <v>福岡県行橋市下検地（番地未確定）－１～３</v>
      </c>
      <c r="AP1086" s="208"/>
      <c r="AQ1086" s="89">
        <v>43544</v>
      </c>
      <c r="AR1086" s="93">
        <v>702170</v>
      </c>
      <c r="AS1086" s="89"/>
      <c r="AT1086" s="93"/>
      <c r="AU1086" s="89"/>
      <c r="AV1086" s="93"/>
      <c r="AW1086" s="107"/>
      <c r="AX1086" s="103"/>
      <c r="AY1086" s="391">
        <f t="shared" si="686"/>
        <v>702170</v>
      </c>
      <c r="AZ1086" s="95">
        <f t="shared" si="687"/>
        <v>0</v>
      </c>
      <c r="BA1086" s="49" t="str">
        <f t="shared" si="688"/>
        <v>福岡県行橋市下検地（番地未確定）－１～３</v>
      </c>
      <c r="BB1086" s="48">
        <f t="shared" si="689"/>
        <v>1</v>
      </c>
      <c r="BC1086" s="96">
        <f t="shared" si="690"/>
        <v>0</v>
      </c>
      <c r="BD1086" s="89" t="str">
        <f t="shared" si="691"/>
        <v>【支払済】</v>
      </c>
      <c r="BE1086" s="97">
        <f t="shared" si="692"/>
        <v>0</v>
      </c>
      <c r="BF1086" s="97">
        <f t="shared" si="693"/>
        <v>0</v>
      </c>
      <c r="BG1086" s="97">
        <f t="shared" si="694"/>
        <v>0</v>
      </c>
      <c r="BH1086" s="97">
        <f t="shared" si="695"/>
        <v>0</v>
      </c>
      <c r="BI1086" s="97">
        <f t="shared" si="696"/>
        <v>0</v>
      </c>
      <c r="BJ1086" s="97">
        <f t="shared" si="697"/>
        <v>0</v>
      </c>
      <c r="BK1086" s="97">
        <f t="shared" si="698"/>
        <v>0</v>
      </c>
      <c r="BL1086" s="97">
        <f t="shared" si="699"/>
        <v>0</v>
      </c>
      <c r="BM1086" s="97">
        <f t="shared" si="700"/>
        <v>0</v>
      </c>
      <c r="BN1086" s="97">
        <f t="shared" si="701"/>
        <v>0</v>
      </c>
      <c r="BO1086" s="97">
        <f t="shared" si="702"/>
        <v>0</v>
      </c>
      <c r="BP1086" s="97">
        <f t="shared" si="703"/>
        <v>0</v>
      </c>
      <c r="BQ1086" s="97">
        <f t="shared" si="704"/>
        <v>0</v>
      </c>
      <c r="BR1086" s="97">
        <f t="shared" si="705"/>
        <v>0</v>
      </c>
      <c r="BS1086" s="98">
        <f t="shared" si="706"/>
        <v>0</v>
      </c>
      <c r="BT1086" s="182"/>
      <c r="BU1086" s="58"/>
      <c r="BV1086" s="492"/>
    </row>
    <row r="1087" spans="1:74" s="118" customFormat="1" ht="31.5" customHeight="1" x14ac:dyDescent="0.25">
      <c r="A1087" s="74">
        <v>40</v>
      </c>
      <c r="B1087" s="75">
        <v>703</v>
      </c>
      <c r="C1087" s="114" t="s">
        <v>861</v>
      </c>
      <c r="D1087" s="76" t="s">
        <v>2988</v>
      </c>
      <c r="E1087" s="76" t="s">
        <v>1030</v>
      </c>
      <c r="F1087" s="101"/>
      <c r="G1087" s="101"/>
      <c r="H1087" s="101"/>
      <c r="I1087" s="101"/>
      <c r="J1087" s="257"/>
      <c r="K1087" s="101"/>
      <c r="L1087" s="101"/>
      <c r="M1087" s="77"/>
      <c r="N1087" s="114" t="s">
        <v>1969</v>
      </c>
      <c r="O1087" s="114"/>
      <c r="P1087" s="76" t="str">
        <f t="shared" si="709"/>
        <v>番地未確定</v>
      </c>
      <c r="Q1087" s="102" t="s">
        <v>865</v>
      </c>
      <c r="R1087" s="103"/>
      <c r="S1087" s="48" t="s">
        <v>1853</v>
      </c>
      <c r="T1087" s="76" t="s">
        <v>860</v>
      </c>
      <c r="U1087" s="89">
        <v>42821</v>
      </c>
      <c r="V1087" s="90">
        <v>1</v>
      </c>
      <c r="W1087" s="399">
        <f t="shared" si="707"/>
        <v>702170</v>
      </c>
      <c r="X1087" s="171" t="s">
        <v>3585</v>
      </c>
      <c r="Y1087" s="76"/>
      <c r="Z1087" s="473" t="s">
        <v>4575</v>
      </c>
      <c r="AA1087" s="473" t="s">
        <v>4576</v>
      </c>
      <c r="AB1087" s="473" t="s">
        <v>4576</v>
      </c>
      <c r="AC1087" s="132" t="s">
        <v>146</v>
      </c>
      <c r="AD1087" s="132">
        <v>42821</v>
      </c>
      <c r="AE1087" s="132">
        <v>42821</v>
      </c>
      <c r="AF1087" s="132" t="str">
        <f t="shared" si="684"/>
        <v>SAME</v>
      </c>
      <c r="AG1087" s="132">
        <f t="shared" si="685"/>
        <v>42821</v>
      </c>
      <c r="AH1087" s="132"/>
      <c r="AI1087" s="204"/>
      <c r="AJ1087" s="205"/>
      <c r="AK1087" s="211"/>
      <c r="AL1087" s="207"/>
      <c r="AM1087" s="208">
        <v>702170</v>
      </c>
      <c r="AN1087" s="93"/>
      <c r="AO1087" s="49" t="str">
        <f t="shared" si="708"/>
        <v>福岡県行橋市下検地（番地未確定）－１～３</v>
      </c>
      <c r="AP1087" s="49"/>
      <c r="AQ1087" s="89">
        <v>43544</v>
      </c>
      <c r="AR1087" s="93">
        <v>702170</v>
      </c>
      <c r="AS1087" s="89"/>
      <c r="AT1087" s="93"/>
      <c r="AU1087" s="89"/>
      <c r="AV1087" s="93"/>
      <c r="AW1087" s="107"/>
      <c r="AX1087" s="103"/>
      <c r="AY1087" s="391">
        <f t="shared" si="686"/>
        <v>702170</v>
      </c>
      <c r="AZ1087" s="95">
        <f t="shared" si="687"/>
        <v>0</v>
      </c>
      <c r="BA1087" s="49" t="str">
        <f t="shared" si="688"/>
        <v>福岡県行橋市下検地（番地未確定）－１～３</v>
      </c>
      <c r="BB1087" s="48">
        <f t="shared" si="689"/>
        <v>1</v>
      </c>
      <c r="BC1087" s="96">
        <f t="shared" si="690"/>
        <v>0</v>
      </c>
      <c r="BD1087" s="89" t="str">
        <f t="shared" si="691"/>
        <v>期限未記載</v>
      </c>
      <c r="BE1087" s="97">
        <f t="shared" si="692"/>
        <v>0</v>
      </c>
      <c r="BF1087" s="97">
        <f t="shared" si="693"/>
        <v>0</v>
      </c>
      <c r="BG1087" s="97">
        <f t="shared" si="694"/>
        <v>0</v>
      </c>
      <c r="BH1087" s="97">
        <f t="shared" si="695"/>
        <v>0</v>
      </c>
      <c r="BI1087" s="97">
        <f t="shared" si="696"/>
        <v>0</v>
      </c>
      <c r="BJ1087" s="97">
        <f t="shared" si="697"/>
        <v>0</v>
      </c>
      <c r="BK1087" s="97">
        <f t="shared" si="698"/>
        <v>0</v>
      </c>
      <c r="BL1087" s="97">
        <f t="shared" si="699"/>
        <v>0</v>
      </c>
      <c r="BM1087" s="97">
        <f t="shared" si="700"/>
        <v>0</v>
      </c>
      <c r="BN1087" s="97">
        <f t="shared" si="701"/>
        <v>0</v>
      </c>
      <c r="BO1087" s="97">
        <f t="shared" si="702"/>
        <v>0</v>
      </c>
      <c r="BP1087" s="97">
        <f t="shared" si="703"/>
        <v>0</v>
      </c>
      <c r="BQ1087" s="97">
        <f t="shared" si="704"/>
        <v>0</v>
      </c>
      <c r="BR1087" s="97">
        <f t="shared" si="705"/>
        <v>0</v>
      </c>
      <c r="BS1087" s="98">
        <f t="shared" si="706"/>
        <v>0</v>
      </c>
      <c r="BT1087" s="182"/>
      <c r="BU1087" s="58"/>
      <c r="BV1087" s="136"/>
    </row>
    <row r="1088" spans="1:74" s="118" customFormat="1" ht="31.5" customHeight="1" x14ac:dyDescent="0.25">
      <c r="A1088" s="74">
        <v>40</v>
      </c>
      <c r="B1088" s="75">
        <v>705</v>
      </c>
      <c r="C1088" s="114" t="s">
        <v>861</v>
      </c>
      <c r="D1088" s="76"/>
      <c r="E1088" s="76" t="s">
        <v>1029</v>
      </c>
      <c r="F1088" s="76" t="s">
        <v>1970</v>
      </c>
      <c r="G1088" s="76"/>
      <c r="H1088" s="114"/>
      <c r="I1088" s="114"/>
      <c r="J1088" s="272"/>
      <c r="K1088" s="114"/>
      <c r="L1088" s="114"/>
      <c r="M1088" s="76" t="str">
        <f>IF(COUNTIF(F1088,"*未確定*"),"番地未確定","")</f>
        <v/>
      </c>
      <c r="N1088" s="104" t="s">
        <v>863</v>
      </c>
      <c r="O1088" s="104"/>
      <c r="P1088" s="76" t="str">
        <f t="shared" si="709"/>
        <v/>
      </c>
      <c r="Q1088" s="104"/>
      <c r="R1088" s="103"/>
      <c r="S1088" s="48" t="s">
        <v>1853</v>
      </c>
      <c r="T1088" s="76" t="s">
        <v>860</v>
      </c>
      <c r="U1088" s="89">
        <v>42821</v>
      </c>
      <c r="V1088" s="90">
        <v>1</v>
      </c>
      <c r="W1088" s="399">
        <f>(AF1088+AG1088)/V1088</f>
        <v>1784025</v>
      </c>
      <c r="X1088" s="174"/>
      <c r="Y1088" s="233"/>
      <c r="Z1088" s="507" t="s">
        <v>4575</v>
      </c>
      <c r="AA1088" s="507" t="s">
        <v>4575</v>
      </c>
      <c r="AB1088" s="473" t="s">
        <v>4576</v>
      </c>
      <c r="AC1088" s="132" t="s">
        <v>3750</v>
      </c>
      <c r="AD1088" s="132">
        <v>42821</v>
      </c>
      <c r="AE1088" s="132">
        <v>42821</v>
      </c>
      <c r="AF1088" s="247">
        <v>1784025</v>
      </c>
      <c r="AG1088" s="247"/>
      <c r="AH1088" s="49" t="str">
        <f>F1088</f>
        <v>福岡県行橋市金屋５８０－１－１～２</v>
      </c>
      <c r="AI1088" s="132"/>
      <c r="AJ1088" s="208"/>
      <c r="AK1088" s="248"/>
      <c r="AL1088" s="208"/>
      <c r="AM1088" s="132"/>
      <c r="AN1088" s="93"/>
      <c r="AO1088" s="107"/>
      <c r="AP1088" s="107"/>
      <c r="AQ1088" s="103"/>
      <c r="AR1088" s="95">
        <f>IF(AF1088=0,"",AF1088-AJ1088-AL1088-AN1088-AQ1088)</f>
        <v>1784025</v>
      </c>
      <c r="AS1088" s="49" t="str">
        <f>F1088</f>
        <v>福岡県行橋市金屋５８０－１－１～２</v>
      </c>
      <c r="AT1088" s="48">
        <f>V1088</f>
        <v>1</v>
      </c>
      <c r="AU1088" s="96">
        <f>Y1088</f>
        <v>0</v>
      </c>
      <c r="AV1088" s="110" t="str">
        <f>AC1088</f>
        <v>【支払済】</v>
      </c>
      <c r="AW1088" s="97">
        <f>IF(OR(AC1088="期限未記載",AC1088="期限超過"),AR1088,0)</f>
        <v>0</v>
      </c>
      <c r="AX1088" s="97">
        <f>IF(AND(AV1088&lt;=43506,AV1088&lt;&gt;""),AR1088,0)</f>
        <v>0</v>
      </c>
      <c r="AY1088" s="95">
        <f>IF(AND(AV1088&lt;=43511,AV1088&gt;=43507),AR1088,0)</f>
        <v>0</v>
      </c>
      <c r="AZ1088" s="97">
        <f>IF(AND(AV1088&lt;=43516,AV1088&gt;=43512),AR1088,0)</f>
        <v>0</v>
      </c>
      <c r="BA1088" s="112">
        <f>IF(AND(AV1088&lt;=43521,AV1088&gt;=43517),AR1088,0)</f>
        <v>0</v>
      </c>
      <c r="BB1088" s="97">
        <f>IF(AND(AV1088&lt;=43524,AV1088&gt;=43522),AR1088,0)</f>
        <v>0</v>
      </c>
      <c r="BC1088" s="97">
        <f>IF(AND(AV1088&lt;=43529,AV1088&gt;=43525),AR1088,0)</f>
        <v>0</v>
      </c>
      <c r="BD1088" s="97">
        <f>IF(AND(AV1088&lt;=43534,AV1088&gt;=43530),AR1088,0)</f>
        <v>0</v>
      </c>
      <c r="BE1088" s="97">
        <f>IF(AND(AV1088&lt;=43539,AV1088&gt;=43535),AR1088,0)</f>
        <v>0</v>
      </c>
      <c r="BF1088" s="97">
        <f>IF(AND(AV1088&lt;=43544,AV1088&gt;=43540),AR1088,0)</f>
        <v>0</v>
      </c>
      <c r="BG1088" s="97">
        <f>IF(AND(AV1088&lt;=43549,AV1088&gt;=43545),AR1088,0)</f>
        <v>0</v>
      </c>
      <c r="BH1088" s="97">
        <f>IF(AND(AV1088&lt;=43555,AV1088&gt;=43550),AR1088,0)</f>
        <v>0</v>
      </c>
      <c r="BI1088" s="97">
        <f>IF(AND(AV1088&lt;=43560,AV1088&gt;=43556),AR1088,0)</f>
        <v>0</v>
      </c>
      <c r="BJ1088" s="97">
        <f>IF(AND($AV1088&lt;=43565,$AV1088&gt;=43561),$AR1088,0)</f>
        <v>0</v>
      </c>
      <c r="BK1088" s="117">
        <f>AR1088-SUM(AW1088:BJ1088)</f>
        <v>1784025</v>
      </c>
      <c r="BL1088" s="122"/>
      <c r="BM1088" s="122"/>
      <c r="BN1088" s="122"/>
      <c r="BO1088" s="122"/>
      <c r="BP1088" s="122"/>
      <c r="BQ1088" s="122"/>
      <c r="BR1088" s="122"/>
      <c r="BS1088" s="100"/>
      <c r="BT1088" s="183"/>
      <c r="BU1088" s="58"/>
      <c r="BV1088" s="136"/>
    </row>
    <row r="1089" spans="1:74" s="118" customFormat="1" ht="31.5" customHeight="1" x14ac:dyDescent="0.25">
      <c r="A1089" s="74">
        <v>40</v>
      </c>
      <c r="B1089" s="75">
        <v>704</v>
      </c>
      <c r="C1089" s="114" t="s">
        <v>861</v>
      </c>
      <c r="D1089" s="76" t="s">
        <v>2988</v>
      </c>
      <c r="E1089" s="76" t="s">
        <v>1029</v>
      </c>
      <c r="F1089" s="101"/>
      <c r="G1089" s="101"/>
      <c r="H1089" s="101"/>
      <c r="I1089" s="101"/>
      <c r="J1089" s="257"/>
      <c r="K1089" s="101"/>
      <c r="L1089" s="101"/>
      <c r="M1089" s="77"/>
      <c r="N1089" s="114" t="s">
        <v>1970</v>
      </c>
      <c r="O1089" s="114"/>
      <c r="P1089" s="76" t="str">
        <f t="shared" si="709"/>
        <v/>
      </c>
      <c r="Q1089" s="102" t="s">
        <v>864</v>
      </c>
      <c r="R1089" s="103"/>
      <c r="S1089" s="48" t="s">
        <v>1853</v>
      </c>
      <c r="T1089" s="76" t="s">
        <v>860</v>
      </c>
      <c r="U1089" s="89">
        <v>42851</v>
      </c>
      <c r="V1089" s="90">
        <v>1</v>
      </c>
      <c r="W1089" s="399">
        <f t="shared" ref="W1089:W1103" si="711">(AM1089+AN1089)/V1089</f>
        <v>239517</v>
      </c>
      <c r="X1089" s="171" t="s">
        <v>3586</v>
      </c>
      <c r="Y1089" s="419"/>
      <c r="Z1089" s="473" t="s">
        <v>4575</v>
      </c>
      <c r="AA1089" s="473" t="s">
        <v>4575</v>
      </c>
      <c r="AB1089" s="473" t="s">
        <v>4576</v>
      </c>
      <c r="AC1089" s="132" t="str">
        <f>IF(AZ1089=0,"【支払済】","")</f>
        <v>【支払済】</v>
      </c>
      <c r="AD1089" s="132">
        <v>42821</v>
      </c>
      <c r="AE1089" s="132">
        <v>42821</v>
      </c>
      <c r="AF1089" s="132" t="str">
        <f t="shared" ref="AF1089:AF1103" si="712">+IF(AD1089=AE1089,"SAME","")</f>
        <v>SAME</v>
      </c>
      <c r="AG1089" s="132">
        <f t="shared" ref="AG1089:AG1103" si="713">+IF(AE1089="",AD1089,IF(AD1089&gt;AE1089,AE1089,AD1089))</f>
        <v>42821</v>
      </c>
      <c r="AH1089" s="132"/>
      <c r="AI1089" s="204"/>
      <c r="AJ1089" s="205"/>
      <c r="AK1089" s="211"/>
      <c r="AL1089" s="207"/>
      <c r="AM1089" s="208">
        <v>239517</v>
      </c>
      <c r="AN1089" s="93"/>
      <c r="AO1089" s="49" t="str">
        <f t="shared" ref="AO1089:AO1103" si="714">N1089</f>
        <v>福岡県行橋市金屋５８０－１－１～２</v>
      </c>
      <c r="AP1089" s="208"/>
      <c r="AQ1089" s="89">
        <v>42851</v>
      </c>
      <c r="AR1089" s="93">
        <v>239517</v>
      </c>
      <c r="AS1089" s="89"/>
      <c r="AT1089" s="93"/>
      <c r="AU1089" s="89"/>
      <c r="AV1089" s="93"/>
      <c r="AW1089" s="107"/>
      <c r="AX1089" s="103"/>
      <c r="AY1089" s="391">
        <f t="shared" ref="AY1089:AY1103" si="715">AR1089+AT1089+AV1089+AX1089</f>
        <v>239517</v>
      </c>
      <c r="AZ1089" s="95">
        <f t="shared" ref="AZ1089:AZ1103" si="716">IF(AM1089=0,"",AM1089-AR1089-AT1089-AV1089-AX1089)</f>
        <v>0</v>
      </c>
      <c r="BA1089" s="49" t="str">
        <f t="shared" ref="BA1089:BA1103" si="717">N1089</f>
        <v>福岡県行橋市金屋５８０－１－１～２</v>
      </c>
      <c r="BB1089" s="48">
        <f t="shared" ref="BB1089:BB1103" si="718">V1089</f>
        <v>1</v>
      </c>
      <c r="BC1089" s="96">
        <f t="shared" ref="BC1089:BC1103" si="719">Y1089</f>
        <v>0</v>
      </c>
      <c r="BD1089" s="89" t="str">
        <f t="shared" ref="BD1089:BD1103" si="720">AC1089</f>
        <v>【支払済】</v>
      </c>
      <c r="BE1089" s="97">
        <f t="shared" ref="BE1089:BE1103" si="721">IF(OR(AC1089="期限未記載",AC1089="期限超過"),AZ1089,0)</f>
        <v>0</v>
      </c>
      <c r="BF1089" s="97">
        <f t="shared" ref="BF1089:BF1103" si="722">IF(AND(BD1089&lt;=43506,BD1089&lt;&gt;""),AZ1089,0)</f>
        <v>0</v>
      </c>
      <c r="BG1089" s="97">
        <f t="shared" ref="BG1089:BG1103" si="723">IF(AND(BD1089&lt;=43511,BD1089&gt;=43507),AZ1089,0)</f>
        <v>0</v>
      </c>
      <c r="BH1089" s="97">
        <f t="shared" ref="BH1089:BH1103" si="724">IF(AND(BD1089&lt;=43516,BD1089&gt;=43512),AZ1089,0)</f>
        <v>0</v>
      </c>
      <c r="BI1089" s="97">
        <f t="shared" ref="BI1089:BI1103" si="725">IF(AND(BD1089&lt;=43521,BD1089&gt;=43517),AZ1089,0)</f>
        <v>0</v>
      </c>
      <c r="BJ1089" s="97">
        <f t="shared" ref="BJ1089:BJ1103" si="726">IF(AND(BD1089&lt;=43524,BD1089&gt;=43522),AZ1089,0)</f>
        <v>0</v>
      </c>
      <c r="BK1089" s="97">
        <f t="shared" ref="BK1089:BK1103" si="727">IF(AND(BD1089&lt;=43529,BD1089&gt;=43525),AZ1089,0)</f>
        <v>0</v>
      </c>
      <c r="BL1089" s="97">
        <f t="shared" ref="BL1089:BL1103" si="728">IF(AND(BD1089&lt;=43534,BD1089&gt;=43530),AZ1089,0)</f>
        <v>0</v>
      </c>
      <c r="BM1089" s="97">
        <f t="shared" ref="BM1089:BM1103" si="729">IF(AND(BD1089&lt;=43539,BD1089&gt;=43535),AZ1089,0)</f>
        <v>0</v>
      </c>
      <c r="BN1089" s="97">
        <f t="shared" ref="BN1089:BN1103" si="730">IF(AND(BD1089&lt;=43544,BD1089&gt;=43540),AZ1089,0)</f>
        <v>0</v>
      </c>
      <c r="BO1089" s="97">
        <f t="shared" ref="BO1089:BO1103" si="731">IF(AND(BD1089&lt;=43549,BD1089&gt;=43545),AZ1089,0)</f>
        <v>0</v>
      </c>
      <c r="BP1089" s="97">
        <f t="shared" ref="BP1089:BP1103" si="732">IF(AND(BD1089&lt;=43555,BD1089&gt;=43550),AZ1089,0)</f>
        <v>0</v>
      </c>
      <c r="BQ1089" s="97">
        <f t="shared" ref="BQ1089:BQ1103" si="733">IF(AND(BD1089&lt;=43560,BD1089&gt;=43556),AZ1089,0)</f>
        <v>0</v>
      </c>
      <c r="BR1089" s="97">
        <f t="shared" ref="BR1089:BR1103" si="734">IF(AND($BD1089&lt;=43565,$BD1089&gt;=43561),$AZ1089,0)</f>
        <v>0</v>
      </c>
      <c r="BS1089" s="98">
        <f t="shared" ref="BS1089:BS1103" si="735">AZ1089-SUM(BE1089:BR1089)</f>
        <v>0</v>
      </c>
      <c r="BT1089" s="182"/>
      <c r="BU1089" s="58"/>
      <c r="BV1089" s="492"/>
    </row>
    <row r="1090" spans="1:74" s="118" customFormat="1" ht="31.5" customHeight="1" x14ac:dyDescent="0.25">
      <c r="A1090" s="74">
        <v>40</v>
      </c>
      <c r="B1090" s="75">
        <v>705</v>
      </c>
      <c r="C1090" s="114" t="s">
        <v>861</v>
      </c>
      <c r="D1090" s="76" t="s">
        <v>2988</v>
      </c>
      <c r="E1090" s="76" t="s">
        <v>1029</v>
      </c>
      <c r="F1090" s="101"/>
      <c r="G1090" s="101"/>
      <c r="H1090" s="101"/>
      <c r="I1090" s="101"/>
      <c r="J1090" s="257"/>
      <c r="K1090" s="101"/>
      <c r="L1090" s="101"/>
      <c r="M1090" s="77"/>
      <c r="N1090" s="114" t="s">
        <v>1970</v>
      </c>
      <c r="O1090" s="76" t="s">
        <v>3745</v>
      </c>
      <c r="P1090" s="76" t="str">
        <f t="shared" si="709"/>
        <v/>
      </c>
      <c r="Q1090" s="102" t="s">
        <v>864</v>
      </c>
      <c r="R1090" s="103"/>
      <c r="S1090" s="48" t="s">
        <v>1853</v>
      </c>
      <c r="T1090" s="76" t="s">
        <v>860</v>
      </c>
      <c r="U1090" s="89">
        <v>42821</v>
      </c>
      <c r="V1090" s="90">
        <v>1</v>
      </c>
      <c r="W1090" s="399">
        <f t="shared" si="711"/>
        <v>1784025</v>
      </c>
      <c r="X1090" s="171" t="s">
        <v>3586</v>
      </c>
      <c r="Y1090" s="419"/>
      <c r="Z1090" s="473" t="s">
        <v>4575</v>
      </c>
      <c r="AA1090" s="473" t="s">
        <v>4575</v>
      </c>
      <c r="AB1090" s="473" t="s">
        <v>4576</v>
      </c>
      <c r="AC1090" s="132" t="str">
        <f>IF(AZ1090=0,"【支払済】","")</f>
        <v>【支払済】</v>
      </c>
      <c r="AD1090" s="132">
        <v>42821</v>
      </c>
      <c r="AE1090" s="132">
        <v>42821</v>
      </c>
      <c r="AF1090" s="132" t="str">
        <f t="shared" si="712"/>
        <v>SAME</v>
      </c>
      <c r="AG1090" s="132">
        <f t="shared" si="713"/>
        <v>42821</v>
      </c>
      <c r="AH1090" s="132"/>
      <c r="AI1090" s="204"/>
      <c r="AJ1090" s="205"/>
      <c r="AK1090" s="206"/>
      <c r="AL1090" s="207"/>
      <c r="AM1090" s="208">
        <v>1784025</v>
      </c>
      <c r="AN1090" s="93"/>
      <c r="AO1090" s="49" t="str">
        <f t="shared" si="714"/>
        <v>福岡県行橋市金屋５８０－１－１～２</v>
      </c>
      <c r="AP1090" s="208"/>
      <c r="AQ1090" s="89">
        <v>43544</v>
      </c>
      <c r="AR1090" s="93">
        <v>1784025</v>
      </c>
      <c r="AS1090" s="89"/>
      <c r="AT1090" s="93"/>
      <c r="AU1090" s="89"/>
      <c r="AV1090" s="93"/>
      <c r="AW1090" s="107"/>
      <c r="AX1090" s="103"/>
      <c r="AY1090" s="391">
        <f t="shared" si="715"/>
        <v>1784025</v>
      </c>
      <c r="AZ1090" s="95">
        <f t="shared" si="716"/>
        <v>0</v>
      </c>
      <c r="BA1090" s="49" t="str">
        <f t="shared" si="717"/>
        <v>福岡県行橋市金屋５８０－１－１～２</v>
      </c>
      <c r="BB1090" s="48">
        <f t="shared" si="718"/>
        <v>1</v>
      </c>
      <c r="BC1090" s="96">
        <f t="shared" si="719"/>
        <v>0</v>
      </c>
      <c r="BD1090" s="89" t="str">
        <f t="shared" si="720"/>
        <v>【支払済】</v>
      </c>
      <c r="BE1090" s="97">
        <f t="shared" si="721"/>
        <v>0</v>
      </c>
      <c r="BF1090" s="97">
        <f t="shared" si="722"/>
        <v>0</v>
      </c>
      <c r="BG1090" s="97">
        <f t="shared" si="723"/>
        <v>0</v>
      </c>
      <c r="BH1090" s="97">
        <f t="shared" si="724"/>
        <v>0</v>
      </c>
      <c r="BI1090" s="97">
        <f t="shared" si="725"/>
        <v>0</v>
      </c>
      <c r="BJ1090" s="97">
        <f t="shared" si="726"/>
        <v>0</v>
      </c>
      <c r="BK1090" s="97">
        <f t="shared" si="727"/>
        <v>0</v>
      </c>
      <c r="BL1090" s="97">
        <f t="shared" si="728"/>
        <v>0</v>
      </c>
      <c r="BM1090" s="97">
        <f t="shared" si="729"/>
        <v>0</v>
      </c>
      <c r="BN1090" s="97">
        <f t="shared" si="730"/>
        <v>0</v>
      </c>
      <c r="BO1090" s="97">
        <f t="shared" si="731"/>
        <v>0</v>
      </c>
      <c r="BP1090" s="97">
        <f t="shared" si="732"/>
        <v>0</v>
      </c>
      <c r="BQ1090" s="97">
        <f t="shared" si="733"/>
        <v>0</v>
      </c>
      <c r="BR1090" s="97">
        <f t="shared" si="734"/>
        <v>0</v>
      </c>
      <c r="BS1090" s="98">
        <f t="shared" si="735"/>
        <v>0</v>
      </c>
      <c r="BT1090" s="182"/>
      <c r="BU1090" s="58"/>
      <c r="BV1090" s="492"/>
    </row>
    <row r="1091" spans="1:74" s="118" customFormat="1" ht="31.5" customHeight="1" x14ac:dyDescent="0.25">
      <c r="A1091" s="74">
        <v>40</v>
      </c>
      <c r="B1091" s="75">
        <v>705</v>
      </c>
      <c r="C1091" s="114" t="s">
        <v>861</v>
      </c>
      <c r="D1091" s="76" t="s">
        <v>2988</v>
      </c>
      <c r="E1091" s="76" t="s">
        <v>1029</v>
      </c>
      <c r="F1091" s="101"/>
      <c r="G1091" s="101"/>
      <c r="H1091" s="101"/>
      <c r="I1091" s="101"/>
      <c r="J1091" s="257"/>
      <c r="K1091" s="101"/>
      <c r="L1091" s="101"/>
      <c r="M1091" s="77"/>
      <c r="N1091" s="114" t="s">
        <v>1970</v>
      </c>
      <c r="O1091" s="114"/>
      <c r="P1091" s="76" t="str">
        <f t="shared" si="709"/>
        <v/>
      </c>
      <c r="Q1091" s="102" t="s">
        <v>863</v>
      </c>
      <c r="R1091" s="103"/>
      <c r="S1091" s="48" t="s">
        <v>1853</v>
      </c>
      <c r="T1091" s="76" t="s">
        <v>860</v>
      </c>
      <c r="U1091" s="89">
        <v>42821</v>
      </c>
      <c r="V1091" s="90">
        <v>1</v>
      </c>
      <c r="W1091" s="399">
        <f t="shared" si="711"/>
        <v>1784025</v>
      </c>
      <c r="X1091" s="171" t="s">
        <v>3586</v>
      </c>
      <c r="Y1091" s="76"/>
      <c r="Z1091" s="473" t="s">
        <v>4575</v>
      </c>
      <c r="AA1091" s="473" t="s">
        <v>4575</v>
      </c>
      <c r="AB1091" s="473" t="s">
        <v>4576</v>
      </c>
      <c r="AC1091" s="132" t="s">
        <v>146</v>
      </c>
      <c r="AD1091" s="132">
        <v>42821</v>
      </c>
      <c r="AE1091" s="132">
        <v>42821</v>
      </c>
      <c r="AF1091" s="132" t="str">
        <f t="shared" si="712"/>
        <v>SAME</v>
      </c>
      <c r="AG1091" s="132">
        <f t="shared" si="713"/>
        <v>42821</v>
      </c>
      <c r="AH1091" s="132"/>
      <c r="AI1091" s="204"/>
      <c r="AJ1091" s="205"/>
      <c r="AK1091" s="211"/>
      <c r="AL1091" s="207"/>
      <c r="AM1091" s="208">
        <v>1784025</v>
      </c>
      <c r="AN1091" s="93"/>
      <c r="AO1091" s="49" t="str">
        <f t="shared" si="714"/>
        <v>福岡県行橋市金屋５８０－１－１～２</v>
      </c>
      <c r="AP1091" s="49"/>
      <c r="AQ1091" s="89">
        <v>43544</v>
      </c>
      <c r="AR1091" s="93">
        <v>1784025</v>
      </c>
      <c r="AS1091" s="89"/>
      <c r="AT1091" s="93"/>
      <c r="AU1091" s="89"/>
      <c r="AV1091" s="93"/>
      <c r="AW1091" s="107"/>
      <c r="AX1091" s="103"/>
      <c r="AY1091" s="391">
        <f t="shared" si="715"/>
        <v>1784025</v>
      </c>
      <c r="AZ1091" s="95">
        <f t="shared" si="716"/>
        <v>0</v>
      </c>
      <c r="BA1091" s="49" t="str">
        <f t="shared" si="717"/>
        <v>福岡県行橋市金屋５８０－１－１～２</v>
      </c>
      <c r="BB1091" s="48">
        <f t="shared" si="718"/>
        <v>1</v>
      </c>
      <c r="BC1091" s="96">
        <f t="shared" si="719"/>
        <v>0</v>
      </c>
      <c r="BD1091" s="89" t="str">
        <f t="shared" si="720"/>
        <v>期限未記載</v>
      </c>
      <c r="BE1091" s="97">
        <f t="shared" si="721"/>
        <v>0</v>
      </c>
      <c r="BF1091" s="97">
        <f t="shared" si="722"/>
        <v>0</v>
      </c>
      <c r="BG1091" s="97">
        <f t="shared" si="723"/>
        <v>0</v>
      </c>
      <c r="BH1091" s="97">
        <f t="shared" si="724"/>
        <v>0</v>
      </c>
      <c r="BI1091" s="97">
        <f t="shared" si="725"/>
        <v>0</v>
      </c>
      <c r="BJ1091" s="97">
        <f t="shared" si="726"/>
        <v>0</v>
      </c>
      <c r="BK1091" s="97">
        <f t="shared" si="727"/>
        <v>0</v>
      </c>
      <c r="BL1091" s="97">
        <f t="shared" si="728"/>
        <v>0</v>
      </c>
      <c r="BM1091" s="97">
        <f t="shared" si="729"/>
        <v>0</v>
      </c>
      <c r="BN1091" s="97">
        <f t="shared" si="730"/>
        <v>0</v>
      </c>
      <c r="BO1091" s="97">
        <f t="shared" si="731"/>
        <v>0</v>
      </c>
      <c r="BP1091" s="97">
        <f t="shared" si="732"/>
        <v>0</v>
      </c>
      <c r="BQ1091" s="97">
        <f t="shared" si="733"/>
        <v>0</v>
      </c>
      <c r="BR1091" s="97">
        <f t="shared" si="734"/>
        <v>0</v>
      </c>
      <c r="BS1091" s="98">
        <f t="shared" si="735"/>
        <v>0</v>
      </c>
      <c r="BT1091" s="182"/>
      <c r="BU1091" s="58"/>
      <c r="BV1091" s="136"/>
    </row>
    <row r="1092" spans="1:74" s="118" customFormat="1" ht="31.5" customHeight="1" x14ac:dyDescent="0.25">
      <c r="A1092" s="74">
        <v>40</v>
      </c>
      <c r="B1092" s="75">
        <v>706</v>
      </c>
      <c r="C1092" s="114" t="s">
        <v>861</v>
      </c>
      <c r="D1092" s="76" t="s">
        <v>2988</v>
      </c>
      <c r="E1092" s="76" t="s">
        <v>1031</v>
      </c>
      <c r="F1092" s="101"/>
      <c r="G1092" s="101"/>
      <c r="H1092" s="101"/>
      <c r="I1092" s="101"/>
      <c r="J1092" s="257"/>
      <c r="K1092" s="101"/>
      <c r="L1092" s="101"/>
      <c r="M1092" s="77"/>
      <c r="N1092" s="114" t="s">
        <v>1971</v>
      </c>
      <c r="O1092" s="114"/>
      <c r="P1092" s="76" t="str">
        <f t="shared" si="709"/>
        <v/>
      </c>
      <c r="Q1092" s="102" t="s">
        <v>868</v>
      </c>
      <c r="R1092" s="103"/>
      <c r="S1092" s="48" t="s">
        <v>1853</v>
      </c>
      <c r="T1092" s="76" t="s">
        <v>860</v>
      </c>
      <c r="U1092" s="89">
        <v>42682</v>
      </c>
      <c r="V1092" s="90">
        <v>1</v>
      </c>
      <c r="W1092" s="399">
        <f t="shared" si="711"/>
        <v>450349</v>
      </c>
      <c r="X1092" s="171" t="s">
        <v>3587</v>
      </c>
      <c r="Y1092" s="76"/>
      <c r="Z1092" s="76"/>
      <c r="AA1092" s="76"/>
      <c r="AB1092" s="76"/>
      <c r="AC1092" s="132" t="s">
        <v>146</v>
      </c>
      <c r="AD1092" s="132">
        <v>42682</v>
      </c>
      <c r="AE1092" s="132">
        <v>42682</v>
      </c>
      <c r="AF1092" s="132" t="str">
        <f t="shared" si="712"/>
        <v>SAME</v>
      </c>
      <c r="AG1092" s="132">
        <f t="shared" si="713"/>
        <v>42682</v>
      </c>
      <c r="AH1092" s="132"/>
      <c r="AI1092" s="204"/>
      <c r="AJ1092" s="205"/>
      <c r="AK1092" s="211"/>
      <c r="AL1092" s="207"/>
      <c r="AM1092" s="208">
        <v>450349</v>
      </c>
      <c r="AN1092" s="93"/>
      <c r="AO1092" s="49" t="str">
        <f t="shared" si="714"/>
        <v>福岡県行橋市高瀬９４－１</v>
      </c>
      <c r="AP1092" s="49"/>
      <c r="AQ1092" s="89"/>
      <c r="AR1092" s="93"/>
      <c r="AS1092" s="89"/>
      <c r="AT1092" s="93"/>
      <c r="AU1092" s="89"/>
      <c r="AV1092" s="93"/>
      <c r="AW1092" s="107"/>
      <c r="AX1092" s="103"/>
      <c r="AY1092" s="391">
        <f t="shared" si="715"/>
        <v>0</v>
      </c>
      <c r="AZ1092" s="95">
        <f t="shared" si="716"/>
        <v>450349</v>
      </c>
      <c r="BA1092" s="49" t="str">
        <f t="shared" si="717"/>
        <v>福岡県行橋市高瀬９４－１</v>
      </c>
      <c r="BB1092" s="48">
        <f t="shared" si="718"/>
        <v>1</v>
      </c>
      <c r="BC1092" s="96">
        <f t="shared" si="719"/>
        <v>0</v>
      </c>
      <c r="BD1092" s="89" t="str">
        <f t="shared" si="720"/>
        <v>期限未記載</v>
      </c>
      <c r="BE1092" s="97">
        <f t="shared" si="721"/>
        <v>450349</v>
      </c>
      <c r="BF1092" s="97">
        <f t="shared" si="722"/>
        <v>0</v>
      </c>
      <c r="BG1092" s="97">
        <f t="shared" si="723"/>
        <v>0</v>
      </c>
      <c r="BH1092" s="97">
        <f t="shared" si="724"/>
        <v>0</v>
      </c>
      <c r="BI1092" s="97">
        <f t="shared" si="725"/>
        <v>0</v>
      </c>
      <c r="BJ1092" s="97">
        <f t="shared" si="726"/>
        <v>0</v>
      </c>
      <c r="BK1092" s="97">
        <f t="shared" si="727"/>
        <v>0</v>
      </c>
      <c r="BL1092" s="97">
        <f t="shared" si="728"/>
        <v>0</v>
      </c>
      <c r="BM1092" s="97">
        <f t="shared" si="729"/>
        <v>0</v>
      </c>
      <c r="BN1092" s="97">
        <f t="shared" si="730"/>
        <v>0</v>
      </c>
      <c r="BO1092" s="97">
        <f t="shared" si="731"/>
        <v>0</v>
      </c>
      <c r="BP1092" s="97">
        <f t="shared" si="732"/>
        <v>0</v>
      </c>
      <c r="BQ1092" s="97">
        <f t="shared" si="733"/>
        <v>0</v>
      </c>
      <c r="BR1092" s="97">
        <f t="shared" si="734"/>
        <v>0</v>
      </c>
      <c r="BS1092" s="98">
        <f t="shared" si="735"/>
        <v>0</v>
      </c>
      <c r="BT1092" s="182"/>
      <c r="BU1092" s="58"/>
      <c r="BV1092" s="136"/>
    </row>
    <row r="1093" spans="1:74" s="118" customFormat="1" ht="31.5" customHeight="1" x14ac:dyDescent="0.25">
      <c r="A1093" s="74">
        <v>40</v>
      </c>
      <c r="B1093" s="75">
        <v>707</v>
      </c>
      <c r="C1093" s="114" t="s">
        <v>861</v>
      </c>
      <c r="D1093" s="76" t="s">
        <v>2988</v>
      </c>
      <c r="E1093" s="76" t="s">
        <v>1028</v>
      </c>
      <c r="F1093" s="101"/>
      <c r="G1093" s="101"/>
      <c r="H1093" s="101"/>
      <c r="I1093" s="101"/>
      <c r="J1093" s="257"/>
      <c r="K1093" s="101"/>
      <c r="L1093" s="101"/>
      <c r="M1093" s="77"/>
      <c r="N1093" s="114" t="s">
        <v>1972</v>
      </c>
      <c r="O1093" s="114"/>
      <c r="P1093" s="76" t="str">
        <f t="shared" si="709"/>
        <v>番地未確定</v>
      </c>
      <c r="Q1093" s="102" t="s">
        <v>862</v>
      </c>
      <c r="R1093" s="103"/>
      <c r="S1093" s="48" t="s">
        <v>1853</v>
      </c>
      <c r="T1093" s="76" t="s">
        <v>860</v>
      </c>
      <c r="U1093" s="89">
        <v>42800</v>
      </c>
      <c r="V1093" s="90">
        <v>1</v>
      </c>
      <c r="W1093" s="399">
        <f t="shared" si="711"/>
        <v>460479</v>
      </c>
      <c r="X1093" s="171" t="s">
        <v>3588</v>
      </c>
      <c r="Y1093" s="76"/>
      <c r="Z1093" s="76"/>
      <c r="AA1093" s="76"/>
      <c r="AB1093" s="76"/>
      <c r="AC1093" s="132" t="s">
        <v>146</v>
      </c>
      <c r="AD1093" s="132">
        <v>42800</v>
      </c>
      <c r="AE1093" s="132">
        <v>42800</v>
      </c>
      <c r="AF1093" s="132" t="str">
        <f t="shared" si="712"/>
        <v>SAME</v>
      </c>
      <c r="AG1093" s="132">
        <f t="shared" si="713"/>
        <v>42800</v>
      </c>
      <c r="AH1093" s="132"/>
      <c r="AI1093" s="204"/>
      <c r="AJ1093" s="205"/>
      <c r="AK1093" s="211"/>
      <c r="AL1093" s="207"/>
      <c r="AM1093" s="208">
        <v>460479</v>
      </c>
      <c r="AN1093" s="93"/>
      <c r="AO1093" s="49" t="str">
        <f t="shared" si="714"/>
        <v>福岡県行橋市大野井（番地未確定）－１～３</v>
      </c>
      <c r="AP1093" s="49"/>
      <c r="AQ1093" s="89"/>
      <c r="AR1093" s="93"/>
      <c r="AS1093" s="89"/>
      <c r="AT1093" s="93"/>
      <c r="AU1093" s="89"/>
      <c r="AV1093" s="93"/>
      <c r="AW1093" s="107"/>
      <c r="AX1093" s="103"/>
      <c r="AY1093" s="391">
        <f t="shared" si="715"/>
        <v>0</v>
      </c>
      <c r="AZ1093" s="95">
        <f t="shared" si="716"/>
        <v>460479</v>
      </c>
      <c r="BA1093" s="49" t="str">
        <f t="shared" si="717"/>
        <v>福岡県行橋市大野井（番地未確定）－１～３</v>
      </c>
      <c r="BB1093" s="48">
        <f t="shared" si="718"/>
        <v>1</v>
      </c>
      <c r="BC1093" s="96">
        <f t="shared" si="719"/>
        <v>0</v>
      </c>
      <c r="BD1093" s="89" t="str">
        <f t="shared" si="720"/>
        <v>期限未記載</v>
      </c>
      <c r="BE1093" s="97">
        <f t="shared" si="721"/>
        <v>460479</v>
      </c>
      <c r="BF1093" s="97">
        <f t="shared" si="722"/>
        <v>0</v>
      </c>
      <c r="BG1093" s="97">
        <f t="shared" si="723"/>
        <v>0</v>
      </c>
      <c r="BH1093" s="97">
        <f t="shared" si="724"/>
        <v>0</v>
      </c>
      <c r="BI1093" s="97">
        <f t="shared" si="725"/>
        <v>0</v>
      </c>
      <c r="BJ1093" s="97">
        <f t="shared" si="726"/>
        <v>0</v>
      </c>
      <c r="BK1093" s="97">
        <f t="shared" si="727"/>
        <v>0</v>
      </c>
      <c r="BL1093" s="97">
        <f t="shared" si="728"/>
        <v>0</v>
      </c>
      <c r="BM1093" s="97">
        <f t="shared" si="729"/>
        <v>0</v>
      </c>
      <c r="BN1093" s="97">
        <f t="shared" si="730"/>
        <v>0</v>
      </c>
      <c r="BO1093" s="97">
        <f t="shared" si="731"/>
        <v>0</v>
      </c>
      <c r="BP1093" s="97">
        <f t="shared" si="732"/>
        <v>0</v>
      </c>
      <c r="BQ1093" s="97">
        <f t="shared" si="733"/>
        <v>0</v>
      </c>
      <c r="BR1093" s="97">
        <f t="shared" si="734"/>
        <v>0</v>
      </c>
      <c r="BS1093" s="98">
        <f t="shared" si="735"/>
        <v>0</v>
      </c>
      <c r="BT1093" s="182"/>
      <c r="BU1093" s="58"/>
      <c r="BV1093" s="136"/>
    </row>
    <row r="1094" spans="1:74" s="118" customFormat="1" ht="31.5" customHeight="1" x14ac:dyDescent="0.25">
      <c r="A1094" s="74">
        <v>40</v>
      </c>
      <c r="B1094" s="75">
        <v>708</v>
      </c>
      <c r="C1094" s="114" t="s">
        <v>861</v>
      </c>
      <c r="D1094" s="76" t="s">
        <v>2988</v>
      </c>
      <c r="E1094" s="76" t="s">
        <v>1032</v>
      </c>
      <c r="F1094" s="101"/>
      <c r="G1094" s="101"/>
      <c r="H1094" s="101"/>
      <c r="I1094" s="101"/>
      <c r="J1094" s="257"/>
      <c r="K1094" s="101"/>
      <c r="L1094" s="101"/>
      <c r="M1094" s="77"/>
      <c r="N1094" s="114" t="s">
        <v>1973</v>
      </c>
      <c r="O1094" s="114"/>
      <c r="P1094" s="76" t="str">
        <f t="shared" ref="P1094:P1123" si="736">IF(COUNTIF(N1094,"*未確定*"),"番地未確定","")</f>
        <v>番地未確定</v>
      </c>
      <c r="Q1094" s="102" t="s">
        <v>869</v>
      </c>
      <c r="R1094" s="103"/>
      <c r="S1094" s="48" t="s">
        <v>1853</v>
      </c>
      <c r="T1094" s="76" t="s">
        <v>860</v>
      </c>
      <c r="U1094" s="89">
        <v>42648</v>
      </c>
      <c r="V1094" s="90">
        <v>1</v>
      </c>
      <c r="W1094" s="399">
        <f t="shared" si="711"/>
        <v>715361</v>
      </c>
      <c r="X1094" s="171" t="s">
        <v>3589</v>
      </c>
      <c r="Y1094" s="76"/>
      <c r="Z1094" s="76"/>
      <c r="AA1094" s="76"/>
      <c r="AB1094" s="76"/>
      <c r="AC1094" s="132" t="s">
        <v>146</v>
      </c>
      <c r="AD1094" s="132">
        <v>42648</v>
      </c>
      <c r="AE1094" s="132">
        <v>42648</v>
      </c>
      <c r="AF1094" s="132" t="str">
        <f t="shared" si="712"/>
        <v>SAME</v>
      </c>
      <c r="AG1094" s="132">
        <f t="shared" si="713"/>
        <v>42648</v>
      </c>
      <c r="AH1094" s="132"/>
      <c r="AI1094" s="204"/>
      <c r="AJ1094" s="205"/>
      <c r="AK1094" s="211"/>
      <c r="AL1094" s="207"/>
      <c r="AM1094" s="208">
        <v>715361</v>
      </c>
      <c r="AN1094" s="93"/>
      <c r="AO1094" s="49" t="str">
        <f t="shared" si="714"/>
        <v>福岡県行橋市東大橋６丁目（番地未確定）</v>
      </c>
      <c r="AP1094" s="49"/>
      <c r="AQ1094" s="89"/>
      <c r="AR1094" s="93"/>
      <c r="AS1094" s="89"/>
      <c r="AT1094" s="93"/>
      <c r="AU1094" s="89"/>
      <c r="AV1094" s="93"/>
      <c r="AW1094" s="107"/>
      <c r="AX1094" s="103"/>
      <c r="AY1094" s="391">
        <f t="shared" si="715"/>
        <v>0</v>
      </c>
      <c r="AZ1094" s="95">
        <f t="shared" si="716"/>
        <v>715361</v>
      </c>
      <c r="BA1094" s="49" t="str">
        <f t="shared" si="717"/>
        <v>福岡県行橋市東大橋６丁目（番地未確定）</v>
      </c>
      <c r="BB1094" s="48">
        <f t="shared" si="718"/>
        <v>1</v>
      </c>
      <c r="BC1094" s="96">
        <f t="shared" si="719"/>
        <v>0</v>
      </c>
      <c r="BD1094" s="89" t="str">
        <f t="shared" si="720"/>
        <v>期限未記載</v>
      </c>
      <c r="BE1094" s="97">
        <f t="shared" si="721"/>
        <v>715361</v>
      </c>
      <c r="BF1094" s="97">
        <f t="shared" si="722"/>
        <v>0</v>
      </c>
      <c r="BG1094" s="97">
        <f t="shared" si="723"/>
        <v>0</v>
      </c>
      <c r="BH1094" s="97">
        <f t="shared" si="724"/>
        <v>0</v>
      </c>
      <c r="BI1094" s="97">
        <f t="shared" si="725"/>
        <v>0</v>
      </c>
      <c r="BJ1094" s="97">
        <f t="shared" si="726"/>
        <v>0</v>
      </c>
      <c r="BK1094" s="97">
        <f t="shared" si="727"/>
        <v>0</v>
      </c>
      <c r="BL1094" s="97">
        <f t="shared" si="728"/>
        <v>0</v>
      </c>
      <c r="BM1094" s="97">
        <f t="shared" si="729"/>
        <v>0</v>
      </c>
      <c r="BN1094" s="97">
        <f t="shared" si="730"/>
        <v>0</v>
      </c>
      <c r="BO1094" s="97">
        <f t="shared" si="731"/>
        <v>0</v>
      </c>
      <c r="BP1094" s="97">
        <f t="shared" si="732"/>
        <v>0</v>
      </c>
      <c r="BQ1094" s="97">
        <f t="shared" si="733"/>
        <v>0</v>
      </c>
      <c r="BR1094" s="97">
        <f t="shared" si="734"/>
        <v>0</v>
      </c>
      <c r="BS1094" s="98">
        <f t="shared" si="735"/>
        <v>0</v>
      </c>
      <c r="BT1094" s="182"/>
      <c r="BU1094" s="58"/>
      <c r="BV1094" s="136"/>
    </row>
    <row r="1095" spans="1:74" s="100" customFormat="1" ht="31.5" customHeight="1" x14ac:dyDescent="0.25">
      <c r="A1095" s="74">
        <v>40</v>
      </c>
      <c r="B1095" s="75">
        <v>719</v>
      </c>
      <c r="C1095" s="114" t="s">
        <v>884</v>
      </c>
      <c r="D1095" s="76" t="s">
        <v>2988</v>
      </c>
      <c r="E1095" s="76" t="s">
        <v>1040</v>
      </c>
      <c r="F1095" s="101"/>
      <c r="G1095" s="101"/>
      <c r="H1095" s="101"/>
      <c r="I1095" s="101"/>
      <c r="J1095" s="257"/>
      <c r="K1095" s="101"/>
      <c r="L1095" s="101"/>
      <c r="M1095" s="77"/>
      <c r="N1095" s="114" t="s">
        <v>1983</v>
      </c>
      <c r="O1095" s="114"/>
      <c r="P1095" s="76" t="str">
        <f t="shared" si="736"/>
        <v/>
      </c>
      <c r="Q1095" s="102" t="s">
        <v>886</v>
      </c>
      <c r="R1095" s="103"/>
      <c r="S1095" s="48" t="s">
        <v>1853</v>
      </c>
      <c r="T1095" s="76" t="s">
        <v>101</v>
      </c>
      <c r="U1095" s="89">
        <v>42825</v>
      </c>
      <c r="V1095" s="90">
        <v>1</v>
      </c>
      <c r="W1095" s="399">
        <f t="shared" si="711"/>
        <v>92480</v>
      </c>
      <c r="X1095" s="171" t="s">
        <v>3590</v>
      </c>
      <c r="Y1095" s="419"/>
      <c r="Z1095" s="473" t="s">
        <v>4575</v>
      </c>
      <c r="AA1095" s="473" t="s">
        <v>4575</v>
      </c>
      <c r="AB1095" s="473" t="s">
        <v>4632</v>
      </c>
      <c r="AC1095" s="132" t="str">
        <f t="shared" ref="AC1095:AC1103" si="737">IF(AZ1095=0,"【支払済】","")</f>
        <v>【支払済】</v>
      </c>
      <c r="AD1095" s="132">
        <v>42825</v>
      </c>
      <c r="AE1095" s="132">
        <v>42825</v>
      </c>
      <c r="AF1095" s="132" t="str">
        <f t="shared" si="712"/>
        <v>SAME</v>
      </c>
      <c r="AG1095" s="132">
        <f t="shared" si="713"/>
        <v>42825</v>
      </c>
      <c r="AH1095" s="132"/>
      <c r="AI1095" s="204"/>
      <c r="AJ1095" s="205"/>
      <c r="AK1095" s="206"/>
      <c r="AL1095" s="207"/>
      <c r="AM1095" s="208">
        <v>92480</v>
      </c>
      <c r="AN1095" s="93"/>
      <c r="AO1095" s="49" t="str">
        <f t="shared" si="714"/>
        <v>福岡県糸島市志摩芥屋１９４－１～２</v>
      </c>
      <c r="AP1095" s="208"/>
      <c r="AQ1095" s="89">
        <v>42895</v>
      </c>
      <c r="AR1095" s="93">
        <v>92480</v>
      </c>
      <c r="AS1095" s="89"/>
      <c r="AT1095" s="93"/>
      <c r="AU1095" s="89"/>
      <c r="AV1095" s="93"/>
      <c r="AW1095" s="107"/>
      <c r="AX1095" s="103"/>
      <c r="AY1095" s="391">
        <f t="shared" si="715"/>
        <v>92480</v>
      </c>
      <c r="AZ1095" s="95">
        <f t="shared" si="716"/>
        <v>0</v>
      </c>
      <c r="BA1095" s="49" t="str">
        <f t="shared" si="717"/>
        <v>福岡県糸島市志摩芥屋１９４－１～２</v>
      </c>
      <c r="BB1095" s="48">
        <f t="shared" si="718"/>
        <v>1</v>
      </c>
      <c r="BC1095" s="96">
        <f t="shared" si="719"/>
        <v>0</v>
      </c>
      <c r="BD1095" s="89" t="str">
        <f t="shared" si="720"/>
        <v>【支払済】</v>
      </c>
      <c r="BE1095" s="97">
        <f t="shared" si="721"/>
        <v>0</v>
      </c>
      <c r="BF1095" s="97">
        <f t="shared" si="722"/>
        <v>0</v>
      </c>
      <c r="BG1095" s="97">
        <f t="shared" si="723"/>
        <v>0</v>
      </c>
      <c r="BH1095" s="97">
        <f t="shared" si="724"/>
        <v>0</v>
      </c>
      <c r="BI1095" s="97">
        <f t="shared" si="725"/>
        <v>0</v>
      </c>
      <c r="BJ1095" s="97">
        <f t="shared" si="726"/>
        <v>0</v>
      </c>
      <c r="BK1095" s="97">
        <f t="shared" si="727"/>
        <v>0</v>
      </c>
      <c r="BL1095" s="97">
        <f t="shared" si="728"/>
        <v>0</v>
      </c>
      <c r="BM1095" s="97">
        <f t="shared" si="729"/>
        <v>0</v>
      </c>
      <c r="BN1095" s="97">
        <f t="shared" si="730"/>
        <v>0</v>
      </c>
      <c r="BO1095" s="97">
        <f t="shared" si="731"/>
        <v>0</v>
      </c>
      <c r="BP1095" s="97">
        <f t="shared" si="732"/>
        <v>0</v>
      </c>
      <c r="BQ1095" s="97">
        <f t="shared" si="733"/>
        <v>0</v>
      </c>
      <c r="BR1095" s="97">
        <f t="shared" si="734"/>
        <v>0</v>
      </c>
      <c r="BS1095" s="98">
        <f t="shared" si="735"/>
        <v>0</v>
      </c>
      <c r="BT1095" s="182"/>
      <c r="BU1095" s="58"/>
      <c r="BV1095" s="492"/>
    </row>
    <row r="1096" spans="1:74" s="118" customFormat="1" ht="31.5" customHeight="1" x14ac:dyDescent="0.25">
      <c r="A1096" s="74">
        <v>40</v>
      </c>
      <c r="B1096" s="75">
        <v>718</v>
      </c>
      <c r="C1096" s="114" t="s">
        <v>884</v>
      </c>
      <c r="D1096" s="76" t="s">
        <v>2988</v>
      </c>
      <c r="E1096" s="76" t="s">
        <v>1040</v>
      </c>
      <c r="F1096" s="101"/>
      <c r="G1096" s="101"/>
      <c r="H1096" s="101"/>
      <c r="I1096" s="101"/>
      <c r="J1096" s="257"/>
      <c r="K1096" s="101"/>
      <c r="L1096" s="101"/>
      <c r="M1096" s="77"/>
      <c r="N1096" s="114" t="s">
        <v>1983</v>
      </c>
      <c r="O1096" s="114"/>
      <c r="P1096" s="76" t="str">
        <f t="shared" si="736"/>
        <v/>
      </c>
      <c r="Q1096" s="102" t="s">
        <v>885</v>
      </c>
      <c r="R1096" s="103"/>
      <c r="S1096" s="48" t="s">
        <v>1853</v>
      </c>
      <c r="T1096" s="76" t="s">
        <v>101</v>
      </c>
      <c r="U1096" s="89">
        <v>42825</v>
      </c>
      <c r="V1096" s="90">
        <v>1</v>
      </c>
      <c r="W1096" s="399">
        <f t="shared" si="711"/>
        <v>4992656</v>
      </c>
      <c r="X1096" s="171" t="s">
        <v>3590</v>
      </c>
      <c r="Y1096" s="419"/>
      <c r="Z1096" s="473" t="s">
        <v>4575</v>
      </c>
      <c r="AA1096" s="473" t="s">
        <v>4575</v>
      </c>
      <c r="AB1096" s="473" t="s">
        <v>4632</v>
      </c>
      <c r="AC1096" s="132" t="str">
        <f t="shared" si="737"/>
        <v>【支払済】</v>
      </c>
      <c r="AD1096" s="132">
        <v>42825</v>
      </c>
      <c r="AE1096" s="132">
        <v>42825</v>
      </c>
      <c r="AF1096" s="132" t="str">
        <f t="shared" si="712"/>
        <v>SAME</v>
      </c>
      <c r="AG1096" s="132">
        <f t="shared" si="713"/>
        <v>42825</v>
      </c>
      <c r="AH1096" s="132"/>
      <c r="AI1096" s="204"/>
      <c r="AJ1096" s="205"/>
      <c r="AK1096" s="211"/>
      <c r="AL1096" s="207"/>
      <c r="AM1096" s="208">
        <v>4992656</v>
      </c>
      <c r="AN1096" s="93"/>
      <c r="AO1096" s="49" t="str">
        <f t="shared" si="714"/>
        <v>福岡県糸島市志摩芥屋１９４－１～２</v>
      </c>
      <c r="AP1096" s="208"/>
      <c r="AQ1096" s="89">
        <v>42895</v>
      </c>
      <c r="AR1096" s="93">
        <v>4992656</v>
      </c>
      <c r="AS1096" s="89"/>
      <c r="AT1096" s="93"/>
      <c r="AU1096" s="89"/>
      <c r="AV1096" s="93"/>
      <c r="AW1096" s="107"/>
      <c r="AX1096" s="103"/>
      <c r="AY1096" s="391">
        <f t="shared" si="715"/>
        <v>4992656</v>
      </c>
      <c r="AZ1096" s="95">
        <f t="shared" si="716"/>
        <v>0</v>
      </c>
      <c r="BA1096" s="49" t="str">
        <f t="shared" si="717"/>
        <v>福岡県糸島市志摩芥屋１９４－１～２</v>
      </c>
      <c r="BB1096" s="48">
        <f t="shared" si="718"/>
        <v>1</v>
      </c>
      <c r="BC1096" s="96">
        <f t="shared" si="719"/>
        <v>0</v>
      </c>
      <c r="BD1096" s="89" t="str">
        <f t="shared" si="720"/>
        <v>【支払済】</v>
      </c>
      <c r="BE1096" s="97">
        <f t="shared" si="721"/>
        <v>0</v>
      </c>
      <c r="BF1096" s="97">
        <f t="shared" si="722"/>
        <v>0</v>
      </c>
      <c r="BG1096" s="97">
        <f t="shared" si="723"/>
        <v>0</v>
      </c>
      <c r="BH1096" s="97">
        <f t="shared" si="724"/>
        <v>0</v>
      </c>
      <c r="BI1096" s="97">
        <f t="shared" si="725"/>
        <v>0</v>
      </c>
      <c r="BJ1096" s="97">
        <f t="shared" si="726"/>
        <v>0</v>
      </c>
      <c r="BK1096" s="97">
        <f t="shared" si="727"/>
        <v>0</v>
      </c>
      <c r="BL1096" s="97">
        <f t="shared" si="728"/>
        <v>0</v>
      </c>
      <c r="BM1096" s="97">
        <f t="shared" si="729"/>
        <v>0</v>
      </c>
      <c r="BN1096" s="97">
        <f t="shared" si="730"/>
        <v>0</v>
      </c>
      <c r="BO1096" s="97">
        <f t="shared" si="731"/>
        <v>0</v>
      </c>
      <c r="BP1096" s="97">
        <f t="shared" si="732"/>
        <v>0</v>
      </c>
      <c r="BQ1096" s="97">
        <f t="shared" si="733"/>
        <v>0</v>
      </c>
      <c r="BR1096" s="97">
        <f t="shared" si="734"/>
        <v>0</v>
      </c>
      <c r="BS1096" s="98">
        <f t="shared" si="735"/>
        <v>0</v>
      </c>
      <c r="BT1096" s="182"/>
      <c r="BU1096" s="58"/>
      <c r="BV1096" s="492"/>
    </row>
    <row r="1097" spans="1:74" s="100" customFormat="1" ht="31.5" customHeight="1" x14ac:dyDescent="0.25">
      <c r="A1097" s="74">
        <v>40</v>
      </c>
      <c r="B1097" s="75">
        <v>720</v>
      </c>
      <c r="C1097" s="114" t="s">
        <v>884</v>
      </c>
      <c r="D1097" s="76" t="s">
        <v>2988</v>
      </c>
      <c r="E1097" s="76" t="s">
        <v>1041</v>
      </c>
      <c r="F1097" s="101"/>
      <c r="G1097" s="101"/>
      <c r="H1097" s="101"/>
      <c r="I1097" s="101"/>
      <c r="J1097" s="257"/>
      <c r="K1097" s="101"/>
      <c r="L1097" s="101"/>
      <c r="M1097" s="77"/>
      <c r="N1097" s="114" t="s">
        <v>1981</v>
      </c>
      <c r="O1097" s="114"/>
      <c r="P1097" s="76" t="str">
        <f t="shared" si="736"/>
        <v/>
      </c>
      <c r="Q1097" s="102" t="s">
        <v>887</v>
      </c>
      <c r="R1097" s="103"/>
      <c r="S1097" s="48" t="s">
        <v>1853</v>
      </c>
      <c r="T1097" s="76" t="s">
        <v>101</v>
      </c>
      <c r="U1097" s="89">
        <v>42887</v>
      </c>
      <c r="V1097" s="90">
        <v>2</v>
      </c>
      <c r="W1097" s="399">
        <f t="shared" si="711"/>
        <v>418316</v>
      </c>
      <c r="X1097" s="171" t="s">
        <v>3591</v>
      </c>
      <c r="Y1097" s="467" t="s">
        <v>2310</v>
      </c>
      <c r="Z1097" s="482" t="s">
        <v>4575</v>
      </c>
      <c r="AA1097" s="482" t="s">
        <v>4575</v>
      </c>
      <c r="AB1097" s="482" t="s">
        <v>4608</v>
      </c>
      <c r="AC1097" s="132" t="str">
        <f t="shared" si="737"/>
        <v>【支払済】</v>
      </c>
      <c r="AD1097" s="132">
        <v>42825</v>
      </c>
      <c r="AE1097" s="132">
        <v>42825</v>
      </c>
      <c r="AF1097" s="132" t="str">
        <f t="shared" si="712"/>
        <v>SAME</v>
      </c>
      <c r="AG1097" s="132">
        <f t="shared" si="713"/>
        <v>42825</v>
      </c>
      <c r="AH1097" s="132"/>
      <c r="AI1097" s="204"/>
      <c r="AJ1097" s="205"/>
      <c r="AK1097" s="206"/>
      <c r="AL1097" s="207"/>
      <c r="AM1097" s="208">
        <f>742002+94630</f>
        <v>836632</v>
      </c>
      <c r="AN1097" s="93"/>
      <c r="AO1097" s="49" t="str">
        <f t="shared" si="714"/>
        <v>福岡県糸島市志摩岐志３４６－１～２</v>
      </c>
      <c r="AP1097" s="208"/>
      <c r="AQ1097" s="89">
        <v>42887</v>
      </c>
      <c r="AR1097" s="93">
        <v>836632</v>
      </c>
      <c r="AS1097" s="89"/>
      <c r="AT1097" s="93"/>
      <c r="AU1097" s="89"/>
      <c r="AV1097" s="93"/>
      <c r="AW1097" s="107"/>
      <c r="AX1097" s="103"/>
      <c r="AY1097" s="391">
        <f t="shared" si="715"/>
        <v>836632</v>
      </c>
      <c r="AZ1097" s="95">
        <f t="shared" si="716"/>
        <v>0</v>
      </c>
      <c r="BA1097" s="49" t="str">
        <f t="shared" si="717"/>
        <v>福岡県糸島市志摩岐志３４６－１～２</v>
      </c>
      <c r="BB1097" s="48">
        <f t="shared" si="718"/>
        <v>2</v>
      </c>
      <c r="BC1097" s="96" t="str">
        <f t="shared" si="719"/>
        <v>自社物件</v>
      </c>
      <c r="BD1097" s="89" t="str">
        <f t="shared" si="720"/>
        <v>【支払済】</v>
      </c>
      <c r="BE1097" s="97">
        <f t="shared" si="721"/>
        <v>0</v>
      </c>
      <c r="BF1097" s="97">
        <f t="shared" si="722"/>
        <v>0</v>
      </c>
      <c r="BG1097" s="97">
        <f t="shared" si="723"/>
        <v>0</v>
      </c>
      <c r="BH1097" s="97">
        <f t="shared" si="724"/>
        <v>0</v>
      </c>
      <c r="BI1097" s="97">
        <f t="shared" si="725"/>
        <v>0</v>
      </c>
      <c r="BJ1097" s="97">
        <f t="shared" si="726"/>
        <v>0</v>
      </c>
      <c r="BK1097" s="97">
        <f t="shared" si="727"/>
        <v>0</v>
      </c>
      <c r="BL1097" s="97">
        <f t="shared" si="728"/>
        <v>0</v>
      </c>
      <c r="BM1097" s="97">
        <f t="shared" si="729"/>
        <v>0</v>
      </c>
      <c r="BN1097" s="97">
        <f t="shared" si="730"/>
        <v>0</v>
      </c>
      <c r="BO1097" s="97">
        <f t="shared" si="731"/>
        <v>0</v>
      </c>
      <c r="BP1097" s="97">
        <f t="shared" si="732"/>
        <v>0</v>
      </c>
      <c r="BQ1097" s="97">
        <f t="shared" si="733"/>
        <v>0</v>
      </c>
      <c r="BR1097" s="97">
        <f t="shared" si="734"/>
        <v>0</v>
      </c>
      <c r="BS1097" s="98">
        <f t="shared" si="735"/>
        <v>0</v>
      </c>
      <c r="BT1097" s="182"/>
      <c r="BU1097" s="58"/>
      <c r="BV1097" s="492"/>
    </row>
    <row r="1098" spans="1:74" s="100" customFormat="1" ht="31.5" customHeight="1" x14ac:dyDescent="0.25">
      <c r="A1098" s="74">
        <v>40</v>
      </c>
      <c r="B1098" s="75">
        <v>724</v>
      </c>
      <c r="C1098" s="114" t="s">
        <v>893</v>
      </c>
      <c r="D1098" s="76" t="s">
        <v>2988</v>
      </c>
      <c r="E1098" s="76" t="s">
        <v>1049</v>
      </c>
      <c r="F1098" s="101"/>
      <c r="G1098" s="101"/>
      <c r="H1098" s="101"/>
      <c r="I1098" s="101"/>
      <c r="J1098" s="257"/>
      <c r="K1098" s="101"/>
      <c r="L1098" s="101"/>
      <c r="M1098" s="77"/>
      <c r="N1098" s="114" t="s">
        <v>1986</v>
      </c>
      <c r="O1098" s="114"/>
      <c r="P1098" s="76" t="str">
        <f t="shared" si="736"/>
        <v/>
      </c>
      <c r="Q1098" s="102" t="s">
        <v>898</v>
      </c>
      <c r="R1098" s="103"/>
      <c r="S1098" s="48" t="s">
        <v>1853</v>
      </c>
      <c r="T1098" s="76" t="s">
        <v>102</v>
      </c>
      <c r="U1098" s="89">
        <v>42916</v>
      </c>
      <c r="V1098" s="90">
        <v>1</v>
      </c>
      <c r="W1098" s="399">
        <f t="shared" si="711"/>
        <v>1011278</v>
      </c>
      <c r="X1098" s="171" t="s">
        <v>3592</v>
      </c>
      <c r="Y1098" s="467" t="s">
        <v>2310</v>
      </c>
      <c r="Z1098" s="482" t="s">
        <v>4575</v>
      </c>
      <c r="AA1098" s="482" t="s">
        <v>4576</v>
      </c>
      <c r="AB1098" s="482" t="s">
        <v>4608</v>
      </c>
      <c r="AC1098" s="132" t="str">
        <f t="shared" si="737"/>
        <v>【支払済】</v>
      </c>
      <c r="AD1098" s="132">
        <v>42811</v>
      </c>
      <c r="AE1098" s="132">
        <v>42811</v>
      </c>
      <c r="AF1098" s="132" t="str">
        <f t="shared" si="712"/>
        <v>SAME</v>
      </c>
      <c r="AG1098" s="132">
        <f t="shared" si="713"/>
        <v>42811</v>
      </c>
      <c r="AH1098" s="132"/>
      <c r="AI1098" s="204"/>
      <c r="AJ1098" s="205"/>
      <c r="AK1098" s="211"/>
      <c r="AL1098" s="207"/>
      <c r="AM1098" s="208">
        <v>1011278</v>
      </c>
      <c r="AN1098" s="93"/>
      <c r="AO1098" s="49" t="str">
        <f t="shared" si="714"/>
        <v>福岡県宗像市吉田６３０</v>
      </c>
      <c r="AP1098" s="208"/>
      <c r="AQ1098" s="89">
        <v>42916</v>
      </c>
      <c r="AR1098" s="93">
        <v>1011278</v>
      </c>
      <c r="AS1098" s="89"/>
      <c r="AT1098" s="93"/>
      <c r="AU1098" s="89"/>
      <c r="AV1098" s="93"/>
      <c r="AW1098" s="107"/>
      <c r="AX1098" s="103"/>
      <c r="AY1098" s="391">
        <f t="shared" si="715"/>
        <v>1011278</v>
      </c>
      <c r="AZ1098" s="95">
        <f t="shared" si="716"/>
        <v>0</v>
      </c>
      <c r="BA1098" s="49" t="str">
        <f t="shared" si="717"/>
        <v>福岡県宗像市吉田６３０</v>
      </c>
      <c r="BB1098" s="48">
        <f t="shared" si="718"/>
        <v>1</v>
      </c>
      <c r="BC1098" s="96" t="str">
        <f t="shared" si="719"/>
        <v>自社物件</v>
      </c>
      <c r="BD1098" s="89" t="str">
        <f t="shared" si="720"/>
        <v>【支払済】</v>
      </c>
      <c r="BE1098" s="97">
        <f t="shared" si="721"/>
        <v>0</v>
      </c>
      <c r="BF1098" s="97">
        <f t="shared" si="722"/>
        <v>0</v>
      </c>
      <c r="BG1098" s="97">
        <f t="shared" si="723"/>
        <v>0</v>
      </c>
      <c r="BH1098" s="97">
        <f t="shared" si="724"/>
        <v>0</v>
      </c>
      <c r="BI1098" s="97">
        <f t="shared" si="725"/>
        <v>0</v>
      </c>
      <c r="BJ1098" s="97">
        <f t="shared" si="726"/>
        <v>0</v>
      </c>
      <c r="BK1098" s="97">
        <f t="shared" si="727"/>
        <v>0</v>
      </c>
      <c r="BL1098" s="97">
        <f t="shared" si="728"/>
        <v>0</v>
      </c>
      <c r="BM1098" s="97">
        <f t="shared" si="729"/>
        <v>0</v>
      </c>
      <c r="BN1098" s="97">
        <f t="shared" si="730"/>
        <v>0</v>
      </c>
      <c r="BO1098" s="97">
        <f t="shared" si="731"/>
        <v>0</v>
      </c>
      <c r="BP1098" s="97">
        <f t="shared" si="732"/>
        <v>0</v>
      </c>
      <c r="BQ1098" s="97">
        <f t="shared" si="733"/>
        <v>0</v>
      </c>
      <c r="BR1098" s="97">
        <f t="shared" si="734"/>
        <v>0</v>
      </c>
      <c r="BS1098" s="98">
        <f t="shared" si="735"/>
        <v>0</v>
      </c>
      <c r="BT1098" s="182"/>
      <c r="BV1098" s="492"/>
    </row>
    <row r="1099" spans="1:74" s="118" customFormat="1" ht="31.5" customHeight="1" x14ac:dyDescent="0.25">
      <c r="A1099" s="74">
        <v>40</v>
      </c>
      <c r="B1099" s="75">
        <v>725</v>
      </c>
      <c r="C1099" s="114" t="s">
        <v>893</v>
      </c>
      <c r="D1099" s="76" t="s">
        <v>2988</v>
      </c>
      <c r="E1099" s="76" t="s">
        <v>1046</v>
      </c>
      <c r="F1099" s="101"/>
      <c r="G1099" s="101"/>
      <c r="H1099" s="101"/>
      <c r="I1099" s="101"/>
      <c r="J1099" s="257"/>
      <c r="K1099" s="101"/>
      <c r="L1099" s="101"/>
      <c r="M1099" s="77"/>
      <c r="N1099" s="114" t="s">
        <v>1987</v>
      </c>
      <c r="O1099" s="114"/>
      <c r="P1099" s="76" t="str">
        <f t="shared" si="736"/>
        <v/>
      </c>
      <c r="Q1099" s="102" t="s">
        <v>895</v>
      </c>
      <c r="R1099" s="103"/>
      <c r="S1099" s="48" t="s">
        <v>1853</v>
      </c>
      <c r="T1099" s="76" t="s">
        <v>102</v>
      </c>
      <c r="U1099" s="89">
        <v>42874</v>
      </c>
      <c r="V1099" s="90">
        <v>3</v>
      </c>
      <c r="W1099" s="399">
        <f t="shared" si="711"/>
        <v>1010574.6666666666</v>
      </c>
      <c r="X1099" s="171" t="s">
        <v>3593</v>
      </c>
      <c r="Y1099" s="419"/>
      <c r="Z1099" s="473" t="s">
        <v>4630</v>
      </c>
      <c r="AA1099" s="473" t="s">
        <v>4630</v>
      </c>
      <c r="AB1099" s="473" t="s">
        <v>4631</v>
      </c>
      <c r="AC1099" s="132" t="str">
        <f t="shared" si="737"/>
        <v>【支払済】</v>
      </c>
      <c r="AD1099" s="132">
        <v>42768</v>
      </c>
      <c r="AE1099" s="132">
        <v>42767</v>
      </c>
      <c r="AF1099" s="132" t="str">
        <f t="shared" si="712"/>
        <v/>
      </c>
      <c r="AG1099" s="132">
        <f t="shared" si="713"/>
        <v>42767</v>
      </c>
      <c r="AH1099" s="132"/>
      <c r="AI1099" s="204"/>
      <c r="AJ1099" s="205"/>
      <c r="AK1099" s="211"/>
      <c r="AL1099" s="207"/>
      <c r="AM1099" s="208">
        <v>3031724</v>
      </c>
      <c r="AN1099" s="93"/>
      <c r="AO1099" s="49" t="str">
        <f t="shared" si="714"/>
        <v>福岡県宗像市江口７２５－１～３</v>
      </c>
      <c r="AP1099" s="208"/>
      <c r="AQ1099" s="89">
        <v>42916</v>
      </c>
      <c r="AR1099" s="93">
        <v>3031724</v>
      </c>
      <c r="AS1099" s="89"/>
      <c r="AT1099" s="93"/>
      <c r="AU1099" s="89"/>
      <c r="AV1099" s="93"/>
      <c r="AW1099" s="107"/>
      <c r="AX1099" s="103"/>
      <c r="AY1099" s="391">
        <f t="shared" si="715"/>
        <v>3031724</v>
      </c>
      <c r="AZ1099" s="95">
        <f t="shared" si="716"/>
        <v>0</v>
      </c>
      <c r="BA1099" s="49" t="str">
        <f t="shared" si="717"/>
        <v>福岡県宗像市江口７２５－１～３</v>
      </c>
      <c r="BB1099" s="48">
        <f t="shared" si="718"/>
        <v>3</v>
      </c>
      <c r="BC1099" s="96">
        <f t="shared" si="719"/>
        <v>0</v>
      </c>
      <c r="BD1099" s="89" t="str">
        <f t="shared" si="720"/>
        <v>【支払済】</v>
      </c>
      <c r="BE1099" s="97">
        <f t="shared" si="721"/>
        <v>0</v>
      </c>
      <c r="BF1099" s="97">
        <f t="shared" si="722"/>
        <v>0</v>
      </c>
      <c r="BG1099" s="97">
        <f t="shared" si="723"/>
        <v>0</v>
      </c>
      <c r="BH1099" s="97">
        <f t="shared" si="724"/>
        <v>0</v>
      </c>
      <c r="BI1099" s="97">
        <f t="shared" si="725"/>
        <v>0</v>
      </c>
      <c r="BJ1099" s="97">
        <f t="shared" si="726"/>
        <v>0</v>
      </c>
      <c r="BK1099" s="97">
        <f t="shared" si="727"/>
        <v>0</v>
      </c>
      <c r="BL1099" s="97">
        <f t="shared" si="728"/>
        <v>0</v>
      </c>
      <c r="BM1099" s="97">
        <f t="shared" si="729"/>
        <v>0</v>
      </c>
      <c r="BN1099" s="97">
        <f t="shared" si="730"/>
        <v>0</v>
      </c>
      <c r="BO1099" s="97">
        <f t="shared" si="731"/>
        <v>0</v>
      </c>
      <c r="BP1099" s="97">
        <f t="shared" si="732"/>
        <v>0</v>
      </c>
      <c r="BQ1099" s="97">
        <f t="shared" si="733"/>
        <v>0</v>
      </c>
      <c r="BR1099" s="97">
        <f t="shared" si="734"/>
        <v>0</v>
      </c>
      <c r="BS1099" s="98">
        <f t="shared" si="735"/>
        <v>0</v>
      </c>
      <c r="BT1099" s="182"/>
      <c r="BU1099" s="100"/>
      <c r="BV1099" s="492"/>
    </row>
    <row r="1100" spans="1:74" s="100" customFormat="1" ht="31.5" customHeight="1" x14ac:dyDescent="0.25">
      <c r="A1100" s="74">
        <v>40</v>
      </c>
      <c r="B1100" s="75">
        <v>726</v>
      </c>
      <c r="C1100" s="114" t="s">
        <v>893</v>
      </c>
      <c r="D1100" s="349" t="s">
        <v>4200</v>
      </c>
      <c r="E1100" s="76" t="s">
        <v>1047</v>
      </c>
      <c r="F1100" s="101"/>
      <c r="G1100" s="101"/>
      <c r="H1100" s="101"/>
      <c r="I1100" s="101"/>
      <c r="J1100" s="257"/>
      <c r="K1100" s="101"/>
      <c r="L1100" s="380" t="s">
        <v>4223</v>
      </c>
      <c r="M1100" s="77"/>
      <c r="N1100" s="114" t="s">
        <v>1988</v>
      </c>
      <c r="O1100" s="114"/>
      <c r="P1100" s="76" t="str">
        <f t="shared" si="736"/>
        <v/>
      </c>
      <c r="Q1100" s="102" t="s">
        <v>896</v>
      </c>
      <c r="R1100" s="103"/>
      <c r="S1100" s="48" t="s">
        <v>1853</v>
      </c>
      <c r="T1100" s="76" t="s">
        <v>102</v>
      </c>
      <c r="U1100" s="89">
        <v>42916</v>
      </c>
      <c r="V1100" s="90">
        <v>2</v>
      </c>
      <c r="W1100" s="399">
        <f t="shared" si="711"/>
        <v>737907</v>
      </c>
      <c r="X1100" s="171" t="s">
        <v>3594</v>
      </c>
      <c r="Y1100" s="419"/>
      <c r="Z1100" s="473" t="s">
        <v>4630</v>
      </c>
      <c r="AA1100" s="473" t="s">
        <v>4630</v>
      </c>
      <c r="AB1100" s="473" t="s">
        <v>4631</v>
      </c>
      <c r="AC1100" s="132" t="str">
        <f t="shared" si="737"/>
        <v>【支払済】</v>
      </c>
      <c r="AD1100" s="132">
        <v>42768</v>
      </c>
      <c r="AE1100" s="132">
        <v>42768</v>
      </c>
      <c r="AF1100" s="132" t="str">
        <f t="shared" si="712"/>
        <v>SAME</v>
      </c>
      <c r="AG1100" s="132">
        <f t="shared" si="713"/>
        <v>42768</v>
      </c>
      <c r="AH1100" s="132"/>
      <c r="AI1100" s="204"/>
      <c r="AJ1100" s="205"/>
      <c r="AK1100" s="211"/>
      <c r="AL1100" s="207"/>
      <c r="AM1100" s="208">
        <v>1475814</v>
      </c>
      <c r="AN1100" s="93"/>
      <c r="AO1100" s="49" t="str">
        <f t="shared" si="714"/>
        <v>福岡県宗像市神湊７７１－１－１～２</v>
      </c>
      <c r="AP1100" s="208"/>
      <c r="AQ1100" s="89">
        <v>42916</v>
      </c>
      <c r="AR1100" s="93">
        <v>1475814</v>
      </c>
      <c r="AS1100" s="89"/>
      <c r="AT1100" s="93"/>
      <c r="AU1100" s="89"/>
      <c r="AV1100" s="93"/>
      <c r="AW1100" s="107"/>
      <c r="AX1100" s="103"/>
      <c r="AY1100" s="391">
        <f t="shared" si="715"/>
        <v>1475814</v>
      </c>
      <c r="AZ1100" s="95">
        <f t="shared" si="716"/>
        <v>0</v>
      </c>
      <c r="BA1100" s="49" t="str">
        <f t="shared" si="717"/>
        <v>福岡県宗像市神湊７７１－１－１～２</v>
      </c>
      <c r="BB1100" s="48">
        <f t="shared" si="718"/>
        <v>2</v>
      </c>
      <c r="BC1100" s="96">
        <f t="shared" si="719"/>
        <v>0</v>
      </c>
      <c r="BD1100" s="89" t="str">
        <f t="shared" si="720"/>
        <v>【支払済】</v>
      </c>
      <c r="BE1100" s="97">
        <f t="shared" si="721"/>
        <v>0</v>
      </c>
      <c r="BF1100" s="97">
        <f t="shared" si="722"/>
        <v>0</v>
      </c>
      <c r="BG1100" s="97">
        <f t="shared" si="723"/>
        <v>0</v>
      </c>
      <c r="BH1100" s="97">
        <f t="shared" si="724"/>
        <v>0</v>
      </c>
      <c r="BI1100" s="97">
        <f t="shared" si="725"/>
        <v>0</v>
      </c>
      <c r="BJ1100" s="97">
        <f t="shared" si="726"/>
        <v>0</v>
      </c>
      <c r="BK1100" s="97">
        <f t="shared" si="727"/>
        <v>0</v>
      </c>
      <c r="BL1100" s="97">
        <f t="shared" si="728"/>
        <v>0</v>
      </c>
      <c r="BM1100" s="97">
        <f t="shared" si="729"/>
        <v>0</v>
      </c>
      <c r="BN1100" s="97">
        <f t="shared" si="730"/>
        <v>0</v>
      </c>
      <c r="BO1100" s="97">
        <f t="shared" si="731"/>
        <v>0</v>
      </c>
      <c r="BP1100" s="97">
        <f t="shared" si="732"/>
        <v>0</v>
      </c>
      <c r="BQ1100" s="97">
        <f t="shared" si="733"/>
        <v>0</v>
      </c>
      <c r="BR1100" s="97">
        <f t="shared" si="734"/>
        <v>0</v>
      </c>
      <c r="BS1100" s="98">
        <f t="shared" si="735"/>
        <v>0</v>
      </c>
      <c r="BT1100" s="182"/>
      <c r="BV1100" s="492"/>
    </row>
    <row r="1101" spans="1:74" ht="31.5" customHeight="1" x14ac:dyDescent="0.25">
      <c r="A1101" s="74">
        <v>40</v>
      </c>
      <c r="B1101" s="75">
        <v>727</v>
      </c>
      <c r="C1101" s="114" t="s">
        <v>893</v>
      </c>
      <c r="D1101" s="76" t="s">
        <v>2988</v>
      </c>
      <c r="E1101" s="76" t="s">
        <v>1045</v>
      </c>
      <c r="F1101" s="101"/>
      <c r="G1101" s="101"/>
      <c r="H1101" s="101"/>
      <c r="I1101" s="101"/>
      <c r="J1101" s="257"/>
      <c r="K1101" s="101"/>
      <c r="L1101" s="101"/>
      <c r="M1101" s="77"/>
      <c r="N1101" s="114" t="s">
        <v>1989</v>
      </c>
      <c r="O1101" s="114"/>
      <c r="P1101" s="76" t="str">
        <f t="shared" si="736"/>
        <v/>
      </c>
      <c r="Q1101" s="102" t="s">
        <v>894</v>
      </c>
      <c r="R1101" s="103"/>
      <c r="S1101" s="48" t="s">
        <v>1853</v>
      </c>
      <c r="T1101" s="76" t="s">
        <v>102</v>
      </c>
      <c r="U1101" s="89">
        <v>42916</v>
      </c>
      <c r="V1101" s="90">
        <v>1</v>
      </c>
      <c r="W1101" s="399">
        <f t="shared" si="711"/>
        <v>633583</v>
      </c>
      <c r="X1101" s="171" t="s">
        <v>3595</v>
      </c>
      <c r="Y1101" s="467" t="s">
        <v>2310</v>
      </c>
      <c r="Z1101" s="482" t="s">
        <v>4630</v>
      </c>
      <c r="AA1101" s="482" t="s">
        <v>4630</v>
      </c>
      <c r="AB1101" s="482" t="s">
        <v>4608</v>
      </c>
      <c r="AC1101" s="132" t="str">
        <f t="shared" si="737"/>
        <v>【支払済】</v>
      </c>
      <c r="AD1101" s="132">
        <v>42758</v>
      </c>
      <c r="AE1101" s="132">
        <v>42758</v>
      </c>
      <c r="AF1101" s="132" t="str">
        <f t="shared" si="712"/>
        <v>SAME</v>
      </c>
      <c r="AG1101" s="132">
        <f t="shared" si="713"/>
        <v>42758</v>
      </c>
      <c r="AH1101" s="132"/>
      <c r="AI1101" s="204"/>
      <c r="AJ1101" s="205"/>
      <c r="AK1101" s="211"/>
      <c r="AL1101" s="207"/>
      <c r="AM1101" s="208">
        <v>633583</v>
      </c>
      <c r="AN1101" s="93"/>
      <c r="AO1101" s="49" t="str">
        <f t="shared" si="714"/>
        <v>福岡県宗像市池田３４１１－１０</v>
      </c>
      <c r="AP1101" s="208"/>
      <c r="AQ1101" s="89">
        <v>42916</v>
      </c>
      <c r="AR1101" s="93">
        <v>633583</v>
      </c>
      <c r="AS1101" s="89"/>
      <c r="AT1101" s="93"/>
      <c r="AU1101" s="89"/>
      <c r="AV1101" s="93"/>
      <c r="AW1101" s="107"/>
      <c r="AX1101" s="103"/>
      <c r="AY1101" s="391">
        <f t="shared" si="715"/>
        <v>633583</v>
      </c>
      <c r="AZ1101" s="95">
        <f t="shared" si="716"/>
        <v>0</v>
      </c>
      <c r="BA1101" s="49" t="str">
        <f t="shared" si="717"/>
        <v>福岡県宗像市池田３４１１－１０</v>
      </c>
      <c r="BB1101" s="48">
        <f t="shared" si="718"/>
        <v>1</v>
      </c>
      <c r="BC1101" s="96" t="str">
        <f t="shared" si="719"/>
        <v>自社物件</v>
      </c>
      <c r="BD1101" s="89" t="str">
        <f t="shared" si="720"/>
        <v>【支払済】</v>
      </c>
      <c r="BE1101" s="97">
        <f t="shared" si="721"/>
        <v>0</v>
      </c>
      <c r="BF1101" s="97">
        <f t="shared" si="722"/>
        <v>0</v>
      </c>
      <c r="BG1101" s="97">
        <f t="shared" si="723"/>
        <v>0</v>
      </c>
      <c r="BH1101" s="97">
        <f t="shared" si="724"/>
        <v>0</v>
      </c>
      <c r="BI1101" s="97">
        <f t="shared" si="725"/>
        <v>0</v>
      </c>
      <c r="BJ1101" s="97">
        <f t="shared" si="726"/>
        <v>0</v>
      </c>
      <c r="BK1101" s="97">
        <f t="shared" si="727"/>
        <v>0</v>
      </c>
      <c r="BL1101" s="97">
        <f t="shared" si="728"/>
        <v>0</v>
      </c>
      <c r="BM1101" s="97">
        <f t="shared" si="729"/>
        <v>0</v>
      </c>
      <c r="BN1101" s="97">
        <f t="shared" si="730"/>
        <v>0</v>
      </c>
      <c r="BO1101" s="97">
        <f t="shared" si="731"/>
        <v>0</v>
      </c>
      <c r="BP1101" s="97">
        <f t="shared" si="732"/>
        <v>0</v>
      </c>
      <c r="BQ1101" s="97">
        <f t="shared" si="733"/>
        <v>0</v>
      </c>
      <c r="BR1101" s="97">
        <f t="shared" si="734"/>
        <v>0</v>
      </c>
      <c r="BS1101" s="98">
        <f t="shared" si="735"/>
        <v>0</v>
      </c>
      <c r="BU1101" s="100"/>
      <c r="BV1101" s="492"/>
    </row>
    <row r="1102" spans="1:74" ht="31.5" customHeight="1" x14ac:dyDescent="0.25">
      <c r="A1102" s="74">
        <v>40</v>
      </c>
      <c r="B1102" s="75">
        <v>728</v>
      </c>
      <c r="C1102" s="114" t="s">
        <v>893</v>
      </c>
      <c r="D1102" s="76" t="s">
        <v>2988</v>
      </c>
      <c r="E1102" s="76" t="s">
        <v>1048</v>
      </c>
      <c r="F1102" s="101"/>
      <c r="G1102" s="101"/>
      <c r="H1102" s="101"/>
      <c r="I1102" s="101"/>
      <c r="J1102" s="257"/>
      <c r="K1102" s="101"/>
      <c r="L1102" s="101"/>
      <c r="M1102" s="77"/>
      <c r="N1102" s="114" t="s">
        <v>1990</v>
      </c>
      <c r="O1102" s="114"/>
      <c r="P1102" s="76" t="str">
        <f t="shared" si="736"/>
        <v/>
      </c>
      <c r="Q1102" s="102" t="s">
        <v>897</v>
      </c>
      <c r="R1102" s="103"/>
      <c r="S1102" s="48" t="s">
        <v>1853</v>
      </c>
      <c r="T1102" s="76" t="s">
        <v>102</v>
      </c>
      <c r="U1102" s="89">
        <v>42916</v>
      </c>
      <c r="V1102" s="90">
        <v>2</v>
      </c>
      <c r="W1102" s="399">
        <f t="shared" si="711"/>
        <v>147600.5</v>
      </c>
      <c r="X1102" s="171" t="s">
        <v>3596</v>
      </c>
      <c r="Y1102" s="419"/>
      <c r="Z1102" s="473" t="s">
        <v>4630</v>
      </c>
      <c r="AA1102" s="473" t="s">
        <v>4630</v>
      </c>
      <c r="AB1102" s="473" t="s">
        <v>4631</v>
      </c>
      <c r="AC1102" s="132" t="str">
        <f t="shared" si="737"/>
        <v>【支払済】</v>
      </c>
      <c r="AD1102" s="132">
        <v>42824</v>
      </c>
      <c r="AE1102" s="132">
        <v>42823</v>
      </c>
      <c r="AF1102" s="132" t="str">
        <f t="shared" si="712"/>
        <v/>
      </c>
      <c r="AG1102" s="132">
        <f t="shared" si="713"/>
        <v>42823</v>
      </c>
      <c r="AH1102" s="132"/>
      <c r="AI1102" s="204"/>
      <c r="AJ1102" s="205"/>
      <c r="AK1102" s="211"/>
      <c r="AL1102" s="207"/>
      <c r="AM1102" s="208">
        <v>295201</v>
      </c>
      <c r="AN1102" s="93"/>
      <c r="AO1102" s="49" t="str">
        <f t="shared" si="714"/>
        <v>福岡県宗像市田野７３４－１５３－１～２</v>
      </c>
      <c r="AP1102" s="208"/>
      <c r="AQ1102" s="89">
        <v>42916</v>
      </c>
      <c r="AR1102" s="93">
        <v>295201</v>
      </c>
      <c r="AS1102" s="89"/>
      <c r="AT1102" s="93"/>
      <c r="AU1102" s="89"/>
      <c r="AV1102" s="93"/>
      <c r="AW1102" s="107"/>
      <c r="AX1102" s="103"/>
      <c r="AY1102" s="391">
        <f t="shared" si="715"/>
        <v>295201</v>
      </c>
      <c r="AZ1102" s="95">
        <f t="shared" si="716"/>
        <v>0</v>
      </c>
      <c r="BA1102" s="49" t="str">
        <f t="shared" si="717"/>
        <v>福岡県宗像市田野７３４－１５３－１～２</v>
      </c>
      <c r="BB1102" s="48">
        <f t="shared" si="718"/>
        <v>2</v>
      </c>
      <c r="BC1102" s="96">
        <f t="shared" si="719"/>
        <v>0</v>
      </c>
      <c r="BD1102" s="89" t="str">
        <f t="shared" si="720"/>
        <v>【支払済】</v>
      </c>
      <c r="BE1102" s="97">
        <f t="shared" si="721"/>
        <v>0</v>
      </c>
      <c r="BF1102" s="97">
        <f t="shared" si="722"/>
        <v>0</v>
      </c>
      <c r="BG1102" s="97">
        <f t="shared" si="723"/>
        <v>0</v>
      </c>
      <c r="BH1102" s="97">
        <f t="shared" si="724"/>
        <v>0</v>
      </c>
      <c r="BI1102" s="97">
        <f t="shared" si="725"/>
        <v>0</v>
      </c>
      <c r="BJ1102" s="97">
        <f t="shared" si="726"/>
        <v>0</v>
      </c>
      <c r="BK1102" s="97">
        <f t="shared" si="727"/>
        <v>0</v>
      </c>
      <c r="BL1102" s="97">
        <f t="shared" si="728"/>
        <v>0</v>
      </c>
      <c r="BM1102" s="97">
        <f t="shared" si="729"/>
        <v>0</v>
      </c>
      <c r="BN1102" s="97">
        <f t="shared" si="730"/>
        <v>0</v>
      </c>
      <c r="BO1102" s="97">
        <f t="shared" si="731"/>
        <v>0</v>
      </c>
      <c r="BP1102" s="97">
        <f t="shared" si="732"/>
        <v>0</v>
      </c>
      <c r="BQ1102" s="97">
        <f t="shared" si="733"/>
        <v>0</v>
      </c>
      <c r="BR1102" s="97">
        <f t="shared" si="734"/>
        <v>0</v>
      </c>
      <c r="BS1102" s="98">
        <f t="shared" si="735"/>
        <v>0</v>
      </c>
      <c r="BU1102" s="100"/>
      <c r="BV1102" s="492"/>
    </row>
    <row r="1103" spans="1:74" ht="31.5" customHeight="1" x14ac:dyDescent="0.25">
      <c r="A1103" s="74">
        <v>40</v>
      </c>
      <c r="B1103" s="75">
        <v>722</v>
      </c>
      <c r="C1103" s="114" t="s">
        <v>889</v>
      </c>
      <c r="D1103" s="349" t="s">
        <v>4200</v>
      </c>
      <c r="E1103" s="76" t="s">
        <v>1043</v>
      </c>
      <c r="F1103" s="101"/>
      <c r="G1103" s="101"/>
      <c r="H1103" s="101"/>
      <c r="I1103" s="101"/>
      <c r="J1103" s="257"/>
      <c r="K1103" s="101"/>
      <c r="L1103" s="380" t="s">
        <v>4222</v>
      </c>
      <c r="M1103" s="77"/>
      <c r="N1103" s="114" t="s">
        <v>1985</v>
      </c>
      <c r="O1103" s="114"/>
      <c r="P1103" s="76" t="str">
        <f t="shared" si="736"/>
        <v>番地未確定</v>
      </c>
      <c r="Q1103" s="102" t="s">
        <v>890</v>
      </c>
      <c r="R1103" s="103"/>
      <c r="S1103" s="48" t="s">
        <v>1853</v>
      </c>
      <c r="T1103" s="76" t="s">
        <v>891</v>
      </c>
      <c r="U1103" s="89">
        <v>42916</v>
      </c>
      <c r="V1103" s="90">
        <v>2</v>
      </c>
      <c r="W1103" s="399">
        <f t="shared" si="711"/>
        <v>1026416.5</v>
      </c>
      <c r="X1103" s="171" t="s">
        <v>3597</v>
      </c>
      <c r="Y1103" s="419"/>
      <c r="Z1103" s="473" t="s">
        <v>4630</v>
      </c>
      <c r="AA1103" s="473" t="s">
        <v>4631</v>
      </c>
      <c r="AB1103" s="473" t="s">
        <v>4631</v>
      </c>
      <c r="AC1103" s="132" t="str">
        <f t="shared" si="737"/>
        <v>【支払済】</v>
      </c>
      <c r="AD1103" s="132">
        <v>42824</v>
      </c>
      <c r="AE1103" s="218">
        <v>42824</v>
      </c>
      <c r="AF1103" s="132" t="str">
        <f t="shared" si="712"/>
        <v>SAME</v>
      </c>
      <c r="AG1103" s="132">
        <f t="shared" si="713"/>
        <v>42824</v>
      </c>
      <c r="AH1103" s="218"/>
      <c r="AI1103" s="219"/>
      <c r="AJ1103" s="220"/>
      <c r="AK1103" s="211"/>
      <c r="AL1103" s="227"/>
      <c r="AM1103" s="208">
        <v>2052833</v>
      </c>
      <c r="AN1103" s="93"/>
      <c r="AO1103" s="49" t="str">
        <f t="shared" si="714"/>
        <v>福岡県糟屋郡宇美町とびたけ（番地未確定）</v>
      </c>
      <c r="AP1103" s="208"/>
      <c r="AQ1103" s="89">
        <v>42916</v>
      </c>
      <c r="AR1103" s="93">
        <v>2052833</v>
      </c>
      <c r="AS1103" s="89"/>
      <c r="AT1103" s="93"/>
      <c r="AU1103" s="89"/>
      <c r="AV1103" s="93"/>
      <c r="AW1103" s="107"/>
      <c r="AX1103" s="103"/>
      <c r="AY1103" s="391">
        <f t="shared" si="715"/>
        <v>2052833</v>
      </c>
      <c r="AZ1103" s="95">
        <f t="shared" si="716"/>
        <v>0</v>
      </c>
      <c r="BA1103" s="49" t="str">
        <f t="shared" si="717"/>
        <v>福岡県糟屋郡宇美町とびたけ（番地未確定）</v>
      </c>
      <c r="BB1103" s="48">
        <f t="shared" si="718"/>
        <v>2</v>
      </c>
      <c r="BC1103" s="96">
        <f t="shared" si="719"/>
        <v>0</v>
      </c>
      <c r="BD1103" s="89" t="str">
        <f t="shared" si="720"/>
        <v>【支払済】</v>
      </c>
      <c r="BE1103" s="97">
        <f t="shared" si="721"/>
        <v>0</v>
      </c>
      <c r="BF1103" s="97">
        <f t="shared" si="722"/>
        <v>0</v>
      </c>
      <c r="BG1103" s="97">
        <f t="shared" si="723"/>
        <v>0</v>
      </c>
      <c r="BH1103" s="97">
        <f t="shared" si="724"/>
        <v>0</v>
      </c>
      <c r="BI1103" s="97">
        <f t="shared" si="725"/>
        <v>0</v>
      </c>
      <c r="BJ1103" s="97">
        <f t="shared" si="726"/>
        <v>0</v>
      </c>
      <c r="BK1103" s="97">
        <f t="shared" si="727"/>
        <v>0</v>
      </c>
      <c r="BL1103" s="97">
        <f t="shared" si="728"/>
        <v>0</v>
      </c>
      <c r="BM1103" s="97">
        <f t="shared" si="729"/>
        <v>0</v>
      </c>
      <c r="BN1103" s="97">
        <f t="shared" si="730"/>
        <v>0</v>
      </c>
      <c r="BO1103" s="97">
        <f t="shared" si="731"/>
        <v>0</v>
      </c>
      <c r="BP1103" s="97">
        <f t="shared" si="732"/>
        <v>0</v>
      </c>
      <c r="BQ1103" s="97">
        <f t="shared" si="733"/>
        <v>0</v>
      </c>
      <c r="BR1103" s="97">
        <f t="shared" si="734"/>
        <v>0</v>
      </c>
      <c r="BS1103" s="98">
        <f t="shared" si="735"/>
        <v>0</v>
      </c>
      <c r="BU1103" s="100"/>
      <c r="BV1103" s="492"/>
    </row>
    <row r="1104" spans="1:74" s="100" customFormat="1" ht="31.5" customHeight="1" x14ac:dyDescent="0.25">
      <c r="A1104" s="74">
        <v>40</v>
      </c>
      <c r="B1104" s="75">
        <v>710</v>
      </c>
      <c r="C1104" s="114" t="s">
        <v>2087</v>
      </c>
      <c r="D1104" s="76"/>
      <c r="E1104" s="76" t="s">
        <v>1034</v>
      </c>
      <c r="F1104" s="76" t="s">
        <v>1974</v>
      </c>
      <c r="G1104" s="76"/>
      <c r="H1104" s="114"/>
      <c r="I1104" s="114"/>
      <c r="J1104" s="272"/>
      <c r="K1104" s="114"/>
      <c r="L1104" s="114"/>
      <c r="M1104" s="76" t="str">
        <f>IF(COUNTIF(F1104,"*未確定*"),"番地未確定","")</f>
        <v>番地未確定</v>
      </c>
      <c r="N1104" s="115" t="s">
        <v>871</v>
      </c>
      <c r="O1104" s="115"/>
      <c r="P1104" s="76" t="str">
        <f t="shared" si="736"/>
        <v>番地未確定</v>
      </c>
      <c r="Q1104" s="115"/>
      <c r="R1104" s="103"/>
      <c r="S1104" s="48" t="s">
        <v>1853</v>
      </c>
      <c r="T1104" s="76" t="s">
        <v>860</v>
      </c>
      <c r="U1104" s="89"/>
      <c r="V1104" s="90">
        <v>1</v>
      </c>
      <c r="W1104" s="399">
        <f>(AF1104+AG1104)/V1104</f>
        <v>2497551</v>
      </c>
      <c r="X1104" s="174"/>
      <c r="Y1104" s="233"/>
      <c r="Z1104" s="473" t="s">
        <v>4575</v>
      </c>
      <c r="AA1104" s="473" t="s">
        <v>4576</v>
      </c>
      <c r="AB1104" s="473" t="s">
        <v>4576</v>
      </c>
      <c r="AC1104" s="132" t="s">
        <v>3750</v>
      </c>
      <c r="AD1104" s="132">
        <v>42821</v>
      </c>
      <c r="AE1104" s="132">
        <v>42821</v>
      </c>
      <c r="AF1104" s="247">
        <v>2497551</v>
      </c>
      <c r="AG1104" s="247"/>
      <c r="AH1104" s="49" t="str">
        <f>F1104</f>
        <v>福岡県築上郡上毛町緒方（番地未確定）－１～２</v>
      </c>
      <c r="AI1104" s="132">
        <v>43544</v>
      </c>
      <c r="AJ1104" s="208"/>
      <c r="AK1104" s="248"/>
      <c r="AL1104" s="208"/>
      <c r="AM1104" s="132"/>
      <c r="AN1104" s="93"/>
      <c r="AO1104" s="107"/>
      <c r="AP1104" s="107"/>
      <c r="AQ1104" s="103"/>
      <c r="AR1104" s="95">
        <f>IF(AF1104=0,"",AF1104-AJ1104-AL1104-AN1104-AQ1104)</f>
        <v>2497551</v>
      </c>
      <c r="AS1104" s="49" t="str">
        <f>F1104</f>
        <v>福岡県築上郡上毛町緒方（番地未確定）－１～２</v>
      </c>
      <c r="AT1104" s="48">
        <f>V1104</f>
        <v>1</v>
      </c>
      <c r="AU1104" s="96">
        <f>Y1104</f>
        <v>0</v>
      </c>
      <c r="AV1104" s="110" t="str">
        <f>AC1104</f>
        <v>【支払済】</v>
      </c>
      <c r="AW1104" s="97">
        <f>IF(OR(AC1104="期限未記載",AC1104="期限超過"),AR1104,0)</f>
        <v>0</v>
      </c>
      <c r="AX1104" s="97">
        <f>IF(AND(AV1104&lt;=43506,AV1104&lt;&gt;""),AR1104,0)</f>
        <v>0</v>
      </c>
      <c r="AY1104" s="95">
        <f>IF(AND(AV1104&lt;=43511,AV1104&gt;=43507),AR1104,0)</f>
        <v>0</v>
      </c>
      <c r="AZ1104" s="97">
        <f>IF(AND(AV1104&lt;=43516,AV1104&gt;=43512),AR1104,0)</f>
        <v>0</v>
      </c>
      <c r="BA1104" s="112">
        <f>IF(AND(AV1104&lt;=43521,AV1104&gt;=43517),AR1104,0)</f>
        <v>0</v>
      </c>
      <c r="BB1104" s="97">
        <f>IF(AND(AV1104&lt;=43524,AV1104&gt;=43522),AR1104,0)</f>
        <v>0</v>
      </c>
      <c r="BC1104" s="97">
        <f>IF(AND(AV1104&lt;=43529,AV1104&gt;=43525),AR1104,0)</f>
        <v>0</v>
      </c>
      <c r="BD1104" s="97">
        <f>IF(AND(AV1104&lt;=43534,AV1104&gt;=43530),AR1104,0)</f>
        <v>0</v>
      </c>
      <c r="BE1104" s="97">
        <f>IF(AND(AV1104&lt;=43539,AV1104&gt;=43535),AR1104,0)</f>
        <v>0</v>
      </c>
      <c r="BF1104" s="97">
        <f>IF(AND(AV1104&lt;=43544,AV1104&gt;=43540),AR1104,0)</f>
        <v>0</v>
      </c>
      <c r="BG1104" s="97">
        <f>IF(AND(AV1104&lt;=43549,AV1104&gt;=43545),AR1104,0)</f>
        <v>0</v>
      </c>
      <c r="BH1104" s="97">
        <f>IF(AND(AV1104&lt;=43555,AV1104&gt;=43550),AR1104,0)</f>
        <v>0</v>
      </c>
      <c r="BI1104" s="97">
        <f>IF(AND(AV1104&lt;=43560,AV1104&gt;=43556),AR1104,0)</f>
        <v>0</v>
      </c>
      <c r="BJ1104" s="97">
        <f>IF(AND($AV1104&lt;=43565,$AV1104&gt;=43561),$AR1104,0)</f>
        <v>0</v>
      </c>
      <c r="BK1104" s="117">
        <f>AR1104-SUM(AW1104:BJ1104)</f>
        <v>2497551</v>
      </c>
      <c r="BL1104" s="136"/>
      <c r="BM1104" s="136"/>
      <c r="BN1104" s="136"/>
      <c r="BO1104" s="136"/>
      <c r="BP1104" s="136"/>
      <c r="BQ1104" s="136"/>
      <c r="BR1104" s="136"/>
      <c r="BS1104" s="118"/>
      <c r="BT1104" s="184"/>
      <c r="BV1104" s="122"/>
    </row>
    <row r="1105" spans="1:74" ht="31.5" customHeight="1" x14ac:dyDescent="0.25">
      <c r="A1105" s="74">
        <v>40</v>
      </c>
      <c r="B1105" s="75">
        <v>709</v>
      </c>
      <c r="C1105" s="114" t="s">
        <v>2087</v>
      </c>
      <c r="D1105" s="76" t="s">
        <v>2988</v>
      </c>
      <c r="E1105" s="76" t="s">
        <v>1034</v>
      </c>
      <c r="F1105" s="101"/>
      <c r="G1105" s="101"/>
      <c r="H1105" s="101"/>
      <c r="I1105" s="101"/>
      <c r="J1105" s="257"/>
      <c r="K1105" s="101"/>
      <c r="L1105" s="101"/>
      <c r="M1105" s="77"/>
      <c r="N1105" s="114" t="s">
        <v>1974</v>
      </c>
      <c r="O1105" s="114"/>
      <c r="P1105" s="76" t="str">
        <f t="shared" si="736"/>
        <v>番地未確定</v>
      </c>
      <c r="Q1105" s="115" t="s">
        <v>872</v>
      </c>
      <c r="R1105" s="103"/>
      <c r="S1105" s="48" t="s">
        <v>1853</v>
      </c>
      <c r="T1105" s="76" t="s">
        <v>860</v>
      </c>
      <c r="U1105" s="89">
        <v>42851</v>
      </c>
      <c r="V1105" s="90">
        <v>1</v>
      </c>
      <c r="W1105" s="399">
        <f>(AM1105+AN1105)/V1105</f>
        <v>321572</v>
      </c>
      <c r="X1105" s="171" t="s">
        <v>3598</v>
      </c>
      <c r="Y1105" s="419"/>
      <c r="Z1105" s="473" t="s">
        <v>4630</v>
      </c>
      <c r="AA1105" s="473" t="s">
        <v>4631</v>
      </c>
      <c r="AB1105" s="473" t="s">
        <v>4631</v>
      </c>
      <c r="AC1105" s="132" t="str">
        <f>IF(AZ1105=0,"【支払済】","")</f>
        <v>【支払済】</v>
      </c>
      <c r="AD1105" s="132">
        <v>42821</v>
      </c>
      <c r="AE1105" s="132">
        <v>42821</v>
      </c>
      <c r="AF1105" s="132" t="str">
        <f>+IF(AD1105=AE1105,"SAME","")</f>
        <v>SAME</v>
      </c>
      <c r="AG1105" s="132">
        <f>+IF(AE1105="",AD1105,IF(AD1105&gt;AE1105,AE1105,AD1105))</f>
        <v>42821</v>
      </c>
      <c r="AH1105" s="132"/>
      <c r="AI1105" s="204"/>
      <c r="AJ1105" s="205"/>
      <c r="AK1105" s="211"/>
      <c r="AL1105" s="207"/>
      <c r="AM1105" s="208">
        <v>321572</v>
      </c>
      <c r="AN1105" s="93"/>
      <c r="AO1105" s="49" t="str">
        <f t="shared" ref="AO1105:AO1125" si="738">N1105</f>
        <v>福岡県築上郡上毛町緒方（番地未確定）－１～２</v>
      </c>
      <c r="AP1105" s="208"/>
      <c r="AQ1105" s="89">
        <v>42851</v>
      </c>
      <c r="AR1105" s="93">
        <v>321572</v>
      </c>
      <c r="AS1105" s="89"/>
      <c r="AT1105" s="93"/>
      <c r="AU1105" s="89"/>
      <c r="AV1105" s="93"/>
      <c r="AW1105" s="107"/>
      <c r="AX1105" s="103"/>
      <c r="AY1105" s="391">
        <f>AR1105+AT1105+AV1105+AX1105</f>
        <v>321572</v>
      </c>
      <c r="AZ1105" s="95">
        <f>IF(AM1105=0,"",AM1105-AR1105-AT1105-AV1105-AX1105)</f>
        <v>0</v>
      </c>
      <c r="BA1105" s="49" t="str">
        <f>N1105</f>
        <v>福岡県築上郡上毛町緒方（番地未確定）－１～２</v>
      </c>
      <c r="BB1105" s="48">
        <f>V1105</f>
        <v>1</v>
      </c>
      <c r="BC1105" s="96">
        <f>Y1105</f>
        <v>0</v>
      </c>
      <c r="BD1105" s="89" t="str">
        <f>AC1105</f>
        <v>【支払済】</v>
      </c>
      <c r="BE1105" s="97">
        <f>IF(OR(AC1105="期限未記載",AC1105="期限超過"),AZ1105,0)</f>
        <v>0</v>
      </c>
      <c r="BF1105" s="97">
        <f>IF(AND(BD1105&lt;=43506,BD1105&lt;&gt;""),AZ1105,0)</f>
        <v>0</v>
      </c>
      <c r="BG1105" s="97">
        <f>IF(AND(BD1105&lt;=43511,BD1105&gt;=43507),AZ1105,0)</f>
        <v>0</v>
      </c>
      <c r="BH1105" s="97">
        <f>IF(AND(BD1105&lt;=43516,BD1105&gt;=43512),AZ1105,0)</f>
        <v>0</v>
      </c>
      <c r="BI1105" s="97">
        <f>IF(AND(BD1105&lt;=43521,BD1105&gt;=43517),AZ1105,0)</f>
        <v>0</v>
      </c>
      <c r="BJ1105" s="97">
        <f>IF(AND(BD1105&lt;=43524,BD1105&gt;=43522),AZ1105,0)</f>
        <v>0</v>
      </c>
      <c r="BK1105" s="97">
        <f>IF(AND(BD1105&lt;=43529,BD1105&gt;=43525),AZ1105,0)</f>
        <v>0</v>
      </c>
      <c r="BL1105" s="97">
        <f>IF(AND(BD1105&lt;=43534,BD1105&gt;=43530),AZ1105,0)</f>
        <v>0</v>
      </c>
      <c r="BM1105" s="97">
        <f>IF(AND(BD1105&lt;=43539,BD1105&gt;=43535),AZ1105,0)</f>
        <v>0</v>
      </c>
      <c r="BN1105" s="97">
        <f>IF(AND(BD1105&lt;=43544,BD1105&gt;=43540),AZ1105,0)</f>
        <v>0</v>
      </c>
      <c r="BO1105" s="97">
        <f>IF(AND(BD1105&lt;=43549,BD1105&gt;=43545),AZ1105,0)</f>
        <v>0</v>
      </c>
      <c r="BP1105" s="97">
        <f>IF(AND(BD1105&lt;=43555,BD1105&gt;=43550),AZ1105,0)</f>
        <v>0</v>
      </c>
      <c r="BQ1105" s="97">
        <f>IF(AND(BD1105&lt;=43560,BD1105&gt;=43556),AZ1105,0)</f>
        <v>0</v>
      </c>
      <c r="BR1105" s="97">
        <f>IF(AND($BD1105&lt;=43565,$BD1105&gt;=43561),$AZ1105,0)</f>
        <v>0</v>
      </c>
      <c r="BS1105" s="98">
        <f>AZ1105-SUM(BE1105:BR1105)</f>
        <v>0</v>
      </c>
      <c r="BT1105" s="183"/>
      <c r="BU1105" s="100"/>
      <c r="BV1105" s="492"/>
    </row>
    <row r="1106" spans="1:74" ht="31.5" customHeight="1" x14ac:dyDescent="0.25">
      <c r="A1106" s="74">
        <v>40</v>
      </c>
      <c r="B1106" s="75">
        <v>710</v>
      </c>
      <c r="C1106" s="114" t="s">
        <v>2087</v>
      </c>
      <c r="D1106" s="76" t="s">
        <v>2988</v>
      </c>
      <c r="E1106" s="76" t="s">
        <v>1034</v>
      </c>
      <c r="F1106" s="101"/>
      <c r="G1106" s="101"/>
      <c r="H1106" s="101"/>
      <c r="I1106" s="101"/>
      <c r="J1106" s="257"/>
      <c r="K1106" s="101"/>
      <c r="L1106" s="101"/>
      <c r="M1106" s="77"/>
      <c r="N1106" s="114" t="s">
        <v>1974</v>
      </c>
      <c r="O1106" s="76" t="s">
        <v>3745</v>
      </c>
      <c r="P1106" s="76" t="str">
        <f t="shared" si="736"/>
        <v>番地未確定</v>
      </c>
      <c r="Q1106" s="115" t="s">
        <v>871</v>
      </c>
      <c r="R1106" s="103"/>
      <c r="S1106" s="48" t="s">
        <v>1853</v>
      </c>
      <c r="T1106" s="76" t="s">
        <v>860</v>
      </c>
      <c r="U1106" s="89"/>
      <c r="V1106" s="90">
        <v>1</v>
      </c>
      <c r="W1106" s="399">
        <f>(AM1106+AN1106)/V1106</f>
        <v>2497551</v>
      </c>
      <c r="X1106" s="171" t="s">
        <v>3598</v>
      </c>
      <c r="Y1106" s="419"/>
      <c r="Z1106" s="473" t="s">
        <v>4630</v>
      </c>
      <c r="AA1106" s="473" t="s">
        <v>4631</v>
      </c>
      <c r="AB1106" s="473" t="s">
        <v>4631</v>
      </c>
      <c r="AC1106" s="132" t="str">
        <f>IF(AZ1106=0,"【支払済】","")</f>
        <v>【支払済】</v>
      </c>
      <c r="AD1106" s="132">
        <v>42821</v>
      </c>
      <c r="AE1106" s="132">
        <v>42821</v>
      </c>
      <c r="AF1106" s="132" t="str">
        <f>+IF(AD1106=AE1106,"SAME","")</f>
        <v>SAME</v>
      </c>
      <c r="AG1106" s="132">
        <f>+IF(AE1106="",AD1106,IF(AD1106&gt;AE1106,AE1106,AD1106))</f>
        <v>42821</v>
      </c>
      <c r="AH1106" s="132"/>
      <c r="AI1106" s="204"/>
      <c r="AJ1106" s="205"/>
      <c r="AK1106" s="211"/>
      <c r="AL1106" s="207"/>
      <c r="AM1106" s="208">
        <v>2497551</v>
      </c>
      <c r="AN1106" s="93"/>
      <c r="AO1106" s="49" t="str">
        <f t="shared" si="738"/>
        <v>福岡県築上郡上毛町緒方（番地未確定）－１～２</v>
      </c>
      <c r="AP1106" s="208"/>
      <c r="AQ1106" s="89">
        <v>43544</v>
      </c>
      <c r="AR1106" s="93">
        <v>2497551</v>
      </c>
      <c r="AS1106" s="89"/>
      <c r="AT1106" s="93"/>
      <c r="AU1106" s="89"/>
      <c r="AV1106" s="93"/>
      <c r="AW1106" s="107"/>
      <c r="AX1106" s="103"/>
      <c r="AY1106" s="391">
        <f>AR1106+AT1106+AV1106+AX1106</f>
        <v>2497551</v>
      </c>
      <c r="AZ1106" s="95">
        <f>IF(AM1106=0,"",AM1106-AR1106-AT1106-AV1106-AX1106)</f>
        <v>0</v>
      </c>
      <c r="BA1106" s="49" t="str">
        <f>N1106</f>
        <v>福岡県築上郡上毛町緒方（番地未確定）－１～２</v>
      </c>
      <c r="BB1106" s="48">
        <f>V1106</f>
        <v>1</v>
      </c>
      <c r="BC1106" s="96">
        <f>Y1106</f>
        <v>0</v>
      </c>
      <c r="BD1106" s="89" t="str">
        <f>AC1106</f>
        <v>【支払済】</v>
      </c>
      <c r="BE1106" s="97">
        <f>IF(OR(AC1106="期限未記載",AC1106="期限超過"),AZ1106,0)</f>
        <v>0</v>
      </c>
      <c r="BF1106" s="97">
        <f>IF(AND(BD1106&lt;=43506,BD1106&lt;&gt;""),AZ1106,0)</f>
        <v>0</v>
      </c>
      <c r="BG1106" s="97">
        <f>IF(AND(BD1106&lt;=43511,BD1106&gt;=43507),AZ1106,0)</f>
        <v>0</v>
      </c>
      <c r="BH1106" s="97">
        <f>IF(AND(BD1106&lt;=43516,BD1106&gt;=43512),AZ1106,0)</f>
        <v>0</v>
      </c>
      <c r="BI1106" s="97">
        <f>IF(AND(BD1106&lt;=43521,BD1106&gt;=43517),AZ1106,0)</f>
        <v>0</v>
      </c>
      <c r="BJ1106" s="97">
        <f>IF(AND(BD1106&lt;=43524,BD1106&gt;=43522),AZ1106,0)</f>
        <v>0</v>
      </c>
      <c r="BK1106" s="97">
        <f>IF(AND(BD1106&lt;=43529,BD1106&gt;=43525),AZ1106,0)</f>
        <v>0</v>
      </c>
      <c r="BL1106" s="97">
        <f>IF(AND(BD1106&lt;=43534,BD1106&gt;=43530),AZ1106,0)</f>
        <v>0</v>
      </c>
      <c r="BM1106" s="97">
        <f>IF(AND(BD1106&lt;=43539,BD1106&gt;=43535),AZ1106,0)</f>
        <v>0</v>
      </c>
      <c r="BN1106" s="97">
        <f>IF(AND(BD1106&lt;=43544,BD1106&gt;=43540),AZ1106,0)</f>
        <v>0</v>
      </c>
      <c r="BO1106" s="97">
        <f>IF(AND(BD1106&lt;=43549,BD1106&gt;=43545),AZ1106,0)</f>
        <v>0</v>
      </c>
      <c r="BP1106" s="97">
        <f>IF(AND(BD1106&lt;=43555,BD1106&gt;=43550),AZ1106,0)</f>
        <v>0</v>
      </c>
      <c r="BQ1106" s="97">
        <f>IF(AND(BD1106&lt;=43560,BD1106&gt;=43556),AZ1106,0)</f>
        <v>0</v>
      </c>
      <c r="BR1106" s="97">
        <f>IF(AND($BD1106&lt;=43565,$BD1106&gt;=43561),$AZ1106,0)</f>
        <v>0</v>
      </c>
      <c r="BS1106" s="130">
        <f>AZ1106-SUM(BE1106:BR1106)</f>
        <v>0</v>
      </c>
      <c r="BT1106" s="183"/>
      <c r="BU1106" s="100"/>
      <c r="BV1106" s="492"/>
    </row>
    <row r="1107" spans="1:74" ht="31.5" customHeight="1" x14ac:dyDescent="0.25">
      <c r="A1107" s="74">
        <v>40</v>
      </c>
      <c r="B1107" s="75">
        <v>710</v>
      </c>
      <c r="C1107" s="114" t="s">
        <v>2087</v>
      </c>
      <c r="D1107" s="76" t="s">
        <v>2988</v>
      </c>
      <c r="E1107" s="76" t="s">
        <v>1034</v>
      </c>
      <c r="F1107" s="101"/>
      <c r="G1107" s="101"/>
      <c r="H1107" s="101"/>
      <c r="I1107" s="101"/>
      <c r="J1107" s="257"/>
      <c r="K1107" s="101"/>
      <c r="L1107" s="101"/>
      <c r="M1107" s="77"/>
      <c r="N1107" s="114" t="s">
        <v>1974</v>
      </c>
      <c r="O1107" s="114"/>
      <c r="P1107" s="76" t="str">
        <f t="shared" si="736"/>
        <v>番地未確定</v>
      </c>
      <c r="Q1107" s="115" t="s">
        <v>871</v>
      </c>
      <c r="R1107" s="103"/>
      <c r="S1107" s="48" t="s">
        <v>1853</v>
      </c>
      <c r="T1107" s="76" t="s">
        <v>860</v>
      </c>
      <c r="U1107" s="89"/>
      <c r="V1107" s="90">
        <v>1</v>
      </c>
      <c r="W1107" s="399">
        <f>(AM1107+AN1107)/V1107</f>
        <v>2497551</v>
      </c>
      <c r="X1107" s="171" t="s">
        <v>3598</v>
      </c>
      <c r="Y1107" s="76"/>
      <c r="Z1107" s="473" t="s">
        <v>4575</v>
      </c>
      <c r="AA1107" s="473" t="s">
        <v>4576</v>
      </c>
      <c r="AB1107" s="473" t="s">
        <v>4576</v>
      </c>
      <c r="AC1107" s="132" t="s">
        <v>146</v>
      </c>
      <c r="AD1107" s="132">
        <v>42821</v>
      </c>
      <c r="AE1107" s="132">
        <v>42821</v>
      </c>
      <c r="AF1107" s="132" t="str">
        <f>+IF(AD1107=AE1107,"SAME","")</f>
        <v>SAME</v>
      </c>
      <c r="AG1107" s="132">
        <f>+IF(AE1107="",AD1107,IF(AD1107&gt;AE1107,AE1107,AD1107))</f>
        <v>42821</v>
      </c>
      <c r="AH1107" s="132"/>
      <c r="AI1107" s="204"/>
      <c r="AJ1107" s="205"/>
      <c r="AK1107" s="211"/>
      <c r="AL1107" s="207"/>
      <c r="AM1107" s="208">
        <v>2497551</v>
      </c>
      <c r="AN1107" s="93"/>
      <c r="AO1107" s="49" t="str">
        <f t="shared" si="738"/>
        <v>福岡県築上郡上毛町緒方（番地未確定）－１～２</v>
      </c>
      <c r="AP1107" s="49"/>
      <c r="AQ1107" s="89">
        <v>43544</v>
      </c>
      <c r="AR1107" s="93">
        <v>2497551</v>
      </c>
      <c r="AS1107" s="89"/>
      <c r="AT1107" s="93"/>
      <c r="AU1107" s="89"/>
      <c r="AV1107" s="93"/>
      <c r="AW1107" s="107"/>
      <c r="AX1107" s="103"/>
      <c r="AY1107" s="391">
        <f>AR1107+AT1107+AV1107+AX1107</f>
        <v>2497551</v>
      </c>
      <c r="AZ1107" s="95">
        <f>IF(AM1107=0,"",AM1107-AR1107-AT1107-AV1107-AX1107)</f>
        <v>0</v>
      </c>
      <c r="BA1107" s="49" t="str">
        <f>N1107</f>
        <v>福岡県築上郡上毛町緒方（番地未確定）－１～２</v>
      </c>
      <c r="BB1107" s="48">
        <f>V1107</f>
        <v>1</v>
      </c>
      <c r="BC1107" s="96">
        <f>Y1107</f>
        <v>0</v>
      </c>
      <c r="BD1107" s="89" t="str">
        <f>AC1107</f>
        <v>期限未記載</v>
      </c>
      <c r="BE1107" s="97">
        <f>IF(OR(AC1107="期限未記載",AC1107="期限超過"),AZ1107,0)</f>
        <v>0</v>
      </c>
      <c r="BF1107" s="97">
        <f>IF(AND(BD1107&lt;=43506,BD1107&lt;&gt;""),AZ1107,0)</f>
        <v>0</v>
      </c>
      <c r="BG1107" s="97">
        <f>IF(AND(BD1107&lt;=43511,BD1107&gt;=43507),AZ1107,0)</f>
        <v>0</v>
      </c>
      <c r="BH1107" s="97">
        <f>IF(AND(BD1107&lt;=43516,BD1107&gt;=43512),AZ1107,0)</f>
        <v>0</v>
      </c>
      <c r="BI1107" s="97">
        <f>IF(AND(BD1107&lt;=43521,BD1107&gt;=43517),AZ1107,0)</f>
        <v>0</v>
      </c>
      <c r="BJ1107" s="97">
        <f>IF(AND(BD1107&lt;=43524,BD1107&gt;=43522),AZ1107,0)</f>
        <v>0</v>
      </c>
      <c r="BK1107" s="97">
        <f>IF(AND(BD1107&lt;=43529,BD1107&gt;=43525),AZ1107,0)</f>
        <v>0</v>
      </c>
      <c r="BL1107" s="97">
        <f>IF(AND(BD1107&lt;=43534,BD1107&gt;=43530),AZ1107,0)</f>
        <v>0</v>
      </c>
      <c r="BM1107" s="97">
        <f>IF(AND(BD1107&lt;=43539,BD1107&gt;=43535),AZ1107,0)</f>
        <v>0</v>
      </c>
      <c r="BN1107" s="97">
        <f>IF(AND(BD1107&lt;=43544,BD1107&gt;=43540),AZ1107,0)</f>
        <v>0</v>
      </c>
      <c r="BO1107" s="97">
        <f>IF(AND(BD1107&lt;=43549,BD1107&gt;=43545),AZ1107,0)</f>
        <v>0</v>
      </c>
      <c r="BP1107" s="97">
        <f>IF(AND(BD1107&lt;=43555,BD1107&gt;=43550),AZ1107,0)</f>
        <v>0</v>
      </c>
      <c r="BQ1107" s="97">
        <f>IF(AND(BD1107&lt;=43560,BD1107&gt;=43556),AZ1107,0)</f>
        <v>0</v>
      </c>
      <c r="BR1107" s="97">
        <f>IF(AND($BD1107&lt;=43565,$BD1107&gt;=43561),$AZ1107,0)</f>
        <v>0</v>
      </c>
      <c r="BS1107" s="98">
        <f>AZ1107-SUM(BE1107:BR1107)</f>
        <v>0</v>
      </c>
      <c r="BT1107" s="183"/>
      <c r="BU1107" s="100"/>
      <c r="BV1107" s="103"/>
    </row>
    <row r="1108" spans="1:74" ht="31.5" customHeight="1" x14ac:dyDescent="0.25">
      <c r="A1108" s="74">
        <v>40</v>
      </c>
      <c r="B1108" s="75">
        <v>711</v>
      </c>
      <c r="C1108" s="114" t="s">
        <v>858</v>
      </c>
      <c r="D1108" s="76" t="s">
        <v>2988</v>
      </c>
      <c r="E1108" s="76" t="s">
        <v>1027</v>
      </c>
      <c r="F1108" s="101"/>
      <c r="G1108" s="101"/>
      <c r="H1108" s="101"/>
      <c r="I1108" s="101"/>
      <c r="J1108" s="257"/>
      <c r="K1108" s="101"/>
      <c r="L1108" s="101"/>
      <c r="M1108" s="77"/>
      <c r="N1108" s="114" t="s">
        <v>1975</v>
      </c>
      <c r="O1108" s="114"/>
      <c r="P1108" s="76" t="str">
        <f t="shared" si="736"/>
        <v/>
      </c>
      <c r="Q1108" s="102" t="s">
        <v>859</v>
      </c>
      <c r="R1108" s="103"/>
      <c r="S1108" s="48" t="s">
        <v>1853</v>
      </c>
      <c r="T1108" s="76" t="s">
        <v>860</v>
      </c>
      <c r="U1108" s="89"/>
      <c r="V1108" s="90">
        <v>1</v>
      </c>
      <c r="W1108" s="399">
        <f>(AM1108+AN1108)/V1108</f>
        <v>1896823</v>
      </c>
      <c r="X1108" s="171" t="s">
        <v>3599</v>
      </c>
      <c r="Y1108" s="76"/>
      <c r="Z1108" s="473" t="s">
        <v>4575</v>
      </c>
      <c r="AA1108" s="473" t="s">
        <v>4575</v>
      </c>
      <c r="AB1108" s="473" t="s">
        <v>4576</v>
      </c>
      <c r="AC1108" s="132" t="s">
        <v>146</v>
      </c>
      <c r="AD1108" s="132">
        <v>42731</v>
      </c>
      <c r="AE1108" s="132">
        <v>42731</v>
      </c>
      <c r="AF1108" s="132" t="str">
        <f>+IF(AD1108=AE1108,"SAME","")</f>
        <v>SAME</v>
      </c>
      <c r="AG1108" s="132">
        <f>+IF(AE1108="",AD1108,IF(AD1108&gt;AE1108,AE1108,AD1108))</f>
        <v>42731</v>
      </c>
      <c r="AH1108" s="132"/>
      <c r="AI1108" s="204"/>
      <c r="AJ1108" s="205"/>
      <c r="AK1108" s="211"/>
      <c r="AL1108" s="207"/>
      <c r="AM1108" s="208">
        <v>1896823</v>
      </c>
      <c r="AN1108" s="93"/>
      <c r="AO1108" s="49" t="str">
        <f t="shared" si="738"/>
        <v>福岡県築上郡築上町大字安武１２３８－２</v>
      </c>
      <c r="AP1108" s="49"/>
      <c r="AQ1108" s="89"/>
      <c r="AR1108" s="93"/>
      <c r="AS1108" s="89"/>
      <c r="AT1108" s="93"/>
      <c r="AU1108" s="89"/>
      <c r="AV1108" s="93"/>
      <c r="AW1108" s="107"/>
      <c r="AX1108" s="103"/>
      <c r="AY1108" s="391">
        <f>AR1108+AT1108+AV1108+AX1108</f>
        <v>0</v>
      </c>
      <c r="AZ1108" s="95">
        <f>IF(AM1108=0,"",AM1108-AR1108-AT1108-AV1108-AX1108)</f>
        <v>1896823</v>
      </c>
      <c r="BA1108" s="49" t="str">
        <f>N1108</f>
        <v>福岡県築上郡築上町大字安武１２３８－２</v>
      </c>
      <c r="BB1108" s="48">
        <f>V1108</f>
        <v>1</v>
      </c>
      <c r="BC1108" s="96">
        <f>Y1108</f>
        <v>0</v>
      </c>
      <c r="BD1108" s="89" t="str">
        <f>AC1108</f>
        <v>期限未記載</v>
      </c>
      <c r="BE1108" s="97">
        <f>IF(OR(AC1108="期限未記載",AC1108="期限超過"),AZ1108,0)</f>
        <v>1896823</v>
      </c>
      <c r="BF1108" s="97">
        <f>IF(AND(BD1108&lt;=43506,BD1108&lt;&gt;""),AZ1108,0)</f>
        <v>0</v>
      </c>
      <c r="BG1108" s="97">
        <f>IF(AND(BD1108&lt;=43511,BD1108&gt;=43507),AZ1108,0)</f>
        <v>0</v>
      </c>
      <c r="BH1108" s="97">
        <f>IF(AND(BD1108&lt;=43516,BD1108&gt;=43512),AZ1108,0)</f>
        <v>0</v>
      </c>
      <c r="BI1108" s="97">
        <f>IF(AND(BD1108&lt;=43521,BD1108&gt;=43517),AZ1108,0)</f>
        <v>0</v>
      </c>
      <c r="BJ1108" s="97">
        <f>IF(AND(BD1108&lt;=43524,BD1108&gt;=43522),AZ1108,0)</f>
        <v>0</v>
      </c>
      <c r="BK1108" s="97">
        <f>IF(AND(BD1108&lt;=43529,BD1108&gt;=43525),AZ1108,0)</f>
        <v>0</v>
      </c>
      <c r="BL1108" s="97">
        <f>IF(AND(BD1108&lt;=43534,BD1108&gt;=43530),AZ1108,0)</f>
        <v>0</v>
      </c>
      <c r="BM1108" s="97">
        <f>IF(AND(BD1108&lt;=43539,BD1108&gt;=43535),AZ1108,0)</f>
        <v>0</v>
      </c>
      <c r="BN1108" s="97">
        <f>IF(AND(BD1108&lt;=43544,BD1108&gt;=43540),AZ1108,0)</f>
        <v>0</v>
      </c>
      <c r="BO1108" s="97">
        <f>IF(AND(BD1108&lt;=43549,BD1108&gt;=43545),AZ1108,0)</f>
        <v>0</v>
      </c>
      <c r="BP1108" s="97">
        <f>IF(AND(BD1108&lt;=43555,BD1108&gt;=43550),AZ1108,0)</f>
        <v>0</v>
      </c>
      <c r="BQ1108" s="97">
        <f>IF(AND(BD1108&lt;=43560,BD1108&gt;=43556),AZ1108,0)</f>
        <v>0</v>
      </c>
      <c r="BR1108" s="97">
        <f>IF(AND($BD1108&lt;=43565,$BD1108&gt;=43561),$AZ1108,0)</f>
        <v>0</v>
      </c>
      <c r="BS1108" s="98">
        <f>AZ1108-SUM(BE1108:BR1108)</f>
        <v>0</v>
      </c>
      <c r="BT1108" s="183"/>
      <c r="BU1108" s="100"/>
      <c r="BV1108" s="103"/>
    </row>
    <row r="1109" spans="1:74" s="100" customFormat="1" ht="31.5" customHeight="1" x14ac:dyDescent="0.25">
      <c r="A1109" s="74">
        <v>40</v>
      </c>
      <c r="B1109" s="75">
        <v>711</v>
      </c>
      <c r="C1109" s="114" t="s">
        <v>858</v>
      </c>
      <c r="D1109" s="76"/>
      <c r="E1109" s="76" t="s">
        <v>1027</v>
      </c>
      <c r="F1109" s="76"/>
      <c r="G1109" s="76"/>
      <c r="H1109" s="114"/>
      <c r="I1109" s="114"/>
      <c r="J1109" s="272"/>
      <c r="K1109" s="114"/>
      <c r="L1109" s="114"/>
      <c r="M1109" s="76" t="str">
        <f>IF(COUNTIF(F1109,"*未確定*"),"番地未確定","")</f>
        <v/>
      </c>
      <c r="N1109" s="88" t="s">
        <v>1975</v>
      </c>
      <c r="O1109" s="102"/>
      <c r="P1109" s="76" t="str">
        <f t="shared" si="736"/>
        <v/>
      </c>
      <c r="Q1109" s="102"/>
      <c r="R1109" s="103"/>
      <c r="S1109" s="48" t="s">
        <v>1853</v>
      </c>
      <c r="T1109" s="76" t="s">
        <v>860</v>
      </c>
      <c r="U1109" s="89"/>
      <c r="V1109" s="90">
        <v>1</v>
      </c>
      <c r="W1109" s="399" t="e">
        <f>(AF1109+AG1109)/V1109</f>
        <v>#VALUE!</v>
      </c>
      <c r="X1109" s="174"/>
      <c r="Y1109" s="419"/>
      <c r="Z1109" s="473" t="s">
        <v>4630</v>
      </c>
      <c r="AA1109" s="473" t="s">
        <v>4630</v>
      </c>
      <c r="AB1109" s="473" t="s">
        <v>4631</v>
      </c>
      <c r="AC1109" s="132" t="s">
        <v>3750</v>
      </c>
      <c r="AD1109" s="132">
        <v>42731</v>
      </c>
      <c r="AE1109" s="132">
        <v>42731</v>
      </c>
      <c r="AF1109" s="202" t="str">
        <f>+IF(AD1109=AE1109,"SAME","")</f>
        <v>SAME</v>
      </c>
      <c r="AG1109" s="412">
        <v>42731</v>
      </c>
      <c r="AH1109" s="49"/>
      <c r="AI1109" s="132"/>
      <c r="AJ1109" s="208"/>
      <c r="AK1109" s="248"/>
      <c r="AL1109" s="208"/>
      <c r="AM1109" s="410">
        <v>1896823</v>
      </c>
      <c r="AN1109" s="93"/>
      <c r="AO1109" s="107" t="str">
        <f t="shared" si="738"/>
        <v>福岡県築上郡築上町大字安武１２３８－２</v>
      </c>
      <c r="AP1109" s="391"/>
      <c r="AQ1109" s="103"/>
      <c r="AR1109" s="95"/>
      <c r="AS1109" s="49"/>
      <c r="AT1109" s="48"/>
      <c r="AU1109" s="96"/>
      <c r="AV1109" s="110"/>
      <c r="AW1109" s="97">
        <f>IF(OR(AC1109="期限未記載",AC1109="期限超過"),AR1109,0)</f>
        <v>0</v>
      </c>
      <c r="AX1109" s="97">
        <f>IF(AND(AV1109&lt;=43506,AV1109&lt;&gt;""),AR1109,0)</f>
        <v>0</v>
      </c>
      <c r="AY1109" s="95">
        <f>IF(AND(AV1109&lt;=43511,AV1109&gt;=43507),AR1109,0)</f>
        <v>0</v>
      </c>
      <c r="AZ1109" s="97">
        <f>IF(AND(AV1109&lt;=43516,AV1109&gt;=43512),AR1109,0)</f>
        <v>0</v>
      </c>
      <c r="BA1109" s="112">
        <f>IF(AND(AV1109&lt;=43521,AV1109&gt;=43517),AR1109,0)</f>
        <v>0</v>
      </c>
      <c r="BB1109" s="97">
        <f>IF(AND(AV1109&lt;=43524,AV1109&gt;=43522),AR1109,0)</f>
        <v>0</v>
      </c>
      <c r="BC1109" s="97">
        <f>IF(AND(AV1109&lt;=43529,AV1109&gt;=43525),AR1109,0)</f>
        <v>0</v>
      </c>
      <c r="BD1109" s="97">
        <f>IF(AND(AV1109&lt;=43534,AV1109&gt;=43530),AR1109,0)</f>
        <v>0</v>
      </c>
      <c r="BE1109" s="97">
        <f>IF(AND(AV1109&lt;=43539,AV1109&gt;=43535),AR1109,0)</f>
        <v>0</v>
      </c>
      <c r="BF1109" s="97">
        <f>IF(AND(AV1109&lt;=43544,AV1109&gt;=43540),AR1109,0)</f>
        <v>0</v>
      </c>
      <c r="BG1109" s="97">
        <f>IF(AND(AV1109&lt;=43549,AV1109&gt;=43545),AR1109,0)</f>
        <v>0</v>
      </c>
      <c r="BH1109" s="97">
        <f>IF(AND(AV1109&lt;=43555,AV1109&gt;=43550),AR1109,0)</f>
        <v>0</v>
      </c>
      <c r="BI1109" s="97">
        <f>IF(AND(AV1109&lt;=43560,AV1109&gt;=43556),AR1109,0)</f>
        <v>0</v>
      </c>
      <c r="BJ1109" s="97">
        <f>IF(AND($AV1109&lt;=43565,$AV1109&gt;=43561),$AR1109,0)</f>
        <v>0</v>
      </c>
      <c r="BK1109" s="117">
        <f>AR1109-SUM(AW1109:BJ1109)</f>
        <v>0</v>
      </c>
      <c r="BL1109" s="136"/>
      <c r="BM1109" s="136"/>
      <c r="BN1109" s="136"/>
      <c r="BO1109" s="136"/>
      <c r="BP1109" s="136"/>
      <c r="BQ1109" s="136"/>
      <c r="BR1109" s="136"/>
      <c r="BS1109" s="118"/>
      <c r="BT1109" s="184"/>
      <c r="BV1109" s="492"/>
    </row>
    <row r="1110" spans="1:74" ht="31.5" customHeight="1" x14ac:dyDescent="0.25">
      <c r="A1110" s="74">
        <v>40</v>
      </c>
      <c r="B1110" s="75">
        <v>712</v>
      </c>
      <c r="C1110" s="114" t="s">
        <v>858</v>
      </c>
      <c r="D1110" s="76" t="s">
        <v>2988</v>
      </c>
      <c r="E1110" s="76" t="s">
        <v>1033</v>
      </c>
      <c r="F1110" s="101"/>
      <c r="G1110" s="101"/>
      <c r="H1110" s="101"/>
      <c r="I1110" s="101"/>
      <c r="J1110" s="257"/>
      <c r="K1110" s="101"/>
      <c r="L1110" s="101"/>
      <c r="M1110" s="77"/>
      <c r="N1110" s="114" t="s">
        <v>1976</v>
      </c>
      <c r="O1110" s="114"/>
      <c r="P1110" s="76" t="str">
        <f t="shared" si="736"/>
        <v/>
      </c>
      <c r="Q1110" s="102" t="s">
        <v>870</v>
      </c>
      <c r="R1110" s="103"/>
      <c r="S1110" s="48" t="s">
        <v>1853</v>
      </c>
      <c r="T1110" s="76" t="s">
        <v>860</v>
      </c>
      <c r="U1110" s="89">
        <v>42851</v>
      </c>
      <c r="V1110" s="90">
        <v>1</v>
      </c>
      <c r="W1110" s="399">
        <f t="shared" ref="W1110:W1141" si="739">(AM1110+AN1110)/V1110</f>
        <v>900129</v>
      </c>
      <c r="X1110" s="171" t="s">
        <v>3600</v>
      </c>
      <c r="Y1110" s="419"/>
      <c r="Z1110" s="473" t="s">
        <v>4630</v>
      </c>
      <c r="AA1110" s="473" t="s">
        <v>4630</v>
      </c>
      <c r="AB1110" s="473" t="s">
        <v>4631</v>
      </c>
      <c r="AC1110" s="132" t="str">
        <f>IF(AZ1110=0,"【支払済】","")</f>
        <v>【支払済】</v>
      </c>
      <c r="AD1110" s="132">
        <v>42821</v>
      </c>
      <c r="AE1110" s="132">
        <v>42821</v>
      </c>
      <c r="AF1110" s="132" t="str">
        <f t="shared" ref="AF1110:AF1125" si="740">+IF(AD1110=AE1110,"SAME","")</f>
        <v>SAME</v>
      </c>
      <c r="AG1110" s="132">
        <f t="shared" ref="AG1110:AG1125" si="741">+IF(AE1110="",AD1110,IF(AD1110&gt;AE1110,AE1110,AD1110))</f>
        <v>42821</v>
      </c>
      <c r="AH1110" s="132"/>
      <c r="AI1110" s="204"/>
      <c r="AJ1110" s="205"/>
      <c r="AK1110" s="211"/>
      <c r="AL1110" s="207"/>
      <c r="AM1110" s="208">
        <f>621967+278162</f>
        <v>900129</v>
      </c>
      <c r="AN1110" s="93"/>
      <c r="AO1110" s="49" t="str">
        <f t="shared" si="738"/>
        <v>福岡県築上郡築上町大字越路１０－１～２</v>
      </c>
      <c r="AP1110" s="208"/>
      <c r="AQ1110" s="89">
        <v>42851</v>
      </c>
      <c r="AR1110" s="93">
        <f>621967+278162</f>
        <v>900129</v>
      </c>
      <c r="AS1110" s="89"/>
      <c r="AT1110" s="93"/>
      <c r="AU1110" s="89"/>
      <c r="AV1110" s="93"/>
      <c r="AW1110" s="107"/>
      <c r="AX1110" s="103"/>
      <c r="AY1110" s="391">
        <f t="shared" ref="AY1110:AY1141" si="742">AR1110+AT1110+AV1110+AX1110</f>
        <v>900129</v>
      </c>
      <c r="AZ1110" s="95">
        <f t="shared" ref="AZ1110:AZ1148" si="743">IF(AM1110=0,"",AM1110-AR1110-AT1110-AV1110-AX1110)</f>
        <v>0</v>
      </c>
      <c r="BA1110" s="49" t="str">
        <f t="shared" ref="BA1110:BA1125" si="744">N1110</f>
        <v>福岡県築上郡築上町大字越路１０－１～２</v>
      </c>
      <c r="BB1110" s="48">
        <f t="shared" ref="BB1110:BB1125" si="745">V1110</f>
        <v>1</v>
      </c>
      <c r="BC1110" s="96">
        <f t="shared" ref="BC1110:BC1125" si="746">Y1110</f>
        <v>0</v>
      </c>
      <c r="BD1110" s="89" t="str">
        <f t="shared" ref="BD1110:BD1125" si="747">AC1110</f>
        <v>【支払済】</v>
      </c>
      <c r="BE1110" s="97">
        <f t="shared" ref="BE1110:BE1125" si="748">IF(OR(AC1110="期限未記載",AC1110="期限超過"),AZ1110,0)</f>
        <v>0</v>
      </c>
      <c r="BF1110" s="97">
        <f t="shared" ref="BF1110:BF1125" si="749">IF(AND(BD1110&lt;=43506,BD1110&lt;&gt;""),AZ1110,0)</f>
        <v>0</v>
      </c>
      <c r="BG1110" s="97">
        <f t="shared" ref="BG1110:BG1125" si="750">IF(AND(BD1110&lt;=43511,BD1110&gt;=43507),AZ1110,0)</f>
        <v>0</v>
      </c>
      <c r="BH1110" s="97">
        <f t="shared" ref="BH1110:BH1125" si="751">IF(AND(BD1110&lt;=43516,BD1110&gt;=43512),AZ1110,0)</f>
        <v>0</v>
      </c>
      <c r="BI1110" s="97">
        <f t="shared" ref="BI1110:BI1125" si="752">IF(AND(BD1110&lt;=43521,BD1110&gt;=43517),AZ1110,0)</f>
        <v>0</v>
      </c>
      <c r="BJ1110" s="97">
        <f t="shared" ref="BJ1110:BJ1125" si="753">IF(AND(BD1110&lt;=43524,BD1110&gt;=43522),AZ1110,0)</f>
        <v>0</v>
      </c>
      <c r="BK1110" s="97">
        <f t="shared" ref="BK1110:BK1125" si="754">IF(AND(BD1110&lt;=43529,BD1110&gt;=43525),AZ1110,0)</f>
        <v>0</v>
      </c>
      <c r="BL1110" s="97">
        <f t="shared" ref="BL1110:BL1125" si="755">IF(AND(BD1110&lt;=43534,BD1110&gt;=43530),AZ1110,0)</f>
        <v>0</v>
      </c>
      <c r="BM1110" s="97">
        <f t="shared" ref="BM1110:BM1125" si="756">IF(AND(BD1110&lt;=43539,BD1110&gt;=43535),AZ1110,0)</f>
        <v>0</v>
      </c>
      <c r="BN1110" s="97">
        <f t="shared" ref="BN1110:BN1125" si="757">IF(AND(BD1110&lt;=43544,BD1110&gt;=43540),AZ1110,0)</f>
        <v>0</v>
      </c>
      <c r="BO1110" s="97">
        <f t="shared" ref="BO1110:BO1125" si="758">IF(AND(BD1110&lt;=43549,BD1110&gt;=43545),AZ1110,0)</f>
        <v>0</v>
      </c>
      <c r="BP1110" s="97">
        <f t="shared" ref="BP1110:BP1125" si="759">IF(AND(BD1110&lt;=43555,BD1110&gt;=43550),AZ1110,0)</f>
        <v>0</v>
      </c>
      <c r="BQ1110" s="97">
        <f t="shared" ref="BQ1110:BQ1125" si="760">IF(AND(BD1110&lt;=43560,BD1110&gt;=43556),AZ1110,0)</f>
        <v>0</v>
      </c>
      <c r="BR1110" s="97">
        <f t="shared" ref="BR1110:BR1125" si="761">IF(AND($BD1110&lt;=43565,$BD1110&gt;=43561),$AZ1110,0)</f>
        <v>0</v>
      </c>
      <c r="BS1110" s="98">
        <f t="shared" ref="BS1110:BS1125" si="762">AZ1110-SUM(BE1110:BR1110)</f>
        <v>0</v>
      </c>
      <c r="BT1110" s="183"/>
      <c r="BU1110" s="100"/>
      <c r="BV1110" s="492"/>
    </row>
    <row r="1111" spans="1:74" ht="31.5" customHeight="1" x14ac:dyDescent="0.25">
      <c r="A1111" s="74">
        <v>40</v>
      </c>
      <c r="B1111" s="75">
        <v>717</v>
      </c>
      <c r="C1111" s="114" t="s">
        <v>881</v>
      </c>
      <c r="D1111" s="76" t="s">
        <v>2988</v>
      </c>
      <c r="E1111" s="76" t="s">
        <v>1039</v>
      </c>
      <c r="F1111" s="101"/>
      <c r="G1111" s="101"/>
      <c r="H1111" s="101"/>
      <c r="I1111" s="101"/>
      <c r="J1111" s="257"/>
      <c r="K1111" s="101"/>
      <c r="L1111" s="101"/>
      <c r="M1111" s="77"/>
      <c r="N1111" s="114" t="s">
        <v>4633</v>
      </c>
      <c r="O1111" s="114"/>
      <c r="P1111" s="76" t="str">
        <f t="shared" si="736"/>
        <v/>
      </c>
      <c r="Q1111" s="102" t="s">
        <v>882</v>
      </c>
      <c r="R1111" s="103"/>
      <c r="S1111" s="48" t="s">
        <v>1853</v>
      </c>
      <c r="T1111" s="76" t="s">
        <v>883</v>
      </c>
      <c r="U1111" s="89">
        <v>42898</v>
      </c>
      <c r="V1111" s="90">
        <v>4</v>
      </c>
      <c r="W1111" s="399">
        <f t="shared" si="739"/>
        <v>536854.75</v>
      </c>
      <c r="X1111" s="171" t="s">
        <v>3601</v>
      </c>
      <c r="Y1111" s="419"/>
      <c r="Z1111" s="473" t="s">
        <v>4631</v>
      </c>
      <c r="AA1111" s="473" t="s">
        <v>4630</v>
      </c>
      <c r="AB1111" s="473" t="s">
        <v>4631</v>
      </c>
      <c r="AC1111" s="132" t="str">
        <f>IF(AZ1111=0,"【支払済】","")</f>
        <v>【支払済】</v>
      </c>
      <c r="AD1111" s="132">
        <v>42807</v>
      </c>
      <c r="AE1111" s="132">
        <v>42815</v>
      </c>
      <c r="AF1111" s="132" t="str">
        <f t="shared" si="740"/>
        <v/>
      </c>
      <c r="AG1111" s="132">
        <f t="shared" si="741"/>
        <v>42807</v>
      </c>
      <c r="AH1111" s="132"/>
      <c r="AI1111" s="204"/>
      <c r="AJ1111" s="205"/>
      <c r="AK1111" s="211"/>
      <c r="AL1111" s="207"/>
      <c r="AM1111" s="208">
        <v>2147419</v>
      </c>
      <c r="AN1111" s="93"/>
      <c r="AO1111" s="49" t="str">
        <f t="shared" si="738"/>
        <v>福岡県筑後市大字古島字榎崎４５２－１</v>
      </c>
      <c r="AP1111" s="208"/>
      <c r="AQ1111" s="89">
        <v>42898</v>
      </c>
      <c r="AR1111" s="93">
        <v>2147419</v>
      </c>
      <c r="AS1111" s="89"/>
      <c r="AT1111" s="93"/>
      <c r="AU1111" s="89"/>
      <c r="AV1111" s="93"/>
      <c r="AW1111" s="107"/>
      <c r="AX1111" s="103"/>
      <c r="AY1111" s="391">
        <f t="shared" si="742"/>
        <v>2147419</v>
      </c>
      <c r="AZ1111" s="95">
        <f t="shared" si="743"/>
        <v>0</v>
      </c>
      <c r="BA1111" s="49" t="str">
        <f t="shared" si="744"/>
        <v>福岡県筑後市大字古島字榎崎４５２－１</v>
      </c>
      <c r="BB1111" s="48">
        <f t="shared" si="745"/>
        <v>4</v>
      </c>
      <c r="BC1111" s="96">
        <f t="shared" si="746"/>
        <v>0</v>
      </c>
      <c r="BD1111" s="89" t="str">
        <f t="shared" si="747"/>
        <v>【支払済】</v>
      </c>
      <c r="BE1111" s="97">
        <f t="shared" si="748"/>
        <v>0</v>
      </c>
      <c r="BF1111" s="97">
        <f t="shared" si="749"/>
        <v>0</v>
      </c>
      <c r="BG1111" s="97">
        <f t="shared" si="750"/>
        <v>0</v>
      </c>
      <c r="BH1111" s="97">
        <f t="shared" si="751"/>
        <v>0</v>
      </c>
      <c r="BI1111" s="97">
        <f t="shared" si="752"/>
        <v>0</v>
      </c>
      <c r="BJ1111" s="97">
        <f t="shared" si="753"/>
        <v>0</v>
      </c>
      <c r="BK1111" s="97">
        <f t="shared" si="754"/>
        <v>0</v>
      </c>
      <c r="BL1111" s="97">
        <f t="shared" si="755"/>
        <v>0</v>
      </c>
      <c r="BM1111" s="97">
        <f t="shared" si="756"/>
        <v>0</v>
      </c>
      <c r="BN1111" s="97">
        <f t="shared" si="757"/>
        <v>0</v>
      </c>
      <c r="BO1111" s="97">
        <f t="shared" si="758"/>
        <v>0</v>
      </c>
      <c r="BP1111" s="97">
        <f t="shared" si="759"/>
        <v>0</v>
      </c>
      <c r="BQ1111" s="97">
        <f t="shared" si="760"/>
        <v>0</v>
      </c>
      <c r="BR1111" s="97">
        <f t="shared" si="761"/>
        <v>0</v>
      </c>
      <c r="BS1111" s="98">
        <f t="shared" si="762"/>
        <v>0</v>
      </c>
      <c r="BT1111" s="184"/>
      <c r="BU1111" s="100"/>
      <c r="BV1111" s="492"/>
    </row>
    <row r="1112" spans="1:74" ht="31.5" customHeight="1" x14ac:dyDescent="0.25">
      <c r="A1112" s="74">
        <v>40</v>
      </c>
      <c r="B1112" s="75">
        <v>696</v>
      </c>
      <c r="C1112" s="114" t="s">
        <v>848</v>
      </c>
      <c r="D1112" s="76" t="s">
        <v>2988</v>
      </c>
      <c r="E1112" s="76" t="s">
        <v>1022</v>
      </c>
      <c r="F1112" s="101"/>
      <c r="G1112" s="101"/>
      <c r="H1112" s="101"/>
      <c r="I1112" s="101"/>
      <c r="J1112" s="257"/>
      <c r="K1112" s="101"/>
      <c r="L1112" s="101"/>
      <c r="M1112" s="77"/>
      <c r="N1112" s="114" t="s">
        <v>1964</v>
      </c>
      <c r="O1112" s="76" t="s">
        <v>3745</v>
      </c>
      <c r="P1112" s="76" t="str">
        <f t="shared" si="736"/>
        <v/>
      </c>
      <c r="Q1112" s="102" t="s">
        <v>849</v>
      </c>
      <c r="R1112" s="103"/>
      <c r="S1112" s="48" t="s">
        <v>1853</v>
      </c>
      <c r="T1112" s="76" t="s">
        <v>850</v>
      </c>
      <c r="U1112" s="89"/>
      <c r="V1112" s="90">
        <v>1</v>
      </c>
      <c r="W1112" s="399">
        <f t="shared" si="739"/>
        <v>161610</v>
      </c>
      <c r="X1112" s="171" t="s">
        <v>3602</v>
      </c>
      <c r="Y1112" s="419"/>
      <c r="Z1112" s="473" t="s">
        <v>4575</v>
      </c>
      <c r="AA1112" s="473" t="s">
        <v>4575</v>
      </c>
      <c r="AB1112" s="473" t="s">
        <v>4576</v>
      </c>
      <c r="AC1112" s="132" t="str">
        <f>IF(AZ1112=0,"【支払済】","")</f>
        <v>【支払済】</v>
      </c>
      <c r="AD1112" s="132">
        <v>42075</v>
      </c>
      <c r="AE1112" s="132">
        <v>42076</v>
      </c>
      <c r="AF1112" s="132" t="str">
        <f t="shared" si="740"/>
        <v/>
      </c>
      <c r="AG1112" s="132">
        <f t="shared" si="741"/>
        <v>42075</v>
      </c>
      <c r="AH1112" s="132"/>
      <c r="AI1112" s="204"/>
      <c r="AJ1112" s="205"/>
      <c r="AK1112" s="211"/>
      <c r="AL1112" s="207"/>
      <c r="AM1112" s="208">
        <v>161610</v>
      </c>
      <c r="AN1112" s="93"/>
      <c r="AO1112" s="49" t="str">
        <f t="shared" si="738"/>
        <v>福岡県朝倉市牛木３２５－１</v>
      </c>
      <c r="AP1112" s="208"/>
      <c r="AQ1112" s="89">
        <v>43601</v>
      </c>
      <c r="AR1112" s="93">
        <v>161610</v>
      </c>
      <c r="AS1112" s="89"/>
      <c r="AT1112" s="93"/>
      <c r="AU1112" s="89"/>
      <c r="AV1112" s="93"/>
      <c r="AW1112" s="107"/>
      <c r="AX1112" s="103"/>
      <c r="AY1112" s="391">
        <f t="shared" si="742"/>
        <v>161610</v>
      </c>
      <c r="AZ1112" s="95">
        <f t="shared" si="743"/>
        <v>0</v>
      </c>
      <c r="BA1112" s="49" t="str">
        <f t="shared" si="744"/>
        <v>福岡県朝倉市牛木３２５－１</v>
      </c>
      <c r="BB1112" s="48">
        <f t="shared" si="745"/>
        <v>1</v>
      </c>
      <c r="BC1112" s="96">
        <f t="shared" si="746"/>
        <v>0</v>
      </c>
      <c r="BD1112" s="89" t="str">
        <f t="shared" si="747"/>
        <v>【支払済】</v>
      </c>
      <c r="BE1112" s="97">
        <f t="shared" si="748"/>
        <v>0</v>
      </c>
      <c r="BF1112" s="97">
        <f t="shared" si="749"/>
        <v>0</v>
      </c>
      <c r="BG1112" s="97">
        <f t="shared" si="750"/>
        <v>0</v>
      </c>
      <c r="BH1112" s="97">
        <f t="shared" si="751"/>
        <v>0</v>
      </c>
      <c r="BI1112" s="97">
        <f t="shared" si="752"/>
        <v>0</v>
      </c>
      <c r="BJ1112" s="97">
        <f t="shared" si="753"/>
        <v>0</v>
      </c>
      <c r="BK1112" s="97">
        <f t="shared" si="754"/>
        <v>0</v>
      </c>
      <c r="BL1112" s="97">
        <f t="shared" si="755"/>
        <v>0</v>
      </c>
      <c r="BM1112" s="97">
        <f t="shared" si="756"/>
        <v>0</v>
      </c>
      <c r="BN1112" s="97">
        <f t="shared" si="757"/>
        <v>0</v>
      </c>
      <c r="BO1112" s="97">
        <f t="shared" si="758"/>
        <v>0</v>
      </c>
      <c r="BP1112" s="97">
        <f t="shared" si="759"/>
        <v>0</v>
      </c>
      <c r="BQ1112" s="97">
        <f t="shared" si="760"/>
        <v>0</v>
      </c>
      <c r="BR1112" s="97">
        <f t="shared" si="761"/>
        <v>0</v>
      </c>
      <c r="BS1112" s="98">
        <f t="shared" si="762"/>
        <v>0</v>
      </c>
      <c r="BU1112" s="100"/>
      <c r="BV1112" s="492"/>
    </row>
    <row r="1113" spans="1:74" ht="31.5" customHeight="1" x14ac:dyDescent="0.25">
      <c r="A1113" s="74">
        <v>40</v>
      </c>
      <c r="B1113" s="75">
        <v>696</v>
      </c>
      <c r="C1113" s="114" t="s">
        <v>848</v>
      </c>
      <c r="D1113" s="76" t="s">
        <v>2988</v>
      </c>
      <c r="E1113" s="76" t="s">
        <v>1022</v>
      </c>
      <c r="F1113" s="101"/>
      <c r="G1113" s="101"/>
      <c r="H1113" s="101"/>
      <c r="I1113" s="101"/>
      <c r="J1113" s="257"/>
      <c r="K1113" s="101"/>
      <c r="L1113" s="101"/>
      <c r="M1113" s="77"/>
      <c r="N1113" s="114" t="s">
        <v>1964</v>
      </c>
      <c r="O1113" s="114"/>
      <c r="P1113" s="76" t="str">
        <f t="shared" si="736"/>
        <v/>
      </c>
      <c r="Q1113" s="102" t="s">
        <v>849</v>
      </c>
      <c r="R1113" s="103"/>
      <c r="S1113" s="48" t="s">
        <v>1853</v>
      </c>
      <c r="T1113" s="76" t="s">
        <v>850</v>
      </c>
      <c r="U1113" s="89"/>
      <c r="V1113" s="90">
        <v>1</v>
      </c>
      <c r="W1113" s="399">
        <f t="shared" si="739"/>
        <v>161610</v>
      </c>
      <c r="X1113" s="171" t="s">
        <v>3602</v>
      </c>
      <c r="Y1113" s="76"/>
      <c r="Z1113" s="473" t="s">
        <v>4575</v>
      </c>
      <c r="AA1113" s="473" t="s">
        <v>4575</v>
      </c>
      <c r="AB1113" s="473" t="s">
        <v>4576</v>
      </c>
      <c r="AC1113" s="132" t="s">
        <v>146</v>
      </c>
      <c r="AD1113" s="132">
        <v>42075</v>
      </c>
      <c r="AE1113" s="132">
        <v>42076</v>
      </c>
      <c r="AF1113" s="132" t="str">
        <f t="shared" si="740"/>
        <v/>
      </c>
      <c r="AG1113" s="132">
        <f t="shared" si="741"/>
        <v>42075</v>
      </c>
      <c r="AH1113" s="132"/>
      <c r="AI1113" s="204"/>
      <c r="AJ1113" s="205"/>
      <c r="AK1113" s="211"/>
      <c r="AL1113" s="207"/>
      <c r="AM1113" s="208">
        <v>161610</v>
      </c>
      <c r="AN1113" s="93"/>
      <c r="AO1113" s="49" t="str">
        <f t="shared" si="738"/>
        <v>福岡県朝倉市牛木３２５－１</v>
      </c>
      <c r="AP1113" s="49"/>
      <c r="AQ1113" s="89"/>
      <c r="AR1113" s="93"/>
      <c r="AS1113" s="89"/>
      <c r="AT1113" s="93"/>
      <c r="AU1113" s="89"/>
      <c r="AV1113" s="93"/>
      <c r="AW1113" s="107"/>
      <c r="AX1113" s="103"/>
      <c r="AY1113" s="391">
        <f t="shared" si="742"/>
        <v>0</v>
      </c>
      <c r="AZ1113" s="95">
        <f t="shared" si="743"/>
        <v>161610</v>
      </c>
      <c r="BA1113" s="49" t="str">
        <f t="shared" si="744"/>
        <v>福岡県朝倉市牛木３２５－１</v>
      </c>
      <c r="BB1113" s="48">
        <f t="shared" si="745"/>
        <v>1</v>
      </c>
      <c r="BC1113" s="96">
        <f t="shared" si="746"/>
        <v>0</v>
      </c>
      <c r="BD1113" s="89" t="str">
        <f t="shared" si="747"/>
        <v>期限未記載</v>
      </c>
      <c r="BE1113" s="97">
        <f t="shared" si="748"/>
        <v>161610</v>
      </c>
      <c r="BF1113" s="97">
        <f t="shared" si="749"/>
        <v>0</v>
      </c>
      <c r="BG1113" s="97">
        <f t="shared" si="750"/>
        <v>0</v>
      </c>
      <c r="BH1113" s="97">
        <f t="shared" si="751"/>
        <v>0</v>
      </c>
      <c r="BI1113" s="97">
        <f t="shared" si="752"/>
        <v>0</v>
      </c>
      <c r="BJ1113" s="97">
        <f t="shared" si="753"/>
        <v>0</v>
      </c>
      <c r="BK1113" s="97">
        <f t="shared" si="754"/>
        <v>0</v>
      </c>
      <c r="BL1113" s="97">
        <f t="shared" si="755"/>
        <v>0</v>
      </c>
      <c r="BM1113" s="97">
        <f t="shared" si="756"/>
        <v>0</v>
      </c>
      <c r="BN1113" s="97">
        <f t="shared" si="757"/>
        <v>0</v>
      </c>
      <c r="BO1113" s="97">
        <f t="shared" si="758"/>
        <v>0</v>
      </c>
      <c r="BP1113" s="97">
        <f t="shared" si="759"/>
        <v>0</v>
      </c>
      <c r="BQ1113" s="97">
        <f t="shared" si="760"/>
        <v>0</v>
      </c>
      <c r="BR1113" s="97">
        <f t="shared" si="761"/>
        <v>0</v>
      </c>
      <c r="BS1113" s="98">
        <f t="shared" si="762"/>
        <v>0</v>
      </c>
      <c r="BU1113" s="100"/>
      <c r="BV1113" s="103"/>
    </row>
    <row r="1114" spans="1:74" ht="31.5" customHeight="1" x14ac:dyDescent="0.25">
      <c r="A1114" s="74">
        <v>40</v>
      </c>
      <c r="B1114" s="75">
        <v>697</v>
      </c>
      <c r="C1114" s="114" t="s">
        <v>848</v>
      </c>
      <c r="D1114" s="76" t="s">
        <v>2988</v>
      </c>
      <c r="E1114" s="76" t="s">
        <v>1023</v>
      </c>
      <c r="F1114" s="101"/>
      <c r="G1114" s="101"/>
      <c r="H1114" s="101"/>
      <c r="I1114" s="101"/>
      <c r="J1114" s="257"/>
      <c r="K1114" s="101"/>
      <c r="L1114" s="101"/>
      <c r="M1114" s="77"/>
      <c r="N1114" s="114" t="s">
        <v>1965</v>
      </c>
      <c r="O1114" s="114"/>
      <c r="P1114" s="76" t="str">
        <f t="shared" si="736"/>
        <v/>
      </c>
      <c r="Q1114" s="102" t="s">
        <v>851</v>
      </c>
      <c r="R1114" s="103"/>
      <c r="S1114" s="48" t="s">
        <v>1853</v>
      </c>
      <c r="T1114" s="76" t="s">
        <v>850</v>
      </c>
      <c r="U1114" s="89">
        <v>42879</v>
      </c>
      <c r="V1114" s="90">
        <v>2</v>
      </c>
      <c r="W1114" s="399">
        <f t="shared" si="739"/>
        <v>911361</v>
      </c>
      <c r="X1114" s="171" t="s">
        <v>3603</v>
      </c>
      <c r="Y1114" s="419"/>
      <c r="Z1114" s="473" t="s">
        <v>4631</v>
      </c>
      <c r="AA1114" s="473" t="s">
        <v>4630</v>
      </c>
      <c r="AB1114" s="473" t="s">
        <v>4631</v>
      </c>
      <c r="AC1114" s="132" t="str">
        <f>IF(AZ1114=0,"【支払済】","")</f>
        <v>【支払済】</v>
      </c>
      <c r="AD1114" s="132">
        <v>42818</v>
      </c>
      <c r="AE1114" s="132">
        <v>42818</v>
      </c>
      <c r="AF1114" s="132" t="str">
        <f t="shared" si="740"/>
        <v>SAME</v>
      </c>
      <c r="AG1114" s="132">
        <f t="shared" si="741"/>
        <v>42818</v>
      </c>
      <c r="AH1114" s="132"/>
      <c r="AI1114" s="204"/>
      <c r="AJ1114" s="205"/>
      <c r="AK1114" s="211"/>
      <c r="AL1114" s="207"/>
      <c r="AM1114" s="208">
        <v>1822722</v>
      </c>
      <c r="AN1114" s="93"/>
      <c r="AO1114" s="49" t="str">
        <f t="shared" si="738"/>
        <v>福岡県朝倉市白鳥２１８－１－１～２</v>
      </c>
      <c r="AP1114" s="208"/>
      <c r="AQ1114" s="89">
        <v>42879</v>
      </c>
      <c r="AR1114" s="93">
        <v>1822722</v>
      </c>
      <c r="AS1114" s="89"/>
      <c r="AT1114" s="93"/>
      <c r="AU1114" s="89"/>
      <c r="AV1114" s="93"/>
      <c r="AW1114" s="107"/>
      <c r="AX1114" s="103"/>
      <c r="AY1114" s="391">
        <f t="shared" si="742"/>
        <v>1822722</v>
      </c>
      <c r="AZ1114" s="95">
        <f t="shared" si="743"/>
        <v>0</v>
      </c>
      <c r="BA1114" s="49" t="str">
        <f t="shared" si="744"/>
        <v>福岡県朝倉市白鳥２１８－１－１～２</v>
      </c>
      <c r="BB1114" s="48">
        <f t="shared" si="745"/>
        <v>2</v>
      </c>
      <c r="BC1114" s="96">
        <f t="shared" si="746"/>
        <v>0</v>
      </c>
      <c r="BD1114" s="89" t="str">
        <f t="shared" si="747"/>
        <v>【支払済】</v>
      </c>
      <c r="BE1114" s="97">
        <f t="shared" si="748"/>
        <v>0</v>
      </c>
      <c r="BF1114" s="97">
        <f t="shared" si="749"/>
        <v>0</v>
      </c>
      <c r="BG1114" s="97">
        <f t="shared" si="750"/>
        <v>0</v>
      </c>
      <c r="BH1114" s="97">
        <f t="shared" si="751"/>
        <v>0</v>
      </c>
      <c r="BI1114" s="97">
        <f t="shared" si="752"/>
        <v>0</v>
      </c>
      <c r="BJ1114" s="97">
        <f t="shared" si="753"/>
        <v>0</v>
      </c>
      <c r="BK1114" s="97">
        <f t="shared" si="754"/>
        <v>0</v>
      </c>
      <c r="BL1114" s="97">
        <f t="shared" si="755"/>
        <v>0</v>
      </c>
      <c r="BM1114" s="97">
        <f t="shared" si="756"/>
        <v>0</v>
      </c>
      <c r="BN1114" s="97">
        <f t="shared" si="757"/>
        <v>0</v>
      </c>
      <c r="BO1114" s="97">
        <f t="shared" si="758"/>
        <v>0</v>
      </c>
      <c r="BP1114" s="97">
        <f t="shared" si="759"/>
        <v>0</v>
      </c>
      <c r="BQ1114" s="97">
        <f t="shared" si="760"/>
        <v>0</v>
      </c>
      <c r="BR1114" s="97">
        <f t="shared" si="761"/>
        <v>0</v>
      </c>
      <c r="BS1114" s="98">
        <f t="shared" si="762"/>
        <v>0</v>
      </c>
      <c r="BT1114" s="184"/>
      <c r="BU1114" s="100"/>
      <c r="BV1114" s="492"/>
    </row>
    <row r="1115" spans="1:74" ht="31.5" customHeight="1" x14ac:dyDescent="0.25">
      <c r="A1115" s="74">
        <v>40</v>
      </c>
      <c r="B1115" s="75">
        <v>700</v>
      </c>
      <c r="C1115" s="114" t="s">
        <v>856</v>
      </c>
      <c r="D1115" s="76" t="s">
        <v>2988</v>
      </c>
      <c r="E1115" s="76" t="s">
        <v>1026</v>
      </c>
      <c r="F1115" s="101"/>
      <c r="G1115" s="101"/>
      <c r="H1115" s="101"/>
      <c r="I1115" s="101"/>
      <c r="J1115" s="257"/>
      <c r="K1115" s="101"/>
      <c r="L1115" s="101"/>
      <c r="M1115" s="77"/>
      <c r="N1115" s="114" t="s">
        <v>1968</v>
      </c>
      <c r="O1115" s="114"/>
      <c r="P1115" s="76" t="str">
        <f t="shared" si="736"/>
        <v/>
      </c>
      <c r="Q1115" s="102" t="s">
        <v>857</v>
      </c>
      <c r="R1115" s="103"/>
      <c r="S1115" s="48" t="s">
        <v>1853</v>
      </c>
      <c r="T1115" s="76" t="s">
        <v>853</v>
      </c>
      <c r="U1115" s="89"/>
      <c r="V1115" s="90">
        <v>1</v>
      </c>
      <c r="W1115" s="399">
        <f t="shared" si="739"/>
        <v>958487</v>
      </c>
      <c r="X1115" s="171" t="s">
        <v>3604</v>
      </c>
      <c r="Y1115" s="76"/>
      <c r="Z1115" s="76"/>
      <c r="AA1115" s="76"/>
      <c r="AB1115" s="76"/>
      <c r="AC1115" s="132" t="s">
        <v>146</v>
      </c>
      <c r="AD1115" s="132">
        <v>42818</v>
      </c>
      <c r="AE1115" s="132">
        <v>42818</v>
      </c>
      <c r="AF1115" s="132" t="str">
        <f t="shared" si="740"/>
        <v>SAME</v>
      </c>
      <c r="AG1115" s="132">
        <f t="shared" si="741"/>
        <v>42818</v>
      </c>
      <c r="AH1115" s="132"/>
      <c r="AI1115" s="204"/>
      <c r="AJ1115" s="205"/>
      <c r="AK1115" s="211"/>
      <c r="AL1115" s="207"/>
      <c r="AM1115" s="208">
        <v>958487</v>
      </c>
      <c r="AN1115" s="93"/>
      <c r="AO1115" s="49" t="str">
        <f t="shared" si="738"/>
        <v>福岡県直方市上頓野１７９８－２３</v>
      </c>
      <c r="AP1115" s="49"/>
      <c r="AQ1115" s="89"/>
      <c r="AR1115" s="93"/>
      <c r="AS1115" s="89"/>
      <c r="AT1115" s="93"/>
      <c r="AU1115" s="89"/>
      <c r="AV1115" s="93"/>
      <c r="AW1115" s="107"/>
      <c r="AX1115" s="103"/>
      <c r="AY1115" s="391">
        <f t="shared" si="742"/>
        <v>0</v>
      </c>
      <c r="AZ1115" s="95">
        <f t="shared" si="743"/>
        <v>958487</v>
      </c>
      <c r="BA1115" s="49" t="str">
        <f t="shared" si="744"/>
        <v>福岡県直方市上頓野１７９８－２３</v>
      </c>
      <c r="BB1115" s="48">
        <f t="shared" si="745"/>
        <v>1</v>
      </c>
      <c r="BC1115" s="96">
        <f t="shared" si="746"/>
        <v>0</v>
      </c>
      <c r="BD1115" s="89" t="str">
        <f t="shared" si="747"/>
        <v>期限未記載</v>
      </c>
      <c r="BE1115" s="97">
        <f t="shared" si="748"/>
        <v>958487</v>
      </c>
      <c r="BF1115" s="97">
        <f t="shared" si="749"/>
        <v>0</v>
      </c>
      <c r="BG1115" s="97">
        <f t="shared" si="750"/>
        <v>0</v>
      </c>
      <c r="BH1115" s="97">
        <f t="shared" si="751"/>
        <v>0</v>
      </c>
      <c r="BI1115" s="97">
        <f t="shared" si="752"/>
        <v>0</v>
      </c>
      <c r="BJ1115" s="97">
        <f t="shared" si="753"/>
        <v>0</v>
      </c>
      <c r="BK1115" s="97">
        <f t="shared" si="754"/>
        <v>0</v>
      </c>
      <c r="BL1115" s="97">
        <f t="shared" si="755"/>
        <v>0</v>
      </c>
      <c r="BM1115" s="97">
        <f t="shared" si="756"/>
        <v>0</v>
      </c>
      <c r="BN1115" s="97">
        <f t="shared" si="757"/>
        <v>0</v>
      </c>
      <c r="BO1115" s="97">
        <f t="shared" si="758"/>
        <v>0</v>
      </c>
      <c r="BP1115" s="97">
        <f t="shared" si="759"/>
        <v>0</v>
      </c>
      <c r="BQ1115" s="97">
        <f t="shared" si="760"/>
        <v>0</v>
      </c>
      <c r="BR1115" s="97">
        <f t="shared" si="761"/>
        <v>0</v>
      </c>
      <c r="BS1115" s="98">
        <f t="shared" si="762"/>
        <v>0</v>
      </c>
      <c r="BT1115" s="183"/>
      <c r="BV1115" s="103"/>
    </row>
    <row r="1116" spans="1:74" ht="31.5" customHeight="1" x14ac:dyDescent="0.25">
      <c r="A1116" s="74">
        <v>40</v>
      </c>
      <c r="B1116" s="75">
        <v>714</v>
      </c>
      <c r="C1116" s="114" t="s">
        <v>878</v>
      </c>
      <c r="D1116" s="76" t="s">
        <v>2988</v>
      </c>
      <c r="E1116" s="76" t="s">
        <v>1037</v>
      </c>
      <c r="F1116" s="101"/>
      <c r="G1116" s="101"/>
      <c r="H1116" s="101"/>
      <c r="I1116" s="101"/>
      <c r="J1116" s="257"/>
      <c r="K1116" s="101"/>
      <c r="L1116" s="101"/>
      <c r="M1116" s="77"/>
      <c r="N1116" s="114" t="s">
        <v>1980</v>
      </c>
      <c r="O1116" s="114"/>
      <c r="P1116" s="76" t="str">
        <f t="shared" si="736"/>
        <v/>
      </c>
      <c r="Q1116" s="102" t="s">
        <v>879</v>
      </c>
      <c r="R1116" s="103"/>
      <c r="S1116" s="48" t="s">
        <v>1853</v>
      </c>
      <c r="T1116" s="76" t="s">
        <v>877</v>
      </c>
      <c r="U1116" s="89">
        <v>43069</v>
      </c>
      <c r="V1116" s="90">
        <v>2</v>
      </c>
      <c r="W1116" s="399">
        <f t="shared" si="739"/>
        <v>416344.5</v>
      </c>
      <c r="X1116" s="171" t="s">
        <v>3605</v>
      </c>
      <c r="Y1116" s="419"/>
      <c r="Z1116" s="473" t="s">
        <v>4630</v>
      </c>
      <c r="AA1116" s="473" t="s">
        <v>4630</v>
      </c>
      <c r="AB1116" s="473" t="s">
        <v>4631</v>
      </c>
      <c r="AC1116" s="132" t="str">
        <f>IF(AZ1116=0,"【支払済】","")</f>
        <v>【支払済】</v>
      </c>
      <c r="AD1116" s="132">
        <v>42811</v>
      </c>
      <c r="AE1116" s="132">
        <v>42811</v>
      </c>
      <c r="AF1116" s="132" t="str">
        <f t="shared" si="740"/>
        <v>SAME</v>
      </c>
      <c r="AG1116" s="132">
        <f t="shared" si="741"/>
        <v>42811</v>
      </c>
      <c r="AH1116" s="132"/>
      <c r="AI1116" s="204"/>
      <c r="AJ1116" s="205"/>
      <c r="AK1116" s="211"/>
      <c r="AL1116" s="207"/>
      <c r="AM1116" s="208">
        <v>832689</v>
      </c>
      <c r="AN1116" s="93"/>
      <c r="AO1116" s="49" t="str">
        <f t="shared" si="738"/>
        <v>福岡県田川郡糸田町字松ケ迫４００４－１</v>
      </c>
      <c r="AP1116" s="208"/>
      <c r="AQ1116" s="89">
        <v>43069</v>
      </c>
      <c r="AR1116" s="93">
        <v>832689</v>
      </c>
      <c r="AS1116" s="89"/>
      <c r="AT1116" s="93"/>
      <c r="AU1116" s="89"/>
      <c r="AV1116" s="93"/>
      <c r="AW1116" s="107"/>
      <c r="AX1116" s="103"/>
      <c r="AY1116" s="391">
        <f t="shared" si="742"/>
        <v>832689</v>
      </c>
      <c r="AZ1116" s="95">
        <f t="shared" si="743"/>
        <v>0</v>
      </c>
      <c r="BA1116" s="49" t="str">
        <f t="shared" si="744"/>
        <v>福岡県田川郡糸田町字松ケ迫４００４－１</v>
      </c>
      <c r="BB1116" s="48">
        <f t="shared" si="745"/>
        <v>2</v>
      </c>
      <c r="BC1116" s="96">
        <f t="shared" si="746"/>
        <v>0</v>
      </c>
      <c r="BD1116" s="89" t="str">
        <f t="shared" si="747"/>
        <v>【支払済】</v>
      </c>
      <c r="BE1116" s="97">
        <f t="shared" si="748"/>
        <v>0</v>
      </c>
      <c r="BF1116" s="97">
        <f t="shared" si="749"/>
        <v>0</v>
      </c>
      <c r="BG1116" s="97">
        <f t="shared" si="750"/>
        <v>0</v>
      </c>
      <c r="BH1116" s="97">
        <f t="shared" si="751"/>
        <v>0</v>
      </c>
      <c r="BI1116" s="97">
        <f t="shared" si="752"/>
        <v>0</v>
      </c>
      <c r="BJ1116" s="97">
        <f t="shared" si="753"/>
        <v>0</v>
      </c>
      <c r="BK1116" s="97">
        <f t="shared" si="754"/>
        <v>0</v>
      </c>
      <c r="BL1116" s="97">
        <f t="shared" si="755"/>
        <v>0</v>
      </c>
      <c r="BM1116" s="97">
        <f t="shared" si="756"/>
        <v>0</v>
      </c>
      <c r="BN1116" s="97">
        <f t="shared" si="757"/>
        <v>0</v>
      </c>
      <c r="BO1116" s="97">
        <f t="shared" si="758"/>
        <v>0</v>
      </c>
      <c r="BP1116" s="97">
        <f t="shared" si="759"/>
        <v>0</v>
      </c>
      <c r="BQ1116" s="97">
        <f t="shared" si="760"/>
        <v>0</v>
      </c>
      <c r="BR1116" s="97">
        <f t="shared" si="761"/>
        <v>0</v>
      </c>
      <c r="BS1116" s="98">
        <f t="shared" si="762"/>
        <v>0</v>
      </c>
      <c r="BT1116" s="183"/>
      <c r="BU1116" s="100"/>
      <c r="BV1116" s="492"/>
    </row>
    <row r="1117" spans="1:74" ht="31.5" customHeight="1" x14ac:dyDescent="0.25">
      <c r="A1117" s="74">
        <v>40</v>
      </c>
      <c r="B1117" s="75">
        <v>715</v>
      </c>
      <c r="C1117" s="114" t="s">
        <v>2088</v>
      </c>
      <c r="D1117" s="76" t="s">
        <v>2988</v>
      </c>
      <c r="E1117" s="76" t="s">
        <v>1038</v>
      </c>
      <c r="F1117" s="101"/>
      <c r="G1117" s="101"/>
      <c r="H1117" s="101"/>
      <c r="I1117" s="101"/>
      <c r="J1117" s="257"/>
      <c r="K1117" s="101"/>
      <c r="L1117" s="101"/>
      <c r="M1117" s="77"/>
      <c r="N1117" s="114" t="s">
        <v>1978</v>
      </c>
      <c r="O1117" s="114"/>
      <c r="P1117" s="76" t="str">
        <f t="shared" si="736"/>
        <v/>
      </c>
      <c r="Q1117" s="102" t="s">
        <v>880</v>
      </c>
      <c r="R1117" s="103"/>
      <c r="S1117" s="48" t="s">
        <v>1853</v>
      </c>
      <c r="T1117" s="76" t="s">
        <v>877</v>
      </c>
      <c r="U1117" s="89"/>
      <c r="V1117" s="90">
        <v>1</v>
      </c>
      <c r="W1117" s="399">
        <f t="shared" si="739"/>
        <v>832689</v>
      </c>
      <c r="X1117" s="171" t="s">
        <v>3606</v>
      </c>
      <c r="Y1117" s="76"/>
      <c r="Z1117" s="76"/>
      <c r="AA1117" s="76"/>
      <c r="AB1117" s="76"/>
      <c r="AC1117" s="132" t="s">
        <v>146</v>
      </c>
      <c r="AD1117" s="132">
        <v>42811</v>
      </c>
      <c r="AE1117" s="132">
        <v>42811</v>
      </c>
      <c r="AF1117" s="132" t="str">
        <f t="shared" si="740"/>
        <v>SAME</v>
      </c>
      <c r="AG1117" s="132">
        <f t="shared" si="741"/>
        <v>42811</v>
      </c>
      <c r="AH1117" s="132"/>
      <c r="AI1117" s="204"/>
      <c r="AJ1117" s="205"/>
      <c r="AK1117" s="211"/>
      <c r="AL1117" s="207"/>
      <c r="AM1117" s="208">
        <v>832689</v>
      </c>
      <c r="AN1117" s="93"/>
      <c r="AO1117" s="49" t="str">
        <f t="shared" si="738"/>
        <v>福岡県田川郡福智町赤池３９９－２４</v>
      </c>
      <c r="AP1117" s="49"/>
      <c r="AQ1117" s="89"/>
      <c r="AR1117" s="93"/>
      <c r="AS1117" s="89"/>
      <c r="AT1117" s="93"/>
      <c r="AU1117" s="89"/>
      <c r="AV1117" s="93"/>
      <c r="AW1117" s="107"/>
      <c r="AX1117" s="103"/>
      <c r="AY1117" s="391">
        <f t="shared" si="742"/>
        <v>0</v>
      </c>
      <c r="AZ1117" s="95">
        <f t="shared" si="743"/>
        <v>832689</v>
      </c>
      <c r="BA1117" s="49" t="str">
        <f t="shared" si="744"/>
        <v>福岡県田川郡福智町赤池３９９－２４</v>
      </c>
      <c r="BB1117" s="48">
        <f t="shared" si="745"/>
        <v>1</v>
      </c>
      <c r="BC1117" s="96">
        <f t="shared" si="746"/>
        <v>0</v>
      </c>
      <c r="BD1117" s="89" t="str">
        <f t="shared" si="747"/>
        <v>期限未記載</v>
      </c>
      <c r="BE1117" s="97">
        <f t="shared" si="748"/>
        <v>832689</v>
      </c>
      <c r="BF1117" s="97">
        <f t="shared" si="749"/>
        <v>0</v>
      </c>
      <c r="BG1117" s="97">
        <f t="shared" si="750"/>
        <v>0</v>
      </c>
      <c r="BH1117" s="97">
        <f t="shared" si="751"/>
        <v>0</v>
      </c>
      <c r="BI1117" s="97">
        <f t="shared" si="752"/>
        <v>0</v>
      </c>
      <c r="BJ1117" s="97">
        <f t="shared" si="753"/>
        <v>0</v>
      </c>
      <c r="BK1117" s="97">
        <f t="shared" si="754"/>
        <v>0</v>
      </c>
      <c r="BL1117" s="97">
        <f t="shared" si="755"/>
        <v>0</v>
      </c>
      <c r="BM1117" s="97">
        <f t="shared" si="756"/>
        <v>0</v>
      </c>
      <c r="BN1117" s="97">
        <f t="shared" si="757"/>
        <v>0</v>
      </c>
      <c r="BO1117" s="97">
        <f t="shared" si="758"/>
        <v>0</v>
      </c>
      <c r="BP1117" s="97">
        <f t="shared" si="759"/>
        <v>0</v>
      </c>
      <c r="BQ1117" s="97">
        <f t="shared" si="760"/>
        <v>0</v>
      </c>
      <c r="BR1117" s="97">
        <f t="shared" si="761"/>
        <v>0</v>
      </c>
      <c r="BS1117" s="98">
        <f t="shared" si="762"/>
        <v>0</v>
      </c>
      <c r="BV1117" s="103"/>
    </row>
    <row r="1118" spans="1:74" ht="31.5" customHeight="1" x14ac:dyDescent="0.25">
      <c r="A1118" s="74">
        <v>40</v>
      </c>
      <c r="B1118" s="75">
        <v>716</v>
      </c>
      <c r="C1118" s="114" t="s">
        <v>2088</v>
      </c>
      <c r="D1118" s="76" t="s">
        <v>2988</v>
      </c>
      <c r="E1118" s="76" t="s">
        <v>1036</v>
      </c>
      <c r="F1118" s="101"/>
      <c r="G1118" s="101"/>
      <c r="H1118" s="101"/>
      <c r="I1118" s="101"/>
      <c r="J1118" s="257"/>
      <c r="K1118" s="101"/>
      <c r="L1118" s="101"/>
      <c r="M1118" s="77"/>
      <c r="N1118" s="114" t="s">
        <v>1979</v>
      </c>
      <c r="O1118" s="114"/>
      <c r="P1118" s="76" t="str">
        <f t="shared" si="736"/>
        <v/>
      </c>
      <c r="Q1118" s="102" t="s">
        <v>876</v>
      </c>
      <c r="R1118" s="103"/>
      <c r="S1118" s="48" t="s">
        <v>1853</v>
      </c>
      <c r="T1118" s="76" t="s">
        <v>877</v>
      </c>
      <c r="U1118" s="89">
        <v>43069</v>
      </c>
      <c r="V1118" s="90">
        <v>2</v>
      </c>
      <c r="W1118" s="399">
        <f t="shared" si="739"/>
        <v>360407</v>
      </c>
      <c r="X1118" s="171" t="s">
        <v>3607</v>
      </c>
      <c r="Y1118" s="419"/>
      <c r="Z1118" s="473" t="s">
        <v>4631</v>
      </c>
      <c r="AA1118" s="473" t="s">
        <v>4630</v>
      </c>
      <c r="AB1118" s="473" t="s">
        <v>4631</v>
      </c>
      <c r="AC1118" s="132" t="str">
        <f t="shared" ref="AC1118:AC1123" si="763">IF(AZ1118=0,"【支払済】","")</f>
        <v>【支払済】</v>
      </c>
      <c r="AD1118" s="132">
        <v>42811</v>
      </c>
      <c r="AE1118" s="132">
        <v>42811</v>
      </c>
      <c r="AF1118" s="132" t="str">
        <f t="shared" si="740"/>
        <v>SAME</v>
      </c>
      <c r="AG1118" s="132">
        <f t="shared" si="741"/>
        <v>42811</v>
      </c>
      <c r="AH1118" s="132"/>
      <c r="AI1118" s="204"/>
      <c r="AJ1118" s="205"/>
      <c r="AK1118" s="211"/>
      <c r="AL1118" s="207"/>
      <c r="AM1118" s="208">
        <v>720814</v>
      </c>
      <c r="AN1118" s="93"/>
      <c r="AO1118" s="49" t="str">
        <f t="shared" si="738"/>
        <v>福岡県田川郡福智町弁城２８３３－１～２</v>
      </c>
      <c r="AP1118" s="208"/>
      <c r="AQ1118" s="89">
        <v>43069</v>
      </c>
      <c r="AR1118" s="93">
        <v>720814</v>
      </c>
      <c r="AS1118" s="89"/>
      <c r="AT1118" s="93"/>
      <c r="AU1118" s="89"/>
      <c r="AV1118" s="93"/>
      <c r="AW1118" s="107"/>
      <c r="AX1118" s="103"/>
      <c r="AY1118" s="391">
        <f t="shared" si="742"/>
        <v>720814</v>
      </c>
      <c r="AZ1118" s="95">
        <f t="shared" si="743"/>
        <v>0</v>
      </c>
      <c r="BA1118" s="49" t="str">
        <f t="shared" si="744"/>
        <v>福岡県田川郡福智町弁城２８３３－１～２</v>
      </c>
      <c r="BB1118" s="48">
        <f t="shared" si="745"/>
        <v>2</v>
      </c>
      <c r="BC1118" s="96">
        <f t="shared" si="746"/>
        <v>0</v>
      </c>
      <c r="BD1118" s="89" t="str">
        <f t="shared" si="747"/>
        <v>【支払済】</v>
      </c>
      <c r="BE1118" s="97">
        <f t="shared" si="748"/>
        <v>0</v>
      </c>
      <c r="BF1118" s="97">
        <f t="shared" si="749"/>
        <v>0</v>
      </c>
      <c r="BG1118" s="97">
        <f t="shared" si="750"/>
        <v>0</v>
      </c>
      <c r="BH1118" s="97">
        <f t="shared" si="751"/>
        <v>0</v>
      </c>
      <c r="BI1118" s="97">
        <f t="shared" si="752"/>
        <v>0</v>
      </c>
      <c r="BJ1118" s="97">
        <f t="shared" si="753"/>
        <v>0</v>
      </c>
      <c r="BK1118" s="97">
        <f t="shared" si="754"/>
        <v>0</v>
      </c>
      <c r="BL1118" s="97">
        <f t="shared" si="755"/>
        <v>0</v>
      </c>
      <c r="BM1118" s="97">
        <f t="shared" si="756"/>
        <v>0</v>
      </c>
      <c r="BN1118" s="97">
        <f t="shared" si="757"/>
        <v>0</v>
      </c>
      <c r="BO1118" s="97">
        <f t="shared" si="758"/>
        <v>0</v>
      </c>
      <c r="BP1118" s="97">
        <f t="shared" si="759"/>
        <v>0</v>
      </c>
      <c r="BQ1118" s="97">
        <f t="shared" si="760"/>
        <v>0</v>
      </c>
      <c r="BR1118" s="97">
        <f t="shared" si="761"/>
        <v>0</v>
      </c>
      <c r="BS1118" s="98">
        <f t="shared" si="762"/>
        <v>0</v>
      </c>
      <c r="BU1118" s="100"/>
      <c r="BV1118" s="492"/>
    </row>
    <row r="1119" spans="1:74" ht="31.5" customHeight="1" x14ac:dyDescent="0.25">
      <c r="A1119" s="74">
        <v>40</v>
      </c>
      <c r="B1119" s="75">
        <v>721</v>
      </c>
      <c r="C1119" s="114" t="s">
        <v>2089</v>
      </c>
      <c r="D1119" s="76" t="s">
        <v>2988</v>
      </c>
      <c r="E1119" s="76" t="s">
        <v>1042</v>
      </c>
      <c r="F1119" s="101"/>
      <c r="G1119" s="101"/>
      <c r="H1119" s="101"/>
      <c r="I1119" s="101"/>
      <c r="J1119" s="257"/>
      <c r="K1119" s="101"/>
      <c r="L1119" s="101"/>
      <c r="M1119" s="77"/>
      <c r="N1119" s="114" t="s">
        <v>1982</v>
      </c>
      <c r="O1119" s="114"/>
      <c r="P1119" s="76" t="str">
        <f t="shared" si="736"/>
        <v>番地未確定</v>
      </c>
      <c r="Q1119" s="102" t="s">
        <v>888</v>
      </c>
      <c r="R1119" s="103"/>
      <c r="S1119" s="48" t="s">
        <v>1853</v>
      </c>
      <c r="T1119" s="76" t="s">
        <v>101</v>
      </c>
      <c r="U1119" s="89">
        <v>42895</v>
      </c>
      <c r="V1119" s="90">
        <v>4</v>
      </c>
      <c r="W1119" s="399">
        <f t="shared" si="739"/>
        <v>438562.5</v>
      </c>
      <c r="X1119" s="171" t="s">
        <v>3608</v>
      </c>
      <c r="Y1119" s="433" t="s">
        <v>2310</v>
      </c>
      <c r="Z1119" s="482" t="s">
        <v>4631</v>
      </c>
      <c r="AA1119" s="482" t="s">
        <v>4630</v>
      </c>
      <c r="AB1119" s="482" t="s">
        <v>4608</v>
      </c>
      <c r="AC1119" s="132" t="str">
        <f t="shared" si="763"/>
        <v>【支払済】</v>
      </c>
      <c r="AD1119" s="132">
        <v>42825</v>
      </c>
      <c r="AE1119" s="132">
        <v>42825</v>
      </c>
      <c r="AF1119" s="132" t="str">
        <f t="shared" si="740"/>
        <v>SAME</v>
      </c>
      <c r="AG1119" s="132">
        <f t="shared" si="741"/>
        <v>42825</v>
      </c>
      <c r="AH1119" s="132"/>
      <c r="AI1119" s="204"/>
      <c r="AJ1119" s="205"/>
      <c r="AK1119" s="211"/>
      <c r="AL1119" s="207"/>
      <c r="AM1119" s="208">
        <f>1432938+90591+113341+117380</f>
        <v>1754250</v>
      </c>
      <c r="AN1119" s="93"/>
      <c r="AO1119" s="49" t="str">
        <f t="shared" si="738"/>
        <v>福岡県福岡市西区今津（番地未確定）－１～２</v>
      </c>
      <c r="AP1119" s="208"/>
      <c r="AQ1119" s="89">
        <v>42895</v>
      </c>
      <c r="AR1119" s="93">
        <v>1754250</v>
      </c>
      <c r="AS1119" s="89"/>
      <c r="AT1119" s="93"/>
      <c r="AU1119" s="89"/>
      <c r="AV1119" s="93"/>
      <c r="AW1119" s="107"/>
      <c r="AX1119" s="103"/>
      <c r="AY1119" s="391">
        <f t="shared" si="742"/>
        <v>1754250</v>
      </c>
      <c r="AZ1119" s="95">
        <f t="shared" si="743"/>
        <v>0</v>
      </c>
      <c r="BA1119" s="49" t="str">
        <f t="shared" si="744"/>
        <v>福岡県福岡市西区今津（番地未確定）－１～２</v>
      </c>
      <c r="BB1119" s="48">
        <f t="shared" si="745"/>
        <v>4</v>
      </c>
      <c r="BC1119" s="96" t="str">
        <f t="shared" si="746"/>
        <v>自社物件</v>
      </c>
      <c r="BD1119" s="89" t="str">
        <f t="shared" si="747"/>
        <v>【支払済】</v>
      </c>
      <c r="BE1119" s="97">
        <f t="shared" si="748"/>
        <v>0</v>
      </c>
      <c r="BF1119" s="97">
        <f t="shared" si="749"/>
        <v>0</v>
      </c>
      <c r="BG1119" s="97">
        <f t="shared" si="750"/>
        <v>0</v>
      </c>
      <c r="BH1119" s="97">
        <f t="shared" si="751"/>
        <v>0</v>
      </c>
      <c r="BI1119" s="97">
        <f t="shared" si="752"/>
        <v>0</v>
      </c>
      <c r="BJ1119" s="97">
        <f t="shared" si="753"/>
        <v>0</v>
      </c>
      <c r="BK1119" s="97">
        <f t="shared" si="754"/>
        <v>0</v>
      </c>
      <c r="BL1119" s="97">
        <f t="shared" si="755"/>
        <v>0</v>
      </c>
      <c r="BM1119" s="97">
        <f t="shared" si="756"/>
        <v>0</v>
      </c>
      <c r="BN1119" s="97">
        <f t="shared" si="757"/>
        <v>0</v>
      </c>
      <c r="BO1119" s="97">
        <f t="shared" si="758"/>
        <v>0</v>
      </c>
      <c r="BP1119" s="97">
        <f t="shared" si="759"/>
        <v>0</v>
      </c>
      <c r="BQ1119" s="97">
        <f t="shared" si="760"/>
        <v>0</v>
      </c>
      <c r="BR1119" s="97">
        <f t="shared" si="761"/>
        <v>0</v>
      </c>
      <c r="BS1119" s="98">
        <f t="shared" si="762"/>
        <v>0</v>
      </c>
      <c r="BU1119" s="118"/>
      <c r="BV1119" s="492"/>
    </row>
    <row r="1120" spans="1:74" ht="31.5" customHeight="1" x14ac:dyDescent="0.25">
      <c r="A1120" s="74">
        <v>40</v>
      </c>
      <c r="B1120" s="75">
        <v>723</v>
      </c>
      <c r="C1120" s="114" t="s">
        <v>2090</v>
      </c>
      <c r="D1120" s="76" t="s">
        <v>2988</v>
      </c>
      <c r="E1120" s="76" t="s">
        <v>1044</v>
      </c>
      <c r="F1120" s="101"/>
      <c r="G1120" s="101"/>
      <c r="H1120" s="101"/>
      <c r="I1120" s="101"/>
      <c r="J1120" s="257"/>
      <c r="K1120" s="101"/>
      <c r="L1120" s="101"/>
      <c r="M1120" s="77"/>
      <c r="N1120" s="114" t="s">
        <v>1984</v>
      </c>
      <c r="O1120" s="114"/>
      <c r="P1120" s="76" t="str">
        <f t="shared" si="736"/>
        <v/>
      </c>
      <c r="Q1120" s="102" t="s">
        <v>892</v>
      </c>
      <c r="R1120" s="103"/>
      <c r="S1120" s="48" t="s">
        <v>1853</v>
      </c>
      <c r="T1120" s="76" t="s">
        <v>891</v>
      </c>
      <c r="U1120" s="89">
        <v>42926</v>
      </c>
      <c r="V1120" s="90">
        <v>2</v>
      </c>
      <c r="W1120" s="399">
        <f t="shared" si="739"/>
        <v>1474313.5</v>
      </c>
      <c r="X1120" s="171" t="s">
        <v>3609</v>
      </c>
      <c r="Y1120" s="419"/>
      <c r="Z1120" s="473" t="s">
        <v>4575</v>
      </c>
      <c r="AA1120" s="473" t="s">
        <v>4575</v>
      </c>
      <c r="AB1120" s="473" t="s">
        <v>4576</v>
      </c>
      <c r="AC1120" s="132" t="str">
        <f t="shared" si="763"/>
        <v>【支払済】</v>
      </c>
      <c r="AD1120" s="132">
        <v>42824</v>
      </c>
      <c r="AE1120" s="218">
        <v>42824</v>
      </c>
      <c r="AF1120" s="132" t="str">
        <f t="shared" si="740"/>
        <v>SAME</v>
      </c>
      <c r="AG1120" s="132">
        <f t="shared" si="741"/>
        <v>42824</v>
      </c>
      <c r="AH1120" s="218"/>
      <c r="AI1120" s="219"/>
      <c r="AJ1120" s="220"/>
      <c r="AK1120" s="211"/>
      <c r="AL1120" s="227"/>
      <c r="AM1120" s="208">
        <v>2948627</v>
      </c>
      <c r="AN1120" s="93"/>
      <c r="AO1120" s="49" t="str">
        <f t="shared" si="738"/>
        <v>福岡県福岡市東区唐原７丁目１８－１～２</v>
      </c>
      <c r="AP1120" s="208"/>
      <c r="AQ1120" s="89">
        <v>42926</v>
      </c>
      <c r="AR1120" s="93">
        <v>2948627</v>
      </c>
      <c r="AS1120" s="89"/>
      <c r="AT1120" s="93"/>
      <c r="AU1120" s="89"/>
      <c r="AV1120" s="93"/>
      <c r="AW1120" s="107"/>
      <c r="AX1120" s="103"/>
      <c r="AY1120" s="391">
        <f t="shared" si="742"/>
        <v>2948627</v>
      </c>
      <c r="AZ1120" s="95">
        <f t="shared" si="743"/>
        <v>0</v>
      </c>
      <c r="BA1120" s="49" t="str">
        <f t="shared" si="744"/>
        <v>福岡県福岡市東区唐原７丁目１８－１～２</v>
      </c>
      <c r="BB1120" s="48">
        <f t="shared" si="745"/>
        <v>2</v>
      </c>
      <c r="BC1120" s="96">
        <f t="shared" si="746"/>
        <v>0</v>
      </c>
      <c r="BD1120" s="89" t="str">
        <f t="shared" si="747"/>
        <v>【支払済】</v>
      </c>
      <c r="BE1120" s="97">
        <f t="shared" si="748"/>
        <v>0</v>
      </c>
      <c r="BF1120" s="97">
        <f t="shared" si="749"/>
        <v>0</v>
      </c>
      <c r="BG1120" s="97">
        <f t="shared" si="750"/>
        <v>0</v>
      </c>
      <c r="BH1120" s="97">
        <f t="shared" si="751"/>
        <v>0</v>
      </c>
      <c r="BI1120" s="97">
        <f t="shared" si="752"/>
        <v>0</v>
      </c>
      <c r="BJ1120" s="97">
        <f t="shared" si="753"/>
        <v>0</v>
      </c>
      <c r="BK1120" s="97">
        <f t="shared" si="754"/>
        <v>0</v>
      </c>
      <c r="BL1120" s="97">
        <f t="shared" si="755"/>
        <v>0</v>
      </c>
      <c r="BM1120" s="97">
        <f t="shared" si="756"/>
        <v>0</v>
      </c>
      <c r="BN1120" s="97">
        <f t="shared" si="757"/>
        <v>0</v>
      </c>
      <c r="BO1120" s="97">
        <f t="shared" si="758"/>
        <v>0</v>
      </c>
      <c r="BP1120" s="97">
        <f t="shared" si="759"/>
        <v>0</v>
      </c>
      <c r="BQ1120" s="97">
        <f t="shared" si="760"/>
        <v>0</v>
      </c>
      <c r="BR1120" s="97">
        <f t="shared" si="761"/>
        <v>0</v>
      </c>
      <c r="BS1120" s="98">
        <f t="shared" si="762"/>
        <v>0</v>
      </c>
      <c r="BU1120" s="100"/>
      <c r="BV1120" s="492"/>
    </row>
    <row r="1121" spans="1:74" ht="31.5" customHeight="1" x14ac:dyDescent="0.25">
      <c r="A1121" s="74">
        <v>40</v>
      </c>
      <c r="B1121" s="75">
        <v>740</v>
      </c>
      <c r="C1121" s="114" t="s">
        <v>2091</v>
      </c>
      <c r="D1121" s="349" t="s">
        <v>4126</v>
      </c>
      <c r="E1121" s="76" t="s">
        <v>1053</v>
      </c>
      <c r="F1121" s="380" t="s">
        <v>4146</v>
      </c>
      <c r="G1121" s="380"/>
      <c r="H1121" s="380"/>
      <c r="I1121" s="380"/>
      <c r="J1121" s="380"/>
      <c r="K1121" s="380"/>
      <c r="L1121" s="380" t="s">
        <v>4145</v>
      </c>
      <c r="M1121" s="77"/>
      <c r="N1121" s="114" t="s">
        <v>1995</v>
      </c>
      <c r="O1121" s="114"/>
      <c r="P1121" s="76" t="str">
        <f t="shared" si="736"/>
        <v/>
      </c>
      <c r="Q1121" s="102" t="s">
        <v>913</v>
      </c>
      <c r="R1121" s="103"/>
      <c r="S1121" s="48" t="s">
        <v>1853</v>
      </c>
      <c r="T1121" s="76" t="s">
        <v>901</v>
      </c>
      <c r="U1121" s="89"/>
      <c r="V1121" s="90">
        <v>1</v>
      </c>
      <c r="W1121" s="399">
        <f t="shared" si="739"/>
        <v>188530</v>
      </c>
      <c r="X1121" s="171" t="s">
        <v>3610</v>
      </c>
      <c r="Y1121" s="419"/>
      <c r="Z1121" s="473" t="s">
        <v>4630</v>
      </c>
      <c r="AA1121" s="473" t="s">
        <v>4631</v>
      </c>
      <c r="AB1121" s="473" t="s">
        <v>4631</v>
      </c>
      <c r="AC1121" s="132" t="str">
        <f t="shared" si="763"/>
        <v>【支払済】</v>
      </c>
      <c r="AD1121" s="132">
        <v>41982</v>
      </c>
      <c r="AE1121" s="132">
        <v>41982</v>
      </c>
      <c r="AF1121" s="132" t="str">
        <f t="shared" si="740"/>
        <v>SAME</v>
      </c>
      <c r="AG1121" s="132">
        <f t="shared" si="741"/>
        <v>41982</v>
      </c>
      <c r="AH1121" s="132"/>
      <c r="AI1121" s="204"/>
      <c r="AJ1121" s="205"/>
      <c r="AK1121" s="206"/>
      <c r="AL1121" s="207"/>
      <c r="AM1121" s="208">
        <v>188530</v>
      </c>
      <c r="AN1121" s="93"/>
      <c r="AO1121" s="49" t="str">
        <f t="shared" si="738"/>
        <v>福岡県北九州市八幡東区中尾３丁目２－４３</v>
      </c>
      <c r="AP1121" s="208"/>
      <c r="AQ1121" s="89">
        <v>43496</v>
      </c>
      <c r="AR1121" s="93">
        <v>188530</v>
      </c>
      <c r="AS1121" s="89"/>
      <c r="AT1121" s="93"/>
      <c r="AU1121" s="89"/>
      <c r="AV1121" s="93"/>
      <c r="AW1121" s="107"/>
      <c r="AX1121" s="103"/>
      <c r="AY1121" s="391">
        <f t="shared" si="742"/>
        <v>188530</v>
      </c>
      <c r="AZ1121" s="95">
        <f t="shared" si="743"/>
        <v>0</v>
      </c>
      <c r="BA1121" s="49" t="str">
        <f t="shared" si="744"/>
        <v>福岡県北九州市八幡東区中尾３丁目２－４３</v>
      </c>
      <c r="BB1121" s="48">
        <f t="shared" si="745"/>
        <v>1</v>
      </c>
      <c r="BC1121" s="96">
        <f t="shared" si="746"/>
        <v>0</v>
      </c>
      <c r="BD1121" s="89" t="str">
        <f t="shared" si="747"/>
        <v>【支払済】</v>
      </c>
      <c r="BE1121" s="97">
        <f t="shared" si="748"/>
        <v>0</v>
      </c>
      <c r="BF1121" s="97">
        <f t="shared" si="749"/>
        <v>0</v>
      </c>
      <c r="BG1121" s="97">
        <f t="shared" si="750"/>
        <v>0</v>
      </c>
      <c r="BH1121" s="97">
        <f t="shared" si="751"/>
        <v>0</v>
      </c>
      <c r="BI1121" s="97">
        <f t="shared" si="752"/>
        <v>0</v>
      </c>
      <c r="BJ1121" s="97">
        <f t="shared" si="753"/>
        <v>0</v>
      </c>
      <c r="BK1121" s="97">
        <f t="shared" si="754"/>
        <v>0</v>
      </c>
      <c r="BL1121" s="97">
        <f t="shared" si="755"/>
        <v>0</v>
      </c>
      <c r="BM1121" s="97">
        <f t="shared" si="756"/>
        <v>0</v>
      </c>
      <c r="BN1121" s="97">
        <f t="shared" si="757"/>
        <v>0</v>
      </c>
      <c r="BO1121" s="97">
        <f t="shared" si="758"/>
        <v>0</v>
      </c>
      <c r="BP1121" s="97">
        <f t="shared" si="759"/>
        <v>0</v>
      </c>
      <c r="BQ1121" s="97">
        <f t="shared" si="760"/>
        <v>0</v>
      </c>
      <c r="BR1121" s="97">
        <f t="shared" si="761"/>
        <v>0</v>
      </c>
      <c r="BS1121" s="98">
        <f t="shared" si="762"/>
        <v>0</v>
      </c>
      <c r="BT1121" s="183"/>
      <c r="BU1121" s="100"/>
      <c r="BV1121" s="492"/>
    </row>
    <row r="1122" spans="1:74" ht="31.5" customHeight="1" x14ac:dyDescent="0.25">
      <c r="A1122" s="74">
        <v>41</v>
      </c>
      <c r="B1122" s="75">
        <v>743</v>
      </c>
      <c r="C1122" s="114" t="s">
        <v>915</v>
      </c>
      <c r="D1122" s="76" t="s">
        <v>3393</v>
      </c>
      <c r="E1122" s="76" t="s">
        <v>1055</v>
      </c>
      <c r="F1122" s="101"/>
      <c r="G1122" s="101"/>
      <c r="H1122" s="101"/>
      <c r="I1122" s="101"/>
      <c r="J1122" s="257"/>
      <c r="K1122" s="101"/>
      <c r="L1122" s="101"/>
      <c r="M1122" s="48" t="s">
        <v>2371</v>
      </c>
      <c r="N1122" s="114" t="s">
        <v>1997</v>
      </c>
      <c r="O1122" s="114"/>
      <c r="P1122" s="76" t="str">
        <f t="shared" si="736"/>
        <v/>
      </c>
      <c r="Q1122" s="102" t="s">
        <v>916</v>
      </c>
      <c r="R1122" s="103"/>
      <c r="S1122" s="48" t="s">
        <v>1853</v>
      </c>
      <c r="T1122" s="76" t="s">
        <v>917</v>
      </c>
      <c r="U1122" s="89"/>
      <c r="V1122" s="90">
        <v>2</v>
      </c>
      <c r="W1122" s="399">
        <f t="shared" si="739"/>
        <v>1530262</v>
      </c>
      <c r="X1122" s="171" t="s">
        <v>3403</v>
      </c>
      <c r="Y1122" s="419"/>
      <c r="Z1122" s="473" t="s">
        <v>4575</v>
      </c>
      <c r="AA1122" s="473" t="s">
        <v>4575</v>
      </c>
      <c r="AB1122" s="473" t="s">
        <v>4576</v>
      </c>
      <c r="AC1122" s="132" t="str">
        <f t="shared" si="763"/>
        <v>【支払済】</v>
      </c>
      <c r="AD1122" s="132">
        <v>42811</v>
      </c>
      <c r="AE1122" s="218">
        <v>42811</v>
      </c>
      <c r="AF1122" s="132" t="str">
        <f t="shared" si="740"/>
        <v>SAME</v>
      </c>
      <c r="AG1122" s="132">
        <f t="shared" si="741"/>
        <v>42811</v>
      </c>
      <c r="AH1122" s="218"/>
      <c r="AI1122" s="219"/>
      <c r="AJ1122" s="220"/>
      <c r="AK1122" s="206"/>
      <c r="AL1122" s="227"/>
      <c r="AM1122" s="208">
        <v>3060524</v>
      </c>
      <c r="AN1122" s="93"/>
      <c r="AO1122" s="49" t="str">
        <f t="shared" si="738"/>
        <v>佐賀県佐賀市川副町大字西古賀７３６－１</v>
      </c>
      <c r="AP1122" s="208"/>
      <c r="AQ1122" s="89">
        <v>43069</v>
      </c>
      <c r="AR1122" s="93">
        <v>3060524</v>
      </c>
      <c r="AS1122" s="89"/>
      <c r="AT1122" s="93"/>
      <c r="AU1122" s="89"/>
      <c r="AV1122" s="93"/>
      <c r="AW1122" s="107"/>
      <c r="AX1122" s="103"/>
      <c r="AY1122" s="391">
        <f t="shared" si="742"/>
        <v>3060524</v>
      </c>
      <c r="AZ1122" s="95">
        <f t="shared" si="743"/>
        <v>0</v>
      </c>
      <c r="BA1122" s="49" t="str">
        <f t="shared" si="744"/>
        <v>佐賀県佐賀市川副町大字西古賀７３６－１</v>
      </c>
      <c r="BB1122" s="48">
        <f t="shared" si="745"/>
        <v>2</v>
      </c>
      <c r="BC1122" s="96">
        <f t="shared" si="746"/>
        <v>0</v>
      </c>
      <c r="BD1122" s="89" t="str">
        <f t="shared" si="747"/>
        <v>【支払済】</v>
      </c>
      <c r="BE1122" s="97">
        <f t="shared" si="748"/>
        <v>0</v>
      </c>
      <c r="BF1122" s="97">
        <f t="shared" si="749"/>
        <v>0</v>
      </c>
      <c r="BG1122" s="97">
        <f t="shared" si="750"/>
        <v>0</v>
      </c>
      <c r="BH1122" s="97">
        <f t="shared" si="751"/>
        <v>0</v>
      </c>
      <c r="BI1122" s="97">
        <f t="shared" si="752"/>
        <v>0</v>
      </c>
      <c r="BJ1122" s="97">
        <f t="shared" si="753"/>
        <v>0</v>
      </c>
      <c r="BK1122" s="97">
        <f t="shared" si="754"/>
        <v>0</v>
      </c>
      <c r="BL1122" s="97">
        <f t="shared" si="755"/>
        <v>0</v>
      </c>
      <c r="BM1122" s="97">
        <f t="shared" si="756"/>
        <v>0</v>
      </c>
      <c r="BN1122" s="97">
        <f t="shared" si="757"/>
        <v>0</v>
      </c>
      <c r="BO1122" s="97">
        <f t="shared" si="758"/>
        <v>0</v>
      </c>
      <c r="BP1122" s="97">
        <f t="shared" si="759"/>
        <v>0</v>
      </c>
      <c r="BQ1122" s="97">
        <f t="shared" si="760"/>
        <v>0</v>
      </c>
      <c r="BR1122" s="97">
        <f t="shared" si="761"/>
        <v>0</v>
      </c>
      <c r="BS1122" s="98">
        <f t="shared" si="762"/>
        <v>0</v>
      </c>
      <c r="BU1122" s="100"/>
      <c r="BV1122" s="492"/>
    </row>
    <row r="1123" spans="1:74" ht="31.5" customHeight="1" x14ac:dyDescent="0.25">
      <c r="A1123" s="74">
        <v>41</v>
      </c>
      <c r="B1123" s="75">
        <v>744</v>
      </c>
      <c r="C1123" s="114" t="s">
        <v>918</v>
      </c>
      <c r="D1123" s="76" t="s">
        <v>3393</v>
      </c>
      <c r="E1123" s="76" t="s">
        <v>1056</v>
      </c>
      <c r="F1123" s="101"/>
      <c r="G1123" s="101"/>
      <c r="H1123" s="101"/>
      <c r="I1123" s="101"/>
      <c r="J1123" s="257"/>
      <c r="K1123" s="101"/>
      <c r="L1123" s="101"/>
      <c r="M1123" s="76" t="s">
        <v>3404</v>
      </c>
      <c r="N1123" s="114" t="s">
        <v>920</v>
      </c>
      <c r="O1123" s="114"/>
      <c r="P1123" s="76" t="str">
        <f t="shared" si="736"/>
        <v/>
      </c>
      <c r="Q1123" s="102" t="s">
        <v>919</v>
      </c>
      <c r="R1123" s="49" t="s">
        <v>920</v>
      </c>
      <c r="S1123" s="48" t="s">
        <v>1853</v>
      </c>
      <c r="T1123" s="76" t="s">
        <v>921</v>
      </c>
      <c r="U1123" s="89">
        <v>42879</v>
      </c>
      <c r="V1123" s="90">
        <v>3</v>
      </c>
      <c r="W1123" s="399">
        <f t="shared" si="739"/>
        <v>1596975.6666666667</v>
      </c>
      <c r="X1123" s="171" t="s">
        <v>3402</v>
      </c>
      <c r="Y1123" s="433" t="s">
        <v>2310</v>
      </c>
      <c r="Z1123" s="482" t="s">
        <v>4631</v>
      </c>
      <c r="AA1123" s="482" t="s">
        <v>4630</v>
      </c>
      <c r="AB1123" s="482" t="s">
        <v>4608</v>
      </c>
      <c r="AC1123" s="132" t="str">
        <f t="shared" si="763"/>
        <v>【支払済】</v>
      </c>
      <c r="AD1123" s="132">
        <v>42815</v>
      </c>
      <c r="AE1123" s="132">
        <v>42815</v>
      </c>
      <c r="AF1123" s="132" t="str">
        <f t="shared" si="740"/>
        <v>SAME</v>
      </c>
      <c r="AG1123" s="132">
        <f t="shared" si="741"/>
        <v>42815</v>
      </c>
      <c r="AH1123" s="132"/>
      <c r="AI1123" s="204"/>
      <c r="AJ1123" s="205"/>
      <c r="AK1123" s="211"/>
      <c r="AL1123" s="207"/>
      <c r="AM1123" s="208">
        <v>4790927</v>
      </c>
      <c r="AN1123" s="93"/>
      <c r="AO1123" s="49" t="str">
        <f t="shared" si="738"/>
        <v>佐賀県鳥栖市河内町２０８１－１～３</v>
      </c>
      <c r="AP1123" s="208"/>
      <c r="AQ1123" s="89">
        <v>42879</v>
      </c>
      <c r="AR1123" s="93">
        <v>4790927</v>
      </c>
      <c r="AS1123" s="89"/>
      <c r="AT1123" s="93"/>
      <c r="AU1123" s="89"/>
      <c r="AV1123" s="93"/>
      <c r="AW1123" s="107"/>
      <c r="AX1123" s="103"/>
      <c r="AY1123" s="391">
        <f t="shared" si="742"/>
        <v>4790927</v>
      </c>
      <c r="AZ1123" s="95">
        <f t="shared" si="743"/>
        <v>0</v>
      </c>
      <c r="BA1123" s="49" t="str">
        <f t="shared" si="744"/>
        <v>佐賀県鳥栖市河内町２０８１－１～３</v>
      </c>
      <c r="BB1123" s="48">
        <f t="shared" si="745"/>
        <v>3</v>
      </c>
      <c r="BC1123" s="96" t="str">
        <f t="shared" si="746"/>
        <v>自社物件</v>
      </c>
      <c r="BD1123" s="89" t="str">
        <f t="shared" si="747"/>
        <v>【支払済】</v>
      </c>
      <c r="BE1123" s="97">
        <f t="shared" si="748"/>
        <v>0</v>
      </c>
      <c r="BF1123" s="97">
        <f t="shared" si="749"/>
        <v>0</v>
      </c>
      <c r="BG1123" s="97">
        <f t="shared" si="750"/>
        <v>0</v>
      </c>
      <c r="BH1123" s="97">
        <f t="shared" si="751"/>
        <v>0</v>
      </c>
      <c r="BI1123" s="97">
        <f t="shared" si="752"/>
        <v>0</v>
      </c>
      <c r="BJ1123" s="97">
        <f t="shared" si="753"/>
        <v>0</v>
      </c>
      <c r="BK1123" s="97">
        <f t="shared" si="754"/>
        <v>0</v>
      </c>
      <c r="BL1123" s="97">
        <f t="shared" si="755"/>
        <v>0</v>
      </c>
      <c r="BM1123" s="97">
        <f t="shared" si="756"/>
        <v>0</v>
      </c>
      <c r="BN1123" s="97">
        <f t="shared" si="757"/>
        <v>0</v>
      </c>
      <c r="BO1123" s="97">
        <f t="shared" si="758"/>
        <v>0</v>
      </c>
      <c r="BP1123" s="97">
        <f t="shared" si="759"/>
        <v>0</v>
      </c>
      <c r="BQ1123" s="97">
        <f t="shared" si="760"/>
        <v>0</v>
      </c>
      <c r="BR1123" s="97">
        <f t="shared" si="761"/>
        <v>0</v>
      </c>
      <c r="BS1123" s="98">
        <f t="shared" si="762"/>
        <v>0</v>
      </c>
      <c r="BV1123" s="492"/>
    </row>
    <row r="1124" spans="1:74" ht="31.5" customHeight="1" x14ac:dyDescent="0.25">
      <c r="A1124" s="74">
        <v>41</v>
      </c>
      <c r="B1124" s="75">
        <v>742</v>
      </c>
      <c r="C1124" s="114" t="s">
        <v>100</v>
      </c>
      <c r="D1124" s="76" t="s">
        <v>3393</v>
      </c>
      <c r="E1124" s="76" t="s">
        <v>1054</v>
      </c>
      <c r="F1124" s="101"/>
      <c r="G1124" s="101"/>
      <c r="H1124" s="101"/>
      <c r="I1124" s="101"/>
      <c r="J1124" s="257"/>
      <c r="K1124" s="101"/>
      <c r="L1124" s="101"/>
      <c r="M1124" s="48" t="s">
        <v>2368</v>
      </c>
      <c r="N1124" s="114" t="s">
        <v>1996</v>
      </c>
      <c r="O1124" s="114"/>
      <c r="P1124" s="49"/>
      <c r="Q1124" s="102" t="s">
        <v>331</v>
      </c>
      <c r="R1124" s="103"/>
      <c r="S1124" s="48" t="s">
        <v>1853</v>
      </c>
      <c r="T1124" s="76" t="s">
        <v>99</v>
      </c>
      <c r="U1124" s="89" t="s">
        <v>383</v>
      </c>
      <c r="V1124" s="90">
        <v>2</v>
      </c>
      <c r="W1124" s="399">
        <f t="shared" si="739"/>
        <v>1300000</v>
      </c>
      <c r="X1124" s="171" t="s">
        <v>3405</v>
      </c>
      <c r="Y1124" s="121"/>
      <c r="Z1124" s="121"/>
      <c r="AA1124" s="121"/>
      <c r="AB1124" s="121"/>
      <c r="AC1124" s="138"/>
      <c r="AD1124" s="132">
        <v>42802</v>
      </c>
      <c r="AE1124" s="132"/>
      <c r="AF1124" s="132" t="str">
        <f t="shared" si="740"/>
        <v/>
      </c>
      <c r="AG1124" s="132">
        <f t="shared" si="741"/>
        <v>42802</v>
      </c>
      <c r="AH1124" s="132"/>
      <c r="AI1124" s="132"/>
      <c r="AJ1124" s="132"/>
      <c r="AK1124" s="112"/>
      <c r="AL1124" s="132"/>
      <c r="AM1124" s="213"/>
      <c r="AN1124" s="111">
        <v>2600000</v>
      </c>
      <c r="AO1124" s="49" t="str">
        <f t="shared" si="738"/>
        <v>佐賀県東松浦郡玄海町大字仮屋６５－３</v>
      </c>
      <c r="AP1124" s="49"/>
      <c r="AQ1124" s="89"/>
      <c r="AR1124" s="93"/>
      <c r="AS1124" s="89"/>
      <c r="AT1124" s="93"/>
      <c r="AU1124" s="89"/>
      <c r="AV1124" s="93"/>
      <c r="AW1124" s="107"/>
      <c r="AX1124" s="103"/>
      <c r="AY1124" s="391">
        <f t="shared" si="742"/>
        <v>0</v>
      </c>
      <c r="AZ1124" s="95" t="str">
        <f t="shared" si="743"/>
        <v/>
      </c>
      <c r="BA1124" s="49" t="str">
        <f t="shared" si="744"/>
        <v>佐賀県東松浦郡玄海町大字仮屋６５－３</v>
      </c>
      <c r="BB1124" s="48">
        <f t="shared" si="745"/>
        <v>2</v>
      </c>
      <c r="BC1124" s="96">
        <f t="shared" si="746"/>
        <v>0</v>
      </c>
      <c r="BD1124" s="89">
        <f t="shared" si="747"/>
        <v>0</v>
      </c>
      <c r="BE1124" s="97">
        <f t="shared" si="748"/>
        <v>0</v>
      </c>
      <c r="BF1124" s="97" t="str">
        <f t="shared" si="749"/>
        <v/>
      </c>
      <c r="BG1124" s="97">
        <f t="shared" si="750"/>
        <v>0</v>
      </c>
      <c r="BH1124" s="97">
        <f t="shared" si="751"/>
        <v>0</v>
      </c>
      <c r="BI1124" s="97">
        <f t="shared" si="752"/>
        <v>0</v>
      </c>
      <c r="BJ1124" s="97">
        <f t="shared" si="753"/>
        <v>0</v>
      </c>
      <c r="BK1124" s="97">
        <f t="shared" si="754"/>
        <v>0</v>
      </c>
      <c r="BL1124" s="97">
        <f t="shared" si="755"/>
        <v>0</v>
      </c>
      <c r="BM1124" s="97">
        <f t="shared" si="756"/>
        <v>0</v>
      </c>
      <c r="BN1124" s="97">
        <f t="shared" si="757"/>
        <v>0</v>
      </c>
      <c r="BO1124" s="97">
        <f t="shared" si="758"/>
        <v>0</v>
      </c>
      <c r="BP1124" s="97">
        <f t="shared" si="759"/>
        <v>0</v>
      </c>
      <c r="BQ1124" s="97">
        <f t="shared" si="760"/>
        <v>0</v>
      </c>
      <c r="BR1124" s="97">
        <f t="shared" si="761"/>
        <v>0</v>
      </c>
      <c r="BS1124" s="98" t="e">
        <f t="shared" si="762"/>
        <v>#VALUE!</v>
      </c>
      <c r="BU1124" s="118"/>
      <c r="BV1124" s="103"/>
    </row>
    <row r="1125" spans="1:74" s="100" customFormat="1" ht="31.5" customHeight="1" x14ac:dyDescent="0.25">
      <c r="A1125" s="74">
        <v>41</v>
      </c>
      <c r="B1125" s="75">
        <v>741</v>
      </c>
      <c r="C1125" s="114" t="s">
        <v>100</v>
      </c>
      <c r="D1125" s="76" t="s">
        <v>3393</v>
      </c>
      <c r="E1125" s="76" t="s">
        <v>1054</v>
      </c>
      <c r="F1125" s="101"/>
      <c r="G1125" s="101"/>
      <c r="H1125" s="101"/>
      <c r="I1125" s="101"/>
      <c r="J1125" s="257"/>
      <c r="K1125" s="101"/>
      <c r="L1125" s="101"/>
      <c r="M1125" s="48" t="s">
        <v>2368</v>
      </c>
      <c r="N1125" s="114" t="s">
        <v>1996</v>
      </c>
      <c r="O1125" s="114"/>
      <c r="P1125" s="76" t="str">
        <f>IF(COUNTIF(N1125,"*未確定*"),"番地未確定","")</f>
        <v/>
      </c>
      <c r="Q1125" s="102" t="s">
        <v>914</v>
      </c>
      <c r="R1125" s="49"/>
      <c r="S1125" s="48" t="s">
        <v>1853</v>
      </c>
      <c r="T1125" s="76" t="s">
        <v>99</v>
      </c>
      <c r="U1125" s="89"/>
      <c r="V1125" s="90">
        <v>2</v>
      </c>
      <c r="W1125" s="399">
        <f t="shared" si="739"/>
        <v>1296000</v>
      </c>
      <c r="X1125" s="171" t="s">
        <v>3405</v>
      </c>
      <c r="Y1125" s="76"/>
      <c r="Z1125" s="76"/>
      <c r="AA1125" s="76"/>
      <c r="AB1125" s="76"/>
      <c r="AC1125" s="204" t="s">
        <v>383</v>
      </c>
      <c r="AD1125" s="132">
        <v>42825</v>
      </c>
      <c r="AE1125" s="204" t="s">
        <v>383</v>
      </c>
      <c r="AF1125" s="132" t="str">
        <f t="shared" si="740"/>
        <v/>
      </c>
      <c r="AG1125" s="132">
        <f t="shared" si="741"/>
        <v>42825</v>
      </c>
      <c r="AH1125" s="204"/>
      <c r="AI1125" s="204"/>
      <c r="AJ1125" s="205"/>
      <c r="AK1125" s="206"/>
      <c r="AL1125" s="207"/>
      <c r="AM1125" s="208">
        <v>2592000</v>
      </c>
      <c r="AN1125" s="93"/>
      <c r="AO1125" s="49" t="str">
        <f t="shared" si="738"/>
        <v>佐賀県東松浦郡玄海町大字仮屋６５－３</v>
      </c>
      <c r="AP1125" s="49"/>
      <c r="AQ1125" s="89"/>
      <c r="AR1125" s="93"/>
      <c r="AS1125" s="89"/>
      <c r="AT1125" s="93"/>
      <c r="AU1125" s="89"/>
      <c r="AV1125" s="93"/>
      <c r="AW1125" s="107"/>
      <c r="AX1125" s="103"/>
      <c r="AY1125" s="391">
        <f t="shared" si="742"/>
        <v>0</v>
      </c>
      <c r="AZ1125" s="95">
        <f t="shared" si="743"/>
        <v>2592000</v>
      </c>
      <c r="BA1125" s="49" t="str">
        <f t="shared" si="744"/>
        <v>佐賀県東松浦郡玄海町大字仮屋６５－３</v>
      </c>
      <c r="BB1125" s="48">
        <f t="shared" si="745"/>
        <v>2</v>
      </c>
      <c r="BC1125" s="96">
        <f t="shared" si="746"/>
        <v>0</v>
      </c>
      <c r="BD1125" s="89" t="str">
        <f t="shared" si="747"/>
        <v>接続契約解除</v>
      </c>
      <c r="BE1125" s="97">
        <f t="shared" si="748"/>
        <v>0</v>
      </c>
      <c r="BF1125" s="97">
        <f t="shared" si="749"/>
        <v>0</v>
      </c>
      <c r="BG1125" s="97">
        <f t="shared" si="750"/>
        <v>0</v>
      </c>
      <c r="BH1125" s="97">
        <f t="shared" si="751"/>
        <v>0</v>
      </c>
      <c r="BI1125" s="97">
        <f t="shared" si="752"/>
        <v>0</v>
      </c>
      <c r="BJ1125" s="97">
        <f t="shared" si="753"/>
        <v>0</v>
      </c>
      <c r="BK1125" s="97">
        <f t="shared" si="754"/>
        <v>0</v>
      </c>
      <c r="BL1125" s="97">
        <f t="shared" si="755"/>
        <v>0</v>
      </c>
      <c r="BM1125" s="97">
        <f t="shared" si="756"/>
        <v>0</v>
      </c>
      <c r="BN1125" s="97">
        <f t="shared" si="757"/>
        <v>0</v>
      </c>
      <c r="BO1125" s="97">
        <f t="shared" si="758"/>
        <v>0</v>
      </c>
      <c r="BP1125" s="97">
        <f t="shared" si="759"/>
        <v>0</v>
      </c>
      <c r="BQ1125" s="97">
        <f t="shared" si="760"/>
        <v>0</v>
      </c>
      <c r="BR1125" s="97">
        <f t="shared" si="761"/>
        <v>0</v>
      </c>
      <c r="BS1125" s="98">
        <f t="shared" si="762"/>
        <v>2592000</v>
      </c>
      <c r="BT1125" s="182"/>
      <c r="BV1125" s="122"/>
    </row>
    <row r="1126" spans="1:74" ht="31.5" customHeight="1" x14ac:dyDescent="0.25">
      <c r="A1126" s="74">
        <v>42</v>
      </c>
      <c r="B1126" s="75">
        <v>970</v>
      </c>
      <c r="C1126" s="49" t="s">
        <v>2338</v>
      </c>
      <c r="D1126" s="349" t="s">
        <v>4128</v>
      </c>
      <c r="E1126" s="48"/>
      <c r="F1126" s="87" t="s">
        <v>2912</v>
      </c>
      <c r="G1126" s="87"/>
      <c r="H1126" s="87"/>
      <c r="I1126" s="87"/>
      <c r="J1126" s="109"/>
      <c r="K1126" s="87"/>
      <c r="L1126" s="376" t="s">
        <v>4140</v>
      </c>
      <c r="M1126" s="48" t="s">
        <v>2972</v>
      </c>
      <c r="N1126" s="49" t="s">
        <v>3657</v>
      </c>
      <c r="O1126" s="49"/>
      <c r="P1126" s="49"/>
      <c r="Q1126" s="88"/>
      <c r="R1126" s="49"/>
      <c r="S1126" s="76" t="s">
        <v>2341</v>
      </c>
      <c r="T1126" s="76" t="s">
        <v>2344</v>
      </c>
      <c r="U1126" s="89"/>
      <c r="V1126" s="90">
        <v>1</v>
      </c>
      <c r="W1126" s="399">
        <f t="shared" si="739"/>
        <v>1057794</v>
      </c>
      <c r="X1126" s="171" t="s">
        <v>2852</v>
      </c>
      <c r="Y1126" s="76"/>
      <c r="Z1126" s="76"/>
      <c r="AA1126" s="76"/>
      <c r="AB1126" s="76"/>
      <c r="AC1126" s="132">
        <v>43577</v>
      </c>
      <c r="AD1126" s="132">
        <v>43549</v>
      </c>
      <c r="AE1126" s="132"/>
      <c r="AF1126" s="132"/>
      <c r="AG1126" s="132"/>
      <c r="AH1126" s="132"/>
      <c r="AI1126" s="204"/>
      <c r="AJ1126" s="205"/>
      <c r="AK1126" s="206"/>
      <c r="AL1126" s="207"/>
      <c r="AM1126" s="208">
        <v>1057794</v>
      </c>
      <c r="AN1126" s="93"/>
      <c r="AO1126" s="49"/>
      <c r="AP1126" s="49"/>
      <c r="AQ1126" s="89"/>
      <c r="AR1126" s="93"/>
      <c r="AS1126" s="89"/>
      <c r="AT1126" s="93"/>
      <c r="AU1126" s="89"/>
      <c r="AV1126" s="93"/>
      <c r="AW1126" s="89"/>
      <c r="AX1126" s="94"/>
      <c r="AY1126" s="391">
        <f t="shared" si="742"/>
        <v>0</v>
      </c>
      <c r="AZ1126" s="99">
        <f t="shared" si="743"/>
        <v>1057794</v>
      </c>
      <c r="BA1126" s="49"/>
      <c r="BB1126" s="48"/>
      <c r="BC1126" s="96"/>
      <c r="BD1126" s="89"/>
      <c r="BE1126" s="97"/>
      <c r="BF1126" s="97"/>
      <c r="BG1126" s="97"/>
      <c r="BH1126" s="97"/>
      <c r="BI1126" s="97"/>
      <c r="BJ1126" s="97"/>
      <c r="BK1126" s="97"/>
      <c r="BL1126" s="97"/>
      <c r="BM1126" s="97"/>
      <c r="BN1126" s="97"/>
      <c r="BO1126" s="97"/>
      <c r="BP1126" s="97"/>
      <c r="BQ1126" s="97"/>
      <c r="BR1126" s="97"/>
      <c r="BS1126" s="98"/>
      <c r="BT1126" s="183"/>
      <c r="BU1126" s="118"/>
      <c r="BV1126" s="103"/>
    </row>
    <row r="1127" spans="1:74" ht="31.5" customHeight="1" x14ac:dyDescent="0.25">
      <c r="A1127" s="74">
        <v>42</v>
      </c>
      <c r="B1127" s="75">
        <v>969</v>
      </c>
      <c r="C1127" s="49" t="s">
        <v>2338</v>
      </c>
      <c r="D1127" s="349" t="s">
        <v>4128</v>
      </c>
      <c r="E1127" s="48"/>
      <c r="F1127" s="87" t="s">
        <v>2914</v>
      </c>
      <c r="G1127" s="87"/>
      <c r="H1127" s="87"/>
      <c r="I1127" s="87"/>
      <c r="J1127" s="109"/>
      <c r="K1127" s="87"/>
      <c r="L1127" s="376" t="s">
        <v>4140</v>
      </c>
      <c r="M1127" s="48" t="s">
        <v>2972</v>
      </c>
      <c r="N1127" s="49" t="s">
        <v>2339</v>
      </c>
      <c r="O1127" s="49"/>
      <c r="P1127" s="49"/>
      <c r="Q1127" s="88"/>
      <c r="R1127" s="49"/>
      <c r="S1127" s="76" t="s">
        <v>2340</v>
      </c>
      <c r="T1127" s="76" t="s">
        <v>2344</v>
      </c>
      <c r="U1127" s="89"/>
      <c r="V1127" s="90">
        <v>1</v>
      </c>
      <c r="W1127" s="399">
        <f t="shared" si="739"/>
        <v>1148257</v>
      </c>
      <c r="X1127" s="172" t="s">
        <v>3063</v>
      </c>
      <c r="Y1127" s="76"/>
      <c r="Z1127" s="76"/>
      <c r="AA1127" s="76"/>
      <c r="AB1127" s="76"/>
      <c r="AC1127" s="132">
        <v>43577</v>
      </c>
      <c r="AD1127" s="132">
        <v>43549</v>
      </c>
      <c r="AE1127" s="132"/>
      <c r="AF1127" s="132"/>
      <c r="AG1127" s="132"/>
      <c r="AH1127" s="132"/>
      <c r="AI1127" s="204"/>
      <c r="AJ1127" s="205"/>
      <c r="AK1127" s="206"/>
      <c r="AL1127" s="207"/>
      <c r="AM1127" s="208">
        <v>1148257</v>
      </c>
      <c r="AN1127" s="93"/>
      <c r="AO1127" s="49"/>
      <c r="AP1127" s="49"/>
      <c r="AQ1127" s="89"/>
      <c r="AR1127" s="93"/>
      <c r="AS1127" s="89"/>
      <c r="AT1127" s="93"/>
      <c r="AU1127" s="89"/>
      <c r="AV1127" s="93"/>
      <c r="AW1127" s="89"/>
      <c r="AX1127" s="94"/>
      <c r="AY1127" s="391">
        <f t="shared" si="742"/>
        <v>0</v>
      </c>
      <c r="AZ1127" s="99">
        <f t="shared" si="743"/>
        <v>1148257</v>
      </c>
      <c r="BA1127" s="49"/>
      <c r="BB1127" s="48"/>
      <c r="BC1127" s="96"/>
      <c r="BD1127" s="89"/>
      <c r="BE1127" s="97"/>
      <c r="BF1127" s="97"/>
      <c r="BG1127" s="97"/>
      <c r="BH1127" s="97"/>
      <c r="BI1127" s="97"/>
      <c r="BJ1127" s="97"/>
      <c r="BK1127" s="97"/>
      <c r="BL1127" s="97"/>
      <c r="BM1127" s="97"/>
      <c r="BN1127" s="97"/>
      <c r="BO1127" s="97"/>
      <c r="BP1127" s="97"/>
      <c r="BQ1127" s="97"/>
      <c r="BR1127" s="97"/>
      <c r="BS1127" s="98"/>
      <c r="BU1127" s="118"/>
      <c r="BV1127" s="103"/>
    </row>
    <row r="1128" spans="1:74" ht="31.5" customHeight="1" x14ac:dyDescent="0.25">
      <c r="A1128" s="74">
        <v>42</v>
      </c>
      <c r="B1128" s="75">
        <v>971</v>
      </c>
      <c r="C1128" s="49" t="s">
        <v>2338</v>
      </c>
      <c r="D1128" s="76" t="s">
        <v>2906</v>
      </c>
      <c r="E1128" s="48"/>
      <c r="F1128" s="87" t="s">
        <v>2913</v>
      </c>
      <c r="G1128" s="87"/>
      <c r="H1128" s="87"/>
      <c r="I1128" s="87"/>
      <c r="J1128" s="109"/>
      <c r="K1128" s="87"/>
      <c r="L1128" s="87"/>
      <c r="M1128" s="48" t="s">
        <v>2972</v>
      </c>
      <c r="N1128" s="49" t="s">
        <v>2342</v>
      </c>
      <c r="O1128" s="76" t="s">
        <v>3745</v>
      </c>
      <c r="P1128" s="49"/>
      <c r="Q1128" s="88"/>
      <c r="R1128" s="49"/>
      <c r="S1128" s="76" t="s">
        <v>2341</v>
      </c>
      <c r="T1128" s="76" t="s">
        <v>2344</v>
      </c>
      <c r="U1128" s="89"/>
      <c r="V1128" s="90">
        <v>1</v>
      </c>
      <c r="W1128" s="399">
        <f t="shared" si="739"/>
        <v>1148257</v>
      </c>
      <c r="X1128" s="172" t="s">
        <v>3063</v>
      </c>
      <c r="Y1128" s="419"/>
      <c r="Z1128" s="473" t="s">
        <v>4631</v>
      </c>
      <c r="AA1128" s="473" t="s">
        <v>4630</v>
      </c>
      <c r="AB1128" s="473" t="s">
        <v>4631</v>
      </c>
      <c r="AC1128" s="132" t="str">
        <f t="shared" ref="AC1128:AC1134" si="764">IF(AZ1128=0,"【支払済】","")</f>
        <v>【支払済】</v>
      </c>
      <c r="AD1128" s="132">
        <v>43549</v>
      </c>
      <c r="AE1128" s="132"/>
      <c r="AF1128" s="132"/>
      <c r="AG1128" s="132"/>
      <c r="AH1128" s="132"/>
      <c r="AI1128" s="204"/>
      <c r="AJ1128" s="205"/>
      <c r="AK1128" s="206"/>
      <c r="AL1128" s="207"/>
      <c r="AM1128" s="208">
        <v>1148257</v>
      </c>
      <c r="AN1128" s="93"/>
      <c r="AO1128" s="49" t="str">
        <f t="shared" ref="AO1128:AO1134" si="765">N1128</f>
        <v>長崎県佐世保市船越町1893-2</v>
      </c>
      <c r="AP1128" s="208"/>
      <c r="AQ1128" s="89">
        <v>43577</v>
      </c>
      <c r="AR1128" s="93">
        <v>1148257</v>
      </c>
      <c r="AS1128" s="89"/>
      <c r="AT1128" s="93"/>
      <c r="AU1128" s="89"/>
      <c r="AV1128" s="93"/>
      <c r="AW1128" s="89"/>
      <c r="AX1128" s="94"/>
      <c r="AY1128" s="391">
        <f t="shared" si="742"/>
        <v>1148257</v>
      </c>
      <c r="AZ1128" s="99">
        <f t="shared" si="743"/>
        <v>0</v>
      </c>
      <c r="BA1128" s="49"/>
      <c r="BB1128" s="48"/>
      <c r="BC1128" s="96"/>
      <c r="BD1128" s="89"/>
      <c r="BE1128" s="97"/>
      <c r="BF1128" s="97"/>
      <c r="BG1128" s="97"/>
      <c r="BH1128" s="97"/>
      <c r="BI1128" s="97"/>
      <c r="BJ1128" s="97"/>
      <c r="BK1128" s="97"/>
      <c r="BL1128" s="97"/>
      <c r="BM1128" s="97"/>
      <c r="BN1128" s="97"/>
      <c r="BO1128" s="97"/>
      <c r="BP1128" s="97"/>
      <c r="BQ1128" s="97"/>
      <c r="BR1128" s="97"/>
      <c r="BS1128" s="98"/>
      <c r="BU1128" s="118"/>
      <c r="BV1128" s="492"/>
    </row>
    <row r="1129" spans="1:74" ht="31.5" customHeight="1" x14ac:dyDescent="0.25">
      <c r="A1129" s="74">
        <v>42</v>
      </c>
      <c r="B1129" s="75">
        <v>747</v>
      </c>
      <c r="C1129" s="114" t="s">
        <v>923</v>
      </c>
      <c r="D1129" s="76" t="s">
        <v>3393</v>
      </c>
      <c r="E1129" s="76" t="s">
        <v>1055</v>
      </c>
      <c r="F1129" s="101"/>
      <c r="G1129" s="101"/>
      <c r="H1129" s="101"/>
      <c r="I1129" s="101"/>
      <c r="J1129" s="257"/>
      <c r="K1129" s="101"/>
      <c r="L1129" s="101"/>
      <c r="M1129" s="77"/>
      <c r="N1129" s="114" t="s">
        <v>2000</v>
      </c>
      <c r="O1129" s="114"/>
      <c r="P1129" s="76" t="str">
        <f>IF(COUNTIF(N1129,"*未確定*"),"番地未確定","")</f>
        <v/>
      </c>
      <c r="Q1129" s="102" t="s">
        <v>924</v>
      </c>
      <c r="R1129" s="103"/>
      <c r="S1129" s="48" t="s">
        <v>1853</v>
      </c>
      <c r="T1129" s="76" t="s">
        <v>925</v>
      </c>
      <c r="U1129" s="89">
        <v>42886</v>
      </c>
      <c r="V1129" s="90">
        <v>1</v>
      </c>
      <c r="W1129" s="399">
        <f t="shared" si="739"/>
        <v>864313</v>
      </c>
      <c r="X1129" s="171" t="s">
        <v>3528</v>
      </c>
      <c r="Y1129" s="419"/>
      <c r="Z1129" s="473" t="s">
        <v>4630</v>
      </c>
      <c r="AA1129" s="473" t="s">
        <v>4630</v>
      </c>
      <c r="AB1129" s="473" t="s">
        <v>4631</v>
      </c>
      <c r="AC1129" s="132" t="str">
        <f t="shared" si="764"/>
        <v>【支払済】</v>
      </c>
      <c r="AD1129" s="132">
        <v>42794</v>
      </c>
      <c r="AE1129" s="218">
        <v>42794</v>
      </c>
      <c r="AF1129" s="132" t="str">
        <f>+IF(AD1129=AE1129,"SAME","")</f>
        <v>SAME</v>
      </c>
      <c r="AG1129" s="132">
        <f>+IF(AE1129="",AD1129,IF(AD1129&gt;AE1129,AE1129,AD1129))</f>
        <v>42794</v>
      </c>
      <c r="AH1129" s="218"/>
      <c r="AI1129" s="219"/>
      <c r="AJ1129" s="220"/>
      <c r="AK1129" s="206"/>
      <c r="AL1129" s="227"/>
      <c r="AM1129" s="208">
        <v>864313</v>
      </c>
      <c r="AN1129" s="93"/>
      <c r="AO1129" s="49" t="str">
        <f t="shared" si="765"/>
        <v>長崎県西海市大瀬戸町松島外郷３４６２－１５</v>
      </c>
      <c r="AP1129" s="208"/>
      <c r="AQ1129" s="89">
        <v>42886</v>
      </c>
      <c r="AR1129" s="93">
        <v>864313</v>
      </c>
      <c r="AS1129" s="89"/>
      <c r="AT1129" s="93"/>
      <c r="AU1129" s="89"/>
      <c r="AV1129" s="93"/>
      <c r="AW1129" s="107"/>
      <c r="AX1129" s="103"/>
      <c r="AY1129" s="391">
        <f t="shared" si="742"/>
        <v>864313</v>
      </c>
      <c r="AZ1129" s="95">
        <f t="shared" si="743"/>
        <v>0</v>
      </c>
      <c r="BA1129" s="49" t="str">
        <f>N1129</f>
        <v>長崎県西海市大瀬戸町松島外郷３４６２－１５</v>
      </c>
      <c r="BB1129" s="48">
        <f>V1129</f>
        <v>1</v>
      </c>
      <c r="BC1129" s="96">
        <f>Y1129</f>
        <v>0</v>
      </c>
      <c r="BD1129" s="89" t="str">
        <f>AC1129</f>
        <v>【支払済】</v>
      </c>
      <c r="BE1129" s="97">
        <f>IF(OR(AC1129="期限未記載",AC1129="期限超過"),AZ1129,0)</f>
        <v>0</v>
      </c>
      <c r="BF1129" s="97">
        <f>IF(AND(BD1129&lt;=43506,BD1129&lt;&gt;""),AZ1129,0)</f>
        <v>0</v>
      </c>
      <c r="BG1129" s="97">
        <f>IF(AND(BD1129&lt;=43511,BD1129&gt;=43507),AZ1129,0)</f>
        <v>0</v>
      </c>
      <c r="BH1129" s="97">
        <f>IF(AND(BD1129&lt;=43516,BD1129&gt;=43512),AZ1129,0)</f>
        <v>0</v>
      </c>
      <c r="BI1129" s="97">
        <f>IF(AND(BD1129&lt;=43521,BD1129&gt;=43517),AZ1129,0)</f>
        <v>0</v>
      </c>
      <c r="BJ1129" s="97">
        <f>IF(AND(BD1129&lt;=43524,BD1129&gt;=43522),AZ1129,0)</f>
        <v>0</v>
      </c>
      <c r="BK1129" s="97">
        <f>IF(AND(BD1129&lt;=43529,BD1129&gt;=43525),AZ1129,0)</f>
        <v>0</v>
      </c>
      <c r="BL1129" s="97">
        <f>IF(AND(BD1129&lt;=43534,BD1129&gt;=43530),AZ1129,0)</f>
        <v>0</v>
      </c>
      <c r="BM1129" s="97">
        <f>IF(AND(BD1129&lt;=43539,BD1129&gt;=43535),AZ1129,0)</f>
        <v>0</v>
      </c>
      <c r="BN1129" s="97">
        <f>IF(AND(BD1129&lt;=43544,BD1129&gt;=43540),AZ1129,0)</f>
        <v>0</v>
      </c>
      <c r="BO1129" s="97">
        <f>IF(AND(BD1129&lt;=43549,BD1129&gt;=43545),AZ1129,0)</f>
        <v>0</v>
      </c>
      <c r="BP1129" s="97">
        <f>IF(AND(BD1129&lt;=43555,BD1129&gt;=43550),AZ1129,0)</f>
        <v>0</v>
      </c>
      <c r="BQ1129" s="97">
        <f>IF(AND(BD1129&lt;=43560,BD1129&gt;=43556),AZ1129,0)</f>
        <v>0</v>
      </c>
      <c r="BR1129" s="97">
        <f>IF(AND($BD1129&lt;=43565,$BD1129&gt;=43561),$AZ1129,0)</f>
        <v>0</v>
      </c>
      <c r="BS1129" s="98">
        <f>AZ1129-SUM(BE1129:BR1129)</f>
        <v>0</v>
      </c>
      <c r="BT1129" s="184"/>
      <c r="BU1129" s="118"/>
      <c r="BV1129" s="492"/>
    </row>
    <row r="1130" spans="1:74" ht="31.5" customHeight="1" x14ac:dyDescent="0.25">
      <c r="A1130" s="74">
        <v>42</v>
      </c>
      <c r="B1130" s="75">
        <v>745</v>
      </c>
      <c r="C1130" s="114" t="s">
        <v>2092</v>
      </c>
      <c r="D1130" s="76" t="s">
        <v>3393</v>
      </c>
      <c r="E1130" s="76" t="s">
        <v>1021</v>
      </c>
      <c r="F1130" s="101"/>
      <c r="G1130" s="101"/>
      <c r="H1130" s="101"/>
      <c r="I1130" s="101"/>
      <c r="J1130" s="257"/>
      <c r="K1130" s="101"/>
      <c r="L1130" s="101"/>
      <c r="M1130" s="77"/>
      <c r="N1130" s="114" t="s">
        <v>1998</v>
      </c>
      <c r="O1130" s="114"/>
      <c r="P1130" s="76" t="str">
        <f>IF(COUNTIF(N1130,"*未確定*"),"番地未確定","")</f>
        <v/>
      </c>
      <c r="Q1130" s="102" t="s">
        <v>98</v>
      </c>
      <c r="R1130" s="103"/>
      <c r="S1130" s="48" t="s">
        <v>1853</v>
      </c>
      <c r="T1130" s="76" t="s">
        <v>97</v>
      </c>
      <c r="U1130" s="89"/>
      <c r="V1130" s="90">
        <v>2</v>
      </c>
      <c r="W1130" s="399">
        <f t="shared" si="739"/>
        <v>701734.5</v>
      </c>
      <c r="X1130" s="171" t="s">
        <v>3529</v>
      </c>
      <c r="Y1130" s="419"/>
      <c r="Z1130" s="473" t="s">
        <v>4630</v>
      </c>
      <c r="AA1130" s="473" t="s">
        <v>4630</v>
      </c>
      <c r="AB1130" s="473" t="s">
        <v>4631</v>
      </c>
      <c r="AC1130" s="132" t="str">
        <f t="shared" si="764"/>
        <v>【支払済】</v>
      </c>
      <c r="AD1130" s="132">
        <v>42825</v>
      </c>
      <c r="AE1130" s="132">
        <v>42825</v>
      </c>
      <c r="AF1130" s="132" t="str">
        <f>+IF(AD1130=AE1130,"SAME","")</f>
        <v>SAME</v>
      </c>
      <c r="AG1130" s="132">
        <f>+IF(AE1130="",AD1130,IF(AD1130&gt;AE1130,AE1130,AD1130))</f>
        <v>42825</v>
      </c>
      <c r="AH1130" s="132"/>
      <c r="AI1130" s="204"/>
      <c r="AJ1130" s="205"/>
      <c r="AK1130" s="206"/>
      <c r="AL1130" s="207"/>
      <c r="AM1130" s="208">
        <v>1403469</v>
      </c>
      <c r="AN1130" s="93"/>
      <c r="AO1130" s="49" t="str">
        <f t="shared" si="765"/>
        <v>長崎県大村市東大村２－１１０４－１－１～２</v>
      </c>
      <c r="AP1130" s="208"/>
      <c r="AQ1130" s="89">
        <v>43069</v>
      </c>
      <c r="AR1130" s="93">
        <v>1403469</v>
      </c>
      <c r="AS1130" s="89"/>
      <c r="AT1130" s="93"/>
      <c r="AU1130" s="89"/>
      <c r="AV1130" s="93"/>
      <c r="AW1130" s="107"/>
      <c r="AX1130" s="103"/>
      <c r="AY1130" s="391">
        <f t="shared" si="742"/>
        <v>1403469</v>
      </c>
      <c r="AZ1130" s="95">
        <f t="shared" si="743"/>
        <v>0</v>
      </c>
      <c r="BA1130" s="49" t="str">
        <f>N1130</f>
        <v>長崎県大村市東大村２－１１０４－１－１～２</v>
      </c>
      <c r="BB1130" s="48">
        <f>V1130</f>
        <v>2</v>
      </c>
      <c r="BC1130" s="96">
        <f>Y1130</f>
        <v>0</v>
      </c>
      <c r="BD1130" s="89" t="str">
        <f>AC1130</f>
        <v>【支払済】</v>
      </c>
      <c r="BE1130" s="97">
        <f>IF(OR(AC1130="期限未記載",AC1130="期限超過"),AZ1130,0)</f>
        <v>0</v>
      </c>
      <c r="BF1130" s="97">
        <f>IF(AND(BD1130&lt;=43506,BD1130&lt;&gt;""),AZ1130,0)</f>
        <v>0</v>
      </c>
      <c r="BG1130" s="97">
        <f>IF(AND(BD1130&lt;=43511,BD1130&gt;=43507),AZ1130,0)</f>
        <v>0</v>
      </c>
      <c r="BH1130" s="97">
        <f>IF(AND(BD1130&lt;=43516,BD1130&gt;=43512),AZ1130,0)</f>
        <v>0</v>
      </c>
      <c r="BI1130" s="97">
        <f>IF(AND(BD1130&lt;=43521,BD1130&gt;=43517),AZ1130,0)</f>
        <v>0</v>
      </c>
      <c r="BJ1130" s="97">
        <f>IF(AND(BD1130&lt;=43524,BD1130&gt;=43522),AZ1130,0)</f>
        <v>0</v>
      </c>
      <c r="BK1130" s="97">
        <f>IF(AND(BD1130&lt;=43529,BD1130&gt;=43525),AZ1130,0)</f>
        <v>0</v>
      </c>
      <c r="BL1130" s="97">
        <f>IF(AND(BD1130&lt;=43534,BD1130&gt;=43530),AZ1130,0)</f>
        <v>0</v>
      </c>
      <c r="BM1130" s="97">
        <f>IF(AND(BD1130&lt;=43539,BD1130&gt;=43535),AZ1130,0)</f>
        <v>0</v>
      </c>
      <c r="BN1130" s="97">
        <f>IF(AND(BD1130&lt;=43544,BD1130&gt;=43540),AZ1130,0)</f>
        <v>0</v>
      </c>
      <c r="BO1130" s="97">
        <f>IF(AND(BD1130&lt;=43549,BD1130&gt;=43545),AZ1130,0)</f>
        <v>0</v>
      </c>
      <c r="BP1130" s="97">
        <f>IF(AND(BD1130&lt;=43555,BD1130&gt;=43550),AZ1130,0)</f>
        <v>0</v>
      </c>
      <c r="BQ1130" s="97">
        <f>IF(AND(BD1130&lt;=43560,BD1130&gt;=43556),AZ1130,0)</f>
        <v>0</v>
      </c>
      <c r="BR1130" s="97">
        <f>IF(AND($BD1130&lt;=43565,$BD1130&gt;=43561),$AZ1130,0)</f>
        <v>0</v>
      </c>
      <c r="BS1130" s="98">
        <f>AZ1130-SUM(BE1130:BR1130)</f>
        <v>0</v>
      </c>
      <c r="BT1130" s="184"/>
      <c r="BU1130" s="118"/>
      <c r="BV1130" s="492"/>
    </row>
    <row r="1131" spans="1:74" ht="31.5" customHeight="1" x14ac:dyDescent="0.25">
      <c r="A1131" s="74">
        <v>42</v>
      </c>
      <c r="B1131" s="75">
        <v>746</v>
      </c>
      <c r="C1131" s="114" t="s">
        <v>2092</v>
      </c>
      <c r="D1131" s="76" t="s">
        <v>3393</v>
      </c>
      <c r="E1131" s="76" t="s">
        <v>1057</v>
      </c>
      <c r="F1131" s="101"/>
      <c r="G1131" s="101"/>
      <c r="H1131" s="101"/>
      <c r="I1131" s="101"/>
      <c r="J1131" s="257"/>
      <c r="K1131" s="101"/>
      <c r="L1131" s="101"/>
      <c r="M1131" s="77"/>
      <c r="N1131" s="114" t="s">
        <v>1999</v>
      </c>
      <c r="O1131" s="114"/>
      <c r="P1131" s="76" t="str">
        <f>IF(COUNTIF(N1131,"*未確定*"),"番地未確定","")</f>
        <v/>
      </c>
      <c r="Q1131" s="102" t="s">
        <v>922</v>
      </c>
      <c r="R1131" s="103"/>
      <c r="S1131" s="48" t="s">
        <v>1853</v>
      </c>
      <c r="T1131" s="76" t="s">
        <v>97</v>
      </c>
      <c r="U1131" s="89">
        <v>43069</v>
      </c>
      <c r="V1131" s="90">
        <v>2</v>
      </c>
      <c r="W1131" s="399">
        <f t="shared" si="739"/>
        <v>570737</v>
      </c>
      <c r="X1131" s="171" t="s">
        <v>3530</v>
      </c>
      <c r="Y1131" s="419"/>
      <c r="Z1131" s="473" t="s">
        <v>4631</v>
      </c>
      <c r="AA1131" s="473" t="s">
        <v>4630</v>
      </c>
      <c r="AB1131" s="473" t="s">
        <v>4631</v>
      </c>
      <c r="AC1131" s="132" t="str">
        <f t="shared" si="764"/>
        <v>【支払済】</v>
      </c>
      <c r="AD1131" s="132">
        <v>42681</v>
      </c>
      <c r="AE1131" s="132">
        <v>42678</v>
      </c>
      <c r="AF1131" s="132" t="str">
        <f>+IF(AD1131=AE1131,"SAME","")</f>
        <v/>
      </c>
      <c r="AG1131" s="132">
        <f>+IF(AE1131="",AD1131,IF(AD1131&gt;AE1131,AE1131,AD1131))</f>
        <v>42678</v>
      </c>
      <c r="AH1131" s="132"/>
      <c r="AI1131" s="204"/>
      <c r="AJ1131" s="205"/>
      <c r="AK1131" s="206"/>
      <c r="AL1131" s="207"/>
      <c r="AM1131" s="208">
        <v>1141474</v>
      </c>
      <c r="AN1131" s="93"/>
      <c r="AO1131" s="49" t="str">
        <f t="shared" si="765"/>
        <v>長崎県大村市木場１－５６－３－１～３</v>
      </c>
      <c r="AP1131" s="208"/>
      <c r="AQ1131" s="89">
        <v>43069</v>
      </c>
      <c r="AR1131" s="93">
        <v>1141474</v>
      </c>
      <c r="AS1131" s="89"/>
      <c r="AT1131" s="93"/>
      <c r="AU1131" s="89"/>
      <c r="AV1131" s="93"/>
      <c r="AW1131" s="107"/>
      <c r="AX1131" s="103"/>
      <c r="AY1131" s="391">
        <f t="shared" si="742"/>
        <v>1141474</v>
      </c>
      <c r="AZ1131" s="95">
        <f t="shared" si="743"/>
        <v>0</v>
      </c>
      <c r="BA1131" s="49" t="str">
        <f>N1131</f>
        <v>長崎県大村市木場１－５６－３－１～３</v>
      </c>
      <c r="BB1131" s="48">
        <f>V1131</f>
        <v>2</v>
      </c>
      <c r="BC1131" s="96">
        <f>Y1131</f>
        <v>0</v>
      </c>
      <c r="BD1131" s="89" t="str">
        <f>AC1131</f>
        <v>【支払済】</v>
      </c>
      <c r="BE1131" s="97">
        <f>IF(OR(AC1131="期限未記載",AC1131="期限超過"),AZ1131,0)</f>
        <v>0</v>
      </c>
      <c r="BF1131" s="97">
        <f>IF(AND(BD1131&lt;=43506,BD1131&lt;&gt;""),AZ1131,0)</f>
        <v>0</v>
      </c>
      <c r="BG1131" s="97">
        <f>IF(AND(BD1131&lt;=43511,BD1131&gt;=43507),AZ1131,0)</f>
        <v>0</v>
      </c>
      <c r="BH1131" s="97">
        <f>IF(AND(BD1131&lt;=43516,BD1131&gt;=43512),AZ1131,0)</f>
        <v>0</v>
      </c>
      <c r="BI1131" s="97">
        <f>IF(AND(BD1131&lt;=43521,BD1131&gt;=43517),AZ1131,0)</f>
        <v>0</v>
      </c>
      <c r="BJ1131" s="97">
        <f>IF(AND(BD1131&lt;=43524,BD1131&gt;=43522),AZ1131,0)</f>
        <v>0</v>
      </c>
      <c r="BK1131" s="97">
        <f>IF(AND(BD1131&lt;=43529,BD1131&gt;=43525),AZ1131,0)</f>
        <v>0</v>
      </c>
      <c r="BL1131" s="97">
        <f>IF(AND(BD1131&lt;=43534,BD1131&gt;=43530),AZ1131,0)</f>
        <v>0</v>
      </c>
      <c r="BM1131" s="97">
        <f>IF(AND(BD1131&lt;=43539,BD1131&gt;=43535),AZ1131,0)</f>
        <v>0</v>
      </c>
      <c r="BN1131" s="97">
        <f>IF(AND(BD1131&lt;=43544,BD1131&gt;=43540),AZ1131,0)</f>
        <v>0</v>
      </c>
      <c r="BO1131" s="97">
        <f>IF(AND(BD1131&lt;=43549,BD1131&gt;=43545),AZ1131,0)</f>
        <v>0</v>
      </c>
      <c r="BP1131" s="97">
        <f>IF(AND(BD1131&lt;=43555,BD1131&gt;=43550),AZ1131,0)</f>
        <v>0</v>
      </c>
      <c r="BQ1131" s="97">
        <f>IF(AND(BD1131&lt;=43560,BD1131&gt;=43556),AZ1131,0)</f>
        <v>0</v>
      </c>
      <c r="BR1131" s="97">
        <f>IF(AND($BD1131&lt;=43565,$BD1131&gt;=43561),$AZ1131,0)</f>
        <v>0</v>
      </c>
      <c r="BS1131" s="98">
        <f>AZ1131-SUM(BE1131:BR1131)</f>
        <v>0</v>
      </c>
      <c r="BT1131" s="184"/>
      <c r="BU1131" s="118"/>
      <c r="BV1131" s="492"/>
    </row>
    <row r="1132" spans="1:74" ht="31.5" customHeight="1" x14ac:dyDescent="0.25">
      <c r="A1132" s="74">
        <v>42</v>
      </c>
      <c r="B1132" s="75">
        <v>748</v>
      </c>
      <c r="C1132" s="114" t="s">
        <v>926</v>
      </c>
      <c r="D1132" s="349" t="s">
        <v>4128</v>
      </c>
      <c r="E1132" s="76" t="s">
        <v>1058</v>
      </c>
      <c r="F1132" s="101"/>
      <c r="G1132" s="101"/>
      <c r="H1132" s="101"/>
      <c r="I1132" s="101"/>
      <c r="J1132" s="257"/>
      <c r="K1132" s="101"/>
      <c r="L1132" s="380" t="s">
        <v>4249</v>
      </c>
      <c r="M1132" s="77"/>
      <c r="N1132" s="114" t="s">
        <v>2001</v>
      </c>
      <c r="O1132" s="114"/>
      <c r="P1132" s="76" t="str">
        <f>IF(COUNTIF(N1132,"*未確定*"),"番地未確定","")</f>
        <v/>
      </c>
      <c r="Q1132" s="102" t="s">
        <v>927</v>
      </c>
      <c r="R1132" s="103"/>
      <c r="S1132" s="48" t="s">
        <v>1853</v>
      </c>
      <c r="T1132" s="76" t="s">
        <v>925</v>
      </c>
      <c r="U1132" s="89">
        <v>42886</v>
      </c>
      <c r="V1132" s="90">
        <v>1</v>
      </c>
      <c r="W1132" s="399">
        <f t="shared" si="739"/>
        <v>1271198</v>
      </c>
      <c r="X1132" s="171" t="s">
        <v>3531</v>
      </c>
      <c r="Y1132" s="419"/>
      <c r="Z1132" s="473" t="s">
        <v>4630</v>
      </c>
      <c r="AA1132" s="473" t="s">
        <v>4631</v>
      </c>
      <c r="AB1132" s="473" t="s">
        <v>4631</v>
      </c>
      <c r="AC1132" s="132" t="str">
        <f t="shared" si="764"/>
        <v>【支払済】</v>
      </c>
      <c r="AD1132" s="132">
        <v>42808</v>
      </c>
      <c r="AE1132" s="218">
        <v>42808</v>
      </c>
      <c r="AF1132" s="132" t="str">
        <f>+IF(AD1132=AE1132,"SAME","")</f>
        <v>SAME</v>
      </c>
      <c r="AG1132" s="132">
        <f>+IF(AE1132="",AD1132,IF(AD1132&gt;AE1132,AE1132,AD1132))</f>
        <v>42808</v>
      </c>
      <c r="AH1132" s="218"/>
      <c r="AI1132" s="219"/>
      <c r="AJ1132" s="220"/>
      <c r="AK1132" s="206"/>
      <c r="AL1132" s="227"/>
      <c r="AM1132" s="208">
        <v>1271198</v>
      </c>
      <c r="AN1132" s="93"/>
      <c r="AO1132" s="49" t="str">
        <f t="shared" si="765"/>
        <v>長崎県長崎市野母町１６９０－３</v>
      </c>
      <c r="AP1132" s="208">
        <v>1271198</v>
      </c>
      <c r="AQ1132" s="89">
        <v>42886</v>
      </c>
      <c r="AR1132" s="93">
        <v>1271198</v>
      </c>
      <c r="AS1132" s="89"/>
      <c r="AT1132" s="93"/>
      <c r="AU1132" s="89"/>
      <c r="AV1132" s="93"/>
      <c r="AW1132" s="107"/>
      <c r="AX1132" s="103"/>
      <c r="AY1132" s="391">
        <f t="shared" si="742"/>
        <v>1271198</v>
      </c>
      <c r="AZ1132" s="95">
        <f t="shared" si="743"/>
        <v>0</v>
      </c>
      <c r="BA1132" s="49" t="str">
        <f>N1132</f>
        <v>長崎県長崎市野母町１６９０－３</v>
      </c>
      <c r="BB1132" s="48">
        <f>V1132</f>
        <v>1</v>
      </c>
      <c r="BC1132" s="96">
        <f>Y1132</f>
        <v>0</v>
      </c>
      <c r="BD1132" s="89" t="str">
        <f>AC1132</f>
        <v>【支払済】</v>
      </c>
      <c r="BE1132" s="97">
        <f>IF(OR(AC1132="期限未記載",AC1132="期限超過"),AZ1132,0)</f>
        <v>0</v>
      </c>
      <c r="BF1132" s="97">
        <f>IF(AND(BD1132&lt;=43506,BD1132&lt;&gt;""),AZ1132,0)</f>
        <v>0</v>
      </c>
      <c r="BG1132" s="97">
        <f>IF(AND(BD1132&lt;=43511,BD1132&gt;=43507),AZ1132,0)</f>
        <v>0</v>
      </c>
      <c r="BH1132" s="97">
        <f>IF(AND(BD1132&lt;=43516,BD1132&gt;=43512),AZ1132,0)</f>
        <v>0</v>
      </c>
      <c r="BI1132" s="97">
        <f>IF(AND(BD1132&lt;=43521,BD1132&gt;=43517),AZ1132,0)</f>
        <v>0</v>
      </c>
      <c r="BJ1132" s="97">
        <f>IF(AND(BD1132&lt;=43524,BD1132&gt;=43522),AZ1132,0)</f>
        <v>0</v>
      </c>
      <c r="BK1132" s="97">
        <f>IF(AND(BD1132&lt;=43529,BD1132&gt;=43525),AZ1132,0)</f>
        <v>0</v>
      </c>
      <c r="BL1132" s="97">
        <f>IF(AND(BD1132&lt;=43534,BD1132&gt;=43530),AZ1132,0)</f>
        <v>0</v>
      </c>
      <c r="BM1132" s="97">
        <f>IF(AND(BD1132&lt;=43539,BD1132&gt;=43535),AZ1132,0)</f>
        <v>0</v>
      </c>
      <c r="BN1132" s="97">
        <f>IF(AND(BD1132&lt;=43544,BD1132&gt;=43540),AZ1132,0)</f>
        <v>0</v>
      </c>
      <c r="BO1132" s="97">
        <f>IF(AND(BD1132&lt;=43549,BD1132&gt;=43545),AZ1132,0)</f>
        <v>0</v>
      </c>
      <c r="BP1132" s="97">
        <f>IF(AND(BD1132&lt;=43555,BD1132&gt;=43550),AZ1132,0)</f>
        <v>0</v>
      </c>
      <c r="BQ1132" s="97">
        <f>IF(AND(BD1132&lt;=43560,BD1132&gt;=43556),AZ1132,0)</f>
        <v>0</v>
      </c>
      <c r="BR1132" s="97">
        <f>IF(AND($BD1132&lt;=43565,$BD1132&gt;=43561),$AZ1132,0)</f>
        <v>0</v>
      </c>
      <c r="BS1132" s="98">
        <f>AZ1132-SUM(BE1132:BR1132)</f>
        <v>0</v>
      </c>
      <c r="BT1132" s="184"/>
      <c r="BU1132" s="118"/>
      <c r="BV1132" s="492"/>
    </row>
    <row r="1133" spans="1:74" ht="31.5" customHeight="1" x14ac:dyDescent="0.25">
      <c r="A1133" s="74">
        <v>42</v>
      </c>
      <c r="B1133" s="75">
        <v>970</v>
      </c>
      <c r="C1133" s="49" t="s">
        <v>2338</v>
      </c>
      <c r="D1133" s="76" t="s">
        <v>2906</v>
      </c>
      <c r="E1133" s="48"/>
      <c r="F1133" s="87" t="s">
        <v>2912</v>
      </c>
      <c r="G1133" s="87"/>
      <c r="H1133" s="87"/>
      <c r="I1133" s="87"/>
      <c r="J1133" s="109"/>
      <c r="K1133" s="87"/>
      <c r="L1133" s="87"/>
      <c r="M1133" s="48" t="s">
        <v>2972</v>
      </c>
      <c r="N1133" s="49" t="s">
        <v>3657</v>
      </c>
      <c r="O1133" s="76" t="s">
        <v>3745</v>
      </c>
      <c r="P1133" s="49"/>
      <c r="Q1133" s="88"/>
      <c r="R1133" s="49"/>
      <c r="S1133" s="76" t="s">
        <v>2341</v>
      </c>
      <c r="T1133" s="76" t="s">
        <v>2344</v>
      </c>
      <c r="U1133" s="89"/>
      <c r="V1133" s="90">
        <v>1</v>
      </c>
      <c r="W1133" s="399">
        <f t="shared" si="739"/>
        <v>1057794</v>
      </c>
      <c r="X1133" s="171" t="s">
        <v>2852</v>
      </c>
      <c r="Y1133" s="419"/>
      <c r="Z1133" s="473" t="s">
        <v>4631</v>
      </c>
      <c r="AA1133" s="473" t="s">
        <v>4630</v>
      </c>
      <c r="AB1133" s="473" t="s">
        <v>4631</v>
      </c>
      <c r="AC1133" s="132" t="str">
        <f t="shared" si="764"/>
        <v>【支払済】</v>
      </c>
      <c r="AD1133" s="132">
        <v>43549</v>
      </c>
      <c r="AE1133" s="132"/>
      <c r="AF1133" s="132"/>
      <c r="AG1133" s="132"/>
      <c r="AH1133" s="132"/>
      <c r="AI1133" s="204"/>
      <c r="AJ1133" s="205"/>
      <c r="AK1133" s="206"/>
      <c r="AL1133" s="207"/>
      <c r="AM1133" s="208">
        <v>1057794</v>
      </c>
      <c r="AN1133" s="93"/>
      <c r="AO1133" s="49" t="str">
        <f t="shared" si="765"/>
        <v>長崎県佐世保市中通町５０３－３</v>
      </c>
      <c r="AP1133" s="208">
        <v>1057791</v>
      </c>
      <c r="AQ1133" s="89">
        <v>43577</v>
      </c>
      <c r="AR1133" s="93">
        <v>1057794</v>
      </c>
      <c r="AS1133" s="89"/>
      <c r="AT1133" s="93"/>
      <c r="AU1133" s="89"/>
      <c r="AV1133" s="93"/>
      <c r="AW1133" s="89"/>
      <c r="AX1133" s="94"/>
      <c r="AY1133" s="391">
        <f t="shared" si="742"/>
        <v>1057794</v>
      </c>
      <c r="AZ1133" s="99">
        <f t="shared" si="743"/>
        <v>0</v>
      </c>
      <c r="BA1133" s="49"/>
      <c r="BB1133" s="48"/>
      <c r="BC1133" s="96"/>
      <c r="BD1133" s="89"/>
      <c r="BE1133" s="97"/>
      <c r="BF1133" s="97"/>
      <c r="BG1133" s="97"/>
      <c r="BH1133" s="97"/>
      <c r="BI1133" s="97"/>
      <c r="BJ1133" s="97"/>
      <c r="BK1133" s="97"/>
      <c r="BL1133" s="97"/>
      <c r="BM1133" s="97"/>
      <c r="BN1133" s="97"/>
      <c r="BO1133" s="97"/>
      <c r="BP1133" s="97"/>
      <c r="BQ1133" s="97"/>
      <c r="BR1133" s="97"/>
      <c r="BS1133" s="98"/>
      <c r="BT1133" s="183"/>
      <c r="BU1133" s="118"/>
      <c r="BV1133" s="492"/>
    </row>
    <row r="1134" spans="1:74" ht="31.5" customHeight="1" x14ac:dyDescent="0.25">
      <c r="A1134" s="74">
        <v>42</v>
      </c>
      <c r="B1134" s="75">
        <v>969</v>
      </c>
      <c r="C1134" s="49" t="s">
        <v>2338</v>
      </c>
      <c r="D1134" s="76" t="s">
        <v>2906</v>
      </c>
      <c r="E1134" s="48"/>
      <c r="F1134" s="87" t="s">
        <v>2914</v>
      </c>
      <c r="G1134" s="87"/>
      <c r="H1134" s="87"/>
      <c r="I1134" s="87"/>
      <c r="J1134" s="109"/>
      <c r="K1134" s="87"/>
      <c r="L1134" s="87" t="s">
        <v>4265</v>
      </c>
      <c r="M1134" s="48" t="s">
        <v>2972</v>
      </c>
      <c r="N1134" s="49" t="s">
        <v>2339</v>
      </c>
      <c r="O1134" s="76" t="s">
        <v>3745</v>
      </c>
      <c r="P1134" s="49"/>
      <c r="Q1134" s="88"/>
      <c r="R1134" s="49"/>
      <c r="S1134" s="76" t="s">
        <v>2340</v>
      </c>
      <c r="T1134" s="76" t="s">
        <v>2344</v>
      </c>
      <c r="U1134" s="89"/>
      <c r="V1134" s="90">
        <v>1</v>
      </c>
      <c r="W1134" s="399">
        <f t="shared" si="739"/>
        <v>1148257</v>
      </c>
      <c r="X1134" s="172" t="s">
        <v>3063</v>
      </c>
      <c r="Y1134" s="419"/>
      <c r="Z1134" s="473" t="s">
        <v>4631</v>
      </c>
      <c r="AA1134" s="473" t="s">
        <v>4630</v>
      </c>
      <c r="AB1134" s="473" t="s">
        <v>4631</v>
      </c>
      <c r="AC1134" s="132" t="str">
        <f t="shared" si="764"/>
        <v>【支払済】</v>
      </c>
      <c r="AD1134" s="132">
        <v>43549</v>
      </c>
      <c r="AE1134" s="132"/>
      <c r="AF1134" s="132"/>
      <c r="AG1134" s="132"/>
      <c r="AH1134" s="132"/>
      <c r="AI1134" s="204"/>
      <c r="AJ1134" s="205"/>
      <c r="AK1134" s="206"/>
      <c r="AL1134" s="207"/>
      <c r="AM1134" s="208">
        <v>1148257</v>
      </c>
      <c r="AN1134" s="93"/>
      <c r="AO1134" s="49" t="str">
        <f t="shared" si="765"/>
        <v>長崎県佐世保市船越町1893-1</v>
      </c>
      <c r="AP1134" s="208">
        <v>1148257</v>
      </c>
      <c r="AQ1134" s="89">
        <v>43577</v>
      </c>
      <c r="AR1134" s="93">
        <v>1148257</v>
      </c>
      <c r="AS1134" s="89"/>
      <c r="AT1134" s="93"/>
      <c r="AU1134" s="89"/>
      <c r="AV1134" s="93"/>
      <c r="AW1134" s="89"/>
      <c r="AX1134" s="94"/>
      <c r="AY1134" s="391">
        <f t="shared" si="742"/>
        <v>1148257</v>
      </c>
      <c r="AZ1134" s="99">
        <f t="shared" si="743"/>
        <v>0</v>
      </c>
      <c r="BA1134" s="49"/>
      <c r="BB1134" s="48"/>
      <c r="BC1134" s="96"/>
      <c r="BD1134" s="89"/>
      <c r="BE1134" s="97"/>
      <c r="BF1134" s="97"/>
      <c r="BG1134" s="97"/>
      <c r="BH1134" s="97"/>
      <c r="BI1134" s="97"/>
      <c r="BJ1134" s="97"/>
      <c r="BK1134" s="97"/>
      <c r="BL1134" s="97"/>
      <c r="BM1134" s="97"/>
      <c r="BN1134" s="97"/>
      <c r="BO1134" s="97"/>
      <c r="BP1134" s="97"/>
      <c r="BQ1134" s="97"/>
      <c r="BR1134" s="97"/>
      <c r="BS1134" s="98"/>
      <c r="BU1134" s="118"/>
      <c r="BV1134" s="492"/>
    </row>
    <row r="1135" spans="1:74" ht="31.5" customHeight="1" x14ac:dyDescent="0.25">
      <c r="A1135" s="74">
        <v>42</v>
      </c>
      <c r="B1135" s="75">
        <v>971</v>
      </c>
      <c r="C1135" s="49" t="s">
        <v>2338</v>
      </c>
      <c r="D1135" s="76" t="s">
        <v>2906</v>
      </c>
      <c r="E1135" s="48"/>
      <c r="F1135" s="87" t="s">
        <v>2913</v>
      </c>
      <c r="G1135" s="87"/>
      <c r="H1135" s="87"/>
      <c r="I1135" s="87"/>
      <c r="J1135" s="109"/>
      <c r="K1135" s="87"/>
      <c r="L1135" s="87"/>
      <c r="M1135" s="48" t="s">
        <v>2972</v>
      </c>
      <c r="N1135" s="49" t="s">
        <v>2342</v>
      </c>
      <c r="O1135" s="49"/>
      <c r="P1135" s="49"/>
      <c r="Q1135" s="88"/>
      <c r="R1135" s="49"/>
      <c r="S1135" s="76" t="s">
        <v>2341</v>
      </c>
      <c r="T1135" s="76" t="s">
        <v>2344</v>
      </c>
      <c r="U1135" s="89"/>
      <c r="V1135" s="90">
        <v>1</v>
      </c>
      <c r="W1135" s="399">
        <f t="shared" si="739"/>
        <v>1148257</v>
      </c>
      <c r="X1135" s="172" t="s">
        <v>3063</v>
      </c>
      <c r="Y1135" s="76"/>
      <c r="Z1135" s="473" t="s">
        <v>4576</v>
      </c>
      <c r="AA1135" s="473" t="s">
        <v>4575</v>
      </c>
      <c r="AB1135" s="473" t="s">
        <v>4576</v>
      </c>
      <c r="AC1135" s="132">
        <v>43577</v>
      </c>
      <c r="AD1135" s="132">
        <v>43549</v>
      </c>
      <c r="AE1135" s="132"/>
      <c r="AF1135" s="132"/>
      <c r="AG1135" s="132"/>
      <c r="AH1135" s="132"/>
      <c r="AI1135" s="204"/>
      <c r="AJ1135" s="205"/>
      <c r="AK1135" s="206"/>
      <c r="AL1135" s="207"/>
      <c r="AM1135" s="208">
        <v>1148257</v>
      </c>
      <c r="AN1135" s="93"/>
      <c r="AO1135" s="49"/>
      <c r="AP1135" s="49"/>
      <c r="AQ1135" s="89"/>
      <c r="AR1135" s="93"/>
      <c r="AS1135" s="89"/>
      <c r="AT1135" s="93"/>
      <c r="AU1135" s="89"/>
      <c r="AV1135" s="93"/>
      <c r="AW1135" s="89"/>
      <c r="AX1135" s="94"/>
      <c r="AY1135" s="391">
        <f t="shared" si="742"/>
        <v>0</v>
      </c>
      <c r="AZ1135" s="99">
        <f t="shared" si="743"/>
        <v>1148257</v>
      </c>
      <c r="BA1135" s="49"/>
      <c r="BB1135" s="48"/>
      <c r="BC1135" s="96"/>
      <c r="BD1135" s="89"/>
      <c r="BE1135" s="97"/>
      <c r="BF1135" s="97"/>
      <c r="BG1135" s="97"/>
      <c r="BH1135" s="97"/>
      <c r="BI1135" s="97"/>
      <c r="BJ1135" s="97"/>
      <c r="BK1135" s="97"/>
      <c r="BL1135" s="97"/>
      <c r="BM1135" s="97"/>
      <c r="BN1135" s="97"/>
      <c r="BO1135" s="97"/>
      <c r="BP1135" s="97"/>
      <c r="BQ1135" s="97"/>
      <c r="BR1135" s="97"/>
      <c r="BS1135" s="98"/>
      <c r="BU1135" s="118" t="s">
        <v>3722</v>
      </c>
      <c r="BV1135" s="103"/>
    </row>
    <row r="1136" spans="1:74" ht="31.5" customHeight="1" x14ac:dyDescent="0.25">
      <c r="A1136" s="74">
        <v>43</v>
      </c>
      <c r="B1136" s="75">
        <v>771</v>
      </c>
      <c r="C1136" s="114" t="s">
        <v>332</v>
      </c>
      <c r="D1136" s="76" t="s">
        <v>3393</v>
      </c>
      <c r="E1136" s="76" t="s">
        <v>1730</v>
      </c>
      <c r="F1136" s="101"/>
      <c r="G1136" s="101"/>
      <c r="H1136" s="101"/>
      <c r="I1136" s="101"/>
      <c r="J1136" s="257"/>
      <c r="K1136" s="101"/>
      <c r="L1136" s="101"/>
      <c r="M1136" s="77" t="s">
        <v>3442</v>
      </c>
      <c r="N1136" s="114" t="s">
        <v>334</v>
      </c>
      <c r="O1136" s="114"/>
      <c r="P1136" s="49"/>
      <c r="Q1136" s="102" t="s">
        <v>333</v>
      </c>
      <c r="R1136" s="103" t="s">
        <v>334</v>
      </c>
      <c r="S1136" s="48" t="s">
        <v>1853</v>
      </c>
      <c r="T1136" s="76" t="s">
        <v>335</v>
      </c>
      <c r="U1136" s="89"/>
      <c r="V1136" s="90">
        <v>27</v>
      </c>
      <c r="W1136" s="399">
        <f t="shared" si="739"/>
        <v>66469592.59259259</v>
      </c>
      <c r="X1136" s="171" t="s">
        <v>3378</v>
      </c>
      <c r="Y1136" s="121"/>
      <c r="Z1136" s="473" t="s">
        <v>4576</v>
      </c>
      <c r="AA1136" s="473" t="s">
        <v>4576</v>
      </c>
      <c r="AB1136" s="473" t="s">
        <v>4576</v>
      </c>
      <c r="AC1136" s="121"/>
      <c r="AD1136" s="132">
        <v>42835</v>
      </c>
      <c r="AE1136" s="132"/>
      <c r="AF1136" s="132" t="str">
        <f t="shared" ref="AF1136:AF1167" si="766">+IF(AD1136=AE1136,"SAME","")</f>
        <v/>
      </c>
      <c r="AG1136" s="132">
        <f t="shared" ref="AG1136:AG1167" si="767">+IF(AE1136="",AD1136,IF(AD1136&gt;AE1136,AE1136,AD1136))</f>
        <v>42835</v>
      </c>
      <c r="AH1136" s="132"/>
      <c r="AI1136" s="132"/>
      <c r="AJ1136" s="132"/>
      <c r="AK1136" s="112"/>
      <c r="AL1136" s="132"/>
      <c r="AM1136" s="213"/>
      <c r="AN1136" s="111">
        <v>1794679000</v>
      </c>
      <c r="AO1136" s="49" t="str">
        <f t="shared" ref="AO1136:AO1167" si="768">N1136</f>
        <v>熊本県阿蘇郡産山村大利字大リエ３４６－１</v>
      </c>
      <c r="AP1136" s="49"/>
      <c r="AQ1136" s="89"/>
      <c r="AR1136" s="93"/>
      <c r="AS1136" s="89"/>
      <c r="AT1136" s="93"/>
      <c r="AU1136" s="89"/>
      <c r="AV1136" s="93"/>
      <c r="AW1136" s="107"/>
      <c r="AX1136" s="103"/>
      <c r="AY1136" s="391">
        <f t="shared" si="742"/>
        <v>0</v>
      </c>
      <c r="AZ1136" s="95" t="str">
        <f t="shared" si="743"/>
        <v/>
      </c>
      <c r="BA1136" s="49" t="str">
        <f t="shared" ref="BA1136:BA1167" si="769">N1136</f>
        <v>熊本県阿蘇郡産山村大利字大リエ３４６－１</v>
      </c>
      <c r="BB1136" s="48">
        <f t="shared" ref="BB1136:BB1167" si="770">V1136</f>
        <v>27</v>
      </c>
      <c r="BC1136" s="96">
        <f t="shared" ref="BC1136:BC1167" si="771">Y1136</f>
        <v>0</v>
      </c>
      <c r="BD1136" s="89">
        <f t="shared" ref="BD1136:BD1167" si="772">AC1136</f>
        <v>0</v>
      </c>
      <c r="BE1136" s="97">
        <f t="shared" ref="BE1136:BE1167" si="773">IF(OR(AC1136="期限未記載",AC1136="期限超過"),AZ1136,0)</f>
        <v>0</v>
      </c>
      <c r="BF1136" s="97" t="str">
        <f t="shared" ref="BF1136:BF1167" si="774">IF(AND(BD1136&lt;=43506,BD1136&lt;&gt;""),AZ1136,0)</f>
        <v/>
      </c>
      <c r="BG1136" s="97">
        <f t="shared" ref="BG1136:BG1167" si="775">IF(AND(BD1136&lt;=43511,BD1136&gt;=43507),AZ1136,0)</f>
        <v>0</v>
      </c>
      <c r="BH1136" s="97">
        <f t="shared" ref="BH1136:BH1167" si="776">IF(AND(BD1136&lt;=43516,BD1136&gt;=43512),AZ1136,0)</f>
        <v>0</v>
      </c>
      <c r="BI1136" s="97">
        <f t="shared" ref="BI1136:BI1167" si="777">IF(AND(BD1136&lt;=43521,BD1136&gt;=43517),AZ1136,0)</f>
        <v>0</v>
      </c>
      <c r="BJ1136" s="97">
        <f t="shared" ref="BJ1136:BJ1167" si="778">IF(AND(BD1136&lt;=43524,BD1136&gt;=43522),AZ1136,0)</f>
        <v>0</v>
      </c>
      <c r="BK1136" s="97">
        <f t="shared" ref="BK1136:BK1167" si="779">IF(AND(BD1136&lt;=43529,BD1136&gt;=43525),AZ1136,0)</f>
        <v>0</v>
      </c>
      <c r="BL1136" s="97">
        <f t="shared" ref="BL1136:BL1167" si="780">IF(AND(BD1136&lt;=43534,BD1136&gt;=43530),AZ1136,0)</f>
        <v>0</v>
      </c>
      <c r="BM1136" s="97">
        <f t="shared" ref="BM1136:BM1167" si="781">IF(AND(BD1136&lt;=43539,BD1136&gt;=43535),AZ1136,0)</f>
        <v>0</v>
      </c>
      <c r="BN1136" s="97">
        <f t="shared" ref="BN1136:BN1167" si="782">IF(AND(BD1136&lt;=43544,BD1136&gt;=43540),AZ1136,0)</f>
        <v>0</v>
      </c>
      <c r="BO1136" s="97">
        <f t="shared" ref="BO1136:BO1167" si="783">IF(AND(BD1136&lt;=43549,BD1136&gt;=43545),AZ1136,0)</f>
        <v>0</v>
      </c>
      <c r="BP1136" s="97">
        <f t="shared" ref="BP1136:BP1167" si="784">IF(AND(BD1136&lt;=43555,BD1136&gt;=43550),AZ1136,0)</f>
        <v>0</v>
      </c>
      <c r="BQ1136" s="97">
        <f t="shared" ref="BQ1136:BQ1167" si="785">IF(AND(BD1136&lt;=43560,BD1136&gt;=43556),AZ1136,0)</f>
        <v>0</v>
      </c>
      <c r="BR1136" s="97">
        <f t="shared" ref="BR1136:BR1167" si="786">IF(AND($BD1136&lt;=43565,$BD1136&gt;=43561),$AZ1136,0)</f>
        <v>0</v>
      </c>
      <c r="BS1136" s="98" t="e">
        <f t="shared" ref="BS1136:BS1167" si="787">AZ1136-SUM(BE1136:BR1136)</f>
        <v>#VALUE!</v>
      </c>
      <c r="BT1136" s="183"/>
      <c r="BU1136" s="118"/>
      <c r="BV1136" s="103"/>
    </row>
    <row r="1137" spans="1:74" ht="31.5" customHeight="1" x14ac:dyDescent="0.25">
      <c r="A1137" s="74">
        <v>43</v>
      </c>
      <c r="B1137" s="75">
        <v>770</v>
      </c>
      <c r="C1137" s="114" t="s">
        <v>332</v>
      </c>
      <c r="D1137" s="76" t="s">
        <v>3393</v>
      </c>
      <c r="E1137" s="76" t="s">
        <v>1730</v>
      </c>
      <c r="F1137" s="101"/>
      <c r="G1137" s="101"/>
      <c r="H1137" s="101"/>
      <c r="I1137" s="101"/>
      <c r="J1137" s="257"/>
      <c r="K1137" s="101"/>
      <c r="L1137" s="101"/>
      <c r="M1137" s="77" t="s">
        <v>3442</v>
      </c>
      <c r="N1137" s="114" t="s">
        <v>3731</v>
      </c>
      <c r="O1137" s="114"/>
      <c r="P1137" s="49"/>
      <c r="Q1137" s="102" t="s">
        <v>333</v>
      </c>
      <c r="R1137" s="103" t="s">
        <v>334</v>
      </c>
      <c r="S1137" s="48" t="s">
        <v>1853</v>
      </c>
      <c r="T1137" s="76" t="s">
        <v>335</v>
      </c>
      <c r="U1137" s="89"/>
      <c r="V1137" s="90">
        <v>27</v>
      </c>
      <c r="W1137" s="399">
        <f t="shared" si="739"/>
        <v>8391592.5925925933</v>
      </c>
      <c r="X1137" s="171" t="s">
        <v>3378</v>
      </c>
      <c r="Y1137" s="121"/>
      <c r="Z1137" s="473" t="s">
        <v>4576</v>
      </c>
      <c r="AA1137" s="473" t="s">
        <v>4576</v>
      </c>
      <c r="AB1137" s="473" t="s">
        <v>4576</v>
      </c>
      <c r="AC1137" s="121"/>
      <c r="AD1137" s="132">
        <v>43111</v>
      </c>
      <c r="AE1137" s="132"/>
      <c r="AF1137" s="132" t="str">
        <f t="shared" si="766"/>
        <v/>
      </c>
      <c r="AG1137" s="132">
        <f t="shared" si="767"/>
        <v>43111</v>
      </c>
      <c r="AH1137" s="132"/>
      <c r="AI1137" s="132"/>
      <c r="AJ1137" s="132"/>
      <c r="AK1137" s="215"/>
      <c r="AL1137" s="132"/>
      <c r="AM1137" s="213"/>
      <c r="AN1137" s="111">
        <v>226573000</v>
      </c>
      <c r="AO1137" s="49" t="str">
        <f t="shared" si="768"/>
        <v>熊本県阿蘇郡産山村大利字大リエ３４６－１</v>
      </c>
      <c r="AP1137" s="49"/>
      <c r="AQ1137" s="89"/>
      <c r="AR1137" s="93"/>
      <c r="AS1137" s="89"/>
      <c r="AT1137" s="93"/>
      <c r="AU1137" s="89"/>
      <c r="AV1137" s="93"/>
      <c r="AW1137" s="107"/>
      <c r="AX1137" s="103"/>
      <c r="AY1137" s="391">
        <f t="shared" si="742"/>
        <v>0</v>
      </c>
      <c r="AZ1137" s="95" t="str">
        <f t="shared" si="743"/>
        <v/>
      </c>
      <c r="BA1137" s="49" t="str">
        <f t="shared" si="769"/>
        <v>熊本県阿蘇郡産山村大利字大リエ３４６－１</v>
      </c>
      <c r="BB1137" s="48">
        <f t="shared" si="770"/>
        <v>27</v>
      </c>
      <c r="BC1137" s="96">
        <f t="shared" si="771"/>
        <v>0</v>
      </c>
      <c r="BD1137" s="89">
        <f t="shared" si="772"/>
        <v>0</v>
      </c>
      <c r="BE1137" s="97">
        <f t="shared" si="773"/>
        <v>0</v>
      </c>
      <c r="BF1137" s="97" t="str">
        <f t="shared" si="774"/>
        <v/>
      </c>
      <c r="BG1137" s="97">
        <f t="shared" si="775"/>
        <v>0</v>
      </c>
      <c r="BH1137" s="97">
        <f t="shared" si="776"/>
        <v>0</v>
      </c>
      <c r="BI1137" s="97">
        <f t="shared" si="777"/>
        <v>0</v>
      </c>
      <c r="BJ1137" s="97">
        <f t="shared" si="778"/>
        <v>0</v>
      </c>
      <c r="BK1137" s="97">
        <f t="shared" si="779"/>
        <v>0</v>
      </c>
      <c r="BL1137" s="97">
        <f t="shared" si="780"/>
        <v>0</v>
      </c>
      <c r="BM1137" s="97">
        <f t="shared" si="781"/>
        <v>0</v>
      </c>
      <c r="BN1137" s="97">
        <f t="shared" si="782"/>
        <v>0</v>
      </c>
      <c r="BO1137" s="97">
        <f t="shared" si="783"/>
        <v>0</v>
      </c>
      <c r="BP1137" s="97">
        <f t="shared" si="784"/>
        <v>0</v>
      </c>
      <c r="BQ1137" s="97">
        <f t="shared" si="785"/>
        <v>0</v>
      </c>
      <c r="BR1137" s="97">
        <f t="shared" si="786"/>
        <v>0</v>
      </c>
      <c r="BS1137" s="98" t="e">
        <f t="shared" si="787"/>
        <v>#VALUE!</v>
      </c>
      <c r="BT1137" s="183"/>
      <c r="BU1137" s="118"/>
      <c r="BV1137" s="103"/>
    </row>
    <row r="1138" spans="1:74" ht="31.5" customHeight="1" x14ac:dyDescent="0.25">
      <c r="A1138" s="74">
        <v>43</v>
      </c>
      <c r="B1138" s="75">
        <v>769</v>
      </c>
      <c r="C1138" s="114" t="s">
        <v>332</v>
      </c>
      <c r="D1138" s="76" t="s">
        <v>3393</v>
      </c>
      <c r="E1138" s="76" t="s">
        <v>1730</v>
      </c>
      <c r="F1138" s="101"/>
      <c r="G1138" s="101"/>
      <c r="H1138" s="101"/>
      <c r="I1138" s="101"/>
      <c r="J1138" s="257"/>
      <c r="K1138" s="101"/>
      <c r="L1138" s="101"/>
      <c r="M1138" s="77" t="s">
        <v>3442</v>
      </c>
      <c r="N1138" s="114" t="s">
        <v>334</v>
      </c>
      <c r="O1138" s="114"/>
      <c r="P1138" s="49"/>
      <c r="Q1138" s="102" t="s">
        <v>333</v>
      </c>
      <c r="R1138" s="103" t="s">
        <v>334</v>
      </c>
      <c r="S1138" s="48" t="s">
        <v>1853</v>
      </c>
      <c r="T1138" s="76" t="s">
        <v>335</v>
      </c>
      <c r="U1138" s="89"/>
      <c r="V1138" s="90">
        <v>27</v>
      </c>
      <c r="W1138" s="399">
        <f t="shared" si="739"/>
        <v>7829370.3703703703</v>
      </c>
      <c r="X1138" s="171" t="s">
        <v>3378</v>
      </c>
      <c r="Y1138" s="121"/>
      <c r="Z1138" s="473" t="s">
        <v>4576</v>
      </c>
      <c r="AA1138" s="473" t="s">
        <v>4576</v>
      </c>
      <c r="AB1138" s="473" t="s">
        <v>4576</v>
      </c>
      <c r="AC1138" s="121"/>
      <c r="AD1138" s="132">
        <v>43021</v>
      </c>
      <c r="AE1138" s="132"/>
      <c r="AF1138" s="132" t="str">
        <f t="shared" si="766"/>
        <v/>
      </c>
      <c r="AG1138" s="132">
        <f t="shared" si="767"/>
        <v>43021</v>
      </c>
      <c r="AH1138" s="132"/>
      <c r="AI1138" s="132"/>
      <c r="AJ1138" s="132"/>
      <c r="AK1138" s="112"/>
      <c r="AL1138" s="132"/>
      <c r="AM1138" s="213"/>
      <c r="AN1138" s="111">
        <v>211393000</v>
      </c>
      <c r="AO1138" s="49" t="str">
        <f t="shared" si="768"/>
        <v>熊本県阿蘇郡産山村大利字大リエ３４６－１</v>
      </c>
      <c r="AP1138" s="49"/>
      <c r="AQ1138" s="89"/>
      <c r="AR1138" s="93"/>
      <c r="AS1138" s="89"/>
      <c r="AT1138" s="93"/>
      <c r="AU1138" s="89"/>
      <c r="AV1138" s="93"/>
      <c r="AW1138" s="107"/>
      <c r="AX1138" s="103"/>
      <c r="AY1138" s="391">
        <f t="shared" si="742"/>
        <v>0</v>
      </c>
      <c r="AZ1138" s="95" t="str">
        <f t="shared" si="743"/>
        <v/>
      </c>
      <c r="BA1138" s="49" t="str">
        <f t="shared" si="769"/>
        <v>熊本県阿蘇郡産山村大利字大リエ３４６－１</v>
      </c>
      <c r="BB1138" s="48">
        <f t="shared" si="770"/>
        <v>27</v>
      </c>
      <c r="BC1138" s="96">
        <f t="shared" si="771"/>
        <v>0</v>
      </c>
      <c r="BD1138" s="89">
        <f t="shared" si="772"/>
        <v>0</v>
      </c>
      <c r="BE1138" s="97">
        <f t="shared" si="773"/>
        <v>0</v>
      </c>
      <c r="BF1138" s="97" t="str">
        <f t="shared" si="774"/>
        <v/>
      </c>
      <c r="BG1138" s="97">
        <f t="shared" si="775"/>
        <v>0</v>
      </c>
      <c r="BH1138" s="97">
        <f t="shared" si="776"/>
        <v>0</v>
      </c>
      <c r="BI1138" s="97">
        <f t="shared" si="777"/>
        <v>0</v>
      </c>
      <c r="BJ1138" s="97">
        <f t="shared" si="778"/>
        <v>0</v>
      </c>
      <c r="BK1138" s="97">
        <f t="shared" si="779"/>
        <v>0</v>
      </c>
      <c r="BL1138" s="97">
        <f t="shared" si="780"/>
        <v>0</v>
      </c>
      <c r="BM1138" s="97">
        <f t="shared" si="781"/>
        <v>0</v>
      </c>
      <c r="BN1138" s="97">
        <f t="shared" si="782"/>
        <v>0</v>
      </c>
      <c r="BO1138" s="97">
        <f t="shared" si="783"/>
        <v>0</v>
      </c>
      <c r="BP1138" s="97">
        <f t="shared" si="784"/>
        <v>0</v>
      </c>
      <c r="BQ1138" s="97">
        <f t="shared" si="785"/>
        <v>0</v>
      </c>
      <c r="BR1138" s="97">
        <f t="shared" si="786"/>
        <v>0</v>
      </c>
      <c r="BS1138" s="98" t="e">
        <f t="shared" si="787"/>
        <v>#VALUE!</v>
      </c>
      <c r="BT1138" s="183"/>
      <c r="BU1138" s="118"/>
      <c r="BV1138" s="103"/>
    </row>
    <row r="1139" spans="1:74" s="100" customFormat="1" ht="31.5" customHeight="1" x14ac:dyDescent="0.25">
      <c r="A1139" s="74">
        <v>43</v>
      </c>
      <c r="B1139" s="75">
        <v>768</v>
      </c>
      <c r="C1139" s="114" t="s">
        <v>332</v>
      </c>
      <c r="D1139" s="76" t="s">
        <v>3393</v>
      </c>
      <c r="E1139" s="76" t="s">
        <v>1730</v>
      </c>
      <c r="F1139" s="101"/>
      <c r="G1139" s="101"/>
      <c r="H1139" s="101"/>
      <c r="I1139" s="101"/>
      <c r="J1139" s="257"/>
      <c r="K1139" s="101"/>
      <c r="L1139" s="101"/>
      <c r="M1139" s="77" t="s">
        <v>3442</v>
      </c>
      <c r="N1139" s="114" t="s">
        <v>334</v>
      </c>
      <c r="O1139" s="114"/>
      <c r="P1139" s="49"/>
      <c r="Q1139" s="102" t="s">
        <v>333</v>
      </c>
      <c r="R1139" s="103" t="s">
        <v>334</v>
      </c>
      <c r="S1139" s="48" t="s">
        <v>1853</v>
      </c>
      <c r="T1139" s="76" t="s">
        <v>335</v>
      </c>
      <c r="U1139" s="89"/>
      <c r="V1139" s="90">
        <v>27</v>
      </c>
      <c r="W1139" s="399">
        <f t="shared" si="739"/>
        <v>5321814.8148148144</v>
      </c>
      <c r="X1139" s="171" t="s">
        <v>3378</v>
      </c>
      <c r="Y1139" s="121"/>
      <c r="Z1139" s="473" t="s">
        <v>4576</v>
      </c>
      <c r="AA1139" s="473" t="s">
        <v>4576</v>
      </c>
      <c r="AB1139" s="473" t="s">
        <v>4576</v>
      </c>
      <c r="AC1139" s="121"/>
      <c r="AD1139" s="132">
        <v>43364</v>
      </c>
      <c r="AE1139" s="132"/>
      <c r="AF1139" s="132" t="str">
        <f t="shared" si="766"/>
        <v/>
      </c>
      <c r="AG1139" s="132">
        <f t="shared" si="767"/>
        <v>43364</v>
      </c>
      <c r="AH1139" s="132"/>
      <c r="AI1139" s="132"/>
      <c r="AJ1139" s="132"/>
      <c r="AK1139" s="112"/>
      <c r="AL1139" s="132"/>
      <c r="AM1139" s="213"/>
      <c r="AN1139" s="111">
        <v>143689000</v>
      </c>
      <c r="AO1139" s="49" t="str">
        <f t="shared" si="768"/>
        <v>熊本県阿蘇郡産山村大利字大リエ３４６－１</v>
      </c>
      <c r="AP1139" s="49"/>
      <c r="AQ1139" s="89"/>
      <c r="AR1139" s="93"/>
      <c r="AS1139" s="89"/>
      <c r="AT1139" s="93"/>
      <c r="AU1139" s="89"/>
      <c r="AV1139" s="93"/>
      <c r="AW1139" s="107"/>
      <c r="AX1139" s="103"/>
      <c r="AY1139" s="391">
        <f t="shared" si="742"/>
        <v>0</v>
      </c>
      <c r="AZ1139" s="95" t="str">
        <f t="shared" si="743"/>
        <v/>
      </c>
      <c r="BA1139" s="49" t="str">
        <f t="shared" si="769"/>
        <v>熊本県阿蘇郡産山村大利字大リエ３４６－１</v>
      </c>
      <c r="BB1139" s="48">
        <f t="shared" si="770"/>
        <v>27</v>
      </c>
      <c r="BC1139" s="96">
        <f t="shared" si="771"/>
        <v>0</v>
      </c>
      <c r="BD1139" s="89">
        <f t="shared" si="772"/>
        <v>0</v>
      </c>
      <c r="BE1139" s="97">
        <f t="shared" si="773"/>
        <v>0</v>
      </c>
      <c r="BF1139" s="97" t="str">
        <f t="shared" si="774"/>
        <v/>
      </c>
      <c r="BG1139" s="97">
        <f t="shared" si="775"/>
        <v>0</v>
      </c>
      <c r="BH1139" s="97">
        <f t="shared" si="776"/>
        <v>0</v>
      </c>
      <c r="BI1139" s="97">
        <f t="shared" si="777"/>
        <v>0</v>
      </c>
      <c r="BJ1139" s="97">
        <f t="shared" si="778"/>
        <v>0</v>
      </c>
      <c r="BK1139" s="97">
        <f t="shared" si="779"/>
        <v>0</v>
      </c>
      <c r="BL1139" s="97">
        <f t="shared" si="780"/>
        <v>0</v>
      </c>
      <c r="BM1139" s="97">
        <f t="shared" si="781"/>
        <v>0</v>
      </c>
      <c r="BN1139" s="97">
        <f t="shared" si="782"/>
        <v>0</v>
      </c>
      <c r="BO1139" s="97">
        <f t="shared" si="783"/>
        <v>0</v>
      </c>
      <c r="BP1139" s="97">
        <f t="shared" si="784"/>
        <v>0</v>
      </c>
      <c r="BQ1139" s="97">
        <f t="shared" si="785"/>
        <v>0</v>
      </c>
      <c r="BR1139" s="97">
        <f t="shared" si="786"/>
        <v>0</v>
      </c>
      <c r="BS1139" s="98" t="e">
        <f t="shared" si="787"/>
        <v>#VALUE!</v>
      </c>
      <c r="BT1139" s="183"/>
      <c r="BU1139" s="58"/>
      <c r="BV1139" s="122"/>
    </row>
    <row r="1140" spans="1:74" s="100" customFormat="1" ht="31.5" customHeight="1" x14ac:dyDescent="0.25">
      <c r="A1140" s="74">
        <v>43</v>
      </c>
      <c r="B1140" s="75">
        <v>767</v>
      </c>
      <c r="C1140" s="114" t="s">
        <v>332</v>
      </c>
      <c r="D1140" s="76" t="s">
        <v>3393</v>
      </c>
      <c r="E1140" s="76" t="s">
        <v>1730</v>
      </c>
      <c r="F1140" s="101"/>
      <c r="G1140" s="101"/>
      <c r="H1140" s="101"/>
      <c r="I1140" s="101"/>
      <c r="J1140" s="257"/>
      <c r="K1140" s="101"/>
      <c r="L1140" s="101"/>
      <c r="M1140" s="77" t="s">
        <v>3442</v>
      </c>
      <c r="N1140" s="114" t="s">
        <v>334</v>
      </c>
      <c r="O1140" s="114"/>
      <c r="P1140" s="49"/>
      <c r="Q1140" s="102" t="s">
        <v>333</v>
      </c>
      <c r="R1140" s="103" t="s">
        <v>334</v>
      </c>
      <c r="S1140" s="48" t="s">
        <v>1853</v>
      </c>
      <c r="T1140" s="76" t="s">
        <v>335</v>
      </c>
      <c r="U1140" s="89"/>
      <c r="V1140" s="90">
        <v>27</v>
      </c>
      <c r="W1140" s="399">
        <f t="shared" si="739"/>
        <v>4521555.555555556</v>
      </c>
      <c r="X1140" s="171" t="s">
        <v>3378</v>
      </c>
      <c r="Y1140" s="224"/>
      <c r="Z1140" s="473" t="s">
        <v>4576</v>
      </c>
      <c r="AA1140" s="473" t="s">
        <v>4576</v>
      </c>
      <c r="AB1140" s="473" t="s">
        <v>4576</v>
      </c>
      <c r="AC1140" s="121"/>
      <c r="AD1140" s="132">
        <v>43280</v>
      </c>
      <c r="AE1140" s="132"/>
      <c r="AF1140" s="132" t="str">
        <f t="shared" si="766"/>
        <v/>
      </c>
      <c r="AG1140" s="132">
        <f t="shared" si="767"/>
        <v>43280</v>
      </c>
      <c r="AH1140" s="132"/>
      <c r="AI1140" s="132"/>
      <c r="AJ1140" s="132"/>
      <c r="AK1140" s="112"/>
      <c r="AL1140" s="132"/>
      <c r="AM1140" s="213"/>
      <c r="AN1140" s="111">
        <v>122082000</v>
      </c>
      <c r="AO1140" s="49" t="str">
        <f t="shared" si="768"/>
        <v>熊本県阿蘇郡産山村大利字大リエ３４６－１</v>
      </c>
      <c r="AP1140" s="49"/>
      <c r="AQ1140" s="89"/>
      <c r="AR1140" s="93"/>
      <c r="AS1140" s="89"/>
      <c r="AT1140" s="93"/>
      <c r="AU1140" s="89"/>
      <c r="AV1140" s="93"/>
      <c r="AW1140" s="107"/>
      <c r="AX1140" s="103"/>
      <c r="AY1140" s="391">
        <f t="shared" si="742"/>
        <v>0</v>
      </c>
      <c r="AZ1140" s="95" t="str">
        <f t="shared" si="743"/>
        <v/>
      </c>
      <c r="BA1140" s="49" t="str">
        <f t="shared" si="769"/>
        <v>熊本県阿蘇郡産山村大利字大リエ３４６－１</v>
      </c>
      <c r="BB1140" s="48">
        <f t="shared" si="770"/>
        <v>27</v>
      </c>
      <c r="BC1140" s="96">
        <f t="shared" si="771"/>
        <v>0</v>
      </c>
      <c r="BD1140" s="89">
        <f t="shared" si="772"/>
        <v>0</v>
      </c>
      <c r="BE1140" s="97">
        <f t="shared" si="773"/>
        <v>0</v>
      </c>
      <c r="BF1140" s="97" t="str">
        <f t="shared" si="774"/>
        <v/>
      </c>
      <c r="BG1140" s="97">
        <f t="shared" si="775"/>
        <v>0</v>
      </c>
      <c r="BH1140" s="97">
        <f t="shared" si="776"/>
        <v>0</v>
      </c>
      <c r="BI1140" s="97">
        <f t="shared" si="777"/>
        <v>0</v>
      </c>
      <c r="BJ1140" s="97">
        <f t="shared" si="778"/>
        <v>0</v>
      </c>
      <c r="BK1140" s="97">
        <f t="shared" si="779"/>
        <v>0</v>
      </c>
      <c r="BL1140" s="97">
        <f t="shared" si="780"/>
        <v>0</v>
      </c>
      <c r="BM1140" s="97">
        <f t="shared" si="781"/>
        <v>0</v>
      </c>
      <c r="BN1140" s="97">
        <f t="shared" si="782"/>
        <v>0</v>
      </c>
      <c r="BO1140" s="97">
        <f t="shared" si="783"/>
        <v>0</v>
      </c>
      <c r="BP1140" s="97">
        <f t="shared" si="784"/>
        <v>0</v>
      </c>
      <c r="BQ1140" s="97">
        <f t="shared" si="785"/>
        <v>0</v>
      </c>
      <c r="BR1140" s="97">
        <f t="shared" si="786"/>
        <v>0</v>
      </c>
      <c r="BS1140" s="98" t="e">
        <f t="shared" si="787"/>
        <v>#VALUE!</v>
      </c>
      <c r="BT1140" s="183"/>
      <c r="BV1140" s="122"/>
    </row>
    <row r="1141" spans="1:74" s="100" customFormat="1" ht="31.5" customHeight="1" x14ac:dyDescent="0.25">
      <c r="A1141" s="74">
        <v>43</v>
      </c>
      <c r="B1141" s="75">
        <v>766</v>
      </c>
      <c r="C1141" s="114" t="s">
        <v>336</v>
      </c>
      <c r="D1141" s="76" t="s">
        <v>3393</v>
      </c>
      <c r="E1141" s="76" t="s">
        <v>1729</v>
      </c>
      <c r="F1141" s="101"/>
      <c r="G1141" s="101"/>
      <c r="H1141" s="101"/>
      <c r="I1141" s="101"/>
      <c r="J1141" s="257"/>
      <c r="K1141" s="101"/>
      <c r="L1141" s="101"/>
      <c r="M1141" s="76" t="s">
        <v>2371</v>
      </c>
      <c r="N1141" s="114" t="s">
        <v>1731</v>
      </c>
      <c r="O1141" s="114"/>
      <c r="P1141" s="49"/>
      <c r="Q1141" s="102" t="s">
        <v>337</v>
      </c>
      <c r="R1141" s="103" t="s">
        <v>338</v>
      </c>
      <c r="S1141" s="48" t="s">
        <v>1853</v>
      </c>
      <c r="T1141" s="76" t="s">
        <v>339</v>
      </c>
      <c r="U1141" s="89"/>
      <c r="V1141" s="90">
        <v>9</v>
      </c>
      <c r="W1141" s="399">
        <f t="shared" si="739"/>
        <v>156036000</v>
      </c>
      <c r="X1141" s="171" t="s">
        <v>3379</v>
      </c>
      <c r="Y1141" s="121"/>
      <c r="Z1141" s="473" t="s">
        <v>4575</v>
      </c>
      <c r="AA1141" s="473" t="s">
        <v>4576</v>
      </c>
      <c r="AB1141" s="473" t="s">
        <v>4576</v>
      </c>
      <c r="AC1141" s="121"/>
      <c r="AD1141" s="132">
        <v>42908</v>
      </c>
      <c r="AE1141" s="132"/>
      <c r="AF1141" s="132" t="str">
        <f t="shared" si="766"/>
        <v/>
      </c>
      <c r="AG1141" s="132">
        <f t="shared" si="767"/>
        <v>42908</v>
      </c>
      <c r="AH1141" s="132"/>
      <c r="AI1141" s="132"/>
      <c r="AJ1141" s="132"/>
      <c r="AK1141" s="112"/>
      <c r="AL1141" s="132"/>
      <c r="AM1141" s="213"/>
      <c r="AN1141" s="111">
        <v>1404324000</v>
      </c>
      <c r="AO1141" s="49" t="str">
        <f t="shared" si="768"/>
        <v>熊本県阿蘇郡小国町大字北里１３０８－７６</v>
      </c>
      <c r="AP1141" s="49"/>
      <c r="AQ1141" s="89"/>
      <c r="AR1141" s="93"/>
      <c r="AS1141" s="89"/>
      <c r="AT1141" s="93"/>
      <c r="AU1141" s="89"/>
      <c r="AV1141" s="93"/>
      <c r="AW1141" s="107"/>
      <c r="AX1141" s="103"/>
      <c r="AY1141" s="391">
        <f t="shared" si="742"/>
        <v>0</v>
      </c>
      <c r="AZ1141" s="95" t="str">
        <f t="shared" si="743"/>
        <v/>
      </c>
      <c r="BA1141" s="49" t="str">
        <f t="shared" si="769"/>
        <v>熊本県阿蘇郡小国町大字北里１３０８－７６</v>
      </c>
      <c r="BB1141" s="48">
        <f t="shared" si="770"/>
        <v>9</v>
      </c>
      <c r="BC1141" s="96">
        <f t="shared" si="771"/>
        <v>0</v>
      </c>
      <c r="BD1141" s="89">
        <f t="shared" si="772"/>
        <v>0</v>
      </c>
      <c r="BE1141" s="97">
        <f t="shared" si="773"/>
        <v>0</v>
      </c>
      <c r="BF1141" s="97" t="str">
        <f t="shared" si="774"/>
        <v/>
      </c>
      <c r="BG1141" s="97">
        <f t="shared" si="775"/>
        <v>0</v>
      </c>
      <c r="BH1141" s="97">
        <f t="shared" si="776"/>
        <v>0</v>
      </c>
      <c r="BI1141" s="97">
        <f t="shared" si="777"/>
        <v>0</v>
      </c>
      <c r="BJ1141" s="97">
        <f t="shared" si="778"/>
        <v>0</v>
      </c>
      <c r="BK1141" s="97">
        <f t="shared" si="779"/>
        <v>0</v>
      </c>
      <c r="BL1141" s="97">
        <f t="shared" si="780"/>
        <v>0</v>
      </c>
      <c r="BM1141" s="97">
        <f t="shared" si="781"/>
        <v>0</v>
      </c>
      <c r="BN1141" s="97">
        <f t="shared" si="782"/>
        <v>0</v>
      </c>
      <c r="BO1141" s="97">
        <f t="shared" si="783"/>
        <v>0</v>
      </c>
      <c r="BP1141" s="97">
        <f t="shared" si="784"/>
        <v>0</v>
      </c>
      <c r="BQ1141" s="97">
        <f t="shared" si="785"/>
        <v>0</v>
      </c>
      <c r="BR1141" s="97">
        <f t="shared" si="786"/>
        <v>0</v>
      </c>
      <c r="BS1141" s="98" t="e">
        <f t="shared" si="787"/>
        <v>#VALUE!</v>
      </c>
      <c r="BT1141" s="184"/>
      <c r="BV1141" s="122"/>
    </row>
    <row r="1142" spans="1:74" s="100" customFormat="1" ht="31.5" customHeight="1" x14ac:dyDescent="0.25">
      <c r="A1142" s="74">
        <v>43</v>
      </c>
      <c r="B1142" s="75">
        <v>765</v>
      </c>
      <c r="C1142" s="114" t="s">
        <v>336</v>
      </c>
      <c r="D1142" s="76" t="s">
        <v>3393</v>
      </c>
      <c r="E1142" s="76" t="s">
        <v>1729</v>
      </c>
      <c r="F1142" s="101"/>
      <c r="G1142" s="101"/>
      <c r="H1142" s="101"/>
      <c r="I1142" s="101"/>
      <c r="J1142" s="257"/>
      <c r="K1142" s="101"/>
      <c r="L1142" s="101"/>
      <c r="M1142" s="76" t="s">
        <v>2371</v>
      </c>
      <c r="N1142" s="114" t="s">
        <v>1731</v>
      </c>
      <c r="O1142" s="114"/>
      <c r="P1142" s="49"/>
      <c r="Q1142" s="102" t="s">
        <v>337</v>
      </c>
      <c r="R1142" s="103" t="s">
        <v>338</v>
      </c>
      <c r="S1142" s="48" t="s">
        <v>1853</v>
      </c>
      <c r="T1142" s="76" t="s">
        <v>339</v>
      </c>
      <c r="U1142" s="89"/>
      <c r="V1142" s="90">
        <v>9</v>
      </c>
      <c r="W1142" s="399">
        <f t="shared" ref="W1142:W1173" si="788">(AM1142+AN1142)/V1142</f>
        <v>19806888.888888888</v>
      </c>
      <c r="X1142" s="171" t="s">
        <v>3379</v>
      </c>
      <c r="Y1142" s="121"/>
      <c r="Z1142" s="473" t="s">
        <v>4575</v>
      </c>
      <c r="AA1142" s="473" t="s">
        <v>4576</v>
      </c>
      <c r="AB1142" s="473" t="s">
        <v>4576</v>
      </c>
      <c r="AC1142" s="121"/>
      <c r="AD1142" s="132">
        <v>43311</v>
      </c>
      <c r="AE1142" s="132"/>
      <c r="AF1142" s="132" t="str">
        <f t="shared" si="766"/>
        <v/>
      </c>
      <c r="AG1142" s="132">
        <f t="shared" si="767"/>
        <v>43311</v>
      </c>
      <c r="AH1142" s="132"/>
      <c r="AI1142" s="132"/>
      <c r="AJ1142" s="132"/>
      <c r="AK1142" s="112"/>
      <c r="AL1142" s="132"/>
      <c r="AM1142" s="213"/>
      <c r="AN1142" s="111">
        <v>178262000</v>
      </c>
      <c r="AO1142" s="49" t="str">
        <f t="shared" si="768"/>
        <v>熊本県阿蘇郡小国町大字北里１３０８－７６</v>
      </c>
      <c r="AP1142" s="49"/>
      <c r="AQ1142" s="89"/>
      <c r="AR1142" s="93"/>
      <c r="AS1142" s="89"/>
      <c r="AT1142" s="93"/>
      <c r="AU1142" s="89"/>
      <c r="AV1142" s="93"/>
      <c r="AW1142" s="107"/>
      <c r="AX1142" s="103"/>
      <c r="AY1142" s="391">
        <f t="shared" ref="AY1142:AY1173" si="789">AR1142+AT1142+AV1142+AX1142</f>
        <v>0</v>
      </c>
      <c r="AZ1142" s="95" t="str">
        <f t="shared" si="743"/>
        <v/>
      </c>
      <c r="BA1142" s="49" t="str">
        <f t="shared" si="769"/>
        <v>熊本県阿蘇郡小国町大字北里１３０８－７６</v>
      </c>
      <c r="BB1142" s="48">
        <f t="shared" si="770"/>
        <v>9</v>
      </c>
      <c r="BC1142" s="96">
        <f t="shared" si="771"/>
        <v>0</v>
      </c>
      <c r="BD1142" s="89">
        <f t="shared" si="772"/>
        <v>0</v>
      </c>
      <c r="BE1142" s="97">
        <f t="shared" si="773"/>
        <v>0</v>
      </c>
      <c r="BF1142" s="97" t="str">
        <f t="shared" si="774"/>
        <v/>
      </c>
      <c r="BG1142" s="97">
        <f t="shared" si="775"/>
        <v>0</v>
      </c>
      <c r="BH1142" s="97">
        <f t="shared" si="776"/>
        <v>0</v>
      </c>
      <c r="BI1142" s="97">
        <f t="shared" si="777"/>
        <v>0</v>
      </c>
      <c r="BJ1142" s="97">
        <f t="shared" si="778"/>
        <v>0</v>
      </c>
      <c r="BK1142" s="97">
        <f t="shared" si="779"/>
        <v>0</v>
      </c>
      <c r="BL1142" s="97">
        <f t="shared" si="780"/>
        <v>0</v>
      </c>
      <c r="BM1142" s="97">
        <f t="shared" si="781"/>
        <v>0</v>
      </c>
      <c r="BN1142" s="97">
        <f t="shared" si="782"/>
        <v>0</v>
      </c>
      <c r="BO1142" s="97">
        <f t="shared" si="783"/>
        <v>0</v>
      </c>
      <c r="BP1142" s="97">
        <f t="shared" si="784"/>
        <v>0</v>
      </c>
      <c r="BQ1142" s="97">
        <f t="shared" si="785"/>
        <v>0</v>
      </c>
      <c r="BR1142" s="97">
        <f t="shared" si="786"/>
        <v>0</v>
      </c>
      <c r="BS1142" s="98" t="e">
        <f t="shared" si="787"/>
        <v>#VALUE!</v>
      </c>
      <c r="BT1142" s="184"/>
      <c r="BU1142" s="100" t="s">
        <v>3718</v>
      </c>
      <c r="BV1142" s="122"/>
    </row>
    <row r="1143" spans="1:74" s="100" customFormat="1" ht="31.5" customHeight="1" x14ac:dyDescent="0.25">
      <c r="A1143" s="74">
        <v>43</v>
      </c>
      <c r="B1143" s="75">
        <v>764</v>
      </c>
      <c r="C1143" s="114" t="s">
        <v>336</v>
      </c>
      <c r="D1143" s="76" t="s">
        <v>3393</v>
      </c>
      <c r="E1143" s="76" t="s">
        <v>1729</v>
      </c>
      <c r="F1143" s="101"/>
      <c r="G1143" s="101"/>
      <c r="H1143" s="101"/>
      <c r="I1143" s="101"/>
      <c r="J1143" s="257"/>
      <c r="K1143" s="101"/>
      <c r="L1143" s="101"/>
      <c r="M1143" s="76" t="s">
        <v>2371</v>
      </c>
      <c r="N1143" s="114" t="s">
        <v>1731</v>
      </c>
      <c r="O1143" s="114"/>
      <c r="P1143" s="49"/>
      <c r="Q1143" s="102" t="s">
        <v>337</v>
      </c>
      <c r="R1143" s="103" t="s">
        <v>338</v>
      </c>
      <c r="S1143" s="48" t="s">
        <v>1853</v>
      </c>
      <c r="T1143" s="76" t="s">
        <v>339</v>
      </c>
      <c r="U1143" s="89"/>
      <c r="V1143" s="90">
        <v>9</v>
      </c>
      <c r="W1143" s="399">
        <f t="shared" si="788"/>
        <v>19710000</v>
      </c>
      <c r="X1143" s="171" t="s">
        <v>3379</v>
      </c>
      <c r="Y1143" s="121"/>
      <c r="Z1143" s="473" t="s">
        <v>4575</v>
      </c>
      <c r="AA1143" s="473" t="s">
        <v>4576</v>
      </c>
      <c r="AB1143" s="473" t="s">
        <v>4576</v>
      </c>
      <c r="AC1143" s="121"/>
      <c r="AD1143" s="132">
        <v>43150</v>
      </c>
      <c r="AE1143" s="132"/>
      <c r="AF1143" s="132" t="str">
        <f t="shared" si="766"/>
        <v/>
      </c>
      <c r="AG1143" s="132">
        <f t="shared" si="767"/>
        <v>43150</v>
      </c>
      <c r="AH1143" s="132"/>
      <c r="AI1143" s="132"/>
      <c r="AJ1143" s="132"/>
      <c r="AK1143" s="112"/>
      <c r="AL1143" s="132"/>
      <c r="AM1143" s="213"/>
      <c r="AN1143" s="111">
        <v>177390000</v>
      </c>
      <c r="AO1143" s="49" t="str">
        <f t="shared" si="768"/>
        <v>熊本県阿蘇郡小国町大字北里１３０８－７６</v>
      </c>
      <c r="AP1143" s="49"/>
      <c r="AQ1143" s="89"/>
      <c r="AR1143" s="93"/>
      <c r="AS1143" s="89"/>
      <c r="AT1143" s="93"/>
      <c r="AU1143" s="89"/>
      <c r="AV1143" s="93"/>
      <c r="AW1143" s="107"/>
      <c r="AX1143" s="103"/>
      <c r="AY1143" s="391">
        <f t="shared" si="789"/>
        <v>0</v>
      </c>
      <c r="AZ1143" s="95" t="str">
        <f t="shared" si="743"/>
        <v/>
      </c>
      <c r="BA1143" s="49" t="str">
        <f t="shared" si="769"/>
        <v>熊本県阿蘇郡小国町大字北里１３０８－７６</v>
      </c>
      <c r="BB1143" s="48">
        <f t="shared" si="770"/>
        <v>9</v>
      </c>
      <c r="BC1143" s="96">
        <f t="shared" si="771"/>
        <v>0</v>
      </c>
      <c r="BD1143" s="89">
        <f t="shared" si="772"/>
        <v>0</v>
      </c>
      <c r="BE1143" s="97">
        <f t="shared" si="773"/>
        <v>0</v>
      </c>
      <c r="BF1143" s="97" t="str">
        <f t="shared" si="774"/>
        <v/>
      </c>
      <c r="BG1143" s="97">
        <f t="shared" si="775"/>
        <v>0</v>
      </c>
      <c r="BH1143" s="97">
        <f t="shared" si="776"/>
        <v>0</v>
      </c>
      <c r="BI1143" s="97">
        <f t="shared" si="777"/>
        <v>0</v>
      </c>
      <c r="BJ1143" s="97">
        <f t="shared" si="778"/>
        <v>0</v>
      </c>
      <c r="BK1143" s="97">
        <f t="shared" si="779"/>
        <v>0</v>
      </c>
      <c r="BL1143" s="97">
        <f t="shared" si="780"/>
        <v>0</v>
      </c>
      <c r="BM1143" s="97">
        <f t="shared" si="781"/>
        <v>0</v>
      </c>
      <c r="BN1143" s="97">
        <f t="shared" si="782"/>
        <v>0</v>
      </c>
      <c r="BO1143" s="97">
        <f t="shared" si="783"/>
        <v>0</v>
      </c>
      <c r="BP1143" s="97">
        <f t="shared" si="784"/>
        <v>0</v>
      </c>
      <c r="BQ1143" s="97">
        <f t="shared" si="785"/>
        <v>0</v>
      </c>
      <c r="BR1143" s="97">
        <f t="shared" si="786"/>
        <v>0</v>
      </c>
      <c r="BS1143" s="98" t="e">
        <f t="shared" si="787"/>
        <v>#VALUE!</v>
      </c>
      <c r="BT1143" s="184"/>
      <c r="BV1143" s="122"/>
    </row>
    <row r="1144" spans="1:74" s="100" customFormat="1" ht="31.5" customHeight="1" x14ac:dyDescent="0.25">
      <c r="A1144" s="74">
        <v>43</v>
      </c>
      <c r="B1144" s="75">
        <v>763</v>
      </c>
      <c r="C1144" s="114" t="s">
        <v>336</v>
      </c>
      <c r="D1144" s="76" t="s">
        <v>3393</v>
      </c>
      <c r="E1144" s="76" t="s">
        <v>1729</v>
      </c>
      <c r="F1144" s="101"/>
      <c r="G1144" s="101"/>
      <c r="H1144" s="101"/>
      <c r="I1144" s="101"/>
      <c r="J1144" s="257"/>
      <c r="K1144" s="101"/>
      <c r="L1144" s="101"/>
      <c r="M1144" s="76" t="s">
        <v>2371</v>
      </c>
      <c r="N1144" s="114" t="s">
        <v>1731</v>
      </c>
      <c r="O1144" s="114"/>
      <c r="P1144" s="49"/>
      <c r="Q1144" s="102" t="s">
        <v>337</v>
      </c>
      <c r="R1144" s="103" t="s">
        <v>338</v>
      </c>
      <c r="S1144" s="48" t="s">
        <v>1853</v>
      </c>
      <c r="T1144" s="76" t="s">
        <v>339</v>
      </c>
      <c r="U1144" s="89"/>
      <c r="V1144" s="90">
        <v>9</v>
      </c>
      <c r="W1144" s="399">
        <f t="shared" si="788"/>
        <v>14711111.111111112</v>
      </c>
      <c r="X1144" s="171" t="s">
        <v>3379</v>
      </c>
      <c r="Y1144" s="121"/>
      <c r="Z1144" s="473" t="s">
        <v>4575</v>
      </c>
      <c r="AA1144" s="473" t="s">
        <v>4576</v>
      </c>
      <c r="AB1144" s="473" t="s">
        <v>4576</v>
      </c>
      <c r="AC1144" s="121"/>
      <c r="AD1144" s="132">
        <v>42186</v>
      </c>
      <c r="AE1144" s="132"/>
      <c r="AF1144" s="132" t="str">
        <f t="shared" si="766"/>
        <v/>
      </c>
      <c r="AG1144" s="132">
        <f t="shared" si="767"/>
        <v>42186</v>
      </c>
      <c r="AH1144" s="132"/>
      <c r="AI1144" s="132"/>
      <c r="AJ1144" s="132"/>
      <c r="AK1144" s="112"/>
      <c r="AL1144" s="132"/>
      <c r="AM1144" s="213"/>
      <c r="AN1144" s="111">
        <v>132400000</v>
      </c>
      <c r="AO1144" s="49" t="str">
        <f t="shared" si="768"/>
        <v>熊本県阿蘇郡小国町大字北里１３０８－７６</v>
      </c>
      <c r="AP1144" s="49"/>
      <c r="AQ1144" s="89"/>
      <c r="AR1144" s="93"/>
      <c r="AS1144" s="89"/>
      <c r="AT1144" s="93"/>
      <c r="AU1144" s="89"/>
      <c r="AV1144" s="93"/>
      <c r="AW1144" s="107"/>
      <c r="AX1144" s="103"/>
      <c r="AY1144" s="391">
        <f t="shared" si="789"/>
        <v>0</v>
      </c>
      <c r="AZ1144" s="95" t="str">
        <f t="shared" si="743"/>
        <v/>
      </c>
      <c r="BA1144" s="49" t="str">
        <f t="shared" si="769"/>
        <v>熊本県阿蘇郡小国町大字北里１３０８－７６</v>
      </c>
      <c r="BB1144" s="48">
        <f t="shared" si="770"/>
        <v>9</v>
      </c>
      <c r="BC1144" s="96">
        <f t="shared" si="771"/>
        <v>0</v>
      </c>
      <c r="BD1144" s="89">
        <f t="shared" si="772"/>
        <v>0</v>
      </c>
      <c r="BE1144" s="97">
        <f t="shared" si="773"/>
        <v>0</v>
      </c>
      <c r="BF1144" s="97" t="str">
        <f t="shared" si="774"/>
        <v/>
      </c>
      <c r="BG1144" s="97">
        <f t="shared" si="775"/>
        <v>0</v>
      </c>
      <c r="BH1144" s="97">
        <f t="shared" si="776"/>
        <v>0</v>
      </c>
      <c r="BI1144" s="97">
        <f t="shared" si="777"/>
        <v>0</v>
      </c>
      <c r="BJ1144" s="97">
        <f t="shared" si="778"/>
        <v>0</v>
      </c>
      <c r="BK1144" s="97">
        <f t="shared" si="779"/>
        <v>0</v>
      </c>
      <c r="BL1144" s="97">
        <f t="shared" si="780"/>
        <v>0</v>
      </c>
      <c r="BM1144" s="97">
        <f t="shared" si="781"/>
        <v>0</v>
      </c>
      <c r="BN1144" s="97">
        <f t="shared" si="782"/>
        <v>0</v>
      </c>
      <c r="BO1144" s="97">
        <f t="shared" si="783"/>
        <v>0</v>
      </c>
      <c r="BP1144" s="97">
        <f t="shared" si="784"/>
        <v>0</v>
      </c>
      <c r="BQ1144" s="97">
        <f t="shared" si="785"/>
        <v>0</v>
      </c>
      <c r="BR1144" s="97">
        <f t="shared" si="786"/>
        <v>0</v>
      </c>
      <c r="BS1144" s="98" t="e">
        <f t="shared" si="787"/>
        <v>#VALUE!</v>
      </c>
      <c r="BT1144" s="184"/>
      <c r="BV1144" s="122"/>
    </row>
    <row r="1145" spans="1:74" s="100" customFormat="1" ht="31.5" customHeight="1" x14ac:dyDescent="0.25">
      <c r="A1145" s="74">
        <v>43</v>
      </c>
      <c r="B1145" s="75">
        <v>762</v>
      </c>
      <c r="C1145" s="114" t="s">
        <v>336</v>
      </c>
      <c r="D1145" s="76" t="s">
        <v>3393</v>
      </c>
      <c r="E1145" s="76" t="s">
        <v>1729</v>
      </c>
      <c r="F1145" s="101"/>
      <c r="G1145" s="101"/>
      <c r="H1145" s="101"/>
      <c r="I1145" s="101"/>
      <c r="J1145" s="257"/>
      <c r="K1145" s="101"/>
      <c r="L1145" s="101"/>
      <c r="M1145" s="76" t="s">
        <v>2371</v>
      </c>
      <c r="N1145" s="114" t="s">
        <v>1731</v>
      </c>
      <c r="O1145" s="114"/>
      <c r="P1145" s="49"/>
      <c r="Q1145" s="102" t="s">
        <v>337</v>
      </c>
      <c r="R1145" s="103" t="s">
        <v>338</v>
      </c>
      <c r="S1145" s="48" t="s">
        <v>1853</v>
      </c>
      <c r="T1145" s="76" t="s">
        <v>339</v>
      </c>
      <c r="U1145" s="89"/>
      <c r="V1145" s="90">
        <v>9</v>
      </c>
      <c r="W1145" s="399">
        <f t="shared" si="788"/>
        <v>9777777.777777778</v>
      </c>
      <c r="X1145" s="171" t="s">
        <v>3379</v>
      </c>
      <c r="Y1145" s="121"/>
      <c r="Z1145" s="473" t="s">
        <v>4575</v>
      </c>
      <c r="AA1145" s="473" t="s">
        <v>4576</v>
      </c>
      <c r="AB1145" s="473" t="s">
        <v>4576</v>
      </c>
      <c r="AC1145" s="121"/>
      <c r="AD1145" s="132">
        <v>42381</v>
      </c>
      <c r="AE1145" s="132"/>
      <c r="AF1145" s="132" t="str">
        <f t="shared" si="766"/>
        <v/>
      </c>
      <c r="AG1145" s="132">
        <f t="shared" si="767"/>
        <v>42381</v>
      </c>
      <c r="AH1145" s="132"/>
      <c r="AI1145" s="132"/>
      <c r="AJ1145" s="132"/>
      <c r="AK1145" s="112"/>
      <c r="AL1145" s="132"/>
      <c r="AM1145" s="213"/>
      <c r="AN1145" s="111">
        <v>88000000</v>
      </c>
      <c r="AO1145" s="49" t="str">
        <f t="shared" si="768"/>
        <v>熊本県阿蘇郡小国町大字北里１３０８－７６</v>
      </c>
      <c r="AP1145" s="49"/>
      <c r="AQ1145" s="89"/>
      <c r="AR1145" s="93"/>
      <c r="AS1145" s="89"/>
      <c r="AT1145" s="93"/>
      <c r="AU1145" s="89"/>
      <c r="AV1145" s="93"/>
      <c r="AW1145" s="107"/>
      <c r="AX1145" s="103"/>
      <c r="AY1145" s="391">
        <f t="shared" si="789"/>
        <v>0</v>
      </c>
      <c r="AZ1145" s="95" t="str">
        <f t="shared" si="743"/>
        <v/>
      </c>
      <c r="BA1145" s="49" t="str">
        <f t="shared" si="769"/>
        <v>熊本県阿蘇郡小国町大字北里１３０８－７６</v>
      </c>
      <c r="BB1145" s="48">
        <f t="shared" si="770"/>
        <v>9</v>
      </c>
      <c r="BC1145" s="96">
        <f t="shared" si="771"/>
        <v>0</v>
      </c>
      <c r="BD1145" s="89">
        <f t="shared" si="772"/>
        <v>0</v>
      </c>
      <c r="BE1145" s="97">
        <f t="shared" si="773"/>
        <v>0</v>
      </c>
      <c r="BF1145" s="97" t="str">
        <f t="shared" si="774"/>
        <v/>
      </c>
      <c r="BG1145" s="97">
        <f t="shared" si="775"/>
        <v>0</v>
      </c>
      <c r="BH1145" s="97">
        <f t="shared" si="776"/>
        <v>0</v>
      </c>
      <c r="BI1145" s="97">
        <f t="shared" si="777"/>
        <v>0</v>
      </c>
      <c r="BJ1145" s="97">
        <f t="shared" si="778"/>
        <v>0</v>
      </c>
      <c r="BK1145" s="97">
        <f t="shared" si="779"/>
        <v>0</v>
      </c>
      <c r="BL1145" s="97">
        <f t="shared" si="780"/>
        <v>0</v>
      </c>
      <c r="BM1145" s="97">
        <f t="shared" si="781"/>
        <v>0</v>
      </c>
      <c r="BN1145" s="97">
        <f t="shared" si="782"/>
        <v>0</v>
      </c>
      <c r="BO1145" s="97">
        <f t="shared" si="783"/>
        <v>0</v>
      </c>
      <c r="BP1145" s="97">
        <f t="shared" si="784"/>
        <v>0</v>
      </c>
      <c r="BQ1145" s="97">
        <f t="shared" si="785"/>
        <v>0</v>
      </c>
      <c r="BR1145" s="97">
        <f t="shared" si="786"/>
        <v>0</v>
      </c>
      <c r="BS1145" s="98" t="e">
        <f t="shared" si="787"/>
        <v>#VALUE!</v>
      </c>
      <c r="BT1145" s="184"/>
      <c r="BV1145" s="122"/>
    </row>
    <row r="1146" spans="1:74" s="100" customFormat="1" ht="31.5" customHeight="1" x14ac:dyDescent="0.25">
      <c r="A1146" s="74">
        <v>43</v>
      </c>
      <c r="B1146" s="75">
        <v>759</v>
      </c>
      <c r="C1146" s="114" t="s">
        <v>2097</v>
      </c>
      <c r="D1146" s="76" t="s">
        <v>2378</v>
      </c>
      <c r="E1146" s="76" t="s">
        <v>1096</v>
      </c>
      <c r="F1146" s="78"/>
      <c r="G1146" s="78"/>
      <c r="H1146" s="78"/>
      <c r="I1146" s="78"/>
      <c r="J1146" s="261"/>
      <c r="K1146" s="78"/>
      <c r="L1146" s="78"/>
      <c r="M1146" s="76" t="s">
        <v>2368</v>
      </c>
      <c r="N1146" s="114" t="s">
        <v>988</v>
      </c>
      <c r="O1146" s="114"/>
      <c r="P1146" s="76" t="str">
        <f t="shared" ref="P1146:P1152" si="790">IF(COUNTIF(N1146,"*未確定*"),"番地未確定","")</f>
        <v/>
      </c>
      <c r="Q1146" s="102" t="s">
        <v>96</v>
      </c>
      <c r="R1146" s="103" t="s">
        <v>95</v>
      </c>
      <c r="S1146" s="48" t="s">
        <v>1853</v>
      </c>
      <c r="T1146" s="76" t="s">
        <v>92</v>
      </c>
      <c r="U1146" s="89"/>
      <c r="V1146" s="90">
        <v>3</v>
      </c>
      <c r="W1146" s="399">
        <f t="shared" si="788"/>
        <v>1499685.6666666667</v>
      </c>
      <c r="X1146" s="171" t="s">
        <v>3736</v>
      </c>
      <c r="Y1146" s="76"/>
      <c r="Z1146" s="76"/>
      <c r="AA1146" s="76"/>
      <c r="AB1146" s="76"/>
      <c r="AC1146" s="132" t="s">
        <v>146</v>
      </c>
      <c r="AD1146" s="132">
        <v>42810</v>
      </c>
      <c r="AE1146" s="132">
        <v>42810</v>
      </c>
      <c r="AF1146" s="132" t="str">
        <f t="shared" si="766"/>
        <v>SAME</v>
      </c>
      <c r="AG1146" s="132">
        <f t="shared" si="767"/>
        <v>42810</v>
      </c>
      <c r="AH1146" s="132"/>
      <c r="AI1146" s="204"/>
      <c r="AJ1146" s="205"/>
      <c r="AK1146" s="206"/>
      <c r="AL1146" s="207"/>
      <c r="AM1146" s="208">
        <v>4499057</v>
      </c>
      <c r="AN1146" s="93"/>
      <c r="AO1146" s="49" t="str">
        <f t="shared" si="768"/>
        <v>熊本県玉名郡長洲町大字宮野２１４６－３－１～３</v>
      </c>
      <c r="AP1146" s="49"/>
      <c r="AQ1146" s="89"/>
      <c r="AR1146" s="93"/>
      <c r="AS1146" s="89">
        <v>42842</v>
      </c>
      <c r="AT1146" s="93">
        <v>449905</v>
      </c>
      <c r="AU1146" s="89"/>
      <c r="AV1146" s="93"/>
      <c r="AW1146" s="107"/>
      <c r="AX1146" s="103"/>
      <c r="AY1146" s="391">
        <f t="shared" si="789"/>
        <v>449905</v>
      </c>
      <c r="AZ1146" s="95">
        <f t="shared" si="743"/>
        <v>4049152</v>
      </c>
      <c r="BA1146" s="49" t="str">
        <f t="shared" si="769"/>
        <v>熊本県玉名郡長洲町大字宮野２１４６－３－１～３</v>
      </c>
      <c r="BB1146" s="48">
        <f t="shared" si="770"/>
        <v>3</v>
      </c>
      <c r="BC1146" s="96">
        <f t="shared" si="771"/>
        <v>0</v>
      </c>
      <c r="BD1146" s="89" t="str">
        <f t="shared" si="772"/>
        <v>期限未記載</v>
      </c>
      <c r="BE1146" s="97">
        <f t="shared" si="773"/>
        <v>4049152</v>
      </c>
      <c r="BF1146" s="97">
        <f t="shared" si="774"/>
        <v>0</v>
      </c>
      <c r="BG1146" s="97">
        <f t="shared" si="775"/>
        <v>0</v>
      </c>
      <c r="BH1146" s="97">
        <f t="shared" si="776"/>
        <v>0</v>
      </c>
      <c r="BI1146" s="97">
        <f t="shared" si="777"/>
        <v>0</v>
      </c>
      <c r="BJ1146" s="97">
        <f t="shared" si="778"/>
        <v>0</v>
      </c>
      <c r="BK1146" s="97">
        <f t="shared" si="779"/>
        <v>0</v>
      </c>
      <c r="BL1146" s="97">
        <f t="shared" si="780"/>
        <v>0</v>
      </c>
      <c r="BM1146" s="97">
        <f t="shared" si="781"/>
        <v>0</v>
      </c>
      <c r="BN1146" s="97">
        <f t="shared" si="782"/>
        <v>0</v>
      </c>
      <c r="BO1146" s="97">
        <f t="shared" si="783"/>
        <v>0</v>
      </c>
      <c r="BP1146" s="97">
        <f t="shared" si="784"/>
        <v>0</v>
      </c>
      <c r="BQ1146" s="97">
        <f t="shared" si="785"/>
        <v>0</v>
      </c>
      <c r="BR1146" s="97">
        <f t="shared" si="786"/>
        <v>0</v>
      </c>
      <c r="BS1146" s="98">
        <f t="shared" si="787"/>
        <v>0</v>
      </c>
      <c r="BT1146" s="184"/>
      <c r="BV1146" s="122"/>
    </row>
    <row r="1147" spans="1:74" s="100" customFormat="1" ht="31.5" customHeight="1" x14ac:dyDescent="0.25">
      <c r="A1147" s="74">
        <v>43</v>
      </c>
      <c r="B1147" s="75">
        <v>760</v>
      </c>
      <c r="C1147" s="114" t="s">
        <v>2096</v>
      </c>
      <c r="D1147" s="349" t="s">
        <v>4128</v>
      </c>
      <c r="E1147" s="76" t="s">
        <v>1135</v>
      </c>
      <c r="F1147" s="101"/>
      <c r="G1147" s="101"/>
      <c r="H1147" s="101"/>
      <c r="I1147" s="101"/>
      <c r="J1147" s="257"/>
      <c r="K1147" s="101"/>
      <c r="L1147" s="380" t="s">
        <v>4185</v>
      </c>
      <c r="M1147" s="76" t="s">
        <v>2371</v>
      </c>
      <c r="N1147" s="114" t="s">
        <v>1728</v>
      </c>
      <c r="O1147" s="114"/>
      <c r="P1147" s="76" t="str">
        <f t="shared" si="790"/>
        <v/>
      </c>
      <c r="Q1147" s="102" t="s">
        <v>94</v>
      </c>
      <c r="R1147" s="114" t="s">
        <v>93</v>
      </c>
      <c r="S1147" s="48" t="s">
        <v>1853</v>
      </c>
      <c r="T1147" s="76" t="s">
        <v>92</v>
      </c>
      <c r="U1147" s="89"/>
      <c r="V1147" s="90">
        <v>11</v>
      </c>
      <c r="W1147" s="399">
        <f t="shared" si="788"/>
        <v>595695.72727272729</v>
      </c>
      <c r="X1147" s="171" t="s">
        <v>3380</v>
      </c>
      <c r="Y1147" s="76"/>
      <c r="Z1147" s="76"/>
      <c r="AA1147" s="76"/>
      <c r="AB1147" s="76"/>
      <c r="AC1147" s="132" t="s">
        <v>146</v>
      </c>
      <c r="AD1147" s="132">
        <v>42810</v>
      </c>
      <c r="AE1147" s="132">
        <v>42810</v>
      </c>
      <c r="AF1147" s="132" t="str">
        <f t="shared" si="766"/>
        <v>SAME</v>
      </c>
      <c r="AG1147" s="132">
        <f t="shared" si="767"/>
        <v>42810</v>
      </c>
      <c r="AH1147" s="132"/>
      <c r="AI1147" s="204"/>
      <c r="AJ1147" s="205"/>
      <c r="AK1147" s="211"/>
      <c r="AL1147" s="207"/>
      <c r="AM1147" s="208">
        <v>6552653</v>
      </c>
      <c r="AN1147" s="93"/>
      <c r="AO1147" s="49" t="str">
        <f t="shared" si="768"/>
        <v>熊本県玉名市立願寺字東段６２３－１</v>
      </c>
      <c r="AP1147" s="49"/>
      <c r="AQ1147" s="89"/>
      <c r="AR1147" s="93"/>
      <c r="AS1147" s="89">
        <v>42842</v>
      </c>
      <c r="AT1147" s="93">
        <v>655285</v>
      </c>
      <c r="AU1147" s="89"/>
      <c r="AV1147" s="93"/>
      <c r="AW1147" s="107"/>
      <c r="AX1147" s="103"/>
      <c r="AY1147" s="391">
        <f t="shared" si="789"/>
        <v>655285</v>
      </c>
      <c r="AZ1147" s="95">
        <f t="shared" si="743"/>
        <v>5897368</v>
      </c>
      <c r="BA1147" s="49" t="str">
        <f t="shared" si="769"/>
        <v>熊本県玉名市立願寺字東段６２３－１</v>
      </c>
      <c r="BB1147" s="48">
        <f t="shared" si="770"/>
        <v>11</v>
      </c>
      <c r="BC1147" s="96">
        <f t="shared" si="771"/>
        <v>0</v>
      </c>
      <c r="BD1147" s="89" t="str">
        <f t="shared" si="772"/>
        <v>期限未記載</v>
      </c>
      <c r="BE1147" s="97">
        <f t="shared" si="773"/>
        <v>5897368</v>
      </c>
      <c r="BF1147" s="97">
        <f t="shared" si="774"/>
        <v>0</v>
      </c>
      <c r="BG1147" s="97">
        <f t="shared" si="775"/>
        <v>0</v>
      </c>
      <c r="BH1147" s="97">
        <f t="shared" si="776"/>
        <v>0</v>
      </c>
      <c r="BI1147" s="97">
        <f t="shared" si="777"/>
        <v>0</v>
      </c>
      <c r="BJ1147" s="97">
        <f t="shared" si="778"/>
        <v>0</v>
      </c>
      <c r="BK1147" s="97">
        <f t="shared" si="779"/>
        <v>0</v>
      </c>
      <c r="BL1147" s="97">
        <f t="shared" si="780"/>
        <v>0</v>
      </c>
      <c r="BM1147" s="97">
        <f t="shared" si="781"/>
        <v>0</v>
      </c>
      <c r="BN1147" s="97">
        <f t="shared" si="782"/>
        <v>0</v>
      </c>
      <c r="BO1147" s="97">
        <f t="shared" si="783"/>
        <v>0</v>
      </c>
      <c r="BP1147" s="97">
        <f t="shared" si="784"/>
        <v>0</v>
      </c>
      <c r="BQ1147" s="97">
        <f t="shared" si="785"/>
        <v>0</v>
      </c>
      <c r="BR1147" s="97">
        <f t="shared" si="786"/>
        <v>0</v>
      </c>
      <c r="BS1147" s="98">
        <f t="shared" si="787"/>
        <v>0</v>
      </c>
      <c r="BT1147" s="184"/>
      <c r="BU1147" s="100" t="s">
        <v>3713</v>
      </c>
      <c r="BV1147" s="122"/>
    </row>
    <row r="1148" spans="1:74" s="100" customFormat="1" ht="31.5" customHeight="1" x14ac:dyDescent="0.25">
      <c r="A1148" s="74">
        <v>43</v>
      </c>
      <c r="B1148" s="75">
        <v>754</v>
      </c>
      <c r="C1148" s="114" t="s">
        <v>2095</v>
      </c>
      <c r="D1148" s="76" t="s">
        <v>3393</v>
      </c>
      <c r="E1148" s="76" t="s">
        <v>1095</v>
      </c>
      <c r="F1148" s="101"/>
      <c r="G1148" s="101"/>
      <c r="H1148" s="101"/>
      <c r="I1148" s="101"/>
      <c r="J1148" s="257"/>
      <c r="K1148" s="101"/>
      <c r="L1148" s="101"/>
      <c r="M1148" s="131" t="s">
        <v>3389</v>
      </c>
      <c r="N1148" s="114" t="s">
        <v>1726</v>
      </c>
      <c r="O1148" s="114"/>
      <c r="P1148" s="76" t="str">
        <f t="shared" si="790"/>
        <v/>
      </c>
      <c r="Q1148" s="102" t="s">
        <v>91</v>
      </c>
      <c r="R1148" s="103" t="s">
        <v>90</v>
      </c>
      <c r="S1148" s="48" t="s">
        <v>1853</v>
      </c>
      <c r="T1148" s="76" t="s">
        <v>82</v>
      </c>
      <c r="U1148" s="89">
        <v>42916</v>
      </c>
      <c r="V1148" s="90">
        <v>17</v>
      </c>
      <c r="W1148" s="399">
        <f t="shared" si="788"/>
        <v>6919953.8823529407</v>
      </c>
      <c r="X1148" s="171" t="s">
        <v>3381</v>
      </c>
      <c r="Y1148" s="76"/>
      <c r="Z1148" s="76"/>
      <c r="AA1148" s="76"/>
      <c r="AB1148" s="76"/>
      <c r="AC1148" s="132" t="s">
        <v>146</v>
      </c>
      <c r="AD1148" s="132">
        <v>42825</v>
      </c>
      <c r="AE1148" s="132">
        <v>42825</v>
      </c>
      <c r="AF1148" s="132" t="str">
        <f t="shared" si="766"/>
        <v>SAME</v>
      </c>
      <c r="AG1148" s="132">
        <f t="shared" si="767"/>
        <v>42825</v>
      </c>
      <c r="AH1148" s="132"/>
      <c r="AI1148" s="204"/>
      <c r="AJ1148" s="205"/>
      <c r="AK1148" s="206"/>
      <c r="AL1148" s="207"/>
      <c r="AM1148" s="208">
        <v>117639216</v>
      </c>
      <c r="AN1148" s="93"/>
      <c r="AO1148" s="49" t="str">
        <f t="shared" si="768"/>
        <v>熊本県熊本市南区城南町東阿高１０８６</v>
      </c>
      <c r="AP1148" s="49"/>
      <c r="AQ1148" s="89"/>
      <c r="AR1148" s="93"/>
      <c r="AS1148" s="89">
        <v>42916</v>
      </c>
      <c r="AT1148" s="93">
        <v>11763921</v>
      </c>
      <c r="AU1148" s="89"/>
      <c r="AV1148" s="93"/>
      <c r="AW1148" s="107"/>
      <c r="AX1148" s="103"/>
      <c r="AY1148" s="391">
        <f t="shared" si="789"/>
        <v>11763921</v>
      </c>
      <c r="AZ1148" s="95">
        <f t="shared" si="743"/>
        <v>105875295</v>
      </c>
      <c r="BA1148" s="49" t="str">
        <f t="shared" si="769"/>
        <v>熊本県熊本市南区城南町東阿高１０８６</v>
      </c>
      <c r="BB1148" s="48">
        <f t="shared" si="770"/>
        <v>17</v>
      </c>
      <c r="BC1148" s="96">
        <f t="shared" si="771"/>
        <v>0</v>
      </c>
      <c r="BD1148" s="89" t="str">
        <f t="shared" si="772"/>
        <v>期限未記載</v>
      </c>
      <c r="BE1148" s="97">
        <f t="shared" si="773"/>
        <v>105875295</v>
      </c>
      <c r="BF1148" s="97">
        <f t="shared" si="774"/>
        <v>0</v>
      </c>
      <c r="BG1148" s="97">
        <f t="shared" si="775"/>
        <v>0</v>
      </c>
      <c r="BH1148" s="97">
        <f t="shared" si="776"/>
        <v>0</v>
      </c>
      <c r="BI1148" s="97">
        <f t="shared" si="777"/>
        <v>0</v>
      </c>
      <c r="BJ1148" s="97">
        <f t="shared" si="778"/>
        <v>0</v>
      </c>
      <c r="BK1148" s="97">
        <f t="shared" si="779"/>
        <v>0</v>
      </c>
      <c r="BL1148" s="97">
        <f t="shared" si="780"/>
        <v>0</v>
      </c>
      <c r="BM1148" s="97">
        <f t="shared" si="781"/>
        <v>0</v>
      </c>
      <c r="BN1148" s="97">
        <f t="shared" si="782"/>
        <v>0</v>
      </c>
      <c r="BO1148" s="97">
        <f t="shared" si="783"/>
        <v>0</v>
      </c>
      <c r="BP1148" s="97">
        <f t="shared" si="784"/>
        <v>0</v>
      </c>
      <c r="BQ1148" s="97">
        <f t="shared" si="785"/>
        <v>0</v>
      </c>
      <c r="BR1148" s="97">
        <f t="shared" si="786"/>
        <v>0</v>
      </c>
      <c r="BS1148" s="98">
        <f t="shared" si="787"/>
        <v>0</v>
      </c>
      <c r="BT1148" s="184"/>
      <c r="BV1148" s="122"/>
    </row>
    <row r="1149" spans="1:74" s="100" customFormat="1" ht="31.5" customHeight="1" x14ac:dyDescent="0.25">
      <c r="A1149" s="74">
        <v>43</v>
      </c>
      <c r="B1149" s="75">
        <v>755</v>
      </c>
      <c r="C1149" s="114" t="s">
        <v>2095</v>
      </c>
      <c r="D1149" s="76" t="s">
        <v>3393</v>
      </c>
      <c r="E1149" s="76" t="s">
        <v>1060</v>
      </c>
      <c r="F1149" s="101"/>
      <c r="G1149" s="101"/>
      <c r="H1149" s="101"/>
      <c r="I1149" s="101"/>
      <c r="J1149" s="257"/>
      <c r="K1149" s="101"/>
      <c r="L1149" s="101"/>
      <c r="M1149" s="131" t="s">
        <v>3390</v>
      </c>
      <c r="N1149" s="114" t="s">
        <v>1727</v>
      </c>
      <c r="O1149" s="114"/>
      <c r="P1149" s="76" t="str">
        <f t="shared" si="790"/>
        <v/>
      </c>
      <c r="Q1149" s="102" t="s">
        <v>928</v>
      </c>
      <c r="R1149" s="103" t="s">
        <v>90</v>
      </c>
      <c r="S1149" s="48" t="s">
        <v>1853</v>
      </c>
      <c r="T1149" s="76" t="s">
        <v>82</v>
      </c>
      <c r="U1149" s="89">
        <v>42916</v>
      </c>
      <c r="V1149" s="90">
        <v>7</v>
      </c>
      <c r="W1149" s="399">
        <f t="shared" si="788"/>
        <v>16805602.285714287</v>
      </c>
      <c r="X1149" s="171" t="s">
        <v>3382</v>
      </c>
      <c r="Y1149" s="203"/>
      <c r="Z1149" s="76"/>
      <c r="AA1149" s="76"/>
      <c r="AB1149" s="203"/>
      <c r="AC1149" s="132" t="s">
        <v>146</v>
      </c>
      <c r="AD1149" s="132">
        <v>42825</v>
      </c>
      <c r="AE1149" s="132">
        <v>42825</v>
      </c>
      <c r="AF1149" s="132" t="str">
        <f t="shared" si="766"/>
        <v>SAME</v>
      </c>
      <c r="AG1149" s="132">
        <f t="shared" si="767"/>
        <v>42825</v>
      </c>
      <c r="AH1149" s="132"/>
      <c r="AI1149" s="204"/>
      <c r="AJ1149" s="205"/>
      <c r="AK1149" s="206"/>
      <c r="AL1149" s="207"/>
      <c r="AM1149" s="208">
        <v>117639216</v>
      </c>
      <c r="AN1149" s="93"/>
      <c r="AO1149" s="49" t="str">
        <f t="shared" si="768"/>
        <v>熊本県熊本市南区城南町東阿高１１０４－１</v>
      </c>
      <c r="AP1149" s="49"/>
      <c r="AQ1149" s="89"/>
      <c r="AR1149" s="93"/>
      <c r="AS1149" s="89"/>
      <c r="AT1149" s="93"/>
      <c r="AU1149" s="89"/>
      <c r="AV1149" s="93"/>
      <c r="AW1149" s="107"/>
      <c r="AX1149" s="103"/>
      <c r="AY1149" s="391">
        <v>11763921</v>
      </c>
      <c r="AZ1149" s="95">
        <v>105875295</v>
      </c>
      <c r="BA1149" s="49" t="str">
        <f t="shared" si="769"/>
        <v>熊本県熊本市南区城南町東阿高１１０４－１</v>
      </c>
      <c r="BB1149" s="48">
        <f t="shared" si="770"/>
        <v>7</v>
      </c>
      <c r="BC1149" s="96">
        <f t="shared" si="771"/>
        <v>0</v>
      </c>
      <c r="BD1149" s="89" t="str">
        <f t="shared" si="772"/>
        <v>期限未記載</v>
      </c>
      <c r="BE1149" s="97">
        <f t="shared" si="773"/>
        <v>105875295</v>
      </c>
      <c r="BF1149" s="97">
        <f t="shared" si="774"/>
        <v>0</v>
      </c>
      <c r="BG1149" s="97">
        <f t="shared" si="775"/>
        <v>0</v>
      </c>
      <c r="BH1149" s="97">
        <f t="shared" si="776"/>
        <v>0</v>
      </c>
      <c r="BI1149" s="97">
        <f t="shared" si="777"/>
        <v>0</v>
      </c>
      <c r="BJ1149" s="97">
        <f t="shared" si="778"/>
        <v>0</v>
      </c>
      <c r="BK1149" s="97">
        <f t="shared" si="779"/>
        <v>0</v>
      </c>
      <c r="BL1149" s="97">
        <f t="shared" si="780"/>
        <v>0</v>
      </c>
      <c r="BM1149" s="97">
        <f t="shared" si="781"/>
        <v>0</v>
      </c>
      <c r="BN1149" s="97">
        <f t="shared" si="782"/>
        <v>0</v>
      </c>
      <c r="BO1149" s="97">
        <f t="shared" si="783"/>
        <v>0</v>
      </c>
      <c r="BP1149" s="97">
        <f t="shared" si="784"/>
        <v>0</v>
      </c>
      <c r="BQ1149" s="97">
        <f t="shared" si="785"/>
        <v>0</v>
      </c>
      <c r="BR1149" s="97">
        <f t="shared" si="786"/>
        <v>0</v>
      </c>
      <c r="BS1149" s="130">
        <f t="shared" si="787"/>
        <v>0</v>
      </c>
      <c r="BT1149" s="184"/>
      <c r="BV1149" s="122"/>
    </row>
    <row r="1150" spans="1:74" s="100" customFormat="1" ht="31.5" customHeight="1" x14ac:dyDescent="0.25">
      <c r="A1150" s="74">
        <v>43</v>
      </c>
      <c r="B1150" s="75">
        <v>761</v>
      </c>
      <c r="C1150" s="114" t="s">
        <v>2098</v>
      </c>
      <c r="D1150" s="76" t="s">
        <v>3393</v>
      </c>
      <c r="E1150" s="76" t="s">
        <v>1136</v>
      </c>
      <c r="F1150" s="101"/>
      <c r="G1150" s="101"/>
      <c r="H1150" s="101"/>
      <c r="I1150" s="101"/>
      <c r="J1150" s="257"/>
      <c r="K1150" s="101"/>
      <c r="L1150" s="101"/>
      <c r="M1150" s="76" t="s">
        <v>2371</v>
      </c>
      <c r="N1150" s="114" t="s">
        <v>989</v>
      </c>
      <c r="O1150" s="114"/>
      <c r="P1150" s="76" t="str">
        <f t="shared" si="790"/>
        <v/>
      </c>
      <c r="Q1150" s="102" t="s">
        <v>89</v>
      </c>
      <c r="R1150" s="103" t="s">
        <v>88</v>
      </c>
      <c r="S1150" s="48" t="s">
        <v>1853</v>
      </c>
      <c r="T1150" s="76" t="s">
        <v>87</v>
      </c>
      <c r="U1150" s="89">
        <v>42926</v>
      </c>
      <c r="V1150" s="90">
        <v>1</v>
      </c>
      <c r="W1150" s="399">
        <f t="shared" si="788"/>
        <v>179715</v>
      </c>
      <c r="X1150" s="171" t="s">
        <v>3383</v>
      </c>
      <c r="Y1150" s="419"/>
      <c r="Z1150" s="473" t="s">
        <v>4630</v>
      </c>
      <c r="AA1150" s="473" t="s">
        <v>4630</v>
      </c>
      <c r="AB1150" s="473" t="s">
        <v>4631</v>
      </c>
      <c r="AC1150" s="132" t="str">
        <f>IF(AZ1150=0,"【支払済】","")</f>
        <v>【支払済】</v>
      </c>
      <c r="AD1150" s="132">
        <v>42802</v>
      </c>
      <c r="AE1150" s="132">
        <v>42802</v>
      </c>
      <c r="AF1150" s="132" t="str">
        <f t="shared" si="766"/>
        <v>SAME</v>
      </c>
      <c r="AG1150" s="132">
        <f t="shared" si="767"/>
        <v>42802</v>
      </c>
      <c r="AH1150" s="132"/>
      <c r="AI1150" s="204"/>
      <c r="AJ1150" s="205"/>
      <c r="AK1150" s="206"/>
      <c r="AL1150" s="207"/>
      <c r="AM1150" s="208">
        <v>179715</v>
      </c>
      <c r="AN1150" s="93"/>
      <c r="AO1150" s="49" t="str">
        <f t="shared" si="768"/>
        <v>熊本県山鹿市平山３３５０－１</v>
      </c>
      <c r="AP1150" s="208"/>
      <c r="AQ1150" s="89">
        <v>42926</v>
      </c>
      <c r="AR1150" s="93">
        <v>179715</v>
      </c>
      <c r="AS1150" s="89"/>
      <c r="AT1150" s="93"/>
      <c r="AU1150" s="89"/>
      <c r="AV1150" s="93"/>
      <c r="AW1150" s="107"/>
      <c r="AX1150" s="103"/>
      <c r="AY1150" s="391">
        <f t="shared" si="789"/>
        <v>179715</v>
      </c>
      <c r="AZ1150" s="95">
        <f t="shared" ref="AZ1150:AZ1181" si="791">IF(AM1150=0,"",AM1150-AR1150-AT1150-AV1150-AX1150)</f>
        <v>0</v>
      </c>
      <c r="BA1150" s="49" t="str">
        <f t="shared" si="769"/>
        <v>熊本県山鹿市平山３３５０－１</v>
      </c>
      <c r="BB1150" s="48">
        <f t="shared" si="770"/>
        <v>1</v>
      </c>
      <c r="BC1150" s="96">
        <f t="shared" si="771"/>
        <v>0</v>
      </c>
      <c r="BD1150" s="89" t="str">
        <f t="shared" si="772"/>
        <v>【支払済】</v>
      </c>
      <c r="BE1150" s="97">
        <f t="shared" si="773"/>
        <v>0</v>
      </c>
      <c r="BF1150" s="97">
        <f t="shared" si="774"/>
        <v>0</v>
      </c>
      <c r="BG1150" s="97">
        <f t="shared" si="775"/>
        <v>0</v>
      </c>
      <c r="BH1150" s="97">
        <f t="shared" si="776"/>
        <v>0</v>
      </c>
      <c r="BI1150" s="97">
        <f t="shared" si="777"/>
        <v>0</v>
      </c>
      <c r="BJ1150" s="97">
        <f t="shared" si="778"/>
        <v>0</v>
      </c>
      <c r="BK1150" s="97">
        <f t="shared" si="779"/>
        <v>0</v>
      </c>
      <c r="BL1150" s="97">
        <f t="shared" si="780"/>
        <v>0</v>
      </c>
      <c r="BM1150" s="97">
        <f t="shared" si="781"/>
        <v>0</v>
      </c>
      <c r="BN1150" s="97">
        <f t="shared" si="782"/>
        <v>0</v>
      </c>
      <c r="BO1150" s="97">
        <f t="shared" si="783"/>
        <v>0</v>
      </c>
      <c r="BP1150" s="97">
        <f t="shared" si="784"/>
        <v>0</v>
      </c>
      <c r="BQ1150" s="97">
        <f t="shared" si="785"/>
        <v>0</v>
      </c>
      <c r="BR1150" s="97">
        <f t="shared" si="786"/>
        <v>0</v>
      </c>
      <c r="BS1150" s="98">
        <f t="shared" si="787"/>
        <v>0</v>
      </c>
      <c r="BT1150" s="184"/>
      <c r="BV1150" s="492"/>
    </row>
    <row r="1151" spans="1:74" s="100" customFormat="1" ht="31.5" customHeight="1" x14ac:dyDescent="0.25">
      <c r="A1151" s="74">
        <v>43</v>
      </c>
      <c r="B1151" s="75">
        <v>756</v>
      </c>
      <c r="C1151" s="114" t="s">
        <v>2094</v>
      </c>
      <c r="D1151" s="76" t="s">
        <v>3393</v>
      </c>
      <c r="E1151" s="76" t="s">
        <v>1022</v>
      </c>
      <c r="F1151" s="101"/>
      <c r="G1151" s="101"/>
      <c r="H1151" s="101"/>
      <c r="I1151" s="101"/>
      <c r="J1151" s="257"/>
      <c r="K1151" s="101"/>
      <c r="L1151" s="101"/>
      <c r="M1151" s="76" t="s">
        <v>2371</v>
      </c>
      <c r="N1151" s="114" t="s">
        <v>2003</v>
      </c>
      <c r="O1151" s="114"/>
      <c r="P1151" s="76" t="str">
        <f t="shared" si="790"/>
        <v/>
      </c>
      <c r="Q1151" s="102" t="s">
        <v>86</v>
      </c>
      <c r="R1151" s="103" t="s">
        <v>85</v>
      </c>
      <c r="S1151" s="48" t="s">
        <v>1853</v>
      </c>
      <c r="T1151" s="76" t="s">
        <v>82</v>
      </c>
      <c r="U1151" s="89">
        <v>42886</v>
      </c>
      <c r="V1151" s="90">
        <v>6</v>
      </c>
      <c r="W1151" s="399">
        <f t="shared" si="788"/>
        <v>904804</v>
      </c>
      <c r="X1151" s="171" t="s">
        <v>3384</v>
      </c>
      <c r="Y1151" s="433" t="s">
        <v>2310</v>
      </c>
      <c r="Z1151" s="482" t="s">
        <v>4630</v>
      </c>
      <c r="AA1151" s="482" t="s">
        <v>4630</v>
      </c>
      <c r="AB1151" s="482" t="s">
        <v>4608</v>
      </c>
      <c r="AC1151" s="132" t="str">
        <f>IF(AZ1151=0,"【支払済】","")</f>
        <v>【支払済】</v>
      </c>
      <c r="AD1151" s="132">
        <v>42825</v>
      </c>
      <c r="AE1151" s="132">
        <v>42825</v>
      </c>
      <c r="AF1151" s="132" t="str">
        <f t="shared" si="766"/>
        <v>SAME</v>
      </c>
      <c r="AG1151" s="132">
        <f t="shared" si="767"/>
        <v>42825</v>
      </c>
      <c r="AH1151" s="132"/>
      <c r="AI1151" s="204"/>
      <c r="AJ1151" s="205"/>
      <c r="AK1151" s="206"/>
      <c r="AL1151" s="207"/>
      <c r="AM1151" s="208">
        <v>5428824</v>
      </c>
      <c r="AN1151" s="93"/>
      <c r="AO1151" s="49" t="str">
        <f t="shared" si="768"/>
        <v>熊本県上天草市大矢野町中３４２９－１、４～８</v>
      </c>
      <c r="AP1151" s="208"/>
      <c r="AQ1151" s="89">
        <v>42886</v>
      </c>
      <c r="AR1151" s="93">
        <v>5428824</v>
      </c>
      <c r="AS1151" s="89"/>
      <c r="AT1151" s="93"/>
      <c r="AU1151" s="89"/>
      <c r="AV1151" s="93"/>
      <c r="AW1151" s="107"/>
      <c r="AX1151" s="103"/>
      <c r="AY1151" s="391">
        <f t="shared" si="789"/>
        <v>5428824</v>
      </c>
      <c r="AZ1151" s="95">
        <f t="shared" si="791"/>
        <v>0</v>
      </c>
      <c r="BA1151" s="49" t="str">
        <f t="shared" si="769"/>
        <v>熊本県上天草市大矢野町中３４２９－１、４～８</v>
      </c>
      <c r="BB1151" s="48">
        <f t="shared" si="770"/>
        <v>6</v>
      </c>
      <c r="BC1151" s="96" t="str">
        <f t="shared" si="771"/>
        <v>自社物件</v>
      </c>
      <c r="BD1151" s="89" t="str">
        <f t="shared" si="772"/>
        <v>【支払済】</v>
      </c>
      <c r="BE1151" s="97">
        <f t="shared" si="773"/>
        <v>0</v>
      </c>
      <c r="BF1151" s="97">
        <f t="shared" si="774"/>
        <v>0</v>
      </c>
      <c r="BG1151" s="97">
        <f t="shared" si="775"/>
        <v>0</v>
      </c>
      <c r="BH1151" s="97">
        <f t="shared" si="776"/>
        <v>0</v>
      </c>
      <c r="BI1151" s="97">
        <f t="shared" si="777"/>
        <v>0</v>
      </c>
      <c r="BJ1151" s="97">
        <f t="shared" si="778"/>
        <v>0</v>
      </c>
      <c r="BK1151" s="97">
        <f t="shared" si="779"/>
        <v>0</v>
      </c>
      <c r="BL1151" s="97">
        <f t="shared" si="780"/>
        <v>0</v>
      </c>
      <c r="BM1151" s="97">
        <f t="shared" si="781"/>
        <v>0</v>
      </c>
      <c r="BN1151" s="97">
        <f t="shared" si="782"/>
        <v>0</v>
      </c>
      <c r="BO1151" s="97">
        <f t="shared" si="783"/>
        <v>0</v>
      </c>
      <c r="BP1151" s="97">
        <f t="shared" si="784"/>
        <v>0</v>
      </c>
      <c r="BQ1151" s="97">
        <f t="shared" si="785"/>
        <v>0</v>
      </c>
      <c r="BR1151" s="97">
        <f t="shared" si="786"/>
        <v>0</v>
      </c>
      <c r="BS1151" s="98">
        <f t="shared" si="787"/>
        <v>0</v>
      </c>
      <c r="BT1151" s="184"/>
      <c r="BV1151" s="492"/>
    </row>
    <row r="1152" spans="1:74" s="100" customFormat="1" ht="31.5" customHeight="1" x14ac:dyDescent="0.25">
      <c r="A1152" s="74">
        <v>43</v>
      </c>
      <c r="B1152" s="75">
        <v>757</v>
      </c>
      <c r="C1152" s="114" t="s">
        <v>2094</v>
      </c>
      <c r="D1152" s="349" t="s">
        <v>4128</v>
      </c>
      <c r="E1152" s="76" t="s">
        <v>1054</v>
      </c>
      <c r="F1152" s="380" t="s">
        <v>4188</v>
      </c>
      <c r="G1152" s="380"/>
      <c r="H1152" s="380"/>
      <c r="I1152" s="380"/>
      <c r="J1152" s="380"/>
      <c r="K1152" s="380"/>
      <c r="L1152" s="380" t="s">
        <v>4142</v>
      </c>
      <c r="M1152" s="76" t="s">
        <v>2371</v>
      </c>
      <c r="N1152" s="114" t="s">
        <v>83</v>
      </c>
      <c r="O1152" s="114"/>
      <c r="P1152" s="76" t="str">
        <f t="shared" si="790"/>
        <v/>
      </c>
      <c r="Q1152" s="102" t="s">
        <v>84</v>
      </c>
      <c r="R1152" s="103" t="s">
        <v>83</v>
      </c>
      <c r="S1152" s="48" t="s">
        <v>1853</v>
      </c>
      <c r="T1152" s="76" t="s">
        <v>82</v>
      </c>
      <c r="U1152" s="89">
        <v>42916</v>
      </c>
      <c r="V1152" s="90">
        <v>2</v>
      </c>
      <c r="W1152" s="399">
        <f t="shared" si="788"/>
        <v>1478857.5</v>
      </c>
      <c r="X1152" s="171" t="s">
        <v>3385</v>
      </c>
      <c r="Y1152" s="419"/>
      <c r="Z1152" s="473" t="s">
        <v>4630</v>
      </c>
      <c r="AA1152" s="473" t="s">
        <v>4631</v>
      </c>
      <c r="AB1152" s="473" t="s">
        <v>4631</v>
      </c>
      <c r="AC1152" s="132" t="str">
        <f>IF(AZ1152=0,"【支払済】","")</f>
        <v>【支払済】</v>
      </c>
      <c r="AD1152" s="132">
        <v>42825</v>
      </c>
      <c r="AE1152" s="132">
        <v>42825</v>
      </c>
      <c r="AF1152" s="132" t="str">
        <f t="shared" si="766"/>
        <v>SAME</v>
      </c>
      <c r="AG1152" s="132">
        <f t="shared" si="767"/>
        <v>42825</v>
      </c>
      <c r="AH1152" s="132"/>
      <c r="AI1152" s="204"/>
      <c r="AJ1152" s="205"/>
      <c r="AK1152" s="211"/>
      <c r="AL1152" s="207"/>
      <c r="AM1152" s="208">
        <v>2957715</v>
      </c>
      <c r="AN1152" s="93"/>
      <c r="AO1152" s="49" t="str">
        <f t="shared" si="768"/>
        <v>熊本県上天草市大矢野町登立５１４２－１－１～２</v>
      </c>
      <c r="AP1152" s="208"/>
      <c r="AQ1152" s="89">
        <v>42916</v>
      </c>
      <c r="AR1152" s="93">
        <v>2957715</v>
      </c>
      <c r="AS1152" s="89"/>
      <c r="AT1152" s="93"/>
      <c r="AU1152" s="89"/>
      <c r="AV1152" s="93"/>
      <c r="AW1152" s="107"/>
      <c r="AX1152" s="103"/>
      <c r="AY1152" s="391">
        <f t="shared" si="789"/>
        <v>2957715</v>
      </c>
      <c r="AZ1152" s="95">
        <f t="shared" si="791"/>
        <v>0</v>
      </c>
      <c r="BA1152" s="49" t="str">
        <f t="shared" si="769"/>
        <v>熊本県上天草市大矢野町登立５１４２－１－１～２</v>
      </c>
      <c r="BB1152" s="48">
        <f t="shared" si="770"/>
        <v>2</v>
      </c>
      <c r="BC1152" s="96">
        <f t="shared" si="771"/>
        <v>0</v>
      </c>
      <c r="BD1152" s="89" t="str">
        <f t="shared" si="772"/>
        <v>【支払済】</v>
      </c>
      <c r="BE1152" s="97">
        <f t="shared" si="773"/>
        <v>0</v>
      </c>
      <c r="BF1152" s="97">
        <f t="shared" si="774"/>
        <v>0</v>
      </c>
      <c r="BG1152" s="97">
        <f t="shared" si="775"/>
        <v>0</v>
      </c>
      <c r="BH1152" s="97">
        <f t="shared" si="776"/>
        <v>0</v>
      </c>
      <c r="BI1152" s="97">
        <f t="shared" si="777"/>
        <v>0</v>
      </c>
      <c r="BJ1152" s="97">
        <f t="shared" si="778"/>
        <v>0</v>
      </c>
      <c r="BK1152" s="97">
        <f t="shared" si="779"/>
        <v>0</v>
      </c>
      <c r="BL1152" s="97">
        <f t="shared" si="780"/>
        <v>0</v>
      </c>
      <c r="BM1152" s="97">
        <f t="shared" si="781"/>
        <v>0</v>
      </c>
      <c r="BN1152" s="97">
        <f t="shared" si="782"/>
        <v>0</v>
      </c>
      <c r="BO1152" s="97">
        <f t="shared" si="783"/>
        <v>0</v>
      </c>
      <c r="BP1152" s="97">
        <f t="shared" si="784"/>
        <v>0</v>
      </c>
      <c r="BQ1152" s="97">
        <f t="shared" si="785"/>
        <v>0</v>
      </c>
      <c r="BR1152" s="97">
        <f t="shared" si="786"/>
        <v>0</v>
      </c>
      <c r="BS1152" s="98">
        <f t="shared" si="787"/>
        <v>0</v>
      </c>
      <c r="BT1152" s="184"/>
      <c r="BV1152" s="492"/>
    </row>
    <row r="1153" spans="1:74" s="100" customFormat="1" ht="31.5" customHeight="1" x14ac:dyDescent="0.25">
      <c r="A1153" s="74">
        <v>43</v>
      </c>
      <c r="B1153" s="75">
        <v>753</v>
      </c>
      <c r="C1153" s="114" t="s">
        <v>2093</v>
      </c>
      <c r="D1153" s="76" t="s">
        <v>3393</v>
      </c>
      <c r="E1153" s="76" t="s">
        <v>1059</v>
      </c>
      <c r="F1153" s="101"/>
      <c r="G1153" s="101"/>
      <c r="H1153" s="101"/>
      <c r="I1153" s="101"/>
      <c r="J1153" s="257"/>
      <c r="K1153" s="101"/>
      <c r="L1153" s="101"/>
      <c r="M1153" s="76" t="s">
        <v>2371</v>
      </c>
      <c r="N1153" s="114" t="s">
        <v>2002</v>
      </c>
      <c r="O1153" s="114"/>
      <c r="P1153" s="49"/>
      <c r="Q1153" s="104" t="s">
        <v>340</v>
      </c>
      <c r="R1153" s="103"/>
      <c r="S1153" s="48" t="s">
        <v>1853</v>
      </c>
      <c r="T1153" s="132" t="s">
        <v>80</v>
      </c>
      <c r="U1153" s="89" t="s">
        <v>383</v>
      </c>
      <c r="V1153" s="90">
        <v>11</v>
      </c>
      <c r="W1153" s="399">
        <f t="shared" si="788"/>
        <v>34557000</v>
      </c>
      <c r="X1153" s="171" t="s">
        <v>3386</v>
      </c>
      <c r="Y1153" s="121"/>
      <c r="Z1153" s="473" t="s">
        <v>4575</v>
      </c>
      <c r="AA1153" s="473" t="s">
        <v>4575</v>
      </c>
      <c r="AB1153" s="473" t="s">
        <v>4576</v>
      </c>
      <c r="AC1153" s="121"/>
      <c r="AD1153" s="132">
        <v>42815</v>
      </c>
      <c r="AE1153" s="132"/>
      <c r="AF1153" s="132" t="str">
        <f t="shared" si="766"/>
        <v/>
      </c>
      <c r="AG1153" s="132">
        <f t="shared" si="767"/>
        <v>42815</v>
      </c>
      <c r="AH1153" s="132"/>
      <c r="AI1153" s="132"/>
      <c r="AJ1153" s="132"/>
      <c r="AK1153" s="215"/>
      <c r="AL1153" s="132"/>
      <c r="AM1153" s="213"/>
      <c r="AN1153" s="111">
        <v>380127000</v>
      </c>
      <c r="AO1153" s="49" t="str">
        <f t="shared" si="768"/>
        <v>熊本県天草市有明町須子２３－１、２５－１他</v>
      </c>
      <c r="AP1153" s="49"/>
      <c r="AQ1153" s="89"/>
      <c r="AR1153" s="93"/>
      <c r="AS1153" s="89"/>
      <c r="AT1153" s="93"/>
      <c r="AU1153" s="89"/>
      <c r="AV1153" s="93"/>
      <c r="AW1153" s="107"/>
      <c r="AX1153" s="103"/>
      <c r="AY1153" s="391">
        <f t="shared" si="789"/>
        <v>0</v>
      </c>
      <c r="AZ1153" s="95" t="str">
        <f t="shared" si="791"/>
        <v/>
      </c>
      <c r="BA1153" s="49" t="str">
        <f t="shared" si="769"/>
        <v>熊本県天草市有明町須子２３－１、２５－１他</v>
      </c>
      <c r="BB1153" s="48">
        <f t="shared" si="770"/>
        <v>11</v>
      </c>
      <c r="BC1153" s="96">
        <f t="shared" si="771"/>
        <v>0</v>
      </c>
      <c r="BD1153" s="89">
        <f t="shared" si="772"/>
        <v>0</v>
      </c>
      <c r="BE1153" s="97">
        <f t="shared" si="773"/>
        <v>0</v>
      </c>
      <c r="BF1153" s="97" t="str">
        <f t="shared" si="774"/>
        <v/>
      </c>
      <c r="BG1153" s="97">
        <f t="shared" si="775"/>
        <v>0</v>
      </c>
      <c r="BH1153" s="97">
        <f t="shared" si="776"/>
        <v>0</v>
      </c>
      <c r="BI1153" s="97">
        <f t="shared" si="777"/>
        <v>0</v>
      </c>
      <c r="BJ1153" s="97">
        <f t="shared" si="778"/>
        <v>0</v>
      </c>
      <c r="BK1153" s="97">
        <f t="shared" si="779"/>
        <v>0</v>
      </c>
      <c r="BL1153" s="97">
        <f t="shared" si="780"/>
        <v>0</v>
      </c>
      <c r="BM1153" s="97">
        <f t="shared" si="781"/>
        <v>0</v>
      </c>
      <c r="BN1153" s="97">
        <f t="shared" si="782"/>
        <v>0</v>
      </c>
      <c r="BO1153" s="97">
        <f t="shared" si="783"/>
        <v>0</v>
      </c>
      <c r="BP1153" s="97">
        <f t="shared" si="784"/>
        <v>0</v>
      </c>
      <c r="BQ1153" s="97">
        <f t="shared" si="785"/>
        <v>0</v>
      </c>
      <c r="BR1153" s="97">
        <f t="shared" si="786"/>
        <v>0</v>
      </c>
      <c r="BS1153" s="98" t="e">
        <f t="shared" si="787"/>
        <v>#VALUE!</v>
      </c>
      <c r="BT1153" s="184"/>
      <c r="BU1153" s="58"/>
      <c r="BV1153" s="122"/>
    </row>
    <row r="1154" spans="1:74" s="100" customFormat="1" ht="31.5" customHeight="1" x14ac:dyDescent="0.25">
      <c r="A1154" s="74">
        <v>43</v>
      </c>
      <c r="B1154" s="75">
        <v>752</v>
      </c>
      <c r="C1154" s="114" t="s">
        <v>2093</v>
      </c>
      <c r="D1154" s="76" t="s">
        <v>3393</v>
      </c>
      <c r="E1154" s="76" t="s">
        <v>1059</v>
      </c>
      <c r="F1154" s="101"/>
      <c r="G1154" s="101"/>
      <c r="H1154" s="101"/>
      <c r="I1154" s="101"/>
      <c r="J1154" s="257"/>
      <c r="K1154" s="101"/>
      <c r="L1154" s="101"/>
      <c r="M1154" s="76" t="s">
        <v>2371</v>
      </c>
      <c r="N1154" s="114" t="s">
        <v>2002</v>
      </c>
      <c r="O1154" s="114"/>
      <c r="P1154" s="49"/>
      <c r="Q1154" s="104" t="s">
        <v>340</v>
      </c>
      <c r="R1154" s="103"/>
      <c r="S1154" s="48" t="s">
        <v>1853</v>
      </c>
      <c r="T1154" s="132" t="s">
        <v>80</v>
      </c>
      <c r="U1154" s="89" t="s">
        <v>383</v>
      </c>
      <c r="V1154" s="90">
        <v>11</v>
      </c>
      <c r="W1154" s="399">
        <f t="shared" si="788"/>
        <v>34556966.909090906</v>
      </c>
      <c r="X1154" s="171" t="s">
        <v>3386</v>
      </c>
      <c r="Y1154" s="121"/>
      <c r="Z1154" s="473" t="s">
        <v>4575</v>
      </c>
      <c r="AA1154" s="473" t="s">
        <v>4575</v>
      </c>
      <c r="AB1154" s="473" t="s">
        <v>4576</v>
      </c>
      <c r="AC1154" s="121"/>
      <c r="AD1154" s="132">
        <v>42846</v>
      </c>
      <c r="AE1154" s="132"/>
      <c r="AF1154" s="132" t="str">
        <f t="shared" si="766"/>
        <v/>
      </c>
      <c r="AG1154" s="132">
        <f t="shared" si="767"/>
        <v>42846</v>
      </c>
      <c r="AH1154" s="132"/>
      <c r="AI1154" s="132"/>
      <c r="AJ1154" s="132"/>
      <c r="AK1154" s="215"/>
      <c r="AL1154" s="132"/>
      <c r="AM1154" s="213"/>
      <c r="AN1154" s="111">
        <v>380126636</v>
      </c>
      <c r="AO1154" s="49" t="str">
        <f t="shared" si="768"/>
        <v>熊本県天草市有明町須子２３－１、２５－１他</v>
      </c>
      <c r="AP1154" s="49"/>
      <c r="AQ1154" s="89"/>
      <c r="AR1154" s="93"/>
      <c r="AS1154" s="89"/>
      <c r="AT1154" s="93"/>
      <c r="AU1154" s="89"/>
      <c r="AV1154" s="93"/>
      <c r="AW1154" s="107"/>
      <c r="AX1154" s="103"/>
      <c r="AY1154" s="391">
        <f t="shared" si="789"/>
        <v>0</v>
      </c>
      <c r="AZ1154" s="95" t="str">
        <f t="shared" si="791"/>
        <v/>
      </c>
      <c r="BA1154" s="49" t="str">
        <f t="shared" si="769"/>
        <v>熊本県天草市有明町須子２３－１、２５－１他</v>
      </c>
      <c r="BB1154" s="48">
        <f t="shared" si="770"/>
        <v>11</v>
      </c>
      <c r="BC1154" s="96">
        <f t="shared" si="771"/>
        <v>0</v>
      </c>
      <c r="BD1154" s="89">
        <f t="shared" si="772"/>
        <v>0</v>
      </c>
      <c r="BE1154" s="97">
        <f t="shared" si="773"/>
        <v>0</v>
      </c>
      <c r="BF1154" s="97" t="str">
        <f t="shared" si="774"/>
        <v/>
      </c>
      <c r="BG1154" s="97">
        <f t="shared" si="775"/>
        <v>0</v>
      </c>
      <c r="BH1154" s="97">
        <f t="shared" si="776"/>
        <v>0</v>
      </c>
      <c r="BI1154" s="97">
        <f t="shared" si="777"/>
        <v>0</v>
      </c>
      <c r="BJ1154" s="97">
        <f t="shared" si="778"/>
        <v>0</v>
      </c>
      <c r="BK1154" s="97">
        <f t="shared" si="779"/>
        <v>0</v>
      </c>
      <c r="BL1154" s="97">
        <f t="shared" si="780"/>
        <v>0</v>
      </c>
      <c r="BM1154" s="97">
        <f t="shared" si="781"/>
        <v>0</v>
      </c>
      <c r="BN1154" s="97">
        <f t="shared" si="782"/>
        <v>0</v>
      </c>
      <c r="BO1154" s="97">
        <f t="shared" si="783"/>
        <v>0</v>
      </c>
      <c r="BP1154" s="97">
        <f t="shared" si="784"/>
        <v>0</v>
      </c>
      <c r="BQ1154" s="97">
        <f t="shared" si="785"/>
        <v>0</v>
      </c>
      <c r="BR1154" s="97">
        <f t="shared" si="786"/>
        <v>0</v>
      </c>
      <c r="BS1154" s="98" t="e">
        <f t="shared" si="787"/>
        <v>#VALUE!</v>
      </c>
      <c r="BT1154" s="184"/>
      <c r="BU1154" s="58"/>
      <c r="BV1154" s="122"/>
    </row>
    <row r="1155" spans="1:74" s="100" customFormat="1" ht="31.5" customHeight="1" x14ac:dyDescent="0.25">
      <c r="A1155" s="74">
        <v>43</v>
      </c>
      <c r="B1155" s="75">
        <v>751</v>
      </c>
      <c r="C1155" s="114" t="s">
        <v>2093</v>
      </c>
      <c r="D1155" s="76" t="s">
        <v>3393</v>
      </c>
      <c r="E1155" s="76" t="s">
        <v>1059</v>
      </c>
      <c r="F1155" s="101"/>
      <c r="G1155" s="101"/>
      <c r="H1155" s="101"/>
      <c r="I1155" s="101"/>
      <c r="J1155" s="257"/>
      <c r="K1155" s="101"/>
      <c r="L1155" s="101"/>
      <c r="M1155" s="76" t="s">
        <v>2371</v>
      </c>
      <c r="N1155" s="114" t="s">
        <v>2002</v>
      </c>
      <c r="O1155" s="114"/>
      <c r="P1155" s="49"/>
      <c r="Q1155" s="104" t="s">
        <v>340</v>
      </c>
      <c r="R1155" s="103"/>
      <c r="S1155" s="48" t="s">
        <v>1853</v>
      </c>
      <c r="T1155" s="132" t="s">
        <v>80</v>
      </c>
      <c r="U1155" s="89" t="s">
        <v>383</v>
      </c>
      <c r="V1155" s="90">
        <v>11</v>
      </c>
      <c r="W1155" s="399">
        <f t="shared" si="788"/>
        <v>26735184</v>
      </c>
      <c r="X1155" s="171" t="s">
        <v>3386</v>
      </c>
      <c r="Y1155" s="121"/>
      <c r="Z1155" s="473" t="s">
        <v>4575</v>
      </c>
      <c r="AA1155" s="473" t="s">
        <v>4575</v>
      </c>
      <c r="AB1155" s="473" t="s">
        <v>4576</v>
      </c>
      <c r="AC1155" s="121"/>
      <c r="AD1155" s="132">
        <v>42627</v>
      </c>
      <c r="AE1155" s="132"/>
      <c r="AF1155" s="132" t="str">
        <f t="shared" si="766"/>
        <v/>
      </c>
      <c r="AG1155" s="132">
        <f t="shared" si="767"/>
        <v>42627</v>
      </c>
      <c r="AH1155" s="132"/>
      <c r="AI1155" s="132"/>
      <c r="AJ1155" s="132"/>
      <c r="AK1155" s="215"/>
      <c r="AL1155" s="132"/>
      <c r="AM1155" s="213"/>
      <c r="AN1155" s="111">
        <v>294087024</v>
      </c>
      <c r="AO1155" s="49" t="str">
        <f t="shared" si="768"/>
        <v>熊本県天草市有明町須子２３－１、２５－１他</v>
      </c>
      <c r="AP1155" s="49"/>
      <c r="AQ1155" s="89"/>
      <c r="AR1155" s="93"/>
      <c r="AS1155" s="89"/>
      <c r="AT1155" s="93"/>
      <c r="AU1155" s="89"/>
      <c r="AV1155" s="93"/>
      <c r="AW1155" s="107"/>
      <c r="AX1155" s="103"/>
      <c r="AY1155" s="391">
        <f t="shared" si="789"/>
        <v>0</v>
      </c>
      <c r="AZ1155" s="95" t="str">
        <f t="shared" si="791"/>
        <v/>
      </c>
      <c r="BA1155" s="49" t="str">
        <f t="shared" si="769"/>
        <v>熊本県天草市有明町須子２３－１、２５－１他</v>
      </c>
      <c r="BB1155" s="48">
        <f t="shared" si="770"/>
        <v>11</v>
      </c>
      <c r="BC1155" s="96">
        <f t="shared" si="771"/>
        <v>0</v>
      </c>
      <c r="BD1155" s="89">
        <f t="shared" si="772"/>
        <v>0</v>
      </c>
      <c r="BE1155" s="97">
        <f t="shared" si="773"/>
        <v>0</v>
      </c>
      <c r="BF1155" s="97" t="str">
        <f t="shared" si="774"/>
        <v/>
      </c>
      <c r="BG1155" s="97">
        <f t="shared" si="775"/>
        <v>0</v>
      </c>
      <c r="BH1155" s="97">
        <f t="shared" si="776"/>
        <v>0</v>
      </c>
      <c r="BI1155" s="97">
        <f t="shared" si="777"/>
        <v>0</v>
      </c>
      <c r="BJ1155" s="97">
        <f t="shared" si="778"/>
        <v>0</v>
      </c>
      <c r="BK1155" s="97">
        <f t="shared" si="779"/>
        <v>0</v>
      </c>
      <c r="BL1155" s="97">
        <f t="shared" si="780"/>
        <v>0</v>
      </c>
      <c r="BM1155" s="97">
        <f t="shared" si="781"/>
        <v>0</v>
      </c>
      <c r="BN1155" s="97">
        <f t="shared" si="782"/>
        <v>0</v>
      </c>
      <c r="BO1155" s="97">
        <f t="shared" si="783"/>
        <v>0</v>
      </c>
      <c r="BP1155" s="97">
        <f t="shared" si="784"/>
        <v>0</v>
      </c>
      <c r="BQ1155" s="97">
        <f t="shared" si="785"/>
        <v>0</v>
      </c>
      <c r="BR1155" s="97">
        <f t="shared" si="786"/>
        <v>0</v>
      </c>
      <c r="BS1155" s="98" t="e">
        <f t="shared" si="787"/>
        <v>#VALUE!</v>
      </c>
      <c r="BT1155" s="184"/>
      <c r="BU1155" s="58"/>
      <c r="BV1155" s="122"/>
    </row>
    <row r="1156" spans="1:74" ht="31.5" customHeight="1" x14ac:dyDescent="0.25">
      <c r="A1156" s="74">
        <v>43</v>
      </c>
      <c r="B1156" s="75">
        <v>750</v>
      </c>
      <c r="C1156" s="114" t="s">
        <v>2093</v>
      </c>
      <c r="D1156" s="76" t="s">
        <v>3393</v>
      </c>
      <c r="E1156" s="76" t="s">
        <v>1059</v>
      </c>
      <c r="F1156" s="101"/>
      <c r="G1156" s="101"/>
      <c r="H1156" s="101"/>
      <c r="I1156" s="101"/>
      <c r="J1156" s="257"/>
      <c r="K1156" s="101"/>
      <c r="L1156" s="101"/>
      <c r="M1156" s="76" t="s">
        <v>2371</v>
      </c>
      <c r="N1156" s="114" t="s">
        <v>2002</v>
      </c>
      <c r="O1156" s="114"/>
      <c r="P1156" s="49"/>
      <c r="Q1156" s="104" t="s">
        <v>340</v>
      </c>
      <c r="R1156" s="103"/>
      <c r="S1156" s="48" t="s">
        <v>1853</v>
      </c>
      <c r="T1156" s="132" t="s">
        <v>80</v>
      </c>
      <c r="U1156" s="89" t="s">
        <v>383</v>
      </c>
      <c r="V1156" s="90">
        <v>11</v>
      </c>
      <c r="W1156" s="399">
        <f t="shared" si="788"/>
        <v>3027024</v>
      </c>
      <c r="X1156" s="171" t="s">
        <v>3386</v>
      </c>
      <c r="Y1156" s="121"/>
      <c r="Z1156" s="473" t="s">
        <v>4575</v>
      </c>
      <c r="AA1156" s="473" t="s">
        <v>4575</v>
      </c>
      <c r="AB1156" s="473" t="s">
        <v>4576</v>
      </c>
      <c r="AC1156" s="121"/>
      <c r="AD1156" s="132">
        <v>42563</v>
      </c>
      <c r="AE1156" s="132"/>
      <c r="AF1156" s="132" t="str">
        <f t="shared" si="766"/>
        <v/>
      </c>
      <c r="AG1156" s="132">
        <f t="shared" si="767"/>
        <v>42563</v>
      </c>
      <c r="AH1156" s="132"/>
      <c r="AI1156" s="132"/>
      <c r="AJ1156" s="132"/>
      <c r="AK1156" s="215"/>
      <c r="AL1156" s="132"/>
      <c r="AM1156" s="213"/>
      <c r="AN1156" s="111">
        <v>33297264</v>
      </c>
      <c r="AO1156" s="49" t="str">
        <f t="shared" si="768"/>
        <v>熊本県天草市有明町須子２３－１、２５－１他</v>
      </c>
      <c r="AP1156" s="49"/>
      <c r="AQ1156" s="89"/>
      <c r="AR1156" s="93"/>
      <c r="AS1156" s="89"/>
      <c r="AT1156" s="93"/>
      <c r="AU1156" s="89"/>
      <c r="AV1156" s="93"/>
      <c r="AW1156" s="107"/>
      <c r="AX1156" s="103"/>
      <c r="AY1156" s="391">
        <f t="shared" si="789"/>
        <v>0</v>
      </c>
      <c r="AZ1156" s="95" t="str">
        <f t="shared" si="791"/>
        <v/>
      </c>
      <c r="BA1156" s="49" t="str">
        <f t="shared" si="769"/>
        <v>熊本県天草市有明町須子２３－１、２５－１他</v>
      </c>
      <c r="BB1156" s="48">
        <f t="shared" si="770"/>
        <v>11</v>
      </c>
      <c r="BC1156" s="96">
        <f t="shared" si="771"/>
        <v>0</v>
      </c>
      <c r="BD1156" s="89">
        <f t="shared" si="772"/>
        <v>0</v>
      </c>
      <c r="BE1156" s="97">
        <f t="shared" si="773"/>
        <v>0</v>
      </c>
      <c r="BF1156" s="97" t="str">
        <f t="shared" si="774"/>
        <v/>
      </c>
      <c r="BG1156" s="97">
        <f t="shared" si="775"/>
        <v>0</v>
      </c>
      <c r="BH1156" s="97">
        <f t="shared" si="776"/>
        <v>0</v>
      </c>
      <c r="BI1156" s="97">
        <f t="shared" si="777"/>
        <v>0</v>
      </c>
      <c r="BJ1156" s="97">
        <f t="shared" si="778"/>
        <v>0</v>
      </c>
      <c r="BK1156" s="97">
        <f t="shared" si="779"/>
        <v>0</v>
      </c>
      <c r="BL1156" s="97">
        <f t="shared" si="780"/>
        <v>0</v>
      </c>
      <c r="BM1156" s="97">
        <f t="shared" si="781"/>
        <v>0</v>
      </c>
      <c r="BN1156" s="97">
        <f t="shared" si="782"/>
        <v>0</v>
      </c>
      <c r="BO1156" s="97">
        <f t="shared" si="783"/>
        <v>0</v>
      </c>
      <c r="BP1156" s="97">
        <f t="shared" si="784"/>
        <v>0</v>
      </c>
      <c r="BQ1156" s="97">
        <f t="shared" si="785"/>
        <v>0</v>
      </c>
      <c r="BR1156" s="97">
        <f t="shared" si="786"/>
        <v>0</v>
      </c>
      <c r="BS1156" s="98" t="e">
        <f t="shared" si="787"/>
        <v>#VALUE!</v>
      </c>
      <c r="BT1156" s="184"/>
      <c r="BV1156" s="103"/>
    </row>
    <row r="1157" spans="1:74" s="100" customFormat="1" ht="31.5" customHeight="1" x14ac:dyDescent="0.25">
      <c r="A1157" s="74">
        <v>43</v>
      </c>
      <c r="B1157" s="75">
        <v>749</v>
      </c>
      <c r="C1157" s="114" t="s">
        <v>2093</v>
      </c>
      <c r="D1157" s="76" t="s">
        <v>3393</v>
      </c>
      <c r="E1157" s="76" t="s">
        <v>1059</v>
      </c>
      <c r="F1157" s="101"/>
      <c r="G1157" s="101"/>
      <c r="H1157" s="101"/>
      <c r="I1157" s="101"/>
      <c r="J1157" s="257"/>
      <c r="K1157" s="101"/>
      <c r="L1157" s="101"/>
      <c r="M1157" s="76" t="s">
        <v>2371</v>
      </c>
      <c r="N1157" s="114" t="s">
        <v>2002</v>
      </c>
      <c r="O1157" s="114"/>
      <c r="P1157" s="76" t="str">
        <f>IF(COUNTIF(N1157,"*未確定*"),"番地未確定","")</f>
        <v/>
      </c>
      <c r="Q1157" s="102" t="s">
        <v>81</v>
      </c>
      <c r="R1157" s="129"/>
      <c r="S1157" s="48" t="s">
        <v>1853</v>
      </c>
      <c r="T1157" s="132" t="s">
        <v>80</v>
      </c>
      <c r="U1157" s="89" t="s">
        <v>383</v>
      </c>
      <c r="V1157" s="90">
        <v>11</v>
      </c>
      <c r="W1157" s="399">
        <f t="shared" si="788"/>
        <v>34556966.909090906</v>
      </c>
      <c r="X1157" s="171" t="s">
        <v>3386</v>
      </c>
      <c r="Y1157" s="76"/>
      <c r="Z1157" s="473" t="s">
        <v>4575</v>
      </c>
      <c r="AA1157" s="473" t="s">
        <v>4575</v>
      </c>
      <c r="AB1157" s="473" t="s">
        <v>4576</v>
      </c>
      <c r="AC1157" s="204" t="s">
        <v>383</v>
      </c>
      <c r="AD1157" s="132">
        <v>42815</v>
      </c>
      <c r="AE1157" s="204" t="s">
        <v>383</v>
      </c>
      <c r="AF1157" s="132" t="str">
        <f t="shared" si="766"/>
        <v/>
      </c>
      <c r="AG1157" s="132">
        <f t="shared" si="767"/>
        <v>42815</v>
      </c>
      <c r="AH1157" s="204"/>
      <c r="AI1157" s="204"/>
      <c r="AJ1157" s="205"/>
      <c r="AK1157" s="206"/>
      <c r="AL1157" s="207"/>
      <c r="AM1157" s="208">
        <v>380126636</v>
      </c>
      <c r="AN1157" s="93"/>
      <c r="AO1157" s="49" t="str">
        <f t="shared" si="768"/>
        <v>熊本県天草市有明町須子２３－１、２５－１他</v>
      </c>
      <c r="AP1157" s="49"/>
      <c r="AQ1157" s="89"/>
      <c r="AR1157" s="93"/>
      <c r="AS1157" s="89"/>
      <c r="AT1157" s="93"/>
      <c r="AU1157" s="89"/>
      <c r="AV1157" s="93"/>
      <c r="AW1157" s="107"/>
      <c r="AX1157" s="103"/>
      <c r="AY1157" s="391">
        <f t="shared" si="789"/>
        <v>0</v>
      </c>
      <c r="AZ1157" s="95">
        <f t="shared" si="791"/>
        <v>380126636</v>
      </c>
      <c r="BA1157" s="49" t="str">
        <f t="shared" si="769"/>
        <v>熊本県天草市有明町須子２３－１、２５－１他</v>
      </c>
      <c r="BB1157" s="48">
        <f t="shared" si="770"/>
        <v>11</v>
      </c>
      <c r="BC1157" s="96">
        <f t="shared" si="771"/>
        <v>0</v>
      </c>
      <c r="BD1157" s="89" t="str">
        <f t="shared" si="772"/>
        <v>接続契約解除</v>
      </c>
      <c r="BE1157" s="97">
        <f t="shared" si="773"/>
        <v>0</v>
      </c>
      <c r="BF1157" s="97">
        <f t="shared" si="774"/>
        <v>0</v>
      </c>
      <c r="BG1157" s="97">
        <f t="shared" si="775"/>
        <v>0</v>
      </c>
      <c r="BH1157" s="97">
        <f t="shared" si="776"/>
        <v>0</v>
      </c>
      <c r="BI1157" s="97">
        <f t="shared" si="777"/>
        <v>0</v>
      </c>
      <c r="BJ1157" s="97">
        <f t="shared" si="778"/>
        <v>0</v>
      </c>
      <c r="BK1157" s="97">
        <f t="shared" si="779"/>
        <v>0</v>
      </c>
      <c r="BL1157" s="97">
        <f t="shared" si="780"/>
        <v>0</v>
      </c>
      <c r="BM1157" s="97">
        <f t="shared" si="781"/>
        <v>0</v>
      </c>
      <c r="BN1157" s="97">
        <f t="shared" si="782"/>
        <v>0</v>
      </c>
      <c r="BO1157" s="97">
        <f t="shared" si="783"/>
        <v>0</v>
      </c>
      <c r="BP1157" s="97">
        <f t="shared" si="784"/>
        <v>0</v>
      </c>
      <c r="BQ1157" s="97">
        <f t="shared" si="785"/>
        <v>0</v>
      </c>
      <c r="BR1157" s="97">
        <f t="shared" si="786"/>
        <v>0</v>
      </c>
      <c r="BS1157" s="98">
        <f t="shared" si="787"/>
        <v>380126636</v>
      </c>
      <c r="BT1157" s="184"/>
      <c r="BU1157" s="58"/>
      <c r="BV1157" s="122"/>
    </row>
    <row r="1158" spans="1:74" ht="31.5" customHeight="1" x14ac:dyDescent="0.25">
      <c r="A1158" s="74">
        <v>43</v>
      </c>
      <c r="B1158" s="75">
        <v>758</v>
      </c>
      <c r="C1158" s="114" t="s">
        <v>2178</v>
      </c>
      <c r="D1158" s="76" t="s">
        <v>3393</v>
      </c>
      <c r="E1158" s="76" t="s">
        <v>1055</v>
      </c>
      <c r="F1158" s="101"/>
      <c r="G1158" s="101"/>
      <c r="H1158" s="101"/>
      <c r="I1158" s="101"/>
      <c r="J1158" s="257"/>
      <c r="K1158" s="101"/>
      <c r="L1158" s="101"/>
      <c r="M1158" s="77"/>
      <c r="N1158" s="114" t="s">
        <v>3515</v>
      </c>
      <c r="O1158" s="114"/>
      <c r="P1158" s="49"/>
      <c r="Q1158" s="104" t="s">
        <v>340</v>
      </c>
      <c r="R1158" s="103"/>
      <c r="S1158" s="48" t="s">
        <v>1853</v>
      </c>
      <c r="T1158" s="132" t="s">
        <v>2179</v>
      </c>
      <c r="U1158" s="89" t="s">
        <v>383</v>
      </c>
      <c r="V1158" s="90">
        <v>11</v>
      </c>
      <c r="W1158" s="399">
        <f t="shared" si="788"/>
        <v>0</v>
      </c>
      <c r="X1158" s="171" t="s">
        <v>3735</v>
      </c>
      <c r="Y1158" s="209" t="s">
        <v>2310</v>
      </c>
      <c r="Z1158" s="209"/>
      <c r="AA1158" s="209"/>
      <c r="AB1158" s="473" t="s">
        <v>3743</v>
      </c>
      <c r="AC1158" s="132" t="str">
        <f>IF(AZ1158=0,"【支払済】","")</f>
        <v/>
      </c>
      <c r="AD1158" s="132" t="s">
        <v>2180</v>
      </c>
      <c r="AE1158" s="132"/>
      <c r="AF1158" s="132" t="str">
        <f t="shared" si="766"/>
        <v/>
      </c>
      <c r="AG1158" s="132" t="str">
        <f t="shared" si="767"/>
        <v>申請書類返却</v>
      </c>
      <c r="AH1158" s="132"/>
      <c r="AI1158" s="204"/>
      <c r="AJ1158" s="205"/>
      <c r="AK1158" s="211"/>
      <c r="AL1158" s="207"/>
      <c r="AM1158" s="213"/>
      <c r="AN1158" s="111">
        <v>0</v>
      </c>
      <c r="AO1158" s="49" t="str">
        <f t="shared" si="768"/>
        <v>熊本県阿蘇郡南阿蘇村大字川陰字前川上３４８５－２</v>
      </c>
      <c r="AP1158" s="49"/>
      <c r="AQ1158" s="89"/>
      <c r="AR1158" s="93"/>
      <c r="AS1158" s="89"/>
      <c r="AT1158" s="93"/>
      <c r="AU1158" s="89"/>
      <c r="AV1158" s="93"/>
      <c r="AW1158" s="107"/>
      <c r="AX1158" s="103"/>
      <c r="AY1158" s="391">
        <f t="shared" si="789"/>
        <v>0</v>
      </c>
      <c r="AZ1158" s="95" t="str">
        <f t="shared" si="791"/>
        <v/>
      </c>
      <c r="BA1158" s="49" t="str">
        <f t="shared" si="769"/>
        <v>熊本県阿蘇郡南阿蘇村大字川陰字前川上３４８５－２</v>
      </c>
      <c r="BB1158" s="48">
        <f t="shared" si="770"/>
        <v>11</v>
      </c>
      <c r="BC1158" s="96" t="str">
        <f t="shared" si="771"/>
        <v>自社物件</v>
      </c>
      <c r="BD1158" s="89" t="str">
        <f t="shared" si="772"/>
        <v/>
      </c>
      <c r="BE1158" s="97">
        <f t="shared" si="773"/>
        <v>0</v>
      </c>
      <c r="BF1158" s="97">
        <f t="shared" si="774"/>
        <v>0</v>
      </c>
      <c r="BG1158" s="97">
        <f t="shared" si="775"/>
        <v>0</v>
      </c>
      <c r="BH1158" s="97">
        <f t="shared" si="776"/>
        <v>0</v>
      </c>
      <c r="BI1158" s="97">
        <f t="shared" si="777"/>
        <v>0</v>
      </c>
      <c r="BJ1158" s="97">
        <f t="shared" si="778"/>
        <v>0</v>
      </c>
      <c r="BK1158" s="97">
        <f t="shared" si="779"/>
        <v>0</v>
      </c>
      <c r="BL1158" s="97">
        <f t="shared" si="780"/>
        <v>0</v>
      </c>
      <c r="BM1158" s="97">
        <f t="shared" si="781"/>
        <v>0</v>
      </c>
      <c r="BN1158" s="97">
        <f t="shared" si="782"/>
        <v>0</v>
      </c>
      <c r="BO1158" s="97">
        <f t="shared" si="783"/>
        <v>0</v>
      </c>
      <c r="BP1158" s="97">
        <f t="shared" si="784"/>
        <v>0</v>
      </c>
      <c r="BQ1158" s="97">
        <f t="shared" si="785"/>
        <v>0</v>
      </c>
      <c r="BR1158" s="97">
        <f t="shared" si="786"/>
        <v>0</v>
      </c>
      <c r="BS1158" s="98" t="e">
        <f t="shared" si="787"/>
        <v>#VALUE!</v>
      </c>
      <c r="BV1158" s="103"/>
    </row>
    <row r="1159" spans="1:74" s="100" customFormat="1" ht="31.5" customHeight="1" x14ac:dyDescent="0.25">
      <c r="A1159" s="74">
        <v>44</v>
      </c>
      <c r="B1159" s="75">
        <v>774</v>
      </c>
      <c r="C1159" s="114" t="s">
        <v>2100</v>
      </c>
      <c r="D1159" s="349" t="s">
        <v>4126</v>
      </c>
      <c r="E1159" s="76" t="s">
        <v>1095</v>
      </c>
      <c r="F1159" s="101"/>
      <c r="G1159" s="101"/>
      <c r="H1159" s="101"/>
      <c r="I1159" s="101"/>
      <c r="J1159" s="257"/>
      <c r="K1159" s="101"/>
      <c r="L1159" s="380" t="s">
        <v>4205</v>
      </c>
      <c r="M1159" s="77"/>
      <c r="N1159" s="114" t="s">
        <v>998</v>
      </c>
      <c r="O1159" s="114"/>
      <c r="P1159" s="76" t="str">
        <f>IF(COUNTIF(N1159,"*未確定*"),"番地未確定","")</f>
        <v/>
      </c>
      <c r="Q1159" s="102" t="s">
        <v>930</v>
      </c>
      <c r="R1159" s="103"/>
      <c r="S1159" s="48" t="s">
        <v>1853</v>
      </c>
      <c r="T1159" s="76" t="s">
        <v>931</v>
      </c>
      <c r="U1159" s="89"/>
      <c r="V1159" s="90">
        <v>2</v>
      </c>
      <c r="W1159" s="399">
        <f t="shared" si="788"/>
        <v>553031.5</v>
      </c>
      <c r="X1159" s="171" t="s">
        <v>3516</v>
      </c>
      <c r="Y1159" s="419"/>
      <c r="Z1159" s="473" t="s">
        <v>4631</v>
      </c>
      <c r="AA1159" s="473" t="s">
        <v>4630</v>
      </c>
      <c r="AB1159" s="473" t="s">
        <v>4631</v>
      </c>
      <c r="AC1159" s="132" t="str">
        <f>IF(AZ1159=0,"【支払済】","")</f>
        <v>【支払済】</v>
      </c>
      <c r="AD1159" s="132">
        <v>42292</v>
      </c>
      <c r="AE1159" s="132">
        <v>42292</v>
      </c>
      <c r="AF1159" s="132" t="str">
        <f t="shared" si="766"/>
        <v>SAME</v>
      </c>
      <c r="AG1159" s="132">
        <f t="shared" si="767"/>
        <v>42292</v>
      </c>
      <c r="AH1159" s="132"/>
      <c r="AI1159" s="204"/>
      <c r="AJ1159" s="205"/>
      <c r="AK1159" s="206"/>
      <c r="AL1159" s="207"/>
      <c r="AM1159" s="208">
        <v>1106063</v>
      </c>
      <c r="AN1159" s="93"/>
      <c r="AO1159" s="49" t="str">
        <f t="shared" si="768"/>
        <v>大分県宇佐市佐野１１０５－１～２</v>
      </c>
      <c r="AP1159" s="208"/>
      <c r="AQ1159" s="89">
        <v>42898</v>
      </c>
      <c r="AR1159" s="93">
        <v>1106063</v>
      </c>
      <c r="AS1159" s="89"/>
      <c r="AT1159" s="93"/>
      <c r="AU1159" s="89"/>
      <c r="AV1159" s="93"/>
      <c r="AW1159" s="107"/>
      <c r="AX1159" s="103"/>
      <c r="AY1159" s="391">
        <f t="shared" si="789"/>
        <v>1106063</v>
      </c>
      <c r="AZ1159" s="95">
        <f t="shared" si="791"/>
        <v>0</v>
      </c>
      <c r="BA1159" s="49" t="str">
        <f t="shared" si="769"/>
        <v>大分県宇佐市佐野１１０５－１～２</v>
      </c>
      <c r="BB1159" s="48">
        <f t="shared" si="770"/>
        <v>2</v>
      </c>
      <c r="BC1159" s="96">
        <f t="shared" si="771"/>
        <v>0</v>
      </c>
      <c r="BD1159" s="89" t="str">
        <f t="shared" si="772"/>
        <v>【支払済】</v>
      </c>
      <c r="BE1159" s="97">
        <f t="shared" si="773"/>
        <v>0</v>
      </c>
      <c r="BF1159" s="97">
        <f t="shared" si="774"/>
        <v>0</v>
      </c>
      <c r="BG1159" s="97">
        <f t="shared" si="775"/>
        <v>0</v>
      </c>
      <c r="BH1159" s="97">
        <f t="shared" si="776"/>
        <v>0</v>
      </c>
      <c r="BI1159" s="97">
        <f t="shared" si="777"/>
        <v>0</v>
      </c>
      <c r="BJ1159" s="97">
        <f t="shared" si="778"/>
        <v>0</v>
      </c>
      <c r="BK1159" s="97">
        <f t="shared" si="779"/>
        <v>0</v>
      </c>
      <c r="BL1159" s="97">
        <f t="shared" si="780"/>
        <v>0</v>
      </c>
      <c r="BM1159" s="97">
        <f t="shared" si="781"/>
        <v>0</v>
      </c>
      <c r="BN1159" s="97">
        <f t="shared" si="782"/>
        <v>0</v>
      </c>
      <c r="BO1159" s="97">
        <f t="shared" si="783"/>
        <v>0</v>
      </c>
      <c r="BP1159" s="97">
        <f t="shared" si="784"/>
        <v>0</v>
      </c>
      <c r="BQ1159" s="97">
        <f t="shared" si="785"/>
        <v>0</v>
      </c>
      <c r="BR1159" s="97">
        <f t="shared" si="786"/>
        <v>0</v>
      </c>
      <c r="BS1159" s="98">
        <f t="shared" si="787"/>
        <v>0</v>
      </c>
      <c r="BT1159" s="183"/>
      <c r="BU1159" s="58"/>
      <c r="BV1159" s="492"/>
    </row>
    <row r="1160" spans="1:74" s="100" customFormat="1" ht="31.5" customHeight="1" x14ac:dyDescent="0.25">
      <c r="A1160" s="74">
        <v>44</v>
      </c>
      <c r="B1160" s="75">
        <v>787</v>
      </c>
      <c r="C1160" s="114" t="s">
        <v>342</v>
      </c>
      <c r="D1160" s="76" t="s">
        <v>3393</v>
      </c>
      <c r="E1160" s="76" t="s">
        <v>1071</v>
      </c>
      <c r="F1160" s="101"/>
      <c r="G1160" s="101"/>
      <c r="H1160" s="101"/>
      <c r="I1160" s="101"/>
      <c r="J1160" s="257"/>
      <c r="K1160" s="101"/>
      <c r="L1160" s="101"/>
      <c r="M1160" s="77"/>
      <c r="N1160" s="114" t="s">
        <v>1737</v>
      </c>
      <c r="O1160" s="114"/>
      <c r="P1160" s="49"/>
      <c r="Q1160" s="49" t="s">
        <v>343</v>
      </c>
      <c r="R1160" s="103"/>
      <c r="S1160" s="48" t="s">
        <v>1853</v>
      </c>
      <c r="T1160" s="76" t="s">
        <v>78</v>
      </c>
      <c r="U1160" s="89" t="s">
        <v>385</v>
      </c>
      <c r="V1160" s="90">
        <v>2</v>
      </c>
      <c r="W1160" s="399">
        <f t="shared" si="788"/>
        <v>390295500</v>
      </c>
      <c r="X1160" s="171" t="s">
        <v>3517</v>
      </c>
      <c r="Y1160" s="121"/>
      <c r="Z1160" s="473" t="s">
        <v>4630</v>
      </c>
      <c r="AA1160" s="473" t="s">
        <v>4575</v>
      </c>
      <c r="AB1160" s="473" t="s">
        <v>4576</v>
      </c>
      <c r="AC1160" s="121"/>
      <c r="AD1160" s="132">
        <v>42835</v>
      </c>
      <c r="AE1160" s="132"/>
      <c r="AF1160" s="132" t="str">
        <f t="shared" si="766"/>
        <v/>
      </c>
      <c r="AG1160" s="132">
        <f t="shared" si="767"/>
        <v>42835</v>
      </c>
      <c r="AH1160" s="132"/>
      <c r="AI1160" s="132"/>
      <c r="AJ1160" s="132"/>
      <c r="AK1160" s="242"/>
      <c r="AL1160" s="132"/>
      <c r="AM1160" s="213"/>
      <c r="AN1160" s="111">
        <v>780591000</v>
      </c>
      <c r="AO1160" s="49" t="str">
        <f t="shared" si="768"/>
        <v>大分県杵築市大字狩宿２０２２－３２</v>
      </c>
      <c r="AP1160" s="49"/>
      <c r="AQ1160" s="89"/>
      <c r="AR1160" s="93"/>
      <c r="AS1160" s="89"/>
      <c r="AT1160" s="93"/>
      <c r="AU1160" s="89"/>
      <c r="AV1160" s="93"/>
      <c r="AW1160" s="107"/>
      <c r="AX1160" s="103"/>
      <c r="AY1160" s="391">
        <f t="shared" si="789"/>
        <v>0</v>
      </c>
      <c r="AZ1160" s="95" t="str">
        <f t="shared" si="791"/>
        <v/>
      </c>
      <c r="BA1160" s="49" t="str">
        <f t="shared" si="769"/>
        <v>大分県杵築市大字狩宿２０２２－３２</v>
      </c>
      <c r="BB1160" s="48">
        <f t="shared" si="770"/>
        <v>2</v>
      </c>
      <c r="BC1160" s="96">
        <f t="shared" si="771"/>
        <v>0</v>
      </c>
      <c r="BD1160" s="89">
        <f t="shared" si="772"/>
        <v>0</v>
      </c>
      <c r="BE1160" s="97">
        <f t="shared" si="773"/>
        <v>0</v>
      </c>
      <c r="BF1160" s="97" t="str">
        <f t="shared" si="774"/>
        <v/>
      </c>
      <c r="BG1160" s="97">
        <f t="shared" si="775"/>
        <v>0</v>
      </c>
      <c r="BH1160" s="97">
        <f t="shared" si="776"/>
        <v>0</v>
      </c>
      <c r="BI1160" s="97">
        <f t="shared" si="777"/>
        <v>0</v>
      </c>
      <c r="BJ1160" s="97">
        <f t="shared" si="778"/>
        <v>0</v>
      </c>
      <c r="BK1160" s="97">
        <f t="shared" si="779"/>
        <v>0</v>
      </c>
      <c r="BL1160" s="97">
        <f t="shared" si="780"/>
        <v>0</v>
      </c>
      <c r="BM1160" s="97">
        <f t="shared" si="781"/>
        <v>0</v>
      </c>
      <c r="BN1160" s="97">
        <f t="shared" si="782"/>
        <v>0</v>
      </c>
      <c r="BO1160" s="97">
        <f t="shared" si="783"/>
        <v>0</v>
      </c>
      <c r="BP1160" s="97">
        <f t="shared" si="784"/>
        <v>0</v>
      </c>
      <c r="BQ1160" s="97">
        <f t="shared" si="785"/>
        <v>0</v>
      </c>
      <c r="BR1160" s="97">
        <f t="shared" si="786"/>
        <v>0</v>
      </c>
      <c r="BS1160" s="98" t="e">
        <f t="shared" si="787"/>
        <v>#VALUE!</v>
      </c>
      <c r="BT1160" s="183"/>
      <c r="BV1160" s="122"/>
    </row>
    <row r="1161" spans="1:74" ht="31.5" customHeight="1" x14ac:dyDescent="0.25">
      <c r="A1161" s="74">
        <v>44</v>
      </c>
      <c r="B1161" s="75">
        <v>786</v>
      </c>
      <c r="C1161" s="114" t="s">
        <v>342</v>
      </c>
      <c r="D1161" s="76" t="s">
        <v>3393</v>
      </c>
      <c r="E1161" s="76" t="s">
        <v>1071</v>
      </c>
      <c r="F1161" s="101"/>
      <c r="G1161" s="101"/>
      <c r="H1161" s="101"/>
      <c r="I1161" s="101"/>
      <c r="J1161" s="257"/>
      <c r="K1161" s="101"/>
      <c r="L1161" s="101"/>
      <c r="M1161" s="77"/>
      <c r="N1161" s="114" t="s">
        <v>1737</v>
      </c>
      <c r="O1161" s="114"/>
      <c r="P1161" s="49"/>
      <c r="Q1161" s="49" t="s">
        <v>343</v>
      </c>
      <c r="R1161" s="103"/>
      <c r="S1161" s="48" t="s">
        <v>1853</v>
      </c>
      <c r="T1161" s="76" t="s">
        <v>78</v>
      </c>
      <c r="U1161" s="89" t="s">
        <v>385</v>
      </c>
      <c r="V1161" s="90">
        <v>2</v>
      </c>
      <c r="W1161" s="399">
        <f t="shared" si="788"/>
        <v>1315500</v>
      </c>
      <c r="X1161" s="171" t="s">
        <v>3517</v>
      </c>
      <c r="Y1161" s="121"/>
      <c r="Z1161" s="473" t="s">
        <v>4575</v>
      </c>
      <c r="AA1161" s="473" t="s">
        <v>4575</v>
      </c>
      <c r="AB1161" s="473" t="s">
        <v>4576</v>
      </c>
      <c r="AC1161" s="121"/>
      <c r="AD1161" s="132">
        <v>43269</v>
      </c>
      <c r="AE1161" s="132"/>
      <c r="AF1161" s="132" t="str">
        <f t="shared" si="766"/>
        <v/>
      </c>
      <c r="AG1161" s="132">
        <f t="shared" si="767"/>
        <v>43269</v>
      </c>
      <c r="AH1161" s="132"/>
      <c r="AI1161" s="132"/>
      <c r="AJ1161" s="132"/>
      <c r="AK1161" s="215"/>
      <c r="AL1161" s="132"/>
      <c r="AM1161" s="213"/>
      <c r="AN1161" s="111">
        <v>2631000</v>
      </c>
      <c r="AO1161" s="49" t="str">
        <f t="shared" si="768"/>
        <v>大分県杵築市大字狩宿２０２２－３２</v>
      </c>
      <c r="AP1161" s="49"/>
      <c r="AQ1161" s="89"/>
      <c r="AR1161" s="93"/>
      <c r="AS1161" s="89"/>
      <c r="AT1161" s="93"/>
      <c r="AU1161" s="89"/>
      <c r="AV1161" s="93"/>
      <c r="AW1161" s="107"/>
      <c r="AX1161" s="103"/>
      <c r="AY1161" s="391">
        <f t="shared" si="789"/>
        <v>0</v>
      </c>
      <c r="AZ1161" s="95" t="str">
        <f t="shared" si="791"/>
        <v/>
      </c>
      <c r="BA1161" s="49" t="str">
        <f t="shared" si="769"/>
        <v>大分県杵築市大字狩宿２０２２－３２</v>
      </c>
      <c r="BB1161" s="48">
        <f t="shared" si="770"/>
        <v>2</v>
      </c>
      <c r="BC1161" s="96">
        <f t="shared" si="771"/>
        <v>0</v>
      </c>
      <c r="BD1161" s="89">
        <f t="shared" si="772"/>
        <v>0</v>
      </c>
      <c r="BE1161" s="97">
        <f t="shared" si="773"/>
        <v>0</v>
      </c>
      <c r="BF1161" s="97" t="str">
        <f t="shared" si="774"/>
        <v/>
      </c>
      <c r="BG1161" s="97">
        <f t="shared" si="775"/>
        <v>0</v>
      </c>
      <c r="BH1161" s="97">
        <f t="shared" si="776"/>
        <v>0</v>
      </c>
      <c r="BI1161" s="97">
        <f t="shared" si="777"/>
        <v>0</v>
      </c>
      <c r="BJ1161" s="97">
        <f t="shared" si="778"/>
        <v>0</v>
      </c>
      <c r="BK1161" s="97">
        <f t="shared" si="779"/>
        <v>0</v>
      </c>
      <c r="BL1161" s="97">
        <f t="shared" si="780"/>
        <v>0</v>
      </c>
      <c r="BM1161" s="97">
        <f t="shared" si="781"/>
        <v>0</v>
      </c>
      <c r="BN1161" s="97">
        <f t="shared" si="782"/>
        <v>0</v>
      </c>
      <c r="BO1161" s="97">
        <f t="shared" si="783"/>
        <v>0</v>
      </c>
      <c r="BP1161" s="97">
        <f t="shared" si="784"/>
        <v>0</v>
      </c>
      <c r="BQ1161" s="97">
        <f t="shared" si="785"/>
        <v>0</v>
      </c>
      <c r="BR1161" s="97">
        <f t="shared" si="786"/>
        <v>0</v>
      </c>
      <c r="BS1161" s="98" t="e">
        <f t="shared" si="787"/>
        <v>#VALUE!</v>
      </c>
      <c r="BT1161" s="184"/>
      <c r="BU1161" s="58" t="s">
        <v>3723</v>
      </c>
      <c r="BV1161" s="103"/>
    </row>
    <row r="1162" spans="1:74" s="118" customFormat="1" ht="31.5" customHeight="1" x14ac:dyDescent="0.25">
      <c r="A1162" s="74">
        <v>44</v>
      </c>
      <c r="B1162" s="75">
        <v>785</v>
      </c>
      <c r="C1162" s="114" t="s">
        <v>342</v>
      </c>
      <c r="D1162" s="76" t="s">
        <v>3393</v>
      </c>
      <c r="E1162" s="76" t="s">
        <v>1071</v>
      </c>
      <c r="F1162" s="101"/>
      <c r="G1162" s="101"/>
      <c r="H1162" s="101"/>
      <c r="I1162" s="101"/>
      <c r="J1162" s="257"/>
      <c r="K1162" s="101"/>
      <c r="L1162" s="101"/>
      <c r="M1162" s="77"/>
      <c r="N1162" s="114" t="s">
        <v>1737</v>
      </c>
      <c r="O1162" s="114"/>
      <c r="P1162" s="49"/>
      <c r="Q1162" s="49" t="s">
        <v>343</v>
      </c>
      <c r="R1162" s="103"/>
      <c r="S1162" s="48" t="s">
        <v>1853</v>
      </c>
      <c r="T1162" s="76" t="s">
        <v>78</v>
      </c>
      <c r="U1162" s="89" t="s">
        <v>385</v>
      </c>
      <c r="V1162" s="90">
        <v>2</v>
      </c>
      <c r="W1162" s="399">
        <f t="shared" si="788"/>
        <v>654000</v>
      </c>
      <c r="X1162" s="171" t="s">
        <v>3517</v>
      </c>
      <c r="Y1162" s="121"/>
      <c r="Z1162" s="473" t="s">
        <v>4575</v>
      </c>
      <c r="AA1162" s="473" t="s">
        <v>4575</v>
      </c>
      <c r="AB1162" s="473" t="s">
        <v>4576</v>
      </c>
      <c r="AC1162" s="121"/>
      <c r="AD1162" s="132">
        <v>42865</v>
      </c>
      <c r="AE1162" s="132"/>
      <c r="AF1162" s="132" t="str">
        <f t="shared" si="766"/>
        <v/>
      </c>
      <c r="AG1162" s="132">
        <f t="shared" si="767"/>
        <v>42865</v>
      </c>
      <c r="AH1162" s="132"/>
      <c r="AI1162" s="132"/>
      <c r="AJ1162" s="132"/>
      <c r="AK1162" s="215"/>
      <c r="AL1162" s="132"/>
      <c r="AM1162" s="213"/>
      <c r="AN1162" s="111">
        <v>1308000</v>
      </c>
      <c r="AO1162" s="49" t="str">
        <f t="shared" si="768"/>
        <v>大分県杵築市大字狩宿２０２２－３２</v>
      </c>
      <c r="AP1162" s="49"/>
      <c r="AQ1162" s="89"/>
      <c r="AR1162" s="93"/>
      <c r="AS1162" s="89"/>
      <c r="AT1162" s="93"/>
      <c r="AU1162" s="89"/>
      <c r="AV1162" s="93"/>
      <c r="AW1162" s="107"/>
      <c r="AX1162" s="103"/>
      <c r="AY1162" s="391">
        <f t="shared" si="789"/>
        <v>0</v>
      </c>
      <c r="AZ1162" s="95" t="str">
        <f t="shared" si="791"/>
        <v/>
      </c>
      <c r="BA1162" s="49" t="str">
        <f t="shared" si="769"/>
        <v>大分県杵築市大字狩宿２０２２－３２</v>
      </c>
      <c r="BB1162" s="48">
        <f t="shared" si="770"/>
        <v>2</v>
      </c>
      <c r="BC1162" s="96">
        <f t="shared" si="771"/>
        <v>0</v>
      </c>
      <c r="BD1162" s="89">
        <f t="shared" si="772"/>
        <v>0</v>
      </c>
      <c r="BE1162" s="97">
        <f t="shared" si="773"/>
        <v>0</v>
      </c>
      <c r="BF1162" s="97" t="str">
        <f t="shared" si="774"/>
        <v/>
      </c>
      <c r="BG1162" s="97">
        <f t="shared" si="775"/>
        <v>0</v>
      </c>
      <c r="BH1162" s="97">
        <f t="shared" si="776"/>
        <v>0</v>
      </c>
      <c r="BI1162" s="97">
        <f t="shared" si="777"/>
        <v>0</v>
      </c>
      <c r="BJ1162" s="97">
        <f t="shared" si="778"/>
        <v>0</v>
      </c>
      <c r="BK1162" s="97">
        <f t="shared" si="779"/>
        <v>0</v>
      </c>
      <c r="BL1162" s="97">
        <f t="shared" si="780"/>
        <v>0</v>
      </c>
      <c r="BM1162" s="97">
        <f t="shared" si="781"/>
        <v>0</v>
      </c>
      <c r="BN1162" s="97">
        <f t="shared" si="782"/>
        <v>0</v>
      </c>
      <c r="BO1162" s="97">
        <f t="shared" si="783"/>
        <v>0</v>
      </c>
      <c r="BP1162" s="97">
        <f t="shared" si="784"/>
        <v>0</v>
      </c>
      <c r="BQ1162" s="97">
        <f t="shared" si="785"/>
        <v>0</v>
      </c>
      <c r="BR1162" s="97">
        <f t="shared" si="786"/>
        <v>0</v>
      </c>
      <c r="BS1162" s="98" t="e">
        <f t="shared" si="787"/>
        <v>#VALUE!</v>
      </c>
      <c r="BT1162" s="183"/>
      <c r="BU1162" s="100"/>
      <c r="BV1162" s="136"/>
    </row>
    <row r="1163" spans="1:74" s="118" customFormat="1" ht="31.5" customHeight="1" x14ac:dyDescent="0.25">
      <c r="A1163" s="74">
        <v>44</v>
      </c>
      <c r="B1163" s="75">
        <v>784</v>
      </c>
      <c r="C1163" s="114" t="s">
        <v>342</v>
      </c>
      <c r="D1163" s="349" t="s">
        <v>4126</v>
      </c>
      <c r="E1163" s="76" t="s">
        <v>1071</v>
      </c>
      <c r="F1163" s="380" t="s">
        <v>4209</v>
      </c>
      <c r="G1163" s="101"/>
      <c r="H1163" s="101"/>
      <c r="I1163" s="101"/>
      <c r="J1163" s="257"/>
      <c r="K1163" s="101"/>
      <c r="L1163" s="380" t="s">
        <v>4210</v>
      </c>
      <c r="M1163" s="77"/>
      <c r="N1163" s="114" t="s">
        <v>1737</v>
      </c>
      <c r="O1163" s="114"/>
      <c r="P1163" s="76" t="str">
        <f>IF(COUNTIF(N1163,"*未確定*"),"番地未確定","")</f>
        <v/>
      </c>
      <c r="Q1163" s="49"/>
      <c r="R1163" s="103"/>
      <c r="S1163" s="48" t="s">
        <v>1853</v>
      </c>
      <c r="T1163" s="76" t="s">
        <v>78</v>
      </c>
      <c r="U1163" s="89"/>
      <c r="V1163" s="90">
        <v>2</v>
      </c>
      <c r="W1163" s="399">
        <f t="shared" si="788"/>
        <v>810111</v>
      </c>
      <c r="X1163" s="171" t="s">
        <v>3517</v>
      </c>
      <c r="Y1163" s="419"/>
      <c r="Z1163" s="473" t="s">
        <v>4575</v>
      </c>
      <c r="AA1163" s="473" t="s">
        <v>4630</v>
      </c>
      <c r="AB1163" s="473" t="s">
        <v>4631</v>
      </c>
      <c r="AC1163" s="132" t="str">
        <f>IF(AZ1163=0,"【支払済】","")</f>
        <v>【支払済】</v>
      </c>
      <c r="AD1163" s="132">
        <v>43481</v>
      </c>
      <c r="AE1163" s="132" t="s">
        <v>2122</v>
      </c>
      <c r="AF1163" s="132" t="str">
        <f t="shared" si="766"/>
        <v/>
      </c>
      <c r="AG1163" s="132">
        <f t="shared" si="767"/>
        <v>43481</v>
      </c>
      <c r="AH1163" s="132"/>
      <c r="AI1163" s="204"/>
      <c r="AJ1163" s="205"/>
      <c r="AK1163" s="211"/>
      <c r="AL1163" s="207"/>
      <c r="AM1163" s="208">
        <v>1620222</v>
      </c>
      <c r="AN1163" s="93"/>
      <c r="AO1163" s="49" t="str">
        <f t="shared" si="768"/>
        <v>大分県杵築市大字狩宿２０２２－３２</v>
      </c>
      <c r="AP1163" s="208"/>
      <c r="AQ1163" s="89">
        <v>43514</v>
      </c>
      <c r="AR1163" s="93">
        <v>1620222</v>
      </c>
      <c r="AS1163" s="89"/>
      <c r="AT1163" s="93"/>
      <c r="AU1163" s="89"/>
      <c r="AV1163" s="93"/>
      <c r="AW1163" s="107"/>
      <c r="AX1163" s="103"/>
      <c r="AY1163" s="391">
        <f t="shared" si="789"/>
        <v>1620222</v>
      </c>
      <c r="AZ1163" s="95">
        <f t="shared" si="791"/>
        <v>0</v>
      </c>
      <c r="BA1163" s="49" t="str">
        <f t="shared" si="769"/>
        <v>大分県杵築市大字狩宿２０２２－３２</v>
      </c>
      <c r="BB1163" s="48">
        <f t="shared" si="770"/>
        <v>2</v>
      </c>
      <c r="BC1163" s="96">
        <f t="shared" si="771"/>
        <v>0</v>
      </c>
      <c r="BD1163" s="89" t="str">
        <f t="shared" si="772"/>
        <v>【支払済】</v>
      </c>
      <c r="BE1163" s="97">
        <f t="shared" si="773"/>
        <v>0</v>
      </c>
      <c r="BF1163" s="97">
        <f t="shared" si="774"/>
        <v>0</v>
      </c>
      <c r="BG1163" s="97">
        <f t="shared" si="775"/>
        <v>0</v>
      </c>
      <c r="BH1163" s="97">
        <f t="shared" si="776"/>
        <v>0</v>
      </c>
      <c r="BI1163" s="97">
        <f t="shared" si="777"/>
        <v>0</v>
      </c>
      <c r="BJ1163" s="97">
        <f t="shared" si="778"/>
        <v>0</v>
      </c>
      <c r="BK1163" s="97">
        <f t="shared" si="779"/>
        <v>0</v>
      </c>
      <c r="BL1163" s="97">
        <f t="shared" si="780"/>
        <v>0</v>
      </c>
      <c r="BM1163" s="97">
        <f t="shared" si="781"/>
        <v>0</v>
      </c>
      <c r="BN1163" s="97">
        <f t="shared" si="782"/>
        <v>0</v>
      </c>
      <c r="BO1163" s="97">
        <f t="shared" si="783"/>
        <v>0</v>
      </c>
      <c r="BP1163" s="97">
        <f t="shared" si="784"/>
        <v>0</v>
      </c>
      <c r="BQ1163" s="97">
        <f t="shared" si="785"/>
        <v>0</v>
      </c>
      <c r="BR1163" s="97">
        <f t="shared" si="786"/>
        <v>0</v>
      </c>
      <c r="BS1163" s="98">
        <f t="shared" si="787"/>
        <v>0</v>
      </c>
      <c r="BT1163" s="183"/>
      <c r="BU1163" s="58"/>
      <c r="BV1163" s="492"/>
    </row>
    <row r="1164" spans="1:74" s="118" customFormat="1" ht="31.5" customHeight="1" x14ac:dyDescent="0.25">
      <c r="A1164" s="74">
        <v>44</v>
      </c>
      <c r="B1164" s="75">
        <v>780</v>
      </c>
      <c r="C1164" s="114" t="s">
        <v>347</v>
      </c>
      <c r="D1164" s="76" t="s">
        <v>3393</v>
      </c>
      <c r="E1164" s="76" t="s">
        <v>1158</v>
      </c>
      <c r="F1164" s="101"/>
      <c r="G1164" s="101"/>
      <c r="H1164" s="101"/>
      <c r="I1164" s="101"/>
      <c r="J1164" s="257"/>
      <c r="K1164" s="101"/>
      <c r="L1164" s="101"/>
      <c r="M1164" s="77"/>
      <c r="N1164" s="114" t="s">
        <v>1735</v>
      </c>
      <c r="O1164" s="114"/>
      <c r="P1164" s="49"/>
      <c r="Q1164" s="49" t="s">
        <v>348</v>
      </c>
      <c r="R1164" s="103"/>
      <c r="S1164" s="48" t="s">
        <v>1853</v>
      </c>
      <c r="T1164" s="76" t="s">
        <v>349</v>
      </c>
      <c r="U1164" s="89"/>
      <c r="V1164" s="90">
        <v>6</v>
      </c>
      <c r="W1164" s="399">
        <f t="shared" si="788"/>
        <v>234054000</v>
      </c>
      <c r="X1164" s="171" t="s">
        <v>3518</v>
      </c>
      <c r="Y1164" s="224"/>
      <c r="Z1164" s="473" t="s">
        <v>4575</v>
      </c>
      <c r="AA1164" s="473" t="s">
        <v>4575</v>
      </c>
      <c r="AB1164" s="473" t="s">
        <v>4576</v>
      </c>
      <c r="AC1164" s="121"/>
      <c r="AD1164" s="132">
        <v>42908</v>
      </c>
      <c r="AE1164" s="132"/>
      <c r="AF1164" s="132" t="str">
        <f t="shared" si="766"/>
        <v/>
      </c>
      <c r="AG1164" s="132">
        <f t="shared" si="767"/>
        <v>42908</v>
      </c>
      <c r="AH1164" s="132"/>
      <c r="AI1164" s="132"/>
      <c r="AJ1164" s="132"/>
      <c r="AK1164" s="215"/>
      <c r="AL1164" s="132"/>
      <c r="AM1164" s="213"/>
      <c r="AN1164" s="111">
        <v>1404324000</v>
      </c>
      <c r="AO1164" s="49" t="str">
        <f t="shared" si="768"/>
        <v>大分県玖珠郡九重町大字湯坪１６１５－６３</v>
      </c>
      <c r="AP1164" s="49"/>
      <c r="AQ1164" s="89"/>
      <c r="AR1164" s="93"/>
      <c r="AS1164" s="89"/>
      <c r="AT1164" s="93"/>
      <c r="AU1164" s="89"/>
      <c r="AV1164" s="93"/>
      <c r="AW1164" s="107"/>
      <c r="AX1164" s="103"/>
      <c r="AY1164" s="391">
        <f t="shared" si="789"/>
        <v>0</v>
      </c>
      <c r="AZ1164" s="95" t="str">
        <f t="shared" si="791"/>
        <v/>
      </c>
      <c r="BA1164" s="49" t="str">
        <f t="shared" si="769"/>
        <v>大分県玖珠郡九重町大字湯坪１６１５－６３</v>
      </c>
      <c r="BB1164" s="48">
        <f t="shared" si="770"/>
        <v>6</v>
      </c>
      <c r="BC1164" s="96">
        <f t="shared" si="771"/>
        <v>0</v>
      </c>
      <c r="BD1164" s="89">
        <f t="shared" si="772"/>
        <v>0</v>
      </c>
      <c r="BE1164" s="97">
        <f t="shared" si="773"/>
        <v>0</v>
      </c>
      <c r="BF1164" s="97" t="str">
        <f t="shared" si="774"/>
        <v/>
      </c>
      <c r="BG1164" s="97">
        <f t="shared" si="775"/>
        <v>0</v>
      </c>
      <c r="BH1164" s="97">
        <f t="shared" si="776"/>
        <v>0</v>
      </c>
      <c r="BI1164" s="97">
        <f t="shared" si="777"/>
        <v>0</v>
      </c>
      <c r="BJ1164" s="97">
        <f t="shared" si="778"/>
        <v>0</v>
      </c>
      <c r="BK1164" s="97">
        <f t="shared" si="779"/>
        <v>0</v>
      </c>
      <c r="BL1164" s="97">
        <f t="shared" si="780"/>
        <v>0</v>
      </c>
      <c r="BM1164" s="97">
        <f t="shared" si="781"/>
        <v>0</v>
      </c>
      <c r="BN1164" s="97">
        <f t="shared" si="782"/>
        <v>0</v>
      </c>
      <c r="BO1164" s="97">
        <f t="shared" si="783"/>
        <v>0</v>
      </c>
      <c r="BP1164" s="97">
        <f t="shared" si="784"/>
        <v>0</v>
      </c>
      <c r="BQ1164" s="97">
        <f t="shared" si="785"/>
        <v>0</v>
      </c>
      <c r="BR1164" s="97">
        <f t="shared" si="786"/>
        <v>0</v>
      </c>
      <c r="BS1164" s="98" t="e">
        <f t="shared" si="787"/>
        <v>#VALUE!</v>
      </c>
      <c r="BT1164" s="184"/>
      <c r="BU1164" s="58"/>
      <c r="BV1164" s="136"/>
    </row>
    <row r="1165" spans="1:74" s="118" customFormat="1" ht="31.5" customHeight="1" x14ac:dyDescent="0.25">
      <c r="A1165" s="74">
        <v>44</v>
      </c>
      <c r="B1165" s="75">
        <v>779</v>
      </c>
      <c r="C1165" s="114" t="s">
        <v>347</v>
      </c>
      <c r="D1165" s="76" t="s">
        <v>3393</v>
      </c>
      <c r="E1165" s="76" t="s">
        <v>1158</v>
      </c>
      <c r="F1165" s="101"/>
      <c r="G1165" s="101"/>
      <c r="H1165" s="101"/>
      <c r="I1165" s="101"/>
      <c r="J1165" s="257"/>
      <c r="K1165" s="101"/>
      <c r="L1165" s="101"/>
      <c r="M1165" s="77"/>
      <c r="N1165" s="114" t="s">
        <v>1735</v>
      </c>
      <c r="O1165" s="114"/>
      <c r="P1165" s="49"/>
      <c r="Q1165" s="49" t="s">
        <v>348</v>
      </c>
      <c r="R1165" s="103"/>
      <c r="S1165" s="48" t="s">
        <v>1853</v>
      </c>
      <c r="T1165" s="76" t="s">
        <v>349</v>
      </c>
      <c r="U1165" s="89"/>
      <c r="V1165" s="90">
        <v>6</v>
      </c>
      <c r="W1165" s="399">
        <f t="shared" si="788"/>
        <v>90683333.333333328</v>
      </c>
      <c r="X1165" s="171" t="s">
        <v>3518</v>
      </c>
      <c r="Y1165" s="121"/>
      <c r="Z1165" s="473" t="s">
        <v>4575</v>
      </c>
      <c r="AA1165" s="473" t="s">
        <v>4575</v>
      </c>
      <c r="AB1165" s="473" t="s">
        <v>4576</v>
      </c>
      <c r="AC1165" s="121"/>
      <c r="AD1165" s="132">
        <v>42186</v>
      </c>
      <c r="AE1165" s="132"/>
      <c r="AF1165" s="132" t="str">
        <f t="shared" si="766"/>
        <v/>
      </c>
      <c r="AG1165" s="132">
        <f t="shared" si="767"/>
        <v>42186</v>
      </c>
      <c r="AH1165" s="132"/>
      <c r="AI1165" s="132"/>
      <c r="AJ1165" s="132"/>
      <c r="AK1165" s="215"/>
      <c r="AL1165" s="132"/>
      <c r="AM1165" s="213"/>
      <c r="AN1165" s="111">
        <v>544100000</v>
      </c>
      <c r="AO1165" s="49" t="str">
        <f t="shared" si="768"/>
        <v>大分県玖珠郡九重町大字湯坪１６１５－６３</v>
      </c>
      <c r="AP1165" s="49"/>
      <c r="AQ1165" s="89"/>
      <c r="AR1165" s="93"/>
      <c r="AS1165" s="89"/>
      <c r="AT1165" s="93"/>
      <c r="AU1165" s="89"/>
      <c r="AV1165" s="93"/>
      <c r="AW1165" s="107"/>
      <c r="AX1165" s="103"/>
      <c r="AY1165" s="391">
        <f t="shared" si="789"/>
        <v>0</v>
      </c>
      <c r="AZ1165" s="95" t="str">
        <f t="shared" si="791"/>
        <v/>
      </c>
      <c r="BA1165" s="49" t="str">
        <f t="shared" si="769"/>
        <v>大分県玖珠郡九重町大字湯坪１６１５－６３</v>
      </c>
      <c r="BB1165" s="48">
        <f t="shared" si="770"/>
        <v>6</v>
      </c>
      <c r="BC1165" s="96">
        <f t="shared" si="771"/>
        <v>0</v>
      </c>
      <c r="BD1165" s="89">
        <f t="shared" si="772"/>
        <v>0</v>
      </c>
      <c r="BE1165" s="97">
        <f t="shared" si="773"/>
        <v>0</v>
      </c>
      <c r="BF1165" s="97" t="str">
        <f t="shared" si="774"/>
        <v/>
      </c>
      <c r="BG1165" s="97">
        <f t="shared" si="775"/>
        <v>0</v>
      </c>
      <c r="BH1165" s="97">
        <f t="shared" si="776"/>
        <v>0</v>
      </c>
      <c r="BI1165" s="97">
        <f t="shared" si="777"/>
        <v>0</v>
      </c>
      <c r="BJ1165" s="97">
        <f t="shared" si="778"/>
        <v>0</v>
      </c>
      <c r="BK1165" s="97">
        <f t="shared" si="779"/>
        <v>0</v>
      </c>
      <c r="BL1165" s="97">
        <f t="shared" si="780"/>
        <v>0</v>
      </c>
      <c r="BM1165" s="97">
        <f t="shared" si="781"/>
        <v>0</v>
      </c>
      <c r="BN1165" s="97">
        <f t="shared" si="782"/>
        <v>0</v>
      </c>
      <c r="BO1165" s="97">
        <f t="shared" si="783"/>
        <v>0</v>
      </c>
      <c r="BP1165" s="97">
        <f t="shared" si="784"/>
        <v>0</v>
      </c>
      <c r="BQ1165" s="97">
        <f t="shared" si="785"/>
        <v>0</v>
      </c>
      <c r="BR1165" s="97">
        <f t="shared" si="786"/>
        <v>0</v>
      </c>
      <c r="BS1165" s="98" t="e">
        <f t="shared" si="787"/>
        <v>#VALUE!</v>
      </c>
      <c r="BT1165" s="184"/>
      <c r="BU1165" s="58"/>
      <c r="BV1165" s="136"/>
    </row>
    <row r="1166" spans="1:74" s="118" customFormat="1" ht="31.5" customHeight="1" x14ac:dyDescent="0.25">
      <c r="A1166" s="74">
        <v>44</v>
      </c>
      <c r="B1166" s="75">
        <v>778</v>
      </c>
      <c r="C1166" s="114" t="s">
        <v>347</v>
      </c>
      <c r="D1166" s="76" t="s">
        <v>3393</v>
      </c>
      <c r="E1166" s="76" t="s">
        <v>1158</v>
      </c>
      <c r="F1166" s="101"/>
      <c r="G1166" s="101"/>
      <c r="H1166" s="101"/>
      <c r="I1166" s="101"/>
      <c r="J1166" s="257"/>
      <c r="K1166" s="101"/>
      <c r="L1166" s="101"/>
      <c r="M1166" s="77"/>
      <c r="N1166" s="114" t="s">
        <v>1735</v>
      </c>
      <c r="O1166" s="114"/>
      <c r="P1166" s="49"/>
      <c r="Q1166" s="49" t="s">
        <v>348</v>
      </c>
      <c r="R1166" s="103"/>
      <c r="S1166" s="48" t="s">
        <v>1853</v>
      </c>
      <c r="T1166" s="76" t="s">
        <v>349</v>
      </c>
      <c r="U1166" s="89"/>
      <c r="V1166" s="90">
        <v>6</v>
      </c>
      <c r="W1166" s="399">
        <f t="shared" si="788"/>
        <v>21566666.666666668</v>
      </c>
      <c r="X1166" s="171" t="s">
        <v>3518</v>
      </c>
      <c r="Y1166" s="121"/>
      <c r="Z1166" s="473" t="s">
        <v>4575</v>
      </c>
      <c r="AA1166" s="473" t="s">
        <v>4575</v>
      </c>
      <c r="AB1166" s="473" t="s">
        <v>4576</v>
      </c>
      <c r="AC1166" s="121"/>
      <c r="AD1166" s="132">
        <v>42370</v>
      </c>
      <c r="AE1166" s="132"/>
      <c r="AF1166" s="132" t="str">
        <f t="shared" si="766"/>
        <v/>
      </c>
      <c r="AG1166" s="132">
        <f t="shared" si="767"/>
        <v>42370</v>
      </c>
      <c r="AH1166" s="132"/>
      <c r="AI1166" s="132"/>
      <c r="AJ1166" s="132"/>
      <c r="AK1166" s="215"/>
      <c r="AL1166" s="132"/>
      <c r="AM1166" s="213"/>
      <c r="AN1166" s="111">
        <v>129400000</v>
      </c>
      <c r="AO1166" s="49" t="str">
        <f t="shared" si="768"/>
        <v>大分県玖珠郡九重町大字湯坪１６１５－６３</v>
      </c>
      <c r="AP1166" s="49"/>
      <c r="AQ1166" s="89"/>
      <c r="AR1166" s="93"/>
      <c r="AS1166" s="89"/>
      <c r="AT1166" s="93"/>
      <c r="AU1166" s="89"/>
      <c r="AV1166" s="93"/>
      <c r="AW1166" s="107"/>
      <c r="AX1166" s="103"/>
      <c r="AY1166" s="391">
        <f t="shared" si="789"/>
        <v>0</v>
      </c>
      <c r="AZ1166" s="95" t="str">
        <f t="shared" si="791"/>
        <v/>
      </c>
      <c r="BA1166" s="49" t="str">
        <f t="shared" si="769"/>
        <v>大分県玖珠郡九重町大字湯坪１６１５－６３</v>
      </c>
      <c r="BB1166" s="48">
        <f t="shared" si="770"/>
        <v>6</v>
      </c>
      <c r="BC1166" s="96">
        <f t="shared" si="771"/>
        <v>0</v>
      </c>
      <c r="BD1166" s="89">
        <f t="shared" si="772"/>
        <v>0</v>
      </c>
      <c r="BE1166" s="97">
        <f t="shared" si="773"/>
        <v>0</v>
      </c>
      <c r="BF1166" s="97" t="str">
        <f t="shared" si="774"/>
        <v/>
      </c>
      <c r="BG1166" s="97">
        <f t="shared" si="775"/>
        <v>0</v>
      </c>
      <c r="BH1166" s="97">
        <f t="shared" si="776"/>
        <v>0</v>
      </c>
      <c r="BI1166" s="97">
        <f t="shared" si="777"/>
        <v>0</v>
      </c>
      <c r="BJ1166" s="97">
        <f t="shared" si="778"/>
        <v>0</v>
      </c>
      <c r="BK1166" s="97">
        <f t="shared" si="779"/>
        <v>0</v>
      </c>
      <c r="BL1166" s="97">
        <f t="shared" si="780"/>
        <v>0</v>
      </c>
      <c r="BM1166" s="97">
        <f t="shared" si="781"/>
        <v>0</v>
      </c>
      <c r="BN1166" s="97">
        <f t="shared" si="782"/>
        <v>0</v>
      </c>
      <c r="BO1166" s="97">
        <f t="shared" si="783"/>
        <v>0</v>
      </c>
      <c r="BP1166" s="97">
        <f t="shared" si="784"/>
        <v>0</v>
      </c>
      <c r="BQ1166" s="97">
        <f t="shared" si="785"/>
        <v>0</v>
      </c>
      <c r="BR1166" s="97">
        <f t="shared" si="786"/>
        <v>0</v>
      </c>
      <c r="BS1166" s="98" t="e">
        <f t="shared" si="787"/>
        <v>#VALUE!</v>
      </c>
      <c r="BT1166" s="184"/>
      <c r="BU1166" s="58"/>
      <c r="BV1166" s="136"/>
    </row>
    <row r="1167" spans="1:74" s="118" customFormat="1" ht="31.5" customHeight="1" x14ac:dyDescent="0.25">
      <c r="A1167" s="74">
        <v>44</v>
      </c>
      <c r="B1167" s="75">
        <v>777</v>
      </c>
      <c r="C1167" s="114" t="s">
        <v>347</v>
      </c>
      <c r="D1167" s="76" t="s">
        <v>3393</v>
      </c>
      <c r="E1167" s="76" t="s">
        <v>1158</v>
      </c>
      <c r="F1167" s="101"/>
      <c r="G1167" s="101"/>
      <c r="H1167" s="101"/>
      <c r="I1167" s="101"/>
      <c r="J1167" s="257"/>
      <c r="K1167" s="101"/>
      <c r="L1167" s="101"/>
      <c r="M1167" s="77"/>
      <c r="N1167" s="114" t="s">
        <v>1735</v>
      </c>
      <c r="O1167" s="114"/>
      <c r="P1167" s="49"/>
      <c r="Q1167" s="49" t="s">
        <v>348</v>
      </c>
      <c r="R1167" s="103"/>
      <c r="S1167" s="48" t="s">
        <v>1853</v>
      </c>
      <c r="T1167" s="76" t="s">
        <v>349</v>
      </c>
      <c r="U1167" s="89"/>
      <c r="V1167" s="90">
        <v>6</v>
      </c>
      <c r="W1167" s="399">
        <f t="shared" si="788"/>
        <v>15074833.333333334</v>
      </c>
      <c r="X1167" s="171" t="s">
        <v>3518</v>
      </c>
      <c r="Y1167" s="121"/>
      <c r="Z1167" s="473" t="s">
        <v>4575</v>
      </c>
      <c r="AA1167" s="473" t="s">
        <v>4575</v>
      </c>
      <c r="AB1167" s="473" t="s">
        <v>4576</v>
      </c>
      <c r="AC1167" s="121"/>
      <c r="AD1167" s="132">
        <v>43311</v>
      </c>
      <c r="AE1167" s="132"/>
      <c r="AF1167" s="132" t="str">
        <f t="shared" si="766"/>
        <v/>
      </c>
      <c r="AG1167" s="132">
        <f t="shared" si="767"/>
        <v>43311</v>
      </c>
      <c r="AH1167" s="132"/>
      <c r="AI1167" s="132"/>
      <c r="AJ1167" s="132"/>
      <c r="AK1167" s="215"/>
      <c r="AL1167" s="132"/>
      <c r="AM1167" s="213"/>
      <c r="AN1167" s="111">
        <v>90449000</v>
      </c>
      <c r="AO1167" s="49" t="str">
        <f t="shared" si="768"/>
        <v>大分県玖珠郡九重町大字湯坪１６１５－６３</v>
      </c>
      <c r="AP1167" s="49"/>
      <c r="AQ1167" s="89"/>
      <c r="AR1167" s="93"/>
      <c r="AS1167" s="89"/>
      <c r="AT1167" s="93"/>
      <c r="AU1167" s="89"/>
      <c r="AV1167" s="93"/>
      <c r="AW1167" s="107"/>
      <c r="AX1167" s="103"/>
      <c r="AY1167" s="391">
        <f t="shared" si="789"/>
        <v>0</v>
      </c>
      <c r="AZ1167" s="95" t="str">
        <f t="shared" si="791"/>
        <v/>
      </c>
      <c r="BA1167" s="49" t="str">
        <f t="shared" si="769"/>
        <v>大分県玖珠郡九重町大字湯坪１６１５－６３</v>
      </c>
      <c r="BB1167" s="48">
        <f t="shared" si="770"/>
        <v>6</v>
      </c>
      <c r="BC1167" s="96">
        <f t="shared" si="771"/>
        <v>0</v>
      </c>
      <c r="BD1167" s="89">
        <f t="shared" si="772"/>
        <v>0</v>
      </c>
      <c r="BE1167" s="97">
        <f t="shared" si="773"/>
        <v>0</v>
      </c>
      <c r="BF1167" s="97" t="str">
        <f t="shared" si="774"/>
        <v/>
      </c>
      <c r="BG1167" s="97">
        <f t="shared" si="775"/>
        <v>0</v>
      </c>
      <c r="BH1167" s="97">
        <f t="shared" si="776"/>
        <v>0</v>
      </c>
      <c r="BI1167" s="97">
        <f t="shared" si="777"/>
        <v>0</v>
      </c>
      <c r="BJ1167" s="97">
        <f t="shared" si="778"/>
        <v>0</v>
      </c>
      <c r="BK1167" s="97">
        <f t="shared" si="779"/>
        <v>0</v>
      </c>
      <c r="BL1167" s="97">
        <f t="shared" si="780"/>
        <v>0</v>
      </c>
      <c r="BM1167" s="97">
        <f t="shared" si="781"/>
        <v>0</v>
      </c>
      <c r="BN1167" s="97">
        <f t="shared" si="782"/>
        <v>0</v>
      </c>
      <c r="BO1167" s="97">
        <f t="shared" si="783"/>
        <v>0</v>
      </c>
      <c r="BP1167" s="97">
        <f t="shared" si="784"/>
        <v>0</v>
      </c>
      <c r="BQ1167" s="97">
        <f t="shared" si="785"/>
        <v>0</v>
      </c>
      <c r="BR1167" s="97">
        <f t="shared" si="786"/>
        <v>0</v>
      </c>
      <c r="BS1167" s="98" t="e">
        <f t="shared" si="787"/>
        <v>#VALUE!</v>
      </c>
      <c r="BT1167" s="184"/>
      <c r="BU1167" s="58"/>
      <c r="BV1167" s="136"/>
    </row>
    <row r="1168" spans="1:74" s="118" customFormat="1" ht="31.5" customHeight="1" x14ac:dyDescent="0.25">
      <c r="A1168" s="74">
        <v>44</v>
      </c>
      <c r="B1168" s="75">
        <v>776</v>
      </c>
      <c r="C1168" s="114" t="s">
        <v>347</v>
      </c>
      <c r="D1168" s="76" t="s">
        <v>3393</v>
      </c>
      <c r="E1168" s="76" t="s">
        <v>1158</v>
      </c>
      <c r="F1168" s="101"/>
      <c r="G1168" s="101"/>
      <c r="H1168" s="101"/>
      <c r="I1168" s="101"/>
      <c r="J1168" s="257"/>
      <c r="K1168" s="101"/>
      <c r="L1168" s="101"/>
      <c r="M1168" s="77"/>
      <c r="N1168" s="114" t="s">
        <v>1735</v>
      </c>
      <c r="O1168" s="114"/>
      <c r="P1168" s="49"/>
      <c r="Q1168" s="49" t="s">
        <v>348</v>
      </c>
      <c r="R1168" s="103"/>
      <c r="S1168" s="48" t="s">
        <v>1853</v>
      </c>
      <c r="T1168" s="76" t="s">
        <v>349</v>
      </c>
      <c r="U1168" s="89"/>
      <c r="V1168" s="90">
        <v>6</v>
      </c>
      <c r="W1168" s="399">
        <f t="shared" si="788"/>
        <v>14296666.666666666</v>
      </c>
      <c r="X1168" s="171" t="s">
        <v>3518</v>
      </c>
      <c r="Y1168" s="121"/>
      <c r="Z1168" s="473" t="s">
        <v>4575</v>
      </c>
      <c r="AA1168" s="473" t="s">
        <v>4575</v>
      </c>
      <c r="AB1168" s="473" t="s">
        <v>4576</v>
      </c>
      <c r="AC1168" s="121"/>
      <c r="AD1168" s="132">
        <v>43150</v>
      </c>
      <c r="AE1168" s="132"/>
      <c r="AF1168" s="132" t="str">
        <f t="shared" ref="AF1168:AF1199" si="792">+IF(AD1168=AE1168,"SAME","")</f>
        <v/>
      </c>
      <c r="AG1168" s="132">
        <f t="shared" ref="AG1168:AG1199" si="793">+IF(AE1168="",AD1168,IF(AD1168&gt;AE1168,AE1168,AD1168))</f>
        <v>43150</v>
      </c>
      <c r="AH1168" s="132"/>
      <c r="AI1168" s="132"/>
      <c r="AJ1168" s="132"/>
      <c r="AK1168" s="215"/>
      <c r="AL1168" s="132"/>
      <c r="AM1168" s="213"/>
      <c r="AN1168" s="111">
        <v>85780000</v>
      </c>
      <c r="AO1168" s="49" t="str">
        <f t="shared" ref="AO1168:AO1199" si="794">N1168</f>
        <v>大分県玖珠郡九重町大字湯坪１６１５－６３</v>
      </c>
      <c r="AP1168" s="49"/>
      <c r="AQ1168" s="89"/>
      <c r="AR1168" s="93"/>
      <c r="AS1168" s="89"/>
      <c r="AT1168" s="93"/>
      <c r="AU1168" s="89"/>
      <c r="AV1168" s="93"/>
      <c r="AW1168" s="107"/>
      <c r="AX1168" s="103"/>
      <c r="AY1168" s="391">
        <f t="shared" si="789"/>
        <v>0</v>
      </c>
      <c r="AZ1168" s="95" t="str">
        <f t="shared" si="791"/>
        <v/>
      </c>
      <c r="BA1168" s="49" t="str">
        <f t="shared" ref="BA1168:BA1199" si="795">N1168</f>
        <v>大分県玖珠郡九重町大字湯坪１６１５－６３</v>
      </c>
      <c r="BB1168" s="48">
        <f t="shared" ref="BB1168:BB1199" si="796">V1168</f>
        <v>6</v>
      </c>
      <c r="BC1168" s="96">
        <f t="shared" ref="BC1168:BC1199" si="797">Y1168</f>
        <v>0</v>
      </c>
      <c r="BD1168" s="89">
        <f t="shared" ref="BD1168:BD1199" si="798">AC1168</f>
        <v>0</v>
      </c>
      <c r="BE1168" s="97">
        <f t="shared" ref="BE1168:BE1199" si="799">IF(OR(AC1168="期限未記載",AC1168="期限超過"),AZ1168,0)</f>
        <v>0</v>
      </c>
      <c r="BF1168" s="97" t="str">
        <f t="shared" ref="BF1168:BF1199" si="800">IF(AND(BD1168&lt;=43506,BD1168&lt;&gt;""),AZ1168,0)</f>
        <v/>
      </c>
      <c r="BG1168" s="97">
        <f t="shared" ref="BG1168:BG1199" si="801">IF(AND(BD1168&lt;=43511,BD1168&gt;=43507),AZ1168,0)</f>
        <v>0</v>
      </c>
      <c r="BH1168" s="97">
        <f t="shared" ref="BH1168:BH1199" si="802">IF(AND(BD1168&lt;=43516,BD1168&gt;=43512),AZ1168,0)</f>
        <v>0</v>
      </c>
      <c r="BI1168" s="97">
        <f t="shared" ref="BI1168:BI1199" si="803">IF(AND(BD1168&lt;=43521,BD1168&gt;=43517),AZ1168,0)</f>
        <v>0</v>
      </c>
      <c r="BJ1168" s="97">
        <f t="shared" ref="BJ1168:BJ1199" si="804">IF(AND(BD1168&lt;=43524,BD1168&gt;=43522),AZ1168,0)</f>
        <v>0</v>
      </c>
      <c r="BK1168" s="97">
        <f t="shared" ref="BK1168:BK1199" si="805">IF(AND(BD1168&lt;=43529,BD1168&gt;=43525),AZ1168,0)</f>
        <v>0</v>
      </c>
      <c r="BL1168" s="97">
        <f t="shared" ref="BL1168:BL1199" si="806">IF(AND(BD1168&lt;=43534,BD1168&gt;=43530),AZ1168,0)</f>
        <v>0</v>
      </c>
      <c r="BM1168" s="97">
        <f t="shared" ref="BM1168:BM1199" si="807">IF(AND(BD1168&lt;=43539,BD1168&gt;=43535),AZ1168,0)</f>
        <v>0</v>
      </c>
      <c r="BN1168" s="97">
        <f t="shared" ref="BN1168:BN1199" si="808">IF(AND(BD1168&lt;=43544,BD1168&gt;=43540),AZ1168,0)</f>
        <v>0</v>
      </c>
      <c r="BO1168" s="97">
        <f t="shared" ref="BO1168:BO1199" si="809">IF(AND(BD1168&lt;=43549,BD1168&gt;=43545),AZ1168,0)</f>
        <v>0</v>
      </c>
      <c r="BP1168" s="97">
        <f t="shared" ref="BP1168:BP1199" si="810">IF(AND(BD1168&lt;=43555,BD1168&gt;=43550),AZ1168,0)</f>
        <v>0</v>
      </c>
      <c r="BQ1168" s="97">
        <f t="shared" ref="BQ1168:BQ1199" si="811">IF(AND(BD1168&lt;=43560,BD1168&gt;=43556),AZ1168,0)</f>
        <v>0</v>
      </c>
      <c r="BR1168" s="97">
        <f t="shared" ref="BR1168:BR1199" si="812">IF(AND($BD1168&lt;=43565,$BD1168&gt;=43561),$AZ1168,0)</f>
        <v>0</v>
      </c>
      <c r="BS1168" s="98" t="e">
        <f t="shared" ref="BS1168:BS1199" si="813">AZ1168-SUM(BE1168:BR1168)</f>
        <v>#VALUE!</v>
      </c>
      <c r="BT1168" s="184"/>
      <c r="BU1168" s="58"/>
      <c r="BV1168" s="136"/>
    </row>
    <row r="1169" spans="1:74" s="118" customFormat="1" ht="31.5" customHeight="1" x14ac:dyDescent="0.25">
      <c r="A1169" s="74">
        <v>44</v>
      </c>
      <c r="B1169" s="75">
        <v>792</v>
      </c>
      <c r="C1169" s="114" t="s">
        <v>344</v>
      </c>
      <c r="D1169" s="76" t="s">
        <v>3393</v>
      </c>
      <c r="E1169" s="76" t="s">
        <v>1118</v>
      </c>
      <c r="F1169" s="101"/>
      <c r="G1169" s="101"/>
      <c r="H1169" s="101"/>
      <c r="I1169" s="101"/>
      <c r="J1169" s="257"/>
      <c r="K1169" s="101"/>
      <c r="L1169" s="101"/>
      <c r="M1169" s="77"/>
      <c r="N1169" s="114" t="s">
        <v>1738</v>
      </c>
      <c r="O1169" s="114"/>
      <c r="P1169" s="49"/>
      <c r="Q1169" s="49" t="s">
        <v>345</v>
      </c>
      <c r="R1169" s="103"/>
      <c r="S1169" s="48" t="s">
        <v>1853</v>
      </c>
      <c r="T1169" s="76" t="s">
        <v>78</v>
      </c>
      <c r="U1169" s="89" t="s">
        <v>385</v>
      </c>
      <c r="V1169" s="90">
        <v>10</v>
      </c>
      <c r="W1169" s="399">
        <f t="shared" si="788"/>
        <v>78059100</v>
      </c>
      <c r="X1169" s="171" t="s">
        <v>3519</v>
      </c>
      <c r="Y1169" s="121"/>
      <c r="Z1169" s="473" t="s">
        <v>4575</v>
      </c>
      <c r="AA1169" s="473" t="s">
        <v>4575</v>
      </c>
      <c r="AB1169" s="473" t="s">
        <v>3743</v>
      </c>
      <c r="AC1169" s="121"/>
      <c r="AD1169" s="132">
        <v>42835</v>
      </c>
      <c r="AE1169" s="132"/>
      <c r="AF1169" s="132" t="str">
        <f t="shared" si="792"/>
        <v/>
      </c>
      <c r="AG1169" s="132">
        <f t="shared" si="793"/>
        <v>42835</v>
      </c>
      <c r="AH1169" s="132"/>
      <c r="AI1169" s="132"/>
      <c r="AJ1169" s="132"/>
      <c r="AK1169" s="215"/>
      <c r="AL1169" s="132"/>
      <c r="AM1169" s="213"/>
      <c r="AN1169" s="111">
        <v>780591000</v>
      </c>
      <c r="AO1169" s="49" t="str">
        <f t="shared" si="794"/>
        <v>大分県国東市安岐町下原７２－１８</v>
      </c>
      <c r="AP1169" s="49"/>
      <c r="AQ1169" s="89"/>
      <c r="AR1169" s="93"/>
      <c r="AS1169" s="89"/>
      <c r="AT1169" s="93"/>
      <c r="AU1169" s="89"/>
      <c r="AV1169" s="93"/>
      <c r="AW1169" s="107"/>
      <c r="AX1169" s="103"/>
      <c r="AY1169" s="391">
        <f t="shared" si="789"/>
        <v>0</v>
      </c>
      <c r="AZ1169" s="95" t="str">
        <f t="shared" si="791"/>
        <v/>
      </c>
      <c r="BA1169" s="49" t="str">
        <f t="shared" si="795"/>
        <v>大分県国東市安岐町下原７２－１８</v>
      </c>
      <c r="BB1169" s="48">
        <f t="shared" si="796"/>
        <v>10</v>
      </c>
      <c r="BC1169" s="96">
        <f t="shared" si="797"/>
        <v>0</v>
      </c>
      <c r="BD1169" s="89">
        <f t="shared" si="798"/>
        <v>0</v>
      </c>
      <c r="BE1169" s="97">
        <f t="shared" si="799"/>
        <v>0</v>
      </c>
      <c r="BF1169" s="97" t="str">
        <f t="shared" si="800"/>
        <v/>
      </c>
      <c r="BG1169" s="97">
        <f t="shared" si="801"/>
        <v>0</v>
      </c>
      <c r="BH1169" s="97">
        <f t="shared" si="802"/>
        <v>0</v>
      </c>
      <c r="BI1169" s="97">
        <f t="shared" si="803"/>
        <v>0</v>
      </c>
      <c r="BJ1169" s="97">
        <f t="shared" si="804"/>
        <v>0</v>
      </c>
      <c r="BK1169" s="97">
        <f t="shared" si="805"/>
        <v>0</v>
      </c>
      <c r="BL1169" s="97">
        <f t="shared" si="806"/>
        <v>0</v>
      </c>
      <c r="BM1169" s="97">
        <f t="shared" si="807"/>
        <v>0</v>
      </c>
      <c r="BN1169" s="97">
        <f t="shared" si="808"/>
        <v>0</v>
      </c>
      <c r="BO1169" s="97">
        <f t="shared" si="809"/>
        <v>0</v>
      </c>
      <c r="BP1169" s="97">
        <f t="shared" si="810"/>
        <v>0</v>
      </c>
      <c r="BQ1169" s="97">
        <f t="shared" si="811"/>
        <v>0</v>
      </c>
      <c r="BR1169" s="97">
        <f t="shared" si="812"/>
        <v>0</v>
      </c>
      <c r="BS1169" s="98" t="e">
        <f t="shared" si="813"/>
        <v>#VALUE!</v>
      </c>
      <c r="BT1169" s="184"/>
      <c r="BU1169" s="58"/>
      <c r="BV1169" s="136"/>
    </row>
    <row r="1170" spans="1:74" s="118" customFormat="1" ht="31.5" customHeight="1" x14ac:dyDescent="0.25">
      <c r="A1170" s="74">
        <v>44</v>
      </c>
      <c r="B1170" s="75">
        <v>789</v>
      </c>
      <c r="C1170" s="114" t="s">
        <v>344</v>
      </c>
      <c r="D1170" s="76" t="s">
        <v>3393</v>
      </c>
      <c r="E1170" s="76" t="s">
        <v>1118</v>
      </c>
      <c r="F1170" s="101"/>
      <c r="G1170" s="101"/>
      <c r="H1170" s="101"/>
      <c r="I1170" s="101"/>
      <c r="J1170" s="257"/>
      <c r="K1170" s="101"/>
      <c r="L1170" s="101"/>
      <c r="M1170" s="77"/>
      <c r="N1170" s="114" t="s">
        <v>1738</v>
      </c>
      <c r="O1170" s="114"/>
      <c r="P1170" s="49"/>
      <c r="Q1170" s="49" t="s">
        <v>345</v>
      </c>
      <c r="R1170" s="103"/>
      <c r="S1170" s="48" t="s">
        <v>1853</v>
      </c>
      <c r="T1170" s="76" t="s">
        <v>78</v>
      </c>
      <c r="U1170" s="89" t="s">
        <v>385</v>
      </c>
      <c r="V1170" s="90">
        <v>10</v>
      </c>
      <c r="W1170" s="399">
        <f t="shared" si="788"/>
        <v>1730800</v>
      </c>
      <c r="X1170" s="171" t="s">
        <v>3519</v>
      </c>
      <c r="Y1170" s="121"/>
      <c r="Z1170" s="473" t="s">
        <v>4575</v>
      </c>
      <c r="AA1170" s="473" t="s">
        <v>4575</v>
      </c>
      <c r="AB1170" s="473" t="s">
        <v>3743</v>
      </c>
      <c r="AC1170" s="121"/>
      <c r="AD1170" s="132">
        <v>43269</v>
      </c>
      <c r="AE1170" s="132"/>
      <c r="AF1170" s="132" t="str">
        <f t="shared" si="792"/>
        <v/>
      </c>
      <c r="AG1170" s="132">
        <f t="shared" si="793"/>
        <v>43269</v>
      </c>
      <c r="AH1170" s="132"/>
      <c r="AI1170" s="132"/>
      <c r="AJ1170" s="132"/>
      <c r="AK1170" s="215"/>
      <c r="AL1170" s="132"/>
      <c r="AM1170" s="213"/>
      <c r="AN1170" s="111">
        <v>17308000</v>
      </c>
      <c r="AO1170" s="49" t="str">
        <f t="shared" si="794"/>
        <v>大分県国東市安岐町下原７２－１８</v>
      </c>
      <c r="AP1170" s="49"/>
      <c r="AQ1170" s="89"/>
      <c r="AR1170" s="93"/>
      <c r="AS1170" s="89"/>
      <c r="AT1170" s="93"/>
      <c r="AU1170" s="89"/>
      <c r="AV1170" s="93"/>
      <c r="AW1170" s="107"/>
      <c r="AX1170" s="103"/>
      <c r="AY1170" s="391">
        <f t="shared" si="789"/>
        <v>0</v>
      </c>
      <c r="AZ1170" s="95" t="str">
        <f t="shared" si="791"/>
        <v/>
      </c>
      <c r="BA1170" s="49" t="str">
        <f t="shared" si="795"/>
        <v>大分県国東市安岐町下原７２－１８</v>
      </c>
      <c r="BB1170" s="48">
        <f t="shared" si="796"/>
        <v>10</v>
      </c>
      <c r="BC1170" s="96">
        <f t="shared" si="797"/>
        <v>0</v>
      </c>
      <c r="BD1170" s="89">
        <f t="shared" si="798"/>
        <v>0</v>
      </c>
      <c r="BE1170" s="97">
        <f t="shared" si="799"/>
        <v>0</v>
      </c>
      <c r="BF1170" s="97" t="str">
        <f t="shared" si="800"/>
        <v/>
      </c>
      <c r="BG1170" s="97">
        <f t="shared" si="801"/>
        <v>0</v>
      </c>
      <c r="BH1170" s="97">
        <f t="shared" si="802"/>
        <v>0</v>
      </c>
      <c r="BI1170" s="97">
        <f t="shared" si="803"/>
        <v>0</v>
      </c>
      <c r="BJ1170" s="97">
        <f t="shared" si="804"/>
        <v>0</v>
      </c>
      <c r="BK1170" s="97">
        <f t="shared" si="805"/>
        <v>0</v>
      </c>
      <c r="BL1170" s="97">
        <f t="shared" si="806"/>
        <v>0</v>
      </c>
      <c r="BM1170" s="97">
        <f t="shared" si="807"/>
        <v>0</v>
      </c>
      <c r="BN1170" s="97">
        <f t="shared" si="808"/>
        <v>0</v>
      </c>
      <c r="BO1170" s="97">
        <f t="shared" si="809"/>
        <v>0</v>
      </c>
      <c r="BP1170" s="97">
        <f t="shared" si="810"/>
        <v>0</v>
      </c>
      <c r="BQ1170" s="97">
        <f t="shared" si="811"/>
        <v>0</v>
      </c>
      <c r="BR1170" s="97">
        <f t="shared" si="812"/>
        <v>0</v>
      </c>
      <c r="BS1170" s="98" t="e">
        <f t="shared" si="813"/>
        <v>#VALUE!</v>
      </c>
      <c r="BT1170" s="184"/>
      <c r="BU1170" s="58"/>
      <c r="BV1170" s="136"/>
    </row>
    <row r="1171" spans="1:74" s="118" customFormat="1" ht="31.5" customHeight="1" x14ac:dyDescent="0.25">
      <c r="A1171" s="74">
        <v>44</v>
      </c>
      <c r="B1171" s="75">
        <v>790</v>
      </c>
      <c r="C1171" s="114" t="s">
        <v>344</v>
      </c>
      <c r="D1171" s="76" t="s">
        <v>3393</v>
      </c>
      <c r="E1171" s="76" t="s">
        <v>1118</v>
      </c>
      <c r="F1171" s="101"/>
      <c r="G1171" s="101"/>
      <c r="H1171" s="101"/>
      <c r="I1171" s="101"/>
      <c r="J1171" s="257"/>
      <c r="K1171" s="101"/>
      <c r="L1171" s="101"/>
      <c r="M1171" s="77"/>
      <c r="N1171" s="114" t="s">
        <v>1738</v>
      </c>
      <c r="O1171" s="114"/>
      <c r="P1171" s="49"/>
      <c r="Q1171" s="49" t="s">
        <v>345</v>
      </c>
      <c r="R1171" s="103"/>
      <c r="S1171" s="48" t="s">
        <v>1853</v>
      </c>
      <c r="T1171" s="76" t="s">
        <v>78</v>
      </c>
      <c r="U1171" s="89" t="s">
        <v>385</v>
      </c>
      <c r="V1171" s="90">
        <v>10</v>
      </c>
      <c r="W1171" s="399">
        <f t="shared" si="788"/>
        <v>1191100</v>
      </c>
      <c r="X1171" s="171" t="s">
        <v>3519</v>
      </c>
      <c r="Y1171" s="121"/>
      <c r="Z1171" s="473" t="s">
        <v>4575</v>
      </c>
      <c r="AA1171" s="473" t="s">
        <v>4575</v>
      </c>
      <c r="AB1171" s="473" t="s">
        <v>3743</v>
      </c>
      <c r="AC1171" s="121"/>
      <c r="AD1171" s="132">
        <v>43095</v>
      </c>
      <c r="AE1171" s="132"/>
      <c r="AF1171" s="132" t="str">
        <f t="shared" si="792"/>
        <v/>
      </c>
      <c r="AG1171" s="132">
        <f t="shared" si="793"/>
        <v>43095</v>
      </c>
      <c r="AH1171" s="132"/>
      <c r="AI1171" s="132"/>
      <c r="AJ1171" s="132"/>
      <c r="AK1171" s="215"/>
      <c r="AL1171" s="132"/>
      <c r="AM1171" s="213"/>
      <c r="AN1171" s="111">
        <v>11911000</v>
      </c>
      <c r="AO1171" s="49" t="str">
        <f t="shared" si="794"/>
        <v>大分県国東市安岐町下原７２－１８</v>
      </c>
      <c r="AP1171" s="49"/>
      <c r="AQ1171" s="89"/>
      <c r="AR1171" s="93"/>
      <c r="AS1171" s="89"/>
      <c r="AT1171" s="93"/>
      <c r="AU1171" s="89"/>
      <c r="AV1171" s="93"/>
      <c r="AW1171" s="107"/>
      <c r="AX1171" s="103"/>
      <c r="AY1171" s="391">
        <f t="shared" si="789"/>
        <v>0</v>
      </c>
      <c r="AZ1171" s="95" t="str">
        <f t="shared" si="791"/>
        <v/>
      </c>
      <c r="BA1171" s="49" t="str">
        <f t="shared" si="795"/>
        <v>大分県国東市安岐町下原７２－１８</v>
      </c>
      <c r="BB1171" s="48">
        <f t="shared" si="796"/>
        <v>10</v>
      </c>
      <c r="BC1171" s="96">
        <f t="shared" si="797"/>
        <v>0</v>
      </c>
      <c r="BD1171" s="89">
        <f t="shared" si="798"/>
        <v>0</v>
      </c>
      <c r="BE1171" s="97">
        <f t="shared" si="799"/>
        <v>0</v>
      </c>
      <c r="BF1171" s="97" t="str">
        <f t="shared" si="800"/>
        <v/>
      </c>
      <c r="BG1171" s="97">
        <f t="shared" si="801"/>
        <v>0</v>
      </c>
      <c r="BH1171" s="97">
        <f t="shared" si="802"/>
        <v>0</v>
      </c>
      <c r="BI1171" s="97">
        <f t="shared" si="803"/>
        <v>0</v>
      </c>
      <c r="BJ1171" s="97">
        <f t="shared" si="804"/>
        <v>0</v>
      </c>
      <c r="BK1171" s="97">
        <f t="shared" si="805"/>
        <v>0</v>
      </c>
      <c r="BL1171" s="97">
        <f t="shared" si="806"/>
        <v>0</v>
      </c>
      <c r="BM1171" s="97">
        <f t="shared" si="807"/>
        <v>0</v>
      </c>
      <c r="BN1171" s="97">
        <f t="shared" si="808"/>
        <v>0</v>
      </c>
      <c r="BO1171" s="97">
        <f t="shared" si="809"/>
        <v>0</v>
      </c>
      <c r="BP1171" s="97">
        <f t="shared" si="810"/>
        <v>0</v>
      </c>
      <c r="BQ1171" s="97">
        <f t="shared" si="811"/>
        <v>0</v>
      </c>
      <c r="BR1171" s="97">
        <f t="shared" si="812"/>
        <v>0</v>
      </c>
      <c r="BS1171" s="98" t="e">
        <f t="shared" si="813"/>
        <v>#VALUE!</v>
      </c>
      <c r="BT1171" s="184"/>
      <c r="BU1171" s="100"/>
      <c r="BV1171" s="136"/>
    </row>
    <row r="1172" spans="1:74" s="118" customFormat="1" ht="31.5" customHeight="1" x14ac:dyDescent="0.25">
      <c r="A1172" s="74">
        <v>44</v>
      </c>
      <c r="B1172" s="75">
        <v>791</v>
      </c>
      <c r="C1172" s="114" t="s">
        <v>344</v>
      </c>
      <c r="D1172" s="76" t="s">
        <v>3393</v>
      </c>
      <c r="E1172" s="76" t="s">
        <v>1118</v>
      </c>
      <c r="F1172" s="101"/>
      <c r="G1172" s="101"/>
      <c r="H1172" s="101"/>
      <c r="I1172" s="101"/>
      <c r="J1172" s="257"/>
      <c r="K1172" s="101"/>
      <c r="L1172" s="101"/>
      <c r="M1172" s="77"/>
      <c r="N1172" s="114" t="s">
        <v>1738</v>
      </c>
      <c r="O1172" s="114"/>
      <c r="P1172" s="49"/>
      <c r="Q1172" s="49" t="s">
        <v>345</v>
      </c>
      <c r="R1172" s="103"/>
      <c r="S1172" s="48" t="s">
        <v>1853</v>
      </c>
      <c r="T1172" s="76" t="s">
        <v>78</v>
      </c>
      <c r="U1172" s="89" t="s">
        <v>385</v>
      </c>
      <c r="V1172" s="90">
        <v>10</v>
      </c>
      <c r="W1172" s="399">
        <f t="shared" si="788"/>
        <v>1186100</v>
      </c>
      <c r="X1172" s="171" t="s">
        <v>3519</v>
      </c>
      <c r="Y1172" s="121"/>
      <c r="Z1172" s="473" t="s">
        <v>4575</v>
      </c>
      <c r="AA1172" s="473" t="s">
        <v>4575</v>
      </c>
      <c r="AB1172" s="473" t="s">
        <v>3743</v>
      </c>
      <c r="AC1172" s="121"/>
      <c r="AD1172" s="132">
        <v>43007</v>
      </c>
      <c r="AE1172" s="132"/>
      <c r="AF1172" s="132" t="str">
        <f t="shared" si="792"/>
        <v/>
      </c>
      <c r="AG1172" s="132">
        <f t="shared" si="793"/>
        <v>43007</v>
      </c>
      <c r="AH1172" s="132"/>
      <c r="AI1172" s="132"/>
      <c r="AJ1172" s="132"/>
      <c r="AK1172" s="215"/>
      <c r="AL1172" s="132"/>
      <c r="AM1172" s="213"/>
      <c r="AN1172" s="111">
        <v>11861000</v>
      </c>
      <c r="AO1172" s="49" t="str">
        <f t="shared" si="794"/>
        <v>大分県国東市安岐町下原７２－１８</v>
      </c>
      <c r="AP1172" s="49"/>
      <c r="AQ1172" s="89"/>
      <c r="AR1172" s="93"/>
      <c r="AS1172" s="89"/>
      <c r="AT1172" s="93"/>
      <c r="AU1172" s="89"/>
      <c r="AV1172" s="93"/>
      <c r="AW1172" s="107"/>
      <c r="AX1172" s="103"/>
      <c r="AY1172" s="391">
        <f t="shared" si="789"/>
        <v>0</v>
      </c>
      <c r="AZ1172" s="95" t="str">
        <f t="shared" si="791"/>
        <v/>
      </c>
      <c r="BA1172" s="49" t="str">
        <f t="shared" si="795"/>
        <v>大分県国東市安岐町下原７２－１８</v>
      </c>
      <c r="BB1172" s="48">
        <f t="shared" si="796"/>
        <v>10</v>
      </c>
      <c r="BC1172" s="96">
        <f t="shared" si="797"/>
        <v>0</v>
      </c>
      <c r="BD1172" s="89">
        <f t="shared" si="798"/>
        <v>0</v>
      </c>
      <c r="BE1172" s="97">
        <f t="shared" si="799"/>
        <v>0</v>
      </c>
      <c r="BF1172" s="97" t="str">
        <f t="shared" si="800"/>
        <v/>
      </c>
      <c r="BG1172" s="97">
        <f t="shared" si="801"/>
        <v>0</v>
      </c>
      <c r="BH1172" s="97">
        <f t="shared" si="802"/>
        <v>0</v>
      </c>
      <c r="BI1172" s="97">
        <f t="shared" si="803"/>
        <v>0</v>
      </c>
      <c r="BJ1172" s="97">
        <f t="shared" si="804"/>
        <v>0</v>
      </c>
      <c r="BK1172" s="97">
        <f t="shared" si="805"/>
        <v>0</v>
      </c>
      <c r="BL1172" s="97">
        <f t="shared" si="806"/>
        <v>0</v>
      </c>
      <c r="BM1172" s="97">
        <f t="shared" si="807"/>
        <v>0</v>
      </c>
      <c r="BN1172" s="97">
        <f t="shared" si="808"/>
        <v>0</v>
      </c>
      <c r="BO1172" s="97">
        <f t="shared" si="809"/>
        <v>0</v>
      </c>
      <c r="BP1172" s="97">
        <f t="shared" si="810"/>
        <v>0</v>
      </c>
      <c r="BQ1172" s="97">
        <f t="shared" si="811"/>
        <v>0</v>
      </c>
      <c r="BR1172" s="97">
        <f t="shared" si="812"/>
        <v>0</v>
      </c>
      <c r="BS1172" s="98" t="e">
        <f t="shared" si="813"/>
        <v>#VALUE!</v>
      </c>
      <c r="BT1172" s="184"/>
      <c r="BU1172" s="58"/>
      <c r="BV1172" s="136"/>
    </row>
    <row r="1173" spans="1:74" s="118" customFormat="1" ht="31.5" customHeight="1" x14ac:dyDescent="0.25">
      <c r="A1173" s="74">
        <v>44</v>
      </c>
      <c r="B1173" s="75">
        <v>788</v>
      </c>
      <c r="C1173" s="114" t="s">
        <v>344</v>
      </c>
      <c r="D1173" s="76" t="s">
        <v>3393</v>
      </c>
      <c r="E1173" s="76" t="s">
        <v>1118</v>
      </c>
      <c r="F1173" s="101"/>
      <c r="G1173" s="101"/>
      <c r="H1173" s="101"/>
      <c r="I1173" s="101"/>
      <c r="J1173" s="257"/>
      <c r="K1173" s="101"/>
      <c r="L1173" s="101"/>
      <c r="M1173" s="77"/>
      <c r="N1173" s="114" t="s">
        <v>1738</v>
      </c>
      <c r="O1173" s="114"/>
      <c r="P1173" s="76" t="str">
        <f>IF(COUNTIF(N1173,"*未確定*"),"番地未確定","")</f>
        <v/>
      </c>
      <c r="Q1173" s="49"/>
      <c r="R1173" s="103"/>
      <c r="S1173" s="48" t="s">
        <v>1853</v>
      </c>
      <c r="T1173" s="76" t="s">
        <v>78</v>
      </c>
      <c r="U1173" s="89" t="s">
        <v>385</v>
      </c>
      <c r="V1173" s="90">
        <v>10</v>
      </c>
      <c r="W1173" s="399">
        <f t="shared" si="788"/>
        <v>1311107.8</v>
      </c>
      <c r="X1173" s="171" t="s">
        <v>3519</v>
      </c>
      <c r="Y1173" s="419"/>
      <c r="Z1173" s="473" t="s">
        <v>4630</v>
      </c>
      <c r="AA1173" s="473" t="s">
        <v>4630</v>
      </c>
      <c r="AB1173" s="473" t="s">
        <v>3743</v>
      </c>
      <c r="AC1173" s="132" t="str">
        <f>IF(AZ1173=0,"【支払済】","")</f>
        <v>【支払済】</v>
      </c>
      <c r="AD1173" s="132">
        <v>43481</v>
      </c>
      <c r="AE1173" s="132" t="s">
        <v>2122</v>
      </c>
      <c r="AF1173" s="132" t="str">
        <f t="shared" si="792"/>
        <v/>
      </c>
      <c r="AG1173" s="132">
        <f t="shared" si="793"/>
        <v>43481</v>
      </c>
      <c r="AH1173" s="132"/>
      <c r="AI1173" s="204"/>
      <c r="AJ1173" s="205"/>
      <c r="AK1173" s="211"/>
      <c r="AL1173" s="207"/>
      <c r="AM1173" s="208">
        <v>13111078</v>
      </c>
      <c r="AN1173" s="93"/>
      <c r="AO1173" s="49" t="str">
        <f t="shared" si="794"/>
        <v>大分県国東市安岐町下原７２－１８</v>
      </c>
      <c r="AP1173" s="208"/>
      <c r="AQ1173" s="89">
        <v>43514</v>
      </c>
      <c r="AR1173" s="93">
        <v>13111078</v>
      </c>
      <c r="AS1173" s="89"/>
      <c r="AT1173" s="93"/>
      <c r="AU1173" s="89"/>
      <c r="AV1173" s="93"/>
      <c r="AW1173" s="107"/>
      <c r="AX1173" s="103"/>
      <c r="AY1173" s="391">
        <f t="shared" si="789"/>
        <v>13111078</v>
      </c>
      <c r="AZ1173" s="95">
        <f t="shared" si="791"/>
        <v>0</v>
      </c>
      <c r="BA1173" s="49" t="str">
        <f t="shared" si="795"/>
        <v>大分県国東市安岐町下原７２－１８</v>
      </c>
      <c r="BB1173" s="48">
        <f t="shared" si="796"/>
        <v>10</v>
      </c>
      <c r="BC1173" s="96">
        <f t="shared" si="797"/>
        <v>0</v>
      </c>
      <c r="BD1173" s="89" t="str">
        <f t="shared" si="798"/>
        <v>【支払済】</v>
      </c>
      <c r="BE1173" s="97">
        <f t="shared" si="799"/>
        <v>0</v>
      </c>
      <c r="BF1173" s="97">
        <f t="shared" si="800"/>
        <v>0</v>
      </c>
      <c r="BG1173" s="97">
        <f t="shared" si="801"/>
        <v>0</v>
      </c>
      <c r="BH1173" s="97">
        <f t="shared" si="802"/>
        <v>0</v>
      </c>
      <c r="BI1173" s="97">
        <f t="shared" si="803"/>
        <v>0</v>
      </c>
      <c r="BJ1173" s="97">
        <f t="shared" si="804"/>
        <v>0</v>
      </c>
      <c r="BK1173" s="97">
        <f t="shared" si="805"/>
        <v>0</v>
      </c>
      <c r="BL1173" s="97">
        <f t="shared" si="806"/>
        <v>0</v>
      </c>
      <c r="BM1173" s="97">
        <f t="shared" si="807"/>
        <v>0</v>
      </c>
      <c r="BN1173" s="97">
        <f t="shared" si="808"/>
        <v>0</v>
      </c>
      <c r="BO1173" s="97">
        <f t="shared" si="809"/>
        <v>0</v>
      </c>
      <c r="BP1173" s="97">
        <f t="shared" si="810"/>
        <v>0</v>
      </c>
      <c r="BQ1173" s="97">
        <f t="shared" si="811"/>
        <v>0</v>
      </c>
      <c r="BR1173" s="97">
        <f t="shared" si="812"/>
        <v>0</v>
      </c>
      <c r="BS1173" s="98">
        <f t="shared" si="813"/>
        <v>0</v>
      </c>
      <c r="BT1173" s="184"/>
      <c r="BU1173" s="58"/>
      <c r="BV1173" s="492"/>
    </row>
    <row r="1174" spans="1:74" ht="31.5" customHeight="1" x14ac:dyDescent="0.25">
      <c r="A1174" s="74">
        <v>44</v>
      </c>
      <c r="B1174" s="75">
        <v>773</v>
      </c>
      <c r="C1174" s="114" t="s">
        <v>2099</v>
      </c>
      <c r="D1174" s="76" t="s">
        <v>3393</v>
      </c>
      <c r="E1174" s="76" t="s">
        <v>1227</v>
      </c>
      <c r="F1174" s="101"/>
      <c r="G1174" s="101"/>
      <c r="H1174" s="101"/>
      <c r="I1174" s="101"/>
      <c r="J1174" s="257"/>
      <c r="K1174" s="101"/>
      <c r="L1174" s="101"/>
      <c r="M1174" s="77"/>
      <c r="N1174" s="114" t="s">
        <v>1733</v>
      </c>
      <c r="O1174" s="114"/>
      <c r="P1174" s="49"/>
      <c r="Q1174" s="49" t="s">
        <v>341</v>
      </c>
      <c r="R1174" s="103"/>
      <c r="S1174" s="48" t="s">
        <v>1853</v>
      </c>
      <c r="T1174" s="76" t="s">
        <v>335</v>
      </c>
      <c r="U1174" s="89" t="s">
        <v>384</v>
      </c>
      <c r="V1174" s="90">
        <v>5</v>
      </c>
      <c r="W1174" s="399">
        <f t="shared" ref="W1174:W1205" si="814">(AM1174+AN1174)/V1174</f>
        <v>2396000</v>
      </c>
      <c r="X1174" s="171" t="s">
        <v>3520</v>
      </c>
      <c r="Y1174" s="121"/>
      <c r="Z1174" s="473" t="s">
        <v>4575</v>
      </c>
      <c r="AA1174" s="473" t="s">
        <v>4575</v>
      </c>
      <c r="AB1174" s="473" t="s">
        <v>4576</v>
      </c>
      <c r="AC1174" s="121"/>
      <c r="AD1174" s="132">
        <v>42360</v>
      </c>
      <c r="AE1174" s="132"/>
      <c r="AF1174" s="132" t="str">
        <f t="shared" si="792"/>
        <v/>
      </c>
      <c r="AG1174" s="132">
        <f t="shared" si="793"/>
        <v>42360</v>
      </c>
      <c r="AH1174" s="132"/>
      <c r="AI1174" s="132"/>
      <c r="AJ1174" s="132"/>
      <c r="AK1174" s="215"/>
      <c r="AL1174" s="132"/>
      <c r="AM1174" s="213"/>
      <c r="AN1174" s="111">
        <v>11980000</v>
      </c>
      <c r="AO1174" s="49" t="str">
        <f t="shared" si="794"/>
        <v>大分県佐伯市宇目大字千束字千束１８３８</v>
      </c>
      <c r="AP1174" s="49"/>
      <c r="AQ1174" s="89"/>
      <c r="AR1174" s="93"/>
      <c r="AS1174" s="89"/>
      <c r="AT1174" s="93"/>
      <c r="AU1174" s="89"/>
      <c r="AV1174" s="93"/>
      <c r="AW1174" s="107"/>
      <c r="AX1174" s="103"/>
      <c r="AY1174" s="391">
        <f t="shared" ref="AY1174:AY1205" si="815">AR1174+AT1174+AV1174+AX1174</f>
        <v>0</v>
      </c>
      <c r="AZ1174" s="95" t="str">
        <f t="shared" si="791"/>
        <v/>
      </c>
      <c r="BA1174" s="49" t="str">
        <f t="shared" si="795"/>
        <v>大分県佐伯市宇目大字千束字千束１８３８</v>
      </c>
      <c r="BB1174" s="48">
        <f t="shared" si="796"/>
        <v>5</v>
      </c>
      <c r="BC1174" s="96">
        <f t="shared" si="797"/>
        <v>0</v>
      </c>
      <c r="BD1174" s="89">
        <f t="shared" si="798"/>
        <v>0</v>
      </c>
      <c r="BE1174" s="97">
        <f t="shared" si="799"/>
        <v>0</v>
      </c>
      <c r="BF1174" s="97" t="str">
        <f t="shared" si="800"/>
        <v/>
      </c>
      <c r="BG1174" s="97">
        <f t="shared" si="801"/>
        <v>0</v>
      </c>
      <c r="BH1174" s="97">
        <f t="shared" si="802"/>
        <v>0</v>
      </c>
      <c r="BI1174" s="97">
        <f t="shared" si="803"/>
        <v>0</v>
      </c>
      <c r="BJ1174" s="97">
        <f t="shared" si="804"/>
        <v>0</v>
      </c>
      <c r="BK1174" s="97">
        <f t="shared" si="805"/>
        <v>0</v>
      </c>
      <c r="BL1174" s="97">
        <f t="shared" si="806"/>
        <v>0</v>
      </c>
      <c r="BM1174" s="97">
        <f t="shared" si="807"/>
        <v>0</v>
      </c>
      <c r="BN1174" s="97">
        <f t="shared" si="808"/>
        <v>0</v>
      </c>
      <c r="BO1174" s="97">
        <f t="shared" si="809"/>
        <v>0</v>
      </c>
      <c r="BP1174" s="97">
        <f t="shared" si="810"/>
        <v>0</v>
      </c>
      <c r="BQ1174" s="97">
        <f t="shared" si="811"/>
        <v>0</v>
      </c>
      <c r="BR1174" s="97">
        <f t="shared" si="812"/>
        <v>0</v>
      </c>
      <c r="BS1174" s="98" t="e">
        <f t="shared" si="813"/>
        <v>#VALUE!</v>
      </c>
      <c r="BT1174" s="184"/>
      <c r="BU1174" s="154"/>
      <c r="BV1174" s="103"/>
    </row>
    <row r="1175" spans="1:74" s="100" customFormat="1" ht="31.5" customHeight="1" x14ac:dyDescent="0.25">
      <c r="A1175" s="74">
        <v>44</v>
      </c>
      <c r="B1175" s="75">
        <v>772</v>
      </c>
      <c r="C1175" s="114" t="s">
        <v>2099</v>
      </c>
      <c r="D1175" s="76" t="s">
        <v>3393</v>
      </c>
      <c r="E1175" s="76" t="s">
        <v>1227</v>
      </c>
      <c r="F1175" s="101"/>
      <c r="G1175" s="101"/>
      <c r="H1175" s="101"/>
      <c r="I1175" s="101"/>
      <c r="J1175" s="257"/>
      <c r="K1175" s="101"/>
      <c r="L1175" s="101"/>
      <c r="M1175" s="77"/>
      <c r="N1175" s="114" t="s">
        <v>1733</v>
      </c>
      <c r="O1175" s="114"/>
      <c r="P1175" s="76" t="str">
        <f>IF(COUNTIF(N1175,"*未確定*"),"番地未確定","")</f>
        <v/>
      </c>
      <c r="Q1175" s="102" t="s">
        <v>929</v>
      </c>
      <c r="R1175" s="103"/>
      <c r="S1175" s="48" t="s">
        <v>1853</v>
      </c>
      <c r="T1175" s="76" t="s">
        <v>335</v>
      </c>
      <c r="U1175" s="89">
        <v>42844</v>
      </c>
      <c r="V1175" s="90">
        <v>5</v>
      </c>
      <c r="W1175" s="399">
        <f t="shared" si="814"/>
        <v>304560</v>
      </c>
      <c r="X1175" s="171" t="s">
        <v>3520</v>
      </c>
      <c r="Y1175" s="76"/>
      <c r="Z1175" s="473" t="s">
        <v>4575</v>
      </c>
      <c r="AA1175" s="473" t="s">
        <v>4575</v>
      </c>
      <c r="AB1175" s="473" t="s">
        <v>4576</v>
      </c>
      <c r="AC1175" s="132" t="s">
        <v>146</v>
      </c>
      <c r="AD1175" s="132">
        <v>42797</v>
      </c>
      <c r="AE1175" s="132">
        <v>42797</v>
      </c>
      <c r="AF1175" s="132" t="str">
        <f t="shared" si="792"/>
        <v>SAME</v>
      </c>
      <c r="AG1175" s="132">
        <f t="shared" si="793"/>
        <v>42797</v>
      </c>
      <c r="AH1175" s="132"/>
      <c r="AI1175" s="204"/>
      <c r="AJ1175" s="205"/>
      <c r="AK1175" s="211"/>
      <c r="AL1175" s="207"/>
      <c r="AM1175" s="208">
        <v>1522800</v>
      </c>
      <c r="AN1175" s="93"/>
      <c r="AO1175" s="49" t="str">
        <f t="shared" si="794"/>
        <v>大分県佐伯市宇目大字千束字千束１８３８</v>
      </c>
      <c r="AP1175" s="49"/>
      <c r="AQ1175" s="89"/>
      <c r="AR1175" s="93"/>
      <c r="AS1175" s="89">
        <v>42844</v>
      </c>
      <c r="AT1175" s="93">
        <v>152280</v>
      </c>
      <c r="AU1175" s="89"/>
      <c r="AV1175" s="93"/>
      <c r="AW1175" s="107"/>
      <c r="AX1175" s="103"/>
      <c r="AY1175" s="391">
        <f t="shared" si="815"/>
        <v>152280</v>
      </c>
      <c r="AZ1175" s="95">
        <f t="shared" si="791"/>
        <v>1370520</v>
      </c>
      <c r="BA1175" s="49" t="str">
        <f t="shared" si="795"/>
        <v>大分県佐伯市宇目大字千束字千束１８３８</v>
      </c>
      <c r="BB1175" s="48">
        <f t="shared" si="796"/>
        <v>5</v>
      </c>
      <c r="BC1175" s="96">
        <f t="shared" si="797"/>
        <v>0</v>
      </c>
      <c r="BD1175" s="89" t="str">
        <f t="shared" si="798"/>
        <v>期限未記載</v>
      </c>
      <c r="BE1175" s="97">
        <f t="shared" si="799"/>
        <v>1370520</v>
      </c>
      <c r="BF1175" s="97">
        <f t="shared" si="800"/>
        <v>0</v>
      </c>
      <c r="BG1175" s="97">
        <f t="shared" si="801"/>
        <v>0</v>
      </c>
      <c r="BH1175" s="97">
        <f t="shared" si="802"/>
        <v>0</v>
      </c>
      <c r="BI1175" s="97">
        <f t="shared" si="803"/>
        <v>0</v>
      </c>
      <c r="BJ1175" s="97">
        <f t="shared" si="804"/>
        <v>0</v>
      </c>
      <c r="BK1175" s="97">
        <f t="shared" si="805"/>
        <v>0</v>
      </c>
      <c r="BL1175" s="97">
        <f t="shared" si="806"/>
        <v>0</v>
      </c>
      <c r="BM1175" s="97">
        <f t="shared" si="807"/>
        <v>0</v>
      </c>
      <c r="BN1175" s="97">
        <f t="shared" si="808"/>
        <v>0</v>
      </c>
      <c r="BO1175" s="97">
        <f t="shared" si="809"/>
        <v>0</v>
      </c>
      <c r="BP1175" s="97">
        <f t="shared" si="810"/>
        <v>0</v>
      </c>
      <c r="BQ1175" s="97">
        <f t="shared" si="811"/>
        <v>0</v>
      </c>
      <c r="BR1175" s="97">
        <f t="shared" si="812"/>
        <v>0</v>
      </c>
      <c r="BS1175" s="98">
        <f t="shared" si="813"/>
        <v>0</v>
      </c>
      <c r="BT1175" s="184"/>
      <c r="BU1175" s="58"/>
      <c r="BV1175" s="122"/>
    </row>
    <row r="1176" spans="1:74" s="100" customFormat="1" ht="31.5" customHeight="1" x14ac:dyDescent="0.25">
      <c r="A1176" s="74">
        <v>44</v>
      </c>
      <c r="B1176" s="75">
        <v>794</v>
      </c>
      <c r="C1176" s="114" t="s">
        <v>79</v>
      </c>
      <c r="D1176" s="76" t="s">
        <v>3393</v>
      </c>
      <c r="E1176" s="76" t="s">
        <v>1391</v>
      </c>
      <c r="F1176" s="101"/>
      <c r="G1176" s="101"/>
      <c r="H1176" s="101"/>
      <c r="I1176" s="101"/>
      <c r="J1176" s="257"/>
      <c r="K1176" s="101"/>
      <c r="L1176" s="101"/>
      <c r="M1176" s="77"/>
      <c r="N1176" s="114" t="s">
        <v>1739</v>
      </c>
      <c r="O1176" s="114"/>
      <c r="P1176" s="49"/>
      <c r="Q1176" s="49" t="s">
        <v>346</v>
      </c>
      <c r="R1176" s="103"/>
      <c r="S1176" s="48" t="s">
        <v>1853</v>
      </c>
      <c r="T1176" s="76" t="s">
        <v>78</v>
      </c>
      <c r="U1176" s="89" t="s">
        <v>385</v>
      </c>
      <c r="V1176" s="90">
        <v>9</v>
      </c>
      <c r="W1176" s="399">
        <f t="shared" si="814"/>
        <v>86732333.333333328</v>
      </c>
      <c r="X1176" s="171" t="s">
        <v>3521</v>
      </c>
      <c r="Y1176" s="121"/>
      <c r="Z1176" s="473" t="s">
        <v>4576</v>
      </c>
      <c r="AA1176" s="473" t="s">
        <v>4575</v>
      </c>
      <c r="AB1176" s="473" t="s">
        <v>3743</v>
      </c>
      <c r="AC1176" s="121"/>
      <c r="AD1176" s="132">
        <v>42835</v>
      </c>
      <c r="AE1176" s="132"/>
      <c r="AF1176" s="132" t="str">
        <f t="shared" si="792"/>
        <v/>
      </c>
      <c r="AG1176" s="132">
        <f t="shared" si="793"/>
        <v>42835</v>
      </c>
      <c r="AH1176" s="132"/>
      <c r="AI1176" s="132"/>
      <c r="AJ1176" s="132"/>
      <c r="AK1176" s="112"/>
      <c r="AL1176" s="132"/>
      <c r="AM1176" s="213"/>
      <c r="AN1176" s="111">
        <v>780591000</v>
      </c>
      <c r="AO1176" s="49" t="str">
        <f t="shared" si="794"/>
        <v>大分県速見郡日出町大字大神７２３１－１</v>
      </c>
      <c r="AP1176" s="49"/>
      <c r="AQ1176" s="89"/>
      <c r="AR1176" s="93"/>
      <c r="AS1176" s="89"/>
      <c r="AT1176" s="93"/>
      <c r="AU1176" s="89"/>
      <c r="AV1176" s="93"/>
      <c r="AW1176" s="107"/>
      <c r="AX1176" s="103"/>
      <c r="AY1176" s="391">
        <f t="shared" si="815"/>
        <v>0</v>
      </c>
      <c r="AZ1176" s="95" t="str">
        <f t="shared" si="791"/>
        <v/>
      </c>
      <c r="BA1176" s="49" t="str">
        <f t="shared" si="795"/>
        <v>大分県速見郡日出町大字大神７２３１－１</v>
      </c>
      <c r="BB1176" s="48">
        <f t="shared" si="796"/>
        <v>9</v>
      </c>
      <c r="BC1176" s="96">
        <f t="shared" si="797"/>
        <v>0</v>
      </c>
      <c r="BD1176" s="89">
        <f t="shared" si="798"/>
        <v>0</v>
      </c>
      <c r="BE1176" s="97">
        <f t="shared" si="799"/>
        <v>0</v>
      </c>
      <c r="BF1176" s="97" t="str">
        <f t="shared" si="800"/>
        <v/>
      </c>
      <c r="BG1176" s="97">
        <f t="shared" si="801"/>
        <v>0</v>
      </c>
      <c r="BH1176" s="97">
        <f t="shared" si="802"/>
        <v>0</v>
      </c>
      <c r="BI1176" s="97">
        <f t="shared" si="803"/>
        <v>0</v>
      </c>
      <c r="BJ1176" s="97">
        <f t="shared" si="804"/>
        <v>0</v>
      </c>
      <c r="BK1176" s="97">
        <f t="shared" si="805"/>
        <v>0</v>
      </c>
      <c r="BL1176" s="97">
        <f t="shared" si="806"/>
        <v>0</v>
      </c>
      <c r="BM1176" s="97">
        <f t="shared" si="807"/>
        <v>0</v>
      </c>
      <c r="BN1176" s="97">
        <f t="shared" si="808"/>
        <v>0</v>
      </c>
      <c r="BO1176" s="97">
        <f t="shared" si="809"/>
        <v>0</v>
      </c>
      <c r="BP1176" s="97">
        <f t="shared" si="810"/>
        <v>0</v>
      </c>
      <c r="BQ1176" s="97">
        <f t="shared" si="811"/>
        <v>0</v>
      </c>
      <c r="BR1176" s="97">
        <f t="shared" si="812"/>
        <v>0</v>
      </c>
      <c r="BS1176" s="98" t="e">
        <f t="shared" si="813"/>
        <v>#VALUE!</v>
      </c>
      <c r="BT1176" s="184"/>
      <c r="BU1176" s="58"/>
      <c r="BV1176" s="122"/>
    </row>
    <row r="1177" spans="1:74" s="100" customFormat="1" ht="31.5" customHeight="1" x14ac:dyDescent="0.25">
      <c r="A1177" s="74">
        <v>44</v>
      </c>
      <c r="B1177" s="75">
        <v>793</v>
      </c>
      <c r="C1177" s="114" t="s">
        <v>79</v>
      </c>
      <c r="D1177" s="76" t="s">
        <v>3393</v>
      </c>
      <c r="E1177" s="76" t="s">
        <v>1391</v>
      </c>
      <c r="F1177" s="101"/>
      <c r="G1177" s="101"/>
      <c r="H1177" s="101"/>
      <c r="I1177" s="101"/>
      <c r="J1177" s="257"/>
      <c r="K1177" s="101"/>
      <c r="L1177" s="101"/>
      <c r="M1177" s="77"/>
      <c r="N1177" s="114" t="s">
        <v>1739</v>
      </c>
      <c r="O1177" s="114"/>
      <c r="P1177" s="76" t="str">
        <f>IF(COUNTIF(N1177,"*未確定*"),"番地未確定","")</f>
        <v/>
      </c>
      <c r="Q1177" s="49"/>
      <c r="R1177" s="103"/>
      <c r="S1177" s="48" t="s">
        <v>1853</v>
      </c>
      <c r="T1177" s="76" t="s">
        <v>78</v>
      </c>
      <c r="U1177" s="89"/>
      <c r="V1177" s="90">
        <v>9</v>
      </c>
      <c r="W1177" s="399">
        <f t="shared" si="814"/>
        <v>2894898.111111111</v>
      </c>
      <c r="X1177" s="171" t="s">
        <v>3521</v>
      </c>
      <c r="Y1177" s="419"/>
      <c r="Z1177" s="473" t="s">
        <v>4631</v>
      </c>
      <c r="AA1177" s="473" t="s">
        <v>4630</v>
      </c>
      <c r="AB1177" s="473" t="s">
        <v>4632</v>
      </c>
      <c r="AC1177" s="132" t="str">
        <f>IF(AZ1177=0,"【支払済】","")</f>
        <v>【支払済】</v>
      </c>
      <c r="AD1177" s="132">
        <v>43481</v>
      </c>
      <c r="AE1177" s="132" t="s">
        <v>2122</v>
      </c>
      <c r="AF1177" s="132" t="str">
        <f t="shared" si="792"/>
        <v/>
      </c>
      <c r="AG1177" s="132">
        <f t="shared" si="793"/>
        <v>43481</v>
      </c>
      <c r="AH1177" s="132"/>
      <c r="AI1177" s="204"/>
      <c r="AJ1177" s="205"/>
      <c r="AK1177" s="206"/>
      <c r="AL1177" s="207"/>
      <c r="AM1177" s="249">
        <v>26054083</v>
      </c>
      <c r="AN1177" s="93"/>
      <c r="AO1177" s="49" t="str">
        <f t="shared" si="794"/>
        <v>大分県速見郡日出町大字大神７２３１－１</v>
      </c>
      <c r="AP1177" s="208"/>
      <c r="AQ1177" s="89">
        <v>43514</v>
      </c>
      <c r="AR1177" s="93">
        <v>26054083</v>
      </c>
      <c r="AS1177" s="89"/>
      <c r="AT1177" s="93"/>
      <c r="AU1177" s="89"/>
      <c r="AV1177" s="93"/>
      <c r="AW1177" s="107"/>
      <c r="AX1177" s="103"/>
      <c r="AY1177" s="391">
        <f t="shared" si="815"/>
        <v>26054083</v>
      </c>
      <c r="AZ1177" s="95">
        <f t="shared" si="791"/>
        <v>0</v>
      </c>
      <c r="BA1177" s="49" t="str">
        <f t="shared" si="795"/>
        <v>大分県速見郡日出町大字大神７２３１－１</v>
      </c>
      <c r="BB1177" s="48">
        <f t="shared" si="796"/>
        <v>9</v>
      </c>
      <c r="BC1177" s="96">
        <f t="shared" si="797"/>
        <v>0</v>
      </c>
      <c r="BD1177" s="89" t="str">
        <f t="shared" si="798"/>
        <v>【支払済】</v>
      </c>
      <c r="BE1177" s="97">
        <f t="shared" si="799"/>
        <v>0</v>
      </c>
      <c r="BF1177" s="97">
        <f t="shared" si="800"/>
        <v>0</v>
      </c>
      <c r="BG1177" s="97">
        <f t="shared" si="801"/>
        <v>0</v>
      </c>
      <c r="BH1177" s="97">
        <f t="shared" si="802"/>
        <v>0</v>
      </c>
      <c r="BI1177" s="97">
        <f t="shared" si="803"/>
        <v>0</v>
      </c>
      <c r="BJ1177" s="97">
        <f t="shared" si="804"/>
        <v>0</v>
      </c>
      <c r="BK1177" s="97">
        <f t="shared" si="805"/>
        <v>0</v>
      </c>
      <c r="BL1177" s="97">
        <f t="shared" si="806"/>
        <v>0</v>
      </c>
      <c r="BM1177" s="97">
        <f t="shared" si="807"/>
        <v>0</v>
      </c>
      <c r="BN1177" s="97">
        <f t="shared" si="808"/>
        <v>0</v>
      </c>
      <c r="BO1177" s="97">
        <f t="shared" si="809"/>
        <v>0</v>
      </c>
      <c r="BP1177" s="97">
        <f t="shared" si="810"/>
        <v>0</v>
      </c>
      <c r="BQ1177" s="97">
        <f t="shared" si="811"/>
        <v>0</v>
      </c>
      <c r="BR1177" s="97">
        <f t="shared" si="812"/>
        <v>0</v>
      </c>
      <c r="BS1177" s="98">
        <f t="shared" si="813"/>
        <v>0</v>
      </c>
      <c r="BT1177" s="184"/>
      <c r="BU1177" s="58"/>
      <c r="BV1177" s="492"/>
    </row>
    <row r="1178" spans="1:74" s="100" customFormat="1" ht="31.5" customHeight="1" x14ac:dyDescent="0.25">
      <c r="A1178" s="74">
        <v>44</v>
      </c>
      <c r="B1178" s="75">
        <v>775</v>
      </c>
      <c r="C1178" s="114" t="s">
        <v>2101</v>
      </c>
      <c r="D1178" s="349" t="s">
        <v>4126</v>
      </c>
      <c r="E1178" s="76" t="s">
        <v>1451</v>
      </c>
      <c r="F1178" s="101"/>
      <c r="G1178" s="101"/>
      <c r="H1178" s="101"/>
      <c r="I1178" s="101"/>
      <c r="J1178" s="257"/>
      <c r="K1178" s="101"/>
      <c r="L1178" s="380" t="s">
        <v>4208</v>
      </c>
      <c r="M1178" s="77"/>
      <c r="N1178" s="114" t="s">
        <v>1734</v>
      </c>
      <c r="O1178" s="114"/>
      <c r="P1178" s="76" t="str">
        <f>IF(COUNTIF(N1178,"*未確定*"),"番地未確定","")</f>
        <v/>
      </c>
      <c r="Q1178" s="49" t="s">
        <v>932</v>
      </c>
      <c r="R1178" s="103"/>
      <c r="S1178" s="48" t="s">
        <v>1853</v>
      </c>
      <c r="T1178" s="76" t="s">
        <v>931</v>
      </c>
      <c r="U1178" s="89"/>
      <c r="V1178" s="90">
        <v>4</v>
      </c>
      <c r="W1178" s="399">
        <f t="shared" si="814"/>
        <v>704810</v>
      </c>
      <c r="X1178" s="171" t="s">
        <v>3522</v>
      </c>
      <c r="Y1178" s="419"/>
      <c r="Z1178" s="473" t="s">
        <v>4630</v>
      </c>
      <c r="AA1178" s="473" t="s">
        <v>4630</v>
      </c>
      <c r="AB1178" s="473" t="s">
        <v>4631</v>
      </c>
      <c r="AC1178" s="132" t="str">
        <f>IF(AZ1178=0,"【支払済】","")</f>
        <v>【支払済】</v>
      </c>
      <c r="AD1178" s="132">
        <v>42825</v>
      </c>
      <c r="AE1178" s="218">
        <v>42825</v>
      </c>
      <c r="AF1178" s="132" t="str">
        <f t="shared" si="792"/>
        <v>SAME</v>
      </c>
      <c r="AG1178" s="132">
        <f t="shared" si="793"/>
        <v>42825</v>
      </c>
      <c r="AH1178" s="218"/>
      <c r="AI1178" s="219"/>
      <c r="AJ1178" s="220"/>
      <c r="AK1178" s="206"/>
      <c r="AL1178" s="227"/>
      <c r="AM1178" s="208">
        <v>2819240</v>
      </c>
      <c r="AN1178" s="93"/>
      <c r="AO1178" s="49" t="str">
        <f t="shared" si="794"/>
        <v>大分県中津市大字角木２３２－１</v>
      </c>
      <c r="AP1178" s="208"/>
      <c r="AQ1178" s="89">
        <v>42902</v>
      </c>
      <c r="AR1178" s="93">
        <v>2819240</v>
      </c>
      <c r="AS1178" s="89"/>
      <c r="AT1178" s="93"/>
      <c r="AU1178" s="89"/>
      <c r="AV1178" s="93"/>
      <c r="AW1178" s="107"/>
      <c r="AX1178" s="103"/>
      <c r="AY1178" s="391">
        <f t="shared" si="815"/>
        <v>2819240</v>
      </c>
      <c r="AZ1178" s="95">
        <f t="shared" si="791"/>
        <v>0</v>
      </c>
      <c r="BA1178" s="49" t="str">
        <f t="shared" si="795"/>
        <v>大分県中津市大字角木２３２－１</v>
      </c>
      <c r="BB1178" s="48">
        <f t="shared" si="796"/>
        <v>4</v>
      </c>
      <c r="BC1178" s="96">
        <f t="shared" si="797"/>
        <v>0</v>
      </c>
      <c r="BD1178" s="89" t="str">
        <f t="shared" si="798"/>
        <v>【支払済】</v>
      </c>
      <c r="BE1178" s="97">
        <f t="shared" si="799"/>
        <v>0</v>
      </c>
      <c r="BF1178" s="97">
        <f t="shared" si="800"/>
        <v>0</v>
      </c>
      <c r="BG1178" s="97">
        <f t="shared" si="801"/>
        <v>0</v>
      </c>
      <c r="BH1178" s="97">
        <f t="shared" si="802"/>
        <v>0</v>
      </c>
      <c r="BI1178" s="97">
        <f t="shared" si="803"/>
        <v>0</v>
      </c>
      <c r="BJ1178" s="97">
        <f t="shared" si="804"/>
        <v>0</v>
      </c>
      <c r="BK1178" s="97">
        <f t="shared" si="805"/>
        <v>0</v>
      </c>
      <c r="BL1178" s="97">
        <f t="shared" si="806"/>
        <v>0</v>
      </c>
      <c r="BM1178" s="97">
        <f t="shared" si="807"/>
        <v>0</v>
      </c>
      <c r="BN1178" s="97">
        <f t="shared" si="808"/>
        <v>0</v>
      </c>
      <c r="BO1178" s="97">
        <f t="shared" si="809"/>
        <v>0</v>
      </c>
      <c r="BP1178" s="97">
        <f t="shared" si="810"/>
        <v>0</v>
      </c>
      <c r="BQ1178" s="97">
        <f t="shared" si="811"/>
        <v>0</v>
      </c>
      <c r="BR1178" s="97">
        <f t="shared" si="812"/>
        <v>0</v>
      </c>
      <c r="BS1178" s="98">
        <f t="shared" si="813"/>
        <v>0</v>
      </c>
      <c r="BT1178" s="184"/>
      <c r="BU1178" s="58"/>
      <c r="BV1178" s="492"/>
    </row>
    <row r="1179" spans="1:74" s="100" customFormat="1" ht="31.5" customHeight="1" x14ac:dyDescent="0.25">
      <c r="A1179" s="74">
        <v>44</v>
      </c>
      <c r="B1179" s="75">
        <v>783</v>
      </c>
      <c r="C1179" s="114" t="s">
        <v>2102</v>
      </c>
      <c r="D1179" s="76" t="s">
        <v>3393</v>
      </c>
      <c r="E1179" s="76" t="s">
        <v>1162</v>
      </c>
      <c r="F1179" s="101"/>
      <c r="G1179" s="101"/>
      <c r="H1179" s="101"/>
      <c r="I1179" s="101"/>
      <c r="J1179" s="257"/>
      <c r="K1179" s="101"/>
      <c r="L1179" s="101"/>
      <c r="M1179" s="77"/>
      <c r="N1179" s="114" t="s">
        <v>1736</v>
      </c>
      <c r="O1179" s="114"/>
      <c r="P1179" s="49"/>
      <c r="Q1179" s="49" t="s">
        <v>350</v>
      </c>
      <c r="R1179" s="103"/>
      <c r="S1179" s="48" t="s">
        <v>1853</v>
      </c>
      <c r="T1179" s="76" t="s">
        <v>349</v>
      </c>
      <c r="U1179" s="89"/>
      <c r="V1179" s="90">
        <v>2</v>
      </c>
      <c r="W1179" s="399">
        <f t="shared" si="814"/>
        <v>702162000</v>
      </c>
      <c r="X1179" s="171" t="s">
        <v>3523</v>
      </c>
      <c r="Y1179" s="121"/>
      <c r="Z1179" s="473" t="s">
        <v>4575</v>
      </c>
      <c r="AA1179" s="473" t="s">
        <v>4575</v>
      </c>
      <c r="AB1179" s="473" t="s">
        <v>4576</v>
      </c>
      <c r="AC1179" s="121"/>
      <c r="AD1179" s="132">
        <v>42908</v>
      </c>
      <c r="AE1179" s="132"/>
      <c r="AF1179" s="132" t="str">
        <f t="shared" si="792"/>
        <v/>
      </c>
      <c r="AG1179" s="132">
        <f t="shared" si="793"/>
        <v>42908</v>
      </c>
      <c r="AH1179" s="132"/>
      <c r="AI1179" s="132"/>
      <c r="AJ1179" s="132"/>
      <c r="AK1179" s="112"/>
      <c r="AL1179" s="132"/>
      <c r="AM1179" s="213"/>
      <c r="AN1179" s="111">
        <v>1404324000</v>
      </c>
      <c r="AO1179" s="49" t="str">
        <f t="shared" si="794"/>
        <v>大分県日田市日高町２３９１－１ー１～２</v>
      </c>
      <c r="AP1179" s="49"/>
      <c r="AQ1179" s="89"/>
      <c r="AR1179" s="93"/>
      <c r="AS1179" s="89"/>
      <c r="AT1179" s="93"/>
      <c r="AU1179" s="89"/>
      <c r="AV1179" s="93"/>
      <c r="AW1179" s="107"/>
      <c r="AX1179" s="103"/>
      <c r="AY1179" s="391">
        <f t="shared" si="815"/>
        <v>0</v>
      </c>
      <c r="AZ1179" s="95" t="str">
        <f t="shared" si="791"/>
        <v/>
      </c>
      <c r="BA1179" s="49" t="str">
        <f t="shared" si="795"/>
        <v>大分県日田市日高町２３９１－１ー１～２</v>
      </c>
      <c r="BB1179" s="48">
        <f t="shared" si="796"/>
        <v>2</v>
      </c>
      <c r="BC1179" s="96">
        <f t="shared" si="797"/>
        <v>0</v>
      </c>
      <c r="BD1179" s="89">
        <f t="shared" si="798"/>
        <v>0</v>
      </c>
      <c r="BE1179" s="97">
        <f t="shared" si="799"/>
        <v>0</v>
      </c>
      <c r="BF1179" s="97" t="str">
        <f t="shared" si="800"/>
        <v/>
      </c>
      <c r="BG1179" s="97">
        <f t="shared" si="801"/>
        <v>0</v>
      </c>
      <c r="BH1179" s="97">
        <f t="shared" si="802"/>
        <v>0</v>
      </c>
      <c r="BI1179" s="97">
        <f t="shared" si="803"/>
        <v>0</v>
      </c>
      <c r="BJ1179" s="97">
        <f t="shared" si="804"/>
        <v>0</v>
      </c>
      <c r="BK1179" s="97">
        <f t="shared" si="805"/>
        <v>0</v>
      </c>
      <c r="BL1179" s="97">
        <f t="shared" si="806"/>
        <v>0</v>
      </c>
      <c r="BM1179" s="97">
        <f t="shared" si="807"/>
        <v>0</v>
      </c>
      <c r="BN1179" s="97">
        <f t="shared" si="808"/>
        <v>0</v>
      </c>
      <c r="BO1179" s="97">
        <f t="shared" si="809"/>
        <v>0</v>
      </c>
      <c r="BP1179" s="97">
        <f t="shared" si="810"/>
        <v>0</v>
      </c>
      <c r="BQ1179" s="97">
        <f t="shared" si="811"/>
        <v>0</v>
      </c>
      <c r="BR1179" s="97">
        <f t="shared" si="812"/>
        <v>0</v>
      </c>
      <c r="BS1179" s="98" t="e">
        <f t="shared" si="813"/>
        <v>#VALUE!</v>
      </c>
      <c r="BT1179" s="184"/>
      <c r="BU1179" s="58"/>
      <c r="BV1179" s="122"/>
    </row>
    <row r="1180" spans="1:74" s="100" customFormat="1" ht="31.5" customHeight="1" x14ac:dyDescent="0.25">
      <c r="A1180" s="74">
        <v>44</v>
      </c>
      <c r="B1180" s="75">
        <v>782</v>
      </c>
      <c r="C1180" s="114" t="s">
        <v>2102</v>
      </c>
      <c r="D1180" s="76" t="s">
        <v>3393</v>
      </c>
      <c r="E1180" s="76" t="s">
        <v>1162</v>
      </c>
      <c r="F1180" s="101"/>
      <c r="G1180" s="101"/>
      <c r="H1180" s="101"/>
      <c r="I1180" s="101"/>
      <c r="J1180" s="257"/>
      <c r="K1180" s="101"/>
      <c r="L1180" s="101"/>
      <c r="M1180" s="77"/>
      <c r="N1180" s="114" t="s">
        <v>1736</v>
      </c>
      <c r="O1180" s="114"/>
      <c r="P1180" s="49"/>
      <c r="Q1180" s="49" t="s">
        <v>350</v>
      </c>
      <c r="R1180" s="103"/>
      <c r="S1180" s="48" t="s">
        <v>1853</v>
      </c>
      <c r="T1180" s="76" t="s">
        <v>349</v>
      </c>
      <c r="U1180" s="89"/>
      <c r="V1180" s="90">
        <v>2</v>
      </c>
      <c r="W1180" s="399">
        <f t="shared" si="814"/>
        <v>8451000</v>
      </c>
      <c r="X1180" s="171" t="s">
        <v>3523</v>
      </c>
      <c r="Y1180" s="121"/>
      <c r="Z1180" s="473" t="s">
        <v>4575</v>
      </c>
      <c r="AA1180" s="473" t="s">
        <v>4575</v>
      </c>
      <c r="AB1180" s="473" t="s">
        <v>4576</v>
      </c>
      <c r="AC1180" s="121"/>
      <c r="AD1180" s="132">
        <v>43150</v>
      </c>
      <c r="AE1180" s="132"/>
      <c r="AF1180" s="132" t="str">
        <f t="shared" si="792"/>
        <v/>
      </c>
      <c r="AG1180" s="132">
        <f t="shared" si="793"/>
        <v>43150</v>
      </c>
      <c r="AH1180" s="132"/>
      <c r="AI1180" s="132"/>
      <c r="AJ1180" s="132"/>
      <c r="AK1180" s="112"/>
      <c r="AL1180" s="132"/>
      <c r="AM1180" s="213"/>
      <c r="AN1180" s="111">
        <v>16902000</v>
      </c>
      <c r="AO1180" s="49" t="str">
        <f t="shared" si="794"/>
        <v>大分県日田市日高町２３９１－１ー１～２</v>
      </c>
      <c r="AP1180" s="49"/>
      <c r="AQ1180" s="89"/>
      <c r="AR1180" s="93"/>
      <c r="AS1180" s="89"/>
      <c r="AT1180" s="93"/>
      <c r="AU1180" s="89"/>
      <c r="AV1180" s="93"/>
      <c r="AW1180" s="107"/>
      <c r="AX1180" s="103"/>
      <c r="AY1180" s="391">
        <f t="shared" si="815"/>
        <v>0</v>
      </c>
      <c r="AZ1180" s="95" t="str">
        <f t="shared" si="791"/>
        <v/>
      </c>
      <c r="BA1180" s="49" t="str">
        <f t="shared" si="795"/>
        <v>大分県日田市日高町２３９１－１ー１～２</v>
      </c>
      <c r="BB1180" s="48">
        <f t="shared" si="796"/>
        <v>2</v>
      </c>
      <c r="BC1180" s="96">
        <f t="shared" si="797"/>
        <v>0</v>
      </c>
      <c r="BD1180" s="89">
        <f t="shared" si="798"/>
        <v>0</v>
      </c>
      <c r="BE1180" s="97">
        <f t="shared" si="799"/>
        <v>0</v>
      </c>
      <c r="BF1180" s="97" t="str">
        <f t="shared" si="800"/>
        <v/>
      </c>
      <c r="BG1180" s="97">
        <f t="shared" si="801"/>
        <v>0</v>
      </c>
      <c r="BH1180" s="97">
        <f t="shared" si="802"/>
        <v>0</v>
      </c>
      <c r="BI1180" s="97">
        <f t="shared" si="803"/>
        <v>0</v>
      </c>
      <c r="BJ1180" s="97">
        <f t="shared" si="804"/>
        <v>0</v>
      </c>
      <c r="BK1180" s="97">
        <f t="shared" si="805"/>
        <v>0</v>
      </c>
      <c r="BL1180" s="97">
        <f t="shared" si="806"/>
        <v>0</v>
      </c>
      <c r="BM1180" s="97">
        <f t="shared" si="807"/>
        <v>0</v>
      </c>
      <c r="BN1180" s="97">
        <f t="shared" si="808"/>
        <v>0</v>
      </c>
      <c r="BO1180" s="97">
        <f t="shared" si="809"/>
        <v>0</v>
      </c>
      <c r="BP1180" s="97">
        <f t="shared" si="810"/>
        <v>0</v>
      </c>
      <c r="BQ1180" s="97">
        <f t="shared" si="811"/>
        <v>0</v>
      </c>
      <c r="BR1180" s="97">
        <f t="shared" si="812"/>
        <v>0</v>
      </c>
      <c r="BS1180" s="98" t="e">
        <f t="shared" si="813"/>
        <v>#VALUE!</v>
      </c>
      <c r="BT1180" s="184"/>
      <c r="BU1180" s="58"/>
      <c r="BV1180" s="122"/>
    </row>
    <row r="1181" spans="1:74" s="100" customFormat="1" ht="31.5" customHeight="1" x14ac:dyDescent="0.25">
      <c r="A1181" s="74">
        <v>44</v>
      </c>
      <c r="B1181" s="75">
        <v>781</v>
      </c>
      <c r="C1181" s="114" t="s">
        <v>2102</v>
      </c>
      <c r="D1181" s="76" t="s">
        <v>3393</v>
      </c>
      <c r="E1181" s="76" t="s">
        <v>1162</v>
      </c>
      <c r="F1181" s="101"/>
      <c r="G1181" s="101"/>
      <c r="H1181" s="101"/>
      <c r="I1181" s="101"/>
      <c r="J1181" s="257"/>
      <c r="K1181" s="101"/>
      <c r="L1181" s="101"/>
      <c r="M1181" s="77"/>
      <c r="N1181" s="114" t="s">
        <v>1736</v>
      </c>
      <c r="O1181" s="114"/>
      <c r="P1181" s="49"/>
      <c r="Q1181" s="49" t="s">
        <v>350</v>
      </c>
      <c r="R1181" s="103"/>
      <c r="S1181" s="48" t="s">
        <v>1853</v>
      </c>
      <c r="T1181" s="76" t="s">
        <v>349</v>
      </c>
      <c r="U1181" s="89"/>
      <c r="V1181" s="90">
        <v>2</v>
      </c>
      <c r="W1181" s="399">
        <f t="shared" si="814"/>
        <v>8361000</v>
      </c>
      <c r="X1181" s="171" t="s">
        <v>3523</v>
      </c>
      <c r="Y1181" s="121"/>
      <c r="Z1181" s="473" t="s">
        <v>4575</v>
      </c>
      <c r="AA1181" s="473" t="s">
        <v>4575</v>
      </c>
      <c r="AB1181" s="473" t="s">
        <v>4576</v>
      </c>
      <c r="AC1181" s="121"/>
      <c r="AD1181" s="132">
        <v>43311</v>
      </c>
      <c r="AE1181" s="132"/>
      <c r="AF1181" s="132" t="str">
        <f t="shared" si="792"/>
        <v/>
      </c>
      <c r="AG1181" s="132">
        <f t="shared" si="793"/>
        <v>43311</v>
      </c>
      <c r="AH1181" s="132"/>
      <c r="AI1181" s="132"/>
      <c r="AJ1181" s="132"/>
      <c r="AK1181" s="112"/>
      <c r="AL1181" s="132"/>
      <c r="AM1181" s="213"/>
      <c r="AN1181" s="111">
        <v>16722000</v>
      </c>
      <c r="AO1181" s="49" t="str">
        <f t="shared" si="794"/>
        <v>大分県日田市日高町２３９１－１ー１～２</v>
      </c>
      <c r="AP1181" s="49"/>
      <c r="AQ1181" s="89"/>
      <c r="AR1181" s="93"/>
      <c r="AS1181" s="89"/>
      <c r="AT1181" s="93"/>
      <c r="AU1181" s="89"/>
      <c r="AV1181" s="93"/>
      <c r="AW1181" s="107"/>
      <c r="AX1181" s="103"/>
      <c r="AY1181" s="391">
        <f t="shared" si="815"/>
        <v>0</v>
      </c>
      <c r="AZ1181" s="95" t="str">
        <f t="shared" si="791"/>
        <v/>
      </c>
      <c r="BA1181" s="49" t="str">
        <f t="shared" si="795"/>
        <v>大分県日田市日高町２３９１－１ー１～２</v>
      </c>
      <c r="BB1181" s="48">
        <f t="shared" si="796"/>
        <v>2</v>
      </c>
      <c r="BC1181" s="96">
        <f t="shared" si="797"/>
        <v>0</v>
      </c>
      <c r="BD1181" s="89">
        <f t="shared" si="798"/>
        <v>0</v>
      </c>
      <c r="BE1181" s="97">
        <f t="shared" si="799"/>
        <v>0</v>
      </c>
      <c r="BF1181" s="97" t="str">
        <f t="shared" si="800"/>
        <v/>
      </c>
      <c r="BG1181" s="97">
        <f t="shared" si="801"/>
        <v>0</v>
      </c>
      <c r="BH1181" s="97">
        <f t="shared" si="802"/>
        <v>0</v>
      </c>
      <c r="BI1181" s="97">
        <f t="shared" si="803"/>
        <v>0</v>
      </c>
      <c r="BJ1181" s="97">
        <f t="shared" si="804"/>
        <v>0</v>
      </c>
      <c r="BK1181" s="97">
        <f t="shared" si="805"/>
        <v>0</v>
      </c>
      <c r="BL1181" s="97">
        <f t="shared" si="806"/>
        <v>0</v>
      </c>
      <c r="BM1181" s="97">
        <f t="shared" si="807"/>
        <v>0</v>
      </c>
      <c r="BN1181" s="97">
        <f t="shared" si="808"/>
        <v>0</v>
      </c>
      <c r="BO1181" s="97">
        <f t="shared" si="809"/>
        <v>0</v>
      </c>
      <c r="BP1181" s="97">
        <f t="shared" si="810"/>
        <v>0</v>
      </c>
      <c r="BQ1181" s="97">
        <f t="shared" si="811"/>
        <v>0</v>
      </c>
      <c r="BR1181" s="97">
        <f t="shared" si="812"/>
        <v>0</v>
      </c>
      <c r="BS1181" s="98" t="e">
        <f t="shared" si="813"/>
        <v>#VALUE!</v>
      </c>
      <c r="BT1181" s="184"/>
      <c r="BV1181" s="122"/>
    </row>
    <row r="1182" spans="1:74" s="100" customFormat="1" ht="31.5" customHeight="1" x14ac:dyDescent="0.25">
      <c r="A1182" s="74">
        <v>44</v>
      </c>
      <c r="B1182" s="75">
        <v>795</v>
      </c>
      <c r="C1182" s="114" t="s">
        <v>933</v>
      </c>
      <c r="D1182" s="349" t="s">
        <v>4126</v>
      </c>
      <c r="E1182" s="76" t="s">
        <v>1543</v>
      </c>
      <c r="F1182" s="380" t="s">
        <v>4207</v>
      </c>
      <c r="G1182" s="380"/>
      <c r="H1182" s="380"/>
      <c r="I1182" s="380"/>
      <c r="J1182" s="380"/>
      <c r="K1182" s="380"/>
      <c r="L1182" s="380" t="s">
        <v>4206</v>
      </c>
      <c r="M1182" s="77"/>
      <c r="N1182" s="114" t="s">
        <v>1740</v>
      </c>
      <c r="O1182" s="114"/>
      <c r="P1182" s="76" t="str">
        <f>IF(COUNTIF(N1182,"*未確定*"),"番地未確定","")</f>
        <v/>
      </c>
      <c r="Q1182" s="102" t="s">
        <v>934</v>
      </c>
      <c r="R1182" s="103"/>
      <c r="S1182" s="48" t="s">
        <v>1853</v>
      </c>
      <c r="T1182" s="76" t="s">
        <v>78</v>
      </c>
      <c r="U1182" s="89">
        <v>42797</v>
      </c>
      <c r="V1182" s="90">
        <v>1</v>
      </c>
      <c r="W1182" s="399">
        <f t="shared" si="814"/>
        <v>399016</v>
      </c>
      <c r="X1182" s="171" t="s">
        <v>3524</v>
      </c>
      <c r="Y1182" s="419"/>
      <c r="Z1182" s="473" t="s">
        <v>4630</v>
      </c>
      <c r="AA1182" s="473" t="s">
        <v>4630</v>
      </c>
      <c r="AB1182" s="473" t="s">
        <v>4631</v>
      </c>
      <c r="AC1182" s="132" t="str">
        <f>IF(AZ1182=0,"【支払済】","")</f>
        <v>【支払済】</v>
      </c>
      <c r="AD1182" s="132">
        <v>42766</v>
      </c>
      <c r="AE1182" s="218">
        <v>42766</v>
      </c>
      <c r="AF1182" s="132" t="str">
        <f t="shared" si="792"/>
        <v>SAME</v>
      </c>
      <c r="AG1182" s="132">
        <f t="shared" si="793"/>
        <v>42766</v>
      </c>
      <c r="AH1182" s="218"/>
      <c r="AI1182" s="219"/>
      <c r="AJ1182" s="220"/>
      <c r="AK1182" s="206"/>
      <c r="AL1182" s="227"/>
      <c r="AM1182" s="208">
        <v>399016</v>
      </c>
      <c r="AN1182" s="93"/>
      <c r="AO1182" s="49" t="str">
        <f t="shared" si="794"/>
        <v>大分県別府市古市町２５－１</v>
      </c>
      <c r="AP1182" s="208"/>
      <c r="AQ1182" s="89">
        <v>42797</v>
      </c>
      <c r="AR1182" s="93">
        <v>399016</v>
      </c>
      <c r="AS1182" s="89"/>
      <c r="AT1182" s="93"/>
      <c r="AU1182" s="89"/>
      <c r="AV1182" s="93"/>
      <c r="AW1182" s="107"/>
      <c r="AX1182" s="103"/>
      <c r="AY1182" s="391">
        <f t="shared" si="815"/>
        <v>399016</v>
      </c>
      <c r="AZ1182" s="95">
        <f t="shared" ref="AZ1182:AZ1213" si="816">IF(AM1182=0,"",AM1182-AR1182-AT1182-AV1182-AX1182)</f>
        <v>0</v>
      </c>
      <c r="BA1182" s="49" t="str">
        <f t="shared" si="795"/>
        <v>大分県別府市古市町２５－１</v>
      </c>
      <c r="BB1182" s="48">
        <f t="shared" si="796"/>
        <v>1</v>
      </c>
      <c r="BC1182" s="96">
        <f t="shared" si="797"/>
        <v>0</v>
      </c>
      <c r="BD1182" s="89" t="str">
        <f t="shared" si="798"/>
        <v>【支払済】</v>
      </c>
      <c r="BE1182" s="97">
        <f t="shared" si="799"/>
        <v>0</v>
      </c>
      <c r="BF1182" s="97">
        <f t="shared" si="800"/>
        <v>0</v>
      </c>
      <c r="BG1182" s="97">
        <f t="shared" si="801"/>
        <v>0</v>
      </c>
      <c r="BH1182" s="97">
        <f t="shared" si="802"/>
        <v>0</v>
      </c>
      <c r="BI1182" s="97">
        <f t="shared" si="803"/>
        <v>0</v>
      </c>
      <c r="BJ1182" s="97">
        <f t="shared" si="804"/>
        <v>0</v>
      </c>
      <c r="BK1182" s="97">
        <f t="shared" si="805"/>
        <v>0</v>
      </c>
      <c r="BL1182" s="97">
        <f t="shared" si="806"/>
        <v>0</v>
      </c>
      <c r="BM1182" s="97">
        <f t="shared" si="807"/>
        <v>0</v>
      </c>
      <c r="BN1182" s="97">
        <f t="shared" si="808"/>
        <v>0</v>
      </c>
      <c r="BO1182" s="97">
        <f t="shared" si="809"/>
        <v>0</v>
      </c>
      <c r="BP1182" s="97">
        <f t="shared" si="810"/>
        <v>0</v>
      </c>
      <c r="BQ1182" s="97">
        <f t="shared" si="811"/>
        <v>0</v>
      </c>
      <c r="BR1182" s="97">
        <f t="shared" si="812"/>
        <v>0</v>
      </c>
      <c r="BS1182" s="98">
        <f t="shared" si="813"/>
        <v>0</v>
      </c>
      <c r="BT1182" s="183"/>
      <c r="BU1182" s="58"/>
      <c r="BV1182" s="492"/>
    </row>
    <row r="1183" spans="1:74" s="100" customFormat="1" ht="31.5" customHeight="1" x14ac:dyDescent="0.25">
      <c r="A1183" s="74">
        <v>44</v>
      </c>
      <c r="B1183" s="75">
        <v>800</v>
      </c>
      <c r="C1183" s="114" t="s">
        <v>2103</v>
      </c>
      <c r="D1183" s="76" t="s">
        <v>3393</v>
      </c>
      <c r="E1183" s="76" t="s">
        <v>1732</v>
      </c>
      <c r="F1183" s="101"/>
      <c r="G1183" s="101"/>
      <c r="H1183" s="101"/>
      <c r="I1183" s="101"/>
      <c r="J1183" s="257"/>
      <c r="K1183" s="101"/>
      <c r="L1183" s="101"/>
      <c r="M1183" s="77"/>
      <c r="N1183" s="114" t="s">
        <v>1742</v>
      </c>
      <c r="O1183" s="114"/>
      <c r="P1183" s="49"/>
      <c r="Q1183" s="49" t="s">
        <v>352</v>
      </c>
      <c r="R1183" s="103"/>
      <c r="S1183" s="48" t="s">
        <v>1853</v>
      </c>
      <c r="T1183" s="76" t="s">
        <v>335</v>
      </c>
      <c r="U1183" s="89"/>
      <c r="V1183" s="90">
        <v>3</v>
      </c>
      <c r="W1183" s="399">
        <f t="shared" si="814"/>
        <v>598226333.33333337</v>
      </c>
      <c r="X1183" s="171" t="s">
        <v>3525</v>
      </c>
      <c r="Y1183" s="121"/>
      <c r="Z1183" s="473" t="s">
        <v>4576</v>
      </c>
      <c r="AA1183" s="473" t="s">
        <v>4575</v>
      </c>
      <c r="AB1183" s="473" t="s">
        <v>4576</v>
      </c>
      <c r="AC1183" s="121"/>
      <c r="AD1183" s="132">
        <v>42835</v>
      </c>
      <c r="AE1183" s="132"/>
      <c r="AF1183" s="132" t="str">
        <f t="shared" si="792"/>
        <v/>
      </c>
      <c r="AG1183" s="132">
        <f t="shared" si="793"/>
        <v>42835</v>
      </c>
      <c r="AH1183" s="132"/>
      <c r="AI1183" s="132"/>
      <c r="AJ1183" s="132"/>
      <c r="AK1183" s="112"/>
      <c r="AL1183" s="132"/>
      <c r="AM1183" s="213"/>
      <c r="AN1183" s="111">
        <v>1794679000</v>
      </c>
      <c r="AO1183" s="49" t="str">
        <f t="shared" si="794"/>
        <v>大分県豊後大野市三重町芦刈９６５－５－１</v>
      </c>
      <c r="AP1183" s="49"/>
      <c r="AQ1183" s="89"/>
      <c r="AR1183" s="93"/>
      <c r="AS1183" s="89"/>
      <c r="AT1183" s="93"/>
      <c r="AU1183" s="89"/>
      <c r="AV1183" s="93"/>
      <c r="AW1183" s="107"/>
      <c r="AX1183" s="103"/>
      <c r="AY1183" s="391">
        <f t="shared" si="815"/>
        <v>0</v>
      </c>
      <c r="AZ1183" s="95" t="str">
        <f t="shared" si="816"/>
        <v/>
      </c>
      <c r="BA1183" s="49" t="str">
        <f t="shared" si="795"/>
        <v>大分県豊後大野市三重町芦刈９６５－５－１</v>
      </c>
      <c r="BB1183" s="48">
        <f t="shared" si="796"/>
        <v>3</v>
      </c>
      <c r="BC1183" s="96">
        <f t="shared" si="797"/>
        <v>0</v>
      </c>
      <c r="BD1183" s="89">
        <f t="shared" si="798"/>
        <v>0</v>
      </c>
      <c r="BE1183" s="97">
        <f t="shared" si="799"/>
        <v>0</v>
      </c>
      <c r="BF1183" s="97" t="str">
        <f t="shared" si="800"/>
        <v/>
      </c>
      <c r="BG1183" s="97">
        <f t="shared" si="801"/>
        <v>0</v>
      </c>
      <c r="BH1183" s="97">
        <f t="shared" si="802"/>
        <v>0</v>
      </c>
      <c r="BI1183" s="97">
        <f t="shared" si="803"/>
        <v>0</v>
      </c>
      <c r="BJ1183" s="97">
        <f t="shared" si="804"/>
        <v>0</v>
      </c>
      <c r="BK1183" s="97">
        <f t="shared" si="805"/>
        <v>0</v>
      </c>
      <c r="BL1183" s="97">
        <f t="shared" si="806"/>
        <v>0</v>
      </c>
      <c r="BM1183" s="97">
        <f t="shared" si="807"/>
        <v>0</v>
      </c>
      <c r="BN1183" s="97">
        <f t="shared" si="808"/>
        <v>0</v>
      </c>
      <c r="BO1183" s="97">
        <f t="shared" si="809"/>
        <v>0</v>
      </c>
      <c r="BP1183" s="97">
        <f t="shared" si="810"/>
        <v>0</v>
      </c>
      <c r="BQ1183" s="97">
        <f t="shared" si="811"/>
        <v>0</v>
      </c>
      <c r="BR1183" s="97">
        <f t="shared" si="812"/>
        <v>0</v>
      </c>
      <c r="BS1183" s="98" t="e">
        <f t="shared" si="813"/>
        <v>#VALUE!</v>
      </c>
      <c r="BT1183" s="184"/>
      <c r="BV1183" s="122"/>
    </row>
    <row r="1184" spans="1:74" s="100" customFormat="1" ht="31.5" customHeight="1" x14ac:dyDescent="0.25">
      <c r="A1184" s="74">
        <v>44</v>
      </c>
      <c r="B1184" s="75">
        <v>799</v>
      </c>
      <c r="C1184" s="114" t="s">
        <v>2103</v>
      </c>
      <c r="D1184" s="76" t="s">
        <v>3393</v>
      </c>
      <c r="E1184" s="76" t="s">
        <v>1732</v>
      </c>
      <c r="F1184" s="101"/>
      <c r="G1184" s="101"/>
      <c r="H1184" s="101"/>
      <c r="I1184" s="101"/>
      <c r="J1184" s="257"/>
      <c r="K1184" s="101"/>
      <c r="L1184" s="101"/>
      <c r="M1184" s="77"/>
      <c r="N1184" s="114" t="s">
        <v>1742</v>
      </c>
      <c r="O1184" s="114"/>
      <c r="P1184" s="49"/>
      <c r="Q1184" s="49" t="s">
        <v>352</v>
      </c>
      <c r="R1184" s="103"/>
      <c r="S1184" s="48" t="s">
        <v>1853</v>
      </c>
      <c r="T1184" s="76" t="s">
        <v>335</v>
      </c>
      <c r="U1184" s="89"/>
      <c r="V1184" s="90">
        <v>3</v>
      </c>
      <c r="W1184" s="399">
        <f t="shared" si="814"/>
        <v>8216666.666666667</v>
      </c>
      <c r="X1184" s="171" t="s">
        <v>3525</v>
      </c>
      <c r="Y1184" s="121"/>
      <c r="Z1184" s="473" t="s">
        <v>4576</v>
      </c>
      <c r="AA1184" s="473" t="s">
        <v>4575</v>
      </c>
      <c r="AB1184" s="473" t="s">
        <v>4576</v>
      </c>
      <c r="AC1184" s="121"/>
      <c r="AD1184" s="132">
        <v>42360</v>
      </c>
      <c r="AE1184" s="132"/>
      <c r="AF1184" s="132" t="str">
        <f t="shared" si="792"/>
        <v/>
      </c>
      <c r="AG1184" s="132">
        <f t="shared" si="793"/>
        <v>42360</v>
      </c>
      <c r="AH1184" s="132"/>
      <c r="AI1184" s="132"/>
      <c r="AJ1184" s="132"/>
      <c r="AK1184" s="112"/>
      <c r="AL1184" s="132"/>
      <c r="AM1184" s="213"/>
      <c r="AN1184" s="111">
        <v>24650000</v>
      </c>
      <c r="AO1184" s="49" t="str">
        <f t="shared" si="794"/>
        <v>大分県豊後大野市三重町芦刈９６５－５－１</v>
      </c>
      <c r="AP1184" s="49"/>
      <c r="AQ1184" s="89"/>
      <c r="AR1184" s="93"/>
      <c r="AS1184" s="89"/>
      <c r="AT1184" s="93"/>
      <c r="AU1184" s="89"/>
      <c r="AV1184" s="93"/>
      <c r="AW1184" s="107"/>
      <c r="AX1184" s="103"/>
      <c r="AY1184" s="391">
        <f t="shared" si="815"/>
        <v>0</v>
      </c>
      <c r="AZ1184" s="95" t="str">
        <f t="shared" si="816"/>
        <v/>
      </c>
      <c r="BA1184" s="49" t="str">
        <f t="shared" si="795"/>
        <v>大分県豊後大野市三重町芦刈９６５－５－１</v>
      </c>
      <c r="BB1184" s="48">
        <f t="shared" si="796"/>
        <v>3</v>
      </c>
      <c r="BC1184" s="96">
        <f t="shared" si="797"/>
        <v>0</v>
      </c>
      <c r="BD1184" s="89">
        <f t="shared" si="798"/>
        <v>0</v>
      </c>
      <c r="BE1184" s="97">
        <f t="shared" si="799"/>
        <v>0</v>
      </c>
      <c r="BF1184" s="97" t="str">
        <f t="shared" si="800"/>
        <v/>
      </c>
      <c r="BG1184" s="97">
        <f t="shared" si="801"/>
        <v>0</v>
      </c>
      <c r="BH1184" s="97">
        <f t="shared" si="802"/>
        <v>0</v>
      </c>
      <c r="BI1184" s="97">
        <f t="shared" si="803"/>
        <v>0</v>
      </c>
      <c r="BJ1184" s="97">
        <f t="shared" si="804"/>
        <v>0</v>
      </c>
      <c r="BK1184" s="97">
        <f t="shared" si="805"/>
        <v>0</v>
      </c>
      <c r="BL1184" s="97">
        <f t="shared" si="806"/>
        <v>0</v>
      </c>
      <c r="BM1184" s="97">
        <f t="shared" si="807"/>
        <v>0</v>
      </c>
      <c r="BN1184" s="97">
        <f t="shared" si="808"/>
        <v>0</v>
      </c>
      <c r="BO1184" s="97">
        <f t="shared" si="809"/>
        <v>0</v>
      </c>
      <c r="BP1184" s="97">
        <f t="shared" si="810"/>
        <v>0</v>
      </c>
      <c r="BQ1184" s="97">
        <f t="shared" si="811"/>
        <v>0</v>
      </c>
      <c r="BR1184" s="97">
        <f t="shared" si="812"/>
        <v>0</v>
      </c>
      <c r="BS1184" s="98" t="e">
        <f t="shared" si="813"/>
        <v>#VALUE!</v>
      </c>
      <c r="BT1184" s="183"/>
      <c r="BV1184" s="122"/>
    </row>
    <row r="1185" spans="1:74" s="100" customFormat="1" ht="31.5" customHeight="1" x14ac:dyDescent="0.25">
      <c r="A1185" s="74">
        <v>44</v>
      </c>
      <c r="B1185" s="75">
        <v>798</v>
      </c>
      <c r="C1185" s="114" t="s">
        <v>2103</v>
      </c>
      <c r="D1185" s="76" t="s">
        <v>3393</v>
      </c>
      <c r="E1185" s="76" t="s">
        <v>1732</v>
      </c>
      <c r="F1185" s="101"/>
      <c r="G1185" s="101"/>
      <c r="H1185" s="101"/>
      <c r="I1185" s="101"/>
      <c r="J1185" s="257"/>
      <c r="K1185" s="101"/>
      <c r="L1185" s="101"/>
      <c r="M1185" s="77"/>
      <c r="N1185" s="114" t="s">
        <v>1742</v>
      </c>
      <c r="O1185" s="114"/>
      <c r="P1185" s="49"/>
      <c r="Q1185" s="49" t="s">
        <v>352</v>
      </c>
      <c r="R1185" s="103"/>
      <c r="S1185" s="48" t="s">
        <v>1853</v>
      </c>
      <c r="T1185" s="76" t="s">
        <v>335</v>
      </c>
      <c r="U1185" s="89"/>
      <c r="V1185" s="90">
        <v>3</v>
      </c>
      <c r="W1185" s="399">
        <f t="shared" si="814"/>
        <v>1744000</v>
      </c>
      <c r="X1185" s="171" t="s">
        <v>3525</v>
      </c>
      <c r="Y1185" s="121"/>
      <c r="Z1185" s="473" t="s">
        <v>4576</v>
      </c>
      <c r="AA1185" s="473" t="s">
        <v>4575</v>
      </c>
      <c r="AB1185" s="473" t="s">
        <v>4576</v>
      </c>
      <c r="AC1185" s="121"/>
      <c r="AD1185" s="132">
        <v>43280</v>
      </c>
      <c r="AE1185" s="132"/>
      <c r="AF1185" s="132" t="str">
        <f t="shared" si="792"/>
        <v/>
      </c>
      <c r="AG1185" s="132">
        <f t="shared" si="793"/>
        <v>43280</v>
      </c>
      <c r="AH1185" s="132"/>
      <c r="AI1185" s="132"/>
      <c r="AJ1185" s="132"/>
      <c r="AK1185" s="112"/>
      <c r="AL1185" s="132"/>
      <c r="AM1185" s="213"/>
      <c r="AN1185" s="111">
        <v>5232000</v>
      </c>
      <c r="AO1185" s="49" t="str">
        <f t="shared" si="794"/>
        <v>大分県豊後大野市三重町芦刈９６５－５－１</v>
      </c>
      <c r="AP1185" s="49"/>
      <c r="AQ1185" s="89"/>
      <c r="AR1185" s="93"/>
      <c r="AS1185" s="89"/>
      <c r="AT1185" s="93"/>
      <c r="AU1185" s="89"/>
      <c r="AV1185" s="93"/>
      <c r="AW1185" s="107"/>
      <c r="AX1185" s="103"/>
      <c r="AY1185" s="391">
        <f t="shared" si="815"/>
        <v>0</v>
      </c>
      <c r="AZ1185" s="95" t="str">
        <f t="shared" si="816"/>
        <v/>
      </c>
      <c r="BA1185" s="49" t="str">
        <f t="shared" si="795"/>
        <v>大分県豊後大野市三重町芦刈９６５－５－１</v>
      </c>
      <c r="BB1185" s="48">
        <f t="shared" si="796"/>
        <v>3</v>
      </c>
      <c r="BC1185" s="96">
        <f t="shared" si="797"/>
        <v>0</v>
      </c>
      <c r="BD1185" s="89">
        <f t="shared" si="798"/>
        <v>0</v>
      </c>
      <c r="BE1185" s="97">
        <f t="shared" si="799"/>
        <v>0</v>
      </c>
      <c r="BF1185" s="97" t="str">
        <f t="shared" si="800"/>
        <v/>
      </c>
      <c r="BG1185" s="97">
        <f t="shared" si="801"/>
        <v>0</v>
      </c>
      <c r="BH1185" s="97">
        <f t="shared" si="802"/>
        <v>0</v>
      </c>
      <c r="BI1185" s="97">
        <f t="shared" si="803"/>
        <v>0</v>
      </c>
      <c r="BJ1185" s="97">
        <f t="shared" si="804"/>
        <v>0</v>
      </c>
      <c r="BK1185" s="97">
        <f t="shared" si="805"/>
        <v>0</v>
      </c>
      <c r="BL1185" s="97">
        <f t="shared" si="806"/>
        <v>0</v>
      </c>
      <c r="BM1185" s="97">
        <f t="shared" si="807"/>
        <v>0</v>
      </c>
      <c r="BN1185" s="97">
        <f t="shared" si="808"/>
        <v>0</v>
      </c>
      <c r="BO1185" s="97">
        <f t="shared" si="809"/>
        <v>0</v>
      </c>
      <c r="BP1185" s="97">
        <f t="shared" si="810"/>
        <v>0</v>
      </c>
      <c r="BQ1185" s="97">
        <f t="shared" si="811"/>
        <v>0</v>
      </c>
      <c r="BR1185" s="97">
        <f t="shared" si="812"/>
        <v>0</v>
      </c>
      <c r="BS1185" s="98" t="e">
        <f t="shared" si="813"/>
        <v>#VALUE!</v>
      </c>
      <c r="BT1185" s="184"/>
      <c r="BV1185" s="122"/>
    </row>
    <row r="1186" spans="1:74" s="100" customFormat="1" ht="31.5" customHeight="1" x14ac:dyDescent="0.25">
      <c r="A1186" s="74">
        <v>44</v>
      </c>
      <c r="B1186" s="75">
        <v>797</v>
      </c>
      <c r="C1186" s="114" t="s">
        <v>2103</v>
      </c>
      <c r="D1186" s="76" t="s">
        <v>3393</v>
      </c>
      <c r="E1186" s="76" t="s">
        <v>1732</v>
      </c>
      <c r="F1186" s="101"/>
      <c r="G1186" s="101"/>
      <c r="H1186" s="101"/>
      <c r="I1186" s="101"/>
      <c r="J1186" s="257"/>
      <c r="K1186" s="101"/>
      <c r="L1186" s="101"/>
      <c r="M1186" s="77"/>
      <c r="N1186" s="114" t="s">
        <v>1742</v>
      </c>
      <c r="O1186" s="114"/>
      <c r="P1186" s="49"/>
      <c r="Q1186" s="49" t="s">
        <v>352</v>
      </c>
      <c r="R1186" s="103"/>
      <c r="S1186" s="48" t="s">
        <v>1853</v>
      </c>
      <c r="T1186" s="76" t="s">
        <v>335</v>
      </c>
      <c r="U1186" s="89"/>
      <c r="V1186" s="90">
        <v>3</v>
      </c>
      <c r="W1186" s="399">
        <f t="shared" si="814"/>
        <v>1010666.6666666666</v>
      </c>
      <c r="X1186" s="171" t="s">
        <v>3525</v>
      </c>
      <c r="Y1186" s="121"/>
      <c r="Z1186" s="473" t="s">
        <v>4576</v>
      </c>
      <c r="AA1186" s="473" t="s">
        <v>4575</v>
      </c>
      <c r="AB1186" s="473" t="s">
        <v>4576</v>
      </c>
      <c r="AC1186" s="121"/>
      <c r="AD1186" s="132">
        <v>43111</v>
      </c>
      <c r="AE1186" s="132"/>
      <c r="AF1186" s="132" t="str">
        <f t="shared" si="792"/>
        <v/>
      </c>
      <c r="AG1186" s="132">
        <f t="shared" si="793"/>
        <v>43111</v>
      </c>
      <c r="AH1186" s="132"/>
      <c r="AI1186" s="132"/>
      <c r="AJ1186" s="132"/>
      <c r="AK1186" s="112"/>
      <c r="AL1186" s="132"/>
      <c r="AM1186" s="213"/>
      <c r="AN1186" s="111">
        <v>3032000</v>
      </c>
      <c r="AO1186" s="49" t="str">
        <f t="shared" si="794"/>
        <v>大分県豊後大野市三重町芦刈９６５－５－１</v>
      </c>
      <c r="AP1186" s="49"/>
      <c r="AQ1186" s="89"/>
      <c r="AR1186" s="93"/>
      <c r="AS1186" s="89"/>
      <c r="AT1186" s="93"/>
      <c r="AU1186" s="89"/>
      <c r="AV1186" s="93"/>
      <c r="AW1186" s="107"/>
      <c r="AX1186" s="103"/>
      <c r="AY1186" s="391">
        <f t="shared" si="815"/>
        <v>0</v>
      </c>
      <c r="AZ1186" s="95" t="str">
        <f t="shared" si="816"/>
        <v/>
      </c>
      <c r="BA1186" s="49" t="str">
        <f t="shared" si="795"/>
        <v>大分県豊後大野市三重町芦刈９６５－５－１</v>
      </c>
      <c r="BB1186" s="48">
        <f t="shared" si="796"/>
        <v>3</v>
      </c>
      <c r="BC1186" s="96">
        <f t="shared" si="797"/>
        <v>0</v>
      </c>
      <c r="BD1186" s="89">
        <f t="shared" si="798"/>
        <v>0</v>
      </c>
      <c r="BE1186" s="97">
        <f t="shared" si="799"/>
        <v>0</v>
      </c>
      <c r="BF1186" s="97" t="str">
        <f t="shared" si="800"/>
        <v/>
      </c>
      <c r="BG1186" s="97">
        <f t="shared" si="801"/>
        <v>0</v>
      </c>
      <c r="BH1186" s="97">
        <f t="shared" si="802"/>
        <v>0</v>
      </c>
      <c r="BI1186" s="97">
        <f t="shared" si="803"/>
        <v>0</v>
      </c>
      <c r="BJ1186" s="97">
        <f t="shared" si="804"/>
        <v>0</v>
      </c>
      <c r="BK1186" s="97">
        <f t="shared" si="805"/>
        <v>0</v>
      </c>
      <c r="BL1186" s="97">
        <f t="shared" si="806"/>
        <v>0</v>
      </c>
      <c r="BM1186" s="97">
        <f t="shared" si="807"/>
        <v>0</v>
      </c>
      <c r="BN1186" s="97">
        <f t="shared" si="808"/>
        <v>0</v>
      </c>
      <c r="BO1186" s="97">
        <f t="shared" si="809"/>
        <v>0</v>
      </c>
      <c r="BP1186" s="97">
        <f t="shared" si="810"/>
        <v>0</v>
      </c>
      <c r="BQ1186" s="97">
        <f t="shared" si="811"/>
        <v>0</v>
      </c>
      <c r="BR1186" s="97">
        <f t="shared" si="812"/>
        <v>0</v>
      </c>
      <c r="BS1186" s="98" t="e">
        <f t="shared" si="813"/>
        <v>#VALUE!</v>
      </c>
      <c r="BT1186" s="184"/>
      <c r="BV1186" s="122"/>
    </row>
    <row r="1187" spans="1:74" ht="31.5" customHeight="1" x14ac:dyDescent="0.25">
      <c r="A1187" s="74">
        <v>44</v>
      </c>
      <c r="B1187" s="75">
        <v>796</v>
      </c>
      <c r="C1187" s="114" t="s">
        <v>2103</v>
      </c>
      <c r="D1187" s="76" t="s">
        <v>3393</v>
      </c>
      <c r="E1187" s="76" t="s">
        <v>1732</v>
      </c>
      <c r="F1187" s="101"/>
      <c r="G1187" s="101"/>
      <c r="H1187" s="101"/>
      <c r="I1187" s="101"/>
      <c r="J1187" s="257"/>
      <c r="K1187" s="101"/>
      <c r="L1187" s="101"/>
      <c r="M1187" s="77"/>
      <c r="N1187" s="114" t="s">
        <v>1742</v>
      </c>
      <c r="O1187" s="114"/>
      <c r="P1187" s="49"/>
      <c r="Q1187" s="49" t="s">
        <v>352</v>
      </c>
      <c r="R1187" s="103"/>
      <c r="S1187" s="48" t="s">
        <v>1853</v>
      </c>
      <c r="T1187" s="76" t="s">
        <v>335</v>
      </c>
      <c r="U1187" s="89"/>
      <c r="V1187" s="90">
        <v>3</v>
      </c>
      <c r="W1187" s="399">
        <f t="shared" si="814"/>
        <v>1009333.3333333334</v>
      </c>
      <c r="X1187" s="171" t="s">
        <v>3525</v>
      </c>
      <c r="Y1187" s="121"/>
      <c r="Z1187" s="473" t="s">
        <v>4576</v>
      </c>
      <c r="AA1187" s="473" t="s">
        <v>4575</v>
      </c>
      <c r="AB1187" s="473" t="s">
        <v>4576</v>
      </c>
      <c r="AC1187" s="121"/>
      <c r="AD1187" s="132">
        <v>43021</v>
      </c>
      <c r="AE1187" s="132"/>
      <c r="AF1187" s="132" t="str">
        <f t="shared" si="792"/>
        <v/>
      </c>
      <c r="AG1187" s="132">
        <f t="shared" si="793"/>
        <v>43021</v>
      </c>
      <c r="AH1187" s="132"/>
      <c r="AI1187" s="132"/>
      <c r="AJ1187" s="132"/>
      <c r="AK1187" s="112"/>
      <c r="AL1187" s="132"/>
      <c r="AM1187" s="213"/>
      <c r="AN1187" s="111">
        <v>3028000</v>
      </c>
      <c r="AO1187" s="49" t="str">
        <f t="shared" si="794"/>
        <v>大分県豊後大野市三重町芦刈９６５－５－１</v>
      </c>
      <c r="AP1187" s="49"/>
      <c r="AQ1187" s="89"/>
      <c r="AR1187" s="93"/>
      <c r="AS1187" s="89"/>
      <c r="AT1187" s="93"/>
      <c r="AU1187" s="89"/>
      <c r="AV1187" s="93"/>
      <c r="AW1187" s="107"/>
      <c r="AX1187" s="103"/>
      <c r="AY1187" s="391">
        <f t="shared" si="815"/>
        <v>0</v>
      </c>
      <c r="AZ1187" s="95" t="str">
        <f t="shared" si="816"/>
        <v/>
      </c>
      <c r="BA1187" s="49" t="str">
        <f t="shared" si="795"/>
        <v>大分県豊後大野市三重町芦刈９６５－５－１</v>
      </c>
      <c r="BB1187" s="48">
        <f t="shared" si="796"/>
        <v>3</v>
      </c>
      <c r="BC1187" s="96">
        <f t="shared" si="797"/>
        <v>0</v>
      </c>
      <c r="BD1187" s="89">
        <f t="shared" si="798"/>
        <v>0</v>
      </c>
      <c r="BE1187" s="97">
        <f t="shared" si="799"/>
        <v>0</v>
      </c>
      <c r="BF1187" s="97" t="str">
        <f t="shared" si="800"/>
        <v/>
      </c>
      <c r="BG1187" s="97">
        <f t="shared" si="801"/>
        <v>0</v>
      </c>
      <c r="BH1187" s="97">
        <f t="shared" si="802"/>
        <v>0</v>
      </c>
      <c r="BI1187" s="97">
        <f t="shared" si="803"/>
        <v>0</v>
      </c>
      <c r="BJ1187" s="97">
        <f t="shared" si="804"/>
        <v>0</v>
      </c>
      <c r="BK1187" s="97">
        <f t="shared" si="805"/>
        <v>0</v>
      </c>
      <c r="BL1187" s="97">
        <f t="shared" si="806"/>
        <v>0</v>
      </c>
      <c r="BM1187" s="97">
        <f t="shared" si="807"/>
        <v>0</v>
      </c>
      <c r="BN1187" s="97">
        <f t="shared" si="808"/>
        <v>0</v>
      </c>
      <c r="BO1187" s="97">
        <f t="shared" si="809"/>
        <v>0</v>
      </c>
      <c r="BP1187" s="97">
        <f t="shared" si="810"/>
        <v>0</v>
      </c>
      <c r="BQ1187" s="97">
        <f t="shared" si="811"/>
        <v>0</v>
      </c>
      <c r="BR1187" s="97">
        <f t="shared" si="812"/>
        <v>0</v>
      </c>
      <c r="BS1187" s="98" t="e">
        <f t="shared" si="813"/>
        <v>#VALUE!</v>
      </c>
      <c r="BT1187" s="184"/>
      <c r="BU1187" s="100"/>
      <c r="BV1187" s="103"/>
    </row>
    <row r="1188" spans="1:74" ht="31.5" customHeight="1" x14ac:dyDescent="0.25">
      <c r="A1188" s="74">
        <v>44</v>
      </c>
      <c r="B1188" s="75">
        <v>805</v>
      </c>
      <c r="C1188" s="114" t="s">
        <v>2103</v>
      </c>
      <c r="D1188" s="76" t="s">
        <v>3393</v>
      </c>
      <c r="E1188" s="76" t="s">
        <v>1449</v>
      </c>
      <c r="F1188" s="101"/>
      <c r="G1188" s="101"/>
      <c r="H1188" s="101"/>
      <c r="I1188" s="101"/>
      <c r="J1188" s="257"/>
      <c r="K1188" s="101"/>
      <c r="L1188" s="101"/>
      <c r="M1188" s="77"/>
      <c r="N1188" s="114" t="s">
        <v>1743</v>
      </c>
      <c r="O1188" s="114"/>
      <c r="P1188" s="49"/>
      <c r="Q1188" s="49" t="s">
        <v>353</v>
      </c>
      <c r="R1188" s="103"/>
      <c r="S1188" s="48" t="s">
        <v>1853</v>
      </c>
      <c r="T1188" s="76" t="s">
        <v>335</v>
      </c>
      <c r="U1188" s="89"/>
      <c r="V1188" s="90">
        <v>2</v>
      </c>
      <c r="W1188" s="399">
        <f t="shared" si="814"/>
        <v>897339500</v>
      </c>
      <c r="X1188" s="171" t="s">
        <v>3526</v>
      </c>
      <c r="Y1188" s="121"/>
      <c r="Z1188" s="473" t="s">
        <v>4576</v>
      </c>
      <c r="AA1188" s="473" t="s">
        <v>4575</v>
      </c>
      <c r="AB1188" s="473" t="s">
        <v>4576</v>
      </c>
      <c r="AC1188" s="121"/>
      <c r="AD1188" s="132">
        <v>42835</v>
      </c>
      <c r="AE1188" s="132"/>
      <c r="AF1188" s="132" t="str">
        <f t="shared" si="792"/>
        <v/>
      </c>
      <c r="AG1188" s="132">
        <f t="shared" si="793"/>
        <v>42835</v>
      </c>
      <c r="AH1188" s="132"/>
      <c r="AI1188" s="132"/>
      <c r="AJ1188" s="132"/>
      <c r="AK1188" s="112"/>
      <c r="AL1188" s="132"/>
      <c r="AM1188" s="213"/>
      <c r="AN1188" s="111">
        <v>1794679000</v>
      </c>
      <c r="AO1188" s="49" t="str">
        <f t="shared" si="794"/>
        <v>大分県豊後大野市三重町百枝１２５６－１５－１</v>
      </c>
      <c r="AP1188" s="49"/>
      <c r="AQ1188" s="89"/>
      <c r="AR1188" s="93"/>
      <c r="AS1188" s="89"/>
      <c r="AT1188" s="93"/>
      <c r="AU1188" s="89"/>
      <c r="AV1188" s="93"/>
      <c r="AW1188" s="107"/>
      <c r="AX1188" s="103"/>
      <c r="AY1188" s="391">
        <f t="shared" si="815"/>
        <v>0</v>
      </c>
      <c r="AZ1188" s="95" t="str">
        <f t="shared" si="816"/>
        <v/>
      </c>
      <c r="BA1188" s="49" t="str">
        <f t="shared" si="795"/>
        <v>大分県豊後大野市三重町百枝１２５６－１５－１</v>
      </c>
      <c r="BB1188" s="48">
        <f t="shared" si="796"/>
        <v>2</v>
      </c>
      <c r="BC1188" s="96">
        <f t="shared" si="797"/>
        <v>0</v>
      </c>
      <c r="BD1188" s="89">
        <f t="shared" si="798"/>
        <v>0</v>
      </c>
      <c r="BE1188" s="97">
        <f t="shared" si="799"/>
        <v>0</v>
      </c>
      <c r="BF1188" s="97" t="str">
        <f t="shared" si="800"/>
        <v/>
      </c>
      <c r="BG1188" s="97">
        <f t="shared" si="801"/>
        <v>0</v>
      </c>
      <c r="BH1188" s="97">
        <f t="shared" si="802"/>
        <v>0</v>
      </c>
      <c r="BI1188" s="97">
        <f t="shared" si="803"/>
        <v>0</v>
      </c>
      <c r="BJ1188" s="97">
        <f t="shared" si="804"/>
        <v>0</v>
      </c>
      <c r="BK1188" s="97">
        <f t="shared" si="805"/>
        <v>0</v>
      </c>
      <c r="BL1188" s="97">
        <f t="shared" si="806"/>
        <v>0</v>
      </c>
      <c r="BM1188" s="97">
        <f t="shared" si="807"/>
        <v>0</v>
      </c>
      <c r="BN1188" s="97">
        <f t="shared" si="808"/>
        <v>0</v>
      </c>
      <c r="BO1188" s="97">
        <f t="shared" si="809"/>
        <v>0</v>
      </c>
      <c r="BP1188" s="97">
        <f t="shared" si="810"/>
        <v>0</v>
      </c>
      <c r="BQ1188" s="97">
        <f t="shared" si="811"/>
        <v>0</v>
      </c>
      <c r="BR1188" s="97">
        <f t="shared" si="812"/>
        <v>0</v>
      </c>
      <c r="BS1188" s="98" t="e">
        <f t="shared" si="813"/>
        <v>#VALUE!</v>
      </c>
      <c r="BT1188" s="183"/>
      <c r="BV1188" s="103"/>
    </row>
    <row r="1189" spans="1:74" ht="31.5" customHeight="1" x14ac:dyDescent="0.25">
      <c r="A1189" s="74">
        <v>44</v>
      </c>
      <c r="B1189" s="75">
        <v>804</v>
      </c>
      <c r="C1189" s="114" t="s">
        <v>2103</v>
      </c>
      <c r="D1189" s="76" t="s">
        <v>3393</v>
      </c>
      <c r="E1189" s="76" t="s">
        <v>1449</v>
      </c>
      <c r="F1189" s="101"/>
      <c r="G1189" s="101"/>
      <c r="H1189" s="101"/>
      <c r="I1189" s="101"/>
      <c r="J1189" s="257"/>
      <c r="K1189" s="101"/>
      <c r="L1189" s="101"/>
      <c r="M1189" s="77"/>
      <c r="N1189" s="114" t="s">
        <v>1743</v>
      </c>
      <c r="O1189" s="114"/>
      <c r="P1189" s="49"/>
      <c r="Q1189" s="49" t="s">
        <v>353</v>
      </c>
      <c r="R1189" s="103"/>
      <c r="S1189" s="48" t="s">
        <v>1853</v>
      </c>
      <c r="T1189" s="76" t="s">
        <v>335</v>
      </c>
      <c r="U1189" s="89"/>
      <c r="V1189" s="90">
        <v>2</v>
      </c>
      <c r="W1189" s="399">
        <f t="shared" si="814"/>
        <v>1860000</v>
      </c>
      <c r="X1189" s="171" t="s">
        <v>3526</v>
      </c>
      <c r="Y1189" s="121"/>
      <c r="Z1189" s="473" t="s">
        <v>4576</v>
      </c>
      <c r="AA1189" s="473" t="s">
        <v>4575</v>
      </c>
      <c r="AB1189" s="473" t="s">
        <v>4576</v>
      </c>
      <c r="AC1189" s="121"/>
      <c r="AD1189" s="132">
        <v>42360</v>
      </c>
      <c r="AE1189" s="132"/>
      <c r="AF1189" s="132" t="str">
        <f t="shared" si="792"/>
        <v/>
      </c>
      <c r="AG1189" s="132">
        <f t="shared" si="793"/>
        <v>42360</v>
      </c>
      <c r="AH1189" s="132"/>
      <c r="AI1189" s="132"/>
      <c r="AJ1189" s="132"/>
      <c r="AK1189" s="112"/>
      <c r="AL1189" s="132"/>
      <c r="AM1189" s="213"/>
      <c r="AN1189" s="111">
        <v>3720000</v>
      </c>
      <c r="AO1189" s="49" t="str">
        <f t="shared" si="794"/>
        <v>大分県豊後大野市三重町百枝１２５６－１５－１</v>
      </c>
      <c r="AP1189" s="49"/>
      <c r="AQ1189" s="89"/>
      <c r="AR1189" s="93"/>
      <c r="AS1189" s="89"/>
      <c r="AT1189" s="93"/>
      <c r="AU1189" s="89"/>
      <c r="AV1189" s="93"/>
      <c r="AW1189" s="107"/>
      <c r="AX1189" s="103"/>
      <c r="AY1189" s="391">
        <f t="shared" si="815"/>
        <v>0</v>
      </c>
      <c r="AZ1189" s="95" t="str">
        <f t="shared" si="816"/>
        <v/>
      </c>
      <c r="BA1189" s="49" t="str">
        <f t="shared" si="795"/>
        <v>大分県豊後大野市三重町百枝１２５６－１５－１</v>
      </c>
      <c r="BB1189" s="48">
        <f t="shared" si="796"/>
        <v>2</v>
      </c>
      <c r="BC1189" s="96">
        <f t="shared" si="797"/>
        <v>0</v>
      </c>
      <c r="BD1189" s="89">
        <f t="shared" si="798"/>
        <v>0</v>
      </c>
      <c r="BE1189" s="97">
        <f t="shared" si="799"/>
        <v>0</v>
      </c>
      <c r="BF1189" s="97" t="str">
        <f t="shared" si="800"/>
        <v/>
      </c>
      <c r="BG1189" s="97">
        <f t="shared" si="801"/>
        <v>0</v>
      </c>
      <c r="BH1189" s="97">
        <f t="shared" si="802"/>
        <v>0</v>
      </c>
      <c r="BI1189" s="97">
        <f t="shared" si="803"/>
        <v>0</v>
      </c>
      <c r="BJ1189" s="97">
        <f t="shared" si="804"/>
        <v>0</v>
      </c>
      <c r="BK1189" s="97">
        <f t="shared" si="805"/>
        <v>0</v>
      </c>
      <c r="BL1189" s="97">
        <f t="shared" si="806"/>
        <v>0</v>
      </c>
      <c r="BM1189" s="97">
        <f t="shared" si="807"/>
        <v>0</v>
      </c>
      <c r="BN1189" s="97">
        <f t="shared" si="808"/>
        <v>0</v>
      </c>
      <c r="BO1189" s="97">
        <f t="shared" si="809"/>
        <v>0</v>
      </c>
      <c r="BP1189" s="97">
        <f t="shared" si="810"/>
        <v>0</v>
      </c>
      <c r="BQ1189" s="97">
        <f t="shared" si="811"/>
        <v>0</v>
      </c>
      <c r="BR1189" s="97">
        <f t="shared" si="812"/>
        <v>0</v>
      </c>
      <c r="BS1189" s="98" t="e">
        <f t="shared" si="813"/>
        <v>#VALUE!</v>
      </c>
      <c r="BT1189" s="183"/>
      <c r="BU1189" s="100"/>
      <c r="BV1189" s="103"/>
    </row>
    <row r="1190" spans="1:74" ht="31.5" customHeight="1" x14ac:dyDescent="0.25">
      <c r="A1190" s="74">
        <v>44</v>
      </c>
      <c r="B1190" s="75">
        <v>803</v>
      </c>
      <c r="C1190" s="114" t="s">
        <v>2103</v>
      </c>
      <c r="D1190" s="76" t="s">
        <v>3393</v>
      </c>
      <c r="E1190" s="76" t="s">
        <v>1449</v>
      </c>
      <c r="F1190" s="101"/>
      <c r="G1190" s="101"/>
      <c r="H1190" s="101"/>
      <c r="I1190" s="101"/>
      <c r="J1190" s="257"/>
      <c r="K1190" s="101"/>
      <c r="L1190" s="101"/>
      <c r="M1190" s="77"/>
      <c r="N1190" s="114" t="s">
        <v>1743</v>
      </c>
      <c r="O1190" s="114"/>
      <c r="P1190" s="49"/>
      <c r="Q1190" s="49" t="s">
        <v>353</v>
      </c>
      <c r="R1190" s="103"/>
      <c r="S1190" s="48" t="s">
        <v>1853</v>
      </c>
      <c r="T1190" s="76" t="s">
        <v>335</v>
      </c>
      <c r="U1190" s="89"/>
      <c r="V1190" s="90">
        <v>2</v>
      </c>
      <c r="W1190" s="399">
        <f t="shared" si="814"/>
        <v>1332000</v>
      </c>
      <c r="X1190" s="171" t="s">
        <v>3526</v>
      </c>
      <c r="Y1190" s="121"/>
      <c r="Z1190" s="473" t="s">
        <v>4576</v>
      </c>
      <c r="AA1190" s="473" t="s">
        <v>4575</v>
      </c>
      <c r="AB1190" s="473" t="s">
        <v>4576</v>
      </c>
      <c r="AC1190" s="121"/>
      <c r="AD1190" s="132">
        <v>43280</v>
      </c>
      <c r="AE1190" s="132"/>
      <c r="AF1190" s="132" t="str">
        <f t="shared" si="792"/>
        <v/>
      </c>
      <c r="AG1190" s="132">
        <f t="shared" si="793"/>
        <v>43280</v>
      </c>
      <c r="AH1190" s="132"/>
      <c r="AI1190" s="132"/>
      <c r="AJ1190" s="132"/>
      <c r="AK1190" s="112"/>
      <c r="AL1190" s="132"/>
      <c r="AM1190" s="213"/>
      <c r="AN1190" s="111">
        <v>2664000</v>
      </c>
      <c r="AO1190" s="49" t="str">
        <f t="shared" si="794"/>
        <v>大分県豊後大野市三重町百枝１２５６－１５－１</v>
      </c>
      <c r="AP1190" s="49"/>
      <c r="AQ1190" s="89"/>
      <c r="AR1190" s="93"/>
      <c r="AS1190" s="89"/>
      <c r="AT1190" s="93"/>
      <c r="AU1190" s="89"/>
      <c r="AV1190" s="93"/>
      <c r="AW1190" s="107"/>
      <c r="AX1190" s="103"/>
      <c r="AY1190" s="391">
        <f t="shared" si="815"/>
        <v>0</v>
      </c>
      <c r="AZ1190" s="95" t="str">
        <f t="shared" si="816"/>
        <v/>
      </c>
      <c r="BA1190" s="49" t="str">
        <f t="shared" si="795"/>
        <v>大分県豊後大野市三重町百枝１２５６－１５－１</v>
      </c>
      <c r="BB1190" s="48">
        <f t="shared" si="796"/>
        <v>2</v>
      </c>
      <c r="BC1190" s="96">
        <f t="shared" si="797"/>
        <v>0</v>
      </c>
      <c r="BD1190" s="89">
        <f t="shared" si="798"/>
        <v>0</v>
      </c>
      <c r="BE1190" s="97">
        <f t="shared" si="799"/>
        <v>0</v>
      </c>
      <c r="BF1190" s="97" t="str">
        <f t="shared" si="800"/>
        <v/>
      </c>
      <c r="BG1190" s="97">
        <f t="shared" si="801"/>
        <v>0</v>
      </c>
      <c r="BH1190" s="97">
        <f t="shared" si="802"/>
        <v>0</v>
      </c>
      <c r="BI1190" s="97">
        <f t="shared" si="803"/>
        <v>0</v>
      </c>
      <c r="BJ1190" s="97">
        <f t="shared" si="804"/>
        <v>0</v>
      </c>
      <c r="BK1190" s="97">
        <f t="shared" si="805"/>
        <v>0</v>
      </c>
      <c r="BL1190" s="97">
        <f t="shared" si="806"/>
        <v>0</v>
      </c>
      <c r="BM1190" s="97">
        <f t="shared" si="807"/>
        <v>0</v>
      </c>
      <c r="BN1190" s="97">
        <f t="shared" si="808"/>
        <v>0</v>
      </c>
      <c r="BO1190" s="97">
        <f t="shared" si="809"/>
        <v>0</v>
      </c>
      <c r="BP1190" s="97">
        <f t="shared" si="810"/>
        <v>0</v>
      </c>
      <c r="BQ1190" s="97">
        <f t="shared" si="811"/>
        <v>0</v>
      </c>
      <c r="BR1190" s="97">
        <f t="shared" si="812"/>
        <v>0</v>
      </c>
      <c r="BS1190" s="98" t="e">
        <f t="shared" si="813"/>
        <v>#VALUE!</v>
      </c>
      <c r="BT1190" s="184"/>
      <c r="BV1190" s="103"/>
    </row>
    <row r="1191" spans="1:74" s="100" customFormat="1" ht="31.5" customHeight="1" x14ac:dyDescent="0.25">
      <c r="A1191" s="74">
        <v>44</v>
      </c>
      <c r="B1191" s="75">
        <v>802</v>
      </c>
      <c r="C1191" s="114" t="s">
        <v>2103</v>
      </c>
      <c r="D1191" s="76" t="s">
        <v>3393</v>
      </c>
      <c r="E1191" s="76" t="s">
        <v>1449</v>
      </c>
      <c r="F1191" s="101"/>
      <c r="G1191" s="101"/>
      <c r="H1191" s="101"/>
      <c r="I1191" s="101"/>
      <c r="J1191" s="257"/>
      <c r="K1191" s="101"/>
      <c r="L1191" s="101"/>
      <c r="M1191" s="77"/>
      <c r="N1191" s="114" t="s">
        <v>1743</v>
      </c>
      <c r="O1191" s="114"/>
      <c r="P1191" s="49"/>
      <c r="Q1191" s="49" t="s">
        <v>353</v>
      </c>
      <c r="R1191" s="103"/>
      <c r="S1191" s="48" t="s">
        <v>1853</v>
      </c>
      <c r="T1191" s="76" t="s">
        <v>335</v>
      </c>
      <c r="U1191" s="89"/>
      <c r="V1191" s="90">
        <v>2</v>
      </c>
      <c r="W1191" s="399">
        <f t="shared" si="814"/>
        <v>608000</v>
      </c>
      <c r="X1191" s="171" t="s">
        <v>3526</v>
      </c>
      <c r="Y1191" s="121"/>
      <c r="Z1191" s="473" t="s">
        <v>4576</v>
      </c>
      <c r="AA1191" s="473" t="s">
        <v>4575</v>
      </c>
      <c r="AB1191" s="473" t="s">
        <v>4576</v>
      </c>
      <c r="AC1191" s="121"/>
      <c r="AD1191" s="132">
        <v>43111</v>
      </c>
      <c r="AE1191" s="132"/>
      <c r="AF1191" s="132" t="str">
        <f t="shared" si="792"/>
        <v/>
      </c>
      <c r="AG1191" s="132">
        <f t="shared" si="793"/>
        <v>43111</v>
      </c>
      <c r="AH1191" s="132"/>
      <c r="AI1191" s="132"/>
      <c r="AJ1191" s="132"/>
      <c r="AK1191" s="112"/>
      <c r="AL1191" s="132"/>
      <c r="AM1191" s="213"/>
      <c r="AN1191" s="111">
        <v>1216000</v>
      </c>
      <c r="AO1191" s="49" t="str">
        <f t="shared" si="794"/>
        <v>大分県豊後大野市三重町百枝１２５６－１５－１</v>
      </c>
      <c r="AP1191" s="49"/>
      <c r="AQ1191" s="89"/>
      <c r="AR1191" s="93"/>
      <c r="AS1191" s="89"/>
      <c r="AT1191" s="93"/>
      <c r="AU1191" s="89"/>
      <c r="AV1191" s="93"/>
      <c r="AW1191" s="107"/>
      <c r="AX1191" s="103"/>
      <c r="AY1191" s="391">
        <f t="shared" si="815"/>
        <v>0</v>
      </c>
      <c r="AZ1191" s="95" t="str">
        <f t="shared" si="816"/>
        <v/>
      </c>
      <c r="BA1191" s="49" t="str">
        <f t="shared" si="795"/>
        <v>大分県豊後大野市三重町百枝１２５６－１５－１</v>
      </c>
      <c r="BB1191" s="48">
        <f t="shared" si="796"/>
        <v>2</v>
      </c>
      <c r="BC1191" s="96">
        <f t="shared" si="797"/>
        <v>0</v>
      </c>
      <c r="BD1191" s="89">
        <f t="shared" si="798"/>
        <v>0</v>
      </c>
      <c r="BE1191" s="97">
        <f t="shared" si="799"/>
        <v>0</v>
      </c>
      <c r="BF1191" s="97" t="str">
        <f t="shared" si="800"/>
        <v/>
      </c>
      <c r="BG1191" s="97">
        <f t="shared" si="801"/>
        <v>0</v>
      </c>
      <c r="BH1191" s="97">
        <f t="shared" si="802"/>
        <v>0</v>
      </c>
      <c r="BI1191" s="97">
        <f t="shared" si="803"/>
        <v>0</v>
      </c>
      <c r="BJ1191" s="97">
        <f t="shared" si="804"/>
        <v>0</v>
      </c>
      <c r="BK1191" s="97">
        <f t="shared" si="805"/>
        <v>0</v>
      </c>
      <c r="BL1191" s="97">
        <f t="shared" si="806"/>
        <v>0</v>
      </c>
      <c r="BM1191" s="97">
        <f t="shared" si="807"/>
        <v>0</v>
      </c>
      <c r="BN1191" s="97">
        <f t="shared" si="808"/>
        <v>0</v>
      </c>
      <c r="BO1191" s="97">
        <f t="shared" si="809"/>
        <v>0</v>
      </c>
      <c r="BP1191" s="97">
        <f t="shared" si="810"/>
        <v>0</v>
      </c>
      <c r="BQ1191" s="97">
        <f t="shared" si="811"/>
        <v>0</v>
      </c>
      <c r="BR1191" s="97">
        <f t="shared" si="812"/>
        <v>0</v>
      </c>
      <c r="BS1191" s="98" t="e">
        <f t="shared" si="813"/>
        <v>#VALUE!</v>
      </c>
      <c r="BT1191" s="184"/>
      <c r="BV1191" s="122"/>
    </row>
    <row r="1192" spans="1:74" ht="31.5" customHeight="1" x14ac:dyDescent="0.25">
      <c r="A1192" s="74">
        <v>44</v>
      </c>
      <c r="B1192" s="75">
        <v>801</v>
      </c>
      <c r="C1192" s="114" t="s">
        <v>2103</v>
      </c>
      <c r="D1192" s="76" t="s">
        <v>3393</v>
      </c>
      <c r="E1192" s="76" t="s">
        <v>1449</v>
      </c>
      <c r="F1192" s="101"/>
      <c r="G1192" s="101"/>
      <c r="H1192" s="101"/>
      <c r="I1192" s="101"/>
      <c r="J1192" s="257"/>
      <c r="K1192" s="101"/>
      <c r="L1192" s="101"/>
      <c r="M1192" s="77"/>
      <c r="N1192" s="114" t="s">
        <v>1743</v>
      </c>
      <c r="O1192" s="114"/>
      <c r="P1192" s="49"/>
      <c r="Q1192" s="49" t="s">
        <v>353</v>
      </c>
      <c r="R1192" s="103"/>
      <c r="S1192" s="48" t="s">
        <v>1853</v>
      </c>
      <c r="T1192" s="76" t="s">
        <v>335</v>
      </c>
      <c r="U1192" s="89"/>
      <c r="V1192" s="90">
        <v>2</v>
      </c>
      <c r="W1192" s="399">
        <f t="shared" si="814"/>
        <v>606500</v>
      </c>
      <c r="X1192" s="171" t="s">
        <v>3526</v>
      </c>
      <c r="Y1192" s="121"/>
      <c r="Z1192" s="473" t="s">
        <v>4576</v>
      </c>
      <c r="AA1192" s="473" t="s">
        <v>4575</v>
      </c>
      <c r="AB1192" s="473" t="s">
        <v>4576</v>
      </c>
      <c r="AC1192" s="121"/>
      <c r="AD1192" s="132">
        <v>43021</v>
      </c>
      <c r="AE1192" s="132"/>
      <c r="AF1192" s="132" t="str">
        <f t="shared" si="792"/>
        <v/>
      </c>
      <c r="AG1192" s="132">
        <f t="shared" si="793"/>
        <v>43021</v>
      </c>
      <c r="AH1192" s="132"/>
      <c r="AI1192" s="132"/>
      <c r="AJ1192" s="132"/>
      <c r="AK1192" s="112"/>
      <c r="AL1192" s="132"/>
      <c r="AM1192" s="213"/>
      <c r="AN1192" s="111">
        <v>1213000</v>
      </c>
      <c r="AO1192" s="49" t="str">
        <f t="shared" si="794"/>
        <v>大分県豊後大野市三重町百枝１２５６－１５－１</v>
      </c>
      <c r="AP1192" s="49"/>
      <c r="AQ1192" s="89"/>
      <c r="AR1192" s="93"/>
      <c r="AS1192" s="89"/>
      <c r="AT1192" s="93"/>
      <c r="AU1192" s="89"/>
      <c r="AV1192" s="93"/>
      <c r="AW1192" s="107"/>
      <c r="AX1192" s="103"/>
      <c r="AY1192" s="391">
        <f t="shared" si="815"/>
        <v>0</v>
      </c>
      <c r="AZ1192" s="95" t="str">
        <f t="shared" si="816"/>
        <v/>
      </c>
      <c r="BA1192" s="49" t="str">
        <f t="shared" si="795"/>
        <v>大分県豊後大野市三重町百枝１２５６－１５－１</v>
      </c>
      <c r="BB1192" s="48">
        <f t="shared" si="796"/>
        <v>2</v>
      </c>
      <c r="BC1192" s="96">
        <f t="shared" si="797"/>
        <v>0</v>
      </c>
      <c r="BD1192" s="89">
        <f t="shared" si="798"/>
        <v>0</v>
      </c>
      <c r="BE1192" s="97">
        <f t="shared" si="799"/>
        <v>0</v>
      </c>
      <c r="BF1192" s="97" t="str">
        <f t="shared" si="800"/>
        <v/>
      </c>
      <c r="BG1192" s="97">
        <f t="shared" si="801"/>
        <v>0</v>
      </c>
      <c r="BH1192" s="97">
        <f t="shared" si="802"/>
        <v>0</v>
      </c>
      <c r="BI1192" s="97">
        <f t="shared" si="803"/>
        <v>0</v>
      </c>
      <c r="BJ1192" s="97">
        <f t="shared" si="804"/>
        <v>0</v>
      </c>
      <c r="BK1192" s="97">
        <f t="shared" si="805"/>
        <v>0</v>
      </c>
      <c r="BL1192" s="97">
        <f t="shared" si="806"/>
        <v>0</v>
      </c>
      <c r="BM1192" s="97">
        <f t="shared" si="807"/>
        <v>0</v>
      </c>
      <c r="BN1192" s="97">
        <f t="shared" si="808"/>
        <v>0</v>
      </c>
      <c r="BO1192" s="97">
        <f t="shared" si="809"/>
        <v>0</v>
      </c>
      <c r="BP1192" s="97">
        <f t="shared" si="810"/>
        <v>0</v>
      </c>
      <c r="BQ1192" s="97">
        <f t="shared" si="811"/>
        <v>0</v>
      </c>
      <c r="BR1192" s="97">
        <f t="shared" si="812"/>
        <v>0</v>
      </c>
      <c r="BS1192" s="98" t="e">
        <f t="shared" si="813"/>
        <v>#VALUE!</v>
      </c>
      <c r="BT1192" s="183"/>
      <c r="BV1192" s="103"/>
    </row>
    <row r="1193" spans="1:74" ht="31.5" customHeight="1" x14ac:dyDescent="0.25">
      <c r="A1193" s="74">
        <v>44</v>
      </c>
      <c r="B1193" s="75">
        <v>809</v>
      </c>
      <c r="C1193" s="114" t="s">
        <v>2103</v>
      </c>
      <c r="D1193" s="76" t="s">
        <v>3393</v>
      </c>
      <c r="E1193" s="76" t="s">
        <v>1448</v>
      </c>
      <c r="F1193" s="101"/>
      <c r="G1193" s="101"/>
      <c r="H1193" s="101"/>
      <c r="I1193" s="101"/>
      <c r="J1193" s="257"/>
      <c r="K1193" s="101"/>
      <c r="L1193" s="101"/>
      <c r="M1193" s="77"/>
      <c r="N1193" s="114" t="s">
        <v>1741</v>
      </c>
      <c r="O1193" s="114"/>
      <c r="P1193" s="49"/>
      <c r="Q1193" s="49" t="s">
        <v>351</v>
      </c>
      <c r="R1193" s="103"/>
      <c r="S1193" s="48" t="s">
        <v>1853</v>
      </c>
      <c r="T1193" s="76" t="s">
        <v>335</v>
      </c>
      <c r="U1193" s="89"/>
      <c r="V1193" s="90">
        <v>7</v>
      </c>
      <c r="W1193" s="399">
        <f t="shared" si="814"/>
        <v>256382714.2857143</v>
      </c>
      <c r="X1193" s="171" t="s">
        <v>3527</v>
      </c>
      <c r="Y1193" s="121"/>
      <c r="Z1193" s="473" t="s">
        <v>4575</v>
      </c>
      <c r="AA1193" s="473" t="s">
        <v>4575</v>
      </c>
      <c r="AB1193" s="473" t="s">
        <v>4576</v>
      </c>
      <c r="AC1193" s="121"/>
      <c r="AD1193" s="132">
        <v>42835</v>
      </c>
      <c r="AE1193" s="132"/>
      <c r="AF1193" s="132" t="str">
        <f t="shared" si="792"/>
        <v/>
      </c>
      <c r="AG1193" s="132">
        <f t="shared" si="793"/>
        <v>42835</v>
      </c>
      <c r="AH1193" s="132"/>
      <c r="AI1193" s="132"/>
      <c r="AJ1193" s="132"/>
      <c r="AK1193" s="112"/>
      <c r="AL1193" s="132"/>
      <c r="AM1193" s="213"/>
      <c r="AN1193" s="111">
        <v>1794679000</v>
      </c>
      <c r="AO1193" s="49" t="str">
        <f t="shared" si="794"/>
        <v>大分県豊後大野市千歳町柴山字日向久保１９３２</v>
      </c>
      <c r="AP1193" s="49"/>
      <c r="AQ1193" s="89"/>
      <c r="AR1193" s="93"/>
      <c r="AS1193" s="89"/>
      <c r="AT1193" s="93"/>
      <c r="AU1193" s="89"/>
      <c r="AV1193" s="93"/>
      <c r="AW1193" s="107"/>
      <c r="AX1193" s="103"/>
      <c r="AY1193" s="391">
        <f t="shared" si="815"/>
        <v>0</v>
      </c>
      <c r="AZ1193" s="95" t="str">
        <f t="shared" si="816"/>
        <v/>
      </c>
      <c r="BA1193" s="49" t="str">
        <f t="shared" si="795"/>
        <v>大分県豊後大野市千歳町柴山字日向久保１９３２</v>
      </c>
      <c r="BB1193" s="48">
        <f t="shared" si="796"/>
        <v>7</v>
      </c>
      <c r="BC1193" s="96">
        <f t="shared" si="797"/>
        <v>0</v>
      </c>
      <c r="BD1193" s="89">
        <f t="shared" si="798"/>
        <v>0</v>
      </c>
      <c r="BE1193" s="97">
        <f t="shared" si="799"/>
        <v>0</v>
      </c>
      <c r="BF1193" s="97" t="str">
        <f t="shared" si="800"/>
        <v/>
      </c>
      <c r="BG1193" s="97">
        <f t="shared" si="801"/>
        <v>0</v>
      </c>
      <c r="BH1193" s="97">
        <f t="shared" si="802"/>
        <v>0</v>
      </c>
      <c r="BI1193" s="97">
        <f t="shared" si="803"/>
        <v>0</v>
      </c>
      <c r="BJ1193" s="97">
        <f t="shared" si="804"/>
        <v>0</v>
      </c>
      <c r="BK1193" s="97">
        <f t="shared" si="805"/>
        <v>0</v>
      </c>
      <c r="BL1193" s="97">
        <f t="shared" si="806"/>
        <v>0</v>
      </c>
      <c r="BM1193" s="97">
        <f t="shared" si="807"/>
        <v>0</v>
      </c>
      <c r="BN1193" s="97">
        <f t="shared" si="808"/>
        <v>0</v>
      </c>
      <c r="BO1193" s="97">
        <f t="shared" si="809"/>
        <v>0</v>
      </c>
      <c r="BP1193" s="97">
        <f t="shared" si="810"/>
        <v>0</v>
      </c>
      <c r="BQ1193" s="97">
        <f t="shared" si="811"/>
        <v>0</v>
      </c>
      <c r="BR1193" s="97">
        <f t="shared" si="812"/>
        <v>0</v>
      </c>
      <c r="BS1193" s="98" t="e">
        <f t="shared" si="813"/>
        <v>#VALUE!</v>
      </c>
      <c r="BT1193" s="184"/>
      <c r="BV1193" s="103"/>
    </row>
    <row r="1194" spans="1:74" ht="31.5" customHeight="1" x14ac:dyDescent="0.25">
      <c r="A1194" s="74">
        <v>44</v>
      </c>
      <c r="B1194" s="75">
        <v>808</v>
      </c>
      <c r="C1194" s="114" t="s">
        <v>2103</v>
      </c>
      <c r="D1194" s="76" t="s">
        <v>3393</v>
      </c>
      <c r="E1194" s="76" t="s">
        <v>1448</v>
      </c>
      <c r="F1194" s="101"/>
      <c r="G1194" s="101"/>
      <c r="H1194" s="101"/>
      <c r="I1194" s="101"/>
      <c r="J1194" s="257"/>
      <c r="K1194" s="101"/>
      <c r="L1194" s="101"/>
      <c r="M1194" s="77"/>
      <c r="N1194" s="114" t="s">
        <v>1741</v>
      </c>
      <c r="O1194" s="114"/>
      <c r="P1194" s="49"/>
      <c r="Q1194" s="49" t="s">
        <v>351</v>
      </c>
      <c r="R1194" s="103"/>
      <c r="S1194" s="48" t="s">
        <v>1853</v>
      </c>
      <c r="T1194" s="76" t="s">
        <v>335</v>
      </c>
      <c r="U1194" s="89"/>
      <c r="V1194" s="90">
        <v>7</v>
      </c>
      <c r="W1194" s="399">
        <f t="shared" si="814"/>
        <v>3591428.5714285714</v>
      </c>
      <c r="X1194" s="171" t="s">
        <v>3527</v>
      </c>
      <c r="Y1194" s="121"/>
      <c r="Z1194" s="473" t="s">
        <v>4575</v>
      </c>
      <c r="AA1194" s="473" t="s">
        <v>4575</v>
      </c>
      <c r="AB1194" s="473" t="s">
        <v>4576</v>
      </c>
      <c r="AC1194" s="121"/>
      <c r="AD1194" s="132">
        <v>42360</v>
      </c>
      <c r="AE1194" s="132"/>
      <c r="AF1194" s="132" t="str">
        <f t="shared" si="792"/>
        <v/>
      </c>
      <c r="AG1194" s="132">
        <f t="shared" si="793"/>
        <v>42360</v>
      </c>
      <c r="AH1194" s="132"/>
      <c r="AI1194" s="132"/>
      <c r="AJ1194" s="132"/>
      <c r="AK1194" s="112"/>
      <c r="AL1194" s="132"/>
      <c r="AM1194" s="213"/>
      <c r="AN1194" s="111">
        <v>25140000</v>
      </c>
      <c r="AO1194" s="49" t="str">
        <f t="shared" si="794"/>
        <v>大分県豊後大野市千歳町柴山字日向久保１９３２</v>
      </c>
      <c r="AP1194" s="49"/>
      <c r="AQ1194" s="89"/>
      <c r="AR1194" s="93"/>
      <c r="AS1194" s="89"/>
      <c r="AT1194" s="93"/>
      <c r="AU1194" s="89"/>
      <c r="AV1194" s="93"/>
      <c r="AW1194" s="107"/>
      <c r="AX1194" s="103"/>
      <c r="AY1194" s="391">
        <f t="shared" si="815"/>
        <v>0</v>
      </c>
      <c r="AZ1194" s="95" t="str">
        <f t="shared" si="816"/>
        <v/>
      </c>
      <c r="BA1194" s="49" t="str">
        <f t="shared" si="795"/>
        <v>大分県豊後大野市千歳町柴山字日向久保１９３２</v>
      </c>
      <c r="BB1194" s="48">
        <f t="shared" si="796"/>
        <v>7</v>
      </c>
      <c r="BC1194" s="96">
        <f t="shared" si="797"/>
        <v>0</v>
      </c>
      <c r="BD1194" s="89">
        <f t="shared" si="798"/>
        <v>0</v>
      </c>
      <c r="BE1194" s="97">
        <f t="shared" si="799"/>
        <v>0</v>
      </c>
      <c r="BF1194" s="97" t="str">
        <f t="shared" si="800"/>
        <v/>
      </c>
      <c r="BG1194" s="97">
        <f t="shared" si="801"/>
        <v>0</v>
      </c>
      <c r="BH1194" s="97">
        <f t="shared" si="802"/>
        <v>0</v>
      </c>
      <c r="BI1194" s="97">
        <f t="shared" si="803"/>
        <v>0</v>
      </c>
      <c r="BJ1194" s="97">
        <f t="shared" si="804"/>
        <v>0</v>
      </c>
      <c r="BK1194" s="97">
        <f t="shared" si="805"/>
        <v>0</v>
      </c>
      <c r="BL1194" s="97">
        <f t="shared" si="806"/>
        <v>0</v>
      </c>
      <c r="BM1194" s="97">
        <f t="shared" si="807"/>
        <v>0</v>
      </c>
      <c r="BN1194" s="97">
        <f t="shared" si="808"/>
        <v>0</v>
      </c>
      <c r="BO1194" s="97">
        <f t="shared" si="809"/>
        <v>0</v>
      </c>
      <c r="BP1194" s="97">
        <f t="shared" si="810"/>
        <v>0</v>
      </c>
      <c r="BQ1194" s="97">
        <f t="shared" si="811"/>
        <v>0</v>
      </c>
      <c r="BR1194" s="97">
        <f t="shared" si="812"/>
        <v>0</v>
      </c>
      <c r="BS1194" s="98" t="e">
        <f t="shared" si="813"/>
        <v>#VALUE!</v>
      </c>
      <c r="BT1194" s="183"/>
      <c r="BV1194" s="103"/>
    </row>
    <row r="1195" spans="1:74" ht="31.5" customHeight="1" x14ac:dyDescent="0.25">
      <c r="A1195" s="74">
        <v>44</v>
      </c>
      <c r="B1195" s="75">
        <v>806</v>
      </c>
      <c r="C1195" s="114" t="s">
        <v>2103</v>
      </c>
      <c r="D1195" s="76" t="s">
        <v>3393</v>
      </c>
      <c r="E1195" s="76" t="s">
        <v>1448</v>
      </c>
      <c r="F1195" s="101"/>
      <c r="G1195" s="101"/>
      <c r="H1195" s="101"/>
      <c r="I1195" s="101"/>
      <c r="J1195" s="257"/>
      <c r="K1195" s="101"/>
      <c r="L1195" s="101"/>
      <c r="M1195" s="77"/>
      <c r="N1195" s="114" t="s">
        <v>1741</v>
      </c>
      <c r="O1195" s="114"/>
      <c r="P1195" s="49"/>
      <c r="Q1195" s="49" t="s">
        <v>351</v>
      </c>
      <c r="R1195" s="103"/>
      <c r="S1195" s="48" t="s">
        <v>1853</v>
      </c>
      <c r="T1195" s="76" t="s">
        <v>335</v>
      </c>
      <c r="U1195" s="89"/>
      <c r="V1195" s="90">
        <v>7</v>
      </c>
      <c r="W1195" s="399">
        <f t="shared" si="814"/>
        <v>164714.28571428571</v>
      </c>
      <c r="X1195" s="171" t="s">
        <v>3527</v>
      </c>
      <c r="Y1195" s="121"/>
      <c r="Z1195" s="473" t="s">
        <v>4575</v>
      </c>
      <c r="AA1195" s="473" t="s">
        <v>4575</v>
      </c>
      <c r="AB1195" s="473" t="s">
        <v>4576</v>
      </c>
      <c r="AC1195" s="121"/>
      <c r="AD1195" s="132">
        <v>43021</v>
      </c>
      <c r="AE1195" s="132"/>
      <c r="AF1195" s="132" t="str">
        <f t="shared" si="792"/>
        <v/>
      </c>
      <c r="AG1195" s="132">
        <f t="shared" si="793"/>
        <v>43021</v>
      </c>
      <c r="AH1195" s="132"/>
      <c r="AI1195" s="132"/>
      <c r="AJ1195" s="132"/>
      <c r="AK1195" s="112"/>
      <c r="AL1195" s="132"/>
      <c r="AM1195" s="213"/>
      <c r="AN1195" s="111">
        <v>1153000</v>
      </c>
      <c r="AO1195" s="49" t="str">
        <f t="shared" si="794"/>
        <v>大分県豊後大野市千歳町柴山字日向久保１９３２</v>
      </c>
      <c r="AP1195" s="49"/>
      <c r="AQ1195" s="89"/>
      <c r="AR1195" s="93"/>
      <c r="AS1195" s="89"/>
      <c r="AT1195" s="93"/>
      <c r="AU1195" s="89"/>
      <c r="AV1195" s="93"/>
      <c r="AW1195" s="107"/>
      <c r="AX1195" s="103"/>
      <c r="AY1195" s="391">
        <f t="shared" si="815"/>
        <v>0</v>
      </c>
      <c r="AZ1195" s="95" t="str">
        <f t="shared" si="816"/>
        <v/>
      </c>
      <c r="BA1195" s="49" t="str">
        <f t="shared" si="795"/>
        <v>大分県豊後大野市千歳町柴山字日向久保１９３２</v>
      </c>
      <c r="BB1195" s="48">
        <f t="shared" si="796"/>
        <v>7</v>
      </c>
      <c r="BC1195" s="96">
        <f t="shared" si="797"/>
        <v>0</v>
      </c>
      <c r="BD1195" s="89">
        <f t="shared" si="798"/>
        <v>0</v>
      </c>
      <c r="BE1195" s="97">
        <f t="shared" si="799"/>
        <v>0</v>
      </c>
      <c r="BF1195" s="97" t="str">
        <f t="shared" si="800"/>
        <v/>
      </c>
      <c r="BG1195" s="97">
        <f t="shared" si="801"/>
        <v>0</v>
      </c>
      <c r="BH1195" s="97">
        <f t="shared" si="802"/>
        <v>0</v>
      </c>
      <c r="BI1195" s="97">
        <f t="shared" si="803"/>
        <v>0</v>
      </c>
      <c r="BJ1195" s="97">
        <f t="shared" si="804"/>
        <v>0</v>
      </c>
      <c r="BK1195" s="97">
        <f t="shared" si="805"/>
        <v>0</v>
      </c>
      <c r="BL1195" s="97">
        <f t="shared" si="806"/>
        <v>0</v>
      </c>
      <c r="BM1195" s="97">
        <f t="shared" si="807"/>
        <v>0</v>
      </c>
      <c r="BN1195" s="97">
        <f t="shared" si="808"/>
        <v>0</v>
      </c>
      <c r="BO1195" s="97">
        <f t="shared" si="809"/>
        <v>0</v>
      </c>
      <c r="BP1195" s="97">
        <f t="shared" si="810"/>
        <v>0</v>
      </c>
      <c r="BQ1195" s="97">
        <f t="shared" si="811"/>
        <v>0</v>
      </c>
      <c r="BR1195" s="97">
        <f t="shared" si="812"/>
        <v>0</v>
      </c>
      <c r="BS1195" s="98" t="e">
        <f t="shared" si="813"/>
        <v>#VALUE!</v>
      </c>
      <c r="BT1195" s="184"/>
      <c r="BU1195" s="100"/>
      <c r="BV1195" s="103"/>
    </row>
    <row r="1196" spans="1:74" ht="31.5" customHeight="1" x14ac:dyDescent="0.25">
      <c r="A1196" s="74">
        <v>44</v>
      </c>
      <c r="B1196" s="75">
        <v>807</v>
      </c>
      <c r="C1196" s="114" t="s">
        <v>2103</v>
      </c>
      <c r="D1196" s="76" t="s">
        <v>3393</v>
      </c>
      <c r="E1196" s="76" t="s">
        <v>1448</v>
      </c>
      <c r="F1196" s="101"/>
      <c r="G1196" s="101"/>
      <c r="H1196" s="101"/>
      <c r="I1196" s="101"/>
      <c r="J1196" s="257"/>
      <c r="K1196" s="101"/>
      <c r="L1196" s="101"/>
      <c r="M1196" s="77"/>
      <c r="N1196" s="114" t="s">
        <v>1741</v>
      </c>
      <c r="O1196" s="114"/>
      <c r="P1196" s="49"/>
      <c r="Q1196" s="49" t="s">
        <v>351</v>
      </c>
      <c r="R1196" s="103"/>
      <c r="S1196" s="48" t="s">
        <v>1853</v>
      </c>
      <c r="T1196" s="76" t="s">
        <v>335</v>
      </c>
      <c r="U1196" s="89"/>
      <c r="V1196" s="90">
        <v>7</v>
      </c>
      <c r="W1196" s="399">
        <f t="shared" si="814"/>
        <v>164714.28571428571</v>
      </c>
      <c r="X1196" s="171" t="s">
        <v>3527</v>
      </c>
      <c r="Y1196" s="121"/>
      <c r="Z1196" s="473" t="s">
        <v>4575</v>
      </c>
      <c r="AA1196" s="473" t="s">
        <v>4575</v>
      </c>
      <c r="AB1196" s="473" t="s">
        <v>4576</v>
      </c>
      <c r="AC1196" s="121"/>
      <c r="AD1196" s="132">
        <v>43111</v>
      </c>
      <c r="AE1196" s="132"/>
      <c r="AF1196" s="132" t="str">
        <f t="shared" si="792"/>
        <v/>
      </c>
      <c r="AG1196" s="132">
        <f t="shared" si="793"/>
        <v>43111</v>
      </c>
      <c r="AH1196" s="132"/>
      <c r="AI1196" s="132"/>
      <c r="AJ1196" s="132"/>
      <c r="AK1196" s="112"/>
      <c r="AL1196" s="132"/>
      <c r="AM1196" s="213"/>
      <c r="AN1196" s="111">
        <v>1153000</v>
      </c>
      <c r="AO1196" s="49" t="str">
        <f t="shared" si="794"/>
        <v>大分県豊後大野市千歳町柴山字日向久保１９３２</v>
      </c>
      <c r="AP1196" s="49"/>
      <c r="AQ1196" s="89"/>
      <c r="AR1196" s="93"/>
      <c r="AS1196" s="89"/>
      <c r="AT1196" s="93"/>
      <c r="AU1196" s="89"/>
      <c r="AV1196" s="93"/>
      <c r="AW1196" s="107"/>
      <c r="AX1196" s="103"/>
      <c r="AY1196" s="391">
        <f t="shared" si="815"/>
        <v>0</v>
      </c>
      <c r="AZ1196" s="95" t="str">
        <f t="shared" si="816"/>
        <v/>
      </c>
      <c r="BA1196" s="49" t="str">
        <f t="shared" si="795"/>
        <v>大分県豊後大野市千歳町柴山字日向久保１９３２</v>
      </c>
      <c r="BB1196" s="48">
        <f t="shared" si="796"/>
        <v>7</v>
      </c>
      <c r="BC1196" s="96">
        <f t="shared" si="797"/>
        <v>0</v>
      </c>
      <c r="BD1196" s="89">
        <f t="shared" si="798"/>
        <v>0</v>
      </c>
      <c r="BE1196" s="97">
        <f t="shared" si="799"/>
        <v>0</v>
      </c>
      <c r="BF1196" s="97" t="str">
        <f t="shared" si="800"/>
        <v/>
      </c>
      <c r="BG1196" s="97">
        <f t="shared" si="801"/>
        <v>0</v>
      </c>
      <c r="BH1196" s="97">
        <f t="shared" si="802"/>
        <v>0</v>
      </c>
      <c r="BI1196" s="97">
        <f t="shared" si="803"/>
        <v>0</v>
      </c>
      <c r="BJ1196" s="97">
        <f t="shared" si="804"/>
        <v>0</v>
      </c>
      <c r="BK1196" s="97">
        <f t="shared" si="805"/>
        <v>0</v>
      </c>
      <c r="BL1196" s="97">
        <f t="shared" si="806"/>
        <v>0</v>
      </c>
      <c r="BM1196" s="97">
        <f t="shared" si="807"/>
        <v>0</v>
      </c>
      <c r="BN1196" s="97">
        <f t="shared" si="808"/>
        <v>0</v>
      </c>
      <c r="BO1196" s="97">
        <f t="shared" si="809"/>
        <v>0</v>
      </c>
      <c r="BP1196" s="97">
        <f t="shared" si="810"/>
        <v>0</v>
      </c>
      <c r="BQ1196" s="97">
        <f t="shared" si="811"/>
        <v>0</v>
      </c>
      <c r="BR1196" s="97">
        <f t="shared" si="812"/>
        <v>0</v>
      </c>
      <c r="BS1196" s="98" t="e">
        <f t="shared" si="813"/>
        <v>#VALUE!</v>
      </c>
      <c r="BT1196" s="183"/>
      <c r="BV1196" s="103"/>
    </row>
    <row r="1197" spans="1:74" ht="31.5" customHeight="1" x14ac:dyDescent="0.25">
      <c r="A1197" s="74">
        <v>45</v>
      </c>
      <c r="B1197" s="75">
        <v>818</v>
      </c>
      <c r="C1197" s="49" t="s">
        <v>2104</v>
      </c>
      <c r="D1197" s="76" t="s">
        <v>3393</v>
      </c>
      <c r="E1197" s="76" t="s">
        <v>1113</v>
      </c>
      <c r="F1197" s="101"/>
      <c r="G1197" s="101"/>
      <c r="H1197" s="101"/>
      <c r="I1197" s="101"/>
      <c r="J1197" s="257"/>
      <c r="K1197" s="101"/>
      <c r="L1197" s="101"/>
      <c r="M1197" s="76" t="s">
        <v>2371</v>
      </c>
      <c r="N1197" s="114" t="s">
        <v>1745</v>
      </c>
      <c r="O1197" s="114"/>
      <c r="P1197" s="49"/>
      <c r="Q1197" s="102" t="s">
        <v>359</v>
      </c>
      <c r="R1197" s="103" t="s">
        <v>360</v>
      </c>
      <c r="S1197" s="48" t="s">
        <v>1853</v>
      </c>
      <c r="T1197" s="76" t="s">
        <v>361</v>
      </c>
      <c r="U1197" s="89"/>
      <c r="V1197" s="90">
        <v>3</v>
      </c>
      <c r="W1197" s="399">
        <f t="shared" si="814"/>
        <v>347140666.66666669</v>
      </c>
      <c r="X1197" s="171" t="s">
        <v>3373</v>
      </c>
      <c r="Y1197" s="121"/>
      <c r="Z1197" s="473" t="s">
        <v>4576</v>
      </c>
      <c r="AA1197" s="473" t="s">
        <v>4575</v>
      </c>
      <c r="AB1197" s="473" t="s">
        <v>4576</v>
      </c>
      <c r="AC1197" s="121"/>
      <c r="AD1197" s="132">
        <v>42865</v>
      </c>
      <c r="AE1197" s="132"/>
      <c r="AF1197" s="132" t="str">
        <f t="shared" si="792"/>
        <v/>
      </c>
      <c r="AG1197" s="132">
        <f t="shared" si="793"/>
        <v>42865</v>
      </c>
      <c r="AH1197" s="132"/>
      <c r="AI1197" s="132"/>
      <c r="AJ1197" s="132"/>
      <c r="AK1197" s="112"/>
      <c r="AL1197" s="132"/>
      <c r="AM1197" s="213"/>
      <c r="AN1197" s="111">
        <v>1041422000</v>
      </c>
      <c r="AO1197" s="49" t="str">
        <f t="shared" si="794"/>
        <v>宮崎県えびの市島内平松１１５４－１～３</v>
      </c>
      <c r="AP1197" s="49"/>
      <c r="AQ1197" s="89"/>
      <c r="AR1197" s="93"/>
      <c r="AS1197" s="89"/>
      <c r="AT1197" s="93"/>
      <c r="AU1197" s="89"/>
      <c r="AV1197" s="93"/>
      <c r="AW1197" s="107"/>
      <c r="AX1197" s="103"/>
      <c r="AY1197" s="391">
        <f t="shared" si="815"/>
        <v>0</v>
      </c>
      <c r="AZ1197" s="95" t="str">
        <f t="shared" si="816"/>
        <v/>
      </c>
      <c r="BA1197" s="49" t="str">
        <f t="shared" si="795"/>
        <v>宮崎県えびの市島内平松１１５４－１～３</v>
      </c>
      <c r="BB1197" s="48">
        <f t="shared" si="796"/>
        <v>3</v>
      </c>
      <c r="BC1197" s="96">
        <f t="shared" si="797"/>
        <v>0</v>
      </c>
      <c r="BD1197" s="89">
        <f t="shared" si="798"/>
        <v>0</v>
      </c>
      <c r="BE1197" s="97">
        <f t="shared" si="799"/>
        <v>0</v>
      </c>
      <c r="BF1197" s="97" t="str">
        <f t="shared" si="800"/>
        <v/>
      </c>
      <c r="BG1197" s="97">
        <f t="shared" si="801"/>
        <v>0</v>
      </c>
      <c r="BH1197" s="97">
        <f t="shared" si="802"/>
        <v>0</v>
      </c>
      <c r="BI1197" s="97">
        <f t="shared" si="803"/>
        <v>0</v>
      </c>
      <c r="BJ1197" s="97">
        <f t="shared" si="804"/>
        <v>0</v>
      </c>
      <c r="BK1197" s="97">
        <f t="shared" si="805"/>
        <v>0</v>
      </c>
      <c r="BL1197" s="97">
        <f t="shared" si="806"/>
        <v>0</v>
      </c>
      <c r="BM1197" s="97">
        <f t="shared" si="807"/>
        <v>0</v>
      </c>
      <c r="BN1197" s="97">
        <f t="shared" si="808"/>
        <v>0</v>
      </c>
      <c r="BO1197" s="97">
        <f t="shared" si="809"/>
        <v>0</v>
      </c>
      <c r="BP1197" s="97">
        <f t="shared" si="810"/>
        <v>0</v>
      </c>
      <c r="BQ1197" s="97">
        <f t="shared" si="811"/>
        <v>0</v>
      </c>
      <c r="BR1197" s="97">
        <f t="shared" si="812"/>
        <v>0</v>
      </c>
      <c r="BS1197" s="98" t="e">
        <f t="shared" si="813"/>
        <v>#VALUE!</v>
      </c>
      <c r="BT1197" s="183"/>
      <c r="BV1197" s="103" t="s">
        <v>4681</v>
      </c>
    </row>
    <row r="1198" spans="1:74" s="100" customFormat="1" ht="31.5" customHeight="1" x14ac:dyDescent="0.25">
      <c r="A1198" s="74">
        <v>45</v>
      </c>
      <c r="B1198" s="75">
        <v>817</v>
      </c>
      <c r="C1198" s="49" t="s">
        <v>2104</v>
      </c>
      <c r="D1198" s="76" t="s">
        <v>3393</v>
      </c>
      <c r="E1198" s="76" t="s">
        <v>1113</v>
      </c>
      <c r="F1198" s="101"/>
      <c r="G1198" s="101"/>
      <c r="H1198" s="101"/>
      <c r="I1198" s="101"/>
      <c r="J1198" s="257"/>
      <c r="K1198" s="101"/>
      <c r="L1198" s="101"/>
      <c r="M1198" s="76" t="s">
        <v>2371</v>
      </c>
      <c r="N1198" s="114" t="s">
        <v>1745</v>
      </c>
      <c r="O1198" s="114"/>
      <c r="P1198" s="49"/>
      <c r="Q1198" s="102" t="s">
        <v>359</v>
      </c>
      <c r="R1198" s="103" t="s">
        <v>360</v>
      </c>
      <c r="S1198" s="48" t="s">
        <v>1853</v>
      </c>
      <c r="T1198" s="76" t="s">
        <v>361</v>
      </c>
      <c r="U1198" s="89"/>
      <c r="V1198" s="90">
        <v>3</v>
      </c>
      <c r="W1198" s="399">
        <f t="shared" si="814"/>
        <v>8904666.666666666</v>
      </c>
      <c r="X1198" s="171" t="s">
        <v>3373</v>
      </c>
      <c r="Y1198" s="121"/>
      <c r="Z1198" s="473" t="s">
        <v>4576</v>
      </c>
      <c r="AA1198" s="473" t="s">
        <v>4575</v>
      </c>
      <c r="AB1198" s="473" t="s">
        <v>4576</v>
      </c>
      <c r="AC1198" s="121"/>
      <c r="AD1198" s="132">
        <v>43028</v>
      </c>
      <c r="AE1198" s="132"/>
      <c r="AF1198" s="132" t="str">
        <f t="shared" si="792"/>
        <v/>
      </c>
      <c r="AG1198" s="132">
        <f t="shared" si="793"/>
        <v>43028</v>
      </c>
      <c r="AH1198" s="132"/>
      <c r="AI1198" s="132"/>
      <c r="AJ1198" s="132"/>
      <c r="AK1198" s="112"/>
      <c r="AL1198" s="132"/>
      <c r="AM1198" s="213"/>
      <c r="AN1198" s="111">
        <v>26714000</v>
      </c>
      <c r="AO1198" s="49" t="str">
        <f t="shared" si="794"/>
        <v>宮崎県えびの市島内平松１１５４－１～３</v>
      </c>
      <c r="AP1198" s="49"/>
      <c r="AQ1198" s="89"/>
      <c r="AR1198" s="93"/>
      <c r="AS1198" s="89"/>
      <c r="AT1198" s="93"/>
      <c r="AU1198" s="89"/>
      <c r="AV1198" s="93"/>
      <c r="AW1198" s="107"/>
      <c r="AX1198" s="103"/>
      <c r="AY1198" s="391">
        <f t="shared" si="815"/>
        <v>0</v>
      </c>
      <c r="AZ1198" s="95" t="str">
        <f t="shared" si="816"/>
        <v/>
      </c>
      <c r="BA1198" s="49" t="str">
        <f t="shared" si="795"/>
        <v>宮崎県えびの市島内平松１１５４－１～３</v>
      </c>
      <c r="BB1198" s="48">
        <f t="shared" si="796"/>
        <v>3</v>
      </c>
      <c r="BC1198" s="96">
        <f t="shared" si="797"/>
        <v>0</v>
      </c>
      <c r="BD1198" s="89">
        <f t="shared" si="798"/>
        <v>0</v>
      </c>
      <c r="BE1198" s="97">
        <f t="shared" si="799"/>
        <v>0</v>
      </c>
      <c r="BF1198" s="97" t="str">
        <f t="shared" si="800"/>
        <v/>
      </c>
      <c r="BG1198" s="97">
        <f t="shared" si="801"/>
        <v>0</v>
      </c>
      <c r="BH1198" s="97">
        <f t="shared" si="802"/>
        <v>0</v>
      </c>
      <c r="BI1198" s="97">
        <f t="shared" si="803"/>
        <v>0</v>
      </c>
      <c r="BJ1198" s="97">
        <f t="shared" si="804"/>
        <v>0</v>
      </c>
      <c r="BK1198" s="97">
        <f t="shared" si="805"/>
        <v>0</v>
      </c>
      <c r="BL1198" s="97">
        <f t="shared" si="806"/>
        <v>0</v>
      </c>
      <c r="BM1198" s="97">
        <f t="shared" si="807"/>
        <v>0</v>
      </c>
      <c r="BN1198" s="97">
        <f t="shared" si="808"/>
        <v>0</v>
      </c>
      <c r="BO1198" s="97">
        <f t="shared" si="809"/>
        <v>0</v>
      </c>
      <c r="BP1198" s="97">
        <f t="shared" si="810"/>
        <v>0</v>
      </c>
      <c r="BQ1198" s="97">
        <f t="shared" si="811"/>
        <v>0</v>
      </c>
      <c r="BR1198" s="97">
        <f t="shared" si="812"/>
        <v>0</v>
      </c>
      <c r="BS1198" s="98" t="e">
        <f t="shared" si="813"/>
        <v>#VALUE!</v>
      </c>
      <c r="BT1198" s="183"/>
      <c r="BU1198" s="58"/>
      <c r="BV1198" s="103" t="s">
        <v>4681</v>
      </c>
    </row>
    <row r="1199" spans="1:74" ht="31.5" customHeight="1" x14ac:dyDescent="0.25">
      <c r="A1199" s="74">
        <v>45</v>
      </c>
      <c r="B1199" s="75">
        <v>816</v>
      </c>
      <c r="C1199" s="49" t="s">
        <v>2104</v>
      </c>
      <c r="D1199" s="76" t="s">
        <v>3393</v>
      </c>
      <c r="E1199" s="76" t="s">
        <v>1113</v>
      </c>
      <c r="F1199" s="101"/>
      <c r="G1199" s="101"/>
      <c r="H1199" s="101"/>
      <c r="I1199" s="101"/>
      <c r="J1199" s="257"/>
      <c r="K1199" s="101"/>
      <c r="L1199" s="101"/>
      <c r="M1199" s="76" t="s">
        <v>2371</v>
      </c>
      <c r="N1199" s="114" t="s">
        <v>1745</v>
      </c>
      <c r="O1199" s="114"/>
      <c r="P1199" s="49"/>
      <c r="Q1199" s="102" t="s">
        <v>359</v>
      </c>
      <c r="R1199" s="103" t="s">
        <v>360</v>
      </c>
      <c r="S1199" s="48" t="s">
        <v>1853</v>
      </c>
      <c r="T1199" s="76" t="s">
        <v>361</v>
      </c>
      <c r="U1199" s="89"/>
      <c r="V1199" s="90">
        <v>3</v>
      </c>
      <c r="W1199" s="399">
        <f t="shared" si="814"/>
        <v>8834000</v>
      </c>
      <c r="X1199" s="171" t="s">
        <v>3373</v>
      </c>
      <c r="Y1199" s="121"/>
      <c r="Z1199" s="473" t="s">
        <v>4576</v>
      </c>
      <c r="AA1199" s="473" t="s">
        <v>4575</v>
      </c>
      <c r="AB1199" s="473" t="s">
        <v>4576</v>
      </c>
      <c r="AC1199" s="121"/>
      <c r="AD1199" s="132">
        <v>43272</v>
      </c>
      <c r="AE1199" s="132"/>
      <c r="AF1199" s="132" t="str">
        <f t="shared" si="792"/>
        <v/>
      </c>
      <c r="AG1199" s="132">
        <f t="shared" si="793"/>
        <v>43272</v>
      </c>
      <c r="AH1199" s="132"/>
      <c r="AI1199" s="132"/>
      <c r="AJ1199" s="132"/>
      <c r="AK1199" s="112"/>
      <c r="AL1199" s="132"/>
      <c r="AM1199" s="213"/>
      <c r="AN1199" s="111">
        <v>26502000</v>
      </c>
      <c r="AO1199" s="49" t="str">
        <f t="shared" si="794"/>
        <v>宮崎県えびの市島内平松１１５４－１～３</v>
      </c>
      <c r="AP1199" s="49"/>
      <c r="AQ1199" s="89"/>
      <c r="AR1199" s="93"/>
      <c r="AS1199" s="89"/>
      <c r="AT1199" s="93"/>
      <c r="AU1199" s="89"/>
      <c r="AV1199" s="93"/>
      <c r="AW1199" s="107"/>
      <c r="AX1199" s="103"/>
      <c r="AY1199" s="391">
        <f t="shared" si="815"/>
        <v>0</v>
      </c>
      <c r="AZ1199" s="95" t="str">
        <f t="shared" si="816"/>
        <v/>
      </c>
      <c r="BA1199" s="49" t="str">
        <f t="shared" si="795"/>
        <v>宮崎県えびの市島内平松１１５４－１～３</v>
      </c>
      <c r="BB1199" s="48">
        <f t="shared" si="796"/>
        <v>3</v>
      </c>
      <c r="BC1199" s="96">
        <f t="shared" si="797"/>
        <v>0</v>
      </c>
      <c r="BD1199" s="89">
        <f t="shared" si="798"/>
        <v>0</v>
      </c>
      <c r="BE1199" s="97">
        <f t="shared" si="799"/>
        <v>0</v>
      </c>
      <c r="BF1199" s="97" t="str">
        <f t="shared" si="800"/>
        <v/>
      </c>
      <c r="BG1199" s="97">
        <f t="shared" si="801"/>
        <v>0</v>
      </c>
      <c r="BH1199" s="97">
        <f t="shared" si="802"/>
        <v>0</v>
      </c>
      <c r="BI1199" s="97">
        <f t="shared" si="803"/>
        <v>0</v>
      </c>
      <c r="BJ1199" s="97">
        <f t="shared" si="804"/>
        <v>0</v>
      </c>
      <c r="BK1199" s="97">
        <f t="shared" si="805"/>
        <v>0</v>
      </c>
      <c r="BL1199" s="97">
        <f t="shared" si="806"/>
        <v>0</v>
      </c>
      <c r="BM1199" s="97">
        <f t="shared" si="807"/>
        <v>0</v>
      </c>
      <c r="BN1199" s="97">
        <f t="shared" si="808"/>
        <v>0</v>
      </c>
      <c r="BO1199" s="97">
        <f t="shared" si="809"/>
        <v>0</v>
      </c>
      <c r="BP1199" s="97">
        <f t="shared" si="810"/>
        <v>0</v>
      </c>
      <c r="BQ1199" s="97">
        <f t="shared" si="811"/>
        <v>0</v>
      </c>
      <c r="BR1199" s="97">
        <f t="shared" si="812"/>
        <v>0</v>
      </c>
      <c r="BS1199" s="98" t="e">
        <f t="shared" si="813"/>
        <v>#VALUE!</v>
      </c>
      <c r="BT1199" s="183"/>
      <c r="BV1199" s="103" t="s">
        <v>4681</v>
      </c>
    </row>
    <row r="1200" spans="1:74" s="154" customFormat="1" ht="31.5" customHeight="1" x14ac:dyDescent="0.25">
      <c r="A1200" s="74">
        <v>45</v>
      </c>
      <c r="B1200" s="75">
        <v>815</v>
      </c>
      <c r="C1200" s="49" t="s">
        <v>2104</v>
      </c>
      <c r="D1200" s="76" t="s">
        <v>3393</v>
      </c>
      <c r="E1200" s="76" t="s">
        <v>1113</v>
      </c>
      <c r="F1200" s="101"/>
      <c r="G1200" s="101"/>
      <c r="H1200" s="101"/>
      <c r="I1200" s="101"/>
      <c r="J1200" s="257"/>
      <c r="K1200" s="101"/>
      <c r="L1200" s="101"/>
      <c r="M1200" s="76" t="s">
        <v>2371</v>
      </c>
      <c r="N1200" s="114" t="s">
        <v>1745</v>
      </c>
      <c r="O1200" s="114"/>
      <c r="P1200" s="49"/>
      <c r="Q1200" s="102" t="s">
        <v>359</v>
      </c>
      <c r="R1200" s="103" t="s">
        <v>360</v>
      </c>
      <c r="S1200" s="48" t="s">
        <v>1853</v>
      </c>
      <c r="T1200" s="76" t="s">
        <v>361</v>
      </c>
      <c r="U1200" s="89"/>
      <c r="V1200" s="90">
        <v>3</v>
      </c>
      <c r="W1200" s="399">
        <f t="shared" si="814"/>
        <v>8810333.333333334</v>
      </c>
      <c r="X1200" s="171" t="s">
        <v>3373</v>
      </c>
      <c r="Y1200" s="121"/>
      <c r="Z1200" s="473" t="s">
        <v>4576</v>
      </c>
      <c r="AA1200" s="473" t="s">
        <v>4575</v>
      </c>
      <c r="AB1200" s="473" t="s">
        <v>4576</v>
      </c>
      <c r="AC1200" s="121"/>
      <c r="AD1200" s="132">
        <v>43119</v>
      </c>
      <c r="AE1200" s="132"/>
      <c r="AF1200" s="132" t="str">
        <f t="shared" ref="AF1200:AF1231" si="817">+IF(AD1200=AE1200,"SAME","")</f>
        <v/>
      </c>
      <c r="AG1200" s="132">
        <f t="shared" ref="AG1200:AG1231" si="818">+IF(AE1200="",AD1200,IF(AD1200&gt;AE1200,AE1200,AD1200))</f>
        <v>43119</v>
      </c>
      <c r="AH1200" s="132"/>
      <c r="AI1200" s="132"/>
      <c r="AJ1200" s="132"/>
      <c r="AK1200" s="112"/>
      <c r="AL1200" s="132"/>
      <c r="AM1200" s="213"/>
      <c r="AN1200" s="111">
        <v>26431000</v>
      </c>
      <c r="AO1200" s="49" t="str">
        <f t="shared" ref="AO1200:AO1231" si="819">N1200</f>
        <v>宮崎県えびの市島内平松１１５４－１～３</v>
      </c>
      <c r="AP1200" s="49"/>
      <c r="AQ1200" s="89"/>
      <c r="AR1200" s="93"/>
      <c r="AS1200" s="89"/>
      <c r="AT1200" s="93"/>
      <c r="AU1200" s="89"/>
      <c r="AV1200" s="93"/>
      <c r="AW1200" s="107"/>
      <c r="AX1200" s="103"/>
      <c r="AY1200" s="391">
        <f t="shared" si="815"/>
        <v>0</v>
      </c>
      <c r="AZ1200" s="95" t="str">
        <f t="shared" si="816"/>
        <v/>
      </c>
      <c r="BA1200" s="49" t="str">
        <f t="shared" ref="BA1200:BA1231" si="820">N1200</f>
        <v>宮崎県えびの市島内平松１１５４－１～３</v>
      </c>
      <c r="BB1200" s="48">
        <f t="shared" ref="BB1200:BB1231" si="821">V1200</f>
        <v>3</v>
      </c>
      <c r="BC1200" s="96">
        <f t="shared" ref="BC1200:BC1231" si="822">Y1200</f>
        <v>0</v>
      </c>
      <c r="BD1200" s="89">
        <f t="shared" ref="BD1200:BD1231" si="823">AC1200</f>
        <v>0</v>
      </c>
      <c r="BE1200" s="97">
        <f t="shared" ref="BE1200:BE1231" si="824">IF(OR(AC1200="期限未記載",AC1200="期限超過"),AZ1200,0)</f>
        <v>0</v>
      </c>
      <c r="BF1200" s="97" t="str">
        <f t="shared" ref="BF1200:BF1231" si="825">IF(AND(BD1200&lt;=43506,BD1200&lt;&gt;""),AZ1200,0)</f>
        <v/>
      </c>
      <c r="BG1200" s="97">
        <f t="shared" ref="BG1200:BG1231" si="826">IF(AND(BD1200&lt;=43511,BD1200&gt;=43507),AZ1200,0)</f>
        <v>0</v>
      </c>
      <c r="BH1200" s="97">
        <f t="shared" ref="BH1200:BH1231" si="827">IF(AND(BD1200&lt;=43516,BD1200&gt;=43512),AZ1200,0)</f>
        <v>0</v>
      </c>
      <c r="BI1200" s="97">
        <f t="shared" ref="BI1200:BI1231" si="828">IF(AND(BD1200&lt;=43521,BD1200&gt;=43517),AZ1200,0)</f>
        <v>0</v>
      </c>
      <c r="BJ1200" s="97">
        <f t="shared" ref="BJ1200:BJ1231" si="829">IF(AND(BD1200&lt;=43524,BD1200&gt;=43522),AZ1200,0)</f>
        <v>0</v>
      </c>
      <c r="BK1200" s="97">
        <f t="shared" ref="BK1200:BK1231" si="830">IF(AND(BD1200&lt;=43529,BD1200&gt;=43525),AZ1200,0)</f>
        <v>0</v>
      </c>
      <c r="BL1200" s="97">
        <f t="shared" ref="BL1200:BL1231" si="831">IF(AND(BD1200&lt;=43534,BD1200&gt;=43530),AZ1200,0)</f>
        <v>0</v>
      </c>
      <c r="BM1200" s="97">
        <f t="shared" ref="BM1200:BM1231" si="832">IF(AND(BD1200&lt;=43539,BD1200&gt;=43535),AZ1200,0)</f>
        <v>0</v>
      </c>
      <c r="BN1200" s="97">
        <f t="shared" ref="BN1200:BN1231" si="833">IF(AND(BD1200&lt;=43544,BD1200&gt;=43540),AZ1200,0)</f>
        <v>0</v>
      </c>
      <c r="BO1200" s="97">
        <f t="shared" ref="BO1200:BO1231" si="834">IF(AND(BD1200&lt;=43549,BD1200&gt;=43545),AZ1200,0)</f>
        <v>0</v>
      </c>
      <c r="BP1200" s="97">
        <f t="shared" ref="BP1200:BP1231" si="835">IF(AND(BD1200&lt;=43555,BD1200&gt;=43550),AZ1200,0)</f>
        <v>0</v>
      </c>
      <c r="BQ1200" s="97">
        <f t="shared" ref="BQ1200:BQ1231" si="836">IF(AND(BD1200&lt;=43560,BD1200&gt;=43556),AZ1200,0)</f>
        <v>0</v>
      </c>
      <c r="BR1200" s="97">
        <f t="shared" ref="BR1200:BR1231" si="837">IF(AND($BD1200&lt;=43565,$BD1200&gt;=43561),$AZ1200,0)</f>
        <v>0</v>
      </c>
      <c r="BS1200" s="98" t="e">
        <f t="shared" ref="BS1200:BS1231" si="838">AZ1200-SUM(BE1200:BR1200)</f>
        <v>#VALUE!</v>
      </c>
      <c r="BT1200" s="183"/>
      <c r="BU1200" s="58"/>
      <c r="BV1200" s="103" t="s">
        <v>4681</v>
      </c>
    </row>
    <row r="1201" spans="1:74" ht="31.5" customHeight="1" x14ac:dyDescent="0.25">
      <c r="A1201" s="74">
        <v>45</v>
      </c>
      <c r="B1201" s="75">
        <v>822</v>
      </c>
      <c r="C1201" s="49" t="s">
        <v>2107</v>
      </c>
      <c r="D1201" s="349" t="s">
        <v>4126</v>
      </c>
      <c r="E1201" s="76" t="s">
        <v>1071</v>
      </c>
      <c r="F1201" s="101"/>
      <c r="G1201" s="101"/>
      <c r="H1201" s="101"/>
      <c r="I1201" s="101"/>
      <c r="J1201" s="257"/>
      <c r="K1201" s="101"/>
      <c r="L1201" s="380" t="s">
        <v>4226</v>
      </c>
      <c r="M1201" s="76" t="s">
        <v>2371</v>
      </c>
      <c r="N1201" s="114" t="s">
        <v>1141</v>
      </c>
      <c r="O1201" s="114"/>
      <c r="P1201" s="76" t="str">
        <f>IF(COUNTIF(N1201,"*未確定*"),"番地未確定","")</f>
        <v/>
      </c>
      <c r="Q1201" s="102" t="s">
        <v>72</v>
      </c>
      <c r="R1201" s="103" t="s">
        <v>71</v>
      </c>
      <c r="S1201" s="48" t="s">
        <v>1853</v>
      </c>
      <c r="T1201" s="76" t="s">
        <v>70</v>
      </c>
      <c r="U1201" s="89">
        <v>42893</v>
      </c>
      <c r="V1201" s="90">
        <v>2</v>
      </c>
      <c r="W1201" s="399">
        <f t="shared" si="814"/>
        <v>490818</v>
      </c>
      <c r="X1201" s="171" t="s">
        <v>3374</v>
      </c>
      <c r="Y1201" s="419"/>
      <c r="Z1201" s="473" t="s">
        <v>4630</v>
      </c>
      <c r="AA1201" s="473" t="s">
        <v>4631</v>
      </c>
      <c r="AB1201" s="473" t="s">
        <v>4631</v>
      </c>
      <c r="AC1201" s="132" t="str">
        <f>IF(AZ1201=0,"【支払済】","")</f>
        <v>【支払済】</v>
      </c>
      <c r="AD1201" s="132">
        <v>42576</v>
      </c>
      <c r="AE1201" s="132">
        <v>42576</v>
      </c>
      <c r="AF1201" s="132" t="str">
        <f t="shared" si="817"/>
        <v>SAME</v>
      </c>
      <c r="AG1201" s="132">
        <f t="shared" si="818"/>
        <v>42576</v>
      </c>
      <c r="AH1201" s="132"/>
      <c r="AI1201" s="204"/>
      <c r="AJ1201" s="205"/>
      <c r="AK1201" s="206"/>
      <c r="AL1201" s="207"/>
      <c r="AM1201" s="208">
        <v>981636</v>
      </c>
      <c r="AN1201" s="93"/>
      <c r="AO1201" s="49" t="str">
        <f t="shared" si="819"/>
        <v>宮崎県宮崎市田吉４３５６－１－１</v>
      </c>
      <c r="AP1201" s="208"/>
      <c r="AQ1201" s="89">
        <v>42893</v>
      </c>
      <c r="AR1201" s="93">
        <v>981636</v>
      </c>
      <c r="AS1201" s="89"/>
      <c r="AT1201" s="93"/>
      <c r="AU1201" s="89"/>
      <c r="AV1201" s="93"/>
      <c r="AW1201" s="107"/>
      <c r="AX1201" s="103"/>
      <c r="AY1201" s="391">
        <f t="shared" si="815"/>
        <v>981636</v>
      </c>
      <c r="AZ1201" s="95">
        <f t="shared" si="816"/>
        <v>0</v>
      </c>
      <c r="BA1201" s="49" t="str">
        <f t="shared" si="820"/>
        <v>宮崎県宮崎市田吉４３５６－１－１</v>
      </c>
      <c r="BB1201" s="48">
        <f t="shared" si="821"/>
        <v>2</v>
      </c>
      <c r="BC1201" s="96">
        <f t="shared" si="822"/>
        <v>0</v>
      </c>
      <c r="BD1201" s="89" t="str">
        <f t="shared" si="823"/>
        <v>【支払済】</v>
      </c>
      <c r="BE1201" s="97">
        <f t="shared" si="824"/>
        <v>0</v>
      </c>
      <c r="BF1201" s="97">
        <f t="shared" si="825"/>
        <v>0</v>
      </c>
      <c r="BG1201" s="97">
        <f t="shared" si="826"/>
        <v>0</v>
      </c>
      <c r="BH1201" s="97">
        <f t="shared" si="827"/>
        <v>0</v>
      </c>
      <c r="BI1201" s="97">
        <f t="shared" si="828"/>
        <v>0</v>
      </c>
      <c r="BJ1201" s="97">
        <f t="shared" si="829"/>
        <v>0</v>
      </c>
      <c r="BK1201" s="97">
        <f t="shared" si="830"/>
        <v>0</v>
      </c>
      <c r="BL1201" s="97">
        <f t="shared" si="831"/>
        <v>0</v>
      </c>
      <c r="BM1201" s="97">
        <f t="shared" si="832"/>
        <v>0</v>
      </c>
      <c r="BN1201" s="97">
        <f t="shared" si="833"/>
        <v>0</v>
      </c>
      <c r="BO1201" s="97">
        <f t="shared" si="834"/>
        <v>0</v>
      </c>
      <c r="BP1201" s="97">
        <f t="shared" si="835"/>
        <v>0</v>
      </c>
      <c r="BQ1201" s="97">
        <f t="shared" si="836"/>
        <v>0</v>
      </c>
      <c r="BR1201" s="97">
        <f t="shared" si="837"/>
        <v>0</v>
      </c>
      <c r="BS1201" s="98">
        <f t="shared" si="838"/>
        <v>0</v>
      </c>
      <c r="BT1201" s="183"/>
      <c r="BV1201" s="492"/>
    </row>
    <row r="1202" spans="1:74" ht="31.5" customHeight="1" x14ac:dyDescent="0.25">
      <c r="A1202" s="74">
        <v>45</v>
      </c>
      <c r="B1202" s="75">
        <v>819</v>
      </c>
      <c r="C1202" s="114" t="s">
        <v>2105</v>
      </c>
      <c r="D1202" s="349" t="s">
        <v>4126</v>
      </c>
      <c r="E1202" s="76" t="s">
        <v>1137</v>
      </c>
      <c r="F1202" s="101"/>
      <c r="G1202" s="101"/>
      <c r="H1202" s="101"/>
      <c r="I1202" s="101"/>
      <c r="J1202" s="257"/>
      <c r="K1202" s="101"/>
      <c r="L1202" s="380" t="s">
        <v>4213</v>
      </c>
      <c r="M1202" s="76" t="s">
        <v>2371</v>
      </c>
      <c r="N1202" s="114" t="s">
        <v>4634</v>
      </c>
      <c r="O1202" s="114"/>
      <c r="P1202" s="76" t="str">
        <f>IF(COUNTIF(N1202,"*未確定*"),"番地未確定","")</f>
        <v/>
      </c>
      <c r="Q1202" s="102" t="s">
        <v>77</v>
      </c>
      <c r="R1202" s="103" t="s">
        <v>76</v>
      </c>
      <c r="S1202" s="48" t="s">
        <v>1853</v>
      </c>
      <c r="T1202" s="76" t="s">
        <v>73</v>
      </c>
      <c r="U1202" s="89"/>
      <c r="V1202" s="90">
        <v>1</v>
      </c>
      <c r="W1202" s="399">
        <f t="shared" si="814"/>
        <v>958763</v>
      </c>
      <c r="X1202" s="171" t="s">
        <v>3375</v>
      </c>
      <c r="Y1202" s="419"/>
      <c r="Z1202" s="473" t="s">
        <v>4630</v>
      </c>
      <c r="AA1202" s="473" t="s">
        <v>4630</v>
      </c>
      <c r="AB1202" s="473" t="s">
        <v>4631</v>
      </c>
      <c r="AC1202" s="132" t="str">
        <f>IF(AZ1202=0,"【支払済】","")</f>
        <v>【支払済】</v>
      </c>
      <c r="AD1202" s="132">
        <v>42825</v>
      </c>
      <c r="AE1202" s="132">
        <v>42825</v>
      </c>
      <c r="AF1202" s="132" t="str">
        <f t="shared" si="817"/>
        <v>SAME</v>
      </c>
      <c r="AG1202" s="132">
        <f t="shared" si="818"/>
        <v>42825</v>
      </c>
      <c r="AH1202" s="132"/>
      <c r="AI1202" s="204"/>
      <c r="AJ1202" s="205"/>
      <c r="AK1202" s="206"/>
      <c r="AL1202" s="207"/>
      <c r="AM1202" s="208">
        <v>958763</v>
      </c>
      <c r="AN1202" s="93"/>
      <c r="AO1202" s="49" t="str">
        <f t="shared" si="819"/>
        <v>宮崎県串間市都井２１６０－１→２１０６－１</v>
      </c>
      <c r="AP1202" s="208"/>
      <c r="AQ1202" s="89">
        <v>42879</v>
      </c>
      <c r="AR1202" s="93">
        <v>958763</v>
      </c>
      <c r="AS1202" s="89"/>
      <c r="AT1202" s="93"/>
      <c r="AU1202" s="89"/>
      <c r="AV1202" s="93"/>
      <c r="AW1202" s="107"/>
      <c r="AX1202" s="103"/>
      <c r="AY1202" s="391">
        <f t="shared" si="815"/>
        <v>958763</v>
      </c>
      <c r="AZ1202" s="95">
        <f t="shared" si="816"/>
        <v>0</v>
      </c>
      <c r="BA1202" s="49" t="str">
        <f t="shared" si="820"/>
        <v>宮崎県串間市都井２１６０－１→２１０６－１</v>
      </c>
      <c r="BB1202" s="48">
        <f t="shared" si="821"/>
        <v>1</v>
      </c>
      <c r="BC1202" s="96">
        <f t="shared" si="822"/>
        <v>0</v>
      </c>
      <c r="BD1202" s="89" t="str">
        <f t="shared" si="823"/>
        <v>【支払済】</v>
      </c>
      <c r="BE1202" s="97">
        <f t="shared" si="824"/>
        <v>0</v>
      </c>
      <c r="BF1202" s="97">
        <f t="shared" si="825"/>
        <v>0</v>
      </c>
      <c r="BG1202" s="97">
        <f t="shared" si="826"/>
        <v>0</v>
      </c>
      <c r="BH1202" s="97">
        <f t="shared" si="827"/>
        <v>0</v>
      </c>
      <c r="BI1202" s="97">
        <f t="shared" si="828"/>
        <v>0</v>
      </c>
      <c r="BJ1202" s="97">
        <f t="shared" si="829"/>
        <v>0</v>
      </c>
      <c r="BK1202" s="97">
        <f t="shared" si="830"/>
        <v>0</v>
      </c>
      <c r="BL1202" s="97">
        <f t="shared" si="831"/>
        <v>0</v>
      </c>
      <c r="BM1202" s="97">
        <f t="shared" si="832"/>
        <v>0</v>
      </c>
      <c r="BN1202" s="97">
        <f t="shared" si="833"/>
        <v>0</v>
      </c>
      <c r="BO1202" s="97">
        <f t="shared" si="834"/>
        <v>0</v>
      </c>
      <c r="BP1202" s="97">
        <f t="shared" si="835"/>
        <v>0</v>
      </c>
      <c r="BQ1202" s="97">
        <f t="shared" si="836"/>
        <v>0</v>
      </c>
      <c r="BR1202" s="97">
        <f t="shared" si="837"/>
        <v>0</v>
      </c>
      <c r="BS1202" s="98">
        <f t="shared" si="838"/>
        <v>0</v>
      </c>
      <c r="BT1202" s="183"/>
      <c r="BV1202" s="492" t="s">
        <v>4635</v>
      </c>
    </row>
    <row r="1203" spans="1:74" ht="31.5" customHeight="1" x14ac:dyDescent="0.25">
      <c r="A1203" s="74">
        <v>45</v>
      </c>
      <c r="B1203" s="75">
        <v>814</v>
      </c>
      <c r="C1203" s="49" t="s">
        <v>354</v>
      </c>
      <c r="D1203" s="76" t="s">
        <v>3393</v>
      </c>
      <c r="E1203" s="76" t="s">
        <v>1225</v>
      </c>
      <c r="F1203" s="101"/>
      <c r="G1203" s="101"/>
      <c r="H1203" s="101"/>
      <c r="I1203" s="101"/>
      <c r="J1203" s="257"/>
      <c r="K1203" s="101"/>
      <c r="L1203" s="101"/>
      <c r="M1203" s="77" t="s">
        <v>3442</v>
      </c>
      <c r="N1203" s="114" t="s">
        <v>1744</v>
      </c>
      <c r="O1203" s="114"/>
      <c r="P1203" s="49"/>
      <c r="Q1203" s="102" t="s">
        <v>355</v>
      </c>
      <c r="R1203" s="129" t="s">
        <v>356</v>
      </c>
      <c r="S1203" s="48" t="s">
        <v>1853</v>
      </c>
      <c r="T1203" s="76" t="s">
        <v>357</v>
      </c>
      <c r="U1203" s="89"/>
      <c r="V1203" s="90">
        <v>7</v>
      </c>
      <c r="W1203" s="399">
        <f t="shared" si="814"/>
        <v>295186285.71428573</v>
      </c>
      <c r="X1203" s="171" t="s">
        <v>3376</v>
      </c>
      <c r="Y1203" s="224"/>
      <c r="Z1203" s="473" t="s">
        <v>4575</v>
      </c>
      <c r="AA1203" s="473" t="s">
        <v>4575</v>
      </c>
      <c r="AB1203" s="473" t="s">
        <v>4576</v>
      </c>
      <c r="AC1203" s="121"/>
      <c r="AD1203" s="132">
        <v>42776</v>
      </c>
      <c r="AE1203" s="132"/>
      <c r="AF1203" s="132" t="str">
        <f t="shared" si="817"/>
        <v/>
      </c>
      <c r="AG1203" s="132">
        <f t="shared" si="818"/>
        <v>42776</v>
      </c>
      <c r="AH1203" s="132"/>
      <c r="AI1203" s="132"/>
      <c r="AJ1203" s="132"/>
      <c r="AK1203" s="112"/>
      <c r="AL1203" s="132"/>
      <c r="AM1203" s="213"/>
      <c r="AN1203" s="111">
        <v>2066304000</v>
      </c>
      <c r="AO1203" s="49" t="str">
        <f t="shared" si="819"/>
        <v>宮崎県児湯郡新富町三納代字唐ヶ山２８０３－４～１０</v>
      </c>
      <c r="AP1203" s="49"/>
      <c r="AQ1203" s="89"/>
      <c r="AR1203" s="93"/>
      <c r="AS1203" s="89"/>
      <c r="AT1203" s="93"/>
      <c r="AU1203" s="89"/>
      <c r="AV1203" s="93"/>
      <c r="AW1203" s="107"/>
      <c r="AX1203" s="103"/>
      <c r="AY1203" s="391">
        <f t="shared" si="815"/>
        <v>0</v>
      </c>
      <c r="AZ1203" s="95" t="str">
        <f t="shared" si="816"/>
        <v/>
      </c>
      <c r="BA1203" s="49" t="str">
        <f t="shared" si="820"/>
        <v>宮崎県児湯郡新富町三納代字唐ヶ山２８０３－４～１０</v>
      </c>
      <c r="BB1203" s="48">
        <f t="shared" si="821"/>
        <v>7</v>
      </c>
      <c r="BC1203" s="96">
        <f t="shared" si="822"/>
        <v>0</v>
      </c>
      <c r="BD1203" s="89">
        <f t="shared" si="823"/>
        <v>0</v>
      </c>
      <c r="BE1203" s="97">
        <f t="shared" si="824"/>
        <v>0</v>
      </c>
      <c r="BF1203" s="97" t="str">
        <f t="shared" si="825"/>
        <v/>
      </c>
      <c r="BG1203" s="97">
        <f t="shared" si="826"/>
        <v>0</v>
      </c>
      <c r="BH1203" s="97">
        <f t="shared" si="827"/>
        <v>0</v>
      </c>
      <c r="BI1203" s="97">
        <f t="shared" si="828"/>
        <v>0</v>
      </c>
      <c r="BJ1203" s="97">
        <f t="shared" si="829"/>
        <v>0</v>
      </c>
      <c r="BK1203" s="97">
        <f t="shared" si="830"/>
        <v>0</v>
      </c>
      <c r="BL1203" s="97">
        <f t="shared" si="831"/>
        <v>0</v>
      </c>
      <c r="BM1203" s="97">
        <f t="shared" si="832"/>
        <v>0</v>
      </c>
      <c r="BN1203" s="97">
        <f t="shared" si="833"/>
        <v>0</v>
      </c>
      <c r="BO1203" s="97">
        <f t="shared" si="834"/>
        <v>0</v>
      </c>
      <c r="BP1203" s="97">
        <f t="shared" si="835"/>
        <v>0</v>
      </c>
      <c r="BQ1203" s="97">
        <f t="shared" si="836"/>
        <v>0</v>
      </c>
      <c r="BR1203" s="97">
        <f t="shared" si="837"/>
        <v>0</v>
      </c>
      <c r="BS1203" s="98" t="e">
        <f t="shared" si="838"/>
        <v>#VALUE!</v>
      </c>
      <c r="BT1203" s="183"/>
      <c r="BV1203" s="103"/>
    </row>
    <row r="1204" spans="1:74" ht="31.5" customHeight="1" x14ac:dyDescent="0.25">
      <c r="A1204" s="74">
        <v>45</v>
      </c>
      <c r="B1204" s="75">
        <v>813</v>
      </c>
      <c r="C1204" s="49" t="s">
        <v>354</v>
      </c>
      <c r="D1204" s="76" t="s">
        <v>3393</v>
      </c>
      <c r="E1204" s="76" t="s">
        <v>1225</v>
      </c>
      <c r="F1204" s="101"/>
      <c r="G1204" s="101"/>
      <c r="H1204" s="101"/>
      <c r="I1204" s="101"/>
      <c r="J1204" s="257"/>
      <c r="K1204" s="101"/>
      <c r="L1204" s="101"/>
      <c r="M1204" s="77" t="s">
        <v>3442</v>
      </c>
      <c r="N1204" s="114" t="s">
        <v>1744</v>
      </c>
      <c r="O1204" s="114"/>
      <c r="P1204" s="49"/>
      <c r="Q1204" s="102" t="s">
        <v>355</v>
      </c>
      <c r="R1204" s="129" t="s">
        <v>356</v>
      </c>
      <c r="S1204" s="48" t="s">
        <v>1853</v>
      </c>
      <c r="T1204" s="76" t="s">
        <v>357</v>
      </c>
      <c r="U1204" s="89"/>
      <c r="V1204" s="90">
        <v>7</v>
      </c>
      <c r="W1204" s="399">
        <f t="shared" si="814"/>
        <v>12406285.714285715</v>
      </c>
      <c r="X1204" s="171" t="s">
        <v>3376</v>
      </c>
      <c r="Y1204" s="121"/>
      <c r="Z1204" s="473" t="s">
        <v>4575</v>
      </c>
      <c r="AA1204" s="473" t="s">
        <v>4575</v>
      </c>
      <c r="AB1204" s="473" t="s">
        <v>4576</v>
      </c>
      <c r="AC1204" s="121"/>
      <c r="AD1204" s="132">
        <v>43332</v>
      </c>
      <c r="AE1204" s="132"/>
      <c r="AF1204" s="132" t="str">
        <f t="shared" si="817"/>
        <v/>
      </c>
      <c r="AG1204" s="132">
        <f t="shared" si="818"/>
        <v>43332</v>
      </c>
      <c r="AH1204" s="132"/>
      <c r="AI1204" s="132"/>
      <c r="AJ1204" s="132"/>
      <c r="AK1204" s="112"/>
      <c r="AL1204" s="132"/>
      <c r="AM1204" s="213"/>
      <c r="AN1204" s="111">
        <v>86844000</v>
      </c>
      <c r="AO1204" s="49" t="str">
        <f t="shared" si="819"/>
        <v>宮崎県児湯郡新富町三納代字唐ヶ山２８０３－４～１０</v>
      </c>
      <c r="AP1204" s="49"/>
      <c r="AQ1204" s="89"/>
      <c r="AR1204" s="93"/>
      <c r="AS1204" s="89"/>
      <c r="AT1204" s="93"/>
      <c r="AU1204" s="89"/>
      <c r="AV1204" s="93"/>
      <c r="AW1204" s="107"/>
      <c r="AX1204" s="103"/>
      <c r="AY1204" s="391">
        <f t="shared" si="815"/>
        <v>0</v>
      </c>
      <c r="AZ1204" s="95" t="str">
        <f t="shared" si="816"/>
        <v/>
      </c>
      <c r="BA1204" s="49" t="str">
        <f t="shared" si="820"/>
        <v>宮崎県児湯郡新富町三納代字唐ヶ山２８０３－４～１０</v>
      </c>
      <c r="BB1204" s="48">
        <f t="shared" si="821"/>
        <v>7</v>
      </c>
      <c r="BC1204" s="96">
        <f t="shared" si="822"/>
        <v>0</v>
      </c>
      <c r="BD1204" s="89">
        <f t="shared" si="823"/>
        <v>0</v>
      </c>
      <c r="BE1204" s="97">
        <f t="shared" si="824"/>
        <v>0</v>
      </c>
      <c r="BF1204" s="97" t="str">
        <f t="shared" si="825"/>
        <v/>
      </c>
      <c r="BG1204" s="97">
        <f t="shared" si="826"/>
        <v>0</v>
      </c>
      <c r="BH1204" s="97">
        <f t="shared" si="827"/>
        <v>0</v>
      </c>
      <c r="BI1204" s="97">
        <f t="shared" si="828"/>
        <v>0</v>
      </c>
      <c r="BJ1204" s="97">
        <f t="shared" si="829"/>
        <v>0</v>
      </c>
      <c r="BK1204" s="97">
        <f t="shared" si="830"/>
        <v>0</v>
      </c>
      <c r="BL1204" s="97">
        <f t="shared" si="831"/>
        <v>0</v>
      </c>
      <c r="BM1204" s="97">
        <f t="shared" si="832"/>
        <v>0</v>
      </c>
      <c r="BN1204" s="97">
        <f t="shared" si="833"/>
        <v>0</v>
      </c>
      <c r="BO1204" s="97">
        <f t="shared" si="834"/>
        <v>0</v>
      </c>
      <c r="BP1204" s="97">
        <f t="shared" si="835"/>
        <v>0</v>
      </c>
      <c r="BQ1204" s="97">
        <f t="shared" si="836"/>
        <v>0</v>
      </c>
      <c r="BR1204" s="97">
        <f t="shared" si="837"/>
        <v>0</v>
      </c>
      <c r="BS1204" s="130" t="e">
        <f t="shared" si="838"/>
        <v>#VALUE!</v>
      </c>
      <c r="BT1204" s="183"/>
      <c r="BV1204" s="103"/>
    </row>
    <row r="1205" spans="1:74" s="100" customFormat="1" ht="31.5" customHeight="1" x14ac:dyDescent="0.25">
      <c r="A1205" s="74">
        <v>45</v>
      </c>
      <c r="B1205" s="75">
        <v>812</v>
      </c>
      <c r="C1205" s="49" t="s">
        <v>354</v>
      </c>
      <c r="D1205" s="76" t="s">
        <v>3393</v>
      </c>
      <c r="E1205" s="76" t="s">
        <v>1225</v>
      </c>
      <c r="F1205" s="101"/>
      <c r="G1205" s="101"/>
      <c r="H1205" s="101"/>
      <c r="I1205" s="101"/>
      <c r="J1205" s="257"/>
      <c r="K1205" s="101"/>
      <c r="L1205" s="101"/>
      <c r="M1205" s="77" t="s">
        <v>3442</v>
      </c>
      <c r="N1205" s="114" t="s">
        <v>1744</v>
      </c>
      <c r="O1205" s="114"/>
      <c r="P1205" s="49"/>
      <c r="Q1205" s="102" t="s">
        <v>355</v>
      </c>
      <c r="R1205" s="129" t="s">
        <v>356</v>
      </c>
      <c r="S1205" s="48" t="s">
        <v>1853</v>
      </c>
      <c r="T1205" s="76" t="s">
        <v>357</v>
      </c>
      <c r="U1205" s="89"/>
      <c r="V1205" s="90">
        <v>7</v>
      </c>
      <c r="W1205" s="399">
        <f t="shared" si="814"/>
        <v>11281571.428571429</v>
      </c>
      <c r="X1205" s="171" t="s">
        <v>3376</v>
      </c>
      <c r="Y1205" s="121"/>
      <c r="Z1205" s="473" t="s">
        <v>4575</v>
      </c>
      <c r="AA1205" s="473" t="s">
        <v>4575</v>
      </c>
      <c r="AB1205" s="473" t="s">
        <v>4576</v>
      </c>
      <c r="AC1205" s="121"/>
      <c r="AD1205" s="132">
        <v>43167</v>
      </c>
      <c r="AE1205" s="132"/>
      <c r="AF1205" s="132" t="str">
        <f t="shared" si="817"/>
        <v/>
      </c>
      <c r="AG1205" s="132">
        <f t="shared" si="818"/>
        <v>43167</v>
      </c>
      <c r="AH1205" s="132"/>
      <c r="AI1205" s="132"/>
      <c r="AJ1205" s="132"/>
      <c r="AK1205" s="112"/>
      <c r="AL1205" s="132"/>
      <c r="AM1205" s="213"/>
      <c r="AN1205" s="111">
        <v>78971000</v>
      </c>
      <c r="AO1205" s="49" t="str">
        <f t="shared" si="819"/>
        <v>宮崎県児湯郡新富町三納代字唐ヶ山２８０３－４～１０</v>
      </c>
      <c r="AP1205" s="49"/>
      <c r="AQ1205" s="89"/>
      <c r="AR1205" s="93"/>
      <c r="AS1205" s="89"/>
      <c r="AT1205" s="93"/>
      <c r="AU1205" s="89"/>
      <c r="AV1205" s="93"/>
      <c r="AW1205" s="107"/>
      <c r="AX1205" s="103"/>
      <c r="AY1205" s="391">
        <f t="shared" si="815"/>
        <v>0</v>
      </c>
      <c r="AZ1205" s="95" t="str">
        <f t="shared" si="816"/>
        <v/>
      </c>
      <c r="BA1205" s="49" t="str">
        <f t="shared" si="820"/>
        <v>宮崎県児湯郡新富町三納代字唐ヶ山２８０３－４～１０</v>
      </c>
      <c r="BB1205" s="48">
        <f t="shared" si="821"/>
        <v>7</v>
      </c>
      <c r="BC1205" s="96">
        <f t="shared" si="822"/>
        <v>0</v>
      </c>
      <c r="BD1205" s="89">
        <f t="shared" si="823"/>
        <v>0</v>
      </c>
      <c r="BE1205" s="97">
        <f t="shared" si="824"/>
        <v>0</v>
      </c>
      <c r="BF1205" s="97" t="str">
        <f t="shared" si="825"/>
        <v/>
      </c>
      <c r="BG1205" s="97">
        <f t="shared" si="826"/>
        <v>0</v>
      </c>
      <c r="BH1205" s="97">
        <f t="shared" si="827"/>
        <v>0</v>
      </c>
      <c r="BI1205" s="97">
        <f t="shared" si="828"/>
        <v>0</v>
      </c>
      <c r="BJ1205" s="97">
        <f t="shared" si="829"/>
        <v>0</v>
      </c>
      <c r="BK1205" s="97">
        <f t="shared" si="830"/>
        <v>0</v>
      </c>
      <c r="BL1205" s="97">
        <f t="shared" si="831"/>
        <v>0</v>
      </c>
      <c r="BM1205" s="97">
        <f t="shared" si="832"/>
        <v>0</v>
      </c>
      <c r="BN1205" s="97">
        <f t="shared" si="833"/>
        <v>0</v>
      </c>
      <c r="BO1205" s="97">
        <f t="shared" si="834"/>
        <v>0</v>
      </c>
      <c r="BP1205" s="97">
        <f t="shared" si="835"/>
        <v>0</v>
      </c>
      <c r="BQ1205" s="97">
        <f t="shared" si="836"/>
        <v>0</v>
      </c>
      <c r="BR1205" s="97">
        <f t="shared" si="837"/>
        <v>0</v>
      </c>
      <c r="BS1205" s="130" t="e">
        <f t="shared" si="838"/>
        <v>#VALUE!</v>
      </c>
      <c r="BT1205" s="183"/>
      <c r="BU1205" s="58"/>
      <c r="BV1205" s="122"/>
    </row>
    <row r="1206" spans="1:74" s="100" customFormat="1" ht="31.5" customHeight="1" x14ac:dyDescent="0.25">
      <c r="A1206" s="74">
        <v>45</v>
      </c>
      <c r="B1206" s="75">
        <v>811</v>
      </c>
      <c r="C1206" s="49" t="s">
        <v>354</v>
      </c>
      <c r="D1206" s="76" t="s">
        <v>3393</v>
      </c>
      <c r="E1206" s="76" t="s">
        <v>1225</v>
      </c>
      <c r="F1206" s="101"/>
      <c r="G1206" s="101"/>
      <c r="H1206" s="101"/>
      <c r="I1206" s="101"/>
      <c r="J1206" s="257"/>
      <c r="K1206" s="101"/>
      <c r="L1206" s="101"/>
      <c r="M1206" s="77" t="s">
        <v>3442</v>
      </c>
      <c r="N1206" s="114" t="s">
        <v>1744</v>
      </c>
      <c r="O1206" s="114"/>
      <c r="P1206" s="49"/>
      <c r="Q1206" s="102" t="s">
        <v>355</v>
      </c>
      <c r="R1206" s="129" t="s">
        <v>356</v>
      </c>
      <c r="S1206" s="48" t="s">
        <v>1853</v>
      </c>
      <c r="T1206" s="76" t="s">
        <v>357</v>
      </c>
      <c r="U1206" s="89"/>
      <c r="V1206" s="90">
        <v>7</v>
      </c>
      <c r="W1206" s="399">
        <f t="shared" ref="W1206:W1237" si="839">(AM1206+AN1206)/V1206</f>
        <v>10280571.428571429</v>
      </c>
      <c r="X1206" s="171" t="s">
        <v>3376</v>
      </c>
      <c r="Y1206" s="121"/>
      <c r="Z1206" s="473" t="s">
        <v>4575</v>
      </c>
      <c r="AA1206" s="473" t="s">
        <v>4575</v>
      </c>
      <c r="AB1206" s="473" t="s">
        <v>4576</v>
      </c>
      <c r="AC1206" s="121"/>
      <c r="AD1206" s="132">
        <v>43087</v>
      </c>
      <c r="AE1206" s="132"/>
      <c r="AF1206" s="132" t="str">
        <f t="shared" si="817"/>
        <v/>
      </c>
      <c r="AG1206" s="132">
        <f t="shared" si="818"/>
        <v>43087</v>
      </c>
      <c r="AH1206" s="132"/>
      <c r="AI1206" s="132"/>
      <c r="AJ1206" s="132"/>
      <c r="AK1206" s="112"/>
      <c r="AL1206" s="132"/>
      <c r="AM1206" s="213"/>
      <c r="AN1206" s="111">
        <v>71964000</v>
      </c>
      <c r="AO1206" s="49" t="str">
        <f t="shared" si="819"/>
        <v>宮崎県児湯郡新富町三納代字唐ヶ山２８０３－４～１０</v>
      </c>
      <c r="AP1206" s="49"/>
      <c r="AQ1206" s="89"/>
      <c r="AR1206" s="93"/>
      <c r="AS1206" s="89"/>
      <c r="AT1206" s="93"/>
      <c r="AU1206" s="89"/>
      <c r="AV1206" s="93"/>
      <c r="AW1206" s="107"/>
      <c r="AX1206" s="103"/>
      <c r="AY1206" s="391">
        <f t="shared" ref="AY1206:AY1237" si="840">AR1206+AT1206+AV1206+AX1206</f>
        <v>0</v>
      </c>
      <c r="AZ1206" s="95" t="str">
        <f t="shared" si="816"/>
        <v/>
      </c>
      <c r="BA1206" s="49" t="str">
        <f t="shared" si="820"/>
        <v>宮崎県児湯郡新富町三納代字唐ヶ山２８０３－４～１０</v>
      </c>
      <c r="BB1206" s="48">
        <f t="shared" si="821"/>
        <v>7</v>
      </c>
      <c r="BC1206" s="96">
        <f t="shared" si="822"/>
        <v>0</v>
      </c>
      <c r="BD1206" s="89">
        <f t="shared" si="823"/>
        <v>0</v>
      </c>
      <c r="BE1206" s="97">
        <f t="shared" si="824"/>
        <v>0</v>
      </c>
      <c r="BF1206" s="97" t="str">
        <f t="shared" si="825"/>
        <v/>
      </c>
      <c r="BG1206" s="97">
        <f t="shared" si="826"/>
        <v>0</v>
      </c>
      <c r="BH1206" s="97">
        <f t="shared" si="827"/>
        <v>0</v>
      </c>
      <c r="BI1206" s="97">
        <f t="shared" si="828"/>
        <v>0</v>
      </c>
      <c r="BJ1206" s="97">
        <f t="shared" si="829"/>
        <v>0</v>
      </c>
      <c r="BK1206" s="97">
        <f t="shared" si="830"/>
        <v>0</v>
      </c>
      <c r="BL1206" s="97">
        <f t="shared" si="831"/>
        <v>0</v>
      </c>
      <c r="BM1206" s="97">
        <f t="shared" si="832"/>
        <v>0</v>
      </c>
      <c r="BN1206" s="97">
        <f t="shared" si="833"/>
        <v>0</v>
      </c>
      <c r="BO1206" s="97">
        <f t="shared" si="834"/>
        <v>0</v>
      </c>
      <c r="BP1206" s="97">
        <f t="shared" si="835"/>
        <v>0</v>
      </c>
      <c r="BQ1206" s="97">
        <f t="shared" si="836"/>
        <v>0</v>
      </c>
      <c r="BR1206" s="97">
        <f t="shared" si="837"/>
        <v>0</v>
      </c>
      <c r="BS1206" s="98" t="e">
        <f t="shared" si="838"/>
        <v>#VALUE!</v>
      </c>
      <c r="BT1206" s="183"/>
      <c r="BU1206" s="58"/>
      <c r="BV1206" s="122"/>
    </row>
    <row r="1207" spans="1:74" s="100" customFormat="1" ht="31.5" customHeight="1" x14ac:dyDescent="0.25">
      <c r="A1207" s="74">
        <v>45</v>
      </c>
      <c r="B1207" s="75">
        <v>810</v>
      </c>
      <c r="C1207" s="49" t="s">
        <v>354</v>
      </c>
      <c r="D1207" s="76" t="s">
        <v>3393</v>
      </c>
      <c r="E1207" s="76" t="s">
        <v>1225</v>
      </c>
      <c r="F1207" s="101"/>
      <c r="G1207" s="101"/>
      <c r="H1207" s="101"/>
      <c r="I1207" s="101"/>
      <c r="J1207" s="257"/>
      <c r="K1207" s="101"/>
      <c r="L1207" s="101"/>
      <c r="M1207" s="77" t="s">
        <v>3442</v>
      </c>
      <c r="N1207" s="114" t="s">
        <v>1744</v>
      </c>
      <c r="O1207" s="114"/>
      <c r="P1207" s="49"/>
      <c r="Q1207" s="102" t="s">
        <v>355</v>
      </c>
      <c r="R1207" s="129" t="s">
        <v>356</v>
      </c>
      <c r="S1207" s="48" t="s">
        <v>1853</v>
      </c>
      <c r="T1207" s="76" t="s">
        <v>357</v>
      </c>
      <c r="U1207" s="89"/>
      <c r="V1207" s="90">
        <v>7</v>
      </c>
      <c r="W1207" s="399">
        <f t="shared" si="839"/>
        <v>9958571.4285714291</v>
      </c>
      <c r="X1207" s="171" t="s">
        <v>3376</v>
      </c>
      <c r="Y1207" s="121"/>
      <c r="Z1207" s="473" t="s">
        <v>4575</v>
      </c>
      <c r="AA1207" s="473" t="s">
        <v>4575</v>
      </c>
      <c r="AB1207" s="473" t="s">
        <v>4576</v>
      </c>
      <c r="AC1207" s="121"/>
      <c r="AD1207" s="132">
        <v>42993</v>
      </c>
      <c r="AE1207" s="132"/>
      <c r="AF1207" s="132" t="str">
        <f t="shared" si="817"/>
        <v/>
      </c>
      <c r="AG1207" s="132">
        <f t="shared" si="818"/>
        <v>42993</v>
      </c>
      <c r="AH1207" s="132"/>
      <c r="AI1207" s="132"/>
      <c r="AJ1207" s="132"/>
      <c r="AK1207" s="112"/>
      <c r="AL1207" s="132"/>
      <c r="AM1207" s="213"/>
      <c r="AN1207" s="111">
        <v>69710000</v>
      </c>
      <c r="AO1207" s="49" t="str">
        <f t="shared" si="819"/>
        <v>宮崎県児湯郡新富町三納代字唐ヶ山２８０３－４～１０</v>
      </c>
      <c r="AP1207" s="49"/>
      <c r="AQ1207" s="89"/>
      <c r="AR1207" s="93"/>
      <c r="AS1207" s="89"/>
      <c r="AT1207" s="93"/>
      <c r="AU1207" s="89"/>
      <c r="AV1207" s="93"/>
      <c r="AW1207" s="107"/>
      <c r="AX1207" s="103"/>
      <c r="AY1207" s="391">
        <f t="shared" si="840"/>
        <v>0</v>
      </c>
      <c r="AZ1207" s="95" t="str">
        <f t="shared" si="816"/>
        <v/>
      </c>
      <c r="BA1207" s="49" t="str">
        <f t="shared" si="820"/>
        <v>宮崎県児湯郡新富町三納代字唐ヶ山２８０３－４～１０</v>
      </c>
      <c r="BB1207" s="48">
        <f t="shared" si="821"/>
        <v>7</v>
      </c>
      <c r="BC1207" s="96">
        <f t="shared" si="822"/>
        <v>0</v>
      </c>
      <c r="BD1207" s="89">
        <f t="shared" si="823"/>
        <v>0</v>
      </c>
      <c r="BE1207" s="97">
        <f t="shared" si="824"/>
        <v>0</v>
      </c>
      <c r="BF1207" s="97" t="str">
        <f t="shared" si="825"/>
        <v/>
      </c>
      <c r="BG1207" s="97">
        <f t="shared" si="826"/>
        <v>0</v>
      </c>
      <c r="BH1207" s="97">
        <f t="shared" si="827"/>
        <v>0</v>
      </c>
      <c r="BI1207" s="97">
        <f t="shared" si="828"/>
        <v>0</v>
      </c>
      <c r="BJ1207" s="97">
        <f t="shared" si="829"/>
        <v>0</v>
      </c>
      <c r="BK1207" s="97">
        <f t="shared" si="830"/>
        <v>0</v>
      </c>
      <c r="BL1207" s="97">
        <f t="shared" si="831"/>
        <v>0</v>
      </c>
      <c r="BM1207" s="97">
        <f t="shared" si="832"/>
        <v>0</v>
      </c>
      <c r="BN1207" s="97">
        <f t="shared" si="833"/>
        <v>0</v>
      </c>
      <c r="BO1207" s="97">
        <f t="shared" si="834"/>
        <v>0</v>
      </c>
      <c r="BP1207" s="97">
        <f t="shared" si="835"/>
        <v>0</v>
      </c>
      <c r="BQ1207" s="97">
        <f t="shared" si="836"/>
        <v>0</v>
      </c>
      <c r="BR1207" s="97">
        <f t="shared" si="837"/>
        <v>0</v>
      </c>
      <c r="BS1207" s="98" t="e">
        <f t="shared" si="838"/>
        <v>#VALUE!</v>
      </c>
      <c r="BT1207" s="183"/>
      <c r="BU1207" s="58"/>
      <c r="BV1207" s="122"/>
    </row>
    <row r="1208" spans="1:74" s="100" customFormat="1" ht="31.5" customHeight="1" x14ac:dyDescent="0.25">
      <c r="A1208" s="74">
        <v>45</v>
      </c>
      <c r="B1208" s="75">
        <v>821</v>
      </c>
      <c r="C1208" s="114" t="s">
        <v>2106</v>
      </c>
      <c r="D1208" s="76" t="s">
        <v>3393</v>
      </c>
      <c r="E1208" s="76" t="s">
        <v>1073</v>
      </c>
      <c r="F1208" s="101"/>
      <c r="G1208" s="101"/>
      <c r="H1208" s="101"/>
      <c r="I1208" s="101"/>
      <c r="J1208" s="257"/>
      <c r="K1208" s="101"/>
      <c r="L1208" s="101"/>
      <c r="M1208" s="76" t="s">
        <v>3387</v>
      </c>
      <c r="N1208" s="49" t="s">
        <v>1140</v>
      </c>
      <c r="O1208" s="49"/>
      <c r="P1208" s="49"/>
      <c r="Q1208" s="102" t="s">
        <v>358</v>
      </c>
      <c r="R1208" s="103" t="s">
        <v>74</v>
      </c>
      <c r="S1208" s="48" t="s">
        <v>1853</v>
      </c>
      <c r="T1208" s="76" t="s">
        <v>73</v>
      </c>
      <c r="U1208" s="89" t="s">
        <v>380</v>
      </c>
      <c r="V1208" s="90">
        <v>19</v>
      </c>
      <c r="W1208" s="399">
        <f t="shared" si="839"/>
        <v>37941421.052631579</v>
      </c>
      <c r="X1208" s="171" t="s">
        <v>3377</v>
      </c>
      <c r="Y1208" s="121"/>
      <c r="Z1208" s="473" t="s">
        <v>4576</v>
      </c>
      <c r="AA1208" s="473" t="s">
        <v>4575</v>
      </c>
      <c r="AB1208" s="473" t="s">
        <v>4576</v>
      </c>
      <c r="AC1208" s="121"/>
      <c r="AD1208" s="132">
        <v>42313</v>
      </c>
      <c r="AE1208" s="132"/>
      <c r="AF1208" s="132" t="str">
        <f t="shared" si="817"/>
        <v/>
      </c>
      <c r="AG1208" s="132">
        <f t="shared" si="818"/>
        <v>42313</v>
      </c>
      <c r="AH1208" s="132"/>
      <c r="AI1208" s="132"/>
      <c r="AJ1208" s="132"/>
      <c r="AK1208" s="112"/>
      <c r="AL1208" s="132"/>
      <c r="AM1208" s="213"/>
      <c r="AN1208" s="111">
        <v>720887000</v>
      </c>
      <c r="AO1208" s="49" t="str">
        <f t="shared" si="819"/>
        <v>宮崎県日南市大字富士２１４０－２、１９～３６</v>
      </c>
      <c r="AP1208" s="49"/>
      <c r="AQ1208" s="89"/>
      <c r="AR1208" s="93"/>
      <c r="AS1208" s="89"/>
      <c r="AT1208" s="93"/>
      <c r="AU1208" s="89"/>
      <c r="AV1208" s="93"/>
      <c r="AW1208" s="107"/>
      <c r="AX1208" s="103"/>
      <c r="AY1208" s="391">
        <f t="shared" si="840"/>
        <v>0</v>
      </c>
      <c r="AZ1208" s="95" t="str">
        <f t="shared" si="816"/>
        <v/>
      </c>
      <c r="BA1208" s="49" t="str">
        <f t="shared" si="820"/>
        <v>宮崎県日南市大字富士２１４０－２、１９～３６</v>
      </c>
      <c r="BB1208" s="48">
        <f t="shared" si="821"/>
        <v>19</v>
      </c>
      <c r="BC1208" s="96">
        <f t="shared" si="822"/>
        <v>0</v>
      </c>
      <c r="BD1208" s="89">
        <f t="shared" si="823"/>
        <v>0</v>
      </c>
      <c r="BE1208" s="97">
        <f t="shared" si="824"/>
        <v>0</v>
      </c>
      <c r="BF1208" s="97" t="str">
        <f t="shared" si="825"/>
        <v/>
      </c>
      <c r="BG1208" s="97">
        <f t="shared" si="826"/>
        <v>0</v>
      </c>
      <c r="BH1208" s="97">
        <f t="shared" si="827"/>
        <v>0</v>
      </c>
      <c r="BI1208" s="97">
        <f t="shared" si="828"/>
        <v>0</v>
      </c>
      <c r="BJ1208" s="97">
        <f t="shared" si="829"/>
        <v>0</v>
      </c>
      <c r="BK1208" s="97">
        <f t="shared" si="830"/>
        <v>0</v>
      </c>
      <c r="BL1208" s="97">
        <f t="shared" si="831"/>
        <v>0</v>
      </c>
      <c r="BM1208" s="97">
        <f t="shared" si="832"/>
        <v>0</v>
      </c>
      <c r="BN1208" s="97">
        <f t="shared" si="833"/>
        <v>0</v>
      </c>
      <c r="BO1208" s="97">
        <f t="shared" si="834"/>
        <v>0</v>
      </c>
      <c r="BP1208" s="97">
        <f t="shared" si="835"/>
        <v>0</v>
      </c>
      <c r="BQ1208" s="97">
        <f t="shared" si="836"/>
        <v>0</v>
      </c>
      <c r="BR1208" s="97">
        <f t="shared" si="837"/>
        <v>0</v>
      </c>
      <c r="BS1208" s="98" t="e">
        <f t="shared" si="838"/>
        <v>#VALUE!</v>
      </c>
      <c r="BT1208" s="183"/>
      <c r="BU1208" s="58"/>
      <c r="BV1208" s="122"/>
    </row>
    <row r="1209" spans="1:74" s="100" customFormat="1" ht="31.5" customHeight="1" x14ac:dyDescent="0.25">
      <c r="A1209" s="74">
        <v>45</v>
      </c>
      <c r="B1209" s="75">
        <v>820</v>
      </c>
      <c r="C1209" s="114" t="s">
        <v>2106</v>
      </c>
      <c r="D1209" s="76" t="s">
        <v>3393</v>
      </c>
      <c r="E1209" s="76" t="s">
        <v>1073</v>
      </c>
      <c r="F1209" s="101"/>
      <c r="G1209" s="101"/>
      <c r="H1209" s="101"/>
      <c r="I1209" s="101"/>
      <c r="J1209" s="257"/>
      <c r="K1209" s="101"/>
      <c r="L1209" s="101"/>
      <c r="M1209" s="76" t="s">
        <v>3387</v>
      </c>
      <c r="N1209" s="49" t="s">
        <v>1140</v>
      </c>
      <c r="O1209" s="49"/>
      <c r="P1209" s="76" t="str">
        <f>IF(COUNTIF(N1209,"*未確定*"),"番地未確定","")</f>
        <v/>
      </c>
      <c r="Q1209" s="102" t="s">
        <v>75</v>
      </c>
      <c r="R1209" s="103" t="s">
        <v>74</v>
      </c>
      <c r="S1209" s="48" t="s">
        <v>1853</v>
      </c>
      <c r="T1209" s="76" t="s">
        <v>73</v>
      </c>
      <c r="U1209" s="89"/>
      <c r="V1209" s="90">
        <v>19</v>
      </c>
      <c r="W1209" s="399">
        <f t="shared" si="839"/>
        <v>42028086.315789476</v>
      </c>
      <c r="X1209" s="171" t="s">
        <v>3377</v>
      </c>
      <c r="Y1209" s="76"/>
      <c r="Z1209" s="473" t="s">
        <v>4576</v>
      </c>
      <c r="AA1209" s="473" t="s">
        <v>4575</v>
      </c>
      <c r="AB1209" s="473" t="s">
        <v>4576</v>
      </c>
      <c r="AC1209" s="132" t="s">
        <v>146</v>
      </c>
      <c r="AD1209" s="132">
        <v>42818</v>
      </c>
      <c r="AE1209" s="132">
        <v>42818</v>
      </c>
      <c r="AF1209" s="132" t="str">
        <f t="shared" si="817"/>
        <v>SAME</v>
      </c>
      <c r="AG1209" s="132">
        <f t="shared" si="818"/>
        <v>42818</v>
      </c>
      <c r="AH1209" s="132"/>
      <c r="AI1209" s="204"/>
      <c r="AJ1209" s="205"/>
      <c r="AK1209" s="206"/>
      <c r="AL1209" s="207"/>
      <c r="AM1209" s="208">
        <v>798533640</v>
      </c>
      <c r="AN1209" s="93"/>
      <c r="AO1209" s="49" t="str">
        <f t="shared" si="819"/>
        <v>宮崎県日南市大字富士２１４０－２、１９～３６</v>
      </c>
      <c r="AP1209" s="49"/>
      <c r="AQ1209" s="89"/>
      <c r="AR1209" s="93"/>
      <c r="AS1209" s="89"/>
      <c r="AT1209" s="93"/>
      <c r="AU1209" s="89"/>
      <c r="AV1209" s="93"/>
      <c r="AW1209" s="107"/>
      <c r="AX1209" s="103"/>
      <c r="AY1209" s="391">
        <f t="shared" si="840"/>
        <v>0</v>
      </c>
      <c r="AZ1209" s="95">
        <f t="shared" si="816"/>
        <v>798533640</v>
      </c>
      <c r="BA1209" s="49" t="str">
        <f t="shared" si="820"/>
        <v>宮崎県日南市大字富士２１４０－２、１９～３６</v>
      </c>
      <c r="BB1209" s="48">
        <f t="shared" si="821"/>
        <v>19</v>
      </c>
      <c r="BC1209" s="96">
        <f t="shared" si="822"/>
        <v>0</v>
      </c>
      <c r="BD1209" s="89" t="str">
        <f t="shared" si="823"/>
        <v>期限未記載</v>
      </c>
      <c r="BE1209" s="97">
        <f t="shared" si="824"/>
        <v>798533640</v>
      </c>
      <c r="BF1209" s="97">
        <f t="shared" si="825"/>
        <v>0</v>
      </c>
      <c r="BG1209" s="97">
        <f t="shared" si="826"/>
        <v>0</v>
      </c>
      <c r="BH1209" s="97">
        <f t="shared" si="827"/>
        <v>0</v>
      </c>
      <c r="BI1209" s="97">
        <f t="shared" si="828"/>
        <v>0</v>
      </c>
      <c r="BJ1209" s="97">
        <f t="shared" si="829"/>
        <v>0</v>
      </c>
      <c r="BK1209" s="97">
        <f t="shared" si="830"/>
        <v>0</v>
      </c>
      <c r="BL1209" s="97">
        <f t="shared" si="831"/>
        <v>0</v>
      </c>
      <c r="BM1209" s="97">
        <f t="shared" si="832"/>
        <v>0</v>
      </c>
      <c r="BN1209" s="97">
        <f t="shared" si="833"/>
        <v>0</v>
      </c>
      <c r="BO1209" s="97">
        <f t="shared" si="834"/>
        <v>0</v>
      </c>
      <c r="BP1209" s="97">
        <f t="shared" si="835"/>
        <v>0</v>
      </c>
      <c r="BQ1209" s="97">
        <f t="shared" si="836"/>
        <v>0</v>
      </c>
      <c r="BR1209" s="97">
        <f t="shared" si="837"/>
        <v>0</v>
      </c>
      <c r="BS1209" s="98">
        <f t="shared" si="838"/>
        <v>0</v>
      </c>
      <c r="BT1209" s="183"/>
      <c r="BU1209" s="58"/>
      <c r="BV1209" s="122"/>
    </row>
    <row r="1210" spans="1:74" s="100" customFormat="1" ht="31.5" customHeight="1" x14ac:dyDescent="0.25">
      <c r="A1210" s="74">
        <v>46</v>
      </c>
      <c r="B1210" s="75">
        <v>846</v>
      </c>
      <c r="C1210" s="114" t="s">
        <v>2108</v>
      </c>
      <c r="D1210" s="76" t="s">
        <v>3393</v>
      </c>
      <c r="E1210" s="76" t="s">
        <v>1769</v>
      </c>
      <c r="F1210" s="101"/>
      <c r="G1210" s="101"/>
      <c r="H1210" s="101"/>
      <c r="I1210" s="101"/>
      <c r="J1210" s="257"/>
      <c r="K1210" s="101"/>
      <c r="L1210" s="101"/>
      <c r="M1210" s="48" t="s">
        <v>3388</v>
      </c>
      <c r="N1210" s="114" t="s">
        <v>3732</v>
      </c>
      <c r="O1210" s="114"/>
      <c r="P1210" s="76" t="str">
        <f>IF(COUNTIF(N1210,"*未確定*"),"番地未確定","")</f>
        <v/>
      </c>
      <c r="Q1210" s="102" t="s">
        <v>964</v>
      </c>
      <c r="R1210" s="103"/>
      <c r="S1210" s="48" t="s">
        <v>1853</v>
      </c>
      <c r="T1210" s="76" t="s">
        <v>962</v>
      </c>
      <c r="U1210" s="89">
        <v>42887</v>
      </c>
      <c r="V1210" s="90">
        <v>3</v>
      </c>
      <c r="W1210" s="399">
        <f t="shared" si="839"/>
        <v>689213</v>
      </c>
      <c r="X1210" s="171" t="s">
        <v>3462</v>
      </c>
      <c r="Y1210" s="419"/>
      <c r="Z1210" s="473" t="s">
        <v>4630</v>
      </c>
      <c r="AA1210" s="473" t="s">
        <v>4630</v>
      </c>
      <c r="AB1210" s="473" t="s">
        <v>4631</v>
      </c>
      <c r="AC1210" s="132" t="str">
        <f>IF(AZ1210=0,"【支払済】","")</f>
        <v>【支払済】</v>
      </c>
      <c r="AD1210" s="132">
        <v>42822</v>
      </c>
      <c r="AE1210" s="132">
        <v>42822</v>
      </c>
      <c r="AF1210" s="132" t="str">
        <f t="shared" si="817"/>
        <v>SAME</v>
      </c>
      <c r="AG1210" s="132">
        <f t="shared" si="818"/>
        <v>42822</v>
      </c>
      <c r="AH1210" s="132"/>
      <c r="AI1210" s="204"/>
      <c r="AJ1210" s="205"/>
      <c r="AK1210" s="206"/>
      <c r="AL1210" s="207"/>
      <c r="AM1210" s="208">
        <v>2067639</v>
      </c>
      <c r="AN1210" s="93"/>
      <c r="AO1210" s="49" t="str">
        <f t="shared" si="819"/>
        <v>鹿児島県いちき串木野市湊町１１０８－２</v>
      </c>
      <c r="AP1210" s="208"/>
      <c r="AQ1210" s="89">
        <v>42887</v>
      </c>
      <c r="AR1210" s="93">
        <v>2067639</v>
      </c>
      <c r="AS1210" s="89"/>
      <c r="AT1210" s="93"/>
      <c r="AU1210" s="89"/>
      <c r="AV1210" s="93"/>
      <c r="AW1210" s="107"/>
      <c r="AX1210" s="103"/>
      <c r="AY1210" s="391">
        <f t="shared" si="840"/>
        <v>2067639</v>
      </c>
      <c r="AZ1210" s="95">
        <f t="shared" si="816"/>
        <v>0</v>
      </c>
      <c r="BA1210" s="49" t="str">
        <f t="shared" si="820"/>
        <v>鹿児島県いちき串木野市湊町１１０８－２</v>
      </c>
      <c r="BB1210" s="48">
        <f t="shared" si="821"/>
        <v>3</v>
      </c>
      <c r="BC1210" s="96">
        <f t="shared" si="822"/>
        <v>0</v>
      </c>
      <c r="BD1210" s="89" t="str">
        <f t="shared" si="823"/>
        <v>【支払済】</v>
      </c>
      <c r="BE1210" s="97">
        <f t="shared" si="824"/>
        <v>0</v>
      </c>
      <c r="BF1210" s="97">
        <f t="shared" si="825"/>
        <v>0</v>
      </c>
      <c r="BG1210" s="97">
        <f t="shared" si="826"/>
        <v>0</v>
      </c>
      <c r="BH1210" s="97">
        <f t="shared" si="827"/>
        <v>0</v>
      </c>
      <c r="BI1210" s="97">
        <f t="shared" si="828"/>
        <v>0</v>
      </c>
      <c r="BJ1210" s="97">
        <f t="shared" si="829"/>
        <v>0</v>
      </c>
      <c r="BK1210" s="97">
        <f t="shared" si="830"/>
        <v>0</v>
      </c>
      <c r="BL1210" s="97">
        <f t="shared" si="831"/>
        <v>0</v>
      </c>
      <c r="BM1210" s="97">
        <f t="shared" si="832"/>
        <v>0</v>
      </c>
      <c r="BN1210" s="97">
        <f t="shared" si="833"/>
        <v>0</v>
      </c>
      <c r="BO1210" s="97">
        <f t="shared" si="834"/>
        <v>0</v>
      </c>
      <c r="BP1210" s="97">
        <f t="shared" si="835"/>
        <v>0</v>
      </c>
      <c r="BQ1210" s="97">
        <f t="shared" si="836"/>
        <v>0</v>
      </c>
      <c r="BR1210" s="97">
        <f t="shared" si="837"/>
        <v>0</v>
      </c>
      <c r="BS1210" s="98">
        <f t="shared" si="838"/>
        <v>0</v>
      </c>
      <c r="BT1210" s="182"/>
      <c r="BU1210" s="58"/>
      <c r="BV1210" s="492"/>
    </row>
    <row r="1211" spans="1:74" s="100" customFormat="1" ht="31.5" customHeight="1" x14ac:dyDescent="0.25">
      <c r="A1211" s="74">
        <v>46</v>
      </c>
      <c r="B1211" s="75">
        <v>851</v>
      </c>
      <c r="C1211" s="114" t="s">
        <v>67</v>
      </c>
      <c r="D1211" s="76" t="s">
        <v>3393</v>
      </c>
      <c r="E1211" s="76" t="s">
        <v>1621</v>
      </c>
      <c r="F1211" s="101"/>
      <c r="G1211" s="101"/>
      <c r="H1211" s="101"/>
      <c r="I1211" s="101"/>
      <c r="J1211" s="257"/>
      <c r="K1211" s="101"/>
      <c r="L1211" s="101"/>
      <c r="M1211" s="77" t="s">
        <v>3442</v>
      </c>
      <c r="N1211" s="114" t="s">
        <v>1771</v>
      </c>
      <c r="O1211" s="114"/>
      <c r="P1211" s="49"/>
      <c r="Q1211" s="49" t="s">
        <v>364</v>
      </c>
      <c r="R1211" s="103"/>
      <c r="S1211" s="48" t="s">
        <v>1853</v>
      </c>
      <c r="T1211" s="76" t="s">
        <v>65</v>
      </c>
      <c r="U1211" s="89"/>
      <c r="V1211" s="90">
        <v>7</v>
      </c>
      <c r="W1211" s="399">
        <f t="shared" si="839"/>
        <v>148774571.42857143</v>
      </c>
      <c r="X1211" s="171" t="s">
        <v>3463</v>
      </c>
      <c r="Y1211" s="121"/>
      <c r="Z1211" s="473" t="s">
        <v>4575</v>
      </c>
      <c r="AA1211" s="473" t="s">
        <v>4575</v>
      </c>
      <c r="AB1211" s="473" t="s">
        <v>4576</v>
      </c>
      <c r="AC1211" s="121"/>
      <c r="AD1211" s="132">
        <v>42865</v>
      </c>
      <c r="AE1211" s="132"/>
      <c r="AF1211" s="132" t="str">
        <f t="shared" si="817"/>
        <v/>
      </c>
      <c r="AG1211" s="132">
        <f t="shared" si="818"/>
        <v>42865</v>
      </c>
      <c r="AH1211" s="132"/>
      <c r="AI1211" s="132"/>
      <c r="AJ1211" s="132"/>
      <c r="AK1211" s="112"/>
      <c r="AL1211" s="132"/>
      <c r="AM1211" s="213"/>
      <c r="AN1211" s="111">
        <v>1041422000</v>
      </c>
      <c r="AO1211" s="49" t="str">
        <f t="shared" si="819"/>
        <v>鹿児島県姶良郡湧水町鶴丸１０６６－１～３</v>
      </c>
      <c r="AP1211" s="49"/>
      <c r="AQ1211" s="89"/>
      <c r="AR1211" s="93"/>
      <c r="AS1211" s="89"/>
      <c r="AT1211" s="93"/>
      <c r="AU1211" s="89"/>
      <c r="AV1211" s="93"/>
      <c r="AW1211" s="107"/>
      <c r="AX1211" s="103"/>
      <c r="AY1211" s="391">
        <f t="shared" si="840"/>
        <v>0</v>
      </c>
      <c r="AZ1211" s="95" t="str">
        <f t="shared" si="816"/>
        <v/>
      </c>
      <c r="BA1211" s="49" t="str">
        <f t="shared" si="820"/>
        <v>鹿児島県姶良郡湧水町鶴丸１０６６－１～３</v>
      </c>
      <c r="BB1211" s="48">
        <f t="shared" si="821"/>
        <v>7</v>
      </c>
      <c r="BC1211" s="96">
        <f t="shared" si="822"/>
        <v>0</v>
      </c>
      <c r="BD1211" s="89">
        <f t="shared" si="823"/>
        <v>0</v>
      </c>
      <c r="BE1211" s="97">
        <f t="shared" si="824"/>
        <v>0</v>
      </c>
      <c r="BF1211" s="97" t="str">
        <f t="shared" si="825"/>
        <v/>
      </c>
      <c r="BG1211" s="97">
        <f t="shared" si="826"/>
        <v>0</v>
      </c>
      <c r="BH1211" s="97">
        <f t="shared" si="827"/>
        <v>0</v>
      </c>
      <c r="BI1211" s="97">
        <f t="shared" si="828"/>
        <v>0</v>
      </c>
      <c r="BJ1211" s="97">
        <f t="shared" si="829"/>
        <v>0</v>
      </c>
      <c r="BK1211" s="97">
        <f t="shared" si="830"/>
        <v>0</v>
      </c>
      <c r="BL1211" s="97">
        <f t="shared" si="831"/>
        <v>0</v>
      </c>
      <c r="BM1211" s="97">
        <f t="shared" si="832"/>
        <v>0</v>
      </c>
      <c r="BN1211" s="97">
        <f t="shared" si="833"/>
        <v>0</v>
      </c>
      <c r="BO1211" s="97">
        <f t="shared" si="834"/>
        <v>0</v>
      </c>
      <c r="BP1211" s="97">
        <f t="shared" si="835"/>
        <v>0</v>
      </c>
      <c r="BQ1211" s="97">
        <f t="shared" si="836"/>
        <v>0</v>
      </c>
      <c r="BR1211" s="97">
        <f t="shared" si="837"/>
        <v>0</v>
      </c>
      <c r="BS1211" s="98" t="e">
        <f t="shared" si="838"/>
        <v>#VALUE!</v>
      </c>
      <c r="BT1211" s="182"/>
      <c r="BU1211" s="58"/>
      <c r="BV1211" s="122"/>
    </row>
    <row r="1212" spans="1:74" s="100" customFormat="1" ht="31.5" customHeight="1" x14ac:dyDescent="0.25">
      <c r="A1212" s="74">
        <v>46</v>
      </c>
      <c r="B1212" s="75">
        <v>850</v>
      </c>
      <c r="C1212" s="114" t="s">
        <v>67</v>
      </c>
      <c r="D1212" s="76" t="s">
        <v>3393</v>
      </c>
      <c r="E1212" s="76" t="s">
        <v>1621</v>
      </c>
      <c r="F1212" s="101"/>
      <c r="G1212" s="101"/>
      <c r="H1212" s="101"/>
      <c r="I1212" s="101"/>
      <c r="J1212" s="257"/>
      <c r="K1212" s="101"/>
      <c r="L1212" s="101"/>
      <c r="M1212" s="77" t="s">
        <v>3442</v>
      </c>
      <c r="N1212" s="114" t="s">
        <v>1771</v>
      </c>
      <c r="O1212" s="114"/>
      <c r="P1212" s="49"/>
      <c r="Q1212" s="49" t="s">
        <v>364</v>
      </c>
      <c r="R1212" s="103"/>
      <c r="S1212" s="48" t="s">
        <v>1853</v>
      </c>
      <c r="T1212" s="76" t="s">
        <v>65</v>
      </c>
      <c r="U1212" s="89"/>
      <c r="V1212" s="90">
        <v>7</v>
      </c>
      <c r="W1212" s="399">
        <f t="shared" si="839"/>
        <v>571428.57142857148</v>
      </c>
      <c r="X1212" s="171" t="s">
        <v>3463</v>
      </c>
      <c r="Y1212" s="121"/>
      <c r="Z1212" s="473" t="s">
        <v>4575</v>
      </c>
      <c r="AA1212" s="473" t="s">
        <v>4575</v>
      </c>
      <c r="AB1212" s="473" t="s">
        <v>4576</v>
      </c>
      <c r="AC1212" s="121"/>
      <c r="AD1212" s="132">
        <v>42376</v>
      </c>
      <c r="AE1212" s="132"/>
      <c r="AF1212" s="132" t="str">
        <f t="shared" si="817"/>
        <v/>
      </c>
      <c r="AG1212" s="132">
        <f t="shared" si="818"/>
        <v>42376</v>
      </c>
      <c r="AH1212" s="132"/>
      <c r="AI1212" s="132"/>
      <c r="AJ1212" s="132"/>
      <c r="AK1212" s="112"/>
      <c r="AL1212" s="132"/>
      <c r="AM1212" s="213"/>
      <c r="AN1212" s="111">
        <v>4000000</v>
      </c>
      <c r="AO1212" s="49" t="str">
        <f t="shared" si="819"/>
        <v>鹿児島県姶良郡湧水町鶴丸１０６６－１～３</v>
      </c>
      <c r="AP1212" s="49"/>
      <c r="AQ1212" s="89"/>
      <c r="AR1212" s="93"/>
      <c r="AS1212" s="89"/>
      <c r="AT1212" s="93"/>
      <c r="AU1212" s="89"/>
      <c r="AV1212" s="93"/>
      <c r="AW1212" s="107"/>
      <c r="AX1212" s="103"/>
      <c r="AY1212" s="391">
        <f t="shared" si="840"/>
        <v>0</v>
      </c>
      <c r="AZ1212" s="95" t="str">
        <f t="shared" si="816"/>
        <v/>
      </c>
      <c r="BA1212" s="49" t="str">
        <f t="shared" si="820"/>
        <v>鹿児島県姶良郡湧水町鶴丸１０６６－１～３</v>
      </c>
      <c r="BB1212" s="48">
        <f t="shared" si="821"/>
        <v>7</v>
      </c>
      <c r="BC1212" s="96">
        <f t="shared" si="822"/>
        <v>0</v>
      </c>
      <c r="BD1212" s="89">
        <f t="shared" si="823"/>
        <v>0</v>
      </c>
      <c r="BE1212" s="97">
        <f t="shared" si="824"/>
        <v>0</v>
      </c>
      <c r="BF1212" s="97" t="str">
        <f t="shared" si="825"/>
        <v/>
      </c>
      <c r="BG1212" s="97">
        <f t="shared" si="826"/>
        <v>0</v>
      </c>
      <c r="BH1212" s="97">
        <f t="shared" si="827"/>
        <v>0</v>
      </c>
      <c r="BI1212" s="97">
        <f t="shared" si="828"/>
        <v>0</v>
      </c>
      <c r="BJ1212" s="97">
        <f t="shared" si="829"/>
        <v>0</v>
      </c>
      <c r="BK1212" s="97">
        <f t="shared" si="830"/>
        <v>0</v>
      </c>
      <c r="BL1212" s="97">
        <f t="shared" si="831"/>
        <v>0</v>
      </c>
      <c r="BM1212" s="97">
        <f t="shared" si="832"/>
        <v>0</v>
      </c>
      <c r="BN1212" s="97">
        <f t="shared" si="833"/>
        <v>0</v>
      </c>
      <c r="BO1212" s="97">
        <f t="shared" si="834"/>
        <v>0</v>
      </c>
      <c r="BP1212" s="97">
        <f t="shared" si="835"/>
        <v>0</v>
      </c>
      <c r="BQ1212" s="97">
        <f t="shared" si="836"/>
        <v>0</v>
      </c>
      <c r="BR1212" s="97">
        <f t="shared" si="837"/>
        <v>0</v>
      </c>
      <c r="BS1212" s="98" t="e">
        <f t="shared" si="838"/>
        <v>#VALUE!</v>
      </c>
      <c r="BT1212" s="182"/>
      <c r="BU1212" s="58"/>
      <c r="BV1212" s="122"/>
    </row>
    <row r="1213" spans="1:74" s="100" customFormat="1" ht="31.5" customHeight="1" x14ac:dyDescent="0.25">
      <c r="A1213" s="74">
        <v>46</v>
      </c>
      <c r="B1213" s="75">
        <v>849</v>
      </c>
      <c r="C1213" s="114" t="s">
        <v>67</v>
      </c>
      <c r="D1213" s="76" t="s">
        <v>3393</v>
      </c>
      <c r="E1213" s="76" t="s">
        <v>1621</v>
      </c>
      <c r="F1213" s="101"/>
      <c r="G1213" s="101"/>
      <c r="H1213" s="101"/>
      <c r="I1213" s="101"/>
      <c r="J1213" s="257"/>
      <c r="K1213" s="101"/>
      <c r="L1213" s="101"/>
      <c r="M1213" s="77" t="s">
        <v>3442</v>
      </c>
      <c r="N1213" s="114" t="s">
        <v>1771</v>
      </c>
      <c r="O1213" s="114"/>
      <c r="P1213" s="76" t="str">
        <f>IF(COUNTIF(N1213,"*未確定*"),"番地未確定","")</f>
        <v/>
      </c>
      <c r="Q1213" s="49"/>
      <c r="R1213" s="103"/>
      <c r="S1213" s="48" t="s">
        <v>1853</v>
      </c>
      <c r="T1213" s="76" t="s">
        <v>65</v>
      </c>
      <c r="U1213" s="89"/>
      <c r="V1213" s="90">
        <v>7</v>
      </c>
      <c r="W1213" s="399">
        <f t="shared" si="839"/>
        <v>5919428.5714285718</v>
      </c>
      <c r="X1213" s="171" t="s">
        <v>3463</v>
      </c>
      <c r="Y1213" s="76"/>
      <c r="Z1213" s="473" t="s">
        <v>4575</v>
      </c>
      <c r="AA1213" s="473" t="s">
        <v>4575</v>
      </c>
      <c r="AB1213" s="473" t="s">
        <v>4576</v>
      </c>
      <c r="AC1213" s="132" t="s">
        <v>146</v>
      </c>
      <c r="AD1213" s="132" t="s">
        <v>2121</v>
      </c>
      <c r="AE1213" s="132" t="s">
        <v>2122</v>
      </c>
      <c r="AF1213" s="132" t="str">
        <f t="shared" si="817"/>
        <v/>
      </c>
      <c r="AG1213" s="132" t="str">
        <f t="shared" si="818"/>
        <v>未発行(ﾌﾟﾛｾｽ)</v>
      </c>
      <c r="AH1213" s="132"/>
      <c r="AI1213" s="204"/>
      <c r="AJ1213" s="205"/>
      <c r="AK1213" s="206"/>
      <c r="AL1213" s="207"/>
      <c r="AM1213" s="208">
        <v>41436000</v>
      </c>
      <c r="AN1213" s="93"/>
      <c r="AO1213" s="49" t="str">
        <f t="shared" si="819"/>
        <v>鹿児島県姶良郡湧水町鶴丸１０６６－１～３</v>
      </c>
      <c r="AP1213" s="49"/>
      <c r="AQ1213" s="89"/>
      <c r="AR1213" s="93"/>
      <c r="AS1213" s="89"/>
      <c r="AT1213" s="93"/>
      <c r="AU1213" s="89"/>
      <c r="AV1213" s="93"/>
      <c r="AW1213" s="107"/>
      <c r="AX1213" s="103"/>
      <c r="AY1213" s="391">
        <f t="shared" si="840"/>
        <v>0</v>
      </c>
      <c r="AZ1213" s="95">
        <f t="shared" si="816"/>
        <v>41436000</v>
      </c>
      <c r="BA1213" s="49" t="str">
        <f t="shared" si="820"/>
        <v>鹿児島県姶良郡湧水町鶴丸１０６６－１～３</v>
      </c>
      <c r="BB1213" s="48">
        <f t="shared" si="821"/>
        <v>7</v>
      </c>
      <c r="BC1213" s="96">
        <f t="shared" si="822"/>
        <v>0</v>
      </c>
      <c r="BD1213" s="89" t="str">
        <f t="shared" si="823"/>
        <v>期限未記載</v>
      </c>
      <c r="BE1213" s="97">
        <f t="shared" si="824"/>
        <v>41436000</v>
      </c>
      <c r="BF1213" s="97">
        <f t="shared" si="825"/>
        <v>0</v>
      </c>
      <c r="BG1213" s="97">
        <f t="shared" si="826"/>
        <v>0</v>
      </c>
      <c r="BH1213" s="97">
        <f t="shared" si="827"/>
        <v>0</v>
      </c>
      <c r="BI1213" s="97">
        <f t="shared" si="828"/>
        <v>0</v>
      </c>
      <c r="BJ1213" s="97">
        <f t="shared" si="829"/>
        <v>0</v>
      </c>
      <c r="BK1213" s="97">
        <f t="shared" si="830"/>
        <v>0</v>
      </c>
      <c r="BL1213" s="97">
        <f t="shared" si="831"/>
        <v>0</v>
      </c>
      <c r="BM1213" s="97">
        <f t="shared" si="832"/>
        <v>0</v>
      </c>
      <c r="BN1213" s="97">
        <f t="shared" si="833"/>
        <v>0</v>
      </c>
      <c r="BO1213" s="97">
        <f t="shared" si="834"/>
        <v>0</v>
      </c>
      <c r="BP1213" s="97">
        <f t="shared" si="835"/>
        <v>0</v>
      </c>
      <c r="BQ1213" s="97">
        <f t="shared" si="836"/>
        <v>0</v>
      </c>
      <c r="BR1213" s="97">
        <f t="shared" si="837"/>
        <v>0</v>
      </c>
      <c r="BS1213" s="98">
        <f t="shared" si="838"/>
        <v>0</v>
      </c>
      <c r="BT1213" s="182"/>
      <c r="BU1213" s="58"/>
      <c r="BV1213" s="122"/>
    </row>
    <row r="1214" spans="1:74" ht="31.5" customHeight="1" x14ac:dyDescent="0.25">
      <c r="A1214" s="74">
        <v>46</v>
      </c>
      <c r="B1214" s="75">
        <v>854</v>
      </c>
      <c r="C1214" s="114" t="s">
        <v>365</v>
      </c>
      <c r="D1214" s="76" t="s">
        <v>3393</v>
      </c>
      <c r="E1214" s="76" t="s">
        <v>1770</v>
      </c>
      <c r="F1214" s="101"/>
      <c r="G1214" s="101"/>
      <c r="H1214" s="101"/>
      <c r="I1214" s="101"/>
      <c r="J1214" s="257"/>
      <c r="K1214" s="101"/>
      <c r="L1214" s="101"/>
      <c r="M1214" s="77" t="s">
        <v>3442</v>
      </c>
      <c r="N1214" s="114" t="s">
        <v>1772</v>
      </c>
      <c r="O1214" s="114"/>
      <c r="P1214" s="49"/>
      <c r="Q1214" s="49" t="s">
        <v>366</v>
      </c>
      <c r="R1214" s="103"/>
      <c r="S1214" s="48" t="s">
        <v>1853</v>
      </c>
      <c r="T1214" s="76" t="s">
        <v>65</v>
      </c>
      <c r="U1214" s="89"/>
      <c r="V1214" s="90">
        <v>2</v>
      </c>
      <c r="W1214" s="399">
        <f t="shared" si="839"/>
        <v>884196000</v>
      </c>
      <c r="X1214" s="171" t="s">
        <v>3464</v>
      </c>
      <c r="Y1214" s="121"/>
      <c r="Z1214" s="473" t="s">
        <v>4575</v>
      </c>
      <c r="AA1214" s="473" t="s">
        <v>4575</v>
      </c>
      <c r="AB1214" s="473" t="s">
        <v>4576</v>
      </c>
      <c r="AC1214" s="121"/>
      <c r="AD1214" s="132">
        <v>42886</v>
      </c>
      <c r="AE1214" s="132"/>
      <c r="AF1214" s="132" t="str">
        <f t="shared" si="817"/>
        <v/>
      </c>
      <c r="AG1214" s="132">
        <f t="shared" si="818"/>
        <v>42886</v>
      </c>
      <c r="AH1214" s="132"/>
      <c r="AI1214" s="132"/>
      <c r="AJ1214" s="132"/>
      <c r="AK1214" s="112"/>
      <c r="AL1214" s="132"/>
      <c r="AM1214" s="213"/>
      <c r="AN1214" s="111">
        <v>1768392000</v>
      </c>
      <c r="AO1214" s="49" t="str">
        <f t="shared" si="819"/>
        <v>鹿児島県伊佐市大口目丸２６０－１－１～２</v>
      </c>
      <c r="AP1214" s="49"/>
      <c r="AQ1214" s="89"/>
      <c r="AR1214" s="93"/>
      <c r="AS1214" s="89"/>
      <c r="AT1214" s="93"/>
      <c r="AU1214" s="89"/>
      <c r="AV1214" s="93"/>
      <c r="AW1214" s="107"/>
      <c r="AX1214" s="103"/>
      <c r="AY1214" s="391">
        <f t="shared" si="840"/>
        <v>0</v>
      </c>
      <c r="AZ1214" s="95"/>
      <c r="BA1214" s="49" t="str">
        <f t="shared" si="820"/>
        <v>鹿児島県伊佐市大口目丸２６０－１－１～２</v>
      </c>
      <c r="BB1214" s="48">
        <f t="shared" si="821"/>
        <v>2</v>
      </c>
      <c r="BC1214" s="96">
        <f t="shared" si="822"/>
        <v>0</v>
      </c>
      <c r="BD1214" s="89">
        <f t="shared" si="823"/>
        <v>0</v>
      </c>
      <c r="BE1214" s="97">
        <f t="shared" si="824"/>
        <v>0</v>
      </c>
      <c r="BF1214" s="97">
        <f t="shared" si="825"/>
        <v>0</v>
      </c>
      <c r="BG1214" s="97">
        <f t="shared" si="826"/>
        <v>0</v>
      </c>
      <c r="BH1214" s="97">
        <f t="shared" si="827"/>
        <v>0</v>
      </c>
      <c r="BI1214" s="97">
        <f t="shared" si="828"/>
        <v>0</v>
      </c>
      <c r="BJ1214" s="97">
        <f t="shared" si="829"/>
        <v>0</v>
      </c>
      <c r="BK1214" s="97">
        <f t="shared" si="830"/>
        <v>0</v>
      </c>
      <c r="BL1214" s="97">
        <f t="shared" si="831"/>
        <v>0</v>
      </c>
      <c r="BM1214" s="97">
        <f t="shared" si="832"/>
        <v>0</v>
      </c>
      <c r="BN1214" s="97">
        <f t="shared" si="833"/>
        <v>0</v>
      </c>
      <c r="BO1214" s="97">
        <f t="shared" si="834"/>
        <v>0</v>
      </c>
      <c r="BP1214" s="97">
        <f t="shared" si="835"/>
        <v>0</v>
      </c>
      <c r="BQ1214" s="97">
        <f t="shared" si="836"/>
        <v>0</v>
      </c>
      <c r="BR1214" s="97">
        <f t="shared" si="837"/>
        <v>0</v>
      </c>
      <c r="BS1214" s="98">
        <f t="shared" si="838"/>
        <v>0</v>
      </c>
      <c r="BV1214" s="103"/>
    </row>
    <row r="1215" spans="1:74" ht="31.5" customHeight="1" x14ac:dyDescent="0.25">
      <c r="A1215" s="74">
        <v>46</v>
      </c>
      <c r="B1215" s="75">
        <v>853</v>
      </c>
      <c r="C1215" s="114" t="s">
        <v>365</v>
      </c>
      <c r="D1215" s="76" t="s">
        <v>3393</v>
      </c>
      <c r="E1215" s="76" t="s">
        <v>1770</v>
      </c>
      <c r="F1215" s="101"/>
      <c r="G1215" s="101"/>
      <c r="H1215" s="101"/>
      <c r="I1215" s="101"/>
      <c r="J1215" s="257"/>
      <c r="K1215" s="101"/>
      <c r="L1215" s="101"/>
      <c r="M1215" s="77" t="s">
        <v>3442</v>
      </c>
      <c r="N1215" s="114" t="s">
        <v>1772</v>
      </c>
      <c r="O1215" s="114"/>
      <c r="P1215" s="49"/>
      <c r="Q1215" s="49" t="s">
        <v>366</v>
      </c>
      <c r="R1215" s="103"/>
      <c r="S1215" s="48" t="s">
        <v>1853</v>
      </c>
      <c r="T1215" s="76" t="s">
        <v>65</v>
      </c>
      <c r="U1215" s="89"/>
      <c r="V1215" s="90">
        <v>2</v>
      </c>
      <c r="W1215" s="399">
        <f t="shared" si="839"/>
        <v>4823500</v>
      </c>
      <c r="X1215" s="171" t="s">
        <v>3464</v>
      </c>
      <c r="Y1215" s="121"/>
      <c r="Z1215" s="473" t="s">
        <v>4575</v>
      </c>
      <c r="AA1215" s="473" t="s">
        <v>4575</v>
      </c>
      <c r="AB1215" s="473" t="s">
        <v>4576</v>
      </c>
      <c r="AC1215" s="121"/>
      <c r="AD1215" s="132">
        <v>43095</v>
      </c>
      <c r="AE1215" s="132"/>
      <c r="AF1215" s="132" t="str">
        <f t="shared" si="817"/>
        <v/>
      </c>
      <c r="AG1215" s="132">
        <f t="shared" si="818"/>
        <v>43095</v>
      </c>
      <c r="AH1215" s="132"/>
      <c r="AI1215" s="132"/>
      <c r="AJ1215" s="132"/>
      <c r="AK1215" s="112"/>
      <c r="AL1215" s="132"/>
      <c r="AM1215" s="213"/>
      <c r="AN1215" s="111">
        <v>9647000</v>
      </c>
      <c r="AO1215" s="49" t="str">
        <f t="shared" si="819"/>
        <v>鹿児島県伊佐市大口目丸２６０－１－１～２</v>
      </c>
      <c r="AP1215" s="49"/>
      <c r="AQ1215" s="89"/>
      <c r="AR1215" s="93"/>
      <c r="AS1215" s="89"/>
      <c r="AT1215" s="93"/>
      <c r="AU1215" s="89"/>
      <c r="AV1215" s="93"/>
      <c r="AW1215" s="107"/>
      <c r="AX1215" s="103"/>
      <c r="AY1215" s="391">
        <f t="shared" si="840"/>
        <v>0</v>
      </c>
      <c r="AZ1215" s="95"/>
      <c r="BA1215" s="49" t="str">
        <f t="shared" si="820"/>
        <v>鹿児島県伊佐市大口目丸２６０－１－１～２</v>
      </c>
      <c r="BB1215" s="48">
        <f t="shared" si="821"/>
        <v>2</v>
      </c>
      <c r="BC1215" s="96">
        <f t="shared" si="822"/>
        <v>0</v>
      </c>
      <c r="BD1215" s="89">
        <f t="shared" si="823"/>
        <v>0</v>
      </c>
      <c r="BE1215" s="97">
        <f t="shared" si="824"/>
        <v>0</v>
      </c>
      <c r="BF1215" s="97">
        <f t="shared" si="825"/>
        <v>0</v>
      </c>
      <c r="BG1215" s="97">
        <f t="shared" si="826"/>
        <v>0</v>
      </c>
      <c r="BH1215" s="97">
        <f t="shared" si="827"/>
        <v>0</v>
      </c>
      <c r="BI1215" s="97">
        <f t="shared" si="828"/>
        <v>0</v>
      </c>
      <c r="BJ1215" s="97">
        <f t="shared" si="829"/>
        <v>0</v>
      </c>
      <c r="BK1215" s="97">
        <f t="shared" si="830"/>
        <v>0</v>
      </c>
      <c r="BL1215" s="97">
        <f t="shared" si="831"/>
        <v>0</v>
      </c>
      <c r="BM1215" s="97">
        <f t="shared" si="832"/>
        <v>0</v>
      </c>
      <c r="BN1215" s="97">
        <f t="shared" si="833"/>
        <v>0</v>
      </c>
      <c r="BO1215" s="97">
        <f t="shared" si="834"/>
        <v>0</v>
      </c>
      <c r="BP1215" s="97">
        <f t="shared" si="835"/>
        <v>0</v>
      </c>
      <c r="BQ1215" s="97">
        <f t="shared" si="836"/>
        <v>0</v>
      </c>
      <c r="BR1215" s="97">
        <f t="shared" si="837"/>
        <v>0</v>
      </c>
      <c r="BS1215" s="98">
        <f t="shared" si="838"/>
        <v>0</v>
      </c>
      <c r="BT1215" s="183"/>
      <c r="BV1215" s="103"/>
    </row>
    <row r="1216" spans="1:74" ht="31.5" customHeight="1" x14ac:dyDescent="0.25">
      <c r="A1216" s="74">
        <v>46</v>
      </c>
      <c r="B1216" s="75">
        <v>852</v>
      </c>
      <c r="C1216" s="114" t="s">
        <v>365</v>
      </c>
      <c r="D1216" s="76" t="s">
        <v>3393</v>
      </c>
      <c r="E1216" s="76" t="s">
        <v>1770</v>
      </c>
      <c r="F1216" s="101"/>
      <c r="G1216" s="101"/>
      <c r="H1216" s="101"/>
      <c r="I1216" s="101"/>
      <c r="J1216" s="257"/>
      <c r="K1216" s="101"/>
      <c r="L1216" s="101"/>
      <c r="M1216" s="77" t="s">
        <v>3442</v>
      </c>
      <c r="N1216" s="114" t="s">
        <v>1772</v>
      </c>
      <c r="O1216" s="114"/>
      <c r="P1216" s="49"/>
      <c r="Q1216" s="49" t="s">
        <v>366</v>
      </c>
      <c r="R1216" s="103"/>
      <c r="S1216" s="48" t="s">
        <v>1853</v>
      </c>
      <c r="T1216" s="76" t="s">
        <v>65</v>
      </c>
      <c r="U1216" s="89"/>
      <c r="V1216" s="90">
        <v>2</v>
      </c>
      <c r="W1216" s="399">
        <f t="shared" si="839"/>
        <v>4425000</v>
      </c>
      <c r="X1216" s="171" t="s">
        <v>3464</v>
      </c>
      <c r="Y1216" s="121"/>
      <c r="Z1216" s="473" t="s">
        <v>4575</v>
      </c>
      <c r="AA1216" s="473" t="s">
        <v>4575</v>
      </c>
      <c r="AB1216" s="473" t="s">
        <v>4576</v>
      </c>
      <c r="AC1216" s="121"/>
      <c r="AD1216" s="132">
        <v>43007</v>
      </c>
      <c r="AE1216" s="132"/>
      <c r="AF1216" s="132" t="str">
        <f t="shared" si="817"/>
        <v/>
      </c>
      <c r="AG1216" s="132">
        <f t="shared" si="818"/>
        <v>43007</v>
      </c>
      <c r="AH1216" s="132"/>
      <c r="AI1216" s="132"/>
      <c r="AJ1216" s="132"/>
      <c r="AK1216" s="112"/>
      <c r="AL1216" s="132"/>
      <c r="AM1216" s="213"/>
      <c r="AN1216" s="111">
        <v>8850000</v>
      </c>
      <c r="AO1216" s="49" t="str">
        <f t="shared" si="819"/>
        <v>鹿児島県伊佐市大口目丸２６０－１－１～２</v>
      </c>
      <c r="AP1216" s="49"/>
      <c r="AQ1216" s="89"/>
      <c r="AR1216" s="93"/>
      <c r="AS1216" s="89"/>
      <c r="AT1216" s="93"/>
      <c r="AU1216" s="89"/>
      <c r="AV1216" s="93"/>
      <c r="AW1216" s="107"/>
      <c r="AX1216" s="103"/>
      <c r="AY1216" s="391">
        <f t="shared" si="840"/>
        <v>0</v>
      </c>
      <c r="AZ1216" s="95"/>
      <c r="BA1216" s="49" t="str">
        <f t="shared" si="820"/>
        <v>鹿児島県伊佐市大口目丸２６０－１－１～２</v>
      </c>
      <c r="BB1216" s="48">
        <f t="shared" si="821"/>
        <v>2</v>
      </c>
      <c r="BC1216" s="96">
        <f t="shared" si="822"/>
        <v>0</v>
      </c>
      <c r="BD1216" s="89">
        <f t="shared" si="823"/>
        <v>0</v>
      </c>
      <c r="BE1216" s="97">
        <f t="shared" si="824"/>
        <v>0</v>
      </c>
      <c r="BF1216" s="97">
        <f t="shared" si="825"/>
        <v>0</v>
      </c>
      <c r="BG1216" s="97">
        <f t="shared" si="826"/>
        <v>0</v>
      </c>
      <c r="BH1216" s="97">
        <f t="shared" si="827"/>
        <v>0</v>
      </c>
      <c r="BI1216" s="97">
        <f t="shared" si="828"/>
        <v>0</v>
      </c>
      <c r="BJ1216" s="97">
        <f t="shared" si="829"/>
        <v>0</v>
      </c>
      <c r="BK1216" s="97">
        <f t="shared" si="830"/>
        <v>0</v>
      </c>
      <c r="BL1216" s="97">
        <f t="shared" si="831"/>
        <v>0</v>
      </c>
      <c r="BM1216" s="97">
        <f t="shared" si="832"/>
        <v>0</v>
      </c>
      <c r="BN1216" s="97">
        <f t="shared" si="833"/>
        <v>0</v>
      </c>
      <c r="BO1216" s="97">
        <f t="shared" si="834"/>
        <v>0</v>
      </c>
      <c r="BP1216" s="97">
        <f t="shared" si="835"/>
        <v>0</v>
      </c>
      <c r="BQ1216" s="97">
        <f t="shared" si="836"/>
        <v>0</v>
      </c>
      <c r="BR1216" s="97">
        <f t="shared" si="837"/>
        <v>0</v>
      </c>
      <c r="BS1216" s="98">
        <f t="shared" si="838"/>
        <v>0</v>
      </c>
      <c r="BV1216" s="103"/>
    </row>
    <row r="1217" spans="1:74" ht="31.5" customHeight="1" x14ac:dyDescent="0.25">
      <c r="A1217" s="74">
        <v>46</v>
      </c>
      <c r="B1217" s="75">
        <v>847</v>
      </c>
      <c r="C1217" s="114" t="s">
        <v>960</v>
      </c>
      <c r="D1217" s="349" t="s">
        <v>4126</v>
      </c>
      <c r="E1217" s="76" t="s">
        <v>1768</v>
      </c>
      <c r="F1217" s="380" t="s">
        <v>4148</v>
      </c>
      <c r="G1217" s="101"/>
      <c r="H1217" s="101"/>
      <c r="I1217" s="101"/>
      <c r="J1217" s="257"/>
      <c r="K1217" s="101"/>
      <c r="L1217" s="380" t="s">
        <v>4147</v>
      </c>
      <c r="M1217" s="76" t="s">
        <v>2368</v>
      </c>
      <c r="N1217" s="114" t="s">
        <v>3733</v>
      </c>
      <c r="O1217" s="114"/>
      <c r="P1217" s="76" t="str">
        <f t="shared" ref="P1217:P1242" si="841">IF(COUNTIF(N1217,"*未確定*"),"番地未確定","")</f>
        <v/>
      </c>
      <c r="Q1217" s="102" t="s">
        <v>963</v>
      </c>
      <c r="R1217" s="103"/>
      <c r="S1217" s="48" t="s">
        <v>1853</v>
      </c>
      <c r="T1217" s="76" t="s">
        <v>962</v>
      </c>
      <c r="U1217" s="89">
        <v>42849</v>
      </c>
      <c r="V1217" s="90">
        <v>3</v>
      </c>
      <c r="W1217" s="399">
        <f t="shared" si="839"/>
        <v>3644003</v>
      </c>
      <c r="X1217" s="171" t="s">
        <v>3286</v>
      </c>
      <c r="Y1217" s="76"/>
      <c r="Z1217" s="473" t="s">
        <v>4575</v>
      </c>
      <c r="AA1217" s="473" t="s">
        <v>4575</v>
      </c>
      <c r="AB1217" s="473" t="s">
        <v>4576</v>
      </c>
      <c r="AC1217" s="132" t="s">
        <v>146</v>
      </c>
      <c r="AD1217" s="132">
        <v>42817</v>
      </c>
      <c r="AE1217" s="132">
        <v>42817</v>
      </c>
      <c r="AF1217" s="132" t="str">
        <f t="shared" si="817"/>
        <v>SAME</v>
      </c>
      <c r="AG1217" s="132">
        <f t="shared" si="818"/>
        <v>42817</v>
      </c>
      <c r="AH1217" s="132"/>
      <c r="AI1217" s="204"/>
      <c r="AJ1217" s="205"/>
      <c r="AK1217" s="206"/>
      <c r="AL1217" s="207"/>
      <c r="AM1217" s="208">
        <v>10932009</v>
      </c>
      <c r="AN1217" s="93"/>
      <c r="AO1217" s="49" t="str">
        <f t="shared" si="819"/>
        <v>鹿児島県薩摩川内市西方町１６５３－１－１～３</v>
      </c>
      <c r="AP1217" s="49"/>
      <c r="AQ1217" s="89"/>
      <c r="AR1217" s="93"/>
      <c r="AS1217" s="89">
        <v>42849</v>
      </c>
      <c r="AT1217" s="93">
        <v>1093200</v>
      </c>
      <c r="AU1217" s="89"/>
      <c r="AV1217" s="93"/>
      <c r="AW1217" s="107"/>
      <c r="AX1217" s="103"/>
      <c r="AY1217" s="391">
        <f t="shared" si="840"/>
        <v>1093200</v>
      </c>
      <c r="AZ1217" s="95">
        <f t="shared" ref="AZ1217:AZ1247" si="842">IF(AM1217=0,"",AM1217-AR1217-AT1217-AV1217-AX1217)</f>
        <v>9838809</v>
      </c>
      <c r="BA1217" s="49" t="str">
        <f t="shared" si="820"/>
        <v>鹿児島県薩摩川内市西方町１６５３－１－１～３</v>
      </c>
      <c r="BB1217" s="48">
        <f t="shared" si="821"/>
        <v>3</v>
      </c>
      <c r="BC1217" s="96">
        <f t="shared" si="822"/>
        <v>0</v>
      </c>
      <c r="BD1217" s="89" t="str">
        <f t="shared" si="823"/>
        <v>期限未記載</v>
      </c>
      <c r="BE1217" s="97">
        <f t="shared" si="824"/>
        <v>9838809</v>
      </c>
      <c r="BF1217" s="97">
        <f t="shared" si="825"/>
        <v>0</v>
      </c>
      <c r="BG1217" s="97">
        <f t="shared" si="826"/>
        <v>0</v>
      </c>
      <c r="BH1217" s="97">
        <f t="shared" si="827"/>
        <v>0</v>
      </c>
      <c r="BI1217" s="97">
        <f t="shared" si="828"/>
        <v>0</v>
      </c>
      <c r="BJ1217" s="97">
        <f t="shared" si="829"/>
        <v>0</v>
      </c>
      <c r="BK1217" s="97">
        <f t="shared" si="830"/>
        <v>0</v>
      </c>
      <c r="BL1217" s="97">
        <f t="shared" si="831"/>
        <v>0</v>
      </c>
      <c r="BM1217" s="97">
        <f t="shared" si="832"/>
        <v>0</v>
      </c>
      <c r="BN1217" s="97">
        <f t="shared" si="833"/>
        <v>0</v>
      </c>
      <c r="BO1217" s="97">
        <f t="shared" si="834"/>
        <v>0</v>
      </c>
      <c r="BP1217" s="97">
        <f t="shared" si="835"/>
        <v>0</v>
      </c>
      <c r="BQ1217" s="97">
        <f t="shared" si="836"/>
        <v>0</v>
      </c>
      <c r="BR1217" s="97">
        <f t="shared" si="837"/>
        <v>0</v>
      </c>
      <c r="BS1217" s="98">
        <f t="shared" si="838"/>
        <v>0</v>
      </c>
      <c r="BV1217" s="103"/>
    </row>
    <row r="1218" spans="1:74" ht="31.5" customHeight="1" x14ac:dyDescent="0.25">
      <c r="A1218" s="74">
        <v>46</v>
      </c>
      <c r="B1218" s="75">
        <v>848</v>
      </c>
      <c r="C1218" s="114" t="s">
        <v>960</v>
      </c>
      <c r="D1218" s="76" t="s">
        <v>3393</v>
      </c>
      <c r="E1218" s="76" t="s">
        <v>1028</v>
      </c>
      <c r="F1218" s="101"/>
      <c r="G1218" s="101"/>
      <c r="H1218" s="101"/>
      <c r="I1218" s="101"/>
      <c r="J1218" s="257"/>
      <c r="K1218" s="101"/>
      <c r="L1218" s="101"/>
      <c r="M1218" s="76" t="s">
        <v>3611</v>
      </c>
      <c r="N1218" s="114" t="s">
        <v>3734</v>
      </c>
      <c r="O1218" s="114"/>
      <c r="P1218" s="76" t="str">
        <f t="shared" si="841"/>
        <v/>
      </c>
      <c r="Q1218" s="102" t="s">
        <v>961</v>
      </c>
      <c r="R1218" s="103"/>
      <c r="S1218" s="48" t="s">
        <v>1853</v>
      </c>
      <c r="T1218" s="76" t="s">
        <v>962</v>
      </c>
      <c r="U1218" s="89">
        <v>42790</v>
      </c>
      <c r="V1218" s="90">
        <v>10</v>
      </c>
      <c r="W1218" s="399">
        <f t="shared" si="839"/>
        <v>3711935.1</v>
      </c>
      <c r="X1218" s="171" t="s">
        <v>3286</v>
      </c>
      <c r="Y1218" s="76"/>
      <c r="Z1218" s="473" t="s">
        <v>4575</v>
      </c>
      <c r="AA1218" s="473" t="s">
        <v>4575</v>
      </c>
      <c r="AB1218" s="473" t="s">
        <v>4576</v>
      </c>
      <c r="AC1218" s="132" t="s">
        <v>146</v>
      </c>
      <c r="AD1218" s="132">
        <v>42817</v>
      </c>
      <c r="AE1218" s="132">
        <v>42817</v>
      </c>
      <c r="AF1218" s="132" t="str">
        <f t="shared" si="817"/>
        <v>SAME</v>
      </c>
      <c r="AG1218" s="132">
        <f t="shared" si="818"/>
        <v>42817</v>
      </c>
      <c r="AH1218" s="132"/>
      <c r="AI1218" s="204"/>
      <c r="AJ1218" s="205"/>
      <c r="AK1218" s="206"/>
      <c r="AL1218" s="207"/>
      <c r="AM1218" s="208">
        <v>37119351</v>
      </c>
      <c r="AN1218" s="93"/>
      <c r="AO1218" s="49" t="str">
        <f t="shared" si="819"/>
        <v>鹿児島県薩摩川内市西方町大追１６５３－１、３～１０</v>
      </c>
      <c r="AP1218" s="49"/>
      <c r="AQ1218" s="89"/>
      <c r="AR1218" s="93"/>
      <c r="AS1218" s="89">
        <v>42849</v>
      </c>
      <c r="AT1218" s="93">
        <v>3711934</v>
      </c>
      <c r="AU1218" s="89"/>
      <c r="AV1218" s="93"/>
      <c r="AW1218" s="107"/>
      <c r="AX1218" s="103"/>
      <c r="AY1218" s="391">
        <f t="shared" si="840"/>
        <v>3711934</v>
      </c>
      <c r="AZ1218" s="95">
        <f t="shared" si="842"/>
        <v>33407417</v>
      </c>
      <c r="BA1218" s="49" t="str">
        <f t="shared" si="820"/>
        <v>鹿児島県薩摩川内市西方町大追１６５３－１、３～１０</v>
      </c>
      <c r="BB1218" s="48">
        <f t="shared" si="821"/>
        <v>10</v>
      </c>
      <c r="BC1218" s="96">
        <f t="shared" si="822"/>
        <v>0</v>
      </c>
      <c r="BD1218" s="89" t="str">
        <f t="shared" si="823"/>
        <v>期限未記載</v>
      </c>
      <c r="BE1218" s="97">
        <f t="shared" si="824"/>
        <v>33407417</v>
      </c>
      <c r="BF1218" s="97">
        <f t="shared" si="825"/>
        <v>0</v>
      </c>
      <c r="BG1218" s="97">
        <f t="shared" si="826"/>
        <v>0</v>
      </c>
      <c r="BH1218" s="97">
        <f t="shared" si="827"/>
        <v>0</v>
      </c>
      <c r="BI1218" s="97">
        <f t="shared" si="828"/>
        <v>0</v>
      </c>
      <c r="BJ1218" s="97">
        <f t="shared" si="829"/>
        <v>0</v>
      </c>
      <c r="BK1218" s="97">
        <f t="shared" si="830"/>
        <v>0</v>
      </c>
      <c r="BL1218" s="97">
        <f t="shared" si="831"/>
        <v>0</v>
      </c>
      <c r="BM1218" s="97">
        <f t="shared" si="832"/>
        <v>0</v>
      </c>
      <c r="BN1218" s="97">
        <f t="shared" si="833"/>
        <v>0</v>
      </c>
      <c r="BO1218" s="97">
        <f t="shared" si="834"/>
        <v>0</v>
      </c>
      <c r="BP1218" s="97">
        <f t="shared" si="835"/>
        <v>0</v>
      </c>
      <c r="BQ1218" s="97">
        <f t="shared" si="836"/>
        <v>0</v>
      </c>
      <c r="BR1218" s="97">
        <f t="shared" si="837"/>
        <v>0</v>
      </c>
      <c r="BS1218" s="98">
        <f t="shared" si="838"/>
        <v>0</v>
      </c>
      <c r="BT1218" s="183"/>
      <c r="BV1218" s="103"/>
    </row>
    <row r="1219" spans="1:74" ht="31.5" customHeight="1" x14ac:dyDescent="0.25">
      <c r="A1219" s="74">
        <v>46</v>
      </c>
      <c r="B1219" s="75">
        <v>879</v>
      </c>
      <c r="C1219" s="114" t="s">
        <v>970</v>
      </c>
      <c r="D1219" s="76" t="s">
        <v>3393</v>
      </c>
      <c r="E1219" s="76" t="s">
        <v>1778</v>
      </c>
      <c r="F1219" s="101"/>
      <c r="G1219" s="101"/>
      <c r="H1219" s="101"/>
      <c r="I1219" s="101"/>
      <c r="J1219" s="257"/>
      <c r="K1219" s="101"/>
      <c r="L1219" s="101"/>
      <c r="M1219" s="76" t="s">
        <v>3388</v>
      </c>
      <c r="N1219" s="114" t="s">
        <v>1783</v>
      </c>
      <c r="O1219" s="114"/>
      <c r="P1219" s="76" t="str">
        <f t="shared" si="841"/>
        <v/>
      </c>
      <c r="Q1219" s="102" t="s">
        <v>971</v>
      </c>
      <c r="R1219" s="103"/>
      <c r="S1219" s="48" t="s">
        <v>1853</v>
      </c>
      <c r="T1219" s="76" t="s">
        <v>969</v>
      </c>
      <c r="U1219" s="89"/>
      <c r="V1219" s="90">
        <v>1</v>
      </c>
      <c r="W1219" s="399">
        <f t="shared" si="839"/>
        <v>455166</v>
      </c>
      <c r="X1219" s="171" t="s">
        <v>3465</v>
      </c>
      <c r="Y1219" s="76"/>
      <c r="Z1219" s="76"/>
      <c r="AA1219" s="76"/>
      <c r="AB1219" s="76"/>
      <c r="AC1219" s="132" t="s">
        <v>146</v>
      </c>
      <c r="AD1219" s="132">
        <v>42825</v>
      </c>
      <c r="AE1219" s="132">
        <v>42825</v>
      </c>
      <c r="AF1219" s="132" t="str">
        <f t="shared" si="817"/>
        <v>SAME</v>
      </c>
      <c r="AG1219" s="132">
        <f t="shared" si="818"/>
        <v>42825</v>
      </c>
      <c r="AH1219" s="132"/>
      <c r="AI1219" s="204"/>
      <c r="AJ1219" s="205"/>
      <c r="AK1219" s="206"/>
      <c r="AL1219" s="207"/>
      <c r="AM1219" s="208">
        <v>455166</v>
      </c>
      <c r="AN1219" s="93"/>
      <c r="AO1219" s="49" t="str">
        <f t="shared" si="819"/>
        <v>鹿児島県志布志市志布志町志布志１４７４</v>
      </c>
      <c r="AP1219" s="49"/>
      <c r="AQ1219" s="89"/>
      <c r="AR1219" s="93"/>
      <c r="AS1219" s="89"/>
      <c r="AT1219" s="93"/>
      <c r="AU1219" s="89"/>
      <c r="AV1219" s="93"/>
      <c r="AW1219" s="107"/>
      <c r="AX1219" s="103"/>
      <c r="AY1219" s="391">
        <f t="shared" si="840"/>
        <v>0</v>
      </c>
      <c r="AZ1219" s="95">
        <f t="shared" si="842"/>
        <v>455166</v>
      </c>
      <c r="BA1219" s="49" t="str">
        <f t="shared" si="820"/>
        <v>鹿児島県志布志市志布志町志布志１４７４</v>
      </c>
      <c r="BB1219" s="48">
        <f t="shared" si="821"/>
        <v>1</v>
      </c>
      <c r="BC1219" s="96">
        <f t="shared" si="822"/>
        <v>0</v>
      </c>
      <c r="BD1219" s="89" t="str">
        <f t="shared" si="823"/>
        <v>期限未記載</v>
      </c>
      <c r="BE1219" s="97">
        <f t="shared" si="824"/>
        <v>455166</v>
      </c>
      <c r="BF1219" s="97">
        <f t="shared" si="825"/>
        <v>0</v>
      </c>
      <c r="BG1219" s="97">
        <f t="shared" si="826"/>
        <v>0</v>
      </c>
      <c r="BH1219" s="97">
        <f t="shared" si="827"/>
        <v>0</v>
      </c>
      <c r="BI1219" s="97">
        <f t="shared" si="828"/>
        <v>0</v>
      </c>
      <c r="BJ1219" s="97">
        <f t="shared" si="829"/>
        <v>0</v>
      </c>
      <c r="BK1219" s="97">
        <f t="shared" si="830"/>
        <v>0</v>
      </c>
      <c r="BL1219" s="97">
        <f t="shared" si="831"/>
        <v>0</v>
      </c>
      <c r="BM1219" s="97">
        <f t="shared" si="832"/>
        <v>0</v>
      </c>
      <c r="BN1219" s="97">
        <f t="shared" si="833"/>
        <v>0</v>
      </c>
      <c r="BO1219" s="97">
        <f t="shared" si="834"/>
        <v>0</v>
      </c>
      <c r="BP1219" s="97">
        <f t="shared" si="835"/>
        <v>0</v>
      </c>
      <c r="BQ1219" s="97">
        <f t="shared" si="836"/>
        <v>0</v>
      </c>
      <c r="BR1219" s="97">
        <f t="shared" si="837"/>
        <v>0</v>
      </c>
      <c r="BS1219" s="98">
        <f t="shared" si="838"/>
        <v>0</v>
      </c>
      <c r="BT1219" s="183"/>
      <c r="BV1219" s="103"/>
    </row>
    <row r="1220" spans="1:74" ht="31.5" customHeight="1" x14ac:dyDescent="0.25">
      <c r="A1220" s="74">
        <v>46</v>
      </c>
      <c r="B1220" s="75">
        <v>880</v>
      </c>
      <c r="C1220" s="114" t="s">
        <v>967</v>
      </c>
      <c r="D1220" s="76" t="s">
        <v>3393</v>
      </c>
      <c r="E1220" s="76" t="s">
        <v>1451</v>
      </c>
      <c r="F1220" s="101"/>
      <c r="G1220" s="101"/>
      <c r="H1220" s="101"/>
      <c r="I1220" s="101"/>
      <c r="J1220" s="257"/>
      <c r="K1220" s="101"/>
      <c r="L1220" s="101"/>
      <c r="M1220" s="76" t="s">
        <v>3388</v>
      </c>
      <c r="N1220" s="114" t="s">
        <v>993</v>
      </c>
      <c r="O1220" s="114"/>
      <c r="P1220" s="76" t="str">
        <f t="shared" si="841"/>
        <v/>
      </c>
      <c r="Q1220" s="102" t="s">
        <v>968</v>
      </c>
      <c r="R1220" s="103"/>
      <c r="S1220" s="48" t="s">
        <v>1853</v>
      </c>
      <c r="T1220" s="76" t="s">
        <v>969</v>
      </c>
      <c r="U1220" s="89"/>
      <c r="V1220" s="90">
        <v>1</v>
      </c>
      <c r="W1220" s="399">
        <f t="shared" si="839"/>
        <v>616724</v>
      </c>
      <c r="X1220" s="171" t="s">
        <v>3466</v>
      </c>
      <c r="Y1220" s="419"/>
      <c r="Z1220" s="473" t="s">
        <v>4630</v>
      </c>
      <c r="AA1220" s="473" t="s">
        <v>4630</v>
      </c>
      <c r="AB1220" s="473" t="s">
        <v>4631</v>
      </c>
      <c r="AC1220" s="132" t="str">
        <f>IF(AZ1220=0,"【支払済】","")</f>
        <v>【支払済】</v>
      </c>
      <c r="AD1220" s="132">
        <v>42825</v>
      </c>
      <c r="AE1220" s="132">
        <v>42825</v>
      </c>
      <c r="AF1220" s="132" t="str">
        <f t="shared" si="817"/>
        <v>SAME</v>
      </c>
      <c r="AG1220" s="132">
        <f t="shared" si="818"/>
        <v>42825</v>
      </c>
      <c r="AH1220" s="132"/>
      <c r="AI1220" s="204"/>
      <c r="AJ1220" s="205"/>
      <c r="AK1220" s="206"/>
      <c r="AL1220" s="207"/>
      <c r="AM1220" s="208">
        <v>616724</v>
      </c>
      <c r="AN1220" s="93"/>
      <c r="AO1220" s="49" t="str">
        <f t="shared" si="819"/>
        <v>鹿児島県鹿屋市串良町上小原２６８１－９６</v>
      </c>
      <c r="AP1220" s="208"/>
      <c r="AQ1220" s="89">
        <v>43026</v>
      </c>
      <c r="AR1220" s="93">
        <v>616724</v>
      </c>
      <c r="AS1220" s="89"/>
      <c r="AT1220" s="93"/>
      <c r="AU1220" s="89"/>
      <c r="AV1220" s="93"/>
      <c r="AW1220" s="107"/>
      <c r="AX1220" s="103"/>
      <c r="AY1220" s="391">
        <f t="shared" si="840"/>
        <v>616724</v>
      </c>
      <c r="AZ1220" s="95">
        <f t="shared" si="842"/>
        <v>0</v>
      </c>
      <c r="BA1220" s="49" t="str">
        <f t="shared" si="820"/>
        <v>鹿児島県鹿屋市串良町上小原２６８１－９６</v>
      </c>
      <c r="BB1220" s="48">
        <f t="shared" si="821"/>
        <v>1</v>
      </c>
      <c r="BC1220" s="96">
        <f t="shared" si="822"/>
        <v>0</v>
      </c>
      <c r="BD1220" s="89" t="str">
        <f t="shared" si="823"/>
        <v>【支払済】</v>
      </c>
      <c r="BE1220" s="97">
        <f t="shared" si="824"/>
        <v>0</v>
      </c>
      <c r="BF1220" s="97">
        <f t="shared" si="825"/>
        <v>0</v>
      </c>
      <c r="BG1220" s="97">
        <f t="shared" si="826"/>
        <v>0</v>
      </c>
      <c r="BH1220" s="97">
        <f t="shared" si="827"/>
        <v>0</v>
      </c>
      <c r="BI1220" s="97">
        <f t="shared" si="828"/>
        <v>0</v>
      </c>
      <c r="BJ1220" s="97">
        <f t="shared" si="829"/>
        <v>0</v>
      </c>
      <c r="BK1220" s="97">
        <f t="shared" si="830"/>
        <v>0</v>
      </c>
      <c r="BL1220" s="97">
        <f t="shared" si="831"/>
        <v>0</v>
      </c>
      <c r="BM1220" s="97">
        <f t="shared" si="832"/>
        <v>0</v>
      </c>
      <c r="BN1220" s="97">
        <f t="shared" si="833"/>
        <v>0</v>
      </c>
      <c r="BO1220" s="97">
        <f t="shared" si="834"/>
        <v>0</v>
      </c>
      <c r="BP1220" s="97">
        <f t="shared" si="835"/>
        <v>0</v>
      </c>
      <c r="BQ1220" s="97">
        <f t="shared" si="836"/>
        <v>0</v>
      </c>
      <c r="BR1220" s="97">
        <f t="shared" si="837"/>
        <v>0</v>
      </c>
      <c r="BS1220" s="98">
        <f t="shared" si="838"/>
        <v>0</v>
      </c>
      <c r="BT1220" s="183"/>
      <c r="BV1220" s="492"/>
    </row>
    <row r="1221" spans="1:74" ht="31.5" customHeight="1" x14ac:dyDescent="0.25">
      <c r="A1221" s="74">
        <v>46</v>
      </c>
      <c r="B1221" s="75">
        <v>823</v>
      </c>
      <c r="C1221" s="114" t="s">
        <v>936</v>
      </c>
      <c r="D1221" s="76" t="s">
        <v>3393</v>
      </c>
      <c r="E1221" s="76" t="s">
        <v>1747</v>
      </c>
      <c r="F1221" s="101"/>
      <c r="G1221" s="101"/>
      <c r="H1221" s="101"/>
      <c r="I1221" s="101"/>
      <c r="J1221" s="257"/>
      <c r="K1221" s="101"/>
      <c r="L1221" s="101"/>
      <c r="M1221" s="76" t="s">
        <v>3388</v>
      </c>
      <c r="N1221" s="114" t="s">
        <v>1754</v>
      </c>
      <c r="O1221" s="114"/>
      <c r="P1221" s="76" t="str">
        <f t="shared" si="841"/>
        <v/>
      </c>
      <c r="Q1221" s="102" t="s">
        <v>937</v>
      </c>
      <c r="R1221" s="103"/>
      <c r="S1221" s="48" t="s">
        <v>1853</v>
      </c>
      <c r="T1221" s="76" t="s">
        <v>69</v>
      </c>
      <c r="U1221" s="89">
        <v>42870</v>
      </c>
      <c r="V1221" s="90">
        <v>2</v>
      </c>
      <c r="W1221" s="399">
        <f t="shared" si="839"/>
        <v>522121</v>
      </c>
      <c r="X1221" s="171" t="s">
        <v>3467</v>
      </c>
      <c r="Y1221" s="419"/>
      <c r="Z1221" s="473" t="s">
        <v>4630</v>
      </c>
      <c r="AA1221" s="473" t="s">
        <v>4630</v>
      </c>
      <c r="AB1221" s="473" t="s">
        <v>4631</v>
      </c>
      <c r="AC1221" s="132" t="str">
        <f>IF(AZ1221=0,"【支払済】","")</f>
        <v>【支払済】</v>
      </c>
      <c r="AD1221" s="132">
        <v>42825</v>
      </c>
      <c r="AE1221" s="132">
        <v>42824</v>
      </c>
      <c r="AF1221" s="132" t="str">
        <f t="shared" si="817"/>
        <v/>
      </c>
      <c r="AG1221" s="132">
        <f t="shared" si="818"/>
        <v>42824</v>
      </c>
      <c r="AH1221" s="132"/>
      <c r="AI1221" s="204"/>
      <c r="AJ1221" s="205"/>
      <c r="AK1221" s="206"/>
      <c r="AL1221" s="207"/>
      <c r="AM1221" s="208">
        <v>1044242</v>
      </c>
      <c r="AN1221" s="93"/>
      <c r="AO1221" s="49" t="str">
        <f t="shared" si="819"/>
        <v>鹿児島県鹿児島市岡之原町７３６－１</v>
      </c>
      <c r="AP1221" s="208"/>
      <c r="AQ1221" s="89">
        <v>42870</v>
      </c>
      <c r="AR1221" s="93">
        <v>1044242</v>
      </c>
      <c r="AS1221" s="89"/>
      <c r="AT1221" s="93"/>
      <c r="AU1221" s="89"/>
      <c r="AV1221" s="93"/>
      <c r="AW1221" s="107"/>
      <c r="AX1221" s="103"/>
      <c r="AY1221" s="391">
        <f t="shared" si="840"/>
        <v>1044242</v>
      </c>
      <c r="AZ1221" s="95">
        <f t="shared" si="842"/>
        <v>0</v>
      </c>
      <c r="BA1221" s="49" t="str">
        <f t="shared" si="820"/>
        <v>鹿児島県鹿児島市岡之原町７３６－１</v>
      </c>
      <c r="BB1221" s="48">
        <f t="shared" si="821"/>
        <v>2</v>
      </c>
      <c r="BC1221" s="96">
        <f t="shared" si="822"/>
        <v>0</v>
      </c>
      <c r="BD1221" s="89" t="str">
        <f t="shared" si="823"/>
        <v>【支払済】</v>
      </c>
      <c r="BE1221" s="97">
        <f t="shared" si="824"/>
        <v>0</v>
      </c>
      <c r="BF1221" s="97">
        <f t="shared" si="825"/>
        <v>0</v>
      </c>
      <c r="BG1221" s="97">
        <f t="shared" si="826"/>
        <v>0</v>
      </c>
      <c r="BH1221" s="97">
        <f t="shared" si="827"/>
        <v>0</v>
      </c>
      <c r="BI1221" s="97">
        <f t="shared" si="828"/>
        <v>0</v>
      </c>
      <c r="BJ1221" s="97">
        <f t="shared" si="829"/>
        <v>0</v>
      </c>
      <c r="BK1221" s="97">
        <f t="shared" si="830"/>
        <v>0</v>
      </c>
      <c r="BL1221" s="97">
        <f t="shared" si="831"/>
        <v>0</v>
      </c>
      <c r="BM1221" s="97">
        <f t="shared" si="832"/>
        <v>0</v>
      </c>
      <c r="BN1221" s="97">
        <f t="shared" si="833"/>
        <v>0</v>
      </c>
      <c r="BO1221" s="97">
        <f t="shared" si="834"/>
        <v>0</v>
      </c>
      <c r="BP1221" s="97">
        <f t="shared" si="835"/>
        <v>0</v>
      </c>
      <c r="BQ1221" s="97">
        <f t="shared" si="836"/>
        <v>0</v>
      </c>
      <c r="BR1221" s="97">
        <f t="shared" si="837"/>
        <v>0</v>
      </c>
      <c r="BS1221" s="98">
        <f t="shared" si="838"/>
        <v>0</v>
      </c>
      <c r="BT1221" s="183"/>
      <c r="BV1221" s="492"/>
    </row>
    <row r="1222" spans="1:74" ht="31.5" customHeight="1" x14ac:dyDescent="0.25">
      <c r="A1222" s="74">
        <v>46</v>
      </c>
      <c r="B1222" s="75">
        <v>824</v>
      </c>
      <c r="C1222" s="114" t="s">
        <v>936</v>
      </c>
      <c r="D1222" s="349" t="s">
        <v>4128</v>
      </c>
      <c r="E1222" s="76" t="s">
        <v>1543</v>
      </c>
      <c r="F1222" s="380" t="s">
        <v>4184</v>
      </c>
      <c r="G1222" s="380"/>
      <c r="H1222" s="380"/>
      <c r="I1222" s="380"/>
      <c r="J1222" s="380"/>
      <c r="K1222" s="380"/>
      <c r="L1222" s="380" t="s">
        <v>4142</v>
      </c>
      <c r="M1222" s="76" t="s">
        <v>3388</v>
      </c>
      <c r="N1222" s="114" t="s">
        <v>994</v>
      </c>
      <c r="O1222" s="114"/>
      <c r="P1222" s="76" t="str">
        <f t="shared" si="841"/>
        <v/>
      </c>
      <c r="Q1222" s="102" t="s">
        <v>948</v>
      </c>
      <c r="R1222" s="103"/>
      <c r="S1222" s="48" t="s">
        <v>1853</v>
      </c>
      <c r="T1222" s="76" t="s">
        <v>69</v>
      </c>
      <c r="U1222" s="89">
        <v>42870</v>
      </c>
      <c r="V1222" s="90">
        <v>2</v>
      </c>
      <c r="W1222" s="399">
        <f t="shared" si="839"/>
        <v>368184</v>
      </c>
      <c r="X1222" s="171" t="s">
        <v>3468</v>
      </c>
      <c r="Y1222" s="419"/>
      <c r="Z1222" s="473" t="s">
        <v>4630</v>
      </c>
      <c r="AA1222" s="473" t="s">
        <v>4630</v>
      </c>
      <c r="AB1222" s="473" t="s">
        <v>4631</v>
      </c>
      <c r="AC1222" s="132" t="str">
        <f>IF(AZ1222=0,"【支払済】","")</f>
        <v>【支払済】</v>
      </c>
      <c r="AD1222" s="132">
        <v>42825</v>
      </c>
      <c r="AE1222" s="132">
        <v>42821</v>
      </c>
      <c r="AF1222" s="132" t="str">
        <f t="shared" si="817"/>
        <v/>
      </c>
      <c r="AG1222" s="132">
        <f t="shared" si="818"/>
        <v>42821</v>
      </c>
      <c r="AH1222" s="132"/>
      <c r="AI1222" s="204"/>
      <c r="AJ1222" s="205"/>
      <c r="AK1222" s="206"/>
      <c r="AL1222" s="207"/>
      <c r="AM1222" s="208">
        <v>736368</v>
      </c>
      <c r="AN1222" s="93"/>
      <c r="AO1222" s="49" t="str">
        <f t="shared" si="819"/>
        <v>鹿児島県鹿児島市下田町１０１５－１～２</v>
      </c>
      <c r="AP1222" s="208"/>
      <c r="AQ1222" s="89">
        <v>42870</v>
      </c>
      <c r="AR1222" s="93">
        <v>736368</v>
      </c>
      <c r="AS1222" s="89"/>
      <c r="AT1222" s="93"/>
      <c r="AU1222" s="89"/>
      <c r="AV1222" s="93"/>
      <c r="AW1222" s="107"/>
      <c r="AX1222" s="103"/>
      <c r="AY1222" s="391">
        <f t="shared" si="840"/>
        <v>736368</v>
      </c>
      <c r="AZ1222" s="95">
        <f t="shared" si="842"/>
        <v>0</v>
      </c>
      <c r="BA1222" s="49" t="str">
        <f t="shared" si="820"/>
        <v>鹿児島県鹿児島市下田町１０１５－１～２</v>
      </c>
      <c r="BB1222" s="48">
        <f t="shared" si="821"/>
        <v>2</v>
      </c>
      <c r="BC1222" s="96">
        <f t="shared" si="822"/>
        <v>0</v>
      </c>
      <c r="BD1222" s="89" t="str">
        <f t="shared" si="823"/>
        <v>【支払済】</v>
      </c>
      <c r="BE1222" s="97">
        <f t="shared" si="824"/>
        <v>0</v>
      </c>
      <c r="BF1222" s="97">
        <f t="shared" si="825"/>
        <v>0</v>
      </c>
      <c r="BG1222" s="97">
        <f t="shared" si="826"/>
        <v>0</v>
      </c>
      <c r="BH1222" s="97">
        <f t="shared" si="827"/>
        <v>0</v>
      </c>
      <c r="BI1222" s="97">
        <f t="shared" si="828"/>
        <v>0</v>
      </c>
      <c r="BJ1222" s="97">
        <f t="shared" si="829"/>
        <v>0</v>
      </c>
      <c r="BK1222" s="97">
        <f t="shared" si="830"/>
        <v>0</v>
      </c>
      <c r="BL1222" s="97">
        <f t="shared" si="831"/>
        <v>0</v>
      </c>
      <c r="BM1222" s="97">
        <f t="shared" si="832"/>
        <v>0</v>
      </c>
      <c r="BN1222" s="97">
        <f t="shared" si="833"/>
        <v>0</v>
      </c>
      <c r="BO1222" s="97">
        <f t="shared" si="834"/>
        <v>0</v>
      </c>
      <c r="BP1222" s="97">
        <f t="shared" si="835"/>
        <v>0</v>
      </c>
      <c r="BQ1222" s="97">
        <f t="shared" si="836"/>
        <v>0</v>
      </c>
      <c r="BR1222" s="97">
        <f t="shared" si="837"/>
        <v>0</v>
      </c>
      <c r="BS1222" s="98">
        <f t="shared" si="838"/>
        <v>0</v>
      </c>
      <c r="BT1222" s="183"/>
      <c r="BV1222" s="492"/>
    </row>
    <row r="1223" spans="1:74" ht="31.5" customHeight="1" x14ac:dyDescent="0.25">
      <c r="A1223" s="74">
        <v>46</v>
      </c>
      <c r="B1223" s="75">
        <v>825</v>
      </c>
      <c r="C1223" s="114" t="s">
        <v>936</v>
      </c>
      <c r="D1223" s="349" t="s">
        <v>4128</v>
      </c>
      <c r="E1223" s="76" t="s">
        <v>1748</v>
      </c>
      <c r="F1223" s="380" t="s">
        <v>4178</v>
      </c>
      <c r="G1223" s="380"/>
      <c r="H1223" s="380"/>
      <c r="I1223" s="380"/>
      <c r="J1223" s="380"/>
      <c r="K1223" s="380"/>
      <c r="L1223" s="380" t="s">
        <v>4142</v>
      </c>
      <c r="M1223" s="76" t="s">
        <v>3388</v>
      </c>
      <c r="N1223" s="114" t="s">
        <v>995</v>
      </c>
      <c r="O1223" s="114"/>
      <c r="P1223" s="76" t="str">
        <f t="shared" si="841"/>
        <v/>
      </c>
      <c r="Q1223" s="102" t="s">
        <v>938</v>
      </c>
      <c r="R1223" s="103"/>
      <c r="S1223" s="48" t="s">
        <v>1853</v>
      </c>
      <c r="T1223" s="76" t="s">
        <v>69</v>
      </c>
      <c r="U1223" s="89">
        <v>42877</v>
      </c>
      <c r="V1223" s="90">
        <v>3</v>
      </c>
      <c r="W1223" s="399">
        <f t="shared" si="839"/>
        <v>648661.66666666663</v>
      </c>
      <c r="X1223" s="171" t="s">
        <v>3469</v>
      </c>
      <c r="Y1223" s="419"/>
      <c r="Z1223" s="473" t="s">
        <v>4630</v>
      </c>
      <c r="AA1223" s="473" t="s">
        <v>4630</v>
      </c>
      <c r="AB1223" s="473" t="s">
        <v>4631</v>
      </c>
      <c r="AC1223" s="132" t="str">
        <f>IF(AZ1223=0,"【支払済】","")</f>
        <v>【支払済】</v>
      </c>
      <c r="AD1223" s="132">
        <v>42825</v>
      </c>
      <c r="AE1223" s="132">
        <v>42821</v>
      </c>
      <c r="AF1223" s="132" t="str">
        <f t="shared" si="817"/>
        <v/>
      </c>
      <c r="AG1223" s="132">
        <f t="shared" si="818"/>
        <v>42821</v>
      </c>
      <c r="AH1223" s="132"/>
      <c r="AI1223" s="204"/>
      <c r="AJ1223" s="205"/>
      <c r="AK1223" s="206"/>
      <c r="AL1223" s="207"/>
      <c r="AM1223" s="208">
        <v>1945985</v>
      </c>
      <c r="AN1223" s="93"/>
      <c r="AO1223" s="49" t="str">
        <f t="shared" si="819"/>
        <v>鹿児島県鹿児島市花尾町１９８－１－１～３</v>
      </c>
      <c r="AP1223" s="208"/>
      <c r="AQ1223" s="89">
        <v>42877</v>
      </c>
      <c r="AR1223" s="93">
        <v>1945985</v>
      </c>
      <c r="AS1223" s="89"/>
      <c r="AT1223" s="93"/>
      <c r="AU1223" s="89"/>
      <c r="AV1223" s="93"/>
      <c r="AW1223" s="107"/>
      <c r="AX1223" s="103"/>
      <c r="AY1223" s="391">
        <f t="shared" si="840"/>
        <v>1945985</v>
      </c>
      <c r="AZ1223" s="95">
        <f t="shared" si="842"/>
        <v>0</v>
      </c>
      <c r="BA1223" s="49" t="str">
        <f t="shared" si="820"/>
        <v>鹿児島県鹿児島市花尾町１９８－１－１～３</v>
      </c>
      <c r="BB1223" s="48">
        <f t="shared" si="821"/>
        <v>3</v>
      </c>
      <c r="BC1223" s="96">
        <f t="shared" si="822"/>
        <v>0</v>
      </c>
      <c r="BD1223" s="89" t="str">
        <f t="shared" si="823"/>
        <v>【支払済】</v>
      </c>
      <c r="BE1223" s="97">
        <f t="shared" si="824"/>
        <v>0</v>
      </c>
      <c r="BF1223" s="97">
        <f t="shared" si="825"/>
        <v>0</v>
      </c>
      <c r="BG1223" s="97">
        <f t="shared" si="826"/>
        <v>0</v>
      </c>
      <c r="BH1223" s="97">
        <f t="shared" si="827"/>
        <v>0</v>
      </c>
      <c r="BI1223" s="97">
        <f t="shared" si="828"/>
        <v>0</v>
      </c>
      <c r="BJ1223" s="97">
        <f t="shared" si="829"/>
        <v>0</v>
      </c>
      <c r="BK1223" s="97">
        <f t="shared" si="830"/>
        <v>0</v>
      </c>
      <c r="BL1223" s="97">
        <f t="shared" si="831"/>
        <v>0</v>
      </c>
      <c r="BM1223" s="97">
        <f t="shared" si="832"/>
        <v>0</v>
      </c>
      <c r="BN1223" s="97">
        <f t="shared" si="833"/>
        <v>0</v>
      </c>
      <c r="BO1223" s="97">
        <f t="shared" si="834"/>
        <v>0</v>
      </c>
      <c r="BP1223" s="97">
        <f t="shared" si="835"/>
        <v>0</v>
      </c>
      <c r="BQ1223" s="97">
        <f t="shared" si="836"/>
        <v>0</v>
      </c>
      <c r="BR1223" s="97">
        <f t="shared" si="837"/>
        <v>0</v>
      </c>
      <c r="BS1223" s="98">
        <f t="shared" si="838"/>
        <v>0</v>
      </c>
      <c r="BU1223" s="100"/>
      <c r="BV1223" s="492"/>
    </row>
    <row r="1224" spans="1:74" ht="31.5" customHeight="1" x14ac:dyDescent="0.25">
      <c r="A1224" s="74">
        <v>46</v>
      </c>
      <c r="B1224" s="75">
        <v>826</v>
      </c>
      <c r="C1224" s="114" t="s">
        <v>936</v>
      </c>
      <c r="D1224" s="349" t="s">
        <v>4128</v>
      </c>
      <c r="E1224" s="76" t="s">
        <v>1135</v>
      </c>
      <c r="F1224" s="101"/>
      <c r="G1224" s="101"/>
      <c r="H1224" s="101"/>
      <c r="I1224" s="101"/>
      <c r="J1224" s="257"/>
      <c r="K1224" s="101"/>
      <c r="L1224" s="380" t="s">
        <v>4142</v>
      </c>
      <c r="M1224" s="76" t="s">
        <v>3388</v>
      </c>
      <c r="N1224" s="114" t="s">
        <v>1761</v>
      </c>
      <c r="O1224" s="114"/>
      <c r="P1224" s="76" t="str">
        <f t="shared" si="841"/>
        <v/>
      </c>
      <c r="Q1224" s="102" t="s">
        <v>944</v>
      </c>
      <c r="R1224" s="103"/>
      <c r="S1224" s="48" t="s">
        <v>1853</v>
      </c>
      <c r="T1224" s="76" t="s">
        <v>69</v>
      </c>
      <c r="U1224" s="89">
        <v>42877</v>
      </c>
      <c r="V1224" s="90">
        <v>2</v>
      </c>
      <c r="W1224" s="399">
        <f t="shared" si="839"/>
        <v>4698000</v>
      </c>
      <c r="X1224" s="171" t="s">
        <v>3470</v>
      </c>
      <c r="Y1224" s="76"/>
      <c r="Z1224" s="76"/>
      <c r="AA1224" s="76"/>
      <c r="AB1224" s="76"/>
      <c r="AC1224" s="132" t="s">
        <v>146</v>
      </c>
      <c r="AD1224" s="132">
        <v>42825</v>
      </c>
      <c r="AE1224" s="132">
        <v>42823</v>
      </c>
      <c r="AF1224" s="132" t="str">
        <f t="shared" si="817"/>
        <v/>
      </c>
      <c r="AG1224" s="132">
        <f t="shared" si="818"/>
        <v>42823</v>
      </c>
      <c r="AH1224" s="132"/>
      <c r="AI1224" s="204"/>
      <c r="AJ1224" s="205"/>
      <c r="AK1224" s="206"/>
      <c r="AL1224" s="207"/>
      <c r="AM1224" s="208">
        <v>9396000</v>
      </c>
      <c r="AN1224" s="93"/>
      <c r="AO1224" s="49" t="str">
        <f t="shared" si="819"/>
        <v>鹿児島県鹿児島市喜入中名町２８４８－１</v>
      </c>
      <c r="AP1224" s="49"/>
      <c r="AQ1224" s="89"/>
      <c r="AR1224" s="93"/>
      <c r="AS1224" s="89">
        <v>42877</v>
      </c>
      <c r="AT1224" s="93">
        <v>939600</v>
      </c>
      <c r="AU1224" s="89"/>
      <c r="AV1224" s="93"/>
      <c r="AW1224" s="107"/>
      <c r="AX1224" s="103"/>
      <c r="AY1224" s="391">
        <f t="shared" si="840"/>
        <v>939600</v>
      </c>
      <c r="AZ1224" s="95">
        <f t="shared" si="842"/>
        <v>8456400</v>
      </c>
      <c r="BA1224" s="49" t="str">
        <f t="shared" si="820"/>
        <v>鹿児島県鹿児島市喜入中名町２８４８－１</v>
      </c>
      <c r="BB1224" s="48">
        <f t="shared" si="821"/>
        <v>2</v>
      </c>
      <c r="BC1224" s="96">
        <f t="shared" si="822"/>
        <v>0</v>
      </c>
      <c r="BD1224" s="89" t="str">
        <f t="shared" si="823"/>
        <v>期限未記載</v>
      </c>
      <c r="BE1224" s="97">
        <f t="shared" si="824"/>
        <v>8456400</v>
      </c>
      <c r="BF1224" s="97">
        <f t="shared" si="825"/>
        <v>0</v>
      </c>
      <c r="BG1224" s="97">
        <f t="shared" si="826"/>
        <v>0</v>
      </c>
      <c r="BH1224" s="97">
        <f t="shared" si="827"/>
        <v>0</v>
      </c>
      <c r="BI1224" s="97">
        <f t="shared" si="828"/>
        <v>0</v>
      </c>
      <c r="BJ1224" s="97">
        <f t="shared" si="829"/>
        <v>0</v>
      </c>
      <c r="BK1224" s="97">
        <f t="shared" si="830"/>
        <v>0</v>
      </c>
      <c r="BL1224" s="97">
        <f t="shared" si="831"/>
        <v>0</v>
      </c>
      <c r="BM1224" s="97">
        <f t="shared" si="832"/>
        <v>0</v>
      </c>
      <c r="BN1224" s="97">
        <f t="shared" si="833"/>
        <v>0</v>
      </c>
      <c r="BO1224" s="97">
        <f t="shared" si="834"/>
        <v>0</v>
      </c>
      <c r="BP1224" s="97">
        <f t="shared" si="835"/>
        <v>0</v>
      </c>
      <c r="BQ1224" s="97">
        <f t="shared" si="836"/>
        <v>0</v>
      </c>
      <c r="BR1224" s="97">
        <f t="shared" si="837"/>
        <v>0</v>
      </c>
      <c r="BS1224" s="98">
        <f t="shared" si="838"/>
        <v>0</v>
      </c>
      <c r="BV1224" s="103"/>
    </row>
    <row r="1225" spans="1:74" ht="31.5" customHeight="1" x14ac:dyDescent="0.25">
      <c r="A1225" s="74">
        <v>46</v>
      </c>
      <c r="B1225" s="75">
        <v>827</v>
      </c>
      <c r="C1225" s="114" t="s">
        <v>936</v>
      </c>
      <c r="D1225" s="349" t="s">
        <v>4128</v>
      </c>
      <c r="E1225" s="76" t="s">
        <v>1749</v>
      </c>
      <c r="F1225" s="380" t="s">
        <v>4179</v>
      </c>
      <c r="G1225" s="380"/>
      <c r="H1225" s="380"/>
      <c r="I1225" s="380"/>
      <c r="J1225" s="380"/>
      <c r="K1225" s="380"/>
      <c r="L1225" s="380" t="s">
        <v>4142</v>
      </c>
      <c r="M1225" s="76" t="s">
        <v>3388</v>
      </c>
      <c r="N1225" s="114" t="s">
        <v>1755</v>
      </c>
      <c r="O1225" s="114"/>
      <c r="P1225" s="76" t="str">
        <f t="shared" si="841"/>
        <v/>
      </c>
      <c r="Q1225" s="102" t="s">
        <v>939</v>
      </c>
      <c r="R1225" s="103"/>
      <c r="S1225" s="48" t="s">
        <v>1853</v>
      </c>
      <c r="T1225" s="76" t="s">
        <v>69</v>
      </c>
      <c r="U1225" s="89">
        <v>42870</v>
      </c>
      <c r="V1225" s="90">
        <v>3</v>
      </c>
      <c r="W1225" s="399">
        <f t="shared" si="839"/>
        <v>562638</v>
      </c>
      <c r="X1225" s="171" t="s">
        <v>3471</v>
      </c>
      <c r="Y1225" s="419"/>
      <c r="Z1225" s="473" t="s">
        <v>4630</v>
      </c>
      <c r="AA1225" s="473" t="s">
        <v>4630</v>
      </c>
      <c r="AB1225" s="473" t="s">
        <v>4631</v>
      </c>
      <c r="AC1225" s="132" t="str">
        <f>IF(AZ1225=0,"【支払済】","")</f>
        <v>【支払済】</v>
      </c>
      <c r="AD1225" s="132">
        <v>42825</v>
      </c>
      <c r="AE1225" s="132">
        <v>42821</v>
      </c>
      <c r="AF1225" s="132" t="str">
        <f t="shared" si="817"/>
        <v/>
      </c>
      <c r="AG1225" s="132">
        <f t="shared" si="818"/>
        <v>42821</v>
      </c>
      <c r="AH1225" s="132"/>
      <c r="AI1225" s="204"/>
      <c r="AJ1225" s="205"/>
      <c r="AK1225" s="206"/>
      <c r="AL1225" s="207"/>
      <c r="AM1225" s="208">
        <v>1687914</v>
      </c>
      <c r="AN1225" s="93"/>
      <c r="AO1225" s="49" t="str">
        <f t="shared" si="819"/>
        <v>鹿児島県鹿児島市吉野町１０７７５－２４</v>
      </c>
      <c r="AP1225" s="208"/>
      <c r="AQ1225" s="89">
        <v>42870</v>
      </c>
      <c r="AR1225" s="93">
        <v>1687914</v>
      </c>
      <c r="AS1225" s="89"/>
      <c r="AT1225" s="93"/>
      <c r="AU1225" s="89"/>
      <c r="AV1225" s="93"/>
      <c r="AW1225" s="107"/>
      <c r="AX1225" s="103"/>
      <c r="AY1225" s="391">
        <f t="shared" si="840"/>
        <v>1687914</v>
      </c>
      <c r="AZ1225" s="95">
        <f t="shared" si="842"/>
        <v>0</v>
      </c>
      <c r="BA1225" s="49" t="str">
        <f t="shared" si="820"/>
        <v>鹿児島県鹿児島市吉野町１０７７５－２４</v>
      </c>
      <c r="BB1225" s="48">
        <f t="shared" si="821"/>
        <v>3</v>
      </c>
      <c r="BC1225" s="96">
        <f t="shared" si="822"/>
        <v>0</v>
      </c>
      <c r="BD1225" s="89" t="str">
        <f t="shared" si="823"/>
        <v>【支払済】</v>
      </c>
      <c r="BE1225" s="97">
        <f t="shared" si="824"/>
        <v>0</v>
      </c>
      <c r="BF1225" s="97">
        <f t="shared" si="825"/>
        <v>0</v>
      </c>
      <c r="BG1225" s="97">
        <f t="shared" si="826"/>
        <v>0</v>
      </c>
      <c r="BH1225" s="97">
        <f t="shared" si="827"/>
        <v>0</v>
      </c>
      <c r="BI1225" s="97">
        <f t="shared" si="828"/>
        <v>0</v>
      </c>
      <c r="BJ1225" s="97">
        <f t="shared" si="829"/>
        <v>0</v>
      </c>
      <c r="BK1225" s="97">
        <f t="shared" si="830"/>
        <v>0</v>
      </c>
      <c r="BL1225" s="97">
        <f t="shared" si="831"/>
        <v>0</v>
      </c>
      <c r="BM1225" s="97">
        <f t="shared" si="832"/>
        <v>0</v>
      </c>
      <c r="BN1225" s="97">
        <f t="shared" si="833"/>
        <v>0</v>
      </c>
      <c r="BO1225" s="97">
        <f t="shared" si="834"/>
        <v>0</v>
      </c>
      <c r="BP1225" s="97">
        <f t="shared" si="835"/>
        <v>0</v>
      </c>
      <c r="BQ1225" s="97">
        <f t="shared" si="836"/>
        <v>0</v>
      </c>
      <c r="BR1225" s="97">
        <f t="shared" si="837"/>
        <v>0</v>
      </c>
      <c r="BS1225" s="98">
        <f t="shared" si="838"/>
        <v>0</v>
      </c>
      <c r="BU1225" s="100"/>
      <c r="BV1225" s="492"/>
    </row>
    <row r="1226" spans="1:74" ht="31.5" customHeight="1" x14ac:dyDescent="0.25">
      <c r="A1226" s="74">
        <v>46</v>
      </c>
      <c r="B1226" s="75">
        <v>828</v>
      </c>
      <c r="C1226" s="114" t="s">
        <v>936</v>
      </c>
      <c r="D1226" s="76" t="s">
        <v>3393</v>
      </c>
      <c r="E1226" s="76" t="s">
        <v>1750</v>
      </c>
      <c r="F1226" s="101"/>
      <c r="G1226" s="101"/>
      <c r="H1226" s="101"/>
      <c r="I1226" s="101"/>
      <c r="J1226" s="257"/>
      <c r="K1226" s="101"/>
      <c r="L1226" s="101"/>
      <c r="M1226" s="76" t="s">
        <v>3388</v>
      </c>
      <c r="N1226" s="114" t="s">
        <v>1756</v>
      </c>
      <c r="O1226" s="114"/>
      <c r="P1226" s="76" t="str">
        <f t="shared" si="841"/>
        <v/>
      </c>
      <c r="Q1226" s="102" t="s">
        <v>940</v>
      </c>
      <c r="R1226" s="103"/>
      <c r="S1226" s="48" t="s">
        <v>1853</v>
      </c>
      <c r="T1226" s="76" t="s">
        <v>69</v>
      </c>
      <c r="U1226" s="89">
        <v>42877</v>
      </c>
      <c r="V1226" s="90">
        <v>3</v>
      </c>
      <c r="W1226" s="399">
        <f t="shared" si="839"/>
        <v>684750.66666666663</v>
      </c>
      <c r="X1226" s="171" t="s">
        <v>3472</v>
      </c>
      <c r="Y1226" s="419"/>
      <c r="Z1226" s="473" t="s">
        <v>4630</v>
      </c>
      <c r="AA1226" s="473" t="s">
        <v>4630</v>
      </c>
      <c r="AB1226" s="473" t="s">
        <v>4631</v>
      </c>
      <c r="AC1226" s="132" t="str">
        <f>IF(AZ1226=0,"【支払済】","")</f>
        <v>【支払済】</v>
      </c>
      <c r="AD1226" s="132">
        <v>42825</v>
      </c>
      <c r="AE1226" s="132">
        <v>42821</v>
      </c>
      <c r="AF1226" s="132" t="str">
        <f t="shared" si="817"/>
        <v/>
      </c>
      <c r="AG1226" s="132">
        <f t="shared" si="818"/>
        <v>42821</v>
      </c>
      <c r="AH1226" s="132"/>
      <c r="AI1226" s="204"/>
      <c r="AJ1226" s="205"/>
      <c r="AK1226" s="206"/>
      <c r="AL1226" s="207"/>
      <c r="AM1226" s="208">
        <v>2054252</v>
      </c>
      <c r="AN1226" s="93"/>
      <c r="AO1226" s="49" t="str">
        <f t="shared" si="819"/>
        <v>鹿児島県鹿児島市吉野町７３７６－２</v>
      </c>
      <c r="AP1226" s="208"/>
      <c r="AQ1226" s="89">
        <v>42877</v>
      </c>
      <c r="AR1226" s="93">
        <v>2054252</v>
      </c>
      <c r="AS1226" s="89"/>
      <c r="AT1226" s="93"/>
      <c r="AU1226" s="89"/>
      <c r="AV1226" s="93"/>
      <c r="AW1226" s="107"/>
      <c r="AX1226" s="103"/>
      <c r="AY1226" s="391">
        <f t="shared" si="840"/>
        <v>2054252</v>
      </c>
      <c r="AZ1226" s="95">
        <f t="shared" si="842"/>
        <v>0</v>
      </c>
      <c r="BA1226" s="49" t="str">
        <f t="shared" si="820"/>
        <v>鹿児島県鹿児島市吉野町７３７６－２</v>
      </c>
      <c r="BB1226" s="48">
        <f t="shared" si="821"/>
        <v>3</v>
      </c>
      <c r="BC1226" s="96">
        <f t="shared" si="822"/>
        <v>0</v>
      </c>
      <c r="BD1226" s="89" t="str">
        <f t="shared" si="823"/>
        <v>【支払済】</v>
      </c>
      <c r="BE1226" s="97">
        <f t="shared" si="824"/>
        <v>0</v>
      </c>
      <c r="BF1226" s="97">
        <f t="shared" si="825"/>
        <v>0</v>
      </c>
      <c r="BG1226" s="97">
        <f t="shared" si="826"/>
        <v>0</v>
      </c>
      <c r="BH1226" s="97">
        <f t="shared" si="827"/>
        <v>0</v>
      </c>
      <c r="BI1226" s="97">
        <f t="shared" si="828"/>
        <v>0</v>
      </c>
      <c r="BJ1226" s="97">
        <f t="shared" si="829"/>
        <v>0</v>
      </c>
      <c r="BK1226" s="97">
        <f t="shared" si="830"/>
        <v>0</v>
      </c>
      <c r="BL1226" s="97">
        <f t="shared" si="831"/>
        <v>0</v>
      </c>
      <c r="BM1226" s="97">
        <f t="shared" si="832"/>
        <v>0</v>
      </c>
      <c r="BN1226" s="97">
        <f t="shared" si="833"/>
        <v>0</v>
      </c>
      <c r="BO1226" s="97">
        <f t="shared" si="834"/>
        <v>0</v>
      </c>
      <c r="BP1226" s="97">
        <f t="shared" si="835"/>
        <v>0</v>
      </c>
      <c r="BQ1226" s="97">
        <f t="shared" si="836"/>
        <v>0</v>
      </c>
      <c r="BR1226" s="97">
        <f t="shared" si="837"/>
        <v>0</v>
      </c>
      <c r="BS1226" s="98">
        <f t="shared" si="838"/>
        <v>0</v>
      </c>
      <c r="BT1226" s="183"/>
      <c r="BV1226" s="492"/>
    </row>
    <row r="1227" spans="1:74" ht="31.5" customHeight="1" x14ac:dyDescent="0.25">
      <c r="A1227" s="74">
        <v>46</v>
      </c>
      <c r="B1227" s="75">
        <v>829</v>
      </c>
      <c r="C1227" s="114" t="s">
        <v>936</v>
      </c>
      <c r="D1227" s="349" t="s">
        <v>4126</v>
      </c>
      <c r="E1227" s="76" t="s">
        <v>1751</v>
      </c>
      <c r="F1227" s="380" t="s">
        <v>4221</v>
      </c>
      <c r="G1227" s="380"/>
      <c r="H1227" s="380"/>
      <c r="I1227" s="380"/>
      <c r="J1227" s="380"/>
      <c r="K1227" s="380"/>
      <c r="L1227" s="380" t="s">
        <v>4220</v>
      </c>
      <c r="M1227" s="76" t="s">
        <v>3388</v>
      </c>
      <c r="N1227" s="114" t="s">
        <v>1757</v>
      </c>
      <c r="O1227" s="114"/>
      <c r="P1227" s="76" t="str">
        <f t="shared" si="841"/>
        <v/>
      </c>
      <c r="Q1227" s="102" t="s">
        <v>941</v>
      </c>
      <c r="R1227" s="103"/>
      <c r="S1227" s="48" t="s">
        <v>1853</v>
      </c>
      <c r="T1227" s="76" t="s">
        <v>69</v>
      </c>
      <c r="U1227" s="89">
        <v>42877</v>
      </c>
      <c r="V1227" s="90">
        <v>4</v>
      </c>
      <c r="W1227" s="399">
        <f t="shared" si="839"/>
        <v>686834</v>
      </c>
      <c r="X1227" s="171" t="s">
        <v>3473</v>
      </c>
      <c r="Y1227" s="419"/>
      <c r="Z1227" s="473" t="s">
        <v>4630</v>
      </c>
      <c r="AA1227" s="473" t="s">
        <v>4630</v>
      </c>
      <c r="AB1227" s="473" t="s">
        <v>4631</v>
      </c>
      <c r="AC1227" s="132" t="str">
        <f>IF(AZ1227=0,"【支払済】","")</f>
        <v>【支払済】</v>
      </c>
      <c r="AD1227" s="132">
        <v>42825</v>
      </c>
      <c r="AE1227" s="132">
        <v>42823</v>
      </c>
      <c r="AF1227" s="132" t="str">
        <f t="shared" si="817"/>
        <v/>
      </c>
      <c r="AG1227" s="132">
        <f t="shared" si="818"/>
        <v>42823</v>
      </c>
      <c r="AH1227" s="132"/>
      <c r="AI1227" s="204"/>
      <c r="AJ1227" s="205"/>
      <c r="AK1227" s="206"/>
      <c r="AL1227" s="207"/>
      <c r="AM1227" s="208">
        <v>2747336</v>
      </c>
      <c r="AN1227" s="93"/>
      <c r="AO1227" s="49" t="str">
        <f t="shared" si="819"/>
        <v>鹿児島県鹿児島市吉野町８１５０－１</v>
      </c>
      <c r="AP1227" s="208"/>
      <c r="AQ1227" s="89">
        <v>42877</v>
      </c>
      <c r="AR1227" s="93">
        <v>2747336</v>
      </c>
      <c r="AS1227" s="89"/>
      <c r="AT1227" s="93"/>
      <c r="AU1227" s="89"/>
      <c r="AV1227" s="93"/>
      <c r="AW1227" s="107"/>
      <c r="AX1227" s="103"/>
      <c r="AY1227" s="391">
        <f t="shared" si="840"/>
        <v>2747336</v>
      </c>
      <c r="AZ1227" s="95">
        <f t="shared" si="842"/>
        <v>0</v>
      </c>
      <c r="BA1227" s="49" t="str">
        <f t="shared" si="820"/>
        <v>鹿児島県鹿児島市吉野町８１５０－１</v>
      </c>
      <c r="BB1227" s="48">
        <f t="shared" si="821"/>
        <v>4</v>
      </c>
      <c r="BC1227" s="96">
        <f t="shared" si="822"/>
        <v>0</v>
      </c>
      <c r="BD1227" s="89" t="str">
        <f t="shared" si="823"/>
        <v>【支払済】</v>
      </c>
      <c r="BE1227" s="97">
        <f t="shared" si="824"/>
        <v>0</v>
      </c>
      <c r="BF1227" s="97">
        <f t="shared" si="825"/>
        <v>0</v>
      </c>
      <c r="BG1227" s="97">
        <f t="shared" si="826"/>
        <v>0</v>
      </c>
      <c r="BH1227" s="97">
        <f t="shared" si="827"/>
        <v>0</v>
      </c>
      <c r="BI1227" s="97">
        <f t="shared" si="828"/>
        <v>0</v>
      </c>
      <c r="BJ1227" s="97">
        <f t="shared" si="829"/>
        <v>0</v>
      </c>
      <c r="BK1227" s="97">
        <f t="shared" si="830"/>
        <v>0</v>
      </c>
      <c r="BL1227" s="97">
        <f t="shared" si="831"/>
        <v>0</v>
      </c>
      <c r="BM1227" s="97">
        <f t="shared" si="832"/>
        <v>0</v>
      </c>
      <c r="BN1227" s="97">
        <f t="shared" si="833"/>
        <v>0</v>
      </c>
      <c r="BO1227" s="97">
        <f t="shared" si="834"/>
        <v>0</v>
      </c>
      <c r="BP1227" s="97">
        <f t="shared" si="835"/>
        <v>0</v>
      </c>
      <c r="BQ1227" s="97">
        <f t="shared" si="836"/>
        <v>0</v>
      </c>
      <c r="BR1227" s="97">
        <f t="shared" si="837"/>
        <v>0</v>
      </c>
      <c r="BS1227" s="98">
        <f t="shared" si="838"/>
        <v>0</v>
      </c>
      <c r="BT1227" s="183"/>
      <c r="BV1227" s="492"/>
    </row>
    <row r="1228" spans="1:74" ht="31.5" customHeight="1" x14ac:dyDescent="0.25">
      <c r="A1228" s="74">
        <v>46</v>
      </c>
      <c r="B1228" s="75">
        <v>830</v>
      </c>
      <c r="C1228" s="114" t="s">
        <v>936</v>
      </c>
      <c r="D1228" s="349" t="s">
        <v>4128</v>
      </c>
      <c r="E1228" s="76" t="s">
        <v>1071</v>
      </c>
      <c r="F1228" s="380" t="s">
        <v>4177</v>
      </c>
      <c r="G1228" s="101"/>
      <c r="H1228" s="101"/>
      <c r="I1228" s="101"/>
      <c r="J1228" s="257"/>
      <c r="K1228" s="101"/>
      <c r="L1228" s="380" t="s">
        <v>4142</v>
      </c>
      <c r="M1228" s="76" t="s">
        <v>3388</v>
      </c>
      <c r="N1228" s="114" t="s">
        <v>1760</v>
      </c>
      <c r="O1228" s="114"/>
      <c r="P1228" s="76" t="str">
        <f t="shared" si="841"/>
        <v/>
      </c>
      <c r="Q1228" s="102" t="s">
        <v>943</v>
      </c>
      <c r="R1228" s="103"/>
      <c r="S1228" s="48" t="s">
        <v>1853</v>
      </c>
      <c r="T1228" s="76" t="s">
        <v>69</v>
      </c>
      <c r="U1228" s="89">
        <v>42870</v>
      </c>
      <c r="V1228" s="90">
        <v>2</v>
      </c>
      <c r="W1228" s="399">
        <f t="shared" si="839"/>
        <v>713734.5</v>
      </c>
      <c r="X1228" s="171" t="s">
        <v>3474</v>
      </c>
      <c r="Y1228" s="56"/>
      <c r="Z1228" s="473" t="s">
        <v>4630</v>
      </c>
      <c r="AA1228" s="473" t="s">
        <v>4630</v>
      </c>
      <c r="AB1228" s="474" t="s">
        <v>4631</v>
      </c>
      <c r="AC1228" s="132" t="str">
        <f>IF(AZ1228=0,"【支払済】","")</f>
        <v>【支払済】</v>
      </c>
      <c r="AD1228" s="132">
        <v>42825</v>
      </c>
      <c r="AE1228" s="132">
        <v>42821</v>
      </c>
      <c r="AF1228" s="132" t="str">
        <f t="shared" si="817"/>
        <v/>
      </c>
      <c r="AG1228" s="132">
        <f t="shared" si="818"/>
        <v>42821</v>
      </c>
      <c r="AH1228" s="132"/>
      <c r="AI1228" s="204"/>
      <c r="AJ1228" s="205"/>
      <c r="AK1228" s="206"/>
      <c r="AL1228" s="207"/>
      <c r="AM1228" s="208">
        <v>1427469</v>
      </c>
      <c r="AN1228" s="93"/>
      <c r="AO1228" s="49" t="str">
        <f t="shared" si="819"/>
        <v>鹿児島県鹿児島市犬迫町３６６０－１－１</v>
      </c>
      <c r="AP1228" s="208"/>
      <c r="AQ1228" s="89">
        <v>42870</v>
      </c>
      <c r="AR1228" s="93">
        <v>1427469</v>
      </c>
      <c r="AS1228" s="89"/>
      <c r="AT1228" s="93"/>
      <c r="AU1228" s="89"/>
      <c r="AV1228" s="93"/>
      <c r="AW1228" s="107"/>
      <c r="AX1228" s="103"/>
      <c r="AY1228" s="391">
        <f t="shared" si="840"/>
        <v>1427469</v>
      </c>
      <c r="AZ1228" s="95">
        <f t="shared" si="842"/>
        <v>0</v>
      </c>
      <c r="BA1228" s="49" t="str">
        <f t="shared" si="820"/>
        <v>鹿児島県鹿児島市犬迫町３６６０－１－１</v>
      </c>
      <c r="BB1228" s="48">
        <f t="shared" si="821"/>
        <v>2</v>
      </c>
      <c r="BC1228" s="96">
        <f t="shared" si="822"/>
        <v>0</v>
      </c>
      <c r="BD1228" s="89" t="str">
        <f t="shared" si="823"/>
        <v>【支払済】</v>
      </c>
      <c r="BE1228" s="97">
        <f t="shared" si="824"/>
        <v>0</v>
      </c>
      <c r="BF1228" s="97">
        <f t="shared" si="825"/>
        <v>0</v>
      </c>
      <c r="BG1228" s="97">
        <f t="shared" si="826"/>
        <v>0</v>
      </c>
      <c r="BH1228" s="97">
        <f t="shared" si="827"/>
        <v>0</v>
      </c>
      <c r="BI1228" s="97">
        <f t="shared" si="828"/>
        <v>0</v>
      </c>
      <c r="BJ1228" s="97">
        <f t="shared" si="829"/>
        <v>0</v>
      </c>
      <c r="BK1228" s="97">
        <f t="shared" si="830"/>
        <v>0</v>
      </c>
      <c r="BL1228" s="97">
        <f t="shared" si="831"/>
        <v>0</v>
      </c>
      <c r="BM1228" s="97">
        <f t="shared" si="832"/>
        <v>0</v>
      </c>
      <c r="BN1228" s="97">
        <f t="shared" si="833"/>
        <v>0</v>
      </c>
      <c r="BO1228" s="97">
        <f t="shared" si="834"/>
        <v>0</v>
      </c>
      <c r="BP1228" s="97">
        <f t="shared" si="835"/>
        <v>0</v>
      </c>
      <c r="BQ1228" s="97">
        <f t="shared" si="836"/>
        <v>0</v>
      </c>
      <c r="BR1228" s="97">
        <f t="shared" si="837"/>
        <v>0</v>
      </c>
      <c r="BS1228" s="98">
        <f t="shared" si="838"/>
        <v>0</v>
      </c>
      <c r="BT1228" s="183"/>
      <c r="BV1228" s="492"/>
    </row>
    <row r="1229" spans="1:74" ht="31.5" customHeight="1" x14ac:dyDescent="0.25">
      <c r="A1229" s="74">
        <v>46</v>
      </c>
      <c r="B1229" s="75">
        <v>881</v>
      </c>
      <c r="C1229" s="114" t="s">
        <v>936</v>
      </c>
      <c r="D1229" s="76" t="s">
        <v>3393</v>
      </c>
      <c r="E1229" s="76" t="s">
        <v>1097</v>
      </c>
      <c r="F1229" s="101"/>
      <c r="G1229" s="101"/>
      <c r="H1229" s="101"/>
      <c r="I1229" s="101"/>
      <c r="J1229" s="257"/>
      <c r="K1229" s="101"/>
      <c r="L1229" s="101"/>
      <c r="M1229" s="76" t="s">
        <v>3388</v>
      </c>
      <c r="N1229" s="114" t="s">
        <v>1784</v>
      </c>
      <c r="O1229" s="114"/>
      <c r="P1229" s="76" t="str">
        <f t="shared" si="841"/>
        <v/>
      </c>
      <c r="Q1229" s="102" t="s">
        <v>972</v>
      </c>
      <c r="R1229" s="103"/>
      <c r="S1229" s="48" t="s">
        <v>1853</v>
      </c>
      <c r="T1229" s="76" t="s">
        <v>969</v>
      </c>
      <c r="U1229" s="89"/>
      <c r="V1229" s="90">
        <v>2</v>
      </c>
      <c r="W1229" s="399">
        <f t="shared" si="839"/>
        <v>224345.5</v>
      </c>
      <c r="X1229" s="171" t="s">
        <v>3475</v>
      </c>
      <c r="Y1229" s="76"/>
      <c r="Z1229" s="76"/>
      <c r="AA1229" s="76"/>
      <c r="AB1229" s="76"/>
      <c r="AC1229" s="132" t="s">
        <v>146</v>
      </c>
      <c r="AD1229" s="132">
        <v>42825</v>
      </c>
      <c r="AE1229" s="218">
        <v>42825</v>
      </c>
      <c r="AF1229" s="132" t="str">
        <f t="shared" si="817"/>
        <v>SAME</v>
      </c>
      <c r="AG1229" s="132">
        <f t="shared" si="818"/>
        <v>42825</v>
      </c>
      <c r="AH1229" s="218"/>
      <c r="AI1229" s="219"/>
      <c r="AJ1229" s="220"/>
      <c r="AK1229" s="206"/>
      <c r="AL1229" s="227"/>
      <c r="AM1229" s="208">
        <v>448691</v>
      </c>
      <c r="AN1229" s="93"/>
      <c r="AO1229" s="49" t="str">
        <f t="shared" si="819"/>
        <v>鹿児島県鹿児島市桜島松浦町１０４</v>
      </c>
      <c r="AP1229" s="49"/>
      <c r="AQ1229" s="89"/>
      <c r="AR1229" s="93"/>
      <c r="AS1229" s="89"/>
      <c r="AT1229" s="93"/>
      <c r="AU1229" s="89"/>
      <c r="AV1229" s="93"/>
      <c r="AW1229" s="107"/>
      <c r="AX1229" s="103"/>
      <c r="AY1229" s="391">
        <f t="shared" si="840"/>
        <v>0</v>
      </c>
      <c r="AZ1229" s="95">
        <f t="shared" si="842"/>
        <v>448691</v>
      </c>
      <c r="BA1229" s="49" t="str">
        <f t="shared" si="820"/>
        <v>鹿児島県鹿児島市桜島松浦町１０４</v>
      </c>
      <c r="BB1229" s="48">
        <f t="shared" si="821"/>
        <v>2</v>
      </c>
      <c r="BC1229" s="96">
        <f t="shared" si="822"/>
        <v>0</v>
      </c>
      <c r="BD1229" s="89" t="str">
        <f t="shared" si="823"/>
        <v>期限未記載</v>
      </c>
      <c r="BE1229" s="97">
        <f t="shared" si="824"/>
        <v>448691</v>
      </c>
      <c r="BF1229" s="97">
        <f t="shared" si="825"/>
        <v>0</v>
      </c>
      <c r="BG1229" s="97">
        <f t="shared" si="826"/>
        <v>0</v>
      </c>
      <c r="BH1229" s="97">
        <f t="shared" si="827"/>
        <v>0</v>
      </c>
      <c r="BI1229" s="97">
        <f t="shared" si="828"/>
        <v>0</v>
      </c>
      <c r="BJ1229" s="97">
        <f t="shared" si="829"/>
        <v>0</v>
      </c>
      <c r="BK1229" s="97">
        <f t="shared" si="830"/>
        <v>0</v>
      </c>
      <c r="BL1229" s="97">
        <f t="shared" si="831"/>
        <v>0</v>
      </c>
      <c r="BM1229" s="97">
        <f t="shared" si="832"/>
        <v>0</v>
      </c>
      <c r="BN1229" s="97">
        <f t="shared" si="833"/>
        <v>0</v>
      </c>
      <c r="BO1229" s="97">
        <f t="shared" si="834"/>
        <v>0</v>
      </c>
      <c r="BP1229" s="97">
        <f t="shared" si="835"/>
        <v>0</v>
      </c>
      <c r="BQ1229" s="97">
        <f t="shared" si="836"/>
        <v>0</v>
      </c>
      <c r="BR1229" s="97">
        <f t="shared" si="837"/>
        <v>0</v>
      </c>
      <c r="BS1229" s="98">
        <f t="shared" si="838"/>
        <v>0</v>
      </c>
      <c r="BV1229" s="103"/>
    </row>
    <row r="1230" spans="1:74" ht="31.5" customHeight="1" x14ac:dyDescent="0.25">
      <c r="A1230" s="74">
        <v>46</v>
      </c>
      <c r="B1230" s="75">
        <v>831</v>
      </c>
      <c r="C1230" s="114" t="s">
        <v>936</v>
      </c>
      <c r="D1230" s="76" t="s">
        <v>3393</v>
      </c>
      <c r="E1230" s="76" t="s">
        <v>1746</v>
      </c>
      <c r="F1230" s="101"/>
      <c r="G1230" s="101"/>
      <c r="H1230" s="101"/>
      <c r="I1230" s="101"/>
      <c r="J1230" s="257"/>
      <c r="K1230" s="101"/>
      <c r="L1230" s="101"/>
      <c r="M1230" s="76" t="s">
        <v>3388</v>
      </c>
      <c r="N1230" s="114" t="s">
        <v>1753</v>
      </c>
      <c r="O1230" s="114"/>
      <c r="P1230" s="76" t="str">
        <f t="shared" si="841"/>
        <v/>
      </c>
      <c r="Q1230" s="102" t="s">
        <v>935</v>
      </c>
      <c r="R1230" s="103"/>
      <c r="S1230" s="48" t="s">
        <v>1853</v>
      </c>
      <c r="T1230" s="76" t="s">
        <v>69</v>
      </c>
      <c r="U1230" s="89">
        <v>42870</v>
      </c>
      <c r="V1230" s="90">
        <v>2</v>
      </c>
      <c r="W1230" s="399">
        <f t="shared" si="839"/>
        <v>425785.5</v>
      </c>
      <c r="X1230" s="171" t="s">
        <v>3476</v>
      </c>
      <c r="Y1230" s="419"/>
      <c r="Z1230" s="473" t="s">
        <v>4630</v>
      </c>
      <c r="AA1230" s="473" t="s">
        <v>4630</v>
      </c>
      <c r="AB1230" s="473" t="s">
        <v>4631</v>
      </c>
      <c r="AC1230" s="132" t="str">
        <f>IF(AZ1230=0,"【支払済】","")</f>
        <v>【支払済】</v>
      </c>
      <c r="AD1230" s="132">
        <v>42825</v>
      </c>
      <c r="AE1230" s="132">
        <v>42821</v>
      </c>
      <c r="AF1230" s="132" t="str">
        <f t="shared" si="817"/>
        <v/>
      </c>
      <c r="AG1230" s="132">
        <f t="shared" si="818"/>
        <v>42821</v>
      </c>
      <c r="AH1230" s="132"/>
      <c r="AI1230" s="204"/>
      <c r="AJ1230" s="205"/>
      <c r="AK1230" s="206"/>
      <c r="AL1230" s="207"/>
      <c r="AM1230" s="208">
        <v>851571</v>
      </c>
      <c r="AN1230" s="93"/>
      <c r="AO1230" s="49" t="str">
        <f t="shared" si="819"/>
        <v>鹿児島県鹿児島市石谷町３７２４</v>
      </c>
      <c r="AP1230" s="208"/>
      <c r="AQ1230" s="89">
        <v>42870</v>
      </c>
      <c r="AR1230" s="93">
        <v>851571</v>
      </c>
      <c r="AS1230" s="89"/>
      <c r="AT1230" s="93"/>
      <c r="AU1230" s="89"/>
      <c r="AV1230" s="93"/>
      <c r="AW1230" s="107"/>
      <c r="AX1230" s="103"/>
      <c r="AY1230" s="391">
        <f t="shared" si="840"/>
        <v>851571</v>
      </c>
      <c r="AZ1230" s="95">
        <f t="shared" si="842"/>
        <v>0</v>
      </c>
      <c r="BA1230" s="49" t="str">
        <f t="shared" si="820"/>
        <v>鹿児島県鹿児島市石谷町３７２４</v>
      </c>
      <c r="BB1230" s="48">
        <f t="shared" si="821"/>
        <v>2</v>
      </c>
      <c r="BC1230" s="96">
        <f t="shared" si="822"/>
        <v>0</v>
      </c>
      <c r="BD1230" s="89" t="str">
        <f t="shared" si="823"/>
        <v>【支払済】</v>
      </c>
      <c r="BE1230" s="97">
        <f t="shared" si="824"/>
        <v>0</v>
      </c>
      <c r="BF1230" s="97">
        <f t="shared" si="825"/>
        <v>0</v>
      </c>
      <c r="BG1230" s="97">
        <f t="shared" si="826"/>
        <v>0</v>
      </c>
      <c r="BH1230" s="97">
        <f t="shared" si="827"/>
        <v>0</v>
      </c>
      <c r="BI1230" s="97">
        <f t="shared" si="828"/>
        <v>0</v>
      </c>
      <c r="BJ1230" s="97">
        <f t="shared" si="829"/>
        <v>0</v>
      </c>
      <c r="BK1230" s="97">
        <f t="shared" si="830"/>
        <v>0</v>
      </c>
      <c r="BL1230" s="97">
        <f t="shared" si="831"/>
        <v>0</v>
      </c>
      <c r="BM1230" s="97">
        <f t="shared" si="832"/>
        <v>0</v>
      </c>
      <c r="BN1230" s="97">
        <f t="shared" si="833"/>
        <v>0</v>
      </c>
      <c r="BO1230" s="97">
        <f t="shared" si="834"/>
        <v>0</v>
      </c>
      <c r="BP1230" s="97">
        <f t="shared" si="835"/>
        <v>0</v>
      </c>
      <c r="BQ1230" s="97">
        <f t="shared" si="836"/>
        <v>0</v>
      </c>
      <c r="BR1230" s="97">
        <f t="shared" si="837"/>
        <v>0</v>
      </c>
      <c r="BS1230" s="98">
        <f t="shared" si="838"/>
        <v>0</v>
      </c>
      <c r="BV1230" s="492"/>
    </row>
    <row r="1231" spans="1:74" ht="31.5" customHeight="1" x14ac:dyDescent="0.25">
      <c r="A1231" s="74">
        <v>46</v>
      </c>
      <c r="B1231" s="75">
        <v>832</v>
      </c>
      <c r="C1231" s="114" t="s">
        <v>936</v>
      </c>
      <c r="D1231" s="76" t="s">
        <v>3393</v>
      </c>
      <c r="E1231" s="76" t="s">
        <v>1752</v>
      </c>
      <c r="F1231" s="101"/>
      <c r="G1231" s="101"/>
      <c r="H1231" s="101"/>
      <c r="I1231" s="101"/>
      <c r="J1231" s="257"/>
      <c r="K1231" s="101"/>
      <c r="L1231" s="101" t="s">
        <v>4336</v>
      </c>
      <c r="M1231" s="76" t="s">
        <v>3388</v>
      </c>
      <c r="N1231" s="114" t="s">
        <v>1758</v>
      </c>
      <c r="O1231" s="114"/>
      <c r="P1231" s="76" t="str">
        <f t="shared" si="841"/>
        <v/>
      </c>
      <c r="Q1231" s="102" t="s">
        <v>942</v>
      </c>
      <c r="R1231" s="103"/>
      <c r="S1231" s="48" t="s">
        <v>1853</v>
      </c>
      <c r="T1231" s="76" t="s">
        <v>69</v>
      </c>
      <c r="U1231" s="89">
        <v>42870</v>
      </c>
      <c r="V1231" s="90">
        <v>3</v>
      </c>
      <c r="W1231" s="399">
        <f t="shared" si="839"/>
        <v>568158</v>
      </c>
      <c r="X1231" s="171" t="s">
        <v>3477</v>
      </c>
      <c r="Y1231" s="419"/>
      <c r="Z1231" s="473" t="s">
        <v>4630</v>
      </c>
      <c r="AA1231" s="473" t="s">
        <v>4630</v>
      </c>
      <c r="AB1231" s="473" t="s">
        <v>4631</v>
      </c>
      <c r="AC1231" s="132" t="str">
        <f>IF(AZ1231=0,"【支払済】","")</f>
        <v>【支払済】</v>
      </c>
      <c r="AD1231" s="132">
        <v>42825</v>
      </c>
      <c r="AE1231" s="132">
        <v>42821</v>
      </c>
      <c r="AF1231" s="132" t="str">
        <f t="shared" si="817"/>
        <v/>
      </c>
      <c r="AG1231" s="132">
        <f t="shared" si="818"/>
        <v>42821</v>
      </c>
      <c r="AH1231" s="132"/>
      <c r="AI1231" s="204"/>
      <c r="AJ1231" s="205"/>
      <c r="AK1231" s="206"/>
      <c r="AL1231" s="207"/>
      <c r="AM1231" s="208">
        <v>1704474</v>
      </c>
      <c r="AN1231" s="93"/>
      <c r="AO1231" s="49" t="str">
        <f t="shared" si="819"/>
        <v>鹿児島県鹿児島市川田町１５９０－１</v>
      </c>
      <c r="AP1231" s="208">
        <v>1704474</v>
      </c>
      <c r="AQ1231" s="89">
        <v>42870</v>
      </c>
      <c r="AR1231" s="93">
        <v>1704474</v>
      </c>
      <c r="AS1231" s="89"/>
      <c r="AT1231" s="93"/>
      <c r="AU1231" s="89"/>
      <c r="AV1231" s="93"/>
      <c r="AW1231" s="107"/>
      <c r="AX1231" s="103"/>
      <c r="AY1231" s="391">
        <f t="shared" si="840"/>
        <v>1704474</v>
      </c>
      <c r="AZ1231" s="95">
        <f t="shared" si="842"/>
        <v>0</v>
      </c>
      <c r="BA1231" s="49" t="str">
        <f t="shared" si="820"/>
        <v>鹿児島県鹿児島市川田町１５９０－１</v>
      </c>
      <c r="BB1231" s="48">
        <f t="shared" si="821"/>
        <v>3</v>
      </c>
      <c r="BC1231" s="96">
        <f t="shared" si="822"/>
        <v>0</v>
      </c>
      <c r="BD1231" s="89" t="str">
        <f t="shared" si="823"/>
        <v>【支払済】</v>
      </c>
      <c r="BE1231" s="97">
        <f t="shared" si="824"/>
        <v>0</v>
      </c>
      <c r="BF1231" s="97">
        <f t="shared" si="825"/>
        <v>0</v>
      </c>
      <c r="BG1231" s="97">
        <f t="shared" si="826"/>
        <v>0</v>
      </c>
      <c r="BH1231" s="97">
        <f t="shared" si="827"/>
        <v>0</v>
      </c>
      <c r="BI1231" s="97">
        <f t="shared" si="828"/>
        <v>0</v>
      </c>
      <c r="BJ1231" s="97">
        <f t="shared" si="829"/>
        <v>0</v>
      </c>
      <c r="BK1231" s="97">
        <f t="shared" si="830"/>
        <v>0</v>
      </c>
      <c r="BL1231" s="97">
        <f t="shared" si="831"/>
        <v>0</v>
      </c>
      <c r="BM1231" s="97">
        <f t="shared" si="832"/>
        <v>0</v>
      </c>
      <c r="BN1231" s="97">
        <f t="shared" si="833"/>
        <v>0</v>
      </c>
      <c r="BO1231" s="97">
        <f t="shared" si="834"/>
        <v>0</v>
      </c>
      <c r="BP1231" s="97">
        <f t="shared" si="835"/>
        <v>0</v>
      </c>
      <c r="BQ1231" s="97">
        <f t="shared" si="836"/>
        <v>0</v>
      </c>
      <c r="BR1231" s="97">
        <f t="shared" si="837"/>
        <v>0</v>
      </c>
      <c r="BS1231" s="98">
        <f t="shared" si="838"/>
        <v>0</v>
      </c>
      <c r="BT1231" s="183"/>
      <c r="BV1231" s="492"/>
    </row>
    <row r="1232" spans="1:74" ht="31.5" customHeight="1" x14ac:dyDescent="0.25">
      <c r="A1232" s="74">
        <v>46</v>
      </c>
      <c r="B1232" s="75">
        <v>833</v>
      </c>
      <c r="C1232" s="114" t="s">
        <v>936</v>
      </c>
      <c r="D1232" s="349" t="s">
        <v>4128</v>
      </c>
      <c r="E1232" s="76" t="s">
        <v>1390</v>
      </c>
      <c r="F1232" s="380" t="s">
        <v>4180</v>
      </c>
      <c r="G1232" s="380"/>
      <c r="H1232" s="380"/>
      <c r="I1232" s="380"/>
      <c r="J1232" s="380"/>
      <c r="K1232" s="380"/>
      <c r="L1232" s="380" t="s">
        <v>4337</v>
      </c>
      <c r="M1232" s="76" t="s">
        <v>3388</v>
      </c>
      <c r="N1232" s="114" t="s">
        <v>996</v>
      </c>
      <c r="O1232" s="114"/>
      <c r="P1232" s="76" t="str">
        <f t="shared" si="841"/>
        <v/>
      </c>
      <c r="Q1232" s="102" t="s">
        <v>945</v>
      </c>
      <c r="R1232" s="103"/>
      <c r="S1232" s="48" t="s">
        <v>1853</v>
      </c>
      <c r="T1232" s="76" t="s">
        <v>69</v>
      </c>
      <c r="U1232" s="89">
        <v>42877</v>
      </c>
      <c r="V1232" s="90">
        <v>12</v>
      </c>
      <c r="W1232" s="399">
        <f t="shared" si="839"/>
        <v>613181.5</v>
      </c>
      <c r="X1232" s="171" t="s">
        <v>3478</v>
      </c>
      <c r="Y1232" s="419"/>
      <c r="Z1232" s="473" t="s">
        <v>4630</v>
      </c>
      <c r="AA1232" s="473" t="s">
        <v>4630</v>
      </c>
      <c r="AB1232" s="473" t="s">
        <v>4631</v>
      </c>
      <c r="AC1232" s="132" t="str">
        <f>IF(AZ1232=0,"【支払済】","")</f>
        <v>【支払済】</v>
      </c>
      <c r="AD1232" s="132">
        <v>42825</v>
      </c>
      <c r="AE1232" s="132">
        <v>42823</v>
      </c>
      <c r="AF1232" s="132" t="str">
        <f t="shared" ref="AF1232:AF1247" si="843">+IF(AD1232=AE1232,"SAME","")</f>
        <v/>
      </c>
      <c r="AG1232" s="132">
        <f t="shared" ref="AG1232:AG1247" si="844">+IF(AE1232="",AD1232,IF(AD1232&gt;AE1232,AE1232,AD1232))</f>
        <v>42823</v>
      </c>
      <c r="AH1232" s="132"/>
      <c r="AI1232" s="204"/>
      <c r="AJ1232" s="205"/>
      <c r="AK1232" s="206"/>
      <c r="AL1232" s="207"/>
      <c r="AM1232" s="208">
        <v>7358178</v>
      </c>
      <c r="AN1232" s="93"/>
      <c r="AO1232" s="49" t="str">
        <f t="shared" ref="AO1232:AO1247" si="845">N1232</f>
        <v>鹿児島県鹿児島市田上７丁目１９２６</v>
      </c>
      <c r="AP1232" s="208"/>
      <c r="AQ1232" s="89">
        <v>42877</v>
      </c>
      <c r="AR1232" s="93">
        <v>7358178</v>
      </c>
      <c r="AS1232" s="89"/>
      <c r="AT1232" s="93"/>
      <c r="AU1232" s="89"/>
      <c r="AV1232" s="93"/>
      <c r="AW1232" s="107"/>
      <c r="AX1232" s="103"/>
      <c r="AY1232" s="391">
        <f t="shared" si="840"/>
        <v>7358178</v>
      </c>
      <c r="AZ1232" s="95">
        <f t="shared" si="842"/>
        <v>0</v>
      </c>
      <c r="BA1232" s="49" t="str">
        <f t="shared" ref="BA1232:BA1247" si="846">N1232</f>
        <v>鹿児島県鹿児島市田上７丁目１９２６</v>
      </c>
      <c r="BB1232" s="48">
        <f t="shared" ref="BB1232:BB1247" si="847">V1232</f>
        <v>12</v>
      </c>
      <c r="BC1232" s="96">
        <f t="shared" ref="BC1232:BC1247" si="848">Y1232</f>
        <v>0</v>
      </c>
      <c r="BD1232" s="89" t="str">
        <f t="shared" ref="BD1232:BD1247" si="849">AC1232</f>
        <v>【支払済】</v>
      </c>
      <c r="BE1232" s="97">
        <f t="shared" ref="BE1232:BE1247" si="850">IF(OR(AC1232="期限未記載",AC1232="期限超過"),AZ1232,0)</f>
        <v>0</v>
      </c>
      <c r="BF1232" s="97">
        <f t="shared" ref="BF1232:BF1247" si="851">IF(AND(BD1232&lt;=43506,BD1232&lt;&gt;""),AZ1232,0)</f>
        <v>0</v>
      </c>
      <c r="BG1232" s="97">
        <f t="shared" ref="BG1232:BG1247" si="852">IF(AND(BD1232&lt;=43511,BD1232&gt;=43507),AZ1232,0)</f>
        <v>0</v>
      </c>
      <c r="BH1232" s="97">
        <f t="shared" ref="BH1232:BH1247" si="853">IF(AND(BD1232&lt;=43516,BD1232&gt;=43512),AZ1232,0)</f>
        <v>0</v>
      </c>
      <c r="BI1232" s="97">
        <f t="shared" ref="BI1232:BI1247" si="854">IF(AND(BD1232&lt;=43521,BD1232&gt;=43517),AZ1232,0)</f>
        <v>0</v>
      </c>
      <c r="BJ1232" s="97">
        <f t="shared" ref="BJ1232:BJ1247" si="855">IF(AND(BD1232&lt;=43524,BD1232&gt;=43522),AZ1232,0)</f>
        <v>0</v>
      </c>
      <c r="BK1232" s="97">
        <f t="shared" ref="BK1232:BK1247" si="856">IF(AND(BD1232&lt;=43529,BD1232&gt;=43525),AZ1232,0)</f>
        <v>0</v>
      </c>
      <c r="BL1232" s="97">
        <f t="shared" ref="BL1232:BL1247" si="857">IF(AND(BD1232&lt;=43534,BD1232&gt;=43530),AZ1232,0)</f>
        <v>0</v>
      </c>
      <c r="BM1232" s="97">
        <f t="shared" ref="BM1232:BM1247" si="858">IF(AND(BD1232&lt;=43539,BD1232&gt;=43535),AZ1232,0)</f>
        <v>0</v>
      </c>
      <c r="BN1232" s="97">
        <f t="shared" ref="BN1232:BN1247" si="859">IF(AND(BD1232&lt;=43544,BD1232&gt;=43540),AZ1232,0)</f>
        <v>0</v>
      </c>
      <c r="BO1232" s="97">
        <f t="shared" ref="BO1232:BO1247" si="860">IF(AND(BD1232&lt;=43549,BD1232&gt;=43545),AZ1232,0)</f>
        <v>0</v>
      </c>
      <c r="BP1232" s="97">
        <f t="shared" ref="BP1232:BP1247" si="861">IF(AND(BD1232&lt;=43555,BD1232&gt;=43550),AZ1232,0)</f>
        <v>0</v>
      </c>
      <c r="BQ1232" s="97">
        <f t="shared" ref="BQ1232:BQ1247" si="862">IF(AND(BD1232&lt;=43560,BD1232&gt;=43556),AZ1232,0)</f>
        <v>0</v>
      </c>
      <c r="BR1232" s="97">
        <f t="shared" ref="BR1232:BR1247" si="863">IF(AND($BD1232&lt;=43565,$BD1232&gt;=43561),$AZ1232,0)</f>
        <v>0</v>
      </c>
      <c r="BS1232" s="98">
        <f t="shared" ref="BS1232:BS1247" si="864">AZ1232-SUM(BE1232:BR1232)</f>
        <v>0</v>
      </c>
      <c r="BT1232" s="183"/>
      <c r="BV1232" s="492"/>
    </row>
    <row r="1233" spans="1:74" ht="31.5" customHeight="1" x14ac:dyDescent="0.25">
      <c r="A1233" s="74">
        <v>46</v>
      </c>
      <c r="B1233" s="75">
        <v>836</v>
      </c>
      <c r="C1233" s="114" t="s">
        <v>956</v>
      </c>
      <c r="D1233" s="349" t="s">
        <v>4128</v>
      </c>
      <c r="E1233" s="76" t="s">
        <v>1448</v>
      </c>
      <c r="F1233" s="380" t="s">
        <v>4190</v>
      </c>
      <c r="G1233" s="101"/>
      <c r="H1233" s="101"/>
      <c r="I1233" s="101"/>
      <c r="J1233" s="257"/>
      <c r="K1233" s="101"/>
      <c r="L1233" s="380" t="s">
        <v>4189</v>
      </c>
      <c r="M1233" s="76" t="s">
        <v>3388</v>
      </c>
      <c r="N1233" s="114" t="s">
        <v>1766</v>
      </c>
      <c r="O1233" s="114"/>
      <c r="P1233" s="76" t="str">
        <f t="shared" si="841"/>
        <v/>
      </c>
      <c r="Q1233" s="102" t="s">
        <v>958</v>
      </c>
      <c r="R1233" s="103"/>
      <c r="S1233" s="48" t="s">
        <v>1853</v>
      </c>
      <c r="T1233" s="76" t="s">
        <v>68</v>
      </c>
      <c r="U1233" s="89">
        <v>42843</v>
      </c>
      <c r="V1233" s="90">
        <v>2</v>
      </c>
      <c r="W1233" s="399">
        <f t="shared" si="839"/>
        <v>1186241.5</v>
      </c>
      <c r="X1233" s="171" t="s">
        <v>3479</v>
      </c>
      <c r="Y1233" s="419"/>
      <c r="Z1233" s="473" t="s">
        <v>4630</v>
      </c>
      <c r="AA1233" s="473" t="s">
        <v>4630</v>
      </c>
      <c r="AB1233" s="473" t="s">
        <v>4631</v>
      </c>
      <c r="AC1233" s="132" t="str">
        <f>IF(AZ1233=0,"【支払済】","")</f>
        <v>【支払済】</v>
      </c>
      <c r="AD1233" s="132">
        <v>42811</v>
      </c>
      <c r="AE1233" s="132">
        <v>42811</v>
      </c>
      <c r="AF1233" s="132" t="str">
        <f t="shared" si="843"/>
        <v>SAME</v>
      </c>
      <c r="AG1233" s="132">
        <f t="shared" si="844"/>
        <v>42811</v>
      </c>
      <c r="AH1233" s="132"/>
      <c r="AI1233" s="204"/>
      <c r="AJ1233" s="205"/>
      <c r="AK1233" s="206"/>
      <c r="AL1233" s="207"/>
      <c r="AM1233" s="208">
        <v>2372483</v>
      </c>
      <c r="AN1233" s="93"/>
      <c r="AO1233" s="49" t="str">
        <f t="shared" si="845"/>
        <v>鹿児島県南さつま市加世田小湊２５１９－２</v>
      </c>
      <c r="AP1233" s="208"/>
      <c r="AQ1233" s="89">
        <v>42843</v>
      </c>
      <c r="AR1233" s="93">
        <v>2372483</v>
      </c>
      <c r="AS1233" s="89"/>
      <c r="AT1233" s="93"/>
      <c r="AU1233" s="89"/>
      <c r="AV1233" s="93"/>
      <c r="AW1233" s="107"/>
      <c r="AX1233" s="103"/>
      <c r="AY1233" s="391">
        <f t="shared" si="840"/>
        <v>2372483</v>
      </c>
      <c r="AZ1233" s="95">
        <f t="shared" si="842"/>
        <v>0</v>
      </c>
      <c r="BA1233" s="49" t="str">
        <f t="shared" si="846"/>
        <v>鹿児島県南さつま市加世田小湊２５１９－２</v>
      </c>
      <c r="BB1233" s="48">
        <f t="shared" si="847"/>
        <v>2</v>
      </c>
      <c r="BC1233" s="96">
        <f t="shared" si="848"/>
        <v>0</v>
      </c>
      <c r="BD1233" s="89" t="str">
        <f t="shared" si="849"/>
        <v>【支払済】</v>
      </c>
      <c r="BE1233" s="97">
        <f t="shared" si="850"/>
        <v>0</v>
      </c>
      <c r="BF1233" s="97">
        <f t="shared" si="851"/>
        <v>0</v>
      </c>
      <c r="BG1233" s="97">
        <f t="shared" si="852"/>
        <v>0</v>
      </c>
      <c r="BH1233" s="97">
        <f t="shared" si="853"/>
        <v>0</v>
      </c>
      <c r="BI1233" s="97">
        <f t="shared" si="854"/>
        <v>0</v>
      </c>
      <c r="BJ1233" s="97">
        <f t="shared" si="855"/>
        <v>0</v>
      </c>
      <c r="BK1233" s="97">
        <f t="shared" si="856"/>
        <v>0</v>
      </c>
      <c r="BL1233" s="97">
        <f t="shared" si="857"/>
        <v>0</v>
      </c>
      <c r="BM1233" s="97">
        <f t="shared" si="858"/>
        <v>0</v>
      </c>
      <c r="BN1233" s="97">
        <f t="shared" si="859"/>
        <v>0</v>
      </c>
      <c r="BO1233" s="97">
        <f t="shared" si="860"/>
        <v>0</v>
      </c>
      <c r="BP1233" s="97">
        <f t="shared" si="861"/>
        <v>0</v>
      </c>
      <c r="BQ1233" s="97">
        <f t="shared" si="862"/>
        <v>0</v>
      </c>
      <c r="BR1233" s="97">
        <f t="shared" si="863"/>
        <v>0</v>
      </c>
      <c r="BS1233" s="98">
        <f t="shared" si="864"/>
        <v>0</v>
      </c>
      <c r="BV1233" s="492"/>
    </row>
    <row r="1234" spans="1:74" ht="31.5" customHeight="1" x14ac:dyDescent="0.25">
      <c r="A1234" s="74">
        <v>46</v>
      </c>
      <c r="B1234" s="75">
        <v>837</v>
      </c>
      <c r="C1234" s="114" t="s">
        <v>956</v>
      </c>
      <c r="D1234" s="349" t="s">
        <v>4128</v>
      </c>
      <c r="E1234" s="76" t="s">
        <v>1759</v>
      </c>
      <c r="F1234" s="380" t="s">
        <v>4163</v>
      </c>
      <c r="G1234" s="380"/>
      <c r="H1234" s="380"/>
      <c r="I1234" s="380"/>
      <c r="J1234" s="380"/>
      <c r="K1234" s="380"/>
      <c r="L1234" s="380" t="s">
        <v>4248</v>
      </c>
      <c r="M1234" s="76" t="s">
        <v>3388</v>
      </c>
      <c r="N1234" s="114" t="s">
        <v>1765</v>
      </c>
      <c r="O1234" s="114"/>
      <c r="P1234" s="76" t="str">
        <f t="shared" si="841"/>
        <v/>
      </c>
      <c r="Q1234" s="102" t="s">
        <v>957</v>
      </c>
      <c r="R1234" s="103"/>
      <c r="S1234" s="48" t="s">
        <v>1853</v>
      </c>
      <c r="T1234" s="76" t="s">
        <v>68</v>
      </c>
      <c r="U1234" s="89">
        <v>42877</v>
      </c>
      <c r="V1234" s="90">
        <v>1</v>
      </c>
      <c r="W1234" s="399">
        <f t="shared" si="839"/>
        <v>526180</v>
      </c>
      <c r="X1234" s="171" t="s">
        <v>3480</v>
      </c>
      <c r="Y1234" s="419"/>
      <c r="Z1234" s="473" t="s">
        <v>4630</v>
      </c>
      <c r="AA1234" s="473" t="s">
        <v>4630</v>
      </c>
      <c r="AB1234" s="473" t="s">
        <v>4631</v>
      </c>
      <c r="AC1234" s="132" t="str">
        <f>IF(AZ1234=0,"【支払済】","")</f>
        <v>【支払済】</v>
      </c>
      <c r="AD1234" s="132">
        <v>42807</v>
      </c>
      <c r="AE1234" s="132">
        <v>42807</v>
      </c>
      <c r="AF1234" s="132" t="str">
        <f t="shared" si="843"/>
        <v>SAME</v>
      </c>
      <c r="AG1234" s="132">
        <f t="shared" si="844"/>
        <v>42807</v>
      </c>
      <c r="AH1234" s="132"/>
      <c r="AI1234" s="204"/>
      <c r="AJ1234" s="205"/>
      <c r="AK1234" s="206"/>
      <c r="AL1234" s="207"/>
      <c r="AM1234" s="208">
        <v>526180</v>
      </c>
      <c r="AN1234" s="93"/>
      <c r="AO1234" s="49" t="str">
        <f t="shared" si="845"/>
        <v>鹿児島県南さつま市笠沙町赤生木１１４８－３ー１～２</v>
      </c>
      <c r="AP1234" s="208">
        <v>526180</v>
      </c>
      <c r="AQ1234" s="89">
        <v>42877</v>
      </c>
      <c r="AR1234" s="93">
        <v>526180</v>
      </c>
      <c r="AS1234" s="89"/>
      <c r="AT1234" s="93"/>
      <c r="AU1234" s="89"/>
      <c r="AV1234" s="93"/>
      <c r="AW1234" s="107"/>
      <c r="AX1234" s="103"/>
      <c r="AY1234" s="391">
        <f t="shared" si="840"/>
        <v>526180</v>
      </c>
      <c r="AZ1234" s="95">
        <f t="shared" si="842"/>
        <v>0</v>
      </c>
      <c r="BA1234" s="49" t="str">
        <f t="shared" si="846"/>
        <v>鹿児島県南さつま市笠沙町赤生木１１４８－３ー１～２</v>
      </c>
      <c r="BB1234" s="48">
        <f t="shared" si="847"/>
        <v>1</v>
      </c>
      <c r="BC1234" s="96">
        <f t="shared" si="848"/>
        <v>0</v>
      </c>
      <c r="BD1234" s="89" t="str">
        <f t="shared" si="849"/>
        <v>【支払済】</v>
      </c>
      <c r="BE1234" s="97">
        <f t="shared" si="850"/>
        <v>0</v>
      </c>
      <c r="BF1234" s="97">
        <f t="shared" si="851"/>
        <v>0</v>
      </c>
      <c r="BG1234" s="97">
        <f t="shared" si="852"/>
        <v>0</v>
      </c>
      <c r="BH1234" s="97">
        <f t="shared" si="853"/>
        <v>0</v>
      </c>
      <c r="BI1234" s="97">
        <f t="shared" si="854"/>
        <v>0</v>
      </c>
      <c r="BJ1234" s="97">
        <f t="shared" si="855"/>
        <v>0</v>
      </c>
      <c r="BK1234" s="97">
        <f t="shared" si="856"/>
        <v>0</v>
      </c>
      <c r="BL1234" s="97">
        <f t="shared" si="857"/>
        <v>0</v>
      </c>
      <c r="BM1234" s="97">
        <f t="shared" si="858"/>
        <v>0</v>
      </c>
      <c r="BN1234" s="97">
        <f t="shared" si="859"/>
        <v>0</v>
      </c>
      <c r="BO1234" s="97">
        <f t="shared" si="860"/>
        <v>0</v>
      </c>
      <c r="BP1234" s="97">
        <f t="shared" si="861"/>
        <v>0</v>
      </c>
      <c r="BQ1234" s="97">
        <f t="shared" si="862"/>
        <v>0</v>
      </c>
      <c r="BR1234" s="97">
        <f t="shared" si="863"/>
        <v>0</v>
      </c>
      <c r="BS1234" s="98">
        <f t="shared" si="864"/>
        <v>0</v>
      </c>
      <c r="BV1234" s="492"/>
    </row>
    <row r="1235" spans="1:74" ht="31.5" customHeight="1" x14ac:dyDescent="0.25">
      <c r="A1235" s="74">
        <v>46</v>
      </c>
      <c r="B1235" s="75">
        <v>838</v>
      </c>
      <c r="C1235" s="114" t="s">
        <v>956</v>
      </c>
      <c r="D1235" s="76" t="s">
        <v>3393</v>
      </c>
      <c r="E1235" s="76" t="s">
        <v>1732</v>
      </c>
      <c r="F1235" s="101"/>
      <c r="G1235" s="101"/>
      <c r="H1235" s="101"/>
      <c r="I1235" s="101"/>
      <c r="J1235" s="257"/>
      <c r="K1235" s="101"/>
      <c r="L1235" s="101"/>
      <c r="M1235" s="76" t="s">
        <v>3388</v>
      </c>
      <c r="N1235" s="114" t="s">
        <v>1767</v>
      </c>
      <c r="O1235" s="114"/>
      <c r="P1235" s="76" t="str">
        <f t="shared" si="841"/>
        <v/>
      </c>
      <c r="Q1235" s="102" t="s">
        <v>959</v>
      </c>
      <c r="R1235" s="103"/>
      <c r="S1235" s="48" t="s">
        <v>1853</v>
      </c>
      <c r="T1235" s="76" t="s">
        <v>68</v>
      </c>
      <c r="U1235" s="89"/>
      <c r="V1235" s="90">
        <v>1</v>
      </c>
      <c r="W1235" s="399">
        <f t="shared" si="839"/>
        <v>1084550</v>
      </c>
      <c r="X1235" s="171" t="s">
        <v>3481</v>
      </c>
      <c r="Y1235" s="76"/>
      <c r="Z1235" s="76"/>
      <c r="AA1235" s="76"/>
      <c r="AB1235" s="76"/>
      <c r="AC1235" s="132" t="s">
        <v>146</v>
      </c>
      <c r="AD1235" s="132">
        <v>42724</v>
      </c>
      <c r="AE1235" s="132">
        <v>42724</v>
      </c>
      <c r="AF1235" s="132" t="str">
        <f t="shared" si="843"/>
        <v>SAME</v>
      </c>
      <c r="AG1235" s="132">
        <f t="shared" si="844"/>
        <v>42724</v>
      </c>
      <c r="AH1235" s="132"/>
      <c r="AI1235" s="204"/>
      <c r="AJ1235" s="205"/>
      <c r="AK1235" s="206"/>
      <c r="AL1235" s="207"/>
      <c r="AM1235" s="208">
        <v>1084550</v>
      </c>
      <c r="AN1235" s="93"/>
      <c r="AO1235" s="49" t="str">
        <f t="shared" si="845"/>
        <v>鹿児島県南さつま市金峰町大野４０１６</v>
      </c>
      <c r="AP1235" s="49"/>
      <c r="AQ1235" s="89"/>
      <c r="AR1235" s="93"/>
      <c r="AS1235" s="89"/>
      <c r="AT1235" s="93"/>
      <c r="AU1235" s="89"/>
      <c r="AV1235" s="93"/>
      <c r="AW1235" s="107"/>
      <c r="AX1235" s="103"/>
      <c r="AY1235" s="391">
        <f t="shared" si="840"/>
        <v>0</v>
      </c>
      <c r="AZ1235" s="95">
        <f t="shared" si="842"/>
        <v>1084550</v>
      </c>
      <c r="BA1235" s="49" t="str">
        <f t="shared" si="846"/>
        <v>鹿児島県南さつま市金峰町大野４０１６</v>
      </c>
      <c r="BB1235" s="48">
        <f t="shared" si="847"/>
        <v>1</v>
      </c>
      <c r="BC1235" s="96">
        <f t="shared" si="848"/>
        <v>0</v>
      </c>
      <c r="BD1235" s="89" t="str">
        <f t="shared" si="849"/>
        <v>期限未記載</v>
      </c>
      <c r="BE1235" s="97">
        <f t="shared" si="850"/>
        <v>1084550</v>
      </c>
      <c r="BF1235" s="97">
        <f t="shared" si="851"/>
        <v>0</v>
      </c>
      <c r="BG1235" s="97">
        <f t="shared" si="852"/>
        <v>0</v>
      </c>
      <c r="BH1235" s="97">
        <f t="shared" si="853"/>
        <v>0</v>
      </c>
      <c r="BI1235" s="97">
        <f t="shared" si="854"/>
        <v>0</v>
      </c>
      <c r="BJ1235" s="97">
        <f t="shared" si="855"/>
        <v>0</v>
      </c>
      <c r="BK1235" s="97">
        <f t="shared" si="856"/>
        <v>0</v>
      </c>
      <c r="BL1235" s="97">
        <f t="shared" si="857"/>
        <v>0</v>
      </c>
      <c r="BM1235" s="97">
        <f t="shared" si="858"/>
        <v>0</v>
      </c>
      <c r="BN1235" s="97">
        <f t="shared" si="859"/>
        <v>0</v>
      </c>
      <c r="BO1235" s="97">
        <f t="shared" si="860"/>
        <v>0</v>
      </c>
      <c r="BP1235" s="97">
        <f t="shared" si="861"/>
        <v>0</v>
      </c>
      <c r="BQ1235" s="97">
        <f t="shared" si="862"/>
        <v>0</v>
      </c>
      <c r="BR1235" s="97">
        <f t="shared" si="863"/>
        <v>0</v>
      </c>
      <c r="BS1235" s="98">
        <f t="shared" si="864"/>
        <v>0</v>
      </c>
      <c r="BT1235" s="183"/>
      <c r="BV1235" s="103"/>
    </row>
    <row r="1236" spans="1:74" ht="31.5" customHeight="1" x14ac:dyDescent="0.25">
      <c r="A1236" s="74">
        <v>46</v>
      </c>
      <c r="B1236" s="75">
        <v>839</v>
      </c>
      <c r="C1236" s="114" t="s">
        <v>950</v>
      </c>
      <c r="D1236" s="76" t="s">
        <v>3393</v>
      </c>
      <c r="E1236" s="76" t="s">
        <v>1157</v>
      </c>
      <c r="F1236" s="101"/>
      <c r="G1236" s="101"/>
      <c r="H1236" s="101"/>
      <c r="I1236" s="101"/>
      <c r="J1236" s="257"/>
      <c r="K1236" s="101"/>
      <c r="L1236" s="101"/>
      <c r="M1236" s="76" t="s">
        <v>3388</v>
      </c>
      <c r="N1236" s="114" t="s">
        <v>990</v>
      </c>
      <c r="O1236" s="114"/>
      <c r="P1236" s="76" t="str">
        <f t="shared" si="841"/>
        <v/>
      </c>
      <c r="Q1236" s="102" t="s">
        <v>951</v>
      </c>
      <c r="R1236" s="103"/>
      <c r="S1236" s="48" t="s">
        <v>1853</v>
      </c>
      <c r="T1236" s="76" t="s">
        <v>68</v>
      </c>
      <c r="U1236" s="89"/>
      <c r="V1236" s="90">
        <v>1</v>
      </c>
      <c r="W1236" s="399">
        <f t="shared" si="839"/>
        <v>363857</v>
      </c>
      <c r="X1236" s="171" t="s">
        <v>3482</v>
      </c>
      <c r="Y1236" s="76"/>
      <c r="Z1236" s="76"/>
      <c r="AA1236" s="76"/>
      <c r="AB1236" s="76"/>
      <c r="AC1236" s="132" t="s">
        <v>146</v>
      </c>
      <c r="AD1236" s="132">
        <v>42801</v>
      </c>
      <c r="AE1236" s="132">
        <v>42797</v>
      </c>
      <c r="AF1236" s="132" t="str">
        <f t="shared" si="843"/>
        <v/>
      </c>
      <c r="AG1236" s="132">
        <f t="shared" si="844"/>
        <v>42797</v>
      </c>
      <c r="AH1236" s="132"/>
      <c r="AI1236" s="204"/>
      <c r="AJ1236" s="205"/>
      <c r="AK1236" s="206"/>
      <c r="AL1236" s="207"/>
      <c r="AM1236" s="208">
        <v>363857</v>
      </c>
      <c r="AN1236" s="93"/>
      <c r="AO1236" s="49" t="str">
        <f t="shared" si="845"/>
        <v>鹿児島県南九州市頴娃町上別府５９５０－１４</v>
      </c>
      <c r="AP1236" s="49"/>
      <c r="AQ1236" s="89"/>
      <c r="AR1236" s="93"/>
      <c r="AS1236" s="89"/>
      <c r="AT1236" s="93"/>
      <c r="AU1236" s="89"/>
      <c r="AV1236" s="93"/>
      <c r="AW1236" s="107"/>
      <c r="AX1236" s="103"/>
      <c r="AY1236" s="391">
        <f t="shared" si="840"/>
        <v>0</v>
      </c>
      <c r="AZ1236" s="95">
        <f t="shared" si="842"/>
        <v>363857</v>
      </c>
      <c r="BA1236" s="49" t="str">
        <f t="shared" si="846"/>
        <v>鹿児島県南九州市頴娃町上別府５９５０－１４</v>
      </c>
      <c r="BB1236" s="48">
        <f t="shared" si="847"/>
        <v>1</v>
      </c>
      <c r="BC1236" s="96">
        <f t="shared" si="848"/>
        <v>0</v>
      </c>
      <c r="BD1236" s="89" t="str">
        <f t="shared" si="849"/>
        <v>期限未記載</v>
      </c>
      <c r="BE1236" s="97">
        <f t="shared" si="850"/>
        <v>363857</v>
      </c>
      <c r="BF1236" s="97">
        <f t="shared" si="851"/>
        <v>0</v>
      </c>
      <c r="BG1236" s="97">
        <f t="shared" si="852"/>
        <v>0</v>
      </c>
      <c r="BH1236" s="97">
        <f t="shared" si="853"/>
        <v>0</v>
      </c>
      <c r="BI1236" s="97">
        <f t="shared" si="854"/>
        <v>0</v>
      </c>
      <c r="BJ1236" s="97">
        <f t="shared" si="855"/>
        <v>0</v>
      </c>
      <c r="BK1236" s="97">
        <f t="shared" si="856"/>
        <v>0</v>
      </c>
      <c r="BL1236" s="97">
        <f t="shared" si="857"/>
        <v>0</v>
      </c>
      <c r="BM1236" s="97">
        <f t="shared" si="858"/>
        <v>0</v>
      </c>
      <c r="BN1236" s="97">
        <f t="shared" si="859"/>
        <v>0</v>
      </c>
      <c r="BO1236" s="97">
        <f t="shared" si="860"/>
        <v>0</v>
      </c>
      <c r="BP1236" s="97">
        <f t="shared" si="861"/>
        <v>0</v>
      </c>
      <c r="BQ1236" s="97">
        <f t="shared" si="862"/>
        <v>0</v>
      </c>
      <c r="BR1236" s="97">
        <f t="shared" si="863"/>
        <v>0</v>
      </c>
      <c r="BS1236" s="98">
        <f t="shared" si="864"/>
        <v>0</v>
      </c>
      <c r="BT1236" s="183"/>
      <c r="BV1236" s="103"/>
    </row>
    <row r="1237" spans="1:74" ht="31.5" customHeight="1" x14ac:dyDescent="0.25">
      <c r="A1237" s="74">
        <v>46</v>
      </c>
      <c r="B1237" s="75">
        <v>840</v>
      </c>
      <c r="C1237" s="114" t="s">
        <v>950</v>
      </c>
      <c r="D1237" s="76" t="s">
        <v>3393</v>
      </c>
      <c r="E1237" s="76" t="s">
        <v>1159</v>
      </c>
      <c r="F1237" s="101"/>
      <c r="G1237" s="101"/>
      <c r="H1237" s="101"/>
      <c r="I1237" s="101"/>
      <c r="J1237" s="257"/>
      <c r="K1237" s="101"/>
      <c r="L1237" s="101"/>
      <c r="M1237" s="76" t="s">
        <v>3388</v>
      </c>
      <c r="N1237" s="114" t="s">
        <v>1763</v>
      </c>
      <c r="O1237" s="114"/>
      <c r="P1237" s="76" t="str">
        <f t="shared" si="841"/>
        <v/>
      </c>
      <c r="Q1237" s="102" t="s">
        <v>952</v>
      </c>
      <c r="R1237" s="103"/>
      <c r="S1237" s="48" t="s">
        <v>1853</v>
      </c>
      <c r="T1237" s="76" t="s">
        <v>68</v>
      </c>
      <c r="U1237" s="89">
        <v>42846</v>
      </c>
      <c r="V1237" s="90">
        <v>2</v>
      </c>
      <c r="W1237" s="399">
        <f t="shared" si="839"/>
        <v>1480743</v>
      </c>
      <c r="X1237" s="171" t="s">
        <v>3483</v>
      </c>
      <c r="Y1237" s="433" t="s">
        <v>2310</v>
      </c>
      <c r="Z1237" s="476" t="s">
        <v>4630</v>
      </c>
      <c r="AA1237" s="476" t="s">
        <v>4575</v>
      </c>
      <c r="AB1237" s="476" t="s">
        <v>4608</v>
      </c>
      <c r="AC1237" s="132" t="str">
        <f>IF(AZ1237=0,"【支払済】","")</f>
        <v>【支払済】</v>
      </c>
      <c r="AD1237" s="132">
        <v>42815</v>
      </c>
      <c r="AE1237" s="132">
        <v>42815</v>
      </c>
      <c r="AF1237" s="132" t="str">
        <f t="shared" si="843"/>
        <v>SAME</v>
      </c>
      <c r="AG1237" s="132">
        <f t="shared" si="844"/>
        <v>42815</v>
      </c>
      <c r="AH1237" s="132"/>
      <c r="AI1237" s="204"/>
      <c r="AJ1237" s="205"/>
      <c r="AK1237" s="206"/>
      <c r="AL1237" s="207"/>
      <c r="AM1237" s="208">
        <v>2961486</v>
      </c>
      <c r="AN1237" s="93"/>
      <c r="AO1237" s="49" t="str">
        <f t="shared" si="845"/>
        <v>鹿児島県南九州市知覧町塩屋２９１４１－１－１～２</v>
      </c>
      <c r="AP1237" s="208"/>
      <c r="AQ1237" s="89"/>
      <c r="AR1237" s="93"/>
      <c r="AS1237" s="89">
        <v>42846</v>
      </c>
      <c r="AT1237" s="93">
        <v>2691054</v>
      </c>
      <c r="AU1237" s="89">
        <v>42851</v>
      </c>
      <c r="AV1237" s="93">
        <v>270432</v>
      </c>
      <c r="AW1237" s="107"/>
      <c r="AX1237" s="103"/>
      <c r="AY1237" s="391">
        <f t="shared" si="840"/>
        <v>2961486</v>
      </c>
      <c r="AZ1237" s="95">
        <f t="shared" si="842"/>
        <v>0</v>
      </c>
      <c r="BA1237" s="49" t="str">
        <f t="shared" si="846"/>
        <v>鹿児島県南九州市知覧町塩屋２９１４１－１－１～２</v>
      </c>
      <c r="BB1237" s="48">
        <f t="shared" si="847"/>
        <v>2</v>
      </c>
      <c r="BC1237" s="96" t="str">
        <f t="shared" si="848"/>
        <v>自社物件</v>
      </c>
      <c r="BD1237" s="89" t="str">
        <f t="shared" si="849"/>
        <v>【支払済】</v>
      </c>
      <c r="BE1237" s="97">
        <f t="shared" si="850"/>
        <v>0</v>
      </c>
      <c r="BF1237" s="97">
        <f t="shared" si="851"/>
        <v>0</v>
      </c>
      <c r="BG1237" s="97">
        <f t="shared" si="852"/>
        <v>0</v>
      </c>
      <c r="BH1237" s="97">
        <f t="shared" si="853"/>
        <v>0</v>
      </c>
      <c r="BI1237" s="97">
        <f t="shared" si="854"/>
        <v>0</v>
      </c>
      <c r="BJ1237" s="97">
        <f t="shared" si="855"/>
        <v>0</v>
      </c>
      <c r="BK1237" s="97">
        <f t="shared" si="856"/>
        <v>0</v>
      </c>
      <c r="BL1237" s="97">
        <f t="shared" si="857"/>
        <v>0</v>
      </c>
      <c r="BM1237" s="97">
        <f t="shared" si="858"/>
        <v>0</v>
      </c>
      <c r="BN1237" s="97">
        <f t="shared" si="859"/>
        <v>0</v>
      </c>
      <c r="BO1237" s="97">
        <f t="shared" si="860"/>
        <v>0</v>
      </c>
      <c r="BP1237" s="97">
        <f t="shared" si="861"/>
        <v>0</v>
      </c>
      <c r="BQ1237" s="97">
        <f t="shared" si="862"/>
        <v>0</v>
      </c>
      <c r="BR1237" s="97">
        <f t="shared" si="863"/>
        <v>0</v>
      </c>
      <c r="BS1237" s="98">
        <f t="shared" si="864"/>
        <v>0</v>
      </c>
      <c r="BV1237" s="492"/>
    </row>
    <row r="1238" spans="1:74" ht="31.5" customHeight="1" x14ac:dyDescent="0.25">
      <c r="A1238" s="74">
        <v>46</v>
      </c>
      <c r="B1238" s="75">
        <v>841</v>
      </c>
      <c r="C1238" s="114" t="s">
        <v>950</v>
      </c>
      <c r="D1238" s="76" t="s">
        <v>3393</v>
      </c>
      <c r="E1238" s="76" t="s">
        <v>1161</v>
      </c>
      <c r="F1238" s="101"/>
      <c r="G1238" s="101"/>
      <c r="H1238" s="101"/>
      <c r="I1238" s="101"/>
      <c r="J1238" s="257"/>
      <c r="K1238" s="101"/>
      <c r="L1238" s="101"/>
      <c r="M1238" s="76" t="s">
        <v>3388</v>
      </c>
      <c r="N1238" s="114" t="s">
        <v>1764</v>
      </c>
      <c r="O1238" s="114"/>
      <c r="P1238" s="76" t="str">
        <f t="shared" si="841"/>
        <v/>
      </c>
      <c r="Q1238" s="102" t="s">
        <v>953</v>
      </c>
      <c r="R1238" s="103"/>
      <c r="S1238" s="48" t="s">
        <v>1853</v>
      </c>
      <c r="T1238" s="76" t="s">
        <v>68</v>
      </c>
      <c r="U1238" s="89">
        <v>43069</v>
      </c>
      <c r="V1238" s="90">
        <v>3</v>
      </c>
      <c r="W1238" s="399">
        <f t="shared" ref="W1238:W1247" si="865">(AM1238+AN1238)/V1238</f>
        <v>677339</v>
      </c>
      <c r="X1238" s="171" t="s">
        <v>3484</v>
      </c>
      <c r="Y1238" s="419"/>
      <c r="Z1238" s="473" t="s">
        <v>4630</v>
      </c>
      <c r="AA1238" s="473" t="s">
        <v>4575</v>
      </c>
      <c r="AB1238" s="473" t="s">
        <v>4576</v>
      </c>
      <c r="AC1238" s="132" t="str">
        <f>IF(AZ1238=0,"【支払済】","")</f>
        <v>【支払済】</v>
      </c>
      <c r="AD1238" s="132">
        <v>42810</v>
      </c>
      <c r="AE1238" s="132">
        <v>42810</v>
      </c>
      <c r="AF1238" s="132" t="str">
        <f t="shared" si="843"/>
        <v>SAME</v>
      </c>
      <c r="AG1238" s="132">
        <f t="shared" si="844"/>
        <v>42810</v>
      </c>
      <c r="AH1238" s="132"/>
      <c r="AI1238" s="204"/>
      <c r="AJ1238" s="205"/>
      <c r="AK1238" s="206"/>
      <c r="AL1238" s="207"/>
      <c r="AM1238" s="208">
        <v>2032017</v>
      </c>
      <c r="AN1238" s="93"/>
      <c r="AO1238" s="49" t="str">
        <f t="shared" si="845"/>
        <v>鹿児島県南九州市知覧町郡９１７８－１ー１～３</v>
      </c>
      <c r="AP1238" s="208"/>
      <c r="AQ1238" s="89">
        <v>43069</v>
      </c>
      <c r="AR1238" s="93">
        <v>2032017</v>
      </c>
      <c r="AS1238" s="89"/>
      <c r="AT1238" s="93"/>
      <c r="AU1238" s="89"/>
      <c r="AV1238" s="93"/>
      <c r="AW1238" s="107"/>
      <c r="AX1238" s="103"/>
      <c r="AY1238" s="391">
        <f t="shared" ref="AY1238:AY1247" si="866">AR1238+AT1238+AV1238+AX1238</f>
        <v>2032017</v>
      </c>
      <c r="AZ1238" s="95">
        <f t="shared" si="842"/>
        <v>0</v>
      </c>
      <c r="BA1238" s="49" t="str">
        <f t="shared" si="846"/>
        <v>鹿児島県南九州市知覧町郡９１７８－１ー１～３</v>
      </c>
      <c r="BB1238" s="48">
        <f t="shared" si="847"/>
        <v>3</v>
      </c>
      <c r="BC1238" s="96">
        <f t="shared" si="848"/>
        <v>0</v>
      </c>
      <c r="BD1238" s="89" t="str">
        <f t="shared" si="849"/>
        <v>【支払済】</v>
      </c>
      <c r="BE1238" s="97">
        <f t="shared" si="850"/>
        <v>0</v>
      </c>
      <c r="BF1238" s="97">
        <f t="shared" si="851"/>
        <v>0</v>
      </c>
      <c r="BG1238" s="97">
        <f t="shared" si="852"/>
        <v>0</v>
      </c>
      <c r="BH1238" s="97">
        <f t="shared" si="853"/>
        <v>0</v>
      </c>
      <c r="BI1238" s="97">
        <f t="shared" si="854"/>
        <v>0</v>
      </c>
      <c r="BJ1238" s="97">
        <f t="shared" si="855"/>
        <v>0</v>
      </c>
      <c r="BK1238" s="97">
        <f t="shared" si="856"/>
        <v>0</v>
      </c>
      <c r="BL1238" s="97">
        <f t="shared" si="857"/>
        <v>0</v>
      </c>
      <c r="BM1238" s="97">
        <f t="shared" si="858"/>
        <v>0</v>
      </c>
      <c r="BN1238" s="97">
        <f t="shared" si="859"/>
        <v>0</v>
      </c>
      <c r="BO1238" s="97">
        <f t="shared" si="860"/>
        <v>0</v>
      </c>
      <c r="BP1238" s="97">
        <f t="shared" si="861"/>
        <v>0</v>
      </c>
      <c r="BQ1238" s="97">
        <f t="shared" si="862"/>
        <v>0</v>
      </c>
      <c r="BR1238" s="97">
        <f t="shared" si="863"/>
        <v>0</v>
      </c>
      <c r="BS1238" s="98">
        <f t="shared" si="864"/>
        <v>0</v>
      </c>
      <c r="BT1238" s="183"/>
      <c r="BV1238" s="492"/>
    </row>
    <row r="1239" spans="1:74" ht="31.5" customHeight="1" x14ac:dyDescent="0.25">
      <c r="A1239" s="74">
        <v>46</v>
      </c>
      <c r="B1239" s="75">
        <v>842</v>
      </c>
      <c r="C1239" s="114" t="s">
        <v>950</v>
      </c>
      <c r="D1239" s="76" t="s">
        <v>3393</v>
      </c>
      <c r="E1239" s="76" t="s">
        <v>1162</v>
      </c>
      <c r="F1239" s="101"/>
      <c r="G1239" s="101"/>
      <c r="H1239" s="101"/>
      <c r="I1239" s="101"/>
      <c r="J1239" s="257"/>
      <c r="K1239" s="101"/>
      <c r="L1239" s="101"/>
      <c r="M1239" s="76" t="s">
        <v>3388</v>
      </c>
      <c r="N1239" s="114" t="s">
        <v>991</v>
      </c>
      <c r="O1239" s="114"/>
      <c r="P1239" s="76" t="str">
        <f t="shared" si="841"/>
        <v/>
      </c>
      <c r="Q1239" s="102" t="s">
        <v>954</v>
      </c>
      <c r="R1239" s="103"/>
      <c r="S1239" s="48" t="s">
        <v>1853</v>
      </c>
      <c r="T1239" s="76" t="s">
        <v>68</v>
      </c>
      <c r="U1239" s="89">
        <v>43069</v>
      </c>
      <c r="V1239" s="90">
        <v>2</v>
      </c>
      <c r="W1239" s="399">
        <f t="shared" si="865"/>
        <v>634332</v>
      </c>
      <c r="X1239" s="171" t="s">
        <v>3485</v>
      </c>
      <c r="Y1239" s="419"/>
      <c r="Z1239" s="473" t="s">
        <v>4576</v>
      </c>
      <c r="AA1239" s="473" t="s">
        <v>4575</v>
      </c>
      <c r="AB1239" s="473" t="s">
        <v>4576</v>
      </c>
      <c r="AC1239" s="132" t="str">
        <f>IF(AZ1239=0,"【支払済】","")</f>
        <v>【支払済】</v>
      </c>
      <c r="AD1239" s="132">
        <v>42810</v>
      </c>
      <c r="AE1239" s="132">
        <v>42810</v>
      </c>
      <c r="AF1239" s="132" t="str">
        <f t="shared" si="843"/>
        <v>SAME</v>
      </c>
      <c r="AG1239" s="132">
        <f t="shared" si="844"/>
        <v>42810</v>
      </c>
      <c r="AH1239" s="132"/>
      <c r="AI1239" s="204"/>
      <c r="AJ1239" s="205"/>
      <c r="AK1239" s="206"/>
      <c r="AL1239" s="207"/>
      <c r="AM1239" s="208">
        <v>1268664</v>
      </c>
      <c r="AN1239" s="93"/>
      <c r="AO1239" s="49" t="str">
        <f t="shared" si="845"/>
        <v>鹿児島県南九州市知覧町郡比良屋敷７８３３－１～２</v>
      </c>
      <c r="AP1239" s="208"/>
      <c r="AQ1239" s="89">
        <v>43069</v>
      </c>
      <c r="AR1239" s="93">
        <v>1268664</v>
      </c>
      <c r="AS1239" s="89"/>
      <c r="AT1239" s="93"/>
      <c r="AU1239" s="89"/>
      <c r="AV1239" s="93"/>
      <c r="AW1239" s="107"/>
      <c r="AX1239" s="103"/>
      <c r="AY1239" s="391">
        <f t="shared" si="866"/>
        <v>1268664</v>
      </c>
      <c r="AZ1239" s="95">
        <f t="shared" si="842"/>
        <v>0</v>
      </c>
      <c r="BA1239" s="49" t="str">
        <f t="shared" si="846"/>
        <v>鹿児島県南九州市知覧町郡比良屋敷７８３３－１～２</v>
      </c>
      <c r="BB1239" s="48">
        <f t="shared" si="847"/>
        <v>2</v>
      </c>
      <c r="BC1239" s="96">
        <f t="shared" si="848"/>
        <v>0</v>
      </c>
      <c r="BD1239" s="89" t="str">
        <f t="shared" si="849"/>
        <v>【支払済】</v>
      </c>
      <c r="BE1239" s="97">
        <f t="shared" si="850"/>
        <v>0</v>
      </c>
      <c r="BF1239" s="97">
        <f t="shared" si="851"/>
        <v>0</v>
      </c>
      <c r="BG1239" s="97">
        <f t="shared" si="852"/>
        <v>0</v>
      </c>
      <c r="BH1239" s="97">
        <f t="shared" si="853"/>
        <v>0</v>
      </c>
      <c r="BI1239" s="97">
        <f t="shared" si="854"/>
        <v>0</v>
      </c>
      <c r="BJ1239" s="97">
        <f t="shared" si="855"/>
        <v>0</v>
      </c>
      <c r="BK1239" s="97">
        <f t="shared" si="856"/>
        <v>0</v>
      </c>
      <c r="BL1239" s="97">
        <f t="shared" si="857"/>
        <v>0</v>
      </c>
      <c r="BM1239" s="97">
        <f t="shared" si="858"/>
        <v>0</v>
      </c>
      <c r="BN1239" s="97">
        <f t="shared" si="859"/>
        <v>0</v>
      </c>
      <c r="BO1239" s="97">
        <f t="shared" si="860"/>
        <v>0</v>
      </c>
      <c r="BP1239" s="97">
        <f t="shared" si="861"/>
        <v>0</v>
      </c>
      <c r="BQ1239" s="97">
        <f t="shared" si="862"/>
        <v>0</v>
      </c>
      <c r="BR1239" s="97">
        <f t="shared" si="863"/>
        <v>0</v>
      </c>
      <c r="BS1239" s="98">
        <f t="shared" si="864"/>
        <v>0</v>
      </c>
      <c r="BU1239" s="118"/>
      <c r="BV1239" s="492"/>
    </row>
    <row r="1240" spans="1:74" ht="31.5" customHeight="1" x14ac:dyDescent="0.25">
      <c r="A1240" s="74">
        <v>46</v>
      </c>
      <c r="B1240" s="75">
        <v>843</v>
      </c>
      <c r="C1240" s="114" t="s">
        <v>950</v>
      </c>
      <c r="D1240" s="76" t="s">
        <v>3423</v>
      </c>
      <c r="E1240" s="76" t="s">
        <v>1678</v>
      </c>
      <c r="F1240" s="101" t="s">
        <v>2377</v>
      </c>
      <c r="G1240" s="101"/>
      <c r="H1240" s="101"/>
      <c r="I1240" s="101"/>
      <c r="J1240" s="257"/>
      <c r="K1240" s="101"/>
      <c r="L1240" s="101"/>
      <c r="M1240" s="76" t="s">
        <v>2371</v>
      </c>
      <c r="N1240" s="114" t="s">
        <v>992</v>
      </c>
      <c r="O1240" s="76" t="s">
        <v>3745</v>
      </c>
      <c r="P1240" s="76" t="str">
        <f t="shared" si="841"/>
        <v/>
      </c>
      <c r="Q1240" s="102" t="s">
        <v>955</v>
      </c>
      <c r="R1240" s="103"/>
      <c r="S1240" s="48" t="s">
        <v>1853</v>
      </c>
      <c r="T1240" s="76" t="s">
        <v>68</v>
      </c>
      <c r="U1240" s="89"/>
      <c r="V1240" s="90">
        <v>1</v>
      </c>
      <c r="W1240" s="399">
        <f t="shared" si="865"/>
        <v>899961</v>
      </c>
      <c r="X1240" s="171" t="s">
        <v>3486</v>
      </c>
      <c r="Y1240" s="433" t="s">
        <v>2310</v>
      </c>
      <c r="Z1240" s="482" t="s">
        <v>4576</v>
      </c>
      <c r="AA1240" s="482" t="s">
        <v>4575</v>
      </c>
      <c r="AB1240" s="482" t="s">
        <v>4608</v>
      </c>
      <c r="AC1240" s="132" t="str">
        <f>IF(AZ1240=0,"【支払済】","")</f>
        <v>【支払済】</v>
      </c>
      <c r="AD1240" s="132">
        <v>42801</v>
      </c>
      <c r="AE1240" s="132">
        <v>42797</v>
      </c>
      <c r="AF1240" s="132" t="str">
        <f t="shared" si="843"/>
        <v/>
      </c>
      <c r="AG1240" s="132">
        <f t="shared" si="844"/>
        <v>42797</v>
      </c>
      <c r="AH1240" s="132"/>
      <c r="AI1240" s="204"/>
      <c r="AJ1240" s="205"/>
      <c r="AK1240" s="206"/>
      <c r="AL1240" s="207"/>
      <c r="AM1240" s="208">
        <v>899961</v>
      </c>
      <c r="AN1240" s="93"/>
      <c r="AO1240" s="49" t="str">
        <f t="shared" si="845"/>
        <v>鹿児島県南九州市知覧町南別府字前山２５８０３－１</v>
      </c>
      <c r="AP1240" s="208"/>
      <c r="AQ1240" s="89">
        <v>43555</v>
      </c>
      <c r="AR1240" s="93">
        <v>899961</v>
      </c>
      <c r="AS1240" s="89"/>
      <c r="AT1240" s="93"/>
      <c r="AU1240" s="89"/>
      <c r="AV1240" s="93"/>
      <c r="AW1240" s="107"/>
      <c r="AX1240" s="103"/>
      <c r="AY1240" s="391">
        <f t="shared" si="866"/>
        <v>899961</v>
      </c>
      <c r="AZ1240" s="95">
        <f t="shared" si="842"/>
        <v>0</v>
      </c>
      <c r="BA1240" s="49" t="str">
        <f t="shared" si="846"/>
        <v>鹿児島県南九州市知覧町南別府字前山２５８０３－１</v>
      </c>
      <c r="BB1240" s="48">
        <f t="shared" si="847"/>
        <v>1</v>
      </c>
      <c r="BC1240" s="96" t="str">
        <f t="shared" si="848"/>
        <v>自社物件</v>
      </c>
      <c r="BD1240" s="89" t="str">
        <f t="shared" si="849"/>
        <v>【支払済】</v>
      </c>
      <c r="BE1240" s="97">
        <f t="shared" si="850"/>
        <v>0</v>
      </c>
      <c r="BF1240" s="97">
        <f t="shared" si="851"/>
        <v>0</v>
      </c>
      <c r="BG1240" s="97">
        <f t="shared" si="852"/>
        <v>0</v>
      </c>
      <c r="BH1240" s="97">
        <f t="shared" si="853"/>
        <v>0</v>
      </c>
      <c r="BI1240" s="97">
        <f t="shared" si="854"/>
        <v>0</v>
      </c>
      <c r="BJ1240" s="97">
        <f t="shared" si="855"/>
        <v>0</v>
      </c>
      <c r="BK1240" s="97">
        <f t="shared" si="856"/>
        <v>0</v>
      </c>
      <c r="BL1240" s="97">
        <f t="shared" si="857"/>
        <v>0</v>
      </c>
      <c r="BM1240" s="97">
        <f t="shared" si="858"/>
        <v>0</v>
      </c>
      <c r="BN1240" s="97">
        <f t="shared" si="859"/>
        <v>0</v>
      </c>
      <c r="BO1240" s="97">
        <f t="shared" si="860"/>
        <v>0</v>
      </c>
      <c r="BP1240" s="97">
        <f t="shared" si="861"/>
        <v>0</v>
      </c>
      <c r="BQ1240" s="97">
        <f t="shared" si="862"/>
        <v>0</v>
      </c>
      <c r="BR1240" s="97">
        <f t="shared" si="863"/>
        <v>0</v>
      </c>
      <c r="BS1240" s="98">
        <f t="shared" si="864"/>
        <v>0</v>
      </c>
      <c r="BU1240" s="100"/>
      <c r="BV1240" s="492"/>
    </row>
    <row r="1241" spans="1:74" ht="31.5" customHeight="1" x14ac:dyDescent="0.25">
      <c r="A1241" s="74">
        <v>46</v>
      </c>
      <c r="B1241" s="75">
        <v>843</v>
      </c>
      <c r="C1241" s="114" t="s">
        <v>950</v>
      </c>
      <c r="D1241" s="76" t="s">
        <v>3423</v>
      </c>
      <c r="E1241" s="76" t="s">
        <v>1678</v>
      </c>
      <c r="F1241" s="101" t="s">
        <v>2377</v>
      </c>
      <c r="G1241" s="101"/>
      <c r="H1241" s="101"/>
      <c r="I1241" s="101"/>
      <c r="J1241" s="257"/>
      <c r="K1241" s="101"/>
      <c r="L1241" s="101"/>
      <c r="M1241" s="76" t="s">
        <v>2371</v>
      </c>
      <c r="N1241" s="114" t="s">
        <v>992</v>
      </c>
      <c r="O1241" s="76" t="s">
        <v>3745</v>
      </c>
      <c r="P1241" s="76" t="str">
        <f t="shared" si="841"/>
        <v/>
      </c>
      <c r="Q1241" s="102" t="s">
        <v>955</v>
      </c>
      <c r="R1241" s="103"/>
      <c r="S1241" s="48" t="s">
        <v>1853</v>
      </c>
      <c r="T1241" s="76" t="s">
        <v>68</v>
      </c>
      <c r="U1241" s="89"/>
      <c r="V1241" s="90">
        <v>1</v>
      </c>
      <c r="W1241" s="399">
        <f t="shared" si="865"/>
        <v>899961</v>
      </c>
      <c r="X1241" s="171" t="s">
        <v>3486</v>
      </c>
      <c r="Y1241" s="433" t="s">
        <v>2310</v>
      </c>
      <c r="Z1241" s="482" t="s">
        <v>4576</v>
      </c>
      <c r="AA1241" s="482" t="s">
        <v>4575</v>
      </c>
      <c r="AB1241" s="482" t="s">
        <v>4608</v>
      </c>
      <c r="AC1241" s="132" t="str">
        <f>IF(AZ1241=0,"【支払済】","")</f>
        <v>【支払済】</v>
      </c>
      <c r="AD1241" s="132">
        <v>42801</v>
      </c>
      <c r="AE1241" s="132">
        <v>42797</v>
      </c>
      <c r="AF1241" s="132" t="str">
        <f t="shared" si="843"/>
        <v/>
      </c>
      <c r="AG1241" s="132">
        <f t="shared" si="844"/>
        <v>42797</v>
      </c>
      <c r="AH1241" s="132"/>
      <c r="AI1241" s="204"/>
      <c r="AJ1241" s="205"/>
      <c r="AK1241" s="206"/>
      <c r="AL1241" s="207"/>
      <c r="AM1241" s="208">
        <v>899961</v>
      </c>
      <c r="AN1241" s="93"/>
      <c r="AO1241" s="49" t="str">
        <f t="shared" si="845"/>
        <v>鹿児島県南九州市知覧町南別府字前山２５８０３－１</v>
      </c>
      <c r="AP1241" s="208"/>
      <c r="AQ1241" s="89">
        <v>43555</v>
      </c>
      <c r="AR1241" s="93">
        <v>899961</v>
      </c>
      <c r="AS1241" s="89"/>
      <c r="AT1241" s="93"/>
      <c r="AU1241" s="89"/>
      <c r="AV1241" s="93"/>
      <c r="AW1241" s="107"/>
      <c r="AX1241" s="103"/>
      <c r="AY1241" s="391">
        <f t="shared" si="866"/>
        <v>899961</v>
      </c>
      <c r="AZ1241" s="95">
        <f t="shared" si="842"/>
        <v>0</v>
      </c>
      <c r="BA1241" s="49" t="str">
        <f t="shared" si="846"/>
        <v>鹿児島県南九州市知覧町南別府字前山２５８０３－１</v>
      </c>
      <c r="BB1241" s="48">
        <f t="shared" si="847"/>
        <v>1</v>
      </c>
      <c r="BC1241" s="96" t="str">
        <f t="shared" si="848"/>
        <v>自社物件</v>
      </c>
      <c r="BD1241" s="89" t="str">
        <f t="shared" si="849"/>
        <v>【支払済】</v>
      </c>
      <c r="BE1241" s="97">
        <f t="shared" si="850"/>
        <v>0</v>
      </c>
      <c r="BF1241" s="97">
        <f t="shared" si="851"/>
        <v>0</v>
      </c>
      <c r="BG1241" s="97">
        <f t="shared" si="852"/>
        <v>0</v>
      </c>
      <c r="BH1241" s="97">
        <f t="shared" si="853"/>
        <v>0</v>
      </c>
      <c r="BI1241" s="97">
        <f t="shared" si="854"/>
        <v>0</v>
      </c>
      <c r="BJ1241" s="97">
        <f t="shared" si="855"/>
        <v>0</v>
      </c>
      <c r="BK1241" s="97">
        <f t="shared" si="856"/>
        <v>0</v>
      </c>
      <c r="BL1241" s="97">
        <f t="shared" si="857"/>
        <v>0</v>
      </c>
      <c r="BM1241" s="97">
        <f t="shared" si="858"/>
        <v>0</v>
      </c>
      <c r="BN1241" s="97">
        <f t="shared" si="859"/>
        <v>0</v>
      </c>
      <c r="BO1241" s="97">
        <f t="shared" si="860"/>
        <v>0</v>
      </c>
      <c r="BP1241" s="97">
        <f t="shared" si="861"/>
        <v>0</v>
      </c>
      <c r="BQ1241" s="97">
        <f t="shared" si="862"/>
        <v>0</v>
      </c>
      <c r="BR1241" s="97">
        <f t="shared" si="863"/>
        <v>0</v>
      </c>
      <c r="BS1241" s="98">
        <f t="shared" si="864"/>
        <v>0</v>
      </c>
      <c r="BV1241" s="492"/>
    </row>
    <row r="1242" spans="1:74" ht="31.5" customHeight="1" x14ac:dyDescent="0.25">
      <c r="A1242" s="74">
        <v>46</v>
      </c>
      <c r="B1242" s="75">
        <v>843</v>
      </c>
      <c r="C1242" s="114" t="s">
        <v>950</v>
      </c>
      <c r="D1242" s="76" t="s">
        <v>3423</v>
      </c>
      <c r="E1242" s="76" t="s">
        <v>1678</v>
      </c>
      <c r="F1242" s="101" t="s">
        <v>2377</v>
      </c>
      <c r="G1242" s="101"/>
      <c r="H1242" s="101"/>
      <c r="I1242" s="101"/>
      <c r="J1242" s="257"/>
      <c r="K1242" s="101"/>
      <c r="L1242" s="101"/>
      <c r="M1242" s="76" t="s">
        <v>2371</v>
      </c>
      <c r="N1242" s="114" t="s">
        <v>992</v>
      </c>
      <c r="O1242" s="114"/>
      <c r="P1242" s="76" t="str">
        <f t="shared" si="841"/>
        <v/>
      </c>
      <c r="Q1242" s="102" t="s">
        <v>955</v>
      </c>
      <c r="R1242" s="103"/>
      <c r="S1242" s="48" t="s">
        <v>1853</v>
      </c>
      <c r="T1242" s="76" t="s">
        <v>68</v>
      </c>
      <c r="U1242" s="89"/>
      <c r="V1242" s="90">
        <v>1</v>
      </c>
      <c r="W1242" s="399">
        <f t="shared" si="865"/>
        <v>899961</v>
      </c>
      <c r="X1242" s="171" t="s">
        <v>3486</v>
      </c>
      <c r="Y1242" s="505" t="s">
        <v>2310</v>
      </c>
      <c r="Z1242" s="482" t="s">
        <v>4576</v>
      </c>
      <c r="AA1242" s="482" t="s">
        <v>4575</v>
      </c>
      <c r="AB1242" s="482" t="s">
        <v>4608</v>
      </c>
      <c r="AC1242" s="132" t="s">
        <v>146</v>
      </c>
      <c r="AD1242" s="132">
        <v>42801</v>
      </c>
      <c r="AE1242" s="132">
        <v>42797</v>
      </c>
      <c r="AF1242" s="132" t="str">
        <f t="shared" si="843"/>
        <v/>
      </c>
      <c r="AG1242" s="132">
        <f t="shared" si="844"/>
        <v>42797</v>
      </c>
      <c r="AH1242" s="132"/>
      <c r="AI1242" s="204"/>
      <c r="AJ1242" s="205"/>
      <c r="AK1242" s="206"/>
      <c r="AL1242" s="207"/>
      <c r="AM1242" s="208">
        <v>899961</v>
      </c>
      <c r="AN1242" s="93"/>
      <c r="AO1242" s="49" t="str">
        <f t="shared" si="845"/>
        <v>鹿児島県南九州市知覧町南別府字前山２５８０３－１</v>
      </c>
      <c r="AP1242" s="49"/>
      <c r="AQ1242" s="89">
        <v>43555</v>
      </c>
      <c r="AR1242" s="93">
        <v>899961</v>
      </c>
      <c r="AS1242" s="89"/>
      <c r="AT1242" s="93"/>
      <c r="AU1242" s="89"/>
      <c r="AV1242" s="93"/>
      <c r="AW1242" s="107"/>
      <c r="AX1242" s="103"/>
      <c r="AY1242" s="391">
        <f t="shared" si="866"/>
        <v>899961</v>
      </c>
      <c r="AZ1242" s="95">
        <f t="shared" si="842"/>
        <v>0</v>
      </c>
      <c r="BA1242" s="49" t="str">
        <f t="shared" si="846"/>
        <v>鹿児島県南九州市知覧町南別府字前山２５８０３－１</v>
      </c>
      <c r="BB1242" s="48">
        <f t="shared" si="847"/>
        <v>1</v>
      </c>
      <c r="BC1242" s="96" t="str">
        <f t="shared" si="848"/>
        <v>自社物件</v>
      </c>
      <c r="BD1242" s="89" t="str">
        <f t="shared" si="849"/>
        <v>期限未記載</v>
      </c>
      <c r="BE1242" s="97">
        <f t="shared" si="850"/>
        <v>0</v>
      </c>
      <c r="BF1242" s="97">
        <f t="shared" si="851"/>
        <v>0</v>
      </c>
      <c r="BG1242" s="97">
        <f t="shared" si="852"/>
        <v>0</v>
      </c>
      <c r="BH1242" s="97">
        <f t="shared" si="853"/>
        <v>0</v>
      </c>
      <c r="BI1242" s="97">
        <f t="shared" si="854"/>
        <v>0</v>
      </c>
      <c r="BJ1242" s="97">
        <f t="shared" si="855"/>
        <v>0</v>
      </c>
      <c r="BK1242" s="97">
        <f t="shared" si="856"/>
        <v>0</v>
      </c>
      <c r="BL1242" s="97">
        <f t="shared" si="857"/>
        <v>0</v>
      </c>
      <c r="BM1242" s="97">
        <f t="shared" si="858"/>
        <v>0</v>
      </c>
      <c r="BN1242" s="97">
        <f t="shared" si="859"/>
        <v>0</v>
      </c>
      <c r="BO1242" s="97">
        <f t="shared" si="860"/>
        <v>0</v>
      </c>
      <c r="BP1242" s="97">
        <f t="shared" si="861"/>
        <v>0</v>
      </c>
      <c r="BQ1242" s="97">
        <f t="shared" si="862"/>
        <v>0</v>
      </c>
      <c r="BR1242" s="97">
        <f t="shared" si="863"/>
        <v>0</v>
      </c>
      <c r="BS1242" s="98">
        <f t="shared" si="864"/>
        <v>0</v>
      </c>
      <c r="BU1242" s="100"/>
      <c r="BV1242" s="103"/>
    </row>
    <row r="1243" spans="1:74" ht="31.5" customHeight="1" x14ac:dyDescent="0.25">
      <c r="A1243" s="74">
        <v>46</v>
      </c>
      <c r="B1243" s="75">
        <v>845</v>
      </c>
      <c r="C1243" s="114" t="s">
        <v>946</v>
      </c>
      <c r="D1243" s="76" t="s">
        <v>3393</v>
      </c>
      <c r="E1243" s="76" t="s">
        <v>1542</v>
      </c>
      <c r="F1243" s="101"/>
      <c r="G1243" s="101"/>
      <c r="H1243" s="101"/>
      <c r="I1243" s="101"/>
      <c r="J1243" s="257"/>
      <c r="K1243" s="101"/>
      <c r="L1243" s="101"/>
      <c r="M1243" s="76" t="s">
        <v>3388</v>
      </c>
      <c r="N1243" s="114" t="s">
        <v>1762</v>
      </c>
      <c r="O1243" s="114"/>
      <c r="P1243" s="49"/>
      <c r="Q1243" s="49" t="s">
        <v>363</v>
      </c>
      <c r="R1243" s="103"/>
      <c r="S1243" s="48" t="s">
        <v>1853</v>
      </c>
      <c r="T1243" s="76" t="s">
        <v>68</v>
      </c>
      <c r="U1243" s="89" t="s">
        <v>381</v>
      </c>
      <c r="V1243" s="90">
        <v>3</v>
      </c>
      <c r="W1243" s="399">
        <f t="shared" si="865"/>
        <v>1400000</v>
      </c>
      <c r="X1243" s="171" t="s">
        <v>3487</v>
      </c>
      <c r="Y1243" s="121"/>
      <c r="Z1243" s="473" t="s">
        <v>4630</v>
      </c>
      <c r="AA1243" s="473" t="s">
        <v>4575</v>
      </c>
      <c r="AB1243" s="473" t="s">
        <v>4576</v>
      </c>
      <c r="AC1243" s="121"/>
      <c r="AD1243" s="132">
        <v>42360</v>
      </c>
      <c r="AE1243" s="132">
        <v>42626</v>
      </c>
      <c r="AF1243" s="132" t="str">
        <f t="shared" si="843"/>
        <v/>
      </c>
      <c r="AG1243" s="132">
        <f t="shared" si="844"/>
        <v>42360</v>
      </c>
      <c r="AH1243" s="132"/>
      <c r="AI1243" s="132"/>
      <c r="AJ1243" s="132"/>
      <c r="AK1243" s="112"/>
      <c r="AL1243" s="132"/>
      <c r="AM1243" s="213"/>
      <c r="AN1243" s="111">
        <v>4200000</v>
      </c>
      <c r="AO1243" s="49" t="str">
        <f t="shared" si="845"/>
        <v>鹿児島県日置市吹上町入来３９２３－１－１</v>
      </c>
      <c r="AP1243" s="49"/>
      <c r="AQ1243" s="89"/>
      <c r="AR1243" s="93"/>
      <c r="AS1243" s="89"/>
      <c r="AT1243" s="93"/>
      <c r="AU1243" s="89"/>
      <c r="AV1243" s="93"/>
      <c r="AW1243" s="107"/>
      <c r="AX1243" s="103"/>
      <c r="AY1243" s="391">
        <f t="shared" si="866"/>
        <v>0</v>
      </c>
      <c r="AZ1243" s="95" t="str">
        <f t="shared" si="842"/>
        <v/>
      </c>
      <c r="BA1243" s="49" t="str">
        <f t="shared" si="846"/>
        <v>鹿児島県日置市吹上町入来３９２３－１－１</v>
      </c>
      <c r="BB1243" s="48">
        <f t="shared" si="847"/>
        <v>3</v>
      </c>
      <c r="BC1243" s="96">
        <f t="shared" si="848"/>
        <v>0</v>
      </c>
      <c r="BD1243" s="89">
        <f t="shared" si="849"/>
        <v>0</v>
      </c>
      <c r="BE1243" s="97">
        <f t="shared" si="850"/>
        <v>0</v>
      </c>
      <c r="BF1243" s="97" t="str">
        <f t="shared" si="851"/>
        <v/>
      </c>
      <c r="BG1243" s="97">
        <f t="shared" si="852"/>
        <v>0</v>
      </c>
      <c r="BH1243" s="97">
        <f t="shared" si="853"/>
        <v>0</v>
      </c>
      <c r="BI1243" s="97">
        <f t="shared" si="854"/>
        <v>0</v>
      </c>
      <c r="BJ1243" s="97">
        <f t="shared" si="855"/>
        <v>0</v>
      </c>
      <c r="BK1243" s="97">
        <f t="shared" si="856"/>
        <v>0</v>
      </c>
      <c r="BL1243" s="97">
        <f t="shared" si="857"/>
        <v>0</v>
      </c>
      <c r="BM1243" s="97">
        <f t="shared" si="858"/>
        <v>0</v>
      </c>
      <c r="BN1243" s="97">
        <f t="shared" si="859"/>
        <v>0</v>
      </c>
      <c r="BO1243" s="97">
        <f t="shared" si="860"/>
        <v>0</v>
      </c>
      <c r="BP1243" s="97">
        <f t="shared" si="861"/>
        <v>0</v>
      </c>
      <c r="BQ1243" s="97">
        <f t="shared" si="862"/>
        <v>0</v>
      </c>
      <c r="BR1243" s="97">
        <f t="shared" si="863"/>
        <v>0</v>
      </c>
      <c r="BS1243" s="98" t="e">
        <f t="shared" si="864"/>
        <v>#VALUE!</v>
      </c>
      <c r="BT1243" s="183"/>
      <c r="BU1243" s="100"/>
      <c r="BV1243" s="103"/>
    </row>
    <row r="1244" spans="1:74" ht="31.5" customHeight="1" x14ac:dyDescent="0.25">
      <c r="A1244" s="74">
        <v>46</v>
      </c>
      <c r="B1244" s="75">
        <v>844</v>
      </c>
      <c r="C1244" s="114" t="s">
        <v>946</v>
      </c>
      <c r="D1244" s="76" t="s">
        <v>3393</v>
      </c>
      <c r="E1244" s="76" t="s">
        <v>1542</v>
      </c>
      <c r="F1244" s="101"/>
      <c r="G1244" s="101"/>
      <c r="H1244" s="101"/>
      <c r="I1244" s="101"/>
      <c r="J1244" s="257"/>
      <c r="K1244" s="101"/>
      <c r="L1244" s="101"/>
      <c r="M1244" s="76" t="s">
        <v>3388</v>
      </c>
      <c r="N1244" s="114" t="s">
        <v>1762</v>
      </c>
      <c r="O1244" s="114"/>
      <c r="P1244" s="76" t="str">
        <f>IF(COUNTIF(N1244,"*未確定*"),"番地未確定","")</f>
        <v/>
      </c>
      <c r="Q1244" s="102" t="s">
        <v>949</v>
      </c>
      <c r="R1244" s="103"/>
      <c r="S1244" s="48" t="s">
        <v>1853</v>
      </c>
      <c r="T1244" s="76" t="s">
        <v>68</v>
      </c>
      <c r="U1244" s="89">
        <v>43069</v>
      </c>
      <c r="V1244" s="90">
        <v>3</v>
      </c>
      <c r="W1244" s="399">
        <f t="shared" si="865"/>
        <v>640309.66666666663</v>
      </c>
      <c r="X1244" s="171" t="s">
        <v>3487</v>
      </c>
      <c r="Y1244" s="419"/>
      <c r="Z1244" s="473" t="s">
        <v>4575</v>
      </c>
      <c r="AA1244" s="473" t="s">
        <v>4575</v>
      </c>
      <c r="AB1244" s="473" t="s">
        <v>4576</v>
      </c>
      <c r="AC1244" s="132" t="str">
        <f>IF(AZ1244=0,"【支払済】","")</f>
        <v>【支払済】</v>
      </c>
      <c r="AD1244" s="132">
        <v>42626</v>
      </c>
      <c r="AE1244" s="132">
        <v>42626</v>
      </c>
      <c r="AF1244" s="132" t="str">
        <f t="shared" si="843"/>
        <v>SAME</v>
      </c>
      <c r="AG1244" s="132">
        <f t="shared" si="844"/>
        <v>42626</v>
      </c>
      <c r="AH1244" s="132"/>
      <c r="AI1244" s="204"/>
      <c r="AJ1244" s="205"/>
      <c r="AK1244" s="206"/>
      <c r="AL1244" s="207"/>
      <c r="AM1244" s="208">
        <v>1920929</v>
      </c>
      <c r="AN1244" s="93"/>
      <c r="AO1244" s="49" t="str">
        <f t="shared" si="845"/>
        <v>鹿児島県日置市吹上町入来３９２３－１－１</v>
      </c>
      <c r="AP1244" s="208"/>
      <c r="AQ1244" s="89">
        <v>43069</v>
      </c>
      <c r="AR1244" s="93">
        <v>1920929</v>
      </c>
      <c r="AS1244" s="89"/>
      <c r="AT1244" s="93"/>
      <c r="AU1244" s="89"/>
      <c r="AV1244" s="93"/>
      <c r="AW1244" s="107"/>
      <c r="AX1244" s="103"/>
      <c r="AY1244" s="391">
        <f t="shared" si="866"/>
        <v>1920929</v>
      </c>
      <c r="AZ1244" s="95">
        <f t="shared" si="842"/>
        <v>0</v>
      </c>
      <c r="BA1244" s="49" t="str">
        <f t="shared" si="846"/>
        <v>鹿児島県日置市吹上町入来３９２３－１－１</v>
      </c>
      <c r="BB1244" s="48">
        <f t="shared" si="847"/>
        <v>3</v>
      </c>
      <c r="BC1244" s="96">
        <f t="shared" si="848"/>
        <v>0</v>
      </c>
      <c r="BD1244" s="89" t="str">
        <f t="shared" si="849"/>
        <v>【支払済】</v>
      </c>
      <c r="BE1244" s="97">
        <f t="shared" si="850"/>
        <v>0</v>
      </c>
      <c r="BF1244" s="97">
        <f t="shared" si="851"/>
        <v>0</v>
      </c>
      <c r="BG1244" s="97">
        <f t="shared" si="852"/>
        <v>0</v>
      </c>
      <c r="BH1244" s="97">
        <f t="shared" si="853"/>
        <v>0</v>
      </c>
      <c r="BI1244" s="97">
        <f t="shared" si="854"/>
        <v>0</v>
      </c>
      <c r="BJ1244" s="97">
        <f t="shared" si="855"/>
        <v>0</v>
      </c>
      <c r="BK1244" s="97">
        <f t="shared" si="856"/>
        <v>0</v>
      </c>
      <c r="BL1244" s="97">
        <f t="shared" si="857"/>
        <v>0</v>
      </c>
      <c r="BM1244" s="97">
        <f t="shared" si="858"/>
        <v>0</v>
      </c>
      <c r="BN1244" s="97">
        <f t="shared" si="859"/>
        <v>0</v>
      </c>
      <c r="BO1244" s="97">
        <f t="shared" si="860"/>
        <v>0</v>
      </c>
      <c r="BP1244" s="97">
        <f t="shared" si="861"/>
        <v>0</v>
      </c>
      <c r="BQ1244" s="97">
        <f t="shared" si="862"/>
        <v>0</v>
      </c>
      <c r="BR1244" s="97">
        <f t="shared" si="863"/>
        <v>0</v>
      </c>
      <c r="BS1244" s="98">
        <f t="shared" si="864"/>
        <v>0</v>
      </c>
      <c r="BT1244" s="183"/>
      <c r="BU1244" s="118"/>
      <c r="BV1244" s="492"/>
    </row>
    <row r="1245" spans="1:74" s="100" customFormat="1" ht="31.5" customHeight="1" x14ac:dyDescent="0.25">
      <c r="A1245" s="74">
        <v>46</v>
      </c>
      <c r="B1245" s="75">
        <v>835</v>
      </c>
      <c r="C1245" s="114" t="s">
        <v>946</v>
      </c>
      <c r="D1245" s="76" t="s">
        <v>3393</v>
      </c>
      <c r="E1245" s="76" t="s">
        <v>1428</v>
      </c>
      <c r="F1245" s="101"/>
      <c r="G1245" s="101"/>
      <c r="H1245" s="101"/>
      <c r="I1245" s="101"/>
      <c r="J1245" s="257"/>
      <c r="K1245" s="101"/>
      <c r="L1245" s="101"/>
      <c r="M1245" s="76" t="s">
        <v>3388</v>
      </c>
      <c r="N1245" s="114" t="s">
        <v>997</v>
      </c>
      <c r="O1245" s="114"/>
      <c r="P1245" s="49"/>
      <c r="Q1245" s="49" t="s">
        <v>362</v>
      </c>
      <c r="R1245" s="103"/>
      <c r="S1245" s="48" t="s">
        <v>1853</v>
      </c>
      <c r="T1245" s="76" t="s">
        <v>69</v>
      </c>
      <c r="U1245" s="89" t="s">
        <v>381</v>
      </c>
      <c r="V1245" s="90">
        <v>2</v>
      </c>
      <c r="W1245" s="399">
        <f t="shared" si="865"/>
        <v>2250000</v>
      </c>
      <c r="X1245" s="171" t="s">
        <v>3488</v>
      </c>
      <c r="Y1245" s="121"/>
      <c r="Z1245" s="473" t="s">
        <v>4575</v>
      </c>
      <c r="AA1245" s="473" t="s">
        <v>4575</v>
      </c>
      <c r="AB1245" s="482" t="s">
        <v>4608</v>
      </c>
      <c r="AC1245" s="121"/>
      <c r="AD1245" s="132">
        <v>42363</v>
      </c>
      <c r="AE1245" s="132"/>
      <c r="AF1245" s="132" t="str">
        <f t="shared" si="843"/>
        <v/>
      </c>
      <c r="AG1245" s="132">
        <f t="shared" si="844"/>
        <v>42363</v>
      </c>
      <c r="AH1245" s="132"/>
      <c r="AI1245" s="132"/>
      <c r="AJ1245" s="132"/>
      <c r="AK1245" s="112"/>
      <c r="AL1245" s="132"/>
      <c r="AM1245" s="213"/>
      <c r="AN1245" s="111">
        <v>4500000</v>
      </c>
      <c r="AO1245" s="49" t="str">
        <f t="shared" si="845"/>
        <v>鹿児島県日置市東市来町伊作田２６８５ー１～２</v>
      </c>
      <c r="AP1245" s="49"/>
      <c r="AQ1245" s="89"/>
      <c r="AR1245" s="93"/>
      <c r="AS1245" s="89"/>
      <c r="AT1245" s="93"/>
      <c r="AU1245" s="89"/>
      <c r="AV1245" s="93"/>
      <c r="AW1245" s="107"/>
      <c r="AX1245" s="103"/>
      <c r="AY1245" s="391">
        <f t="shared" si="866"/>
        <v>0</v>
      </c>
      <c r="AZ1245" s="95" t="str">
        <f t="shared" si="842"/>
        <v/>
      </c>
      <c r="BA1245" s="49" t="str">
        <f t="shared" si="846"/>
        <v>鹿児島県日置市東市来町伊作田２６８５ー１～２</v>
      </c>
      <c r="BB1245" s="48">
        <f t="shared" si="847"/>
        <v>2</v>
      </c>
      <c r="BC1245" s="96">
        <f t="shared" si="848"/>
        <v>0</v>
      </c>
      <c r="BD1245" s="89">
        <f t="shared" si="849"/>
        <v>0</v>
      </c>
      <c r="BE1245" s="97">
        <f t="shared" si="850"/>
        <v>0</v>
      </c>
      <c r="BF1245" s="97" t="str">
        <f t="shared" si="851"/>
        <v/>
      </c>
      <c r="BG1245" s="97">
        <f t="shared" si="852"/>
        <v>0</v>
      </c>
      <c r="BH1245" s="97">
        <f t="shared" si="853"/>
        <v>0</v>
      </c>
      <c r="BI1245" s="97">
        <f t="shared" si="854"/>
        <v>0</v>
      </c>
      <c r="BJ1245" s="97">
        <f t="shared" si="855"/>
        <v>0</v>
      </c>
      <c r="BK1245" s="97">
        <f t="shared" si="856"/>
        <v>0</v>
      </c>
      <c r="BL1245" s="97">
        <f t="shared" si="857"/>
        <v>0</v>
      </c>
      <c r="BM1245" s="97">
        <f t="shared" si="858"/>
        <v>0</v>
      </c>
      <c r="BN1245" s="97">
        <f t="shared" si="859"/>
        <v>0</v>
      </c>
      <c r="BO1245" s="97">
        <f t="shared" si="860"/>
        <v>0</v>
      </c>
      <c r="BP1245" s="97">
        <f t="shared" si="861"/>
        <v>0</v>
      </c>
      <c r="BQ1245" s="97">
        <f t="shared" si="862"/>
        <v>0</v>
      </c>
      <c r="BR1245" s="97">
        <f t="shared" si="863"/>
        <v>0</v>
      </c>
      <c r="BS1245" s="98" t="e">
        <f t="shared" si="864"/>
        <v>#VALUE!</v>
      </c>
      <c r="BT1245" s="182"/>
      <c r="BV1245" s="122"/>
    </row>
    <row r="1246" spans="1:74" s="100" customFormat="1" ht="31.5" customHeight="1" x14ac:dyDescent="0.25">
      <c r="A1246" s="74">
        <v>46</v>
      </c>
      <c r="B1246" s="75">
        <v>834</v>
      </c>
      <c r="C1246" s="114" t="s">
        <v>946</v>
      </c>
      <c r="D1246" s="76" t="s">
        <v>3393</v>
      </c>
      <c r="E1246" s="76" t="s">
        <v>1428</v>
      </c>
      <c r="F1246" s="101"/>
      <c r="G1246" s="101"/>
      <c r="H1246" s="101"/>
      <c r="I1246" s="101"/>
      <c r="J1246" s="257"/>
      <c r="K1246" s="101"/>
      <c r="L1246" s="101"/>
      <c r="M1246" s="76" t="s">
        <v>3388</v>
      </c>
      <c r="N1246" s="114" t="s">
        <v>997</v>
      </c>
      <c r="O1246" s="114"/>
      <c r="P1246" s="76" t="str">
        <f>IF(COUNTIF(N1246,"*未確定*"),"番地未確定","")</f>
        <v/>
      </c>
      <c r="Q1246" s="102" t="s">
        <v>947</v>
      </c>
      <c r="R1246" s="103"/>
      <c r="S1246" s="48" t="s">
        <v>1853</v>
      </c>
      <c r="T1246" s="76" t="s">
        <v>69</v>
      </c>
      <c r="U1246" s="89">
        <v>42870</v>
      </c>
      <c r="V1246" s="90">
        <v>2</v>
      </c>
      <c r="W1246" s="399">
        <f t="shared" si="865"/>
        <v>409540</v>
      </c>
      <c r="X1246" s="171" t="s">
        <v>3488</v>
      </c>
      <c r="Y1246" s="467" t="s">
        <v>2310</v>
      </c>
      <c r="Z1246" s="482" t="s">
        <v>4575</v>
      </c>
      <c r="AA1246" s="482" t="s">
        <v>4575</v>
      </c>
      <c r="AB1246" s="482" t="s">
        <v>4608</v>
      </c>
      <c r="AC1246" s="132" t="str">
        <f>IF(AZ1246=0,"【支払済】","")</f>
        <v>【支払済】</v>
      </c>
      <c r="AD1246" s="132">
        <v>42825</v>
      </c>
      <c r="AE1246" s="132">
        <v>42821</v>
      </c>
      <c r="AF1246" s="132" t="str">
        <f t="shared" si="843"/>
        <v/>
      </c>
      <c r="AG1246" s="132">
        <f t="shared" si="844"/>
        <v>42821</v>
      </c>
      <c r="AH1246" s="132"/>
      <c r="AI1246" s="204"/>
      <c r="AJ1246" s="205"/>
      <c r="AK1246" s="206"/>
      <c r="AL1246" s="207"/>
      <c r="AM1246" s="208">
        <v>819080</v>
      </c>
      <c r="AN1246" s="93"/>
      <c r="AO1246" s="49" t="str">
        <f t="shared" si="845"/>
        <v>鹿児島県日置市東市来町伊作田２６８５ー１～２</v>
      </c>
      <c r="AP1246" s="208"/>
      <c r="AQ1246" s="89">
        <v>42870</v>
      </c>
      <c r="AR1246" s="93">
        <v>819080</v>
      </c>
      <c r="AS1246" s="89"/>
      <c r="AT1246" s="93"/>
      <c r="AU1246" s="89"/>
      <c r="AV1246" s="93"/>
      <c r="AW1246" s="107"/>
      <c r="AX1246" s="103"/>
      <c r="AY1246" s="391">
        <f t="shared" si="866"/>
        <v>819080</v>
      </c>
      <c r="AZ1246" s="95">
        <f t="shared" si="842"/>
        <v>0</v>
      </c>
      <c r="BA1246" s="49" t="str">
        <f t="shared" si="846"/>
        <v>鹿児島県日置市東市来町伊作田２６８５ー１～２</v>
      </c>
      <c r="BB1246" s="48">
        <f t="shared" si="847"/>
        <v>2</v>
      </c>
      <c r="BC1246" s="96" t="str">
        <f t="shared" si="848"/>
        <v>自社物件</v>
      </c>
      <c r="BD1246" s="89" t="str">
        <f t="shared" si="849"/>
        <v>【支払済】</v>
      </c>
      <c r="BE1246" s="97">
        <f t="shared" si="850"/>
        <v>0</v>
      </c>
      <c r="BF1246" s="97">
        <f t="shared" si="851"/>
        <v>0</v>
      </c>
      <c r="BG1246" s="97">
        <f t="shared" si="852"/>
        <v>0</v>
      </c>
      <c r="BH1246" s="97">
        <f t="shared" si="853"/>
        <v>0</v>
      </c>
      <c r="BI1246" s="97">
        <f t="shared" si="854"/>
        <v>0</v>
      </c>
      <c r="BJ1246" s="97">
        <f t="shared" si="855"/>
        <v>0</v>
      </c>
      <c r="BK1246" s="97">
        <f t="shared" si="856"/>
        <v>0</v>
      </c>
      <c r="BL1246" s="97">
        <f t="shared" si="857"/>
        <v>0</v>
      </c>
      <c r="BM1246" s="97">
        <f t="shared" si="858"/>
        <v>0</v>
      </c>
      <c r="BN1246" s="97">
        <f t="shared" si="859"/>
        <v>0</v>
      </c>
      <c r="BO1246" s="97">
        <f t="shared" si="860"/>
        <v>0</v>
      </c>
      <c r="BP1246" s="97">
        <f t="shared" si="861"/>
        <v>0</v>
      </c>
      <c r="BQ1246" s="97">
        <f t="shared" si="862"/>
        <v>0</v>
      </c>
      <c r="BR1246" s="97">
        <f t="shared" si="863"/>
        <v>0</v>
      </c>
      <c r="BS1246" s="98">
        <f t="shared" si="864"/>
        <v>0</v>
      </c>
      <c r="BT1246" s="182"/>
      <c r="BU1246" s="118"/>
      <c r="BV1246" s="492"/>
    </row>
    <row r="1247" spans="1:74" s="100" customFormat="1" ht="31.5" customHeight="1" x14ac:dyDescent="0.25">
      <c r="A1247" s="74">
        <v>46</v>
      </c>
      <c r="B1247" s="75">
        <v>855</v>
      </c>
      <c r="C1247" s="114" t="s">
        <v>66</v>
      </c>
      <c r="D1247" s="76" t="s">
        <v>2906</v>
      </c>
      <c r="E1247" s="76" t="s">
        <v>1774</v>
      </c>
      <c r="F1247" s="101"/>
      <c r="G1247" s="101"/>
      <c r="H1247" s="101"/>
      <c r="I1247" s="101"/>
      <c r="J1247" s="257"/>
      <c r="K1247" s="101"/>
      <c r="L1247" s="101"/>
      <c r="M1247" s="120" t="s">
        <v>3297</v>
      </c>
      <c r="N1247" s="114" t="s">
        <v>2004</v>
      </c>
      <c r="O1247" s="114"/>
      <c r="P1247" s="76" t="str">
        <f>IF(COUNTIF(N1247,"*未確定*"),"番地未確定","")</f>
        <v/>
      </c>
      <c r="Q1247" s="102" t="s">
        <v>965</v>
      </c>
      <c r="R1247" s="103"/>
      <c r="S1247" s="48" t="s">
        <v>1853</v>
      </c>
      <c r="T1247" s="76" t="s">
        <v>65</v>
      </c>
      <c r="U1247" s="89">
        <v>43341</v>
      </c>
      <c r="V1247" s="90">
        <v>3</v>
      </c>
      <c r="W1247" s="399">
        <f t="shared" si="865"/>
        <v>0</v>
      </c>
      <c r="X1247" s="171" t="s">
        <v>3296</v>
      </c>
      <c r="Y1247" s="209" t="s">
        <v>2310</v>
      </c>
      <c r="Z1247" s="482" t="s">
        <v>4576</v>
      </c>
      <c r="AA1247" s="482" t="s">
        <v>4575</v>
      </c>
      <c r="AB1247" s="482" t="s">
        <v>4608</v>
      </c>
      <c r="AC1247" s="132" t="str">
        <f>IF(AZ1247=0,"【支払済】","")</f>
        <v/>
      </c>
      <c r="AD1247" s="132">
        <v>42580</v>
      </c>
      <c r="AE1247" s="132">
        <v>42580</v>
      </c>
      <c r="AF1247" s="132" t="str">
        <f t="shared" si="843"/>
        <v>SAME</v>
      </c>
      <c r="AG1247" s="132">
        <f t="shared" si="844"/>
        <v>42580</v>
      </c>
      <c r="AH1247" s="132"/>
      <c r="AI1247" s="204"/>
      <c r="AJ1247" s="205"/>
      <c r="AK1247" s="206"/>
      <c r="AL1247" s="207"/>
      <c r="AM1247" s="208"/>
      <c r="AN1247" s="93"/>
      <c r="AO1247" s="49" t="str">
        <f t="shared" si="845"/>
        <v>鹿児島県霧島市国分川内</v>
      </c>
      <c r="AP1247" s="49"/>
      <c r="AQ1247" s="89"/>
      <c r="AR1247" s="93"/>
      <c r="AS1247" s="89">
        <v>42628</v>
      </c>
      <c r="AT1247" s="93">
        <v>272268</v>
      </c>
      <c r="AU1247" s="89">
        <v>43341</v>
      </c>
      <c r="AV1247" s="93">
        <v>1313250</v>
      </c>
      <c r="AW1247" s="107"/>
      <c r="AX1247" s="103"/>
      <c r="AY1247" s="391">
        <f t="shared" si="866"/>
        <v>1585518</v>
      </c>
      <c r="AZ1247" s="95" t="str">
        <f t="shared" si="842"/>
        <v/>
      </c>
      <c r="BA1247" s="49" t="str">
        <f t="shared" si="846"/>
        <v>鹿児島県霧島市国分川内</v>
      </c>
      <c r="BB1247" s="48">
        <f t="shared" si="847"/>
        <v>3</v>
      </c>
      <c r="BC1247" s="96" t="str">
        <f t="shared" si="848"/>
        <v>自社物件</v>
      </c>
      <c r="BD1247" s="89" t="str">
        <f t="shared" si="849"/>
        <v/>
      </c>
      <c r="BE1247" s="97">
        <f t="shared" si="850"/>
        <v>0</v>
      </c>
      <c r="BF1247" s="97">
        <f t="shared" si="851"/>
        <v>0</v>
      </c>
      <c r="BG1247" s="97">
        <f t="shared" si="852"/>
        <v>0</v>
      </c>
      <c r="BH1247" s="97">
        <f t="shared" si="853"/>
        <v>0</v>
      </c>
      <c r="BI1247" s="97">
        <f t="shared" si="854"/>
        <v>0</v>
      </c>
      <c r="BJ1247" s="97">
        <f t="shared" si="855"/>
        <v>0</v>
      </c>
      <c r="BK1247" s="97">
        <f t="shared" si="856"/>
        <v>0</v>
      </c>
      <c r="BL1247" s="97">
        <f t="shared" si="857"/>
        <v>0</v>
      </c>
      <c r="BM1247" s="97">
        <f t="shared" si="858"/>
        <v>0</v>
      </c>
      <c r="BN1247" s="97">
        <f t="shared" si="859"/>
        <v>0</v>
      </c>
      <c r="BO1247" s="97">
        <f t="shared" si="860"/>
        <v>0</v>
      </c>
      <c r="BP1247" s="97">
        <f t="shared" si="861"/>
        <v>0</v>
      </c>
      <c r="BQ1247" s="97">
        <f t="shared" si="862"/>
        <v>0</v>
      </c>
      <c r="BR1247" s="97">
        <f t="shared" si="863"/>
        <v>0</v>
      </c>
      <c r="BS1247" s="98" t="e">
        <f t="shared" si="864"/>
        <v>#VALUE!</v>
      </c>
      <c r="BT1247" s="183"/>
      <c r="BV1247" s="122"/>
    </row>
    <row r="1248" spans="1:74" s="118" customFormat="1" ht="31.5" customHeight="1" x14ac:dyDescent="0.25">
      <c r="A1248" s="74">
        <v>46</v>
      </c>
      <c r="B1248" s="75">
        <v>855</v>
      </c>
      <c r="C1248" s="114" t="s">
        <v>66</v>
      </c>
      <c r="D1248" s="76"/>
      <c r="E1248" s="76" t="s">
        <v>1774</v>
      </c>
      <c r="F1248" s="76" t="s">
        <v>2004</v>
      </c>
      <c r="G1248" s="76"/>
      <c r="H1248" s="114"/>
      <c r="I1248" s="114"/>
      <c r="J1248" s="272"/>
      <c r="K1248" s="114"/>
      <c r="L1248" s="114"/>
      <c r="M1248" s="76" t="str">
        <f>IF(COUNTIF(F1248,"*未確定*"),"番地未確定","")</f>
        <v/>
      </c>
      <c r="N1248" s="102" t="s">
        <v>965</v>
      </c>
      <c r="O1248" s="102"/>
      <c r="P1248" s="76" t="str">
        <f>IF(COUNTIF(N1248,"*未確定*"),"番地未確定","")</f>
        <v>番地未確定</v>
      </c>
      <c r="Q1248" s="102"/>
      <c r="R1248" s="103"/>
      <c r="S1248" s="48" t="s">
        <v>1853</v>
      </c>
      <c r="T1248" s="76" t="s">
        <v>65</v>
      </c>
      <c r="U1248" s="89">
        <v>43341</v>
      </c>
      <c r="V1248" s="90">
        <v>3</v>
      </c>
      <c r="W1248" s="399">
        <f>(AF1248+AG1248)/V1248</f>
        <v>528506</v>
      </c>
      <c r="X1248" s="174"/>
      <c r="Y1248" s="233" t="s">
        <v>3749</v>
      </c>
      <c r="Z1248" s="482" t="s">
        <v>4576</v>
      </c>
      <c r="AA1248" s="482" t="s">
        <v>4575</v>
      </c>
      <c r="AB1248" s="482" t="s">
        <v>4608</v>
      </c>
      <c r="AC1248" s="132" t="str">
        <f>IF(AR1248=0,"【支払済】","")</f>
        <v>【支払済】</v>
      </c>
      <c r="AD1248" s="132">
        <v>42580</v>
      </c>
      <c r="AE1248" s="132">
        <v>42580</v>
      </c>
      <c r="AF1248" s="247">
        <f>272268+1313250</f>
        <v>1585518</v>
      </c>
      <c r="AG1248" s="247"/>
      <c r="AH1248" s="49" t="str">
        <f>F1248</f>
        <v>鹿児島県霧島市国分川内</v>
      </c>
      <c r="AI1248" s="132"/>
      <c r="AJ1248" s="208"/>
      <c r="AK1248" s="132">
        <v>42628</v>
      </c>
      <c r="AL1248" s="208">
        <v>272268</v>
      </c>
      <c r="AM1248" s="132">
        <v>43341</v>
      </c>
      <c r="AN1248" s="93">
        <v>1313250</v>
      </c>
      <c r="AO1248" s="107"/>
      <c r="AP1248" s="107"/>
      <c r="AQ1248" s="103"/>
      <c r="AR1248" s="95">
        <f>IF(AF1248=0,"",AF1248-AJ1248-AL1248-AN1248-AQ1248)</f>
        <v>0</v>
      </c>
      <c r="AS1248" s="49" t="str">
        <f>F1248</f>
        <v>鹿児島県霧島市国分川内</v>
      </c>
      <c r="AT1248" s="48">
        <f>V1248</f>
        <v>3</v>
      </c>
      <c r="AU1248" s="96" t="str">
        <f>Y1248</f>
        <v>保有中</v>
      </c>
      <c r="AV1248" s="110" t="str">
        <f>AC1248</f>
        <v>【支払済】</v>
      </c>
      <c r="AW1248" s="97">
        <f>IF(OR(AC1248="期限未記載",AC1248="期限超過"),AR1248,0)</f>
        <v>0</v>
      </c>
      <c r="AX1248" s="97">
        <f>IF(AND(AV1248&lt;=43506,AV1248&lt;&gt;""),AR1248,0)</f>
        <v>0</v>
      </c>
      <c r="AY1248" s="95">
        <f>IF(AND(AV1248&lt;=43511,AV1248&gt;=43507),AR1248,0)</f>
        <v>0</v>
      </c>
      <c r="AZ1248" s="97">
        <f>IF(AND(AV1248&lt;=43516,AV1248&gt;=43512),AR1248,0)</f>
        <v>0</v>
      </c>
      <c r="BA1248" s="112">
        <f>IF(AND(AV1248&lt;=43521,AV1248&gt;=43517),AR1248,0)</f>
        <v>0</v>
      </c>
      <c r="BB1248" s="97">
        <f>IF(AND(AV1248&lt;=43524,AV1248&gt;=43522),AR1248,0)</f>
        <v>0</v>
      </c>
      <c r="BC1248" s="97">
        <f>IF(AND(AV1248&lt;=43529,AV1248&gt;=43525),AR1248,0)</f>
        <v>0</v>
      </c>
      <c r="BD1248" s="97">
        <f>IF(AND(AV1248&lt;=43534,AV1248&gt;=43530),AR1248,0)</f>
        <v>0</v>
      </c>
      <c r="BE1248" s="97">
        <f>IF(AND(AV1248&lt;=43539,AV1248&gt;=43535),AR1248,0)</f>
        <v>0</v>
      </c>
      <c r="BF1248" s="97">
        <f>IF(AND(AV1248&lt;=43544,AV1248&gt;=43540),AR1248,0)</f>
        <v>0</v>
      </c>
      <c r="BG1248" s="97">
        <f>IF(AND(AV1248&lt;=43549,AV1248&gt;=43545),AR1248,0)</f>
        <v>0</v>
      </c>
      <c r="BH1248" s="97">
        <f>IF(AND(AV1248&lt;=43555,AV1248&gt;=43550),AR1248,0)</f>
        <v>0</v>
      </c>
      <c r="BI1248" s="97">
        <f>IF(AND(AV1248&lt;=43560,AV1248&gt;=43556),AR1248,0)</f>
        <v>0</v>
      </c>
      <c r="BJ1248" s="97">
        <f>IF(AND($AV1248&lt;=43565,$AV1248&gt;=43561),$AR1248,0)</f>
        <v>0</v>
      </c>
      <c r="BK1248" s="117">
        <f>AR1248-SUM(AW1248:BJ1248)</f>
        <v>0</v>
      </c>
      <c r="BL1248" s="122"/>
      <c r="BM1248" s="122"/>
      <c r="BN1248" s="122"/>
      <c r="BO1248" s="122"/>
      <c r="BP1248" s="122"/>
      <c r="BQ1248" s="122"/>
      <c r="BR1248" s="122"/>
      <c r="BS1248" s="100"/>
      <c r="BT1248" s="183"/>
      <c r="BU1248" s="58"/>
      <c r="BV1248" s="136"/>
    </row>
    <row r="1249" spans="1:74" ht="31.5" customHeight="1" x14ac:dyDescent="0.25">
      <c r="A1249" s="74">
        <v>46</v>
      </c>
      <c r="B1249" s="75">
        <v>855</v>
      </c>
      <c r="C1249" s="114" t="s">
        <v>66</v>
      </c>
      <c r="D1249" s="76"/>
      <c r="E1249" s="76" t="s">
        <v>1774</v>
      </c>
      <c r="F1249" s="76" t="s">
        <v>2004</v>
      </c>
      <c r="G1249" s="76"/>
      <c r="H1249" s="114"/>
      <c r="I1249" s="114"/>
      <c r="J1249" s="272"/>
      <c r="K1249" s="114"/>
      <c r="L1249" s="114"/>
      <c r="M1249" s="76" t="str">
        <f>IF(COUNTIF(F1249,"*未確定*"),"番地未確定","")</f>
        <v/>
      </c>
      <c r="N1249" s="102" t="s">
        <v>965</v>
      </c>
      <c r="O1249" s="102"/>
      <c r="P1249" s="76" t="str">
        <f>IF(COUNTIF(N1249,"*未確定*"),"番地未確定","")</f>
        <v>番地未確定</v>
      </c>
      <c r="Q1249" s="102"/>
      <c r="R1249" s="103"/>
      <c r="S1249" s="48" t="s">
        <v>1853</v>
      </c>
      <c r="T1249" s="76" t="s">
        <v>65</v>
      </c>
      <c r="U1249" s="89">
        <v>43341</v>
      </c>
      <c r="V1249" s="90">
        <v>3</v>
      </c>
      <c r="W1249" s="399">
        <f>(AF1249+AG1249)/V1249</f>
        <v>528506</v>
      </c>
      <c r="X1249" s="174"/>
      <c r="Y1249" s="76" t="s">
        <v>3749</v>
      </c>
      <c r="Z1249" s="482" t="s">
        <v>4576</v>
      </c>
      <c r="AA1249" s="482" t="s">
        <v>4575</v>
      </c>
      <c r="AB1249" s="482" t="s">
        <v>4608</v>
      </c>
      <c r="AC1249" s="132" t="str">
        <f>IF(AR1249=0,"【支払済】","")</f>
        <v>【支払済】</v>
      </c>
      <c r="AD1249" s="132">
        <v>42580</v>
      </c>
      <c r="AE1249" s="132">
        <v>42580</v>
      </c>
      <c r="AF1249" s="208">
        <f>272268+1313250</f>
        <v>1585518</v>
      </c>
      <c r="AG1249" s="208"/>
      <c r="AH1249" s="49" t="str">
        <f>F1249</f>
        <v>鹿児島県霧島市国分川内</v>
      </c>
      <c r="AI1249" s="132"/>
      <c r="AJ1249" s="208"/>
      <c r="AK1249" s="132">
        <v>42628</v>
      </c>
      <c r="AL1249" s="208">
        <v>272268</v>
      </c>
      <c r="AM1249" s="132">
        <v>43341</v>
      </c>
      <c r="AN1249" s="93">
        <v>1313250</v>
      </c>
      <c r="AO1249" s="107"/>
      <c r="AP1249" s="107"/>
      <c r="AQ1249" s="103"/>
      <c r="AR1249" s="95">
        <f>IF(AF1249=0,"",AF1249-AJ1249-AL1249-AN1249-AQ1249)</f>
        <v>0</v>
      </c>
      <c r="AS1249" s="49" t="str">
        <f>F1249</f>
        <v>鹿児島県霧島市国分川内</v>
      </c>
      <c r="AT1249" s="48">
        <f>V1249</f>
        <v>3</v>
      </c>
      <c r="AU1249" s="96" t="str">
        <f>Y1249</f>
        <v>保有中</v>
      </c>
      <c r="AV1249" s="89" t="str">
        <f>AC1249</f>
        <v>【支払済】</v>
      </c>
      <c r="AW1249" s="97">
        <f>IF(OR(AC1249="期限未記載",AC1249="期限超過"),AR1249,0)</f>
        <v>0</v>
      </c>
      <c r="AX1249" s="97">
        <f>IF(AND(AV1249&lt;=43506,AV1249&lt;&gt;""),AR1249,0)</f>
        <v>0</v>
      </c>
      <c r="AY1249" s="95">
        <f>IF(AND(AV1249&lt;=43511,AV1249&gt;=43507),AR1249,0)</f>
        <v>0</v>
      </c>
      <c r="AZ1249" s="97">
        <f>IF(AND(AV1249&lt;=43516,AV1249&gt;=43512),AR1249,0)</f>
        <v>0</v>
      </c>
      <c r="BA1249" s="97">
        <f>IF(AND(AV1249&lt;=43521,AV1249&gt;=43517),AR1249,0)</f>
        <v>0</v>
      </c>
      <c r="BB1249" s="97">
        <f>IF(AND(AV1249&lt;=43524,AV1249&gt;=43522),AR1249,0)</f>
        <v>0</v>
      </c>
      <c r="BC1249" s="97">
        <f>IF(AND(AV1249&lt;=43529,AV1249&gt;=43525),AR1249,0)</f>
        <v>0</v>
      </c>
      <c r="BD1249" s="97">
        <f>IF(AND(AV1249&lt;=43534,AV1249&gt;=43530),AR1249,0)</f>
        <v>0</v>
      </c>
      <c r="BE1249" s="97">
        <f>IF(AND(AV1249&lt;=43539,AV1249&gt;=43535),AR1249,0)</f>
        <v>0</v>
      </c>
      <c r="BF1249" s="97">
        <f>IF(AND(AV1249&lt;=43544,AV1249&gt;=43540),AR1249,0)</f>
        <v>0</v>
      </c>
      <c r="BG1249" s="97">
        <f>IF(AND(AV1249&lt;=43549,AV1249&gt;=43545),AR1249,0)</f>
        <v>0</v>
      </c>
      <c r="BH1249" s="97">
        <f>IF(AND(AV1249&lt;=43555,AV1249&gt;=43550),AR1249,0)</f>
        <v>0</v>
      </c>
      <c r="BI1249" s="97">
        <f>IF(AND(AV1249&lt;=43560,AV1249&gt;=43556),AR1249,0)</f>
        <v>0</v>
      </c>
      <c r="BJ1249" s="97">
        <f>IF(AND($AV1249&lt;=43565,$AV1249&gt;=43561),$AR1249,0)</f>
        <v>0</v>
      </c>
      <c r="BK1249" s="117">
        <f>AR1249-SUM(AW1249:BJ1249)</f>
        <v>0</v>
      </c>
      <c r="BL1249" s="122"/>
      <c r="BM1249" s="122"/>
      <c r="BN1249" s="122"/>
      <c r="BO1249" s="122"/>
      <c r="BP1249" s="122"/>
      <c r="BQ1249" s="122"/>
      <c r="BR1249" s="122"/>
      <c r="BS1249" s="100"/>
      <c r="BT1249" s="183"/>
      <c r="BU1249" s="118"/>
      <c r="BV1249" s="103"/>
    </row>
    <row r="1250" spans="1:74" s="118" customFormat="1" ht="31.5" customHeight="1" x14ac:dyDescent="0.25">
      <c r="A1250" s="74">
        <v>46</v>
      </c>
      <c r="B1250" s="75">
        <v>856</v>
      </c>
      <c r="C1250" s="114" t="s">
        <v>66</v>
      </c>
      <c r="D1250" s="76" t="s">
        <v>3427</v>
      </c>
      <c r="E1250" s="48"/>
      <c r="F1250" s="87"/>
      <c r="G1250" s="87"/>
      <c r="H1250" s="87"/>
      <c r="I1250" s="87"/>
      <c r="J1250" s="109"/>
      <c r="K1250" s="87"/>
      <c r="L1250" s="87"/>
      <c r="M1250" s="76" t="s">
        <v>3388</v>
      </c>
      <c r="N1250" s="49" t="s">
        <v>2005</v>
      </c>
      <c r="O1250" s="49"/>
      <c r="P1250" s="76"/>
      <c r="Q1250" s="102"/>
      <c r="R1250" s="103"/>
      <c r="S1250" s="48" t="s">
        <v>1853</v>
      </c>
      <c r="T1250" s="76" t="s">
        <v>65</v>
      </c>
      <c r="U1250" s="89"/>
      <c r="V1250" s="90">
        <v>3</v>
      </c>
      <c r="W1250" s="399">
        <f t="shared" ref="W1250:W1281" si="867">(AM1250+AN1250)/V1250</f>
        <v>347140666.66666669</v>
      </c>
      <c r="X1250" s="171" t="s">
        <v>3296</v>
      </c>
      <c r="Y1250" s="121"/>
      <c r="Z1250" s="482" t="s">
        <v>4576</v>
      </c>
      <c r="AA1250" s="482" t="s">
        <v>4575</v>
      </c>
      <c r="AB1250" s="482" t="s">
        <v>4608</v>
      </c>
      <c r="AC1250" s="204"/>
      <c r="AD1250" s="132">
        <v>42865</v>
      </c>
      <c r="AE1250" s="132"/>
      <c r="AF1250" s="132" t="str">
        <f>+IF(AD1250=AE1250,"SAME","")</f>
        <v/>
      </c>
      <c r="AG1250" s="132">
        <f>+IF(AE1250="",AD1250,IF(AD1250&gt;AE1250,AE1250,AD1250))</f>
        <v>42865</v>
      </c>
      <c r="AH1250" s="132"/>
      <c r="AI1250" s="132"/>
      <c r="AJ1250" s="132"/>
      <c r="AK1250" s="112"/>
      <c r="AL1250" s="132"/>
      <c r="AM1250" s="212"/>
      <c r="AN1250" s="93">
        <v>1041422000</v>
      </c>
      <c r="AO1250" s="49" t="str">
        <f t="shared" ref="AO1250:AO1313" si="868">N1250</f>
        <v>鹿児島県霧島市国分川内字水流２０００－２－１～３_20170510</v>
      </c>
      <c r="AP1250" s="49"/>
      <c r="AQ1250" s="89"/>
      <c r="AR1250" s="93"/>
      <c r="AS1250" s="89"/>
      <c r="AT1250" s="93"/>
      <c r="AU1250" s="89"/>
      <c r="AV1250" s="93"/>
      <c r="AW1250" s="107"/>
      <c r="AX1250" s="103"/>
      <c r="AY1250" s="391">
        <f>AR1250+AT1250+AV1250+AX1250</f>
        <v>0</v>
      </c>
      <c r="AZ1250" s="95" t="str">
        <f>IF(AM1250=0,"",AM1250-AR1250-AT1250-AV1250-AX1250)</f>
        <v/>
      </c>
      <c r="BA1250" s="49" t="str">
        <f t="shared" ref="BA1250:BA1281" si="869">N1250</f>
        <v>鹿児島県霧島市国分川内字水流２０００－２－１～３_20170510</v>
      </c>
      <c r="BB1250" s="48">
        <f t="shared" ref="BB1250:BB1281" si="870">V1250</f>
        <v>3</v>
      </c>
      <c r="BC1250" s="96">
        <f>Y1250</f>
        <v>0</v>
      </c>
      <c r="BD1250" s="89">
        <f>AC1250</f>
        <v>0</v>
      </c>
      <c r="BE1250" s="97">
        <f>IF(OR(AC1250="期限未記載",AC1250="期限超過"),AZ1250,0)</f>
        <v>0</v>
      </c>
      <c r="BF1250" s="97" t="str">
        <f>IF(AND(BD1250&lt;=43506,BD1250&lt;&gt;""),AZ1250,0)</f>
        <v/>
      </c>
      <c r="BG1250" s="97">
        <f>IF(AND(BD1250&lt;=43511,BD1250&gt;=43507),AZ1250,0)</f>
        <v>0</v>
      </c>
      <c r="BH1250" s="97">
        <f>IF(AND(BD1250&lt;=43516,BD1250&gt;=43512),AZ1250,0)</f>
        <v>0</v>
      </c>
      <c r="BI1250" s="97">
        <f>IF(AND(BD1250&lt;=43521,BD1250&gt;=43517),AZ1250,0)</f>
        <v>0</v>
      </c>
      <c r="BJ1250" s="97">
        <f>IF(AND(BD1250&lt;=43524,BD1250&gt;=43522),AZ1250,0)</f>
        <v>0</v>
      </c>
      <c r="BK1250" s="97">
        <f>IF(AND(BD1250&lt;=43529,BD1250&gt;=43525),AZ1250,0)</f>
        <v>0</v>
      </c>
      <c r="BL1250" s="97">
        <f>IF(AND(BD1250&lt;=43534,BD1250&gt;=43530),AZ1250,0)</f>
        <v>0</v>
      </c>
      <c r="BM1250" s="97">
        <f>IF(AND(BD1250&lt;=43539,BD1250&gt;=43535),AZ1250,0)</f>
        <v>0</v>
      </c>
      <c r="BN1250" s="97">
        <f>IF(AND(BD1250&lt;=43544,BD1250&gt;=43540),AZ1250,0)</f>
        <v>0</v>
      </c>
      <c r="BO1250" s="97">
        <f>IF(AND(BD1250&lt;=43549,BD1250&gt;=43545),AZ1250,0)</f>
        <v>0</v>
      </c>
      <c r="BP1250" s="97">
        <f>IF(AND(BD1250&lt;=43555,BD1250&gt;=43550),AZ1250,0)</f>
        <v>0</v>
      </c>
      <c r="BQ1250" s="97">
        <f>IF(AND(BD1250&lt;=43560,BD1250&gt;=43556),AZ1250,0)</f>
        <v>0</v>
      </c>
      <c r="BR1250" s="97">
        <f>IF(AND($BD1250&lt;=43565,$BD1250&gt;=43561),$AZ1250,0)</f>
        <v>0</v>
      </c>
      <c r="BS1250" s="98" t="e">
        <f>AZ1250-SUM(BE1250:BR1250)</f>
        <v>#VALUE!</v>
      </c>
      <c r="BT1250" s="182"/>
      <c r="BU1250" s="100"/>
      <c r="BV1250" s="136"/>
    </row>
    <row r="1251" spans="1:74" s="100" customFormat="1" ht="32" customHeight="1" x14ac:dyDescent="0.25">
      <c r="A1251" s="74">
        <v>46</v>
      </c>
      <c r="B1251" s="75"/>
      <c r="C1251" s="114" t="s">
        <v>3737</v>
      </c>
      <c r="D1251" s="76" t="s">
        <v>3738</v>
      </c>
      <c r="E1251" s="76"/>
      <c r="F1251" s="101" t="s">
        <v>3739</v>
      </c>
      <c r="G1251" s="101"/>
      <c r="H1251" s="101"/>
      <c r="I1251" s="101"/>
      <c r="J1251" s="257"/>
      <c r="K1251" s="101"/>
      <c r="L1251" s="101"/>
      <c r="M1251" s="120"/>
      <c r="N1251" s="114" t="s">
        <v>3740</v>
      </c>
      <c r="O1251" s="76" t="s">
        <v>3738</v>
      </c>
      <c r="P1251" s="76"/>
      <c r="Q1251" s="102"/>
      <c r="R1251" s="103"/>
      <c r="S1251" s="48" t="s">
        <v>1853</v>
      </c>
      <c r="T1251" s="76" t="s">
        <v>65</v>
      </c>
      <c r="U1251" s="89"/>
      <c r="V1251" s="90">
        <v>3</v>
      </c>
      <c r="W1251" s="399">
        <f t="shared" si="867"/>
        <v>508813.33333333331</v>
      </c>
      <c r="X1251" s="171"/>
      <c r="Y1251" s="433" t="s">
        <v>2310</v>
      </c>
      <c r="Z1251" s="476" t="s">
        <v>4576</v>
      </c>
      <c r="AA1251" s="476" t="s">
        <v>4575</v>
      </c>
      <c r="AB1251" s="476" t="s">
        <v>4608</v>
      </c>
      <c r="AC1251" s="132" t="s">
        <v>3741</v>
      </c>
      <c r="AD1251" s="132">
        <v>43581</v>
      </c>
      <c r="AE1251" s="132"/>
      <c r="AF1251" s="132"/>
      <c r="AG1251" s="132"/>
      <c r="AH1251" s="132"/>
      <c r="AI1251" s="204"/>
      <c r="AJ1251" s="205"/>
      <c r="AK1251" s="206"/>
      <c r="AL1251" s="207"/>
      <c r="AM1251" s="208">
        <v>1526440</v>
      </c>
      <c r="AN1251" s="93"/>
      <c r="AO1251" s="49" t="str">
        <f t="shared" si="868"/>
        <v>鹿児島県霧島市国分川内（番地未確定）１、２、３追加分</v>
      </c>
      <c r="AP1251" s="208"/>
      <c r="AQ1251" s="89" t="s">
        <v>3742</v>
      </c>
      <c r="AR1251" s="93">
        <v>1526440</v>
      </c>
      <c r="AS1251" s="89"/>
      <c r="AT1251" s="93"/>
      <c r="AU1251" s="89"/>
      <c r="AV1251" s="93"/>
      <c r="AW1251" s="107"/>
      <c r="AX1251" s="103"/>
      <c r="AY1251" s="391"/>
      <c r="AZ1251" s="95">
        <v>0</v>
      </c>
      <c r="BA1251" s="49" t="str">
        <f t="shared" si="869"/>
        <v>鹿児島県霧島市国分川内（番地未確定）１、２、３追加分</v>
      </c>
      <c r="BB1251" s="48">
        <f t="shared" si="870"/>
        <v>3</v>
      </c>
      <c r="BC1251" s="96" t="s">
        <v>3743</v>
      </c>
      <c r="BD1251" s="89" t="s">
        <v>3744</v>
      </c>
      <c r="BE1251" s="97"/>
      <c r="BF1251" s="97"/>
      <c r="BG1251" s="97"/>
      <c r="BH1251" s="97"/>
      <c r="BI1251" s="97"/>
      <c r="BJ1251" s="97"/>
      <c r="BK1251" s="97"/>
      <c r="BL1251" s="97"/>
      <c r="BM1251" s="97"/>
      <c r="BN1251" s="97"/>
      <c r="BO1251" s="97"/>
      <c r="BP1251" s="97"/>
      <c r="BQ1251" s="97"/>
      <c r="BR1251" s="97"/>
      <c r="BS1251" s="98"/>
      <c r="BT1251" s="183"/>
      <c r="BV1251" s="492"/>
    </row>
    <row r="1252" spans="1:74" s="100" customFormat="1" ht="32" customHeight="1" x14ac:dyDescent="0.25">
      <c r="A1252" s="74">
        <v>46</v>
      </c>
      <c r="B1252" s="75"/>
      <c r="C1252" s="114" t="s">
        <v>3737</v>
      </c>
      <c r="D1252" s="76" t="s">
        <v>3738</v>
      </c>
      <c r="E1252" s="76"/>
      <c r="F1252" s="101" t="s">
        <v>3739</v>
      </c>
      <c r="G1252" s="101"/>
      <c r="H1252" s="101"/>
      <c r="I1252" s="101"/>
      <c r="J1252" s="257"/>
      <c r="K1252" s="101"/>
      <c r="L1252" s="101"/>
      <c r="M1252" s="120"/>
      <c r="N1252" s="114" t="s">
        <v>3740</v>
      </c>
      <c r="O1252" s="76" t="s">
        <v>3738</v>
      </c>
      <c r="P1252" s="76" t="str">
        <f>IF(COUNTIF(N1252,"*未確定*"),"番地未確定","")</f>
        <v>番地未確定</v>
      </c>
      <c r="Q1252" s="102"/>
      <c r="R1252" s="103"/>
      <c r="S1252" s="48" t="s">
        <v>1853</v>
      </c>
      <c r="T1252" s="76" t="s">
        <v>65</v>
      </c>
      <c r="U1252" s="89"/>
      <c r="V1252" s="90">
        <v>3</v>
      </c>
      <c r="W1252" s="399">
        <f t="shared" si="867"/>
        <v>508813.33333333331</v>
      </c>
      <c r="X1252" s="171"/>
      <c r="Y1252" s="433" t="s">
        <v>2310</v>
      </c>
      <c r="Z1252" s="476" t="s">
        <v>4576</v>
      </c>
      <c r="AA1252" s="476" t="s">
        <v>4630</v>
      </c>
      <c r="AB1252" s="476" t="s">
        <v>4608</v>
      </c>
      <c r="AC1252" s="132" t="s">
        <v>3741</v>
      </c>
      <c r="AD1252" s="132">
        <v>43581</v>
      </c>
      <c r="AE1252" s="132"/>
      <c r="AF1252" s="132"/>
      <c r="AG1252" s="132"/>
      <c r="AH1252" s="132"/>
      <c r="AI1252" s="204"/>
      <c r="AJ1252" s="205"/>
      <c r="AK1252" s="206"/>
      <c r="AL1252" s="207"/>
      <c r="AM1252" s="208">
        <v>1526440</v>
      </c>
      <c r="AN1252" s="93"/>
      <c r="AO1252" s="49" t="str">
        <f t="shared" si="868"/>
        <v>鹿児島県霧島市国分川内（番地未確定）１、２、３追加分</v>
      </c>
      <c r="AP1252" s="208"/>
      <c r="AQ1252" s="89" t="s">
        <v>3742</v>
      </c>
      <c r="AR1252" s="93">
        <v>1526440</v>
      </c>
      <c r="AS1252" s="89"/>
      <c r="AT1252" s="93"/>
      <c r="AU1252" s="89"/>
      <c r="AV1252" s="93"/>
      <c r="AW1252" s="107"/>
      <c r="AX1252" s="103"/>
      <c r="AY1252" s="391"/>
      <c r="AZ1252" s="95">
        <v>0</v>
      </c>
      <c r="BA1252" s="49" t="str">
        <f t="shared" si="869"/>
        <v>鹿児島県霧島市国分川内（番地未確定）１、２、３追加分</v>
      </c>
      <c r="BB1252" s="48">
        <f t="shared" si="870"/>
        <v>3</v>
      </c>
      <c r="BC1252" s="96" t="s">
        <v>3743</v>
      </c>
      <c r="BD1252" s="89" t="s">
        <v>3744</v>
      </c>
      <c r="BE1252" s="97"/>
      <c r="BF1252" s="97"/>
      <c r="BG1252" s="97"/>
      <c r="BH1252" s="97"/>
      <c r="BI1252" s="97"/>
      <c r="BJ1252" s="97"/>
      <c r="BK1252" s="97"/>
      <c r="BL1252" s="97"/>
      <c r="BM1252" s="97"/>
      <c r="BN1252" s="97"/>
      <c r="BO1252" s="97"/>
      <c r="BP1252" s="97"/>
      <c r="BQ1252" s="97"/>
      <c r="BR1252" s="97"/>
      <c r="BS1252" s="98"/>
      <c r="BT1252" s="183"/>
      <c r="BU1252" s="58"/>
      <c r="BV1252" s="492"/>
    </row>
    <row r="1253" spans="1:74" ht="31.5" customHeight="1" x14ac:dyDescent="0.25">
      <c r="A1253" s="74">
        <v>46</v>
      </c>
      <c r="B1253" s="75">
        <v>861</v>
      </c>
      <c r="C1253" s="114" t="s">
        <v>66</v>
      </c>
      <c r="D1253" s="76" t="s">
        <v>2988</v>
      </c>
      <c r="E1253" s="76" t="s">
        <v>1775</v>
      </c>
      <c r="F1253" s="101"/>
      <c r="G1253" s="101"/>
      <c r="H1253" s="101"/>
      <c r="I1253" s="101"/>
      <c r="J1253" s="257"/>
      <c r="K1253" s="101"/>
      <c r="L1253" s="101"/>
      <c r="M1253" s="77" t="s">
        <v>3612</v>
      </c>
      <c r="N1253" s="114" t="s">
        <v>1779</v>
      </c>
      <c r="O1253" s="114"/>
      <c r="P1253" s="49"/>
      <c r="Q1253" s="49" t="s">
        <v>369</v>
      </c>
      <c r="R1253" s="103"/>
      <c r="S1253" s="48" t="s">
        <v>1853</v>
      </c>
      <c r="T1253" s="76" t="s">
        <v>65</v>
      </c>
      <c r="U1253" s="89"/>
      <c r="V1253" s="90">
        <v>2</v>
      </c>
      <c r="W1253" s="399">
        <f t="shared" si="867"/>
        <v>520711000</v>
      </c>
      <c r="X1253" s="171" t="s">
        <v>3489</v>
      </c>
      <c r="Y1253" s="121"/>
      <c r="Z1253" s="482" t="s">
        <v>4575</v>
      </c>
      <c r="AA1253" s="482" t="s">
        <v>4575</v>
      </c>
      <c r="AB1253" s="482" t="s">
        <v>4576</v>
      </c>
      <c r="AC1253" s="121"/>
      <c r="AD1253" s="132">
        <v>42865</v>
      </c>
      <c r="AE1253" s="132"/>
      <c r="AF1253" s="132" t="str">
        <f t="shared" ref="AF1253:AF1284" si="871">+IF(AD1253=AE1253,"SAME","")</f>
        <v/>
      </c>
      <c r="AG1253" s="132">
        <f t="shared" ref="AG1253:AG1284" si="872">+IF(AE1253="",AD1253,IF(AD1253&gt;AE1253,AE1253,AD1253))</f>
        <v>42865</v>
      </c>
      <c r="AH1253" s="132"/>
      <c r="AI1253" s="132"/>
      <c r="AJ1253" s="132"/>
      <c r="AK1253" s="112"/>
      <c r="AL1253" s="132"/>
      <c r="AM1253" s="213"/>
      <c r="AN1253" s="111">
        <v>1041422000</v>
      </c>
      <c r="AO1253" s="49" t="str">
        <f t="shared" si="868"/>
        <v>鹿児島県霧島市隼人町西光寺３１４５</v>
      </c>
      <c r="AP1253" s="49"/>
      <c r="AQ1253" s="89"/>
      <c r="AR1253" s="93"/>
      <c r="AS1253" s="89"/>
      <c r="AT1253" s="93"/>
      <c r="AU1253" s="89"/>
      <c r="AV1253" s="93"/>
      <c r="AW1253" s="107"/>
      <c r="AX1253" s="103"/>
      <c r="AY1253" s="391">
        <f t="shared" ref="AY1253:AY1284" si="873">AR1253+AT1253+AV1253+AX1253</f>
        <v>0</v>
      </c>
      <c r="AZ1253" s="95" t="str">
        <f t="shared" ref="AZ1253:AZ1284" si="874">IF(AM1253=0,"",AM1253-AR1253-AT1253-AV1253-AX1253)</f>
        <v/>
      </c>
      <c r="BA1253" s="49" t="str">
        <f t="shared" si="869"/>
        <v>鹿児島県霧島市隼人町西光寺３１４５</v>
      </c>
      <c r="BB1253" s="48">
        <f t="shared" si="870"/>
        <v>2</v>
      </c>
      <c r="BC1253" s="96">
        <f t="shared" ref="BC1253:BC1284" si="875">Y1253</f>
        <v>0</v>
      </c>
      <c r="BD1253" s="89">
        <f t="shared" ref="BD1253:BD1284" si="876">AC1253</f>
        <v>0</v>
      </c>
      <c r="BE1253" s="97">
        <f t="shared" ref="BE1253:BE1284" si="877">IF(OR(AC1253="期限未記載",AC1253="期限超過"),AZ1253,0)</f>
        <v>0</v>
      </c>
      <c r="BF1253" s="97" t="str">
        <f t="shared" ref="BF1253:BF1284" si="878">IF(AND(BD1253&lt;=43506,BD1253&lt;&gt;""),AZ1253,0)</f>
        <v/>
      </c>
      <c r="BG1253" s="97">
        <f t="shared" ref="BG1253:BG1284" si="879">IF(AND(BD1253&lt;=43511,BD1253&gt;=43507),AZ1253,0)</f>
        <v>0</v>
      </c>
      <c r="BH1253" s="97">
        <f t="shared" ref="BH1253:BH1284" si="880">IF(AND(BD1253&lt;=43516,BD1253&gt;=43512),AZ1253,0)</f>
        <v>0</v>
      </c>
      <c r="BI1253" s="97">
        <f t="shared" ref="BI1253:BI1284" si="881">IF(AND(BD1253&lt;=43521,BD1253&gt;=43517),AZ1253,0)</f>
        <v>0</v>
      </c>
      <c r="BJ1253" s="97">
        <f t="shared" ref="BJ1253:BJ1284" si="882">IF(AND(BD1253&lt;=43524,BD1253&gt;=43522),AZ1253,0)</f>
        <v>0</v>
      </c>
      <c r="BK1253" s="97">
        <f t="shared" ref="BK1253:BK1284" si="883">IF(AND(BD1253&lt;=43529,BD1253&gt;=43525),AZ1253,0)</f>
        <v>0</v>
      </c>
      <c r="BL1253" s="97">
        <f t="shared" ref="BL1253:BL1284" si="884">IF(AND(BD1253&lt;=43534,BD1253&gt;=43530),AZ1253,0)</f>
        <v>0</v>
      </c>
      <c r="BM1253" s="97">
        <f t="shared" ref="BM1253:BM1284" si="885">IF(AND(BD1253&lt;=43539,BD1253&gt;=43535),AZ1253,0)</f>
        <v>0</v>
      </c>
      <c r="BN1253" s="97">
        <f t="shared" ref="BN1253:BN1284" si="886">IF(AND(BD1253&lt;=43544,BD1253&gt;=43540),AZ1253,0)</f>
        <v>0</v>
      </c>
      <c r="BO1253" s="97">
        <f t="shared" ref="BO1253:BO1284" si="887">IF(AND(BD1253&lt;=43549,BD1253&gt;=43545),AZ1253,0)</f>
        <v>0</v>
      </c>
      <c r="BP1253" s="97">
        <f t="shared" ref="BP1253:BP1284" si="888">IF(AND(BD1253&lt;=43555,BD1253&gt;=43550),AZ1253,0)</f>
        <v>0</v>
      </c>
      <c r="BQ1253" s="97">
        <f t="shared" ref="BQ1253:BQ1284" si="889">IF(AND(BD1253&lt;=43560,BD1253&gt;=43556),AZ1253,0)</f>
        <v>0</v>
      </c>
      <c r="BR1253" s="97">
        <f t="shared" ref="BR1253:BR1284" si="890">IF(AND($BD1253&lt;=43565,$BD1253&gt;=43561),$AZ1253,0)</f>
        <v>0</v>
      </c>
      <c r="BS1253" s="98" t="e">
        <f t="shared" ref="BS1253:BS1284" si="891">AZ1253-SUM(BE1253:BR1253)</f>
        <v>#VALUE!</v>
      </c>
      <c r="BT1253" s="183"/>
      <c r="BV1253" s="103"/>
    </row>
    <row r="1254" spans="1:74" ht="31.5" customHeight="1" x14ac:dyDescent="0.25">
      <c r="A1254" s="74">
        <v>46</v>
      </c>
      <c r="B1254" s="75">
        <v>860</v>
      </c>
      <c r="C1254" s="114" t="s">
        <v>66</v>
      </c>
      <c r="D1254" s="76" t="s">
        <v>2988</v>
      </c>
      <c r="E1254" s="76" t="s">
        <v>1775</v>
      </c>
      <c r="F1254" s="101"/>
      <c r="G1254" s="101"/>
      <c r="H1254" s="101"/>
      <c r="I1254" s="101"/>
      <c r="J1254" s="257"/>
      <c r="K1254" s="101"/>
      <c r="L1254" s="101"/>
      <c r="M1254" s="77" t="s">
        <v>3612</v>
      </c>
      <c r="N1254" s="114" t="s">
        <v>1779</v>
      </c>
      <c r="O1254" s="114"/>
      <c r="P1254" s="49"/>
      <c r="Q1254" s="49" t="s">
        <v>369</v>
      </c>
      <c r="R1254" s="103"/>
      <c r="S1254" s="48" t="s">
        <v>1853</v>
      </c>
      <c r="T1254" s="76" t="s">
        <v>65</v>
      </c>
      <c r="U1254" s="89"/>
      <c r="V1254" s="90">
        <v>2</v>
      </c>
      <c r="W1254" s="399">
        <f t="shared" si="867"/>
        <v>7475000</v>
      </c>
      <c r="X1254" s="171" t="s">
        <v>3489</v>
      </c>
      <c r="Y1254" s="121"/>
      <c r="Z1254" s="482" t="s">
        <v>4575</v>
      </c>
      <c r="AA1254" s="482" t="s">
        <v>4575</v>
      </c>
      <c r="AB1254" s="482" t="s">
        <v>4576</v>
      </c>
      <c r="AC1254" s="121"/>
      <c r="AD1254" s="132">
        <v>43272</v>
      </c>
      <c r="AE1254" s="132"/>
      <c r="AF1254" s="132" t="str">
        <f t="shared" si="871"/>
        <v/>
      </c>
      <c r="AG1254" s="132">
        <f t="shared" si="872"/>
        <v>43272</v>
      </c>
      <c r="AH1254" s="132"/>
      <c r="AI1254" s="132"/>
      <c r="AJ1254" s="132"/>
      <c r="AK1254" s="215"/>
      <c r="AL1254" s="132"/>
      <c r="AM1254" s="213"/>
      <c r="AN1254" s="111">
        <v>14950000</v>
      </c>
      <c r="AO1254" s="49" t="str">
        <f t="shared" si="868"/>
        <v>鹿児島県霧島市隼人町西光寺３１４５</v>
      </c>
      <c r="AP1254" s="49"/>
      <c r="AQ1254" s="89"/>
      <c r="AR1254" s="93"/>
      <c r="AS1254" s="89"/>
      <c r="AT1254" s="93"/>
      <c r="AU1254" s="89"/>
      <c r="AV1254" s="93"/>
      <c r="AW1254" s="107"/>
      <c r="AX1254" s="103"/>
      <c r="AY1254" s="391">
        <f t="shared" si="873"/>
        <v>0</v>
      </c>
      <c r="AZ1254" s="95" t="str">
        <f t="shared" si="874"/>
        <v/>
      </c>
      <c r="BA1254" s="49" t="str">
        <f t="shared" si="869"/>
        <v>鹿児島県霧島市隼人町西光寺３１４５</v>
      </c>
      <c r="BB1254" s="48">
        <f t="shared" si="870"/>
        <v>2</v>
      </c>
      <c r="BC1254" s="96">
        <f t="shared" si="875"/>
        <v>0</v>
      </c>
      <c r="BD1254" s="89">
        <f t="shared" si="876"/>
        <v>0</v>
      </c>
      <c r="BE1254" s="97">
        <f t="shared" si="877"/>
        <v>0</v>
      </c>
      <c r="BF1254" s="97" t="str">
        <f t="shared" si="878"/>
        <v/>
      </c>
      <c r="BG1254" s="97">
        <f t="shared" si="879"/>
        <v>0</v>
      </c>
      <c r="BH1254" s="97">
        <f t="shared" si="880"/>
        <v>0</v>
      </c>
      <c r="BI1254" s="97">
        <f t="shared" si="881"/>
        <v>0</v>
      </c>
      <c r="BJ1254" s="97">
        <f t="shared" si="882"/>
        <v>0</v>
      </c>
      <c r="BK1254" s="97">
        <f t="shared" si="883"/>
        <v>0</v>
      </c>
      <c r="BL1254" s="97">
        <f t="shared" si="884"/>
        <v>0</v>
      </c>
      <c r="BM1254" s="97">
        <f t="shared" si="885"/>
        <v>0</v>
      </c>
      <c r="BN1254" s="97">
        <f t="shared" si="886"/>
        <v>0</v>
      </c>
      <c r="BO1254" s="97">
        <f t="shared" si="887"/>
        <v>0</v>
      </c>
      <c r="BP1254" s="97">
        <f t="shared" si="888"/>
        <v>0</v>
      </c>
      <c r="BQ1254" s="97">
        <f t="shared" si="889"/>
        <v>0</v>
      </c>
      <c r="BR1254" s="97">
        <f t="shared" si="890"/>
        <v>0</v>
      </c>
      <c r="BS1254" s="98" t="e">
        <f t="shared" si="891"/>
        <v>#VALUE!</v>
      </c>
      <c r="BT1254" s="183"/>
      <c r="BV1254" s="103"/>
    </row>
    <row r="1255" spans="1:74" ht="31.5" customHeight="1" x14ac:dyDescent="0.25">
      <c r="A1255" s="74">
        <v>46</v>
      </c>
      <c r="B1255" s="75">
        <v>859</v>
      </c>
      <c r="C1255" s="114" t="s">
        <v>66</v>
      </c>
      <c r="D1255" s="76" t="s">
        <v>2988</v>
      </c>
      <c r="E1255" s="76" t="s">
        <v>1775</v>
      </c>
      <c r="F1255" s="101"/>
      <c r="G1255" s="101"/>
      <c r="H1255" s="101"/>
      <c r="I1255" s="101"/>
      <c r="J1255" s="257"/>
      <c r="K1255" s="101"/>
      <c r="L1255" s="101"/>
      <c r="M1255" s="77" t="s">
        <v>3612</v>
      </c>
      <c r="N1255" s="114" t="s">
        <v>1779</v>
      </c>
      <c r="O1255" s="114"/>
      <c r="P1255" s="49"/>
      <c r="Q1255" s="49" t="s">
        <v>369</v>
      </c>
      <c r="R1255" s="103"/>
      <c r="S1255" s="48" t="s">
        <v>1853</v>
      </c>
      <c r="T1255" s="76" t="s">
        <v>65</v>
      </c>
      <c r="U1255" s="89"/>
      <c r="V1255" s="90">
        <v>2</v>
      </c>
      <c r="W1255" s="399">
        <f t="shared" si="867"/>
        <v>7470000</v>
      </c>
      <c r="X1255" s="171" t="s">
        <v>3489</v>
      </c>
      <c r="Y1255" s="224"/>
      <c r="Z1255" s="482" t="s">
        <v>4575</v>
      </c>
      <c r="AA1255" s="482" t="s">
        <v>4575</v>
      </c>
      <c r="AB1255" s="482" t="s">
        <v>4576</v>
      </c>
      <c r="AC1255" s="121"/>
      <c r="AD1255" s="132">
        <v>43119</v>
      </c>
      <c r="AE1255" s="132"/>
      <c r="AF1255" s="132" t="str">
        <f t="shared" si="871"/>
        <v/>
      </c>
      <c r="AG1255" s="132">
        <f t="shared" si="872"/>
        <v>43119</v>
      </c>
      <c r="AH1255" s="132"/>
      <c r="AI1255" s="132"/>
      <c r="AJ1255" s="132"/>
      <c r="AK1255" s="215"/>
      <c r="AL1255" s="132"/>
      <c r="AM1255" s="213"/>
      <c r="AN1255" s="111">
        <v>14940000</v>
      </c>
      <c r="AO1255" s="49" t="str">
        <f t="shared" si="868"/>
        <v>鹿児島県霧島市隼人町西光寺３１４５</v>
      </c>
      <c r="AP1255" s="49"/>
      <c r="AQ1255" s="89"/>
      <c r="AR1255" s="93"/>
      <c r="AS1255" s="89"/>
      <c r="AT1255" s="93"/>
      <c r="AU1255" s="89"/>
      <c r="AV1255" s="93"/>
      <c r="AW1255" s="107"/>
      <c r="AX1255" s="103"/>
      <c r="AY1255" s="391">
        <f t="shared" si="873"/>
        <v>0</v>
      </c>
      <c r="AZ1255" s="95" t="str">
        <f t="shared" si="874"/>
        <v/>
      </c>
      <c r="BA1255" s="49" t="str">
        <f t="shared" si="869"/>
        <v>鹿児島県霧島市隼人町西光寺３１４５</v>
      </c>
      <c r="BB1255" s="48">
        <f t="shared" si="870"/>
        <v>2</v>
      </c>
      <c r="BC1255" s="96">
        <f t="shared" si="875"/>
        <v>0</v>
      </c>
      <c r="BD1255" s="89">
        <f t="shared" si="876"/>
        <v>0</v>
      </c>
      <c r="BE1255" s="97">
        <f t="shared" si="877"/>
        <v>0</v>
      </c>
      <c r="BF1255" s="97" t="str">
        <f t="shared" si="878"/>
        <v/>
      </c>
      <c r="BG1255" s="97">
        <f t="shared" si="879"/>
        <v>0</v>
      </c>
      <c r="BH1255" s="97">
        <f t="shared" si="880"/>
        <v>0</v>
      </c>
      <c r="BI1255" s="97">
        <f t="shared" si="881"/>
        <v>0</v>
      </c>
      <c r="BJ1255" s="97">
        <f t="shared" si="882"/>
        <v>0</v>
      </c>
      <c r="BK1255" s="97">
        <f t="shared" si="883"/>
        <v>0</v>
      </c>
      <c r="BL1255" s="97">
        <f t="shared" si="884"/>
        <v>0</v>
      </c>
      <c r="BM1255" s="97">
        <f t="shared" si="885"/>
        <v>0</v>
      </c>
      <c r="BN1255" s="97">
        <f t="shared" si="886"/>
        <v>0</v>
      </c>
      <c r="BO1255" s="97">
        <f t="shared" si="887"/>
        <v>0</v>
      </c>
      <c r="BP1255" s="97">
        <f t="shared" si="888"/>
        <v>0</v>
      </c>
      <c r="BQ1255" s="97">
        <f t="shared" si="889"/>
        <v>0</v>
      </c>
      <c r="BR1255" s="97">
        <f t="shared" si="890"/>
        <v>0</v>
      </c>
      <c r="BS1255" s="98" t="e">
        <f t="shared" si="891"/>
        <v>#VALUE!</v>
      </c>
      <c r="BT1255" s="183"/>
      <c r="BV1255" s="103"/>
    </row>
    <row r="1256" spans="1:74" ht="31.5" customHeight="1" x14ac:dyDescent="0.25">
      <c r="A1256" s="74">
        <v>46</v>
      </c>
      <c r="B1256" s="75">
        <v>858</v>
      </c>
      <c r="C1256" s="114" t="s">
        <v>66</v>
      </c>
      <c r="D1256" s="76" t="s">
        <v>2988</v>
      </c>
      <c r="E1256" s="76" t="s">
        <v>1775</v>
      </c>
      <c r="F1256" s="101"/>
      <c r="G1256" s="101"/>
      <c r="H1256" s="101"/>
      <c r="I1256" s="101"/>
      <c r="J1256" s="257"/>
      <c r="K1256" s="101"/>
      <c r="L1256" s="101"/>
      <c r="M1256" s="77" t="s">
        <v>3612</v>
      </c>
      <c r="N1256" s="114" t="s">
        <v>1779</v>
      </c>
      <c r="O1256" s="114"/>
      <c r="P1256" s="49"/>
      <c r="Q1256" s="49" t="s">
        <v>369</v>
      </c>
      <c r="R1256" s="103"/>
      <c r="S1256" s="48" t="s">
        <v>1853</v>
      </c>
      <c r="T1256" s="76" t="s">
        <v>65</v>
      </c>
      <c r="U1256" s="89"/>
      <c r="V1256" s="90">
        <v>2</v>
      </c>
      <c r="W1256" s="399">
        <f t="shared" si="867"/>
        <v>6804500</v>
      </c>
      <c r="X1256" s="171" t="s">
        <v>3489</v>
      </c>
      <c r="Y1256" s="121"/>
      <c r="Z1256" s="482" t="s">
        <v>4575</v>
      </c>
      <c r="AA1256" s="482" t="s">
        <v>4575</v>
      </c>
      <c r="AB1256" s="482" t="s">
        <v>4576</v>
      </c>
      <c r="AC1256" s="121"/>
      <c r="AD1256" s="132">
        <v>43028</v>
      </c>
      <c r="AE1256" s="132"/>
      <c r="AF1256" s="132" t="str">
        <f t="shared" si="871"/>
        <v/>
      </c>
      <c r="AG1256" s="132">
        <f t="shared" si="872"/>
        <v>43028</v>
      </c>
      <c r="AH1256" s="132"/>
      <c r="AI1256" s="132"/>
      <c r="AJ1256" s="132"/>
      <c r="AK1256" s="215"/>
      <c r="AL1256" s="132"/>
      <c r="AM1256" s="213"/>
      <c r="AN1256" s="111">
        <v>13609000</v>
      </c>
      <c r="AO1256" s="49" t="str">
        <f t="shared" si="868"/>
        <v>鹿児島県霧島市隼人町西光寺３１４５</v>
      </c>
      <c r="AP1256" s="49"/>
      <c r="AQ1256" s="89"/>
      <c r="AR1256" s="93"/>
      <c r="AS1256" s="89"/>
      <c r="AT1256" s="93"/>
      <c r="AU1256" s="89"/>
      <c r="AV1256" s="93"/>
      <c r="AW1256" s="107"/>
      <c r="AX1256" s="103"/>
      <c r="AY1256" s="391">
        <f t="shared" si="873"/>
        <v>0</v>
      </c>
      <c r="AZ1256" s="95" t="str">
        <f t="shared" si="874"/>
        <v/>
      </c>
      <c r="BA1256" s="49" t="str">
        <f t="shared" si="869"/>
        <v>鹿児島県霧島市隼人町西光寺３１４５</v>
      </c>
      <c r="BB1256" s="48">
        <f t="shared" si="870"/>
        <v>2</v>
      </c>
      <c r="BC1256" s="96">
        <f t="shared" si="875"/>
        <v>0</v>
      </c>
      <c r="BD1256" s="89">
        <f t="shared" si="876"/>
        <v>0</v>
      </c>
      <c r="BE1256" s="97">
        <f t="shared" si="877"/>
        <v>0</v>
      </c>
      <c r="BF1256" s="97" t="str">
        <f t="shared" si="878"/>
        <v/>
      </c>
      <c r="BG1256" s="97">
        <f t="shared" si="879"/>
        <v>0</v>
      </c>
      <c r="BH1256" s="97">
        <f t="shared" si="880"/>
        <v>0</v>
      </c>
      <c r="BI1256" s="97">
        <f t="shared" si="881"/>
        <v>0</v>
      </c>
      <c r="BJ1256" s="97">
        <f t="shared" si="882"/>
        <v>0</v>
      </c>
      <c r="BK1256" s="97">
        <f t="shared" si="883"/>
        <v>0</v>
      </c>
      <c r="BL1256" s="97">
        <f t="shared" si="884"/>
        <v>0</v>
      </c>
      <c r="BM1256" s="97">
        <f t="shared" si="885"/>
        <v>0</v>
      </c>
      <c r="BN1256" s="97">
        <f t="shared" si="886"/>
        <v>0</v>
      </c>
      <c r="BO1256" s="97">
        <f t="shared" si="887"/>
        <v>0</v>
      </c>
      <c r="BP1256" s="97">
        <f t="shared" si="888"/>
        <v>0</v>
      </c>
      <c r="BQ1256" s="97">
        <f t="shared" si="889"/>
        <v>0</v>
      </c>
      <c r="BR1256" s="97">
        <f t="shared" si="890"/>
        <v>0</v>
      </c>
      <c r="BS1256" s="98" t="e">
        <f t="shared" si="891"/>
        <v>#VALUE!</v>
      </c>
      <c r="BU1256" s="100"/>
      <c r="BV1256" s="103"/>
    </row>
    <row r="1257" spans="1:74" s="100" customFormat="1" ht="31.5" customHeight="1" x14ac:dyDescent="0.25">
      <c r="A1257" s="74">
        <v>46</v>
      </c>
      <c r="B1257" s="75">
        <v>857</v>
      </c>
      <c r="C1257" s="114" t="s">
        <v>66</v>
      </c>
      <c r="D1257" s="76" t="s">
        <v>2988</v>
      </c>
      <c r="E1257" s="76" t="s">
        <v>1775</v>
      </c>
      <c r="F1257" s="101"/>
      <c r="G1257" s="101"/>
      <c r="H1257" s="101"/>
      <c r="I1257" s="101"/>
      <c r="J1257" s="257"/>
      <c r="K1257" s="101"/>
      <c r="L1257" s="101"/>
      <c r="M1257" s="76" t="s">
        <v>3388</v>
      </c>
      <c r="N1257" s="114" t="s">
        <v>1779</v>
      </c>
      <c r="O1257" s="114"/>
      <c r="P1257" s="76" t="str">
        <f>IF(COUNTIF(N1257,"*未確定*"),"番地未確定","")</f>
        <v/>
      </c>
      <c r="Q1257" s="49" t="s">
        <v>966</v>
      </c>
      <c r="R1257" s="103"/>
      <c r="S1257" s="48" t="s">
        <v>1853</v>
      </c>
      <c r="T1257" s="76" t="s">
        <v>65</v>
      </c>
      <c r="U1257" s="89"/>
      <c r="V1257" s="90">
        <v>2</v>
      </c>
      <c r="W1257" s="399">
        <f t="shared" si="867"/>
        <v>7414500</v>
      </c>
      <c r="X1257" s="171" t="s">
        <v>3489</v>
      </c>
      <c r="Y1257" s="76"/>
      <c r="Z1257" s="482" t="s">
        <v>4575</v>
      </c>
      <c r="AA1257" s="482" t="s">
        <v>4575</v>
      </c>
      <c r="AB1257" s="482" t="s">
        <v>4576</v>
      </c>
      <c r="AC1257" s="132" t="s">
        <v>146</v>
      </c>
      <c r="AD1257" s="132" t="s">
        <v>2121</v>
      </c>
      <c r="AE1257" s="132" t="s">
        <v>2122</v>
      </c>
      <c r="AF1257" s="132" t="str">
        <f t="shared" si="871"/>
        <v/>
      </c>
      <c r="AG1257" s="132" t="str">
        <f t="shared" si="872"/>
        <v>未発行(ﾌﾟﾛｾｽ)</v>
      </c>
      <c r="AH1257" s="132"/>
      <c r="AI1257" s="204"/>
      <c r="AJ1257" s="205"/>
      <c r="AK1257" s="206"/>
      <c r="AL1257" s="207"/>
      <c r="AM1257" s="208">
        <v>14829000</v>
      </c>
      <c r="AN1257" s="93"/>
      <c r="AO1257" s="49" t="str">
        <f t="shared" si="868"/>
        <v>鹿児島県霧島市隼人町西光寺３１４５</v>
      </c>
      <c r="AP1257" s="49"/>
      <c r="AQ1257" s="89"/>
      <c r="AR1257" s="93"/>
      <c r="AS1257" s="89"/>
      <c r="AT1257" s="93"/>
      <c r="AU1257" s="89"/>
      <c r="AV1257" s="93"/>
      <c r="AW1257" s="107"/>
      <c r="AX1257" s="103"/>
      <c r="AY1257" s="391">
        <f t="shared" si="873"/>
        <v>0</v>
      </c>
      <c r="AZ1257" s="95">
        <f t="shared" si="874"/>
        <v>14829000</v>
      </c>
      <c r="BA1257" s="49" t="str">
        <f t="shared" si="869"/>
        <v>鹿児島県霧島市隼人町西光寺３１４５</v>
      </c>
      <c r="BB1257" s="48">
        <f t="shared" si="870"/>
        <v>2</v>
      </c>
      <c r="BC1257" s="96">
        <f t="shared" si="875"/>
        <v>0</v>
      </c>
      <c r="BD1257" s="89" t="str">
        <f t="shared" si="876"/>
        <v>期限未記載</v>
      </c>
      <c r="BE1257" s="97">
        <f t="shared" si="877"/>
        <v>14829000</v>
      </c>
      <c r="BF1257" s="97">
        <f t="shared" si="878"/>
        <v>0</v>
      </c>
      <c r="BG1257" s="97">
        <f t="shared" si="879"/>
        <v>0</v>
      </c>
      <c r="BH1257" s="97">
        <f t="shared" si="880"/>
        <v>0</v>
      </c>
      <c r="BI1257" s="97">
        <f t="shared" si="881"/>
        <v>0</v>
      </c>
      <c r="BJ1257" s="97">
        <f t="shared" si="882"/>
        <v>0</v>
      </c>
      <c r="BK1257" s="97">
        <f t="shared" si="883"/>
        <v>0</v>
      </c>
      <c r="BL1257" s="97">
        <f t="shared" si="884"/>
        <v>0</v>
      </c>
      <c r="BM1257" s="97">
        <f t="shared" si="885"/>
        <v>0</v>
      </c>
      <c r="BN1257" s="97">
        <f t="shared" si="886"/>
        <v>0</v>
      </c>
      <c r="BO1257" s="97">
        <f t="shared" si="887"/>
        <v>0</v>
      </c>
      <c r="BP1257" s="97">
        <f t="shared" si="888"/>
        <v>0</v>
      </c>
      <c r="BQ1257" s="97">
        <f t="shared" si="889"/>
        <v>0</v>
      </c>
      <c r="BR1257" s="97">
        <f t="shared" si="890"/>
        <v>0</v>
      </c>
      <c r="BS1257" s="98">
        <f t="shared" si="891"/>
        <v>0</v>
      </c>
      <c r="BT1257" s="182"/>
      <c r="BU1257" s="118"/>
      <c r="BV1257" s="122"/>
    </row>
    <row r="1258" spans="1:74" s="118" customFormat="1" ht="31.5" customHeight="1" x14ac:dyDescent="0.25">
      <c r="A1258" s="74">
        <v>46</v>
      </c>
      <c r="B1258" s="75">
        <v>865</v>
      </c>
      <c r="C1258" s="114" t="s">
        <v>66</v>
      </c>
      <c r="D1258" s="76" t="s">
        <v>2988</v>
      </c>
      <c r="E1258" s="76" t="s">
        <v>1459</v>
      </c>
      <c r="F1258" s="101"/>
      <c r="G1258" s="101"/>
      <c r="H1258" s="101"/>
      <c r="I1258" s="101"/>
      <c r="J1258" s="257"/>
      <c r="K1258" s="101"/>
      <c r="L1258" s="101"/>
      <c r="M1258" s="77" t="s">
        <v>3612</v>
      </c>
      <c r="N1258" s="114" t="s">
        <v>1782</v>
      </c>
      <c r="O1258" s="114"/>
      <c r="P1258" s="49"/>
      <c r="Q1258" s="49" t="s">
        <v>372</v>
      </c>
      <c r="R1258" s="103"/>
      <c r="S1258" s="48" t="s">
        <v>1853</v>
      </c>
      <c r="T1258" s="76" t="s">
        <v>65</v>
      </c>
      <c r="U1258" s="89"/>
      <c r="V1258" s="90">
        <v>3</v>
      </c>
      <c r="W1258" s="399">
        <f t="shared" si="867"/>
        <v>347140666.66666669</v>
      </c>
      <c r="X1258" s="171" t="s">
        <v>3490</v>
      </c>
      <c r="Y1258" s="121"/>
      <c r="Z1258" s="482" t="s">
        <v>4575</v>
      </c>
      <c r="AA1258" s="482" t="s">
        <v>4575</v>
      </c>
      <c r="AB1258" s="482" t="s">
        <v>4576</v>
      </c>
      <c r="AC1258" s="121"/>
      <c r="AD1258" s="132">
        <v>42865</v>
      </c>
      <c r="AE1258" s="132"/>
      <c r="AF1258" s="132" t="str">
        <f t="shared" si="871"/>
        <v/>
      </c>
      <c r="AG1258" s="132">
        <f t="shared" si="872"/>
        <v>42865</v>
      </c>
      <c r="AH1258" s="132"/>
      <c r="AI1258" s="132"/>
      <c r="AJ1258" s="132"/>
      <c r="AK1258" s="112"/>
      <c r="AL1258" s="132"/>
      <c r="AM1258" s="150"/>
      <c r="AN1258" s="111">
        <v>1041422000</v>
      </c>
      <c r="AO1258" s="49" t="str">
        <f t="shared" si="868"/>
        <v>鹿児島県霧島市牧園町高千穂３７５２－１</v>
      </c>
      <c r="AP1258" s="49"/>
      <c r="AQ1258" s="89"/>
      <c r="AR1258" s="93"/>
      <c r="AS1258" s="89"/>
      <c r="AT1258" s="93"/>
      <c r="AU1258" s="89"/>
      <c r="AV1258" s="93"/>
      <c r="AW1258" s="107"/>
      <c r="AX1258" s="103"/>
      <c r="AY1258" s="391">
        <f t="shared" si="873"/>
        <v>0</v>
      </c>
      <c r="AZ1258" s="95" t="str">
        <f t="shared" si="874"/>
        <v/>
      </c>
      <c r="BA1258" s="49" t="str">
        <f t="shared" si="869"/>
        <v>鹿児島県霧島市牧園町高千穂３７５２－１</v>
      </c>
      <c r="BB1258" s="48">
        <f t="shared" si="870"/>
        <v>3</v>
      </c>
      <c r="BC1258" s="96">
        <f t="shared" si="875"/>
        <v>0</v>
      </c>
      <c r="BD1258" s="89">
        <f t="shared" si="876"/>
        <v>0</v>
      </c>
      <c r="BE1258" s="97">
        <f t="shared" si="877"/>
        <v>0</v>
      </c>
      <c r="BF1258" s="97" t="str">
        <f t="shared" si="878"/>
        <v/>
      </c>
      <c r="BG1258" s="97">
        <f t="shared" si="879"/>
        <v>0</v>
      </c>
      <c r="BH1258" s="97">
        <f t="shared" si="880"/>
        <v>0</v>
      </c>
      <c r="BI1258" s="97">
        <f t="shared" si="881"/>
        <v>0</v>
      </c>
      <c r="BJ1258" s="97">
        <f t="shared" si="882"/>
        <v>0</v>
      </c>
      <c r="BK1258" s="97">
        <f t="shared" si="883"/>
        <v>0</v>
      </c>
      <c r="BL1258" s="97">
        <f t="shared" si="884"/>
        <v>0</v>
      </c>
      <c r="BM1258" s="97">
        <f t="shared" si="885"/>
        <v>0</v>
      </c>
      <c r="BN1258" s="97">
        <f t="shared" si="886"/>
        <v>0</v>
      </c>
      <c r="BO1258" s="97">
        <f t="shared" si="887"/>
        <v>0</v>
      </c>
      <c r="BP1258" s="97">
        <f t="shared" si="888"/>
        <v>0</v>
      </c>
      <c r="BQ1258" s="97">
        <f t="shared" si="889"/>
        <v>0</v>
      </c>
      <c r="BR1258" s="97">
        <f t="shared" si="890"/>
        <v>0</v>
      </c>
      <c r="BS1258" s="98" t="e">
        <f t="shared" si="891"/>
        <v>#VALUE!</v>
      </c>
      <c r="BT1258" s="184"/>
      <c r="BV1258" s="136"/>
    </row>
    <row r="1259" spans="1:74" s="118" customFormat="1" ht="31.5" customHeight="1" x14ac:dyDescent="0.25">
      <c r="A1259" s="74">
        <v>46</v>
      </c>
      <c r="B1259" s="75">
        <v>864</v>
      </c>
      <c r="C1259" s="114" t="s">
        <v>66</v>
      </c>
      <c r="D1259" s="76" t="s">
        <v>2988</v>
      </c>
      <c r="E1259" s="76" t="s">
        <v>1459</v>
      </c>
      <c r="F1259" s="101"/>
      <c r="G1259" s="101"/>
      <c r="H1259" s="101"/>
      <c r="I1259" s="101"/>
      <c r="J1259" s="257"/>
      <c r="K1259" s="101"/>
      <c r="L1259" s="101"/>
      <c r="M1259" s="77" t="s">
        <v>3612</v>
      </c>
      <c r="N1259" s="114" t="s">
        <v>1782</v>
      </c>
      <c r="O1259" s="114"/>
      <c r="P1259" s="49"/>
      <c r="Q1259" s="49" t="s">
        <v>372</v>
      </c>
      <c r="R1259" s="103"/>
      <c r="S1259" s="48" t="s">
        <v>1853</v>
      </c>
      <c r="T1259" s="76" t="s">
        <v>65</v>
      </c>
      <c r="U1259" s="89"/>
      <c r="V1259" s="90">
        <v>3</v>
      </c>
      <c r="W1259" s="399">
        <f t="shared" si="867"/>
        <v>15612666.666666666</v>
      </c>
      <c r="X1259" s="171" t="s">
        <v>3490</v>
      </c>
      <c r="Y1259" s="121"/>
      <c r="Z1259" s="482" t="s">
        <v>4575</v>
      </c>
      <c r="AA1259" s="482" t="s">
        <v>4575</v>
      </c>
      <c r="AB1259" s="482" t="s">
        <v>4576</v>
      </c>
      <c r="AC1259" s="121"/>
      <c r="AD1259" s="132">
        <v>43272</v>
      </c>
      <c r="AE1259" s="132"/>
      <c r="AF1259" s="132" t="str">
        <f t="shared" si="871"/>
        <v/>
      </c>
      <c r="AG1259" s="132">
        <f t="shared" si="872"/>
        <v>43272</v>
      </c>
      <c r="AH1259" s="132"/>
      <c r="AI1259" s="132"/>
      <c r="AJ1259" s="132"/>
      <c r="AK1259" s="112"/>
      <c r="AL1259" s="132"/>
      <c r="AM1259" s="150"/>
      <c r="AN1259" s="111">
        <v>46838000</v>
      </c>
      <c r="AO1259" s="49" t="str">
        <f t="shared" si="868"/>
        <v>鹿児島県霧島市牧園町高千穂３７５２－１</v>
      </c>
      <c r="AP1259" s="49"/>
      <c r="AQ1259" s="89"/>
      <c r="AR1259" s="93"/>
      <c r="AS1259" s="89"/>
      <c r="AT1259" s="93"/>
      <c r="AU1259" s="89"/>
      <c r="AV1259" s="93"/>
      <c r="AW1259" s="107"/>
      <c r="AX1259" s="103"/>
      <c r="AY1259" s="391">
        <f t="shared" si="873"/>
        <v>0</v>
      </c>
      <c r="AZ1259" s="95" t="str">
        <f t="shared" si="874"/>
        <v/>
      </c>
      <c r="BA1259" s="49" t="str">
        <f t="shared" si="869"/>
        <v>鹿児島県霧島市牧園町高千穂３７５２－１</v>
      </c>
      <c r="BB1259" s="48">
        <f t="shared" si="870"/>
        <v>3</v>
      </c>
      <c r="BC1259" s="96">
        <f t="shared" si="875"/>
        <v>0</v>
      </c>
      <c r="BD1259" s="89">
        <f t="shared" si="876"/>
        <v>0</v>
      </c>
      <c r="BE1259" s="97">
        <f t="shared" si="877"/>
        <v>0</v>
      </c>
      <c r="BF1259" s="97" t="str">
        <f t="shared" si="878"/>
        <v/>
      </c>
      <c r="BG1259" s="97">
        <f t="shared" si="879"/>
        <v>0</v>
      </c>
      <c r="BH1259" s="97">
        <f t="shared" si="880"/>
        <v>0</v>
      </c>
      <c r="BI1259" s="97">
        <f t="shared" si="881"/>
        <v>0</v>
      </c>
      <c r="BJ1259" s="97">
        <f t="shared" si="882"/>
        <v>0</v>
      </c>
      <c r="BK1259" s="97">
        <f t="shared" si="883"/>
        <v>0</v>
      </c>
      <c r="BL1259" s="97">
        <f t="shared" si="884"/>
        <v>0</v>
      </c>
      <c r="BM1259" s="97">
        <f t="shared" si="885"/>
        <v>0</v>
      </c>
      <c r="BN1259" s="97">
        <f t="shared" si="886"/>
        <v>0</v>
      </c>
      <c r="BO1259" s="97">
        <f t="shared" si="887"/>
        <v>0</v>
      </c>
      <c r="BP1259" s="97">
        <f t="shared" si="888"/>
        <v>0</v>
      </c>
      <c r="BQ1259" s="97">
        <f t="shared" si="889"/>
        <v>0</v>
      </c>
      <c r="BR1259" s="97">
        <f t="shared" si="890"/>
        <v>0</v>
      </c>
      <c r="BS1259" s="98" t="e">
        <f t="shared" si="891"/>
        <v>#VALUE!</v>
      </c>
      <c r="BT1259" s="184"/>
      <c r="BV1259" s="136"/>
    </row>
    <row r="1260" spans="1:74" s="118" customFormat="1" ht="31.5" customHeight="1" x14ac:dyDescent="0.25">
      <c r="A1260" s="74">
        <v>46</v>
      </c>
      <c r="B1260" s="75">
        <v>863</v>
      </c>
      <c r="C1260" s="114" t="s">
        <v>66</v>
      </c>
      <c r="D1260" s="76" t="s">
        <v>2988</v>
      </c>
      <c r="E1260" s="76" t="s">
        <v>1459</v>
      </c>
      <c r="F1260" s="101"/>
      <c r="G1260" s="101"/>
      <c r="H1260" s="101"/>
      <c r="I1260" s="101"/>
      <c r="J1260" s="257"/>
      <c r="K1260" s="101"/>
      <c r="L1260" s="101"/>
      <c r="M1260" s="77" t="s">
        <v>3612</v>
      </c>
      <c r="N1260" s="114" t="s">
        <v>1782</v>
      </c>
      <c r="O1260" s="114"/>
      <c r="P1260" s="49"/>
      <c r="Q1260" s="49" t="s">
        <v>372</v>
      </c>
      <c r="R1260" s="103"/>
      <c r="S1260" s="48" t="s">
        <v>1853</v>
      </c>
      <c r="T1260" s="76" t="s">
        <v>65</v>
      </c>
      <c r="U1260" s="89"/>
      <c r="V1260" s="90">
        <v>3</v>
      </c>
      <c r="W1260" s="399">
        <f t="shared" si="867"/>
        <v>11228666.666666666</v>
      </c>
      <c r="X1260" s="171" t="s">
        <v>3490</v>
      </c>
      <c r="Y1260" s="121"/>
      <c r="Z1260" s="482" t="s">
        <v>4575</v>
      </c>
      <c r="AA1260" s="482" t="s">
        <v>4575</v>
      </c>
      <c r="AB1260" s="482" t="s">
        <v>4576</v>
      </c>
      <c r="AC1260" s="121"/>
      <c r="AD1260" s="132">
        <v>43119</v>
      </c>
      <c r="AE1260" s="132"/>
      <c r="AF1260" s="132" t="str">
        <f t="shared" si="871"/>
        <v/>
      </c>
      <c r="AG1260" s="132">
        <f t="shared" si="872"/>
        <v>43119</v>
      </c>
      <c r="AH1260" s="132"/>
      <c r="AI1260" s="132"/>
      <c r="AJ1260" s="132"/>
      <c r="AK1260" s="112"/>
      <c r="AL1260" s="132"/>
      <c r="AM1260" s="150"/>
      <c r="AN1260" s="111">
        <v>33686000</v>
      </c>
      <c r="AO1260" s="49" t="str">
        <f t="shared" si="868"/>
        <v>鹿児島県霧島市牧園町高千穂３７５２－１</v>
      </c>
      <c r="AP1260" s="49"/>
      <c r="AQ1260" s="89"/>
      <c r="AR1260" s="93"/>
      <c r="AS1260" s="89"/>
      <c r="AT1260" s="93"/>
      <c r="AU1260" s="89"/>
      <c r="AV1260" s="93"/>
      <c r="AW1260" s="107"/>
      <c r="AX1260" s="103"/>
      <c r="AY1260" s="391">
        <f t="shared" si="873"/>
        <v>0</v>
      </c>
      <c r="AZ1260" s="95" t="str">
        <f t="shared" si="874"/>
        <v/>
      </c>
      <c r="BA1260" s="49" t="str">
        <f t="shared" si="869"/>
        <v>鹿児島県霧島市牧園町高千穂３７５２－１</v>
      </c>
      <c r="BB1260" s="48">
        <f t="shared" si="870"/>
        <v>3</v>
      </c>
      <c r="BC1260" s="96">
        <f t="shared" si="875"/>
        <v>0</v>
      </c>
      <c r="BD1260" s="89">
        <f t="shared" si="876"/>
        <v>0</v>
      </c>
      <c r="BE1260" s="97">
        <f t="shared" si="877"/>
        <v>0</v>
      </c>
      <c r="BF1260" s="97" t="str">
        <f t="shared" si="878"/>
        <v/>
      </c>
      <c r="BG1260" s="97">
        <f t="shared" si="879"/>
        <v>0</v>
      </c>
      <c r="BH1260" s="97">
        <f t="shared" si="880"/>
        <v>0</v>
      </c>
      <c r="BI1260" s="97">
        <f t="shared" si="881"/>
        <v>0</v>
      </c>
      <c r="BJ1260" s="97">
        <f t="shared" si="882"/>
        <v>0</v>
      </c>
      <c r="BK1260" s="97">
        <f t="shared" si="883"/>
        <v>0</v>
      </c>
      <c r="BL1260" s="97">
        <f t="shared" si="884"/>
        <v>0</v>
      </c>
      <c r="BM1260" s="97">
        <f t="shared" si="885"/>
        <v>0</v>
      </c>
      <c r="BN1260" s="97">
        <f t="shared" si="886"/>
        <v>0</v>
      </c>
      <c r="BO1260" s="97">
        <f t="shared" si="887"/>
        <v>0</v>
      </c>
      <c r="BP1260" s="97">
        <f t="shared" si="888"/>
        <v>0</v>
      </c>
      <c r="BQ1260" s="97">
        <f t="shared" si="889"/>
        <v>0</v>
      </c>
      <c r="BR1260" s="97">
        <f t="shared" si="890"/>
        <v>0</v>
      </c>
      <c r="BS1260" s="98" t="e">
        <f t="shared" si="891"/>
        <v>#VALUE!</v>
      </c>
      <c r="BT1260" s="184"/>
      <c r="BV1260" s="136"/>
    </row>
    <row r="1261" spans="1:74" s="118" customFormat="1" ht="31.5" customHeight="1" x14ac:dyDescent="0.25">
      <c r="A1261" s="74">
        <v>46</v>
      </c>
      <c r="B1261" s="75">
        <v>862</v>
      </c>
      <c r="C1261" s="114" t="s">
        <v>66</v>
      </c>
      <c r="D1261" s="76" t="s">
        <v>2988</v>
      </c>
      <c r="E1261" s="76" t="s">
        <v>1459</v>
      </c>
      <c r="F1261" s="101"/>
      <c r="G1261" s="101"/>
      <c r="H1261" s="101"/>
      <c r="I1261" s="101"/>
      <c r="J1261" s="257"/>
      <c r="K1261" s="101"/>
      <c r="L1261" s="101"/>
      <c r="M1261" s="77" t="s">
        <v>3612</v>
      </c>
      <c r="N1261" s="114" t="s">
        <v>1782</v>
      </c>
      <c r="O1261" s="114"/>
      <c r="P1261" s="49"/>
      <c r="Q1261" s="49" t="s">
        <v>372</v>
      </c>
      <c r="R1261" s="103"/>
      <c r="S1261" s="48" t="s">
        <v>1853</v>
      </c>
      <c r="T1261" s="76" t="s">
        <v>65</v>
      </c>
      <c r="U1261" s="89"/>
      <c r="V1261" s="90">
        <v>3</v>
      </c>
      <c r="W1261" s="399">
        <f t="shared" si="867"/>
        <v>7870000</v>
      </c>
      <c r="X1261" s="171" t="s">
        <v>3490</v>
      </c>
      <c r="Y1261" s="121"/>
      <c r="Z1261" s="482" t="s">
        <v>4575</v>
      </c>
      <c r="AA1261" s="482" t="s">
        <v>4575</v>
      </c>
      <c r="AB1261" s="482" t="s">
        <v>4576</v>
      </c>
      <c r="AC1261" s="121"/>
      <c r="AD1261" s="132">
        <v>43028</v>
      </c>
      <c r="AE1261" s="132"/>
      <c r="AF1261" s="132" t="str">
        <f t="shared" si="871"/>
        <v/>
      </c>
      <c r="AG1261" s="132">
        <f t="shared" si="872"/>
        <v>43028</v>
      </c>
      <c r="AH1261" s="132"/>
      <c r="AI1261" s="132"/>
      <c r="AJ1261" s="132"/>
      <c r="AK1261" s="112"/>
      <c r="AL1261" s="132"/>
      <c r="AM1261" s="150"/>
      <c r="AN1261" s="111">
        <v>23610000</v>
      </c>
      <c r="AO1261" s="49" t="str">
        <f t="shared" si="868"/>
        <v>鹿児島県霧島市牧園町高千穂３７５２－１</v>
      </c>
      <c r="AP1261" s="49"/>
      <c r="AQ1261" s="89"/>
      <c r="AR1261" s="93"/>
      <c r="AS1261" s="89"/>
      <c r="AT1261" s="93"/>
      <c r="AU1261" s="89"/>
      <c r="AV1261" s="93"/>
      <c r="AW1261" s="107"/>
      <c r="AX1261" s="103"/>
      <c r="AY1261" s="391">
        <f t="shared" si="873"/>
        <v>0</v>
      </c>
      <c r="AZ1261" s="95" t="str">
        <f t="shared" si="874"/>
        <v/>
      </c>
      <c r="BA1261" s="49" t="str">
        <f t="shared" si="869"/>
        <v>鹿児島県霧島市牧園町高千穂３７５２－１</v>
      </c>
      <c r="BB1261" s="48">
        <f t="shared" si="870"/>
        <v>3</v>
      </c>
      <c r="BC1261" s="96">
        <f t="shared" si="875"/>
        <v>0</v>
      </c>
      <c r="BD1261" s="89">
        <f t="shared" si="876"/>
        <v>0</v>
      </c>
      <c r="BE1261" s="97">
        <f t="shared" si="877"/>
        <v>0</v>
      </c>
      <c r="BF1261" s="97" t="str">
        <f t="shared" si="878"/>
        <v/>
      </c>
      <c r="BG1261" s="97">
        <f t="shared" si="879"/>
        <v>0</v>
      </c>
      <c r="BH1261" s="97">
        <f t="shared" si="880"/>
        <v>0</v>
      </c>
      <c r="BI1261" s="97">
        <f t="shared" si="881"/>
        <v>0</v>
      </c>
      <c r="BJ1261" s="97">
        <f t="shared" si="882"/>
        <v>0</v>
      </c>
      <c r="BK1261" s="97">
        <f t="shared" si="883"/>
        <v>0</v>
      </c>
      <c r="BL1261" s="97">
        <f t="shared" si="884"/>
        <v>0</v>
      </c>
      <c r="BM1261" s="97">
        <f t="shared" si="885"/>
        <v>0</v>
      </c>
      <c r="BN1261" s="97">
        <f t="shared" si="886"/>
        <v>0</v>
      </c>
      <c r="BO1261" s="97">
        <f t="shared" si="887"/>
        <v>0</v>
      </c>
      <c r="BP1261" s="97">
        <f t="shared" si="888"/>
        <v>0</v>
      </c>
      <c r="BQ1261" s="97">
        <f t="shared" si="889"/>
        <v>0</v>
      </c>
      <c r="BR1261" s="97">
        <f t="shared" si="890"/>
        <v>0</v>
      </c>
      <c r="BS1261" s="98" t="e">
        <f t="shared" si="891"/>
        <v>#VALUE!</v>
      </c>
      <c r="BT1261" s="184"/>
      <c r="BU1261" s="58"/>
      <c r="BV1261" s="136"/>
    </row>
    <row r="1262" spans="1:74" ht="31.5" customHeight="1" x14ac:dyDescent="0.25">
      <c r="A1262" s="74">
        <v>46</v>
      </c>
      <c r="B1262" s="75">
        <v>869</v>
      </c>
      <c r="C1262" s="114" t="s">
        <v>66</v>
      </c>
      <c r="D1262" s="76" t="s">
        <v>2988</v>
      </c>
      <c r="E1262" s="76" t="s">
        <v>1776</v>
      </c>
      <c r="F1262" s="101"/>
      <c r="G1262" s="101"/>
      <c r="H1262" s="101"/>
      <c r="I1262" s="101"/>
      <c r="J1262" s="257"/>
      <c r="K1262" s="101"/>
      <c r="L1262" s="101"/>
      <c r="M1262" s="77" t="s">
        <v>3612</v>
      </c>
      <c r="N1262" s="114" t="s">
        <v>1780</v>
      </c>
      <c r="O1262" s="114"/>
      <c r="P1262" s="49"/>
      <c r="Q1262" s="49" t="s">
        <v>370</v>
      </c>
      <c r="R1262" s="103"/>
      <c r="S1262" s="48" t="s">
        <v>1853</v>
      </c>
      <c r="T1262" s="76" t="s">
        <v>65</v>
      </c>
      <c r="U1262" s="89"/>
      <c r="V1262" s="90">
        <v>2</v>
      </c>
      <c r="W1262" s="399">
        <f t="shared" si="867"/>
        <v>520711000</v>
      </c>
      <c r="X1262" s="171" t="s">
        <v>3491</v>
      </c>
      <c r="Y1262" s="121"/>
      <c r="Z1262" s="482" t="s">
        <v>4575</v>
      </c>
      <c r="AA1262" s="482" t="s">
        <v>4575</v>
      </c>
      <c r="AB1262" s="482" t="s">
        <v>4576</v>
      </c>
      <c r="AC1262" s="121"/>
      <c r="AD1262" s="132">
        <v>42865</v>
      </c>
      <c r="AE1262" s="132"/>
      <c r="AF1262" s="132" t="str">
        <f t="shared" si="871"/>
        <v/>
      </c>
      <c r="AG1262" s="132">
        <f t="shared" si="872"/>
        <v>42865</v>
      </c>
      <c r="AH1262" s="132"/>
      <c r="AI1262" s="132"/>
      <c r="AJ1262" s="132"/>
      <c r="AK1262" s="112"/>
      <c r="AL1262" s="132"/>
      <c r="AM1262" s="213"/>
      <c r="AN1262" s="111">
        <v>1041422000</v>
      </c>
      <c r="AO1262" s="49" t="str">
        <f t="shared" si="868"/>
        <v>鹿児島県霧島市牧園町三体堂７７０－５－１～２</v>
      </c>
      <c r="AP1262" s="49"/>
      <c r="AQ1262" s="89"/>
      <c r="AR1262" s="93"/>
      <c r="AS1262" s="89"/>
      <c r="AT1262" s="93"/>
      <c r="AU1262" s="89"/>
      <c r="AV1262" s="93"/>
      <c r="AW1262" s="107"/>
      <c r="AX1262" s="103"/>
      <c r="AY1262" s="391">
        <f t="shared" si="873"/>
        <v>0</v>
      </c>
      <c r="AZ1262" s="95" t="str">
        <f t="shared" si="874"/>
        <v/>
      </c>
      <c r="BA1262" s="49" t="str">
        <f t="shared" si="869"/>
        <v>鹿児島県霧島市牧園町三体堂７７０－５－１～２</v>
      </c>
      <c r="BB1262" s="48">
        <f t="shared" si="870"/>
        <v>2</v>
      </c>
      <c r="BC1262" s="96">
        <f t="shared" si="875"/>
        <v>0</v>
      </c>
      <c r="BD1262" s="89">
        <f t="shared" si="876"/>
        <v>0</v>
      </c>
      <c r="BE1262" s="97">
        <f t="shared" si="877"/>
        <v>0</v>
      </c>
      <c r="BF1262" s="97" t="str">
        <f t="shared" si="878"/>
        <v/>
      </c>
      <c r="BG1262" s="97">
        <f t="shared" si="879"/>
        <v>0</v>
      </c>
      <c r="BH1262" s="97">
        <f t="shared" si="880"/>
        <v>0</v>
      </c>
      <c r="BI1262" s="97">
        <f t="shared" si="881"/>
        <v>0</v>
      </c>
      <c r="BJ1262" s="97">
        <f t="shared" si="882"/>
        <v>0</v>
      </c>
      <c r="BK1262" s="97">
        <f t="shared" si="883"/>
        <v>0</v>
      </c>
      <c r="BL1262" s="97">
        <f t="shared" si="884"/>
        <v>0</v>
      </c>
      <c r="BM1262" s="97">
        <f t="shared" si="885"/>
        <v>0</v>
      </c>
      <c r="BN1262" s="97">
        <f t="shared" si="886"/>
        <v>0</v>
      </c>
      <c r="BO1262" s="97">
        <f t="shared" si="887"/>
        <v>0</v>
      </c>
      <c r="BP1262" s="97">
        <f t="shared" si="888"/>
        <v>0</v>
      </c>
      <c r="BQ1262" s="97">
        <f t="shared" si="889"/>
        <v>0</v>
      </c>
      <c r="BR1262" s="97">
        <f t="shared" si="890"/>
        <v>0</v>
      </c>
      <c r="BS1262" s="98" t="e">
        <f t="shared" si="891"/>
        <v>#VALUE!</v>
      </c>
      <c r="BT1262" s="184"/>
      <c r="BV1262" s="103"/>
    </row>
    <row r="1263" spans="1:74" ht="31.5" customHeight="1" x14ac:dyDescent="0.25">
      <c r="A1263" s="74">
        <v>46</v>
      </c>
      <c r="B1263" s="75">
        <v>868</v>
      </c>
      <c r="C1263" s="114" t="s">
        <v>66</v>
      </c>
      <c r="D1263" s="76" t="s">
        <v>2988</v>
      </c>
      <c r="E1263" s="76" t="s">
        <v>1776</v>
      </c>
      <c r="F1263" s="101"/>
      <c r="G1263" s="101"/>
      <c r="H1263" s="101"/>
      <c r="I1263" s="101"/>
      <c r="J1263" s="257"/>
      <c r="K1263" s="101"/>
      <c r="L1263" s="101"/>
      <c r="M1263" s="77" t="s">
        <v>3612</v>
      </c>
      <c r="N1263" s="114" t="s">
        <v>1780</v>
      </c>
      <c r="O1263" s="114"/>
      <c r="P1263" s="49"/>
      <c r="Q1263" s="49" t="s">
        <v>370</v>
      </c>
      <c r="R1263" s="103"/>
      <c r="S1263" s="48" t="s">
        <v>1853</v>
      </c>
      <c r="T1263" s="76" t="s">
        <v>65</v>
      </c>
      <c r="U1263" s="89"/>
      <c r="V1263" s="90">
        <v>2</v>
      </c>
      <c r="W1263" s="399">
        <f t="shared" si="867"/>
        <v>6029500</v>
      </c>
      <c r="X1263" s="171" t="s">
        <v>3491</v>
      </c>
      <c r="Y1263" s="121"/>
      <c r="Z1263" s="482" t="s">
        <v>4575</v>
      </c>
      <c r="AA1263" s="482" t="s">
        <v>4575</v>
      </c>
      <c r="AB1263" s="482" t="s">
        <v>4576</v>
      </c>
      <c r="AC1263" s="121"/>
      <c r="AD1263" s="132">
        <v>43272</v>
      </c>
      <c r="AE1263" s="132"/>
      <c r="AF1263" s="132" t="str">
        <f t="shared" si="871"/>
        <v/>
      </c>
      <c r="AG1263" s="132">
        <f t="shared" si="872"/>
        <v>43272</v>
      </c>
      <c r="AH1263" s="132"/>
      <c r="AI1263" s="132"/>
      <c r="AJ1263" s="132"/>
      <c r="AK1263" s="112"/>
      <c r="AL1263" s="132"/>
      <c r="AM1263" s="213"/>
      <c r="AN1263" s="111">
        <v>12059000</v>
      </c>
      <c r="AO1263" s="49" t="str">
        <f t="shared" si="868"/>
        <v>鹿児島県霧島市牧園町三体堂７７０－５－１～２</v>
      </c>
      <c r="AP1263" s="49"/>
      <c r="AQ1263" s="89"/>
      <c r="AR1263" s="93"/>
      <c r="AS1263" s="89"/>
      <c r="AT1263" s="93"/>
      <c r="AU1263" s="89"/>
      <c r="AV1263" s="93"/>
      <c r="AW1263" s="107"/>
      <c r="AX1263" s="103"/>
      <c r="AY1263" s="391">
        <f t="shared" si="873"/>
        <v>0</v>
      </c>
      <c r="AZ1263" s="95" t="str">
        <f t="shared" si="874"/>
        <v/>
      </c>
      <c r="BA1263" s="49" t="str">
        <f t="shared" si="869"/>
        <v>鹿児島県霧島市牧園町三体堂７７０－５－１～２</v>
      </c>
      <c r="BB1263" s="48">
        <f t="shared" si="870"/>
        <v>2</v>
      </c>
      <c r="BC1263" s="96">
        <f t="shared" si="875"/>
        <v>0</v>
      </c>
      <c r="BD1263" s="89">
        <f t="shared" si="876"/>
        <v>0</v>
      </c>
      <c r="BE1263" s="97">
        <f t="shared" si="877"/>
        <v>0</v>
      </c>
      <c r="BF1263" s="97" t="str">
        <f t="shared" si="878"/>
        <v/>
      </c>
      <c r="BG1263" s="97">
        <f t="shared" si="879"/>
        <v>0</v>
      </c>
      <c r="BH1263" s="97">
        <f t="shared" si="880"/>
        <v>0</v>
      </c>
      <c r="BI1263" s="97">
        <f t="shared" si="881"/>
        <v>0</v>
      </c>
      <c r="BJ1263" s="97">
        <f t="shared" si="882"/>
        <v>0</v>
      </c>
      <c r="BK1263" s="97">
        <f t="shared" si="883"/>
        <v>0</v>
      </c>
      <c r="BL1263" s="97">
        <f t="shared" si="884"/>
        <v>0</v>
      </c>
      <c r="BM1263" s="97">
        <f t="shared" si="885"/>
        <v>0</v>
      </c>
      <c r="BN1263" s="97">
        <f t="shared" si="886"/>
        <v>0</v>
      </c>
      <c r="BO1263" s="97">
        <f t="shared" si="887"/>
        <v>0</v>
      </c>
      <c r="BP1263" s="97">
        <f t="shared" si="888"/>
        <v>0</v>
      </c>
      <c r="BQ1263" s="97">
        <f t="shared" si="889"/>
        <v>0</v>
      </c>
      <c r="BR1263" s="97">
        <f t="shared" si="890"/>
        <v>0</v>
      </c>
      <c r="BS1263" s="98" t="e">
        <f t="shared" si="891"/>
        <v>#VALUE!</v>
      </c>
      <c r="BT1263" s="184"/>
      <c r="BV1263" s="103"/>
    </row>
    <row r="1264" spans="1:74" ht="31.5" customHeight="1" x14ac:dyDescent="0.25">
      <c r="A1264" s="74">
        <v>46</v>
      </c>
      <c r="B1264" s="75">
        <v>867</v>
      </c>
      <c r="C1264" s="114" t="s">
        <v>66</v>
      </c>
      <c r="D1264" s="76" t="s">
        <v>2988</v>
      </c>
      <c r="E1264" s="76" t="s">
        <v>1776</v>
      </c>
      <c r="F1264" s="101"/>
      <c r="G1264" s="101"/>
      <c r="H1264" s="101"/>
      <c r="I1264" s="101"/>
      <c r="J1264" s="257"/>
      <c r="K1264" s="101"/>
      <c r="L1264" s="101"/>
      <c r="M1264" s="77" t="s">
        <v>3612</v>
      </c>
      <c r="N1264" s="114" t="s">
        <v>1780</v>
      </c>
      <c r="O1264" s="114"/>
      <c r="P1264" s="49"/>
      <c r="Q1264" s="49" t="s">
        <v>370</v>
      </c>
      <c r="R1264" s="103"/>
      <c r="S1264" s="48" t="s">
        <v>1853</v>
      </c>
      <c r="T1264" s="76" t="s">
        <v>65</v>
      </c>
      <c r="U1264" s="89"/>
      <c r="V1264" s="90">
        <v>2</v>
      </c>
      <c r="W1264" s="399">
        <f t="shared" si="867"/>
        <v>5751000</v>
      </c>
      <c r="X1264" s="171" t="s">
        <v>3491</v>
      </c>
      <c r="Y1264" s="121"/>
      <c r="Z1264" s="482" t="s">
        <v>4575</v>
      </c>
      <c r="AA1264" s="482" t="s">
        <v>4575</v>
      </c>
      <c r="AB1264" s="482" t="s">
        <v>4576</v>
      </c>
      <c r="AC1264" s="121"/>
      <c r="AD1264" s="132">
        <v>43028</v>
      </c>
      <c r="AE1264" s="132"/>
      <c r="AF1264" s="132" t="str">
        <f t="shared" si="871"/>
        <v/>
      </c>
      <c r="AG1264" s="132">
        <f t="shared" si="872"/>
        <v>43028</v>
      </c>
      <c r="AH1264" s="132"/>
      <c r="AI1264" s="132"/>
      <c r="AJ1264" s="132"/>
      <c r="AK1264" s="112"/>
      <c r="AL1264" s="132"/>
      <c r="AM1264" s="213"/>
      <c r="AN1264" s="111">
        <v>11502000</v>
      </c>
      <c r="AO1264" s="49" t="str">
        <f t="shared" si="868"/>
        <v>鹿児島県霧島市牧園町三体堂７７０－５－１～２</v>
      </c>
      <c r="AP1264" s="49"/>
      <c r="AQ1264" s="89"/>
      <c r="AR1264" s="93"/>
      <c r="AS1264" s="89"/>
      <c r="AT1264" s="93"/>
      <c r="AU1264" s="89"/>
      <c r="AV1264" s="93"/>
      <c r="AW1264" s="107"/>
      <c r="AX1264" s="103"/>
      <c r="AY1264" s="391">
        <f t="shared" si="873"/>
        <v>0</v>
      </c>
      <c r="AZ1264" s="95" t="str">
        <f t="shared" si="874"/>
        <v/>
      </c>
      <c r="BA1264" s="49" t="str">
        <f t="shared" si="869"/>
        <v>鹿児島県霧島市牧園町三体堂７７０－５－１～２</v>
      </c>
      <c r="BB1264" s="48">
        <f t="shared" si="870"/>
        <v>2</v>
      </c>
      <c r="BC1264" s="96">
        <f t="shared" si="875"/>
        <v>0</v>
      </c>
      <c r="BD1264" s="89">
        <f t="shared" si="876"/>
        <v>0</v>
      </c>
      <c r="BE1264" s="97">
        <f t="shared" si="877"/>
        <v>0</v>
      </c>
      <c r="BF1264" s="97" t="str">
        <f t="shared" si="878"/>
        <v/>
      </c>
      <c r="BG1264" s="97">
        <f t="shared" si="879"/>
        <v>0</v>
      </c>
      <c r="BH1264" s="97">
        <f t="shared" si="880"/>
        <v>0</v>
      </c>
      <c r="BI1264" s="97">
        <f t="shared" si="881"/>
        <v>0</v>
      </c>
      <c r="BJ1264" s="97">
        <f t="shared" si="882"/>
        <v>0</v>
      </c>
      <c r="BK1264" s="97">
        <f t="shared" si="883"/>
        <v>0</v>
      </c>
      <c r="BL1264" s="97">
        <f t="shared" si="884"/>
        <v>0</v>
      </c>
      <c r="BM1264" s="97">
        <f t="shared" si="885"/>
        <v>0</v>
      </c>
      <c r="BN1264" s="97">
        <f t="shared" si="886"/>
        <v>0</v>
      </c>
      <c r="BO1264" s="97">
        <f t="shared" si="887"/>
        <v>0</v>
      </c>
      <c r="BP1264" s="97">
        <f t="shared" si="888"/>
        <v>0</v>
      </c>
      <c r="BQ1264" s="97">
        <f t="shared" si="889"/>
        <v>0</v>
      </c>
      <c r="BR1264" s="97">
        <f t="shared" si="890"/>
        <v>0</v>
      </c>
      <c r="BS1264" s="98" t="e">
        <f t="shared" si="891"/>
        <v>#VALUE!</v>
      </c>
      <c r="BT1264" s="184"/>
      <c r="BV1264" s="103"/>
    </row>
    <row r="1265" spans="1:74" ht="31.5" customHeight="1" x14ac:dyDescent="0.25">
      <c r="A1265" s="74">
        <v>46</v>
      </c>
      <c r="B1265" s="75">
        <v>866</v>
      </c>
      <c r="C1265" s="114" t="s">
        <v>66</v>
      </c>
      <c r="D1265" s="76" t="s">
        <v>2988</v>
      </c>
      <c r="E1265" s="76" t="s">
        <v>1776</v>
      </c>
      <c r="F1265" s="101"/>
      <c r="G1265" s="101"/>
      <c r="H1265" s="101"/>
      <c r="I1265" s="101"/>
      <c r="J1265" s="257"/>
      <c r="K1265" s="101"/>
      <c r="L1265" s="101"/>
      <c r="M1265" s="77" t="s">
        <v>3612</v>
      </c>
      <c r="N1265" s="114" t="s">
        <v>1780</v>
      </c>
      <c r="O1265" s="114"/>
      <c r="P1265" s="49"/>
      <c r="Q1265" s="49" t="s">
        <v>370</v>
      </c>
      <c r="R1265" s="103"/>
      <c r="S1265" s="48" t="s">
        <v>1853</v>
      </c>
      <c r="T1265" s="76" t="s">
        <v>65</v>
      </c>
      <c r="U1265" s="89"/>
      <c r="V1265" s="90">
        <v>2</v>
      </c>
      <c r="W1265" s="399">
        <f t="shared" si="867"/>
        <v>5635500</v>
      </c>
      <c r="X1265" s="171" t="s">
        <v>3491</v>
      </c>
      <c r="Y1265" s="121"/>
      <c r="Z1265" s="482" t="s">
        <v>4575</v>
      </c>
      <c r="AA1265" s="482" t="s">
        <v>4575</v>
      </c>
      <c r="AB1265" s="482" t="s">
        <v>4576</v>
      </c>
      <c r="AC1265" s="121"/>
      <c r="AD1265" s="132">
        <v>43119</v>
      </c>
      <c r="AE1265" s="132"/>
      <c r="AF1265" s="132" t="str">
        <f t="shared" si="871"/>
        <v/>
      </c>
      <c r="AG1265" s="132">
        <f t="shared" si="872"/>
        <v>43119</v>
      </c>
      <c r="AH1265" s="132"/>
      <c r="AI1265" s="132"/>
      <c r="AJ1265" s="132"/>
      <c r="AK1265" s="112"/>
      <c r="AL1265" s="132"/>
      <c r="AM1265" s="213"/>
      <c r="AN1265" s="111">
        <v>11271000</v>
      </c>
      <c r="AO1265" s="49" t="str">
        <f t="shared" si="868"/>
        <v>鹿児島県霧島市牧園町三体堂７７０－５－１～２</v>
      </c>
      <c r="AP1265" s="49"/>
      <c r="AQ1265" s="89"/>
      <c r="AR1265" s="93"/>
      <c r="AS1265" s="89"/>
      <c r="AT1265" s="93"/>
      <c r="AU1265" s="89"/>
      <c r="AV1265" s="93"/>
      <c r="AW1265" s="107"/>
      <c r="AX1265" s="103"/>
      <c r="AY1265" s="391">
        <f t="shared" si="873"/>
        <v>0</v>
      </c>
      <c r="AZ1265" s="95" t="str">
        <f t="shared" si="874"/>
        <v/>
      </c>
      <c r="BA1265" s="49" t="str">
        <f t="shared" si="869"/>
        <v>鹿児島県霧島市牧園町三体堂７７０－５－１～２</v>
      </c>
      <c r="BB1265" s="48">
        <f t="shared" si="870"/>
        <v>2</v>
      </c>
      <c r="BC1265" s="96">
        <f t="shared" si="875"/>
        <v>0</v>
      </c>
      <c r="BD1265" s="89">
        <f t="shared" si="876"/>
        <v>0</v>
      </c>
      <c r="BE1265" s="97">
        <f t="shared" si="877"/>
        <v>0</v>
      </c>
      <c r="BF1265" s="97" t="str">
        <f t="shared" si="878"/>
        <v/>
      </c>
      <c r="BG1265" s="97">
        <f t="shared" si="879"/>
        <v>0</v>
      </c>
      <c r="BH1265" s="97">
        <f t="shared" si="880"/>
        <v>0</v>
      </c>
      <c r="BI1265" s="97">
        <f t="shared" si="881"/>
        <v>0</v>
      </c>
      <c r="BJ1265" s="97">
        <f t="shared" si="882"/>
        <v>0</v>
      </c>
      <c r="BK1265" s="97">
        <f t="shared" si="883"/>
        <v>0</v>
      </c>
      <c r="BL1265" s="97">
        <f t="shared" si="884"/>
        <v>0</v>
      </c>
      <c r="BM1265" s="97">
        <f t="shared" si="885"/>
        <v>0</v>
      </c>
      <c r="BN1265" s="97">
        <f t="shared" si="886"/>
        <v>0</v>
      </c>
      <c r="BO1265" s="97">
        <f t="shared" si="887"/>
        <v>0</v>
      </c>
      <c r="BP1265" s="97">
        <f t="shared" si="888"/>
        <v>0</v>
      </c>
      <c r="BQ1265" s="97">
        <f t="shared" si="889"/>
        <v>0</v>
      </c>
      <c r="BR1265" s="116">
        <f t="shared" si="890"/>
        <v>0</v>
      </c>
      <c r="BS1265" s="117" t="e">
        <f t="shared" si="891"/>
        <v>#VALUE!</v>
      </c>
      <c r="BT1265" s="184"/>
      <c r="BV1265" s="103"/>
    </row>
    <row r="1266" spans="1:74" ht="31.5" customHeight="1" x14ac:dyDescent="0.25">
      <c r="A1266" s="74">
        <v>46</v>
      </c>
      <c r="B1266" s="75">
        <v>873</v>
      </c>
      <c r="C1266" s="114" t="s">
        <v>66</v>
      </c>
      <c r="D1266" s="76" t="s">
        <v>2988</v>
      </c>
      <c r="E1266" s="76" t="s">
        <v>1777</v>
      </c>
      <c r="F1266" s="101"/>
      <c r="G1266" s="101"/>
      <c r="H1266" s="101"/>
      <c r="I1266" s="101"/>
      <c r="J1266" s="257"/>
      <c r="K1266" s="101"/>
      <c r="L1266" s="101"/>
      <c r="M1266" s="77" t="s">
        <v>3612</v>
      </c>
      <c r="N1266" s="114" t="s">
        <v>1781</v>
      </c>
      <c r="O1266" s="114"/>
      <c r="P1266" s="49"/>
      <c r="Q1266" s="49" t="s">
        <v>371</v>
      </c>
      <c r="R1266" s="103"/>
      <c r="S1266" s="48" t="s">
        <v>1853</v>
      </c>
      <c r="T1266" s="76" t="s">
        <v>65</v>
      </c>
      <c r="U1266" s="89"/>
      <c r="V1266" s="90">
        <v>2</v>
      </c>
      <c r="W1266" s="399">
        <f t="shared" si="867"/>
        <v>520711000</v>
      </c>
      <c r="X1266" s="171" t="s">
        <v>3492</v>
      </c>
      <c r="Y1266" s="121"/>
      <c r="Z1266" s="482" t="s">
        <v>4576</v>
      </c>
      <c r="AA1266" s="482" t="s">
        <v>4575</v>
      </c>
      <c r="AB1266" s="482" t="s">
        <v>4576</v>
      </c>
      <c r="AC1266" s="121"/>
      <c r="AD1266" s="132">
        <v>42865</v>
      </c>
      <c r="AE1266" s="132"/>
      <c r="AF1266" s="132" t="str">
        <f t="shared" si="871"/>
        <v/>
      </c>
      <c r="AG1266" s="132">
        <f t="shared" si="872"/>
        <v>42865</v>
      </c>
      <c r="AH1266" s="132"/>
      <c r="AI1266" s="132"/>
      <c r="AJ1266" s="132"/>
      <c r="AK1266" s="112"/>
      <c r="AL1266" s="132"/>
      <c r="AM1266" s="213"/>
      <c r="AN1266" s="111">
        <v>1041422000</v>
      </c>
      <c r="AO1266" s="49" t="str">
        <f t="shared" si="868"/>
        <v>鹿児島県霧島市牧園町宿窪田２６３４－５</v>
      </c>
      <c r="AP1266" s="49"/>
      <c r="AQ1266" s="89"/>
      <c r="AR1266" s="93"/>
      <c r="AS1266" s="89"/>
      <c r="AT1266" s="93"/>
      <c r="AU1266" s="89"/>
      <c r="AV1266" s="93"/>
      <c r="AW1266" s="107"/>
      <c r="AX1266" s="103"/>
      <c r="AY1266" s="391">
        <f t="shared" si="873"/>
        <v>0</v>
      </c>
      <c r="AZ1266" s="95" t="str">
        <f t="shared" si="874"/>
        <v/>
      </c>
      <c r="BA1266" s="49" t="str">
        <f t="shared" si="869"/>
        <v>鹿児島県霧島市牧園町宿窪田２６３４－５</v>
      </c>
      <c r="BB1266" s="48">
        <f t="shared" si="870"/>
        <v>2</v>
      </c>
      <c r="BC1266" s="96">
        <f t="shared" si="875"/>
        <v>0</v>
      </c>
      <c r="BD1266" s="89">
        <f t="shared" si="876"/>
        <v>0</v>
      </c>
      <c r="BE1266" s="97">
        <f t="shared" si="877"/>
        <v>0</v>
      </c>
      <c r="BF1266" s="97" t="str">
        <f t="shared" si="878"/>
        <v/>
      </c>
      <c r="BG1266" s="97">
        <f t="shared" si="879"/>
        <v>0</v>
      </c>
      <c r="BH1266" s="97">
        <f t="shared" si="880"/>
        <v>0</v>
      </c>
      <c r="BI1266" s="97">
        <f t="shared" si="881"/>
        <v>0</v>
      </c>
      <c r="BJ1266" s="97">
        <f t="shared" si="882"/>
        <v>0</v>
      </c>
      <c r="BK1266" s="97">
        <f t="shared" si="883"/>
        <v>0</v>
      </c>
      <c r="BL1266" s="97">
        <f t="shared" si="884"/>
        <v>0</v>
      </c>
      <c r="BM1266" s="97">
        <f t="shared" si="885"/>
        <v>0</v>
      </c>
      <c r="BN1266" s="97">
        <f t="shared" si="886"/>
        <v>0</v>
      </c>
      <c r="BO1266" s="97">
        <f t="shared" si="887"/>
        <v>0</v>
      </c>
      <c r="BP1266" s="97">
        <f t="shared" si="888"/>
        <v>0</v>
      </c>
      <c r="BQ1266" s="97">
        <f t="shared" si="889"/>
        <v>0</v>
      </c>
      <c r="BR1266" s="116">
        <f t="shared" si="890"/>
        <v>0</v>
      </c>
      <c r="BS1266" s="117" t="e">
        <f t="shared" si="891"/>
        <v>#VALUE!</v>
      </c>
      <c r="BT1266" s="184"/>
      <c r="BV1266" s="103"/>
    </row>
    <row r="1267" spans="1:74" ht="31.5" customHeight="1" x14ac:dyDescent="0.25">
      <c r="A1267" s="74">
        <v>46</v>
      </c>
      <c r="B1267" s="75">
        <v>872</v>
      </c>
      <c r="C1267" s="114" t="s">
        <v>66</v>
      </c>
      <c r="D1267" s="76" t="s">
        <v>2988</v>
      </c>
      <c r="E1267" s="76" t="s">
        <v>1777</v>
      </c>
      <c r="F1267" s="101"/>
      <c r="G1267" s="101"/>
      <c r="H1267" s="101"/>
      <c r="I1267" s="101"/>
      <c r="J1267" s="257"/>
      <c r="K1267" s="101"/>
      <c r="L1267" s="101"/>
      <c r="M1267" s="77" t="s">
        <v>3612</v>
      </c>
      <c r="N1267" s="114" t="s">
        <v>1781</v>
      </c>
      <c r="O1267" s="114"/>
      <c r="P1267" s="49"/>
      <c r="Q1267" s="49" t="s">
        <v>371</v>
      </c>
      <c r="R1267" s="103"/>
      <c r="S1267" s="48" t="s">
        <v>1853</v>
      </c>
      <c r="T1267" s="76" t="s">
        <v>65</v>
      </c>
      <c r="U1267" s="89"/>
      <c r="V1267" s="90">
        <v>2</v>
      </c>
      <c r="W1267" s="399">
        <f t="shared" si="867"/>
        <v>19650000</v>
      </c>
      <c r="X1267" s="171" t="s">
        <v>3492</v>
      </c>
      <c r="Y1267" s="121"/>
      <c r="Z1267" s="482" t="s">
        <v>4576</v>
      </c>
      <c r="AA1267" s="482" t="s">
        <v>4575</v>
      </c>
      <c r="AB1267" s="482" t="s">
        <v>4576</v>
      </c>
      <c r="AC1267" s="121"/>
      <c r="AD1267" s="132">
        <v>43272</v>
      </c>
      <c r="AE1267" s="132"/>
      <c r="AF1267" s="132" t="str">
        <f t="shared" si="871"/>
        <v/>
      </c>
      <c r="AG1267" s="132">
        <f t="shared" si="872"/>
        <v>43272</v>
      </c>
      <c r="AH1267" s="132"/>
      <c r="AI1267" s="132"/>
      <c r="AJ1267" s="132"/>
      <c r="AK1267" s="112"/>
      <c r="AL1267" s="132"/>
      <c r="AM1267" s="213"/>
      <c r="AN1267" s="111">
        <v>39300000</v>
      </c>
      <c r="AO1267" s="49" t="str">
        <f t="shared" si="868"/>
        <v>鹿児島県霧島市牧園町宿窪田２６３４－５</v>
      </c>
      <c r="AP1267" s="49"/>
      <c r="AQ1267" s="89"/>
      <c r="AR1267" s="93"/>
      <c r="AS1267" s="89"/>
      <c r="AT1267" s="93"/>
      <c r="AU1267" s="89"/>
      <c r="AV1267" s="93"/>
      <c r="AW1267" s="107"/>
      <c r="AX1267" s="103"/>
      <c r="AY1267" s="391">
        <f t="shared" si="873"/>
        <v>0</v>
      </c>
      <c r="AZ1267" s="95" t="str">
        <f t="shared" si="874"/>
        <v/>
      </c>
      <c r="BA1267" s="49" t="str">
        <f t="shared" si="869"/>
        <v>鹿児島県霧島市牧園町宿窪田２６３４－５</v>
      </c>
      <c r="BB1267" s="48">
        <f t="shared" si="870"/>
        <v>2</v>
      </c>
      <c r="BC1267" s="96">
        <f t="shared" si="875"/>
        <v>0</v>
      </c>
      <c r="BD1267" s="89">
        <f t="shared" si="876"/>
        <v>0</v>
      </c>
      <c r="BE1267" s="97">
        <f t="shared" si="877"/>
        <v>0</v>
      </c>
      <c r="BF1267" s="97" t="str">
        <f t="shared" si="878"/>
        <v/>
      </c>
      <c r="BG1267" s="97">
        <f t="shared" si="879"/>
        <v>0</v>
      </c>
      <c r="BH1267" s="97">
        <f t="shared" si="880"/>
        <v>0</v>
      </c>
      <c r="BI1267" s="97">
        <f t="shared" si="881"/>
        <v>0</v>
      </c>
      <c r="BJ1267" s="97">
        <f t="shared" si="882"/>
        <v>0</v>
      </c>
      <c r="BK1267" s="97">
        <f t="shared" si="883"/>
        <v>0</v>
      </c>
      <c r="BL1267" s="97">
        <f t="shared" si="884"/>
        <v>0</v>
      </c>
      <c r="BM1267" s="97">
        <f t="shared" si="885"/>
        <v>0</v>
      </c>
      <c r="BN1267" s="97">
        <f t="shared" si="886"/>
        <v>0</v>
      </c>
      <c r="BO1267" s="97">
        <f t="shared" si="887"/>
        <v>0</v>
      </c>
      <c r="BP1267" s="97">
        <f t="shared" si="888"/>
        <v>0</v>
      </c>
      <c r="BQ1267" s="97">
        <f t="shared" si="889"/>
        <v>0</v>
      </c>
      <c r="BR1267" s="116">
        <f t="shared" si="890"/>
        <v>0</v>
      </c>
      <c r="BS1267" s="117" t="e">
        <f t="shared" si="891"/>
        <v>#VALUE!</v>
      </c>
      <c r="BT1267" s="184"/>
      <c r="BV1267" s="103"/>
    </row>
    <row r="1268" spans="1:74" ht="31.5" customHeight="1" x14ac:dyDescent="0.25">
      <c r="A1268" s="74">
        <v>46</v>
      </c>
      <c r="B1268" s="75">
        <v>871</v>
      </c>
      <c r="C1268" s="114" t="s">
        <v>66</v>
      </c>
      <c r="D1268" s="76" t="s">
        <v>2988</v>
      </c>
      <c r="E1268" s="76" t="s">
        <v>1777</v>
      </c>
      <c r="F1268" s="101"/>
      <c r="G1268" s="101"/>
      <c r="H1268" s="101"/>
      <c r="I1268" s="101"/>
      <c r="J1268" s="257"/>
      <c r="K1268" s="101"/>
      <c r="L1268" s="101"/>
      <c r="M1268" s="77" t="s">
        <v>3612</v>
      </c>
      <c r="N1268" s="114" t="s">
        <v>1781</v>
      </c>
      <c r="O1268" s="114"/>
      <c r="P1268" s="49"/>
      <c r="Q1268" s="49" t="s">
        <v>371</v>
      </c>
      <c r="R1268" s="103"/>
      <c r="S1268" s="48" t="s">
        <v>1853</v>
      </c>
      <c r="T1268" s="76" t="s">
        <v>65</v>
      </c>
      <c r="U1268" s="89"/>
      <c r="V1268" s="90">
        <v>2</v>
      </c>
      <c r="W1268" s="399">
        <f t="shared" si="867"/>
        <v>15268500</v>
      </c>
      <c r="X1268" s="171" t="s">
        <v>3492</v>
      </c>
      <c r="Y1268" s="121"/>
      <c r="Z1268" s="482" t="s">
        <v>4576</v>
      </c>
      <c r="AA1268" s="482" t="s">
        <v>4575</v>
      </c>
      <c r="AB1268" s="482" t="s">
        <v>4576</v>
      </c>
      <c r="AC1268" s="121"/>
      <c r="AD1268" s="132">
        <v>43119</v>
      </c>
      <c r="AE1268" s="132"/>
      <c r="AF1268" s="132" t="str">
        <f t="shared" si="871"/>
        <v/>
      </c>
      <c r="AG1268" s="132">
        <f t="shared" si="872"/>
        <v>43119</v>
      </c>
      <c r="AH1268" s="132"/>
      <c r="AI1268" s="132"/>
      <c r="AJ1268" s="132"/>
      <c r="AK1268" s="112"/>
      <c r="AL1268" s="132"/>
      <c r="AM1268" s="213"/>
      <c r="AN1268" s="111">
        <v>30537000</v>
      </c>
      <c r="AO1268" s="49" t="str">
        <f t="shared" si="868"/>
        <v>鹿児島県霧島市牧園町宿窪田２６３４－５</v>
      </c>
      <c r="AP1268" s="49"/>
      <c r="AQ1268" s="89"/>
      <c r="AR1268" s="93"/>
      <c r="AS1268" s="89"/>
      <c r="AT1268" s="93"/>
      <c r="AU1268" s="89"/>
      <c r="AV1268" s="93"/>
      <c r="AW1268" s="107"/>
      <c r="AX1268" s="103"/>
      <c r="AY1268" s="391">
        <f t="shared" si="873"/>
        <v>0</v>
      </c>
      <c r="AZ1268" s="95" t="str">
        <f t="shared" si="874"/>
        <v/>
      </c>
      <c r="BA1268" s="49" t="str">
        <f t="shared" si="869"/>
        <v>鹿児島県霧島市牧園町宿窪田２６３４－５</v>
      </c>
      <c r="BB1268" s="48">
        <f t="shared" si="870"/>
        <v>2</v>
      </c>
      <c r="BC1268" s="96">
        <f t="shared" si="875"/>
        <v>0</v>
      </c>
      <c r="BD1268" s="89">
        <f t="shared" si="876"/>
        <v>0</v>
      </c>
      <c r="BE1268" s="97">
        <f t="shared" si="877"/>
        <v>0</v>
      </c>
      <c r="BF1268" s="97" t="str">
        <f t="shared" si="878"/>
        <v/>
      </c>
      <c r="BG1268" s="97">
        <f t="shared" si="879"/>
        <v>0</v>
      </c>
      <c r="BH1268" s="97">
        <f t="shared" si="880"/>
        <v>0</v>
      </c>
      <c r="BI1268" s="97">
        <f t="shared" si="881"/>
        <v>0</v>
      </c>
      <c r="BJ1268" s="97">
        <f t="shared" si="882"/>
        <v>0</v>
      </c>
      <c r="BK1268" s="97">
        <f t="shared" si="883"/>
        <v>0</v>
      </c>
      <c r="BL1268" s="97">
        <f t="shared" si="884"/>
        <v>0</v>
      </c>
      <c r="BM1268" s="97">
        <f t="shared" si="885"/>
        <v>0</v>
      </c>
      <c r="BN1268" s="97">
        <f t="shared" si="886"/>
        <v>0</v>
      </c>
      <c r="BO1268" s="97">
        <f t="shared" si="887"/>
        <v>0</v>
      </c>
      <c r="BP1268" s="97">
        <f t="shared" si="888"/>
        <v>0</v>
      </c>
      <c r="BQ1268" s="97">
        <f t="shared" si="889"/>
        <v>0</v>
      </c>
      <c r="BR1268" s="116">
        <f t="shared" si="890"/>
        <v>0</v>
      </c>
      <c r="BS1268" s="117" t="e">
        <f t="shared" si="891"/>
        <v>#VALUE!</v>
      </c>
      <c r="BT1268" s="184"/>
      <c r="BV1268" s="103"/>
    </row>
    <row r="1269" spans="1:74" ht="31.5" customHeight="1" x14ac:dyDescent="0.25">
      <c r="A1269" s="74">
        <v>46</v>
      </c>
      <c r="B1269" s="75">
        <v>870</v>
      </c>
      <c r="C1269" s="114" t="s">
        <v>66</v>
      </c>
      <c r="D1269" s="76" t="s">
        <v>2988</v>
      </c>
      <c r="E1269" s="76" t="s">
        <v>1777</v>
      </c>
      <c r="F1269" s="101"/>
      <c r="G1269" s="101"/>
      <c r="H1269" s="101"/>
      <c r="I1269" s="101"/>
      <c r="J1269" s="257"/>
      <c r="K1269" s="101"/>
      <c r="L1269" s="101"/>
      <c r="M1269" s="77" t="s">
        <v>3612</v>
      </c>
      <c r="N1269" s="114" t="s">
        <v>1781</v>
      </c>
      <c r="O1269" s="114"/>
      <c r="P1269" s="49"/>
      <c r="Q1269" s="49" t="s">
        <v>371</v>
      </c>
      <c r="R1269" s="103"/>
      <c r="S1269" s="48" t="s">
        <v>1853</v>
      </c>
      <c r="T1269" s="76" t="s">
        <v>65</v>
      </c>
      <c r="U1269" s="89"/>
      <c r="V1269" s="90">
        <v>2</v>
      </c>
      <c r="W1269" s="399">
        <f t="shared" si="867"/>
        <v>11909500</v>
      </c>
      <c r="X1269" s="171" t="s">
        <v>3492</v>
      </c>
      <c r="Y1269" s="121"/>
      <c r="Z1269" s="482" t="s">
        <v>4576</v>
      </c>
      <c r="AA1269" s="482" t="s">
        <v>4575</v>
      </c>
      <c r="AB1269" s="482" t="s">
        <v>4576</v>
      </c>
      <c r="AC1269" s="121"/>
      <c r="AD1269" s="132">
        <v>43028</v>
      </c>
      <c r="AE1269" s="132"/>
      <c r="AF1269" s="132" t="str">
        <f t="shared" si="871"/>
        <v/>
      </c>
      <c r="AG1269" s="132">
        <f t="shared" si="872"/>
        <v>43028</v>
      </c>
      <c r="AH1269" s="132"/>
      <c r="AI1269" s="132"/>
      <c r="AJ1269" s="132"/>
      <c r="AK1269" s="112"/>
      <c r="AL1269" s="132"/>
      <c r="AM1269" s="213"/>
      <c r="AN1269" s="111">
        <v>23819000</v>
      </c>
      <c r="AO1269" s="49" t="str">
        <f t="shared" si="868"/>
        <v>鹿児島県霧島市牧園町宿窪田２６３４－５</v>
      </c>
      <c r="AP1269" s="49"/>
      <c r="AQ1269" s="89"/>
      <c r="AR1269" s="93"/>
      <c r="AS1269" s="89"/>
      <c r="AT1269" s="93"/>
      <c r="AU1269" s="89"/>
      <c r="AV1269" s="93"/>
      <c r="AW1269" s="107"/>
      <c r="AX1269" s="103"/>
      <c r="AY1269" s="391">
        <f t="shared" si="873"/>
        <v>0</v>
      </c>
      <c r="AZ1269" s="95" t="str">
        <f t="shared" si="874"/>
        <v/>
      </c>
      <c r="BA1269" s="49" t="str">
        <f t="shared" si="869"/>
        <v>鹿児島県霧島市牧園町宿窪田２６３４－５</v>
      </c>
      <c r="BB1269" s="48">
        <f t="shared" si="870"/>
        <v>2</v>
      </c>
      <c r="BC1269" s="96">
        <f t="shared" si="875"/>
        <v>0</v>
      </c>
      <c r="BD1269" s="89">
        <f t="shared" si="876"/>
        <v>0</v>
      </c>
      <c r="BE1269" s="97">
        <f t="shared" si="877"/>
        <v>0</v>
      </c>
      <c r="BF1269" s="97" t="str">
        <f t="shared" si="878"/>
        <v/>
      </c>
      <c r="BG1269" s="97">
        <f t="shared" si="879"/>
        <v>0</v>
      </c>
      <c r="BH1269" s="97">
        <f t="shared" si="880"/>
        <v>0</v>
      </c>
      <c r="BI1269" s="97">
        <f t="shared" si="881"/>
        <v>0</v>
      </c>
      <c r="BJ1269" s="97">
        <f t="shared" si="882"/>
        <v>0</v>
      </c>
      <c r="BK1269" s="97">
        <f t="shared" si="883"/>
        <v>0</v>
      </c>
      <c r="BL1269" s="97">
        <f t="shared" si="884"/>
        <v>0</v>
      </c>
      <c r="BM1269" s="97">
        <f t="shared" si="885"/>
        <v>0</v>
      </c>
      <c r="BN1269" s="97">
        <f t="shared" si="886"/>
        <v>0</v>
      </c>
      <c r="BO1269" s="97">
        <f t="shared" si="887"/>
        <v>0</v>
      </c>
      <c r="BP1269" s="97">
        <f t="shared" si="888"/>
        <v>0</v>
      </c>
      <c r="BQ1269" s="97">
        <f t="shared" si="889"/>
        <v>0</v>
      </c>
      <c r="BR1269" s="116">
        <f t="shared" si="890"/>
        <v>0</v>
      </c>
      <c r="BS1269" s="117" t="e">
        <f t="shared" si="891"/>
        <v>#VALUE!</v>
      </c>
      <c r="BT1269" s="184"/>
      <c r="BU1269" s="100"/>
      <c r="BV1269" s="103"/>
    </row>
    <row r="1270" spans="1:74" s="100" customFormat="1" ht="31.5" customHeight="1" x14ac:dyDescent="0.25">
      <c r="A1270" s="74">
        <v>46</v>
      </c>
      <c r="B1270" s="75">
        <v>878</v>
      </c>
      <c r="C1270" s="114" t="s">
        <v>66</v>
      </c>
      <c r="D1270" s="76" t="s">
        <v>2988</v>
      </c>
      <c r="E1270" s="76" t="s">
        <v>1456</v>
      </c>
      <c r="F1270" s="101"/>
      <c r="G1270" s="101"/>
      <c r="H1270" s="101"/>
      <c r="I1270" s="101"/>
      <c r="J1270" s="257"/>
      <c r="K1270" s="101"/>
      <c r="L1270" s="101"/>
      <c r="M1270" s="77" t="s">
        <v>3612</v>
      </c>
      <c r="N1270" s="114" t="s">
        <v>1773</v>
      </c>
      <c r="O1270" s="114"/>
      <c r="P1270" s="49" t="s">
        <v>367</v>
      </c>
      <c r="Q1270" s="49" t="s">
        <v>368</v>
      </c>
      <c r="R1270" s="103"/>
      <c r="S1270" s="48" t="s">
        <v>1853</v>
      </c>
      <c r="T1270" s="76" t="s">
        <v>65</v>
      </c>
      <c r="U1270" s="89"/>
      <c r="V1270" s="90">
        <v>3</v>
      </c>
      <c r="W1270" s="399">
        <f t="shared" si="867"/>
        <v>347140666.66666669</v>
      </c>
      <c r="X1270" s="171" t="s">
        <v>3493</v>
      </c>
      <c r="Y1270" s="121"/>
      <c r="Z1270" s="482" t="s">
        <v>4575</v>
      </c>
      <c r="AA1270" s="482" t="s">
        <v>4575</v>
      </c>
      <c r="AB1270" s="482" t="s">
        <v>4576</v>
      </c>
      <c r="AC1270" s="121"/>
      <c r="AD1270" s="132">
        <v>42865</v>
      </c>
      <c r="AE1270" s="132"/>
      <c r="AF1270" s="132" t="str">
        <f t="shared" si="871"/>
        <v/>
      </c>
      <c r="AG1270" s="132">
        <f t="shared" si="872"/>
        <v>42865</v>
      </c>
      <c r="AH1270" s="132"/>
      <c r="AI1270" s="132"/>
      <c r="AJ1270" s="132"/>
      <c r="AK1270" s="112"/>
      <c r="AL1270" s="132"/>
      <c r="AM1270" s="213"/>
      <c r="AN1270" s="111">
        <v>1041422000</v>
      </c>
      <c r="AO1270" s="49" t="str">
        <f t="shared" si="868"/>
        <v>鹿児島県霧島市霧島田口（番地未確定）－１～３</v>
      </c>
      <c r="AP1270" s="49"/>
      <c r="AQ1270" s="89"/>
      <c r="AR1270" s="93"/>
      <c r="AS1270" s="89"/>
      <c r="AT1270" s="93"/>
      <c r="AU1270" s="89"/>
      <c r="AV1270" s="93"/>
      <c r="AW1270" s="107"/>
      <c r="AX1270" s="103"/>
      <c r="AY1270" s="391">
        <f t="shared" si="873"/>
        <v>0</v>
      </c>
      <c r="AZ1270" s="95" t="str">
        <f t="shared" si="874"/>
        <v/>
      </c>
      <c r="BA1270" s="49" t="str">
        <f t="shared" si="869"/>
        <v>鹿児島県霧島市霧島田口（番地未確定）－１～３</v>
      </c>
      <c r="BB1270" s="48">
        <f t="shared" si="870"/>
        <v>3</v>
      </c>
      <c r="BC1270" s="96">
        <f t="shared" si="875"/>
        <v>0</v>
      </c>
      <c r="BD1270" s="89">
        <f t="shared" si="876"/>
        <v>0</v>
      </c>
      <c r="BE1270" s="97">
        <f t="shared" si="877"/>
        <v>0</v>
      </c>
      <c r="BF1270" s="97" t="str">
        <f t="shared" si="878"/>
        <v/>
      </c>
      <c r="BG1270" s="97">
        <f t="shared" si="879"/>
        <v>0</v>
      </c>
      <c r="BH1270" s="97">
        <f t="shared" si="880"/>
        <v>0</v>
      </c>
      <c r="BI1270" s="97">
        <f t="shared" si="881"/>
        <v>0</v>
      </c>
      <c r="BJ1270" s="97">
        <f t="shared" si="882"/>
        <v>0</v>
      </c>
      <c r="BK1270" s="97">
        <f t="shared" si="883"/>
        <v>0</v>
      </c>
      <c r="BL1270" s="97">
        <f t="shared" si="884"/>
        <v>0</v>
      </c>
      <c r="BM1270" s="97">
        <f t="shared" si="885"/>
        <v>0</v>
      </c>
      <c r="BN1270" s="97">
        <f t="shared" si="886"/>
        <v>0</v>
      </c>
      <c r="BO1270" s="97">
        <f t="shared" si="887"/>
        <v>0</v>
      </c>
      <c r="BP1270" s="97">
        <f t="shared" si="888"/>
        <v>0</v>
      </c>
      <c r="BQ1270" s="97">
        <f t="shared" si="889"/>
        <v>0</v>
      </c>
      <c r="BR1270" s="97">
        <f t="shared" si="890"/>
        <v>0</v>
      </c>
      <c r="BS1270" s="98" t="e">
        <f t="shared" si="891"/>
        <v>#VALUE!</v>
      </c>
      <c r="BT1270" s="184"/>
      <c r="BV1270" s="122"/>
    </row>
    <row r="1271" spans="1:74" s="100" customFormat="1" ht="31.5" customHeight="1" x14ac:dyDescent="0.25">
      <c r="A1271" s="74">
        <v>46</v>
      </c>
      <c r="B1271" s="75">
        <v>877</v>
      </c>
      <c r="C1271" s="114" t="s">
        <v>66</v>
      </c>
      <c r="D1271" s="76" t="s">
        <v>2988</v>
      </c>
      <c r="E1271" s="76" t="s">
        <v>1456</v>
      </c>
      <c r="F1271" s="101"/>
      <c r="G1271" s="101"/>
      <c r="H1271" s="101"/>
      <c r="I1271" s="101"/>
      <c r="J1271" s="257"/>
      <c r="K1271" s="101"/>
      <c r="L1271" s="101"/>
      <c r="M1271" s="77" t="s">
        <v>3612</v>
      </c>
      <c r="N1271" s="114" t="s">
        <v>1773</v>
      </c>
      <c r="O1271" s="114"/>
      <c r="P1271" s="49" t="s">
        <v>367</v>
      </c>
      <c r="Q1271" s="49" t="s">
        <v>368</v>
      </c>
      <c r="R1271" s="103"/>
      <c r="S1271" s="48" t="s">
        <v>1853</v>
      </c>
      <c r="T1271" s="76" t="s">
        <v>65</v>
      </c>
      <c r="U1271" s="89"/>
      <c r="V1271" s="90">
        <v>3</v>
      </c>
      <c r="W1271" s="399">
        <f t="shared" si="867"/>
        <v>21428000</v>
      </c>
      <c r="X1271" s="171" t="s">
        <v>3493</v>
      </c>
      <c r="Y1271" s="121"/>
      <c r="Z1271" s="482" t="s">
        <v>4575</v>
      </c>
      <c r="AA1271" s="482" t="s">
        <v>4575</v>
      </c>
      <c r="AB1271" s="482" t="s">
        <v>4576</v>
      </c>
      <c r="AC1271" s="121"/>
      <c r="AD1271" s="132">
        <v>43392</v>
      </c>
      <c r="AE1271" s="132"/>
      <c r="AF1271" s="132" t="str">
        <f t="shared" si="871"/>
        <v/>
      </c>
      <c r="AG1271" s="132">
        <f t="shared" si="872"/>
        <v>43392</v>
      </c>
      <c r="AH1271" s="132"/>
      <c r="AI1271" s="132"/>
      <c r="AJ1271" s="132"/>
      <c r="AK1271" s="112"/>
      <c r="AL1271" s="132"/>
      <c r="AM1271" s="213"/>
      <c r="AN1271" s="111">
        <v>64284000</v>
      </c>
      <c r="AO1271" s="49" t="str">
        <f t="shared" si="868"/>
        <v>鹿児島県霧島市霧島田口（番地未確定）－１～３</v>
      </c>
      <c r="AP1271" s="49"/>
      <c r="AQ1271" s="89"/>
      <c r="AR1271" s="93"/>
      <c r="AS1271" s="89"/>
      <c r="AT1271" s="93"/>
      <c r="AU1271" s="89"/>
      <c r="AV1271" s="93"/>
      <c r="AW1271" s="107"/>
      <c r="AX1271" s="103"/>
      <c r="AY1271" s="391">
        <f t="shared" si="873"/>
        <v>0</v>
      </c>
      <c r="AZ1271" s="95" t="str">
        <f t="shared" si="874"/>
        <v/>
      </c>
      <c r="BA1271" s="49" t="str">
        <f t="shared" si="869"/>
        <v>鹿児島県霧島市霧島田口（番地未確定）－１～３</v>
      </c>
      <c r="BB1271" s="48">
        <f t="shared" si="870"/>
        <v>3</v>
      </c>
      <c r="BC1271" s="96">
        <f t="shared" si="875"/>
        <v>0</v>
      </c>
      <c r="BD1271" s="89">
        <f t="shared" si="876"/>
        <v>0</v>
      </c>
      <c r="BE1271" s="97">
        <f t="shared" si="877"/>
        <v>0</v>
      </c>
      <c r="BF1271" s="97" t="str">
        <f t="shared" si="878"/>
        <v/>
      </c>
      <c r="BG1271" s="97">
        <f t="shared" si="879"/>
        <v>0</v>
      </c>
      <c r="BH1271" s="97">
        <f t="shared" si="880"/>
        <v>0</v>
      </c>
      <c r="BI1271" s="97">
        <f t="shared" si="881"/>
        <v>0</v>
      </c>
      <c r="BJ1271" s="97">
        <f t="shared" si="882"/>
        <v>0</v>
      </c>
      <c r="BK1271" s="97">
        <f t="shared" si="883"/>
        <v>0</v>
      </c>
      <c r="BL1271" s="97">
        <f t="shared" si="884"/>
        <v>0</v>
      </c>
      <c r="BM1271" s="97">
        <f t="shared" si="885"/>
        <v>0</v>
      </c>
      <c r="BN1271" s="97">
        <f t="shared" si="886"/>
        <v>0</v>
      </c>
      <c r="BO1271" s="97">
        <f t="shared" si="887"/>
        <v>0</v>
      </c>
      <c r="BP1271" s="97">
        <f t="shared" si="888"/>
        <v>0</v>
      </c>
      <c r="BQ1271" s="97">
        <f t="shared" si="889"/>
        <v>0</v>
      </c>
      <c r="BR1271" s="97">
        <f t="shared" si="890"/>
        <v>0</v>
      </c>
      <c r="BS1271" s="98" t="e">
        <f t="shared" si="891"/>
        <v>#VALUE!</v>
      </c>
      <c r="BT1271" s="184"/>
      <c r="BU1271" s="58"/>
      <c r="BV1271" s="122"/>
    </row>
    <row r="1272" spans="1:74" ht="31.5" customHeight="1" x14ac:dyDescent="0.25">
      <c r="A1272" s="74">
        <v>46</v>
      </c>
      <c r="B1272" s="75">
        <v>876</v>
      </c>
      <c r="C1272" s="114" t="s">
        <v>66</v>
      </c>
      <c r="D1272" s="76" t="s">
        <v>2988</v>
      </c>
      <c r="E1272" s="76" t="s">
        <v>1456</v>
      </c>
      <c r="F1272" s="101"/>
      <c r="G1272" s="101"/>
      <c r="H1272" s="101"/>
      <c r="I1272" s="101"/>
      <c r="J1272" s="257"/>
      <c r="K1272" s="101"/>
      <c r="L1272" s="101"/>
      <c r="M1272" s="77" t="s">
        <v>3612</v>
      </c>
      <c r="N1272" s="114" t="s">
        <v>1773</v>
      </c>
      <c r="O1272" s="114"/>
      <c r="P1272" s="49" t="s">
        <v>367</v>
      </c>
      <c r="Q1272" s="49" t="s">
        <v>368</v>
      </c>
      <c r="R1272" s="103"/>
      <c r="S1272" s="48" t="s">
        <v>1853</v>
      </c>
      <c r="T1272" s="76" t="s">
        <v>65</v>
      </c>
      <c r="U1272" s="89"/>
      <c r="V1272" s="90">
        <v>3</v>
      </c>
      <c r="W1272" s="399">
        <f t="shared" si="867"/>
        <v>15612666.666666666</v>
      </c>
      <c r="X1272" s="171" t="s">
        <v>3493</v>
      </c>
      <c r="Y1272" s="121"/>
      <c r="Z1272" s="482" t="s">
        <v>4575</v>
      </c>
      <c r="AA1272" s="482" t="s">
        <v>4575</v>
      </c>
      <c r="AB1272" s="482" t="s">
        <v>4576</v>
      </c>
      <c r="AC1272" s="121"/>
      <c r="AD1272" s="132">
        <v>43272</v>
      </c>
      <c r="AE1272" s="132"/>
      <c r="AF1272" s="132" t="str">
        <f t="shared" si="871"/>
        <v/>
      </c>
      <c r="AG1272" s="132">
        <f t="shared" si="872"/>
        <v>43272</v>
      </c>
      <c r="AH1272" s="132"/>
      <c r="AI1272" s="132"/>
      <c r="AJ1272" s="132"/>
      <c r="AK1272" s="112"/>
      <c r="AL1272" s="132"/>
      <c r="AM1272" s="213"/>
      <c r="AN1272" s="111">
        <v>46838000</v>
      </c>
      <c r="AO1272" s="49" t="str">
        <f t="shared" si="868"/>
        <v>鹿児島県霧島市霧島田口（番地未確定）－１～３</v>
      </c>
      <c r="AP1272" s="49"/>
      <c r="AQ1272" s="89"/>
      <c r="AR1272" s="93"/>
      <c r="AS1272" s="89"/>
      <c r="AT1272" s="93"/>
      <c r="AU1272" s="89"/>
      <c r="AV1272" s="93"/>
      <c r="AW1272" s="107"/>
      <c r="AX1272" s="103"/>
      <c r="AY1272" s="391">
        <f t="shared" si="873"/>
        <v>0</v>
      </c>
      <c r="AZ1272" s="95" t="str">
        <f t="shared" si="874"/>
        <v/>
      </c>
      <c r="BA1272" s="49" t="str">
        <f t="shared" si="869"/>
        <v>鹿児島県霧島市霧島田口（番地未確定）－１～３</v>
      </c>
      <c r="BB1272" s="48">
        <f t="shared" si="870"/>
        <v>3</v>
      </c>
      <c r="BC1272" s="96">
        <f t="shared" si="875"/>
        <v>0</v>
      </c>
      <c r="BD1272" s="89">
        <f t="shared" si="876"/>
        <v>0</v>
      </c>
      <c r="BE1272" s="97">
        <f t="shared" si="877"/>
        <v>0</v>
      </c>
      <c r="BF1272" s="97" t="str">
        <f t="shared" si="878"/>
        <v/>
      </c>
      <c r="BG1272" s="97">
        <f t="shared" si="879"/>
        <v>0</v>
      </c>
      <c r="BH1272" s="97">
        <f t="shared" si="880"/>
        <v>0</v>
      </c>
      <c r="BI1272" s="97">
        <f t="shared" si="881"/>
        <v>0</v>
      </c>
      <c r="BJ1272" s="97">
        <f t="shared" si="882"/>
        <v>0</v>
      </c>
      <c r="BK1272" s="97">
        <f t="shared" si="883"/>
        <v>0</v>
      </c>
      <c r="BL1272" s="97">
        <f t="shared" si="884"/>
        <v>0</v>
      </c>
      <c r="BM1272" s="97">
        <f t="shared" si="885"/>
        <v>0</v>
      </c>
      <c r="BN1272" s="97">
        <f t="shared" si="886"/>
        <v>0</v>
      </c>
      <c r="BO1272" s="97">
        <f t="shared" si="887"/>
        <v>0</v>
      </c>
      <c r="BP1272" s="97">
        <f t="shared" si="888"/>
        <v>0</v>
      </c>
      <c r="BQ1272" s="97">
        <f t="shared" si="889"/>
        <v>0</v>
      </c>
      <c r="BR1272" s="116">
        <f t="shared" si="890"/>
        <v>0</v>
      </c>
      <c r="BS1272" s="117" t="e">
        <f t="shared" si="891"/>
        <v>#VALUE!</v>
      </c>
      <c r="BT1272" s="184"/>
      <c r="BU1272" s="118"/>
      <c r="BV1272" s="103"/>
    </row>
    <row r="1273" spans="1:74" s="118" customFormat="1" ht="31.5" customHeight="1" x14ac:dyDescent="0.25">
      <c r="A1273" s="74">
        <v>46</v>
      </c>
      <c r="B1273" s="75">
        <v>875</v>
      </c>
      <c r="C1273" s="114" t="s">
        <v>66</v>
      </c>
      <c r="D1273" s="76" t="s">
        <v>2988</v>
      </c>
      <c r="E1273" s="76" t="s">
        <v>1456</v>
      </c>
      <c r="F1273" s="101"/>
      <c r="G1273" s="101"/>
      <c r="H1273" s="101"/>
      <c r="I1273" s="101"/>
      <c r="J1273" s="257"/>
      <c r="K1273" s="101"/>
      <c r="L1273" s="101"/>
      <c r="M1273" s="77" t="s">
        <v>3612</v>
      </c>
      <c r="N1273" s="114" t="s">
        <v>1773</v>
      </c>
      <c r="O1273" s="114"/>
      <c r="P1273" s="49" t="s">
        <v>367</v>
      </c>
      <c r="Q1273" s="49" t="s">
        <v>368</v>
      </c>
      <c r="R1273" s="103"/>
      <c r="S1273" s="48" t="s">
        <v>1853</v>
      </c>
      <c r="T1273" s="76" t="s">
        <v>65</v>
      </c>
      <c r="U1273" s="89"/>
      <c r="V1273" s="90">
        <v>3</v>
      </c>
      <c r="W1273" s="399">
        <f t="shared" si="867"/>
        <v>11228333.333333334</v>
      </c>
      <c r="X1273" s="171" t="s">
        <v>3493</v>
      </c>
      <c r="Y1273" s="121"/>
      <c r="Z1273" s="482" t="s">
        <v>4575</v>
      </c>
      <c r="AA1273" s="482" t="s">
        <v>4575</v>
      </c>
      <c r="AB1273" s="482" t="s">
        <v>4576</v>
      </c>
      <c r="AC1273" s="121"/>
      <c r="AD1273" s="132">
        <v>43119</v>
      </c>
      <c r="AE1273" s="132"/>
      <c r="AF1273" s="132" t="str">
        <f t="shared" si="871"/>
        <v/>
      </c>
      <c r="AG1273" s="132">
        <f t="shared" si="872"/>
        <v>43119</v>
      </c>
      <c r="AH1273" s="132"/>
      <c r="AI1273" s="132"/>
      <c r="AJ1273" s="132"/>
      <c r="AK1273" s="112"/>
      <c r="AL1273" s="132"/>
      <c r="AM1273" s="213"/>
      <c r="AN1273" s="111">
        <v>33685000</v>
      </c>
      <c r="AO1273" s="49" t="str">
        <f t="shared" si="868"/>
        <v>鹿児島県霧島市霧島田口（番地未確定）－１～３</v>
      </c>
      <c r="AP1273" s="49"/>
      <c r="AQ1273" s="89"/>
      <c r="AR1273" s="93"/>
      <c r="AS1273" s="89"/>
      <c r="AT1273" s="93"/>
      <c r="AU1273" s="89"/>
      <c r="AV1273" s="93"/>
      <c r="AW1273" s="107"/>
      <c r="AX1273" s="103"/>
      <c r="AY1273" s="391">
        <f t="shared" si="873"/>
        <v>0</v>
      </c>
      <c r="AZ1273" s="95" t="str">
        <f t="shared" si="874"/>
        <v/>
      </c>
      <c r="BA1273" s="49" t="str">
        <f t="shared" si="869"/>
        <v>鹿児島県霧島市霧島田口（番地未確定）－１～３</v>
      </c>
      <c r="BB1273" s="48">
        <f t="shared" si="870"/>
        <v>3</v>
      </c>
      <c r="BC1273" s="96">
        <f t="shared" si="875"/>
        <v>0</v>
      </c>
      <c r="BD1273" s="89">
        <f t="shared" si="876"/>
        <v>0</v>
      </c>
      <c r="BE1273" s="97">
        <f t="shared" si="877"/>
        <v>0</v>
      </c>
      <c r="BF1273" s="97" t="str">
        <f t="shared" si="878"/>
        <v/>
      </c>
      <c r="BG1273" s="97">
        <f t="shared" si="879"/>
        <v>0</v>
      </c>
      <c r="BH1273" s="97">
        <f t="shared" si="880"/>
        <v>0</v>
      </c>
      <c r="BI1273" s="97">
        <f t="shared" si="881"/>
        <v>0</v>
      </c>
      <c r="BJ1273" s="97">
        <f t="shared" si="882"/>
        <v>0</v>
      </c>
      <c r="BK1273" s="97">
        <f t="shared" si="883"/>
        <v>0</v>
      </c>
      <c r="BL1273" s="97">
        <f t="shared" si="884"/>
        <v>0</v>
      </c>
      <c r="BM1273" s="97">
        <f t="shared" si="885"/>
        <v>0</v>
      </c>
      <c r="BN1273" s="97">
        <f t="shared" si="886"/>
        <v>0</v>
      </c>
      <c r="BO1273" s="97">
        <f t="shared" si="887"/>
        <v>0</v>
      </c>
      <c r="BP1273" s="97">
        <f t="shared" si="888"/>
        <v>0</v>
      </c>
      <c r="BQ1273" s="97">
        <f t="shared" si="889"/>
        <v>0</v>
      </c>
      <c r="BR1273" s="97">
        <f t="shared" si="890"/>
        <v>0</v>
      </c>
      <c r="BS1273" s="98" t="e">
        <f t="shared" si="891"/>
        <v>#VALUE!</v>
      </c>
      <c r="BT1273" s="184"/>
      <c r="BV1273" s="136"/>
    </row>
    <row r="1274" spans="1:74" s="118" customFormat="1" ht="31.5" customHeight="1" x14ac:dyDescent="0.25">
      <c r="A1274" s="74">
        <v>46</v>
      </c>
      <c r="B1274" s="75">
        <v>874</v>
      </c>
      <c r="C1274" s="114" t="s">
        <v>66</v>
      </c>
      <c r="D1274" s="76" t="s">
        <v>2988</v>
      </c>
      <c r="E1274" s="76" t="s">
        <v>1456</v>
      </c>
      <c r="F1274" s="101"/>
      <c r="G1274" s="101"/>
      <c r="H1274" s="101"/>
      <c r="I1274" s="101"/>
      <c r="J1274" s="257"/>
      <c r="K1274" s="101"/>
      <c r="L1274" s="101"/>
      <c r="M1274" s="77" t="s">
        <v>3612</v>
      </c>
      <c r="N1274" s="114" t="s">
        <v>1773</v>
      </c>
      <c r="O1274" s="114"/>
      <c r="P1274" s="49" t="s">
        <v>367</v>
      </c>
      <c r="Q1274" s="49" t="s">
        <v>368</v>
      </c>
      <c r="R1274" s="103"/>
      <c r="S1274" s="48" t="s">
        <v>1853</v>
      </c>
      <c r="T1274" s="76" t="s">
        <v>65</v>
      </c>
      <c r="U1274" s="89"/>
      <c r="V1274" s="90">
        <v>3</v>
      </c>
      <c r="W1274" s="399">
        <f t="shared" si="867"/>
        <v>7870000</v>
      </c>
      <c r="X1274" s="171" t="s">
        <v>3493</v>
      </c>
      <c r="Y1274" s="121"/>
      <c r="Z1274" s="482" t="s">
        <v>4575</v>
      </c>
      <c r="AA1274" s="482" t="s">
        <v>4575</v>
      </c>
      <c r="AB1274" s="482" t="s">
        <v>4576</v>
      </c>
      <c r="AC1274" s="121"/>
      <c r="AD1274" s="132">
        <v>43028</v>
      </c>
      <c r="AE1274" s="132"/>
      <c r="AF1274" s="132" t="str">
        <f t="shared" si="871"/>
        <v/>
      </c>
      <c r="AG1274" s="132">
        <f t="shared" si="872"/>
        <v>43028</v>
      </c>
      <c r="AH1274" s="132"/>
      <c r="AI1274" s="132"/>
      <c r="AJ1274" s="132"/>
      <c r="AK1274" s="112"/>
      <c r="AL1274" s="132"/>
      <c r="AM1274" s="213"/>
      <c r="AN1274" s="111">
        <v>23610000</v>
      </c>
      <c r="AO1274" s="49" t="str">
        <f t="shared" si="868"/>
        <v>鹿児島県霧島市霧島田口（番地未確定）－１～３</v>
      </c>
      <c r="AP1274" s="49"/>
      <c r="AQ1274" s="89"/>
      <c r="AR1274" s="93"/>
      <c r="AS1274" s="89"/>
      <c r="AT1274" s="93"/>
      <c r="AU1274" s="89"/>
      <c r="AV1274" s="93"/>
      <c r="AW1274" s="107"/>
      <c r="AX1274" s="103"/>
      <c r="AY1274" s="391">
        <f t="shared" si="873"/>
        <v>0</v>
      </c>
      <c r="AZ1274" s="95" t="str">
        <f t="shared" si="874"/>
        <v/>
      </c>
      <c r="BA1274" s="49" t="str">
        <f t="shared" si="869"/>
        <v>鹿児島県霧島市霧島田口（番地未確定）－１～３</v>
      </c>
      <c r="BB1274" s="48">
        <f t="shared" si="870"/>
        <v>3</v>
      </c>
      <c r="BC1274" s="96">
        <f t="shared" si="875"/>
        <v>0</v>
      </c>
      <c r="BD1274" s="89">
        <f t="shared" si="876"/>
        <v>0</v>
      </c>
      <c r="BE1274" s="97">
        <f t="shared" si="877"/>
        <v>0</v>
      </c>
      <c r="BF1274" s="97" t="str">
        <f t="shared" si="878"/>
        <v/>
      </c>
      <c r="BG1274" s="97">
        <f t="shared" si="879"/>
        <v>0</v>
      </c>
      <c r="BH1274" s="97">
        <f t="shared" si="880"/>
        <v>0</v>
      </c>
      <c r="BI1274" s="97">
        <f t="shared" si="881"/>
        <v>0</v>
      </c>
      <c r="BJ1274" s="97">
        <f t="shared" si="882"/>
        <v>0</v>
      </c>
      <c r="BK1274" s="97">
        <f t="shared" si="883"/>
        <v>0</v>
      </c>
      <c r="BL1274" s="97">
        <f t="shared" si="884"/>
        <v>0</v>
      </c>
      <c r="BM1274" s="97">
        <f t="shared" si="885"/>
        <v>0</v>
      </c>
      <c r="BN1274" s="97">
        <f t="shared" si="886"/>
        <v>0</v>
      </c>
      <c r="BO1274" s="97">
        <f t="shared" si="887"/>
        <v>0</v>
      </c>
      <c r="BP1274" s="97">
        <f t="shared" si="888"/>
        <v>0</v>
      </c>
      <c r="BQ1274" s="97">
        <f t="shared" si="889"/>
        <v>0</v>
      </c>
      <c r="BR1274" s="97">
        <f t="shared" si="890"/>
        <v>0</v>
      </c>
      <c r="BS1274" s="98" t="e">
        <f t="shared" si="891"/>
        <v>#VALUE!</v>
      </c>
      <c r="BT1274" s="184"/>
      <c r="BU1274" s="58"/>
      <c r="BV1274" s="136"/>
    </row>
    <row r="1275" spans="1:74" ht="31.5" customHeight="1" x14ac:dyDescent="0.25">
      <c r="A1275" s="74">
        <v>47</v>
      </c>
      <c r="B1275" s="75">
        <v>898</v>
      </c>
      <c r="C1275" s="49" t="s">
        <v>2111</v>
      </c>
      <c r="D1275" s="76" t="s">
        <v>2906</v>
      </c>
      <c r="E1275" s="48" t="s">
        <v>1115</v>
      </c>
      <c r="F1275" s="87"/>
      <c r="G1275" s="87"/>
      <c r="H1275" s="87"/>
      <c r="I1275" s="87"/>
      <c r="J1275" s="109"/>
      <c r="K1275" s="87"/>
      <c r="L1275" s="87"/>
      <c r="M1275" s="48" t="s">
        <v>2371</v>
      </c>
      <c r="N1275" s="49" t="s">
        <v>1786</v>
      </c>
      <c r="O1275" s="49"/>
      <c r="P1275" s="49"/>
      <c r="Q1275" s="102" t="s">
        <v>973</v>
      </c>
      <c r="R1275" s="103"/>
      <c r="S1275" s="48" t="s">
        <v>1857</v>
      </c>
      <c r="T1275" s="76" t="s">
        <v>128</v>
      </c>
      <c r="U1275" s="89"/>
      <c r="V1275" s="90">
        <v>3</v>
      </c>
      <c r="W1275" s="399">
        <f t="shared" si="867"/>
        <v>979864.33333333337</v>
      </c>
      <c r="X1275" s="171" t="s">
        <v>3069</v>
      </c>
      <c r="Y1275" s="433" t="s">
        <v>2310</v>
      </c>
      <c r="Z1275" s="482" t="s">
        <v>4576</v>
      </c>
      <c r="AA1275" s="482" t="s">
        <v>4575</v>
      </c>
      <c r="AB1275" s="526" t="s">
        <v>4608</v>
      </c>
      <c r="AC1275" s="132" t="str">
        <f>IF(AZ1275=0,"【支払済】","")</f>
        <v>【支払済】</v>
      </c>
      <c r="AD1275" s="132">
        <v>42109</v>
      </c>
      <c r="AE1275" s="132">
        <v>42109</v>
      </c>
      <c r="AF1275" s="132" t="str">
        <f t="shared" si="871"/>
        <v>SAME</v>
      </c>
      <c r="AG1275" s="132">
        <f t="shared" si="872"/>
        <v>42109</v>
      </c>
      <c r="AH1275" s="132"/>
      <c r="AI1275" s="204"/>
      <c r="AJ1275" s="205"/>
      <c r="AK1275" s="206"/>
      <c r="AL1275" s="207"/>
      <c r="AM1275" s="150">
        <v>2939593</v>
      </c>
      <c r="AN1275" s="111"/>
      <c r="AO1275" s="49" t="str">
        <f t="shared" si="868"/>
        <v>沖縄県うるま市塩屋５８－１</v>
      </c>
      <c r="AP1275" s="208"/>
      <c r="AQ1275" s="123">
        <v>42199</v>
      </c>
      <c r="AR1275" s="111">
        <v>2939593</v>
      </c>
      <c r="AS1275" s="123"/>
      <c r="AT1275" s="111"/>
      <c r="AU1275" s="123"/>
      <c r="AV1275" s="111"/>
      <c r="AW1275" s="124"/>
      <c r="AX1275" s="122"/>
      <c r="AY1275" s="391">
        <f t="shared" si="873"/>
        <v>2939593</v>
      </c>
      <c r="AZ1275" s="99">
        <f t="shared" si="874"/>
        <v>0</v>
      </c>
      <c r="BA1275" s="49" t="str">
        <f t="shared" si="869"/>
        <v>沖縄県うるま市塩屋５８－１</v>
      </c>
      <c r="BB1275" s="48">
        <f t="shared" si="870"/>
        <v>3</v>
      </c>
      <c r="BC1275" s="96" t="str">
        <f t="shared" si="875"/>
        <v>自社物件</v>
      </c>
      <c r="BD1275" s="89" t="str">
        <f t="shared" si="876"/>
        <v>【支払済】</v>
      </c>
      <c r="BE1275" s="97">
        <f t="shared" si="877"/>
        <v>0</v>
      </c>
      <c r="BF1275" s="97">
        <f t="shared" si="878"/>
        <v>0</v>
      </c>
      <c r="BG1275" s="97">
        <f t="shared" si="879"/>
        <v>0</v>
      </c>
      <c r="BH1275" s="97">
        <f t="shared" si="880"/>
        <v>0</v>
      </c>
      <c r="BI1275" s="97">
        <f t="shared" si="881"/>
        <v>0</v>
      </c>
      <c r="BJ1275" s="97">
        <f t="shared" si="882"/>
        <v>0</v>
      </c>
      <c r="BK1275" s="97">
        <f t="shared" si="883"/>
        <v>0</v>
      </c>
      <c r="BL1275" s="97">
        <f t="shared" si="884"/>
        <v>0</v>
      </c>
      <c r="BM1275" s="97">
        <f t="shared" si="885"/>
        <v>0</v>
      </c>
      <c r="BN1275" s="97">
        <f t="shared" si="886"/>
        <v>0</v>
      </c>
      <c r="BO1275" s="97">
        <f t="shared" si="887"/>
        <v>0</v>
      </c>
      <c r="BP1275" s="97">
        <f t="shared" si="888"/>
        <v>0</v>
      </c>
      <c r="BQ1275" s="97">
        <f t="shared" si="889"/>
        <v>0</v>
      </c>
      <c r="BR1275" s="97">
        <f t="shared" si="890"/>
        <v>0</v>
      </c>
      <c r="BS1275" s="98">
        <f t="shared" si="891"/>
        <v>0</v>
      </c>
      <c r="BV1275" s="492"/>
    </row>
    <row r="1276" spans="1:74" ht="31.5" customHeight="1" x14ac:dyDescent="0.25">
      <c r="A1276" s="74">
        <v>47</v>
      </c>
      <c r="B1276" s="75">
        <v>899</v>
      </c>
      <c r="C1276" s="49" t="s">
        <v>2111</v>
      </c>
      <c r="D1276" s="76" t="s">
        <v>2906</v>
      </c>
      <c r="E1276" s="48" t="s">
        <v>1073</v>
      </c>
      <c r="F1276" s="87"/>
      <c r="G1276" s="87"/>
      <c r="H1276" s="87"/>
      <c r="I1276" s="87"/>
      <c r="J1276" s="109"/>
      <c r="K1276" s="87"/>
      <c r="L1276" s="87"/>
      <c r="M1276" s="48" t="s">
        <v>2371</v>
      </c>
      <c r="N1276" s="49" t="s">
        <v>1785</v>
      </c>
      <c r="O1276" s="49"/>
      <c r="P1276" s="49"/>
      <c r="Q1276" s="102" t="s">
        <v>132</v>
      </c>
      <c r="R1276" s="103"/>
      <c r="S1276" s="48" t="s">
        <v>1857</v>
      </c>
      <c r="T1276" s="76" t="s">
        <v>128</v>
      </c>
      <c r="U1276" s="89"/>
      <c r="V1276" s="90">
        <v>1</v>
      </c>
      <c r="W1276" s="399">
        <f t="shared" si="867"/>
        <v>323666</v>
      </c>
      <c r="X1276" s="171" t="s">
        <v>3068</v>
      </c>
      <c r="Y1276" s="433" t="s">
        <v>2310</v>
      </c>
      <c r="Z1276" s="482" t="s">
        <v>4575</v>
      </c>
      <c r="AA1276" s="482" t="s">
        <v>4575</v>
      </c>
      <c r="AB1276" s="482" t="s">
        <v>4576</v>
      </c>
      <c r="AC1276" s="132" t="str">
        <f>IF(AZ1276=0,"【支払済】","")</f>
        <v>【支払済】</v>
      </c>
      <c r="AD1276" s="132">
        <v>42053</v>
      </c>
      <c r="AE1276" s="132">
        <v>42784</v>
      </c>
      <c r="AF1276" s="132" t="str">
        <f t="shared" si="871"/>
        <v/>
      </c>
      <c r="AG1276" s="132">
        <f t="shared" si="872"/>
        <v>42053</v>
      </c>
      <c r="AH1276" s="132"/>
      <c r="AI1276" s="204"/>
      <c r="AJ1276" s="205"/>
      <c r="AK1276" s="206"/>
      <c r="AL1276" s="207"/>
      <c r="AM1276" s="150">
        <v>323666</v>
      </c>
      <c r="AN1276" s="111"/>
      <c r="AO1276" s="49" t="str">
        <f t="shared" si="868"/>
        <v>沖縄県うるま市石川山城３５４</v>
      </c>
      <c r="AP1276" s="208"/>
      <c r="AQ1276" s="123">
        <v>42067</v>
      </c>
      <c r="AR1276" s="111">
        <v>323666</v>
      </c>
      <c r="AS1276" s="123"/>
      <c r="AT1276" s="111"/>
      <c r="AU1276" s="123"/>
      <c r="AV1276" s="111"/>
      <c r="AW1276" s="124"/>
      <c r="AX1276" s="122"/>
      <c r="AY1276" s="391">
        <f t="shared" si="873"/>
        <v>323666</v>
      </c>
      <c r="AZ1276" s="99">
        <f t="shared" si="874"/>
        <v>0</v>
      </c>
      <c r="BA1276" s="49" t="str">
        <f t="shared" si="869"/>
        <v>沖縄県うるま市石川山城３５４</v>
      </c>
      <c r="BB1276" s="48">
        <f t="shared" si="870"/>
        <v>1</v>
      </c>
      <c r="BC1276" s="96" t="str">
        <f t="shared" si="875"/>
        <v>自社物件</v>
      </c>
      <c r="BD1276" s="89" t="str">
        <f t="shared" si="876"/>
        <v>【支払済】</v>
      </c>
      <c r="BE1276" s="97">
        <f t="shared" si="877"/>
        <v>0</v>
      </c>
      <c r="BF1276" s="97">
        <f t="shared" si="878"/>
        <v>0</v>
      </c>
      <c r="BG1276" s="97">
        <f t="shared" si="879"/>
        <v>0</v>
      </c>
      <c r="BH1276" s="97">
        <f t="shared" si="880"/>
        <v>0</v>
      </c>
      <c r="BI1276" s="97">
        <f t="shared" si="881"/>
        <v>0</v>
      </c>
      <c r="BJ1276" s="97">
        <f t="shared" si="882"/>
        <v>0</v>
      </c>
      <c r="BK1276" s="97">
        <f t="shared" si="883"/>
        <v>0</v>
      </c>
      <c r="BL1276" s="97">
        <f t="shared" si="884"/>
        <v>0</v>
      </c>
      <c r="BM1276" s="97">
        <f t="shared" si="885"/>
        <v>0</v>
      </c>
      <c r="BN1276" s="97">
        <f t="shared" si="886"/>
        <v>0</v>
      </c>
      <c r="BO1276" s="97">
        <f t="shared" si="887"/>
        <v>0</v>
      </c>
      <c r="BP1276" s="97">
        <f t="shared" si="888"/>
        <v>0</v>
      </c>
      <c r="BQ1276" s="97">
        <f t="shared" si="889"/>
        <v>0</v>
      </c>
      <c r="BR1276" s="97">
        <f t="shared" si="890"/>
        <v>0</v>
      </c>
      <c r="BS1276" s="98">
        <f t="shared" si="891"/>
        <v>0</v>
      </c>
      <c r="BT1276" s="183"/>
      <c r="BU1276" s="118"/>
      <c r="BV1276" s="492" t="s">
        <v>4636</v>
      </c>
    </row>
    <row r="1277" spans="1:74" s="118" customFormat="1" ht="31.5" customHeight="1" x14ac:dyDescent="0.25">
      <c r="A1277" s="74">
        <v>47</v>
      </c>
      <c r="B1277" s="75">
        <v>900</v>
      </c>
      <c r="C1277" s="49" t="s">
        <v>2111</v>
      </c>
      <c r="D1277" s="76" t="s">
        <v>2906</v>
      </c>
      <c r="E1277" s="48" t="s">
        <v>1138</v>
      </c>
      <c r="F1277" s="87"/>
      <c r="G1277" s="87"/>
      <c r="H1277" s="87"/>
      <c r="I1277" s="87"/>
      <c r="J1277" s="109"/>
      <c r="K1277" s="87"/>
      <c r="L1277" s="87"/>
      <c r="M1277" s="48" t="s">
        <v>2371</v>
      </c>
      <c r="N1277" s="49" t="s">
        <v>983</v>
      </c>
      <c r="O1277" s="49"/>
      <c r="P1277" s="49"/>
      <c r="Q1277" s="102" t="s">
        <v>131</v>
      </c>
      <c r="R1277" s="103"/>
      <c r="S1277" s="48" t="s">
        <v>1857</v>
      </c>
      <c r="T1277" s="76" t="s">
        <v>128</v>
      </c>
      <c r="U1277" s="89"/>
      <c r="V1277" s="90">
        <v>6</v>
      </c>
      <c r="W1277" s="399">
        <f t="shared" si="867"/>
        <v>548978.5</v>
      </c>
      <c r="X1277" s="171" t="s">
        <v>3067</v>
      </c>
      <c r="Y1277" s="465" t="s">
        <v>2310</v>
      </c>
      <c r="Z1277" s="482" t="s">
        <v>4576</v>
      </c>
      <c r="AA1277" s="482" t="s">
        <v>4575</v>
      </c>
      <c r="AB1277" s="526" t="s">
        <v>4608</v>
      </c>
      <c r="AC1277" s="132" t="str">
        <f>IF(AZ1277=0,"【支払済】","")</f>
        <v>【支払済】</v>
      </c>
      <c r="AD1277" s="132">
        <v>42088</v>
      </c>
      <c r="AE1277" s="132">
        <v>42051</v>
      </c>
      <c r="AF1277" s="132" t="str">
        <f t="shared" si="871"/>
        <v/>
      </c>
      <c r="AG1277" s="132">
        <f t="shared" si="872"/>
        <v>42051</v>
      </c>
      <c r="AH1277" s="132"/>
      <c r="AI1277" s="204"/>
      <c r="AJ1277" s="205"/>
      <c r="AK1277" s="206"/>
      <c r="AL1277" s="207"/>
      <c r="AM1277" s="150">
        <f>3067602+226269</f>
        <v>3293871</v>
      </c>
      <c r="AN1277" s="111"/>
      <c r="AO1277" s="49" t="str">
        <f t="shared" si="868"/>
        <v>沖縄県うるま市川田４８６、４８７、４９０</v>
      </c>
      <c r="AP1277" s="208"/>
      <c r="AQ1277" s="123"/>
      <c r="AR1277" s="111"/>
      <c r="AS1277" s="123">
        <v>42087</v>
      </c>
      <c r="AT1277" s="111">
        <v>3067602</v>
      </c>
      <c r="AU1277" s="123"/>
      <c r="AV1277" s="111"/>
      <c r="AW1277" s="124">
        <v>42877</v>
      </c>
      <c r="AX1277" s="122">
        <v>226269</v>
      </c>
      <c r="AY1277" s="391">
        <f t="shared" si="873"/>
        <v>3293871</v>
      </c>
      <c r="AZ1277" s="99">
        <f t="shared" si="874"/>
        <v>0</v>
      </c>
      <c r="BA1277" s="49" t="str">
        <f t="shared" si="869"/>
        <v>沖縄県うるま市川田４８６、４８７、４９０</v>
      </c>
      <c r="BB1277" s="48">
        <f t="shared" si="870"/>
        <v>6</v>
      </c>
      <c r="BC1277" s="96" t="str">
        <f t="shared" si="875"/>
        <v>自社物件</v>
      </c>
      <c r="BD1277" s="89" t="str">
        <f t="shared" si="876"/>
        <v>【支払済】</v>
      </c>
      <c r="BE1277" s="97">
        <f t="shared" si="877"/>
        <v>0</v>
      </c>
      <c r="BF1277" s="97">
        <f t="shared" si="878"/>
        <v>0</v>
      </c>
      <c r="BG1277" s="97">
        <f t="shared" si="879"/>
        <v>0</v>
      </c>
      <c r="BH1277" s="97">
        <f t="shared" si="880"/>
        <v>0</v>
      </c>
      <c r="BI1277" s="97">
        <f t="shared" si="881"/>
        <v>0</v>
      </c>
      <c r="BJ1277" s="97">
        <f t="shared" si="882"/>
        <v>0</v>
      </c>
      <c r="BK1277" s="97">
        <f t="shared" si="883"/>
        <v>0</v>
      </c>
      <c r="BL1277" s="97">
        <f t="shared" si="884"/>
        <v>0</v>
      </c>
      <c r="BM1277" s="97">
        <f t="shared" si="885"/>
        <v>0</v>
      </c>
      <c r="BN1277" s="97">
        <f t="shared" si="886"/>
        <v>0</v>
      </c>
      <c r="BO1277" s="97">
        <f t="shared" si="887"/>
        <v>0</v>
      </c>
      <c r="BP1277" s="97">
        <f t="shared" si="888"/>
        <v>0</v>
      </c>
      <c r="BQ1277" s="97">
        <f t="shared" si="889"/>
        <v>0</v>
      </c>
      <c r="BR1277" s="97">
        <f t="shared" si="890"/>
        <v>0</v>
      </c>
      <c r="BS1277" s="98">
        <f t="shared" si="891"/>
        <v>0</v>
      </c>
      <c r="BT1277" s="184"/>
      <c r="BV1277" s="492"/>
    </row>
    <row r="1278" spans="1:74" s="118" customFormat="1" ht="31.5" customHeight="1" x14ac:dyDescent="0.25">
      <c r="A1278" s="74">
        <v>47</v>
      </c>
      <c r="B1278" s="75">
        <v>901</v>
      </c>
      <c r="C1278" s="49" t="s">
        <v>2111</v>
      </c>
      <c r="D1278" s="76" t="s">
        <v>2906</v>
      </c>
      <c r="E1278" s="48" t="s">
        <v>1113</v>
      </c>
      <c r="F1278" s="87" t="s">
        <v>3065</v>
      </c>
      <c r="G1278" s="87"/>
      <c r="H1278" s="87"/>
      <c r="I1278" s="87"/>
      <c r="J1278" s="109"/>
      <c r="K1278" s="87"/>
      <c r="L1278" s="87"/>
      <c r="M1278" s="48" t="s">
        <v>2371</v>
      </c>
      <c r="N1278" s="49" t="s">
        <v>984</v>
      </c>
      <c r="O1278" s="49"/>
      <c r="P1278" s="49"/>
      <c r="Q1278" s="102" t="s">
        <v>130</v>
      </c>
      <c r="R1278" s="103"/>
      <c r="S1278" s="48" t="s">
        <v>1857</v>
      </c>
      <c r="T1278" s="76" t="s">
        <v>128</v>
      </c>
      <c r="U1278" s="89"/>
      <c r="V1278" s="90">
        <v>1</v>
      </c>
      <c r="W1278" s="399">
        <f t="shared" si="867"/>
        <v>832508</v>
      </c>
      <c r="X1278" s="171" t="s">
        <v>3066</v>
      </c>
      <c r="Y1278" s="222" t="s">
        <v>3658</v>
      </c>
      <c r="Z1278" s="222"/>
      <c r="AA1278" s="222"/>
      <c r="AB1278" s="222"/>
      <c r="AC1278" s="223" t="s">
        <v>145</v>
      </c>
      <c r="AD1278" s="132">
        <v>42061</v>
      </c>
      <c r="AE1278" s="132">
        <v>42061</v>
      </c>
      <c r="AF1278" s="132" t="str">
        <f t="shared" si="871"/>
        <v>SAME</v>
      </c>
      <c r="AG1278" s="132">
        <f t="shared" si="872"/>
        <v>42061</v>
      </c>
      <c r="AH1278" s="132"/>
      <c r="AI1278" s="204"/>
      <c r="AJ1278" s="205"/>
      <c r="AK1278" s="206"/>
      <c r="AL1278" s="207"/>
      <c r="AM1278" s="150">
        <v>832508</v>
      </c>
      <c r="AN1278" s="111"/>
      <c r="AO1278" s="49" t="str">
        <f t="shared" si="868"/>
        <v>沖縄県うるま市仲嶺５４６</v>
      </c>
      <c r="AP1278" s="49"/>
      <c r="AQ1278" s="123"/>
      <c r="AR1278" s="111"/>
      <c r="AS1278" s="123"/>
      <c r="AT1278" s="111"/>
      <c r="AU1278" s="123"/>
      <c r="AV1278" s="111"/>
      <c r="AW1278" s="124"/>
      <c r="AX1278" s="122"/>
      <c r="AY1278" s="391">
        <f t="shared" si="873"/>
        <v>0</v>
      </c>
      <c r="AZ1278" s="99">
        <f t="shared" si="874"/>
        <v>832508</v>
      </c>
      <c r="BA1278" s="49" t="str">
        <f t="shared" si="869"/>
        <v>沖縄県うるま市仲嶺５４６</v>
      </c>
      <c r="BB1278" s="48">
        <f t="shared" si="870"/>
        <v>1</v>
      </c>
      <c r="BC1278" s="96" t="str">
        <f t="shared" si="875"/>
        <v>登記有</v>
      </c>
      <c r="BD1278" s="89" t="str">
        <f t="shared" si="876"/>
        <v>期限未記載</v>
      </c>
      <c r="BE1278" s="97">
        <f t="shared" si="877"/>
        <v>832508</v>
      </c>
      <c r="BF1278" s="97">
        <f t="shared" si="878"/>
        <v>0</v>
      </c>
      <c r="BG1278" s="97">
        <f t="shared" si="879"/>
        <v>0</v>
      </c>
      <c r="BH1278" s="97">
        <f t="shared" si="880"/>
        <v>0</v>
      </c>
      <c r="BI1278" s="97">
        <f t="shared" si="881"/>
        <v>0</v>
      </c>
      <c r="BJ1278" s="97">
        <f t="shared" si="882"/>
        <v>0</v>
      </c>
      <c r="BK1278" s="97">
        <f t="shared" si="883"/>
        <v>0</v>
      </c>
      <c r="BL1278" s="97">
        <f t="shared" si="884"/>
        <v>0</v>
      </c>
      <c r="BM1278" s="97">
        <f t="shared" si="885"/>
        <v>0</v>
      </c>
      <c r="BN1278" s="97">
        <f t="shared" si="886"/>
        <v>0</v>
      </c>
      <c r="BO1278" s="97">
        <f t="shared" si="887"/>
        <v>0</v>
      </c>
      <c r="BP1278" s="97">
        <f t="shared" si="888"/>
        <v>0</v>
      </c>
      <c r="BQ1278" s="97">
        <f t="shared" si="889"/>
        <v>0</v>
      </c>
      <c r="BR1278" s="97">
        <f t="shared" si="890"/>
        <v>0</v>
      </c>
      <c r="BS1278" s="98">
        <f t="shared" si="891"/>
        <v>0</v>
      </c>
      <c r="BT1278" s="184"/>
      <c r="BU1278" s="58"/>
      <c r="BV1278" s="136"/>
    </row>
    <row r="1279" spans="1:74" s="118" customFormat="1" ht="31.5" customHeight="1" x14ac:dyDescent="0.25">
      <c r="A1279" s="74">
        <v>47</v>
      </c>
      <c r="B1279" s="75">
        <v>902</v>
      </c>
      <c r="C1279" s="49" t="s">
        <v>2111</v>
      </c>
      <c r="D1279" s="76" t="s">
        <v>2365</v>
      </c>
      <c r="E1279" s="48" t="s">
        <v>1139</v>
      </c>
      <c r="F1279" s="87" t="s">
        <v>2375</v>
      </c>
      <c r="G1279" s="87"/>
      <c r="H1279" s="87"/>
      <c r="I1279" s="87"/>
      <c r="J1279" s="109"/>
      <c r="K1279" s="87"/>
      <c r="L1279" s="87"/>
      <c r="M1279" s="48" t="s">
        <v>2371</v>
      </c>
      <c r="N1279" s="49" t="s">
        <v>1787</v>
      </c>
      <c r="O1279" s="76" t="s">
        <v>3745</v>
      </c>
      <c r="P1279" s="49"/>
      <c r="Q1279" s="102" t="s">
        <v>129</v>
      </c>
      <c r="R1279" s="103"/>
      <c r="S1279" s="48" t="s">
        <v>1857</v>
      </c>
      <c r="T1279" s="76" t="s">
        <v>128</v>
      </c>
      <c r="U1279" s="89"/>
      <c r="V1279" s="90">
        <v>6</v>
      </c>
      <c r="W1279" s="399">
        <f t="shared" si="867"/>
        <v>1474156.5</v>
      </c>
      <c r="X1279" s="171" t="s">
        <v>3070</v>
      </c>
      <c r="Y1279" s="433" t="s">
        <v>2310</v>
      </c>
      <c r="Z1279" s="482" t="s">
        <v>4576</v>
      </c>
      <c r="AA1279" s="482" t="s">
        <v>4575</v>
      </c>
      <c r="AB1279" s="482" t="s">
        <v>4608</v>
      </c>
      <c r="AC1279" s="132" t="str">
        <f>IF(AZ1279=0,"【支払済】","")</f>
        <v>【支払済】</v>
      </c>
      <c r="AD1279" s="132">
        <v>42074</v>
      </c>
      <c r="AE1279" s="132">
        <v>42074</v>
      </c>
      <c r="AF1279" s="132" t="str">
        <f t="shared" si="871"/>
        <v>SAME</v>
      </c>
      <c r="AG1279" s="132">
        <f t="shared" si="872"/>
        <v>42074</v>
      </c>
      <c r="AH1279" s="132"/>
      <c r="AI1279" s="204"/>
      <c r="AJ1279" s="205"/>
      <c r="AK1279" s="206"/>
      <c r="AL1279" s="207"/>
      <c r="AM1279" s="212">
        <v>8844939</v>
      </c>
      <c r="AN1279" s="111"/>
      <c r="AO1279" s="49" t="str">
        <f t="shared" si="868"/>
        <v>沖縄県うるま市与那城桃原１８９４、２０９８、２１２４</v>
      </c>
      <c r="AP1279" s="208"/>
      <c r="AQ1279" s="123">
        <v>43555</v>
      </c>
      <c r="AR1279" s="111">
        <f>103799+1741140+3000000+4000000</f>
        <v>8844939</v>
      </c>
      <c r="AS1279" s="123"/>
      <c r="AT1279" s="111"/>
      <c r="AU1279" s="123"/>
      <c r="AV1279" s="111"/>
      <c r="AW1279" s="124"/>
      <c r="AX1279" s="122"/>
      <c r="AY1279" s="391">
        <f t="shared" si="873"/>
        <v>8844939</v>
      </c>
      <c r="AZ1279" s="95">
        <f t="shared" si="874"/>
        <v>0</v>
      </c>
      <c r="BA1279" s="49" t="str">
        <f t="shared" si="869"/>
        <v>沖縄県うるま市与那城桃原１８９４、２０９８、２１２４</v>
      </c>
      <c r="BB1279" s="48">
        <f t="shared" si="870"/>
        <v>6</v>
      </c>
      <c r="BC1279" s="96" t="str">
        <f t="shared" si="875"/>
        <v>自社物件</v>
      </c>
      <c r="BD1279" s="89" t="str">
        <f t="shared" si="876"/>
        <v>【支払済】</v>
      </c>
      <c r="BE1279" s="97">
        <f t="shared" si="877"/>
        <v>0</v>
      </c>
      <c r="BF1279" s="97">
        <f t="shared" si="878"/>
        <v>0</v>
      </c>
      <c r="BG1279" s="97">
        <f t="shared" si="879"/>
        <v>0</v>
      </c>
      <c r="BH1279" s="97">
        <f t="shared" si="880"/>
        <v>0</v>
      </c>
      <c r="BI1279" s="97">
        <f t="shared" si="881"/>
        <v>0</v>
      </c>
      <c r="BJ1279" s="97">
        <f t="shared" si="882"/>
        <v>0</v>
      </c>
      <c r="BK1279" s="97">
        <f t="shared" si="883"/>
        <v>0</v>
      </c>
      <c r="BL1279" s="97">
        <f t="shared" si="884"/>
        <v>0</v>
      </c>
      <c r="BM1279" s="97">
        <f t="shared" si="885"/>
        <v>0</v>
      </c>
      <c r="BN1279" s="97">
        <f t="shared" si="886"/>
        <v>0</v>
      </c>
      <c r="BO1279" s="97">
        <f t="shared" si="887"/>
        <v>0</v>
      </c>
      <c r="BP1279" s="97">
        <f t="shared" si="888"/>
        <v>0</v>
      </c>
      <c r="BQ1279" s="97">
        <f t="shared" si="889"/>
        <v>0</v>
      </c>
      <c r="BR1279" s="97">
        <f t="shared" si="890"/>
        <v>0</v>
      </c>
      <c r="BS1279" s="130">
        <f t="shared" si="891"/>
        <v>0</v>
      </c>
      <c r="BT1279" s="184"/>
      <c r="BU1279" s="58"/>
      <c r="BV1279" s="492"/>
    </row>
    <row r="1280" spans="1:74" ht="31.5" customHeight="1" x14ac:dyDescent="0.25">
      <c r="A1280" s="74">
        <v>47</v>
      </c>
      <c r="B1280" s="75">
        <v>902</v>
      </c>
      <c r="C1280" s="49" t="s">
        <v>2111</v>
      </c>
      <c r="D1280" s="76" t="s">
        <v>2365</v>
      </c>
      <c r="E1280" s="48" t="s">
        <v>1139</v>
      </c>
      <c r="F1280" s="87" t="s">
        <v>2375</v>
      </c>
      <c r="G1280" s="87"/>
      <c r="H1280" s="87"/>
      <c r="I1280" s="87"/>
      <c r="J1280" s="109"/>
      <c r="K1280" s="87"/>
      <c r="L1280" s="87"/>
      <c r="M1280" s="48" t="s">
        <v>2371</v>
      </c>
      <c r="N1280" s="49" t="s">
        <v>1787</v>
      </c>
      <c r="O1280" s="76" t="s">
        <v>3745</v>
      </c>
      <c r="P1280" s="49"/>
      <c r="Q1280" s="102" t="s">
        <v>129</v>
      </c>
      <c r="R1280" s="103"/>
      <c r="S1280" s="48" t="s">
        <v>1857</v>
      </c>
      <c r="T1280" s="76" t="s">
        <v>128</v>
      </c>
      <c r="U1280" s="89"/>
      <c r="V1280" s="90">
        <v>6</v>
      </c>
      <c r="W1280" s="399">
        <f t="shared" si="867"/>
        <v>1474156.5</v>
      </c>
      <c r="X1280" s="171" t="s">
        <v>3070</v>
      </c>
      <c r="Y1280" s="433" t="s">
        <v>2310</v>
      </c>
      <c r="Z1280" s="482" t="s">
        <v>4576</v>
      </c>
      <c r="AA1280" s="482" t="s">
        <v>4575</v>
      </c>
      <c r="AB1280" s="482" t="s">
        <v>4608</v>
      </c>
      <c r="AC1280" s="132" t="str">
        <f>IF(AZ1280=0,"【支払済】","")</f>
        <v>【支払済】</v>
      </c>
      <c r="AD1280" s="132">
        <v>42074</v>
      </c>
      <c r="AE1280" s="132">
        <v>42074</v>
      </c>
      <c r="AF1280" s="132" t="str">
        <f t="shared" si="871"/>
        <v>SAME</v>
      </c>
      <c r="AG1280" s="132">
        <f t="shared" si="872"/>
        <v>42074</v>
      </c>
      <c r="AH1280" s="132"/>
      <c r="AI1280" s="204"/>
      <c r="AJ1280" s="205"/>
      <c r="AK1280" s="206"/>
      <c r="AL1280" s="207"/>
      <c r="AM1280" s="212">
        <v>8844939</v>
      </c>
      <c r="AN1280" s="111"/>
      <c r="AO1280" s="49" t="str">
        <f t="shared" si="868"/>
        <v>沖縄県うるま市与那城桃原１８９４、２０９８、２１２４</v>
      </c>
      <c r="AP1280" s="208"/>
      <c r="AQ1280" s="123">
        <v>43555</v>
      </c>
      <c r="AR1280" s="111">
        <f>103799+1741140+3000000+4000000</f>
        <v>8844939</v>
      </c>
      <c r="AS1280" s="123"/>
      <c r="AT1280" s="111"/>
      <c r="AU1280" s="123"/>
      <c r="AV1280" s="111"/>
      <c r="AW1280" s="124"/>
      <c r="AX1280" s="122"/>
      <c r="AY1280" s="391">
        <f t="shared" si="873"/>
        <v>8844939</v>
      </c>
      <c r="AZ1280" s="95">
        <f t="shared" si="874"/>
        <v>0</v>
      </c>
      <c r="BA1280" s="49" t="str">
        <f t="shared" si="869"/>
        <v>沖縄県うるま市与那城桃原１８９４、２０９８、２１２４</v>
      </c>
      <c r="BB1280" s="48">
        <f t="shared" si="870"/>
        <v>6</v>
      </c>
      <c r="BC1280" s="96" t="str">
        <f t="shared" si="875"/>
        <v>自社物件</v>
      </c>
      <c r="BD1280" s="89" t="str">
        <f t="shared" si="876"/>
        <v>【支払済】</v>
      </c>
      <c r="BE1280" s="97">
        <f t="shared" si="877"/>
        <v>0</v>
      </c>
      <c r="BF1280" s="97">
        <f t="shared" si="878"/>
        <v>0</v>
      </c>
      <c r="BG1280" s="97">
        <f t="shared" si="879"/>
        <v>0</v>
      </c>
      <c r="BH1280" s="97">
        <f t="shared" si="880"/>
        <v>0</v>
      </c>
      <c r="BI1280" s="97">
        <f t="shared" si="881"/>
        <v>0</v>
      </c>
      <c r="BJ1280" s="97">
        <f t="shared" si="882"/>
        <v>0</v>
      </c>
      <c r="BK1280" s="97">
        <f t="shared" si="883"/>
        <v>0</v>
      </c>
      <c r="BL1280" s="97">
        <f t="shared" si="884"/>
        <v>0</v>
      </c>
      <c r="BM1280" s="97">
        <f t="shared" si="885"/>
        <v>0</v>
      </c>
      <c r="BN1280" s="97">
        <f t="shared" si="886"/>
        <v>0</v>
      </c>
      <c r="BO1280" s="97">
        <f t="shared" si="887"/>
        <v>0</v>
      </c>
      <c r="BP1280" s="97">
        <f t="shared" si="888"/>
        <v>0</v>
      </c>
      <c r="BQ1280" s="97">
        <f t="shared" si="889"/>
        <v>0</v>
      </c>
      <c r="BR1280" s="116">
        <f t="shared" si="890"/>
        <v>0</v>
      </c>
      <c r="BS1280" s="117">
        <f t="shared" si="891"/>
        <v>0</v>
      </c>
      <c r="BT1280" s="184"/>
      <c r="BU1280" s="118"/>
      <c r="BV1280" s="492"/>
    </row>
    <row r="1281" spans="1:74" s="118" customFormat="1" ht="31.5" customHeight="1" x14ac:dyDescent="0.25">
      <c r="A1281" s="74">
        <v>47</v>
      </c>
      <c r="B1281" s="75">
        <v>902</v>
      </c>
      <c r="C1281" s="49" t="s">
        <v>2111</v>
      </c>
      <c r="D1281" s="76" t="s">
        <v>2365</v>
      </c>
      <c r="E1281" s="48" t="s">
        <v>1139</v>
      </c>
      <c r="F1281" s="87" t="s">
        <v>2375</v>
      </c>
      <c r="G1281" s="87"/>
      <c r="H1281" s="87"/>
      <c r="I1281" s="87"/>
      <c r="J1281" s="109"/>
      <c r="K1281" s="87"/>
      <c r="L1281" s="87"/>
      <c r="M1281" s="48" t="s">
        <v>2371</v>
      </c>
      <c r="N1281" s="49" t="s">
        <v>1787</v>
      </c>
      <c r="O1281" s="49"/>
      <c r="P1281" s="49"/>
      <c r="Q1281" s="102" t="s">
        <v>129</v>
      </c>
      <c r="R1281" s="103"/>
      <c r="S1281" s="48" t="s">
        <v>1857</v>
      </c>
      <c r="T1281" s="76" t="s">
        <v>128</v>
      </c>
      <c r="U1281" s="89"/>
      <c r="V1281" s="90">
        <v>6</v>
      </c>
      <c r="W1281" s="399">
        <f t="shared" si="867"/>
        <v>1474156.5</v>
      </c>
      <c r="X1281" s="171" t="s">
        <v>3070</v>
      </c>
      <c r="Y1281" s="209" t="s">
        <v>2310</v>
      </c>
      <c r="Z1281" s="482" t="s">
        <v>4576</v>
      </c>
      <c r="AA1281" s="482" t="s">
        <v>4575</v>
      </c>
      <c r="AB1281" s="482" t="s">
        <v>4608</v>
      </c>
      <c r="AC1281" s="223" t="s">
        <v>145</v>
      </c>
      <c r="AD1281" s="132">
        <v>42074</v>
      </c>
      <c r="AE1281" s="132">
        <v>42074</v>
      </c>
      <c r="AF1281" s="132" t="str">
        <f t="shared" si="871"/>
        <v>SAME</v>
      </c>
      <c r="AG1281" s="132">
        <f t="shared" si="872"/>
        <v>42074</v>
      </c>
      <c r="AH1281" s="132"/>
      <c r="AI1281" s="204"/>
      <c r="AJ1281" s="205"/>
      <c r="AK1281" s="211"/>
      <c r="AL1281" s="207"/>
      <c r="AM1281" s="212">
        <v>8844939</v>
      </c>
      <c r="AN1281" s="111"/>
      <c r="AO1281" s="49" t="str">
        <f t="shared" si="868"/>
        <v>沖縄県うるま市与那城桃原１８９４、２０９８、２１２４</v>
      </c>
      <c r="AP1281" s="49"/>
      <c r="AQ1281" s="123">
        <v>43555</v>
      </c>
      <c r="AR1281" s="111">
        <f>103799+1741140+3000000+4000000</f>
        <v>8844939</v>
      </c>
      <c r="AS1281" s="123"/>
      <c r="AT1281" s="111"/>
      <c r="AU1281" s="123"/>
      <c r="AV1281" s="111"/>
      <c r="AW1281" s="124"/>
      <c r="AX1281" s="122"/>
      <c r="AY1281" s="391">
        <f t="shared" si="873"/>
        <v>8844939</v>
      </c>
      <c r="AZ1281" s="95">
        <f t="shared" si="874"/>
        <v>0</v>
      </c>
      <c r="BA1281" s="49" t="str">
        <f t="shared" si="869"/>
        <v>沖縄県うるま市与那城桃原１８９４、２０９８、２１２４</v>
      </c>
      <c r="BB1281" s="48">
        <f t="shared" si="870"/>
        <v>6</v>
      </c>
      <c r="BC1281" s="96" t="str">
        <f t="shared" si="875"/>
        <v>自社物件</v>
      </c>
      <c r="BD1281" s="89" t="str">
        <f t="shared" si="876"/>
        <v>期限未記載</v>
      </c>
      <c r="BE1281" s="97">
        <f t="shared" si="877"/>
        <v>0</v>
      </c>
      <c r="BF1281" s="97">
        <f t="shared" si="878"/>
        <v>0</v>
      </c>
      <c r="BG1281" s="97">
        <f t="shared" si="879"/>
        <v>0</v>
      </c>
      <c r="BH1281" s="97">
        <f t="shared" si="880"/>
        <v>0</v>
      </c>
      <c r="BI1281" s="97">
        <f t="shared" si="881"/>
        <v>0</v>
      </c>
      <c r="BJ1281" s="97">
        <f t="shared" si="882"/>
        <v>0</v>
      </c>
      <c r="BK1281" s="97">
        <f t="shared" si="883"/>
        <v>0</v>
      </c>
      <c r="BL1281" s="97">
        <f t="shared" si="884"/>
        <v>0</v>
      </c>
      <c r="BM1281" s="97">
        <f t="shared" si="885"/>
        <v>0</v>
      </c>
      <c r="BN1281" s="97">
        <f t="shared" si="886"/>
        <v>0</v>
      </c>
      <c r="BO1281" s="97">
        <f t="shared" si="887"/>
        <v>0</v>
      </c>
      <c r="BP1281" s="97">
        <f t="shared" si="888"/>
        <v>0</v>
      </c>
      <c r="BQ1281" s="97">
        <f t="shared" si="889"/>
        <v>0</v>
      </c>
      <c r="BR1281" s="97">
        <f t="shared" si="890"/>
        <v>0</v>
      </c>
      <c r="BS1281" s="130">
        <f t="shared" si="891"/>
        <v>0</v>
      </c>
      <c r="BT1281" s="184"/>
      <c r="BU1281" s="100"/>
      <c r="BV1281" s="136"/>
    </row>
    <row r="1282" spans="1:74" s="100" customFormat="1" ht="31.5" customHeight="1" x14ac:dyDescent="0.25">
      <c r="A1282" s="74">
        <v>47</v>
      </c>
      <c r="B1282" s="75">
        <v>918</v>
      </c>
      <c r="C1282" s="49" t="s">
        <v>2119</v>
      </c>
      <c r="D1282" s="76" t="s">
        <v>2906</v>
      </c>
      <c r="E1282" s="48" t="s">
        <v>1154</v>
      </c>
      <c r="F1282" s="87"/>
      <c r="G1282" s="87"/>
      <c r="H1282" s="87"/>
      <c r="I1282" s="87"/>
      <c r="J1282" s="109"/>
      <c r="K1282" s="87"/>
      <c r="L1282" s="87"/>
      <c r="M1282" s="48" t="s">
        <v>2371</v>
      </c>
      <c r="N1282" s="49" t="s">
        <v>985</v>
      </c>
      <c r="O1282" s="49"/>
      <c r="P1282" s="49"/>
      <c r="Q1282" s="102" t="s">
        <v>127</v>
      </c>
      <c r="R1282" s="103"/>
      <c r="S1282" s="48" t="s">
        <v>1857</v>
      </c>
      <c r="T1282" s="76" t="s">
        <v>125</v>
      </c>
      <c r="U1282" s="89"/>
      <c r="V1282" s="90">
        <v>19</v>
      </c>
      <c r="W1282" s="399">
        <f t="shared" ref="W1282:W1313" si="892">(AM1282+AN1282)/V1282</f>
        <v>843751.10526315786</v>
      </c>
      <c r="X1282" s="171" t="s">
        <v>3323</v>
      </c>
      <c r="Y1282" s="222" t="s">
        <v>3658</v>
      </c>
      <c r="Z1282" s="222"/>
      <c r="AA1282" s="222"/>
      <c r="AB1282" s="222"/>
      <c r="AC1282" s="223" t="s">
        <v>145</v>
      </c>
      <c r="AD1282" s="132">
        <v>42788</v>
      </c>
      <c r="AE1282" s="132">
        <v>42788</v>
      </c>
      <c r="AF1282" s="132" t="str">
        <f t="shared" si="871"/>
        <v>SAME</v>
      </c>
      <c r="AG1282" s="132">
        <f t="shared" si="872"/>
        <v>42788</v>
      </c>
      <c r="AH1282" s="132"/>
      <c r="AI1282" s="204"/>
      <c r="AJ1282" s="205"/>
      <c r="AK1282" s="206"/>
      <c r="AL1282" s="207"/>
      <c r="AM1282" s="150">
        <f>12845055+3186216</f>
        <v>16031271</v>
      </c>
      <c r="AN1282" s="111"/>
      <c r="AO1282" s="49" t="str">
        <f t="shared" si="868"/>
        <v>沖縄県宮古島市伊良部伊良部６８９</v>
      </c>
      <c r="AP1282" s="49"/>
      <c r="AQ1282" s="123"/>
      <c r="AR1282" s="111"/>
      <c r="AS1282" s="123"/>
      <c r="AT1282" s="111"/>
      <c r="AU1282" s="123"/>
      <c r="AV1282" s="111"/>
      <c r="AW1282" s="124"/>
      <c r="AX1282" s="122"/>
      <c r="AY1282" s="391">
        <f t="shared" si="873"/>
        <v>0</v>
      </c>
      <c r="AZ1282" s="99">
        <f t="shared" si="874"/>
        <v>16031271</v>
      </c>
      <c r="BA1282" s="49" t="str">
        <f t="shared" ref="BA1282:BA1313" si="893">N1282</f>
        <v>沖縄県宮古島市伊良部伊良部６８９</v>
      </c>
      <c r="BB1282" s="48">
        <f t="shared" ref="BB1282:BB1313" si="894">V1282</f>
        <v>19</v>
      </c>
      <c r="BC1282" s="96" t="str">
        <f t="shared" si="875"/>
        <v>登記有</v>
      </c>
      <c r="BD1282" s="89" t="str">
        <f t="shared" si="876"/>
        <v>期限未記載</v>
      </c>
      <c r="BE1282" s="97">
        <f t="shared" si="877"/>
        <v>16031271</v>
      </c>
      <c r="BF1282" s="97">
        <f t="shared" si="878"/>
        <v>0</v>
      </c>
      <c r="BG1282" s="97">
        <f t="shared" si="879"/>
        <v>0</v>
      </c>
      <c r="BH1282" s="97">
        <f t="shared" si="880"/>
        <v>0</v>
      </c>
      <c r="BI1282" s="97">
        <f t="shared" si="881"/>
        <v>0</v>
      </c>
      <c r="BJ1282" s="97">
        <f t="shared" si="882"/>
        <v>0</v>
      </c>
      <c r="BK1282" s="97">
        <f t="shared" si="883"/>
        <v>0</v>
      </c>
      <c r="BL1282" s="97">
        <f t="shared" si="884"/>
        <v>0</v>
      </c>
      <c r="BM1282" s="97">
        <f t="shared" si="885"/>
        <v>0</v>
      </c>
      <c r="BN1282" s="97">
        <f t="shared" si="886"/>
        <v>0</v>
      </c>
      <c r="BO1282" s="97">
        <f t="shared" si="887"/>
        <v>0</v>
      </c>
      <c r="BP1282" s="97">
        <f t="shared" si="888"/>
        <v>0</v>
      </c>
      <c r="BQ1282" s="97">
        <f t="shared" si="889"/>
        <v>0</v>
      </c>
      <c r="BR1282" s="97">
        <f t="shared" si="890"/>
        <v>0</v>
      </c>
      <c r="BS1282" s="130">
        <f t="shared" si="891"/>
        <v>0</v>
      </c>
      <c r="BT1282" s="184"/>
      <c r="BU1282" s="118"/>
      <c r="BV1282" s="122"/>
    </row>
    <row r="1283" spans="1:74" s="100" customFormat="1" ht="31.5" customHeight="1" x14ac:dyDescent="0.25">
      <c r="A1283" s="74">
        <v>47</v>
      </c>
      <c r="B1283" s="75">
        <v>919</v>
      </c>
      <c r="C1283" s="49" t="s">
        <v>2119</v>
      </c>
      <c r="D1283" s="76" t="s">
        <v>2906</v>
      </c>
      <c r="E1283" s="48" t="s">
        <v>1155</v>
      </c>
      <c r="F1283" s="87" t="s">
        <v>3061</v>
      </c>
      <c r="G1283" s="87"/>
      <c r="H1283" s="87"/>
      <c r="I1283" s="87"/>
      <c r="J1283" s="109"/>
      <c r="K1283" s="87"/>
      <c r="L1283" s="87"/>
      <c r="M1283" s="48" t="s">
        <v>2371</v>
      </c>
      <c r="N1283" s="49" t="s">
        <v>1802</v>
      </c>
      <c r="O1283" s="49"/>
      <c r="P1283" s="49"/>
      <c r="Q1283" s="102" t="s">
        <v>126</v>
      </c>
      <c r="R1283" s="103"/>
      <c r="S1283" s="48" t="s">
        <v>1857</v>
      </c>
      <c r="T1283" s="76" t="s">
        <v>125</v>
      </c>
      <c r="U1283" s="89"/>
      <c r="V1283" s="90">
        <v>1</v>
      </c>
      <c r="W1283" s="399">
        <f t="shared" si="892"/>
        <v>441372</v>
      </c>
      <c r="X1283" s="171" t="s">
        <v>3064</v>
      </c>
      <c r="Y1283" s="222" t="s">
        <v>3658</v>
      </c>
      <c r="Z1283" s="222"/>
      <c r="AA1283" s="222"/>
      <c r="AB1283" s="222"/>
      <c r="AC1283" s="223" t="s">
        <v>145</v>
      </c>
      <c r="AD1283" s="132">
        <v>42745</v>
      </c>
      <c r="AE1283" s="132">
        <v>42745</v>
      </c>
      <c r="AF1283" s="132" t="str">
        <f t="shared" si="871"/>
        <v>SAME</v>
      </c>
      <c r="AG1283" s="132">
        <f t="shared" si="872"/>
        <v>42745</v>
      </c>
      <c r="AH1283" s="132"/>
      <c r="AI1283" s="204"/>
      <c r="AJ1283" s="205"/>
      <c r="AK1283" s="206"/>
      <c r="AL1283" s="207"/>
      <c r="AM1283" s="150">
        <v>441372</v>
      </c>
      <c r="AN1283" s="111"/>
      <c r="AO1283" s="49" t="str">
        <f t="shared" si="868"/>
        <v>沖縄県宮古島市平良西里１１０９</v>
      </c>
      <c r="AP1283" s="49"/>
      <c r="AQ1283" s="123"/>
      <c r="AR1283" s="111"/>
      <c r="AS1283" s="123"/>
      <c r="AT1283" s="111"/>
      <c r="AU1283" s="123"/>
      <c r="AV1283" s="111"/>
      <c r="AW1283" s="124"/>
      <c r="AX1283" s="122"/>
      <c r="AY1283" s="391">
        <f t="shared" si="873"/>
        <v>0</v>
      </c>
      <c r="AZ1283" s="99">
        <f t="shared" si="874"/>
        <v>441372</v>
      </c>
      <c r="BA1283" s="49" t="str">
        <f t="shared" si="893"/>
        <v>沖縄県宮古島市平良西里１１０９</v>
      </c>
      <c r="BB1283" s="48">
        <f t="shared" si="894"/>
        <v>1</v>
      </c>
      <c r="BC1283" s="96" t="str">
        <f t="shared" si="875"/>
        <v>登記有</v>
      </c>
      <c r="BD1283" s="89" t="str">
        <f t="shared" si="876"/>
        <v>期限未記載</v>
      </c>
      <c r="BE1283" s="97">
        <f t="shared" si="877"/>
        <v>441372</v>
      </c>
      <c r="BF1283" s="97">
        <f t="shared" si="878"/>
        <v>0</v>
      </c>
      <c r="BG1283" s="97">
        <f t="shared" si="879"/>
        <v>0</v>
      </c>
      <c r="BH1283" s="97">
        <f t="shared" si="880"/>
        <v>0</v>
      </c>
      <c r="BI1283" s="97">
        <f t="shared" si="881"/>
        <v>0</v>
      </c>
      <c r="BJ1283" s="97">
        <f t="shared" si="882"/>
        <v>0</v>
      </c>
      <c r="BK1283" s="97">
        <f t="shared" si="883"/>
        <v>0</v>
      </c>
      <c r="BL1283" s="97">
        <f t="shared" si="884"/>
        <v>0</v>
      </c>
      <c r="BM1283" s="97">
        <f t="shared" si="885"/>
        <v>0</v>
      </c>
      <c r="BN1283" s="97">
        <f t="shared" si="886"/>
        <v>0</v>
      </c>
      <c r="BO1283" s="97">
        <f t="shared" si="887"/>
        <v>0</v>
      </c>
      <c r="BP1283" s="97">
        <f t="shared" si="888"/>
        <v>0</v>
      </c>
      <c r="BQ1283" s="97">
        <f t="shared" si="889"/>
        <v>0</v>
      </c>
      <c r="BR1283" s="97">
        <f t="shared" si="890"/>
        <v>0</v>
      </c>
      <c r="BS1283" s="130">
        <f t="shared" si="891"/>
        <v>0</v>
      </c>
      <c r="BT1283" s="184"/>
      <c r="BV1283" s="122"/>
    </row>
    <row r="1284" spans="1:74" s="100" customFormat="1" ht="31.5" customHeight="1" x14ac:dyDescent="0.25">
      <c r="A1284" s="74">
        <v>47</v>
      </c>
      <c r="B1284" s="75">
        <v>903</v>
      </c>
      <c r="C1284" s="49" t="s">
        <v>2113</v>
      </c>
      <c r="D1284" s="76" t="s">
        <v>3393</v>
      </c>
      <c r="E1284" s="48" t="s">
        <v>1143</v>
      </c>
      <c r="F1284" s="87"/>
      <c r="G1284" s="87"/>
      <c r="H1284" s="87"/>
      <c r="I1284" s="87"/>
      <c r="J1284" s="109"/>
      <c r="K1284" s="87"/>
      <c r="L1284" s="87"/>
      <c r="M1284" s="48" t="s">
        <v>3313</v>
      </c>
      <c r="N1284" s="49" t="s">
        <v>1791</v>
      </c>
      <c r="O1284" s="49"/>
      <c r="P1284" s="49"/>
      <c r="Q1284" s="102" t="s">
        <v>123</v>
      </c>
      <c r="R1284" s="103"/>
      <c r="S1284" s="48" t="s">
        <v>1857</v>
      </c>
      <c r="T1284" s="76" t="s">
        <v>103</v>
      </c>
      <c r="U1284" s="89"/>
      <c r="V1284" s="90">
        <v>4</v>
      </c>
      <c r="W1284" s="399">
        <f t="shared" si="892"/>
        <v>1389661.75</v>
      </c>
      <c r="X1284" s="171" t="s">
        <v>3324</v>
      </c>
      <c r="Y1284" s="222"/>
      <c r="Z1284" s="222"/>
      <c r="AA1284" s="222"/>
      <c r="AB1284" s="222"/>
      <c r="AC1284" s="223" t="s">
        <v>145</v>
      </c>
      <c r="AD1284" s="132">
        <v>42649</v>
      </c>
      <c r="AE1284" s="132">
        <v>42359</v>
      </c>
      <c r="AF1284" s="132" t="str">
        <f t="shared" si="871"/>
        <v/>
      </c>
      <c r="AG1284" s="132">
        <f t="shared" si="872"/>
        <v>42359</v>
      </c>
      <c r="AH1284" s="132"/>
      <c r="AI1284" s="204"/>
      <c r="AJ1284" s="205"/>
      <c r="AK1284" s="206"/>
      <c r="AL1284" s="207"/>
      <c r="AM1284" s="150">
        <v>5558647</v>
      </c>
      <c r="AN1284" s="111"/>
      <c r="AO1284" s="49" t="str">
        <f t="shared" si="868"/>
        <v>沖縄県国頭郡国頭村奥間宇志川原１８２２－２～９</v>
      </c>
      <c r="AP1284" s="49"/>
      <c r="AQ1284" s="123"/>
      <c r="AR1284" s="111"/>
      <c r="AS1284" s="123"/>
      <c r="AT1284" s="111"/>
      <c r="AU1284" s="123"/>
      <c r="AV1284" s="111"/>
      <c r="AW1284" s="124"/>
      <c r="AX1284" s="122"/>
      <c r="AY1284" s="391">
        <f t="shared" si="873"/>
        <v>0</v>
      </c>
      <c r="AZ1284" s="99">
        <f t="shared" si="874"/>
        <v>5558647</v>
      </c>
      <c r="BA1284" s="49" t="str">
        <f t="shared" si="893"/>
        <v>沖縄県国頭郡国頭村奥間宇志川原１８２２－２～９</v>
      </c>
      <c r="BB1284" s="48">
        <f t="shared" si="894"/>
        <v>4</v>
      </c>
      <c r="BC1284" s="96">
        <f t="shared" si="875"/>
        <v>0</v>
      </c>
      <c r="BD1284" s="89" t="str">
        <f t="shared" si="876"/>
        <v>期限未記載</v>
      </c>
      <c r="BE1284" s="97">
        <f t="shared" si="877"/>
        <v>5558647</v>
      </c>
      <c r="BF1284" s="97">
        <f t="shared" si="878"/>
        <v>0</v>
      </c>
      <c r="BG1284" s="97">
        <f t="shared" si="879"/>
        <v>0</v>
      </c>
      <c r="BH1284" s="97">
        <f t="shared" si="880"/>
        <v>0</v>
      </c>
      <c r="BI1284" s="97">
        <f t="shared" si="881"/>
        <v>0</v>
      </c>
      <c r="BJ1284" s="97">
        <f t="shared" si="882"/>
        <v>0</v>
      </c>
      <c r="BK1284" s="97">
        <f t="shared" si="883"/>
        <v>0</v>
      </c>
      <c r="BL1284" s="97">
        <f t="shared" si="884"/>
        <v>0</v>
      </c>
      <c r="BM1284" s="97">
        <f t="shared" si="885"/>
        <v>0</v>
      </c>
      <c r="BN1284" s="97">
        <f t="shared" si="886"/>
        <v>0</v>
      </c>
      <c r="BO1284" s="97">
        <f t="shared" si="887"/>
        <v>0</v>
      </c>
      <c r="BP1284" s="97">
        <f t="shared" si="888"/>
        <v>0</v>
      </c>
      <c r="BQ1284" s="97">
        <f t="shared" si="889"/>
        <v>0</v>
      </c>
      <c r="BR1284" s="97">
        <f t="shared" si="890"/>
        <v>0</v>
      </c>
      <c r="BS1284" s="130">
        <f t="shared" si="891"/>
        <v>0</v>
      </c>
      <c r="BT1284" s="184"/>
      <c r="BV1284" s="122"/>
    </row>
    <row r="1285" spans="1:74" s="100" customFormat="1" ht="31.5" customHeight="1" x14ac:dyDescent="0.25">
      <c r="A1285" s="74">
        <v>47</v>
      </c>
      <c r="B1285" s="75">
        <v>904</v>
      </c>
      <c r="C1285" s="49" t="s">
        <v>2113</v>
      </c>
      <c r="D1285" s="76" t="s">
        <v>3393</v>
      </c>
      <c r="E1285" s="48" t="s">
        <v>1142</v>
      </c>
      <c r="F1285" s="87"/>
      <c r="G1285" s="87"/>
      <c r="H1285" s="87"/>
      <c r="I1285" s="87"/>
      <c r="J1285" s="109"/>
      <c r="K1285" s="87"/>
      <c r="L1285" s="87"/>
      <c r="M1285" s="48" t="s">
        <v>3313</v>
      </c>
      <c r="N1285" s="49" t="s">
        <v>1790</v>
      </c>
      <c r="O1285" s="49"/>
      <c r="P1285" s="49"/>
      <c r="Q1285" s="102" t="s">
        <v>124</v>
      </c>
      <c r="R1285" s="103"/>
      <c r="S1285" s="48" t="s">
        <v>1857</v>
      </c>
      <c r="T1285" s="76" t="s">
        <v>103</v>
      </c>
      <c r="U1285" s="89"/>
      <c r="V1285" s="90">
        <v>1</v>
      </c>
      <c r="W1285" s="399">
        <f t="shared" si="892"/>
        <v>289103</v>
      </c>
      <c r="X1285" s="171" t="s">
        <v>3325</v>
      </c>
      <c r="Y1285" s="222"/>
      <c r="Z1285" s="222"/>
      <c r="AA1285" s="222"/>
      <c r="AB1285" s="222"/>
      <c r="AC1285" s="223" t="s">
        <v>145</v>
      </c>
      <c r="AD1285" s="132">
        <v>42649</v>
      </c>
      <c r="AE1285" s="132">
        <v>42649</v>
      </c>
      <c r="AF1285" s="132" t="str">
        <f t="shared" ref="AF1285:AF1316" si="895">+IF(AD1285=AE1285,"SAME","")</f>
        <v>SAME</v>
      </c>
      <c r="AG1285" s="132">
        <f t="shared" ref="AG1285:AG1319" si="896">+IF(AE1285="",AD1285,IF(AD1285&gt;AE1285,AE1285,AD1285))</f>
        <v>42649</v>
      </c>
      <c r="AH1285" s="132"/>
      <c r="AI1285" s="204"/>
      <c r="AJ1285" s="205"/>
      <c r="AK1285" s="206"/>
      <c r="AL1285" s="207"/>
      <c r="AM1285" s="150">
        <v>289103</v>
      </c>
      <c r="AN1285" s="111"/>
      <c r="AO1285" s="49" t="str">
        <f t="shared" si="868"/>
        <v>沖縄県国頭郡国頭村字宇良５２６</v>
      </c>
      <c r="AP1285" s="49"/>
      <c r="AQ1285" s="123"/>
      <c r="AR1285" s="111"/>
      <c r="AS1285" s="123"/>
      <c r="AT1285" s="111"/>
      <c r="AU1285" s="123"/>
      <c r="AV1285" s="111"/>
      <c r="AW1285" s="124"/>
      <c r="AX1285" s="122"/>
      <c r="AY1285" s="391">
        <f t="shared" ref="AY1285:AY1316" si="897">AR1285+AT1285+AV1285+AX1285</f>
        <v>0</v>
      </c>
      <c r="AZ1285" s="99">
        <f t="shared" ref="AZ1285:AZ1319" si="898">IF(AM1285=0,"",AM1285-AR1285-AT1285-AV1285-AX1285)</f>
        <v>289103</v>
      </c>
      <c r="BA1285" s="49" t="str">
        <f t="shared" si="893"/>
        <v>沖縄県国頭郡国頭村字宇良５２６</v>
      </c>
      <c r="BB1285" s="48">
        <f t="shared" si="894"/>
        <v>1</v>
      </c>
      <c r="BC1285" s="96">
        <f t="shared" ref="BC1285:BC1319" si="899">Y1285</f>
        <v>0</v>
      </c>
      <c r="BD1285" s="89" t="str">
        <f t="shared" ref="BD1285:BD1319" si="900">AC1285</f>
        <v>期限未記載</v>
      </c>
      <c r="BE1285" s="97">
        <f t="shared" ref="BE1285:BE1319" si="901">IF(OR(AC1285="期限未記載",AC1285="期限超過"),AZ1285,0)</f>
        <v>289103</v>
      </c>
      <c r="BF1285" s="97">
        <f t="shared" ref="BF1285:BF1319" si="902">IF(AND(BD1285&lt;=43506,BD1285&lt;&gt;""),AZ1285,0)</f>
        <v>0</v>
      </c>
      <c r="BG1285" s="97">
        <f t="shared" ref="BG1285:BG1319" si="903">IF(AND(BD1285&lt;=43511,BD1285&gt;=43507),AZ1285,0)</f>
        <v>0</v>
      </c>
      <c r="BH1285" s="97">
        <f t="shared" ref="BH1285:BH1319" si="904">IF(AND(BD1285&lt;=43516,BD1285&gt;=43512),AZ1285,0)</f>
        <v>0</v>
      </c>
      <c r="BI1285" s="97">
        <f t="shared" ref="BI1285:BI1319" si="905">IF(AND(BD1285&lt;=43521,BD1285&gt;=43517),AZ1285,0)</f>
        <v>0</v>
      </c>
      <c r="BJ1285" s="97">
        <f t="shared" ref="BJ1285:BJ1319" si="906">IF(AND(BD1285&lt;=43524,BD1285&gt;=43522),AZ1285,0)</f>
        <v>0</v>
      </c>
      <c r="BK1285" s="97">
        <f t="shared" ref="BK1285:BK1319" si="907">IF(AND(BD1285&lt;=43529,BD1285&gt;=43525),AZ1285,0)</f>
        <v>0</v>
      </c>
      <c r="BL1285" s="97">
        <f t="shared" ref="BL1285:BL1319" si="908">IF(AND(BD1285&lt;=43534,BD1285&gt;=43530),AZ1285,0)</f>
        <v>0</v>
      </c>
      <c r="BM1285" s="97">
        <f t="shared" ref="BM1285:BM1319" si="909">IF(AND(BD1285&lt;=43539,BD1285&gt;=43535),AZ1285,0)</f>
        <v>0</v>
      </c>
      <c r="BN1285" s="97">
        <f t="shared" ref="BN1285:BN1319" si="910">IF(AND(BD1285&lt;=43544,BD1285&gt;=43540),AZ1285,0)</f>
        <v>0</v>
      </c>
      <c r="BO1285" s="97">
        <f t="shared" ref="BO1285:BO1319" si="911">IF(AND(BD1285&lt;=43549,BD1285&gt;=43545),AZ1285,0)</f>
        <v>0</v>
      </c>
      <c r="BP1285" s="97">
        <f t="shared" ref="BP1285:BP1319" si="912">IF(AND(BD1285&lt;=43555,BD1285&gt;=43550),AZ1285,0)</f>
        <v>0</v>
      </c>
      <c r="BQ1285" s="97">
        <f t="shared" ref="BQ1285:BQ1319" si="913">IF(AND(BD1285&lt;=43560,BD1285&gt;=43556),AZ1285,0)</f>
        <v>0</v>
      </c>
      <c r="BR1285" s="97">
        <f t="shared" ref="BR1285:BR1319" si="914">IF(AND($BD1285&lt;=43565,$BD1285&gt;=43561),$AZ1285,0)</f>
        <v>0</v>
      </c>
      <c r="BS1285" s="98">
        <f t="shared" ref="BS1285:BS1316" si="915">AZ1285-SUM(BE1285:BR1285)</f>
        <v>0</v>
      </c>
      <c r="BT1285" s="184"/>
      <c r="BV1285" s="122"/>
    </row>
    <row r="1286" spans="1:74" s="100" customFormat="1" ht="31.5" customHeight="1" x14ac:dyDescent="0.25">
      <c r="A1286" s="74">
        <v>47</v>
      </c>
      <c r="B1286" s="75">
        <v>905</v>
      </c>
      <c r="C1286" s="49" t="s">
        <v>2114</v>
      </c>
      <c r="D1286" s="76" t="s">
        <v>2365</v>
      </c>
      <c r="E1286" s="48" t="s">
        <v>1788</v>
      </c>
      <c r="F1286" s="87" t="s">
        <v>2372</v>
      </c>
      <c r="G1286" s="87"/>
      <c r="H1286" s="87"/>
      <c r="I1286" s="87"/>
      <c r="J1286" s="109"/>
      <c r="K1286" s="87"/>
      <c r="L1286" s="87"/>
      <c r="M1286" s="48" t="s">
        <v>2371</v>
      </c>
      <c r="N1286" s="49" t="s">
        <v>1794</v>
      </c>
      <c r="O1286" s="76" t="s">
        <v>3745</v>
      </c>
      <c r="P1286" s="49"/>
      <c r="Q1286" s="102" t="s">
        <v>974</v>
      </c>
      <c r="R1286" s="103"/>
      <c r="S1286" s="48" t="s">
        <v>1857</v>
      </c>
      <c r="T1286" s="76" t="s">
        <v>103</v>
      </c>
      <c r="U1286" s="89"/>
      <c r="V1286" s="90">
        <v>3</v>
      </c>
      <c r="W1286" s="399">
        <f t="shared" si="892"/>
        <v>1680669.3333333333</v>
      </c>
      <c r="X1286" s="171" t="s">
        <v>3326</v>
      </c>
      <c r="Y1286" s="433" t="s">
        <v>2310</v>
      </c>
      <c r="Z1286" s="482" t="s">
        <v>4576</v>
      </c>
      <c r="AA1286" s="482" t="s">
        <v>4575</v>
      </c>
      <c r="AB1286" s="482" t="s">
        <v>4608</v>
      </c>
      <c r="AC1286" s="132" t="str">
        <f>IF(AZ1286=0,"【支払済】","")</f>
        <v>【支払済】</v>
      </c>
      <c r="AD1286" s="132">
        <v>42649</v>
      </c>
      <c r="AE1286" s="132">
        <v>42216</v>
      </c>
      <c r="AF1286" s="132" t="str">
        <f t="shared" si="895"/>
        <v/>
      </c>
      <c r="AG1286" s="132">
        <f t="shared" si="896"/>
        <v>42216</v>
      </c>
      <c r="AH1286" s="132"/>
      <c r="AI1286" s="204"/>
      <c r="AJ1286" s="205"/>
      <c r="AK1286" s="206"/>
      <c r="AL1286" s="207"/>
      <c r="AM1286" s="150">
        <v>5042008</v>
      </c>
      <c r="AN1286" s="111"/>
      <c r="AO1286" s="49" t="str">
        <f t="shared" si="868"/>
        <v>沖縄県国頭郡今帰仁村運天１０８１－１</v>
      </c>
      <c r="AP1286" s="208"/>
      <c r="AQ1286" s="123">
        <v>43555</v>
      </c>
      <c r="AR1286" s="111">
        <v>5042008</v>
      </c>
      <c r="AS1286" s="123"/>
      <c r="AT1286" s="111"/>
      <c r="AU1286" s="123"/>
      <c r="AV1286" s="111"/>
      <c r="AW1286" s="124"/>
      <c r="AX1286" s="122"/>
      <c r="AY1286" s="391">
        <f t="shared" si="897"/>
        <v>5042008</v>
      </c>
      <c r="AZ1286" s="95">
        <f t="shared" si="898"/>
        <v>0</v>
      </c>
      <c r="BA1286" s="49" t="str">
        <f t="shared" si="893"/>
        <v>沖縄県国頭郡今帰仁村運天１０８１－１</v>
      </c>
      <c r="BB1286" s="48">
        <f t="shared" si="894"/>
        <v>3</v>
      </c>
      <c r="BC1286" s="96" t="str">
        <f t="shared" si="899"/>
        <v>自社物件</v>
      </c>
      <c r="BD1286" s="89" t="str">
        <f t="shared" si="900"/>
        <v>【支払済】</v>
      </c>
      <c r="BE1286" s="97">
        <f t="shared" si="901"/>
        <v>0</v>
      </c>
      <c r="BF1286" s="97">
        <f t="shared" si="902"/>
        <v>0</v>
      </c>
      <c r="BG1286" s="97">
        <f t="shared" si="903"/>
        <v>0</v>
      </c>
      <c r="BH1286" s="97">
        <f t="shared" si="904"/>
        <v>0</v>
      </c>
      <c r="BI1286" s="97">
        <f t="shared" si="905"/>
        <v>0</v>
      </c>
      <c r="BJ1286" s="97">
        <f t="shared" si="906"/>
        <v>0</v>
      </c>
      <c r="BK1286" s="97">
        <f t="shared" si="907"/>
        <v>0</v>
      </c>
      <c r="BL1286" s="97">
        <f t="shared" si="908"/>
        <v>0</v>
      </c>
      <c r="BM1286" s="97">
        <f t="shared" si="909"/>
        <v>0</v>
      </c>
      <c r="BN1286" s="97">
        <f t="shared" si="910"/>
        <v>0</v>
      </c>
      <c r="BO1286" s="97">
        <f t="shared" si="911"/>
        <v>0</v>
      </c>
      <c r="BP1286" s="97">
        <f t="shared" si="912"/>
        <v>0</v>
      </c>
      <c r="BQ1286" s="97">
        <f t="shared" si="913"/>
        <v>0</v>
      </c>
      <c r="BR1286" s="97">
        <f t="shared" si="914"/>
        <v>0</v>
      </c>
      <c r="BS1286" s="130">
        <f t="shared" si="915"/>
        <v>0</v>
      </c>
      <c r="BT1286" s="184"/>
      <c r="BV1286" s="492"/>
    </row>
    <row r="1287" spans="1:74" ht="31.5" customHeight="1" x14ac:dyDescent="0.25">
      <c r="A1287" s="74">
        <v>47</v>
      </c>
      <c r="B1287" s="75">
        <v>905</v>
      </c>
      <c r="C1287" s="49" t="s">
        <v>2114</v>
      </c>
      <c r="D1287" s="76" t="s">
        <v>2365</v>
      </c>
      <c r="E1287" s="48" t="s">
        <v>1788</v>
      </c>
      <c r="F1287" s="87" t="s">
        <v>2372</v>
      </c>
      <c r="G1287" s="87"/>
      <c r="H1287" s="87"/>
      <c r="I1287" s="87"/>
      <c r="J1287" s="109"/>
      <c r="K1287" s="87"/>
      <c r="L1287" s="87"/>
      <c r="M1287" s="48" t="s">
        <v>2371</v>
      </c>
      <c r="N1287" s="49" t="s">
        <v>1794</v>
      </c>
      <c r="O1287" s="49"/>
      <c r="P1287" s="49"/>
      <c r="Q1287" s="102" t="s">
        <v>974</v>
      </c>
      <c r="R1287" s="103"/>
      <c r="S1287" s="48" t="s">
        <v>1857</v>
      </c>
      <c r="T1287" s="76" t="s">
        <v>103</v>
      </c>
      <c r="U1287" s="89"/>
      <c r="V1287" s="90">
        <v>3</v>
      </c>
      <c r="W1287" s="399">
        <f t="shared" si="892"/>
        <v>1680669.3333333333</v>
      </c>
      <c r="X1287" s="171" t="s">
        <v>3326</v>
      </c>
      <c r="Y1287" s="228" t="s">
        <v>2310</v>
      </c>
      <c r="Z1287" s="482" t="s">
        <v>4576</v>
      </c>
      <c r="AA1287" s="482" t="s">
        <v>4575</v>
      </c>
      <c r="AB1287" s="482" t="s">
        <v>4608</v>
      </c>
      <c r="AC1287" s="223" t="s">
        <v>145</v>
      </c>
      <c r="AD1287" s="132">
        <v>42649</v>
      </c>
      <c r="AE1287" s="132">
        <v>42216</v>
      </c>
      <c r="AF1287" s="132" t="str">
        <f t="shared" si="895"/>
        <v/>
      </c>
      <c r="AG1287" s="132">
        <f t="shared" si="896"/>
        <v>42216</v>
      </c>
      <c r="AH1287" s="132"/>
      <c r="AI1287" s="204"/>
      <c r="AJ1287" s="205"/>
      <c r="AK1287" s="206"/>
      <c r="AL1287" s="207"/>
      <c r="AM1287" s="150">
        <v>5042008</v>
      </c>
      <c r="AN1287" s="111"/>
      <c r="AO1287" s="49" t="str">
        <f t="shared" si="868"/>
        <v>沖縄県国頭郡今帰仁村運天１０８１－１</v>
      </c>
      <c r="AP1287" s="49"/>
      <c r="AQ1287" s="123">
        <v>43555</v>
      </c>
      <c r="AR1287" s="111">
        <v>5042008</v>
      </c>
      <c r="AS1287" s="123"/>
      <c r="AT1287" s="111"/>
      <c r="AU1287" s="123"/>
      <c r="AV1287" s="111"/>
      <c r="AW1287" s="124"/>
      <c r="AX1287" s="122"/>
      <c r="AY1287" s="391">
        <f t="shared" si="897"/>
        <v>5042008</v>
      </c>
      <c r="AZ1287" s="95">
        <f t="shared" si="898"/>
        <v>0</v>
      </c>
      <c r="BA1287" s="49" t="str">
        <f t="shared" si="893"/>
        <v>沖縄県国頭郡今帰仁村運天１０８１－１</v>
      </c>
      <c r="BB1287" s="48">
        <f t="shared" si="894"/>
        <v>3</v>
      </c>
      <c r="BC1287" s="96" t="str">
        <f t="shared" si="899"/>
        <v>自社物件</v>
      </c>
      <c r="BD1287" s="89" t="str">
        <f t="shared" si="900"/>
        <v>期限未記載</v>
      </c>
      <c r="BE1287" s="97">
        <f t="shared" si="901"/>
        <v>0</v>
      </c>
      <c r="BF1287" s="97">
        <f t="shared" si="902"/>
        <v>0</v>
      </c>
      <c r="BG1287" s="97">
        <f t="shared" si="903"/>
        <v>0</v>
      </c>
      <c r="BH1287" s="97">
        <f t="shared" si="904"/>
        <v>0</v>
      </c>
      <c r="BI1287" s="97">
        <f t="shared" si="905"/>
        <v>0</v>
      </c>
      <c r="BJ1287" s="97">
        <f t="shared" si="906"/>
        <v>0</v>
      </c>
      <c r="BK1287" s="97">
        <f t="shared" si="907"/>
        <v>0</v>
      </c>
      <c r="BL1287" s="97">
        <f t="shared" si="908"/>
        <v>0</v>
      </c>
      <c r="BM1287" s="97">
        <f t="shared" si="909"/>
        <v>0</v>
      </c>
      <c r="BN1287" s="97">
        <f t="shared" si="910"/>
        <v>0</v>
      </c>
      <c r="BO1287" s="97">
        <f t="shared" si="911"/>
        <v>0</v>
      </c>
      <c r="BP1287" s="97">
        <f t="shared" si="912"/>
        <v>0</v>
      </c>
      <c r="BQ1287" s="97">
        <f t="shared" si="913"/>
        <v>0</v>
      </c>
      <c r="BR1287" s="97">
        <f t="shared" si="914"/>
        <v>0</v>
      </c>
      <c r="BS1287" s="130">
        <f t="shared" si="915"/>
        <v>0</v>
      </c>
      <c r="BT1287" s="184"/>
      <c r="BU1287" s="100"/>
      <c r="BV1287" s="103"/>
    </row>
    <row r="1288" spans="1:74" s="100" customFormat="1" ht="31.5" customHeight="1" x14ac:dyDescent="0.25">
      <c r="A1288" s="74">
        <v>47</v>
      </c>
      <c r="B1288" s="75">
        <v>905</v>
      </c>
      <c r="C1288" s="49" t="s">
        <v>2114</v>
      </c>
      <c r="D1288" s="76" t="s">
        <v>2365</v>
      </c>
      <c r="E1288" s="48" t="s">
        <v>1788</v>
      </c>
      <c r="F1288" s="87" t="s">
        <v>2372</v>
      </c>
      <c r="G1288" s="87"/>
      <c r="H1288" s="87"/>
      <c r="I1288" s="87"/>
      <c r="J1288" s="109"/>
      <c r="K1288" s="87"/>
      <c r="L1288" s="87"/>
      <c r="M1288" s="48" t="s">
        <v>2371</v>
      </c>
      <c r="N1288" s="49" t="s">
        <v>1794</v>
      </c>
      <c r="O1288" s="76" t="s">
        <v>3745</v>
      </c>
      <c r="P1288" s="49"/>
      <c r="Q1288" s="102" t="s">
        <v>974</v>
      </c>
      <c r="R1288" s="103"/>
      <c r="S1288" s="48" t="s">
        <v>1857</v>
      </c>
      <c r="T1288" s="76" t="s">
        <v>103</v>
      </c>
      <c r="U1288" s="89"/>
      <c r="V1288" s="90">
        <v>3</v>
      </c>
      <c r="W1288" s="399">
        <f t="shared" si="892"/>
        <v>1680669.3333333333</v>
      </c>
      <c r="X1288" s="171" t="s">
        <v>3326</v>
      </c>
      <c r="Y1288" s="433" t="s">
        <v>2310</v>
      </c>
      <c r="Z1288" s="482" t="s">
        <v>4576</v>
      </c>
      <c r="AA1288" s="482" t="s">
        <v>4575</v>
      </c>
      <c r="AB1288" s="482" t="s">
        <v>4608</v>
      </c>
      <c r="AC1288" s="132" t="str">
        <f>IF(AZ1288=0,"【支払済】","")</f>
        <v>【支払済】</v>
      </c>
      <c r="AD1288" s="132">
        <v>42649</v>
      </c>
      <c r="AE1288" s="132">
        <v>42216</v>
      </c>
      <c r="AF1288" s="132" t="str">
        <f t="shared" si="895"/>
        <v/>
      </c>
      <c r="AG1288" s="132">
        <f t="shared" si="896"/>
        <v>42216</v>
      </c>
      <c r="AH1288" s="132"/>
      <c r="AI1288" s="204"/>
      <c r="AJ1288" s="205"/>
      <c r="AK1288" s="206"/>
      <c r="AL1288" s="207"/>
      <c r="AM1288" s="150">
        <v>5042008</v>
      </c>
      <c r="AN1288" s="111"/>
      <c r="AO1288" s="49" t="str">
        <f t="shared" si="868"/>
        <v>沖縄県国頭郡今帰仁村運天１０８１－１</v>
      </c>
      <c r="AP1288" s="208"/>
      <c r="AQ1288" s="123">
        <v>43555</v>
      </c>
      <c r="AR1288" s="111">
        <v>5042008</v>
      </c>
      <c r="AS1288" s="123"/>
      <c r="AT1288" s="111"/>
      <c r="AU1288" s="123"/>
      <c r="AV1288" s="111"/>
      <c r="AW1288" s="124"/>
      <c r="AX1288" s="122"/>
      <c r="AY1288" s="391">
        <f t="shared" si="897"/>
        <v>5042008</v>
      </c>
      <c r="AZ1288" s="95">
        <f t="shared" si="898"/>
        <v>0</v>
      </c>
      <c r="BA1288" s="49" t="str">
        <f t="shared" si="893"/>
        <v>沖縄県国頭郡今帰仁村運天１０８１－１</v>
      </c>
      <c r="BB1288" s="48">
        <f t="shared" si="894"/>
        <v>3</v>
      </c>
      <c r="BC1288" s="96" t="str">
        <f t="shared" si="899"/>
        <v>自社物件</v>
      </c>
      <c r="BD1288" s="89" t="str">
        <f t="shared" si="900"/>
        <v>【支払済】</v>
      </c>
      <c r="BE1288" s="97">
        <f t="shared" si="901"/>
        <v>0</v>
      </c>
      <c r="BF1288" s="97">
        <f t="shared" si="902"/>
        <v>0</v>
      </c>
      <c r="BG1288" s="97">
        <f t="shared" si="903"/>
        <v>0</v>
      </c>
      <c r="BH1288" s="97">
        <f t="shared" si="904"/>
        <v>0</v>
      </c>
      <c r="BI1288" s="97">
        <f t="shared" si="905"/>
        <v>0</v>
      </c>
      <c r="BJ1288" s="97">
        <f t="shared" si="906"/>
        <v>0</v>
      </c>
      <c r="BK1288" s="97">
        <f t="shared" si="907"/>
        <v>0</v>
      </c>
      <c r="BL1288" s="97">
        <f t="shared" si="908"/>
        <v>0</v>
      </c>
      <c r="BM1288" s="97">
        <f t="shared" si="909"/>
        <v>0</v>
      </c>
      <c r="BN1288" s="97">
        <f t="shared" si="910"/>
        <v>0</v>
      </c>
      <c r="BO1288" s="97">
        <f t="shared" si="911"/>
        <v>0</v>
      </c>
      <c r="BP1288" s="97">
        <f t="shared" si="912"/>
        <v>0</v>
      </c>
      <c r="BQ1288" s="97">
        <f t="shared" si="913"/>
        <v>0</v>
      </c>
      <c r="BR1288" s="97">
        <f t="shared" si="914"/>
        <v>0</v>
      </c>
      <c r="BS1288" s="98">
        <f t="shared" si="915"/>
        <v>0</v>
      </c>
      <c r="BT1288" s="184"/>
      <c r="BU1288" s="58"/>
      <c r="BV1288" s="492"/>
    </row>
    <row r="1289" spans="1:74" s="100" customFormat="1" ht="31.5" customHeight="1" x14ac:dyDescent="0.25">
      <c r="A1289" s="74">
        <v>47</v>
      </c>
      <c r="B1289" s="75">
        <v>906</v>
      </c>
      <c r="C1289" s="49" t="s">
        <v>2114</v>
      </c>
      <c r="D1289" s="76" t="s">
        <v>2365</v>
      </c>
      <c r="E1289" s="48" t="s">
        <v>1144</v>
      </c>
      <c r="F1289" s="87" t="s">
        <v>2373</v>
      </c>
      <c r="G1289" s="87"/>
      <c r="H1289" s="87"/>
      <c r="I1289" s="87"/>
      <c r="J1289" s="109"/>
      <c r="K1289" s="87"/>
      <c r="L1289" s="87"/>
      <c r="M1289" s="48" t="s">
        <v>2371</v>
      </c>
      <c r="N1289" s="49" t="s">
        <v>1792</v>
      </c>
      <c r="O1289" s="76" t="s">
        <v>3745</v>
      </c>
      <c r="P1289" s="49"/>
      <c r="Q1289" s="102" t="s">
        <v>122</v>
      </c>
      <c r="R1289" s="103"/>
      <c r="S1289" s="48" t="s">
        <v>1857</v>
      </c>
      <c r="T1289" s="76" t="s">
        <v>103</v>
      </c>
      <c r="U1289" s="89"/>
      <c r="V1289" s="90">
        <v>2</v>
      </c>
      <c r="W1289" s="399">
        <f t="shared" si="892"/>
        <v>2446520.5</v>
      </c>
      <c r="X1289" s="171" t="s">
        <v>3327</v>
      </c>
      <c r="Y1289" s="433" t="s">
        <v>2310</v>
      </c>
      <c r="Z1289" s="482" t="s">
        <v>4576</v>
      </c>
      <c r="AA1289" s="482" t="s">
        <v>4575</v>
      </c>
      <c r="AB1289" s="482" t="s">
        <v>4608</v>
      </c>
      <c r="AC1289" s="132" t="str">
        <f>IF(AZ1289=0,"【支払済】","")</f>
        <v>【支払済】</v>
      </c>
      <c r="AD1289" s="132">
        <v>42648</v>
      </c>
      <c r="AE1289" s="132">
        <v>42216</v>
      </c>
      <c r="AF1289" s="132" t="str">
        <f t="shared" si="895"/>
        <v/>
      </c>
      <c r="AG1289" s="132">
        <f t="shared" si="896"/>
        <v>42216</v>
      </c>
      <c r="AH1289" s="132"/>
      <c r="AI1289" s="204"/>
      <c r="AJ1289" s="205"/>
      <c r="AK1289" s="206"/>
      <c r="AL1289" s="207"/>
      <c r="AM1289" s="150">
        <f>4206899+686142</f>
        <v>4893041</v>
      </c>
      <c r="AN1289" s="111"/>
      <c r="AO1289" s="49" t="str">
        <f t="shared" si="868"/>
        <v>沖縄県国頭郡今帰仁村今泊セケル原１７２４－７、－８</v>
      </c>
      <c r="AP1289" s="208"/>
      <c r="AQ1289" s="123">
        <v>43555</v>
      </c>
      <c r="AR1289" s="111">
        <v>4893041</v>
      </c>
      <c r="AS1289" s="123"/>
      <c r="AT1289" s="111"/>
      <c r="AU1289" s="123"/>
      <c r="AV1289" s="111"/>
      <c r="AW1289" s="124"/>
      <c r="AX1289" s="122"/>
      <c r="AY1289" s="391">
        <f t="shared" si="897"/>
        <v>4893041</v>
      </c>
      <c r="AZ1289" s="95">
        <f t="shared" si="898"/>
        <v>0</v>
      </c>
      <c r="BA1289" s="49" t="str">
        <f t="shared" si="893"/>
        <v>沖縄県国頭郡今帰仁村今泊セケル原１７２４－７、－８</v>
      </c>
      <c r="BB1289" s="48">
        <f t="shared" si="894"/>
        <v>2</v>
      </c>
      <c r="BC1289" s="96" t="str">
        <f t="shared" si="899"/>
        <v>自社物件</v>
      </c>
      <c r="BD1289" s="89" t="str">
        <f t="shared" si="900"/>
        <v>【支払済】</v>
      </c>
      <c r="BE1289" s="97">
        <f t="shared" si="901"/>
        <v>0</v>
      </c>
      <c r="BF1289" s="97">
        <f t="shared" si="902"/>
        <v>0</v>
      </c>
      <c r="BG1289" s="97">
        <f t="shared" si="903"/>
        <v>0</v>
      </c>
      <c r="BH1289" s="97">
        <f t="shared" si="904"/>
        <v>0</v>
      </c>
      <c r="BI1289" s="97">
        <f t="shared" si="905"/>
        <v>0</v>
      </c>
      <c r="BJ1289" s="97">
        <f t="shared" si="906"/>
        <v>0</v>
      </c>
      <c r="BK1289" s="97">
        <f t="shared" si="907"/>
        <v>0</v>
      </c>
      <c r="BL1289" s="97">
        <f t="shared" si="908"/>
        <v>0</v>
      </c>
      <c r="BM1289" s="97">
        <f t="shared" si="909"/>
        <v>0</v>
      </c>
      <c r="BN1289" s="97">
        <f t="shared" si="910"/>
        <v>0</v>
      </c>
      <c r="BO1289" s="97">
        <f t="shared" si="911"/>
        <v>0</v>
      </c>
      <c r="BP1289" s="97">
        <f t="shared" si="912"/>
        <v>0</v>
      </c>
      <c r="BQ1289" s="97">
        <f t="shared" si="913"/>
        <v>0</v>
      </c>
      <c r="BR1289" s="97">
        <f t="shared" si="914"/>
        <v>0</v>
      </c>
      <c r="BS1289" s="98">
        <f t="shared" si="915"/>
        <v>0</v>
      </c>
      <c r="BT1289" s="184"/>
      <c r="BV1289" s="492"/>
    </row>
    <row r="1290" spans="1:74" s="100" customFormat="1" ht="31.5" customHeight="1" x14ac:dyDescent="0.25">
      <c r="A1290" s="74">
        <v>47</v>
      </c>
      <c r="B1290" s="75">
        <v>906</v>
      </c>
      <c r="C1290" s="49" t="s">
        <v>2114</v>
      </c>
      <c r="D1290" s="76" t="s">
        <v>2365</v>
      </c>
      <c r="E1290" s="48" t="s">
        <v>1144</v>
      </c>
      <c r="F1290" s="87" t="s">
        <v>2373</v>
      </c>
      <c r="G1290" s="87"/>
      <c r="H1290" s="87"/>
      <c r="I1290" s="87"/>
      <c r="J1290" s="109"/>
      <c r="K1290" s="87"/>
      <c r="L1290" s="87"/>
      <c r="M1290" s="48" t="s">
        <v>2371</v>
      </c>
      <c r="N1290" s="49" t="s">
        <v>1792</v>
      </c>
      <c r="O1290" s="49"/>
      <c r="P1290" s="49"/>
      <c r="Q1290" s="102" t="s">
        <v>122</v>
      </c>
      <c r="R1290" s="103"/>
      <c r="S1290" s="48" t="s">
        <v>1857</v>
      </c>
      <c r="T1290" s="76" t="s">
        <v>103</v>
      </c>
      <c r="U1290" s="89"/>
      <c r="V1290" s="90">
        <v>2</v>
      </c>
      <c r="W1290" s="399">
        <f t="shared" si="892"/>
        <v>2446520.5</v>
      </c>
      <c r="X1290" s="171" t="s">
        <v>3327</v>
      </c>
      <c r="Y1290" s="209" t="s">
        <v>2310</v>
      </c>
      <c r="Z1290" s="482" t="s">
        <v>4576</v>
      </c>
      <c r="AA1290" s="482" t="s">
        <v>4575</v>
      </c>
      <c r="AB1290" s="482" t="s">
        <v>4608</v>
      </c>
      <c r="AC1290" s="223" t="s">
        <v>145</v>
      </c>
      <c r="AD1290" s="132">
        <v>42648</v>
      </c>
      <c r="AE1290" s="132">
        <v>42216</v>
      </c>
      <c r="AF1290" s="132" t="str">
        <f t="shared" si="895"/>
        <v/>
      </c>
      <c r="AG1290" s="132">
        <f t="shared" si="896"/>
        <v>42216</v>
      </c>
      <c r="AH1290" s="132"/>
      <c r="AI1290" s="204"/>
      <c r="AJ1290" s="205"/>
      <c r="AK1290" s="206"/>
      <c r="AL1290" s="207"/>
      <c r="AM1290" s="150">
        <f>4206899+686142</f>
        <v>4893041</v>
      </c>
      <c r="AN1290" s="111"/>
      <c r="AO1290" s="49" t="str">
        <f t="shared" si="868"/>
        <v>沖縄県国頭郡今帰仁村今泊セケル原１７２４－７、－８</v>
      </c>
      <c r="AP1290" s="49"/>
      <c r="AQ1290" s="123">
        <v>43555</v>
      </c>
      <c r="AR1290" s="111">
        <v>4893041</v>
      </c>
      <c r="AS1290" s="123"/>
      <c r="AT1290" s="111"/>
      <c r="AU1290" s="123"/>
      <c r="AV1290" s="111"/>
      <c r="AW1290" s="124"/>
      <c r="AX1290" s="122"/>
      <c r="AY1290" s="391">
        <f t="shared" si="897"/>
        <v>4893041</v>
      </c>
      <c r="AZ1290" s="95">
        <f t="shared" si="898"/>
        <v>0</v>
      </c>
      <c r="BA1290" s="49" t="str">
        <f t="shared" si="893"/>
        <v>沖縄県国頭郡今帰仁村今泊セケル原１７２４－７、－８</v>
      </c>
      <c r="BB1290" s="48">
        <f t="shared" si="894"/>
        <v>2</v>
      </c>
      <c r="BC1290" s="96" t="str">
        <f t="shared" si="899"/>
        <v>自社物件</v>
      </c>
      <c r="BD1290" s="89" t="str">
        <f t="shared" si="900"/>
        <v>期限未記載</v>
      </c>
      <c r="BE1290" s="97">
        <f t="shared" si="901"/>
        <v>0</v>
      </c>
      <c r="BF1290" s="97">
        <f t="shared" si="902"/>
        <v>0</v>
      </c>
      <c r="BG1290" s="97">
        <f t="shared" si="903"/>
        <v>0</v>
      </c>
      <c r="BH1290" s="97">
        <f t="shared" si="904"/>
        <v>0</v>
      </c>
      <c r="BI1290" s="97">
        <f t="shared" si="905"/>
        <v>0</v>
      </c>
      <c r="BJ1290" s="97">
        <f t="shared" si="906"/>
        <v>0</v>
      </c>
      <c r="BK1290" s="97">
        <f t="shared" si="907"/>
        <v>0</v>
      </c>
      <c r="BL1290" s="97">
        <f t="shared" si="908"/>
        <v>0</v>
      </c>
      <c r="BM1290" s="97">
        <f t="shared" si="909"/>
        <v>0</v>
      </c>
      <c r="BN1290" s="97">
        <f t="shared" si="910"/>
        <v>0</v>
      </c>
      <c r="BO1290" s="97">
        <f t="shared" si="911"/>
        <v>0</v>
      </c>
      <c r="BP1290" s="97">
        <f t="shared" si="912"/>
        <v>0</v>
      </c>
      <c r="BQ1290" s="97">
        <f t="shared" si="913"/>
        <v>0</v>
      </c>
      <c r="BR1290" s="97">
        <f t="shared" si="914"/>
        <v>0</v>
      </c>
      <c r="BS1290" s="98">
        <f t="shared" si="915"/>
        <v>0</v>
      </c>
      <c r="BT1290" s="184"/>
      <c r="BV1290" s="122"/>
    </row>
    <row r="1291" spans="1:74" s="100" customFormat="1" ht="31.5" customHeight="1" x14ac:dyDescent="0.25">
      <c r="A1291" s="74">
        <v>47</v>
      </c>
      <c r="B1291" s="75">
        <v>906</v>
      </c>
      <c r="C1291" s="49" t="s">
        <v>2114</v>
      </c>
      <c r="D1291" s="76" t="s">
        <v>2365</v>
      </c>
      <c r="E1291" s="48" t="s">
        <v>1144</v>
      </c>
      <c r="F1291" s="87" t="s">
        <v>2373</v>
      </c>
      <c r="G1291" s="87"/>
      <c r="H1291" s="87"/>
      <c r="I1291" s="87"/>
      <c r="J1291" s="109"/>
      <c r="K1291" s="87"/>
      <c r="L1291" s="87"/>
      <c r="M1291" s="48" t="s">
        <v>2371</v>
      </c>
      <c r="N1291" s="49" t="s">
        <v>1792</v>
      </c>
      <c r="O1291" s="76" t="s">
        <v>3745</v>
      </c>
      <c r="P1291" s="49"/>
      <c r="Q1291" s="102" t="s">
        <v>122</v>
      </c>
      <c r="R1291" s="103"/>
      <c r="S1291" s="48" t="s">
        <v>1857</v>
      </c>
      <c r="T1291" s="76" t="s">
        <v>103</v>
      </c>
      <c r="U1291" s="89"/>
      <c r="V1291" s="90">
        <v>2</v>
      </c>
      <c r="W1291" s="399">
        <f t="shared" si="892"/>
        <v>2446520.5</v>
      </c>
      <c r="X1291" s="171" t="s">
        <v>3327</v>
      </c>
      <c r="Y1291" s="465" t="s">
        <v>2310</v>
      </c>
      <c r="Z1291" s="482" t="s">
        <v>4576</v>
      </c>
      <c r="AA1291" s="482" t="s">
        <v>4575</v>
      </c>
      <c r="AB1291" s="526" t="s">
        <v>4608</v>
      </c>
      <c r="AC1291" s="132" t="str">
        <f>IF(AZ1291=0,"【支払済】","")</f>
        <v>【支払済】</v>
      </c>
      <c r="AD1291" s="132">
        <v>42648</v>
      </c>
      <c r="AE1291" s="132">
        <v>42216</v>
      </c>
      <c r="AF1291" s="132" t="str">
        <f t="shared" si="895"/>
        <v/>
      </c>
      <c r="AG1291" s="132">
        <f t="shared" si="896"/>
        <v>42216</v>
      </c>
      <c r="AH1291" s="132"/>
      <c r="AI1291" s="204"/>
      <c r="AJ1291" s="205"/>
      <c r="AK1291" s="206"/>
      <c r="AL1291" s="207"/>
      <c r="AM1291" s="150">
        <f>4206899+686142</f>
        <v>4893041</v>
      </c>
      <c r="AN1291" s="111"/>
      <c r="AO1291" s="49" t="str">
        <f t="shared" si="868"/>
        <v>沖縄県国頭郡今帰仁村今泊セケル原１７２４－７、－８</v>
      </c>
      <c r="AP1291" s="208"/>
      <c r="AQ1291" s="123">
        <v>43555</v>
      </c>
      <c r="AR1291" s="111">
        <v>4893041</v>
      </c>
      <c r="AS1291" s="123"/>
      <c r="AT1291" s="111"/>
      <c r="AU1291" s="123"/>
      <c r="AV1291" s="111"/>
      <c r="AW1291" s="124"/>
      <c r="AX1291" s="122"/>
      <c r="AY1291" s="391">
        <f t="shared" si="897"/>
        <v>4893041</v>
      </c>
      <c r="AZ1291" s="95">
        <f t="shared" si="898"/>
        <v>0</v>
      </c>
      <c r="BA1291" s="49" t="str">
        <f t="shared" si="893"/>
        <v>沖縄県国頭郡今帰仁村今泊セケル原１７２４－７、－８</v>
      </c>
      <c r="BB1291" s="48">
        <f t="shared" si="894"/>
        <v>2</v>
      </c>
      <c r="BC1291" s="96" t="str">
        <f t="shared" si="899"/>
        <v>自社物件</v>
      </c>
      <c r="BD1291" s="89" t="str">
        <f t="shared" si="900"/>
        <v>【支払済】</v>
      </c>
      <c r="BE1291" s="97">
        <f t="shared" si="901"/>
        <v>0</v>
      </c>
      <c r="BF1291" s="97">
        <f t="shared" si="902"/>
        <v>0</v>
      </c>
      <c r="BG1291" s="97">
        <f t="shared" si="903"/>
        <v>0</v>
      </c>
      <c r="BH1291" s="97">
        <f t="shared" si="904"/>
        <v>0</v>
      </c>
      <c r="BI1291" s="97">
        <f t="shared" si="905"/>
        <v>0</v>
      </c>
      <c r="BJ1291" s="97">
        <f t="shared" si="906"/>
        <v>0</v>
      </c>
      <c r="BK1291" s="97">
        <f t="shared" si="907"/>
        <v>0</v>
      </c>
      <c r="BL1291" s="97">
        <f t="shared" si="908"/>
        <v>0</v>
      </c>
      <c r="BM1291" s="97">
        <f t="shared" si="909"/>
        <v>0</v>
      </c>
      <c r="BN1291" s="97">
        <f t="shared" si="910"/>
        <v>0</v>
      </c>
      <c r="BO1291" s="97">
        <f t="shared" si="911"/>
        <v>0</v>
      </c>
      <c r="BP1291" s="97">
        <f t="shared" si="912"/>
        <v>0</v>
      </c>
      <c r="BQ1291" s="97">
        <f t="shared" si="913"/>
        <v>0</v>
      </c>
      <c r="BR1291" s="97">
        <f t="shared" si="914"/>
        <v>0</v>
      </c>
      <c r="BS1291" s="98">
        <f t="shared" si="915"/>
        <v>0</v>
      </c>
      <c r="BT1291" s="184"/>
      <c r="BV1291" s="492"/>
    </row>
    <row r="1292" spans="1:74" s="100" customFormat="1" ht="31.5" customHeight="1" x14ac:dyDescent="0.25">
      <c r="A1292" s="74">
        <v>47</v>
      </c>
      <c r="B1292" s="75">
        <v>907</v>
      </c>
      <c r="C1292" s="49" t="s">
        <v>2114</v>
      </c>
      <c r="D1292" s="76" t="s">
        <v>3393</v>
      </c>
      <c r="E1292" s="48" t="s">
        <v>1145</v>
      </c>
      <c r="F1292" s="87"/>
      <c r="G1292" s="87"/>
      <c r="H1292" s="87"/>
      <c r="I1292" s="87"/>
      <c r="J1292" s="109"/>
      <c r="K1292" s="87"/>
      <c r="L1292" s="87"/>
      <c r="M1292" s="48" t="s">
        <v>2371</v>
      </c>
      <c r="N1292" s="49" t="s">
        <v>1793</v>
      </c>
      <c r="O1292" s="49"/>
      <c r="P1292" s="49"/>
      <c r="Q1292" s="102" t="s">
        <v>121</v>
      </c>
      <c r="R1292" s="103"/>
      <c r="S1292" s="48" t="s">
        <v>1857</v>
      </c>
      <c r="T1292" s="76" t="s">
        <v>103</v>
      </c>
      <c r="U1292" s="89"/>
      <c r="V1292" s="90">
        <v>5</v>
      </c>
      <c r="W1292" s="399">
        <f t="shared" si="892"/>
        <v>1019372.4</v>
      </c>
      <c r="X1292" s="171" t="s">
        <v>3328</v>
      </c>
      <c r="Y1292" s="222"/>
      <c r="Z1292" s="222"/>
      <c r="AA1292" s="222"/>
      <c r="AB1292" s="222"/>
      <c r="AC1292" s="223" t="s">
        <v>145</v>
      </c>
      <c r="AD1292" s="132">
        <v>42214</v>
      </c>
      <c r="AE1292" s="132">
        <v>42216</v>
      </c>
      <c r="AF1292" s="132" t="str">
        <f t="shared" si="895"/>
        <v/>
      </c>
      <c r="AG1292" s="132">
        <f t="shared" si="896"/>
        <v>42214</v>
      </c>
      <c r="AH1292" s="132"/>
      <c r="AI1292" s="204"/>
      <c r="AJ1292" s="205"/>
      <c r="AK1292" s="206"/>
      <c r="AL1292" s="207"/>
      <c r="AM1292" s="150">
        <v>5096862</v>
      </c>
      <c r="AN1292" s="111"/>
      <c r="AO1292" s="49" t="str">
        <f t="shared" si="868"/>
        <v>沖縄県国頭郡今帰仁村今泊大首原２０３７－１、－２</v>
      </c>
      <c r="AP1292" s="49"/>
      <c r="AQ1292" s="123"/>
      <c r="AR1292" s="111"/>
      <c r="AS1292" s="123"/>
      <c r="AT1292" s="111"/>
      <c r="AU1292" s="123"/>
      <c r="AV1292" s="111"/>
      <c r="AW1292" s="124"/>
      <c r="AX1292" s="122"/>
      <c r="AY1292" s="391">
        <f t="shared" si="897"/>
        <v>0</v>
      </c>
      <c r="AZ1292" s="99">
        <f t="shared" si="898"/>
        <v>5096862</v>
      </c>
      <c r="BA1292" s="49" t="str">
        <f t="shared" si="893"/>
        <v>沖縄県国頭郡今帰仁村今泊大首原２０３７－１、－２</v>
      </c>
      <c r="BB1292" s="48">
        <f t="shared" si="894"/>
        <v>5</v>
      </c>
      <c r="BC1292" s="96">
        <f t="shared" si="899"/>
        <v>0</v>
      </c>
      <c r="BD1292" s="89" t="str">
        <f t="shared" si="900"/>
        <v>期限未記載</v>
      </c>
      <c r="BE1292" s="97">
        <f t="shared" si="901"/>
        <v>5096862</v>
      </c>
      <c r="BF1292" s="97">
        <f t="shared" si="902"/>
        <v>0</v>
      </c>
      <c r="BG1292" s="97">
        <f t="shared" si="903"/>
        <v>0</v>
      </c>
      <c r="BH1292" s="97">
        <f t="shared" si="904"/>
        <v>0</v>
      </c>
      <c r="BI1292" s="97">
        <f t="shared" si="905"/>
        <v>0</v>
      </c>
      <c r="BJ1292" s="97">
        <f t="shared" si="906"/>
        <v>0</v>
      </c>
      <c r="BK1292" s="97">
        <f t="shared" si="907"/>
        <v>0</v>
      </c>
      <c r="BL1292" s="97">
        <f t="shared" si="908"/>
        <v>0</v>
      </c>
      <c r="BM1292" s="97">
        <f t="shared" si="909"/>
        <v>0</v>
      </c>
      <c r="BN1292" s="97">
        <f t="shared" si="910"/>
        <v>0</v>
      </c>
      <c r="BO1292" s="97">
        <f t="shared" si="911"/>
        <v>0</v>
      </c>
      <c r="BP1292" s="97">
        <f t="shared" si="912"/>
        <v>0</v>
      </c>
      <c r="BQ1292" s="97">
        <f t="shared" si="913"/>
        <v>0</v>
      </c>
      <c r="BR1292" s="97">
        <f t="shared" si="914"/>
        <v>0</v>
      </c>
      <c r="BS1292" s="98">
        <f t="shared" si="915"/>
        <v>0</v>
      </c>
      <c r="BT1292" s="184"/>
      <c r="BV1292" s="122"/>
    </row>
    <row r="1293" spans="1:74" s="100" customFormat="1" ht="31.5" customHeight="1" x14ac:dyDescent="0.25">
      <c r="A1293" s="74">
        <v>47</v>
      </c>
      <c r="B1293" s="75">
        <v>908</v>
      </c>
      <c r="C1293" s="49" t="s">
        <v>2114</v>
      </c>
      <c r="D1293" s="76" t="s">
        <v>2365</v>
      </c>
      <c r="E1293" s="48" t="s">
        <v>1146</v>
      </c>
      <c r="F1293" s="87" t="s">
        <v>2376</v>
      </c>
      <c r="G1293" s="87"/>
      <c r="H1293" s="87"/>
      <c r="I1293" s="87"/>
      <c r="J1293" s="109"/>
      <c r="K1293" s="87"/>
      <c r="L1293" s="87"/>
      <c r="M1293" s="48" t="s">
        <v>2371</v>
      </c>
      <c r="N1293" s="49" t="s">
        <v>1795</v>
      </c>
      <c r="O1293" s="76" t="s">
        <v>3745</v>
      </c>
      <c r="P1293" s="49"/>
      <c r="Q1293" s="102" t="s">
        <v>120</v>
      </c>
      <c r="R1293" s="103"/>
      <c r="S1293" s="48" t="s">
        <v>1857</v>
      </c>
      <c r="T1293" s="76" t="s">
        <v>103</v>
      </c>
      <c r="U1293" s="89"/>
      <c r="V1293" s="90">
        <v>3</v>
      </c>
      <c r="W1293" s="399">
        <f t="shared" si="892"/>
        <v>1204807</v>
      </c>
      <c r="X1293" s="171" t="s">
        <v>3329</v>
      </c>
      <c r="Y1293" s="419"/>
      <c r="Z1293" s="473" t="s">
        <v>4576</v>
      </c>
      <c r="AA1293" s="473" t="s">
        <v>4575</v>
      </c>
      <c r="AB1293" s="473" t="s">
        <v>4576</v>
      </c>
      <c r="AC1293" s="132" t="str">
        <f>IF(AZ1293=0,"【支払済】","")</f>
        <v>【支払済】</v>
      </c>
      <c r="AD1293" s="132">
        <v>42649</v>
      </c>
      <c r="AE1293" s="132">
        <v>42216</v>
      </c>
      <c r="AF1293" s="132" t="str">
        <f t="shared" si="895"/>
        <v/>
      </c>
      <c r="AG1293" s="132">
        <f t="shared" si="896"/>
        <v>42216</v>
      </c>
      <c r="AH1293" s="132"/>
      <c r="AI1293" s="204"/>
      <c r="AJ1293" s="205"/>
      <c r="AK1293" s="206"/>
      <c r="AL1293" s="207"/>
      <c r="AM1293" s="150">
        <v>3614421</v>
      </c>
      <c r="AN1293" s="111"/>
      <c r="AO1293" s="49" t="str">
        <f t="shared" si="868"/>
        <v>沖縄県国頭郡今帰仁村字上運天５０４－１、５０５、５０５－２</v>
      </c>
      <c r="AP1293" s="208"/>
      <c r="AQ1293" s="123">
        <v>43555</v>
      </c>
      <c r="AR1293" s="111">
        <v>3614421</v>
      </c>
      <c r="AS1293" s="123"/>
      <c r="AT1293" s="111"/>
      <c r="AU1293" s="123"/>
      <c r="AV1293" s="111"/>
      <c r="AW1293" s="124"/>
      <c r="AX1293" s="122"/>
      <c r="AY1293" s="391">
        <f t="shared" si="897"/>
        <v>3614421</v>
      </c>
      <c r="AZ1293" s="99">
        <f t="shared" si="898"/>
        <v>0</v>
      </c>
      <c r="BA1293" s="49" t="str">
        <f t="shared" si="893"/>
        <v>沖縄県国頭郡今帰仁村字上運天５０４－１、５０５、５０５－２</v>
      </c>
      <c r="BB1293" s="48">
        <f t="shared" si="894"/>
        <v>3</v>
      </c>
      <c r="BC1293" s="96">
        <f t="shared" si="899"/>
        <v>0</v>
      </c>
      <c r="BD1293" s="89" t="str">
        <f t="shared" si="900"/>
        <v>【支払済】</v>
      </c>
      <c r="BE1293" s="97">
        <f t="shared" si="901"/>
        <v>0</v>
      </c>
      <c r="BF1293" s="97">
        <f t="shared" si="902"/>
        <v>0</v>
      </c>
      <c r="BG1293" s="97">
        <f t="shared" si="903"/>
        <v>0</v>
      </c>
      <c r="BH1293" s="97">
        <f t="shared" si="904"/>
        <v>0</v>
      </c>
      <c r="BI1293" s="97">
        <f t="shared" si="905"/>
        <v>0</v>
      </c>
      <c r="BJ1293" s="97">
        <f t="shared" si="906"/>
        <v>0</v>
      </c>
      <c r="BK1293" s="97">
        <f t="shared" si="907"/>
        <v>0</v>
      </c>
      <c r="BL1293" s="97">
        <f t="shared" si="908"/>
        <v>0</v>
      </c>
      <c r="BM1293" s="97">
        <f t="shared" si="909"/>
        <v>0</v>
      </c>
      <c r="BN1293" s="97">
        <f t="shared" si="910"/>
        <v>0</v>
      </c>
      <c r="BO1293" s="97">
        <f t="shared" si="911"/>
        <v>0</v>
      </c>
      <c r="BP1293" s="97">
        <f t="shared" si="912"/>
        <v>0</v>
      </c>
      <c r="BQ1293" s="97">
        <f t="shared" si="913"/>
        <v>0</v>
      </c>
      <c r="BR1293" s="97">
        <f t="shared" si="914"/>
        <v>0</v>
      </c>
      <c r="BS1293" s="98">
        <f t="shared" si="915"/>
        <v>0</v>
      </c>
      <c r="BT1293" s="184"/>
      <c r="BU1293" s="58"/>
      <c r="BV1293" s="492"/>
    </row>
    <row r="1294" spans="1:74" ht="31.5" customHeight="1" x14ac:dyDescent="0.25">
      <c r="A1294" s="74">
        <v>47</v>
      </c>
      <c r="B1294" s="75">
        <v>908</v>
      </c>
      <c r="C1294" s="49" t="s">
        <v>2114</v>
      </c>
      <c r="D1294" s="76" t="s">
        <v>2365</v>
      </c>
      <c r="E1294" s="48" t="s">
        <v>1146</v>
      </c>
      <c r="F1294" s="87" t="s">
        <v>2376</v>
      </c>
      <c r="G1294" s="87"/>
      <c r="H1294" s="87"/>
      <c r="I1294" s="87"/>
      <c r="J1294" s="109"/>
      <c r="K1294" s="87"/>
      <c r="L1294" s="87"/>
      <c r="M1294" s="48" t="s">
        <v>2371</v>
      </c>
      <c r="N1294" s="49" t="s">
        <v>1795</v>
      </c>
      <c r="O1294" s="49"/>
      <c r="P1294" s="49"/>
      <c r="Q1294" s="102" t="s">
        <v>120</v>
      </c>
      <c r="R1294" s="103"/>
      <c r="S1294" s="48" t="s">
        <v>1857</v>
      </c>
      <c r="T1294" s="76" t="s">
        <v>103</v>
      </c>
      <c r="U1294" s="89"/>
      <c r="V1294" s="90">
        <v>3</v>
      </c>
      <c r="W1294" s="399">
        <f t="shared" si="892"/>
        <v>1204807</v>
      </c>
      <c r="X1294" s="171" t="s">
        <v>3329</v>
      </c>
      <c r="Y1294" s="222"/>
      <c r="Z1294" s="473" t="s">
        <v>4576</v>
      </c>
      <c r="AA1294" s="473" t="s">
        <v>4575</v>
      </c>
      <c r="AB1294" s="473" t="s">
        <v>4576</v>
      </c>
      <c r="AC1294" s="223" t="s">
        <v>145</v>
      </c>
      <c r="AD1294" s="132">
        <v>42649</v>
      </c>
      <c r="AE1294" s="132">
        <v>42216</v>
      </c>
      <c r="AF1294" s="132" t="str">
        <f t="shared" si="895"/>
        <v/>
      </c>
      <c r="AG1294" s="132">
        <f t="shared" si="896"/>
        <v>42216</v>
      </c>
      <c r="AH1294" s="132"/>
      <c r="AI1294" s="204"/>
      <c r="AJ1294" s="205"/>
      <c r="AK1294" s="211"/>
      <c r="AL1294" s="207"/>
      <c r="AM1294" s="150">
        <v>3614421</v>
      </c>
      <c r="AN1294" s="111"/>
      <c r="AO1294" s="49" t="str">
        <f t="shared" si="868"/>
        <v>沖縄県国頭郡今帰仁村字上運天５０４－１、５０５、５０５－２</v>
      </c>
      <c r="AP1294" s="49"/>
      <c r="AQ1294" s="123">
        <v>43555</v>
      </c>
      <c r="AR1294" s="111">
        <v>3614421</v>
      </c>
      <c r="AS1294" s="123"/>
      <c r="AT1294" s="111"/>
      <c r="AU1294" s="123"/>
      <c r="AV1294" s="111"/>
      <c r="AW1294" s="124"/>
      <c r="AX1294" s="122"/>
      <c r="AY1294" s="391">
        <f t="shared" si="897"/>
        <v>3614421</v>
      </c>
      <c r="AZ1294" s="99">
        <f t="shared" si="898"/>
        <v>0</v>
      </c>
      <c r="BA1294" s="49" t="str">
        <f t="shared" si="893"/>
        <v>沖縄県国頭郡今帰仁村字上運天５０４－１、５０５、５０５－２</v>
      </c>
      <c r="BB1294" s="48">
        <f t="shared" si="894"/>
        <v>3</v>
      </c>
      <c r="BC1294" s="96">
        <f t="shared" si="899"/>
        <v>0</v>
      </c>
      <c r="BD1294" s="89" t="str">
        <f t="shared" si="900"/>
        <v>期限未記載</v>
      </c>
      <c r="BE1294" s="97">
        <f t="shared" si="901"/>
        <v>0</v>
      </c>
      <c r="BF1294" s="97">
        <f t="shared" si="902"/>
        <v>0</v>
      </c>
      <c r="BG1294" s="97">
        <f t="shared" si="903"/>
        <v>0</v>
      </c>
      <c r="BH1294" s="97">
        <f t="shared" si="904"/>
        <v>0</v>
      </c>
      <c r="BI1294" s="97">
        <f t="shared" si="905"/>
        <v>0</v>
      </c>
      <c r="BJ1294" s="97">
        <f t="shared" si="906"/>
        <v>0</v>
      </c>
      <c r="BK1294" s="97">
        <f t="shared" si="907"/>
        <v>0</v>
      </c>
      <c r="BL1294" s="97">
        <f t="shared" si="908"/>
        <v>0</v>
      </c>
      <c r="BM1294" s="97">
        <f t="shared" si="909"/>
        <v>0</v>
      </c>
      <c r="BN1294" s="97">
        <f t="shared" si="910"/>
        <v>0</v>
      </c>
      <c r="BO1294" s="97">
        <f t="shared" si="911"/>
        <v>0</v>
      </c>
      <c r="BP1294" s="97">
        <f t="shared" si="912"/>
        <v>0</v>
      </c>
      <c r="BQ1294" s="97">
        <f t="shared" si="913"/>
        <v>0</v>
      </c>
      <c r="BR1294" s="97">
        <f t="shared" si="914"/>
        <v>0</v>
      </c>
      <c r="BS1294" s="130">
        <f t="shared" si="915"/>
        <v>0</v>
      </c>
      <c r="BT1294" s="184"/>
      <c r="BU1294" s="100"/>
      <c r="BV1294" s="103"/>
    </row>
    <row r="1295" spans="1:74" ht="31.5" customHeight="1" x14ac:dyDescent="0.25">
      <c r="A1295" s="74">
        <v>47</v>
      </c>
      <c r="B1295" s="75">
        <v>908</v>
      </c>
      <c r="C1295" s="49" t="s">
        <v>2114</v>
      </c>
      <c r="D1295" s="76" t="s">
        <v>2365</v>
      </c>
      <c r="E1295" s="48" t="s">
        <v>1146</v>
      </c>
      <c r="F1295" s="87" t="s">
        <v>2376</v>
      </c>
      <c r="G1295" s="87"/>
      <c r="H1295" s="87"/>
      <c r="I1295" s="87"/>
      <c r="J1295" s="109"/>
      <c r="K1295" s="87"/>
      <c r="L1295" s="87"/>
      <c r="M1295" s="48" t="s">
        <v>2371</v>
      </c>
      <c r="N1295" s="49" t="s">
        <v>1795</v>
      </c>
      <c r="O1295" s="76" t="s">
        <v>3745</v>
      </c>
      <c r="P1295" s="49"/>
      <c r="Q1295" s="102" t="s">
        <v>120</v>
      </c>
      <c r="R1295" s="103"/>
      <c r="S1295" s="48" t="s">
        <v>1857</v>
      </c>
      <c r="T1295" s="76" t="s">
        <v>103</v>
      </c>
      <c r="U1295" s="89"/>
      <c r="V1295" s="90">
        <v>3</v>
      </c>
      <c r="W1295" s="399">
        <f t="shared" si="892"/>
        <v>1204807</v>
      </c>
      <c r="X1295" s="171" t="s">
        <v>3329</v>
      </c>
      <c r="Y1295" s="419"/>
      <c r="Z1295" s="473" t="s">
        <v>4576</v>
      </c>
      <c r="AA1295" s="473" t="s">
        <v>4575</v>
      </c>
      <c r="AB1295" s="473" t="s">
        <v>4576</v>
      </c>
      <c r="AC1295" s="132" t="str">
        <f>IF(AZ1295=0,"【支払済】","")</f>
        <v>【支払済】</v>
      </c>
      <c r="AD1295" s="132">
        <v>42649</v>
      </c>
      <c r="AE1295" s="132">
        <v>42216</v>
      </c>
      <c r="AF1295" s="132" t="str">
        <f t="shared" si="895"/>
        <v/>
      </c>
      <c r="AG1295" s="132">
        <f t="shared" si="896"/>
        <v>42216</v>
      </c>
      <c r="AH1295" s="132"/>
      <c r="AI1295" s="204"/>
      <c r="AJ1295" s="205"/>
      <c r="AK1295" s="211"/>
      <c r="AL1295" s="207"/>
      <c r="AM1295" s="150">
        <v>3614421</v>
      </c>
      <c r="AN1295" s="111"/>
      <c r="AO1295" s="49" t="str">
        <f t="shared" si="868"/>
        <v>沖縄県国頭郡今帰仁村字上運天５０４－１、５０５、５０５－２</v>
      </c>
      <c r="AP1295" s="208"/>
      <c r="AQ1295" s="123">
        <v>43555</v>
      </c>
      <c r="AR1295" s="111">
        <v>3614421</v>
      </c>
      <c r="AS1295" s="123"/>
      <c r="AT1295" s="111"/>
      <c r="AU1295" s="123"/>
      <c r="AV1295" s="111"/>
      <c r="AW1295" s="124"/>
      <c r="AX1295" s="122"/>
      <c r="AY1295" s="391">
        <f t="shared" si="897"/>
        <v>3614421</v>
      </c>
      <c r="AZ1295" s="99">
        <f t="shared" si="898"/>
        <v>0</v>
      </c>
      <c r="BA1295" s="49" t="str">
        <f t="shared" si="893"/>
        <v>沖縄県国頭郡今帰仁村字上運天５０４－１、５０５、５０５－２</v>
      </c>
      <c r="BB1295" s="48">
        <f t="shared" si="894"/>
        <v>3</v>
      </c>
      <c r="BC1295" s="96">
        <f t="shared" si="899"/>
        <v>0</v>
      </c>
      <c r="BD1295" s="89" t="str">
        <f t="shared" si="900"/>
        <v>【支払済】</v>
      </c>
      <c r="BE1295" s="97">
        <f t="shared" si="901"/>
        <v>0</v>
      </c>
      <c r="BF1295" s="97">
        <f t="shared" si="902"/>
        <v>0</v>
      </c>
      <c r="BG1295" s="97">
        <f t="shared" si="903"/>
        <v>0</v>
      </c>
      <c r="BH1295" s="97">
        <f t="shared" si="904"/>
        <v>0</v>
      </c>
      <c r="BI1295" s="97">
        <f t="shared" si="905"/>
        <v>0</v>
      </c>
      <c r="BJ1295" s="97">
        <f t="shared" si="906"/>
        <v>0</v>
      </c>
      <c r="BK1295" s="97">
        <f t="shared" si="907"/>
        <v>0</v>
      </c>
      <c r="BL1295" s="97">
        <f t="shared" si="908"/>
        <v>0</v>
      </c>
      <c r="BM1295" s="97">
        <f t="shared" si="909"/>
        <v>0</v>
      </c>
      <c r="BN1295" s="97">
        <f t="shared" si="910"/>
        <v>0</v>
      </c>
      <c r="BO1295" s="97">
        <f t="shared" si="911"/>
        <v>0</v>
      </c>
      <c r="BP1295" s="97">
        <f t="shared" si="912"/>
        <v>0</v>
      </c>
      <c r="BQ1295" s="97">
        <f t="shared" si="913"/>
        <v>0</v>
      </c>
      <c r="BR1295" s="97">
        <f t="shared" si="914"/>
        <v>0</v>
      </c>
      <c r="BS1295" s="130">
        <f t="shared" si="915"/>
        <v>0</v>
      </c>
      <c r="BT1295" s="184"/>
      <c r="BV1295" s="492"/>
    </row>
    <row r="1296" spans="1:74" ht="31.5" customHeight="1" x14ac:dyDescent="0.25">
      <c r="A1296" s="74">
        <v>47</v>
      </c>
      <c r="B1296" s="75">
        <v>909</v>
      </c>
      <c r="C1296" s="49" t="s">
        <v>2114</v>
      </c>
      <c r="D1296" s="76" t="s">
        <v>3393</v>
      </c>
      <c r="E1296" s="48" t="s">
        <v>1789</v>
      </c>
      <c r="F1296" s="87"/>
      <c r="G1296" s="87"/>
      <c r="H1296" s="87"/>
      <c r="I1296" s="87"/>
      <c r="J1296" s="109"/>
      <c r="K1296" s="87"/>
      <c r="L1296" s="87"/>
      <c r="M1296" s="48" t="s">
        <v>2371</v>
      </c>
      <c r="N1296" s="49" t="s">
        <v>3330</v>
      </c>
      <c r="O1296" s="49"/>
      <c r="P1296" s="49"/>
      <c r="Q1296" s="102" t="s">
        <v>975</v>
      </c>
      <c r="R1296" s="103"/>
      <c r="S1296" s="48" t="s">
        <v>1857</v>
      </c>
      <c r="T1296" s="76" t="s">
        <v>103</v>
      </c>
      <c r="U1296" s="89"/>
      <c r="V1296" s="90">
        <v>1</v>
      </c>
      <c r="W1296" s="399">
        <f t="shared" si="892"/>
        <v>667402</v>
      </c>
      <c r="X1296" s="171" t="s">
        <v>3331</v>
      </c>
      <c r="Y1296" s="222"/>
      <c r="Z1296" s="222"/>
      <c r="AA1296" s="222"/>
      <c r="AB1296" s="222"/>
      <c r="AC1296" s="223" t="s">
        <v>145</v>
      </c>
      <c r="AD1296" s="132">
        <v>42212</v>
      </c>
      <c r="AE1296" s="132">
        <v>42212</v>
      </c>
      <c r="AF1296" s="132" t="str">
        <f t="shared" si="895"/>
        <v>SAME</v>
      </c>
      <c r="AG1296" s="132">
        <f t="shared" si="896"/>
        <v>42212</v>
      </c>
      <c r="AH1296" s="132"/>
      <c r="AI1296" s="204"/>
      <c r="AJ1296" s="205"/>
      <c r="AK1296" s="206"/>
      <c r="AL1296" s="207"/>
      <c r="AM1296" s="150">
        <v>667402</v>
      </c>
      <c r="AN1296" s="111"/>
      <c r="AO1296" s="49" t="str">
        <f t="shared" si="868"/>
        <v>沖縄県国頭郡今帰仁村字仲尾次８４、８５－１</v>
      </c>
      <c r="AP1296" s="49"/>
      <c r="AQ1296" s="123"/>
      <c r="AR1296" s="111"/>
      <c r="AS1296" s="123"/>
      <c r="AT1296" s="111"/>
      <c r="AU1296" s="123"/>
      <c r="AV1296" s="111"/>
      <c r="AW1296" s="124"/>
      <c r="AX1296" s="122"/>
      <c r="AY1296" s="391">
        <f t="shared" si="897"/>
        <v>0</v>
      </c>
      <c r="AZ1296" s="99">
        <f t="shared" si="898"/>
        <v>667402</v>
      </c>
      <c r="BA1296" s="49" t="str">
        <f t="shared" si="893"/>
        <v>沖縄県国頭郡今帰仁村字仲尾次８４、８５－１</v>
      </c>
      <c r="BB1296" s="48">
        <f t="shared" si="894"/>
        <v>1</v>
      </c>
      <c r="BC1296" s="96">
        <f t="shared" si="899"/>
        <v>0</v>
      </c>
      <c r="BD1296" s="89" t="str">
        <f t="shared" si="900"/>
        <v>期限未記載</v>
      </c>
      <c r="BE1296" s="97">
        <f t="shared" si="901"/>
        <v>667402</v>
      </c>
      <c r="BF1296" s="97">
        <f t="shared" si="902"/>
        <v>0</v>
      </c>
      <c r="BG1296" s="97">
        <f t="shared" si="903"/>
        <v>0</v>
      </c>
      <c r="BH1296" s="97">
        <f t="shared" si="904"/>
        <v>0</v>
      </c>
      <c r="BI1296" s="97">
        <f t="shared" si="905"/>
        <v>0</v>
      </c>
      <c r="BJ1296" s="97">
        <f t="shared" si="906"/>
        <v>0</v>
      </c>
      <c r="BK1296" s="97">
        <f t="shared" si="907"/>
        <v>0</v>
      </c>
      <c r="BL1296" s="97">
        <f t="shared" si="908"/>
        <v>0</v>
      </c>
      <c r="BM1296" s="97">
        <f t="shared" si="909"/>
        <v>0</v>
      </c>
      <c r="BN1296" s="97">
        <f t="shared" si="910"/>
        <v>0</v>
      </c>
      <c r="BO1296" s="97">
        <f t="shared" si="911"/>
        <v>0</v>
      </c>
      <c r="BP1296" s="97">
        <f t="shared" si="912"/>
        <v>0</v>
      </c>
      <c r="BQ1296" s="97">
        <f t="shared" si="913"/>
        <v>0</v>
      </c>
      <c r="BR1296" s="97">
        <f t="shared" si="914"/>
        <v>0</v>
      </c>
      <c r="BS1296" s="98">
        <f t="shared" si="915"/>
        <v>0</v>
      </c>
      <c r="BT1296" s="184"/>
      <c r="BV1296" s="103"/>
    </row>
    <row r="1297" spans="1:74" s="118" customFormat="1" ht="31.5" customHeight="1" x14ac:dyDescent="0.25">
      <c r="A1297" s="74">
        <v>47</v>
      </c>
      <c r="B1297" s="75">
        <v>910</v>
      </c>
      <c r="C1297" s="49" t="s">
        <v>2115</v>
      </c>
      <c r="D1297" s="76" t="s">
        <v>3393</v>
      </c>
      <c r="E1297" s="48" t="s">
        <v>1347</v>
      </c>
      <c r="F1297" s="87"/>
      <c r="G1297" s="87"/>
      <c r="H1297" s="87"/>
      <c r="I1297" s="87"/>
      <c r="J1297" s="109"/>
      <c r="K1297" s="87"/>
      <c r="L1297" s="87"/>
      <c r="M1297" s="48" t="s">
        <v>2371</v>
      </c>
      <c r="N1297" s="49" t="s">
        <v>1797</v>
      </c>
      <c r="O1297" s="49"/>
      <c r="P1297" s="49"/>
      <c r="Q1297" s="102" t="s">
        <v>976</v>
      </c>
      <c r="R1297" s="103"/>
      <c r="S1297" s="48" t="s">
        <v>1857</v>
      </c>
      <c r="T1297" s="76" t="s">
        <v>103</v>
      </c>
      <c r="U1297" s="89"/>
      <c r="V1297" s="90">
        <v>2</v>
      </c>
      <c r="W1297" s="399">
        <f t="shared" si="892"/>
        <v>1029702</v>
      </c>
      <c r="X1297" s="171" t="s">
        <v>3332</v>
      </c>
      <c r="Y1297" s="222"/>
      <c r="Z1297" s="222"/>
      <c r="AA1297" s="222"/>
      <c r="AB1297" s="222"/>
      <c r="AC1297" s="223" t="s">
        <v>145</v>
      </c>
      <c r="AD1297" s="132">
        <v>42649</v>
      </c>
      <c r="AE1297" s="132">
        <v>42996</v>
      </c>
      <c r="AF1297" s="132" t="str">
        <f t="shared" si="895"/>
        <v/>
      </c>
      <c r="AG1297" s="132">
        <f t="shared" si="896"/>
        <v>42649</v>
      </c>
      <c r="AH1297" s="132"/>
      <c r="AI1297" s="204"/>
      <c r="AJ1297" s="205"/>
      <c r="AK1297" s="206"/>
      <c r="AL1297" s="207"/>
      <c r="AM1297" s="150">
        <v>2059404</v>
      </c>
      <c r="AN1297" s="111"/>
      <c r="AO1297" s="49" t="str">
        <f t="shared" si="868"/>
        <v>沖縄県国頭郡東村字有銘１０３３－２</v>
      </c>
      <c r="AP1297" s="49"/>
      <c r="AQ1297" s="123"/>
      <c r="AR1297" s="111"/>
      <c r="AS1297" s="123"/>
      <c r="AT1297" s="111"/>
      <c r="AU1297" s="123"/>
      <c r="AV1297" s="111"/>
      <c r="AW1297" s="124"/>
      <c r="AX1297" s="122"/>
      <c r="AY1297" s="391">
        <f t="shared" si="897"/>
        <v>0</v>
      </c>
      <c r="AZ1297" s="99">
        <f t="shared" si="898"/>
        <v>2059404</v>
      </c>
      <c r="BA1297" s="49" t="str">
        <f t="shared" si="893"/>
        <v>沖縄県国頭郡東村字有銘１０３３－２</v>
      </c>
      <c r="BB1297" s="48">
        <f t="shared" si="894"/>
        <v>2</v>
      </c>
      <c r="BC1297" s="96">
        <f t="shared" si="899"/>
        <v>0</v>
      </c>
      <c r="BD1297" s="89" t="str">
        <f t="shared" si="900"/>
        <v>期限未記載</v>
      </c>
      <c r="BE1297" s="97">
        <f t="shared" si="901"/>
        <v>2059404</v>
      </c>
      <c r="BF1297" s="97">
        <f t="shared" si="902"/>
        <v>0</v>
      </c>
      <c r="BG1297" s="97">
        <f t="shared" si="903"/>
        <v>0</v>
      </c>
      <c r="BH1297" s="97">
        <f t="shared" si="904"/>
        <v>0</v>
      </c>
      <c r="BI1297" s="97">
        <f t="shared" si="905"/>
        <v>0</v>
      </c>
      <c r="BJ1297" s="97">
        <f t="shared" si="906"/>
        <v>0</v>
      </c>
      <c r="BK1297" s="97">
        <f t="shared" si="907"/>
        <v>0</v>
      </c>
      <c r="BL1297" s="97">
        <f t="shared" si="908"/>
        <v>0</v>
      </c>
      <c r="BM1297" s="97">
        <f t="shared" si="909"/>
        <v>0</v>
      </c>
      <c r="BN1297" s="97">
        <f t="shared" si="910"/>
        <v>0</v>
      </c>
      <c r="BO1297" s="97">
        <f t="shared" si="911"/>
        <v>0</v>
      </c>
      <c r="BP1297" s="97">
        <f t="shared" si="912"/>
        <v>0</v>
      </c>
      <c r="BQ1297" s="97">
        <f t="shared" si="913"/>
        <v>0</v>
      </c>
      <c r="BR1297" s="97">
        <f t="shared" si="914"/>
        <v>0</v>
      </c>
      <c r="BS1297" s="98">
        <f t="shared" si="915"/>
        <v>0</v>
      </c>
      <c r="BT1297" s="184"/>
      <c r="BV1297" s="136"/>
    </row>
    <row r="1298" spans="1:74" s="118" customFormat="1" ht="31.5" customHeight="1" x14ac:dyDescent="0.25">
      <c r="A1298" s="74">
        <v>47</v>
      </c>
      <c r="B1298" s="75">
        <v>911</v>
      </c>
      <c r="C1298" s="49" t="s">
        <v>2115</v>
      </c>
      <c r="D1298" s="76" t="s">
        <v>3393</v>
      </c>
      <c r="E1298" s="48" t="s">
        <v>1147</v>
      </c>
      <c r="F1298" s="87"/>
      <c r="G1298" s="87"/>
      <c r="H1298" s="87"/>
      <c r="I1298" s="87"/>
      <c r="J1298" s="109"/>
      <c r="K1298" s="87"/>
      <c r="L1298" s="87"/>
      <c r="M1298" s="48" t="s">
        <v>2371</v>
      </c>
      <c r="N1298" s="49" t="s">
        <v>1796</v>
      </c>
      <c r="O1298" s="49"/>
      <c r="P1298" s="49"/>
      <c r="Q1298" s="102" t="s">
        <v>119</v>
      </c>
      <c r="R1298" s="103"/>
      <c r="S1298" s="48" t="s">
        <v>1857</v>
      </c>
      <c r="T1298" s="76" t="s">
        <v>103</v>
      </c>
      <c r="U1298" s="89"/>
      <c r="V1298" s="90">
        <v>1</v>
      </c>
      <c r="W1298" s="399">
        <f t="shared" si="892"/>
        <v>323548</v>
      </c>
      <c r="X1298" s="171" t="s">
        <v>3333</v>
      </c>
      <c r="Y1298" s="222"/>
      <c r="Z1298" s="222"/>
      <c r="AA1298" s="222"/>
      <c r="AB1298" s="222"/>
      <c r="AC1298" s="223" t="s">
        <v>145</v>
      </c>
      <c r="AD1298" s="132">
        <v>42649</v>
      </c>
      <c r="AE1298" s="132">
        <v>42030</v>
      </c>
      <c r="AF1298" s="132" t="str">
        <f t="shared" si="895"/>
        <v/>
      </c>
      <c r="AG1298" s="132">
        <f t="shared" si="896"/>
        <v>42030</v>
      </c>
      <c r="AH1298" s="132"/>
      <c r="AI1298" s="204"/>
      <c r="AJ1298" s="205"/>
      <c r="AK1298" s="206"/>
      <c r="AL1298" s="207"/>
      <c r="AM1298" s="150">
        <v>323548</v>
      </c>
      <c r="AN1298" s="111"/>
      <c r="AO1298" s="49" t="str">
        <f t="shared" si="868"/>
        <v>沖縄県国頭郡東村有銘１０１８－２</v>
      </c>
      <c r="AP1298" s="49"/>
      <c r="AQ1298" s="123"/>
      <c r="AR1298" s="111"/>
      <c r="AS1298" s="123"/>
      <c r="AT1298" s="111"/>
      <c r="AU1298" s="123"/>
      <c r="AV1298" s="111"/>
      <c r="AW1298" s="124"/>
      <c r="AX1298" s="122"/>
      <c r="AY1298" s="391">
        <f t="shared" si="897"/>
        <v>0</v>
      </c>
      <c r="AZ1298" s="99">
        <f t="shared" si="898"/>
        <v>323548</v>
      </c>
      <c r="BA1298" s="49" t="str">
        <f t="shared" si="893"/>
        <v>沖縄県国頭郡東村有銘１０１８－２</v>
      </c>
      <c r="BB1298" s="48">
        <f t="shared" si="894"/>
        <v>1</v>
      </c>
      <c r="BC1298" s="96">
        <f t="shared" si="899"/>
        <v>0</v>
      </c>
      <c r="BD1298" s="89" t="str">
        <f t="shared" si="900"/>
        <v>期限未記載</v>
      </c>
      <c r="BE1298" s="97">
        <f t="shared" si="901"/>
        <v>323548</v>
      </c>
      <c r="BF1298" s="97">
        <f t="shared" si="902"/>
        <v>0</v>
      </c>
      <c r="BG1298" s="97">
        <f t="shared" si="903"/>
        <v>0</v>
      </c>
      <c r="BH1298" s="97">
        <f t="shared" si="904"/>
        <v>0</v>
      </c>
      <c r="BI1298" s="97">
        <f t="shared" si="905"/>
        <v>0</v>
      </c>
      <c r="BJ1298" s="97">
        <f t="shared" si="906"/>
        <v>0</v>
      </c>
      <c r="BK1298" s="97">
        <f t="shared" si="907"/>
        <v>0</v>
      </c>
      <c r="BL1298" s="97">
        <f t="shared" si="908"/>
        <v>0</v>
      </c>
      <c r="BM1298" s="97">
        <f t="shared" si="909"/>
        <v>0</v>
      </c>
      <c r="BN1298" s="97">
        <f t="shared" si="910"/>
        <v>0</v>
      </c>
      <c r="BO1298" s="97">
        <f t="shared" si="911"/>
        <v>0</v>
      </c>
      <c r="BP1298" s="97">
        <f t="shared" si="912"/>
        <v>0</v>
      </c>
      <c r="BQ1298" s="97">
        <f t="shared" si="913"/>
        <v>0</v>
      </c>
      <c r="BR1298" s="97">
        <f t="shared" si="914"/>
        <v>0</v>
      </c>
      <c r="BS1298" s="98">
        <f t="shared" si="915"/>
        <v>0</v>
      </c>
      <c r="BT1298" s="184"/>
      <c r="BV1298" s="136"/>
    </row>
    <row r="1299" spans="1:74" s="118" customFormat="1" ht="31.5" customHeight="1" x14ac:dyDescent="0.25">
      <c r="A1299" s="74">
        <v>47</v>
      </c>
      <c r="B1299" s="75">
        <v>912</v>
      </c>
      <c r="C1299" s="49" t="s">
        <v>2116</v>
      </c>
      <c r="D1299" s="76" t="s">
        <v>3393</v>
      </c>
      <c r="E1299" s="48" t="s">
        <v>1148</v>
      </c>
      <c r="F1299" s="125"/>
      <c r="G1299" s="125"/>
      <c r="H1299" s="125"/>
      <c r="I1299" s="125"/>
      <c r="J1299" s="263"/>
      <c r="K1299" s="125"/>
      <c r="L1299" s="125"/>
      <c r="M1299" s="48" t="s">
        <v>2371</v>
      </c>
      <c r="N1299" s="49" t="s">
        <v>1798</v>
      </c>
      <c r="O1299" s="49"/>
      <c r="P1299" s="49"/>
      <c r="Q1299" s="102" t="s">
        <v>118</v>
      </c>
      <c r="R1299" s="103"/>
      <c r="S1299" s="48" t="s">
        <v>1857</v>
      </c>
      <c r="T1299" s="76" t="s">
        <v>103</v>
      </c>
      <c r="U1299" s="89"/>
      <c r="V1299" s="90">
        <v>2</v>
      </c>
      <c r="W1299" s="399">
        <f t="shared" si="892"/>
        <v>1531368.5</v>
      </c>
      <c r="X1299" s="171" t="s">
        <v>3334</v>
      </c>
      <c r="Y1299" s="222"/>
      <c r="Z1299" s="222"/>
      <c r="AA1299" s="222"/>
      <c r="AB1299" s="222"/>
      <c r="AC1299" s="223" t="s">
        <v>145</v>
      </c>
      <c r="AD1299" s="132">
        <v>42824</v>
      </c>
      <c r="AE1299" s="132">
        <v>42824</v>
      </c>
      <c r="AF1299" s="132" t="str">
        <f t="shared" si="895"/>
        <v>SAME</v>
      </c>
      <c r="AG1299" s="132">
        <f t="shared" si="896"/>
        <v>42824</v>
      </c>
      <c r="AH1299" s="132"/>
      <c r="AI1299" s="204"/>
      <c r="AJ1299" s="205"/>
      <c r="AK1299" s="206"/>
      <c r="AL1299" s="207"/>
      <c r="AM1299" s="150">
        <v>3062737</v>
      </c>
      <c r="AN1299" s="111"/>
      <c r="AO1299" s="49" t="str">
        <f t="shared" si="868"/>
        <v>沖縄県国頭郡本部町字石川４０４</v>
      </c>
      <c r="AP1299" s="49"/>
      <c r="AQ1299" s="123"/>
      <c r="AR1299" s="111"/>
      <c r="AS1299" s="123"/>
      <c r="AT1299" s="111"/>
      <c r="AU1299" s="123"/>
      <c r="AV1299" s="111"/>
      <c r="AW1299" s="124"/>
      <c r="AX1299" s="122"/>
      <c r="AY1299" s="391">
        <f t="shared" si="897"/>
        <v>0</v>
      </c>
      <c r="AZ1299" s="99">
        <f t="shared" si="898"/>
        <v>3062737</v>
      </c>
      <c r="BA1299" s="49" t="str">
        <f t="shared" si="893"/>
        <v>沖縄県国頭郡本部町字石川４０４</v>
      </c>
      <c r="BB1299" s="48">
        <f t="shared" si="894"/>
        <v>2</v>
      </c>
      <c r="BC1299" s="96">
        <f t="shared" si="899"/>
        <v>0</v>
      </c>
      <c r="BD1299" s="89" t="str">
        <f t="shared" si="900"/>
        <v>期限未記載</v>
      </c>
      <c r="BE1299" s="97">
        <f t="shared" si="901"/>
        <v>3062737</v>
      </c>
      <c r="BF1299" s="97">
        <f t="shared" si="902"/>
        <v>0</v>
      </c>
      <c r="BG1299" s="97">
        <f t="shared" si="903"/>
        <v>0</v>
      </c>
      <c r="BH1299" s="97">
        <f t="shared" si="904"/>
        <v>0</v>
      </c>
      <c r="BI1299" s="97">
        <f t="shared" si="905"/>
        <v>0</v>
      </c>
      <c r="BJ1299" s="97">
        <f t="shared" si="906"/>
        <v>0</v>
      </c>
      <c r="BK1299" s="97">
        <f t="shared" si="907"/>
        <v>0</v>
      </c>
      <c r="BL1299" s="97">
        <f t="shared" si="908"/>
        <v>0</v>
      </c>
      <c r="BM1299" s="97">
        <f t="shared" si="909"/>
        <v>0</v>
      </c>
      <c r="BN1299" s="97">
        <f t="shared" si="910"/>
        <v>0</v>
      </c>
      <c r="BO1299" s="97">
        <f t="shared" si="911"/>
        <v>0</v>
      </c>
      <c r="BP1299" s="97">
        <f t="shared" si="912"/>
        <v>0</v>
      </c>
      <c r="BQ1299" s="97">
        <f t="shared" si="913"/>
        <v>0</v>
      </c>
      <c r="BR1299" s="97">
        <f t="shared" si="914"/>
        <v>0</v>
      </c>
      <c r="BS1299" s="98">
        <f t="shared" si="915"/>
        <v>0</v>
      </c>
      <c r="BT1299" s="184"/>
      <c r="BV1299" s="136"/>
    </row>
    <row r="1300" spans="1:74" s="118" customFormat="1" ht="31.5" customHeight="1" x14ac:dyDescent="0.25">
      <c r="A1300" s="74">
        <v>47</v>
      </c>
      <c r="B1300" s="75">
        <v>913</v>
      </c>
      <c r="C1300" s="49" t="s">
        <v>2116</v>
      </c>
      <c r="D1300" s="76" t="s">
        <v>2365</v>
      </c>
      <c r="E1300" s="48" t="s">
        <v>1150</v>
      </c>
      <c r="F1300" s="125" t="s">
        <v>2366</v>
      </c>
      <c r="G1300" s="125"/>
      <c r="H1300" s="125"/>
      <c r="I1300" s="125"/>
      <c r="J1300" s="263"/>
      <c r="K1300" s="125"/>
      <c r="L1300" s="125"/>
      <c r="M1300" s="48" t="s">
        <v>2368</v>
      </c>
      <c r="N1300" s="126" t="s">
        <v>1800</v>
      </c>
      <c r="O1300" s="77" t="s">
        <v>3745</v>
      </c>
      <c r="P1300" s="126"/>
      <c r="Q1300" s="102" t="s">
        <v>116</v>
      </c>
      <c r="R1300" s="103"/>
      <c r="S1300" s="48" t="s">
        <v>1857</v>
      </c>
      <c r="T1300" s="76" t="s">
        <v>103</v>
      </c>
      <c r="U1300" s="89"/>
      <c r="V1300" s="90">
        <v>2</v>
      </c>
      <c r="W1300" s="399">
        <f t="shared" si="892"/>
        <v>1579842.5</v>
      </c>
      <c r="X1300" s="171" t="s">
        <v>3335</v>
      </c>
      <c r="Y1300" s="465" t="s">
        <v>2310</v>
      </c>
      <c r="Z1300" s="482" t="s">
        <v>4575</v>
      </c>
      <c r="AA1300" s="482" t="s">
        <v>4575</v>
      </c>
      <c r="AB1300" s="526" t="s">
        <v>4608</v>
      </c>
      <c r="AC1300" s="132" t="str">
        <f>IF(AZ1300=0,"【支払済】","")</f>
        <v>【支払済】</v>
      </c>
      <c r="AD1300" s="132">
        <v>42824</v>
      </c>
      <c r="AE1300" s="132">
        <v>42824</v>
      </c>
      <c r="AF1300" s="132" t="str">
        <f t="shared" si="895"/>
        <v>SAME</v>
      </c>
      <c r="AG1300" s="132">
        <f t="shared" si="896"/>
        <v>42824</v>
      </c>
      <c r="AH1300" s="132"/>
      <c r="AI1300" s="204"/>
      <c r="AJ1300" s="205"/>
      <c r="AK1300" s="206"/>
      <c r="AL1300" s="207"/>
      <c r="AM1300" s="150">
        <v>3159685</v>
      </c>
      <c r="AN1300" s="111"/>
      <c r="AO1300" s="49" t="str">
        <f t="shared" si="868"/>
        <v>沖縄県国頭郡本部町字渡久地８１６</v>
      </c>
      <c r="AP1300" s="208"/>
      <c r="AQ1300" s="123">
        <v>43555</v>
      </c>
      <c r="AR1300" s="111">
        <v>3159685</v>
      </c>
      <c r="AS1300" s="123"/>
      <c r="AT1300" s="111"/>
      <c r="AU1300" s="123"/>
      <c r="AV1300" s="111"/>
      <c r="AW1300" s="124"/>
      <c r="AX1300" s="122"/>
      <c r="AY1300" s="391">
        <f t="shared" si="897"/>
        <v>3159685</v>
      </c>
      <c r="AZ1300" s="95">
        <f t="shared" si="898"/>
        <v>0</v>
      </c>
      <c r="BA1300" s="49" t="str">
        <f t="shared" si="893"/>
        <v>沖縄県国頭郡本部町字渡久地８１６</v>
      </c>
      <c r="BB1300" s="48">
        <f t="shared" si="894"/>
        <v>2</v>
      </c>
      <c r="BC1300" s="96" t="str">
        <f t="shared" si="899"/>
        <v>自社物件</v>
      </c>
      <c r="BD1300" s="89" t="str">
        <f t="shared" si="900"/>
        <v>【支払済】</v>
      </c>
      <c r="BE1300" s="97">
        <f t="shared" si="901"/>
        <v>0</v>
      </c>
      <c r="BF1300" s="97">
        <f t="shared" si="902"/>
        <v>0</v>
      </c>
      <c r="BG1300" s="97">
        <f t="shared" si="903"/>
        <v>0</v>
      </c>
      <c r="BH1300" s="97">
        <f t="shared" si="904"/>
        <v>0</v>
      </c>
      <c r="BI1300" s="97">
        <f t="shared" si="905"/>
        <v>0</v>
      </c>
      <c r="BJ1300" s="97">
        <f t="shared" si="906"/>
        <v>0</v>
      </c>
      <c r="BK1300" s="97">
        <f t="shared" si="907"/>
        <v>0</v>
      </c>
      <c r="BL1300" s="97">
        <f t="shared" si="908"/>
        <v>0</v>
      </c>
      <c r="BM1300" s="97">
        <f t="shared" si="909"/>
        <v>0</v>
      </c>
      <c r="BN1300" s="97">
        <f t="shared" si="910"/>
        <v>0</v>
      </c>
      <c r="BO1300" s="97">
        <f t="shared" si="911"/>
        <v>0</v>
      </c>
      <c r="BP1300" s="97">
        <f t="shared" si="912"/>
        <v>0</v>
      </c>
      <c r="BQ1300" s="97">
        <f t="shared" si="913"/>
        <v>0</v>
      </c>
      <c r="BR1300" s="97">
        <f t="shared" si="914"/>
        <v>0</v>
      </c>
      <c r="BS1300" s="98">
        <f t="shared" si="915"/>
        <v>0</v>
      </c>
      <c r="BT1300" s="184"/>
      <c r="BU1300" s="58"/>
      <c r="BV1300" s="492"/>
    </row>
    <row r="1301" spans="1:74" ht="31.5" customHeight="1" x14ac:dyDescent="0.25">
      <c r="A1301" s="74">
        <v>47</v>
      </c>
      <c r="B1301" s="75">
        <v>913</v>
      </c>
      <c r="C1301" s="49" t="s">
        <v>2116</v>
      </c>
      <c r="D1301" s="76" t="s">
        <v>2365</v>
      </c>
      <c r="E1301" s="48" t="s">
        <v>1150</v>
      </c>
      <c r="F1301" s="125" t="s">
        <v>2366</v>
      </c>
      <c r="G1301" s="125"/>
      <c r="H1301" s="125"/>
      <c r="I1301" s="125"/>
      <c r="J1301" s="263"/>
      <c r="K1301" s="125"/>
      <c r="L1301" s="125"/>
      <c r="M1301" s="48" t="s">
        <v>2368</v>
      </c>
      <c r="N1301" s="126" t="s">
        <v>1800</v>
      </c>
      <c r="O1301" s="126"/>
      <c r="P1301" s="126"/>
      <c r="Q1301" s="102" t="s">
        <v>116</v>
      </c>
      <c r="R1301" s="103"/>
      <c r="S1301" s="48" t="s">
        <v>1857</v>
      </c>
      <c r="T1301" s="76" t="s">
        <v>103</v>
      </c>
      <c r="U1301" s="89"/>
      <c r="V1301" s="90">
        <v>2</v>
      </c>
      <c r="W1301" s="399">
        <f t="shared" si="892"/>
        <v>1579842.5</v>
      </c>
      <c r="X1301" s="171" t="s">
        <v>3335</v>
      </c>
      <c r="Y1301" s="209" t="s">
        <v>2310</v>
      </c>
      <c r="Z1301" s="482" t="s">
        <v>4575</v>
      </c>
      <c r="AA1301" s="482" t="s">
        <v>4575</v>
      </c>
      <c r="AB1301" s="526" t="s">
        <v>4608</v>
      </c>
      <c r="AC1301" s="223" t="s">
        <v>145</v>
      </c>
      <c r="AD1301" s="132">
        <v>42824</v>
      </c>
      <c r="AE1301" s="132">
        <v>42824</v>
      </c>
      <c r="AF1301" s="132" t="str">
        <f t="shared" si="895"/>
        <v>SAME</v>
      </c>
      <c r="AG1301" s="132">
        <f t="shared" si="896"/>
        <v>42824</v>
      </c>
      <c r="AH1301" s="132"/>
      <c r="AI1301" s="204"/>
      <c r="AJ1301" s="205"/>
      <c r="AK1301" s="211"/>
      <c r="AL1301" s="207"/>
      <c r="AM1301" s="150">
        <v>3159685</v>
      </c>
      <c r="AN1301" s="111"/>
      <c r="AO1301" s="49" t="str">
        <f t="shared" si="868"/>
        <v>沖縄県国頭郡本部町字渡久地８１６</v>
      </c>
      <c r="AP1301" s="49"/>
      <c r="AQ1301" s="123">
        <v>43555</v>
      </c>
      <c r="AR1301" s="111">
        <v>3159685</v>
      </c>
      <c r="AS1301" s="123"/>
      <c r="AT1301" s="111"/>
      <c r="AU1301" s="123"/>
      <c r="AV1301" s="111"/>
      <c r="AW1301" s="124"/>
      <c r="AX1301" s="122"/>
      <c r="AY1301" s="391">
        <f t="shared" si="897"/>
        <v>3159685</v>
      </c>
      <c r="AZ1301" s="95">
        <f t="shared" si="898"/>
        <v>0</v>
      </c>
      <c r="BA1301" s="49" t="str">
        <f t="shared" si="893"/>
        <v>沖縄県国頭郡本部町字渡久地８１６</v>
      </c>
      <c r="BB1301" s="48">
        <f t="shared" si="894"/>
        <v>2</v>
      </c>
      <c r="BC1301" s="96" t="str">
        <f t="shared" si="899"/>
        <v>自社物件</v>
      </c>
      <c r="BD1301" s="89" t="str">
        <f t="shared" si="900"/>
        <v>期限未記載</v>
      </c>
      <c r="BE1301" s="97">
        <f t="shared" si="901"/>
        <v>0</v>
      </c>
      <c r="BF1301" s="97">
        <f t="shared" si="902"/>
        <v>0</v>
      </c>
      <c r="BG1301" s="97">
        <f t="shared" si="903"/>
        <v>0</v>
      </c>
      <c r="BH1301" s="97">
        <f t="shared" si="904"/>
        <v>0</v>
      </c>
      <c r="BI1301" s="97">
        <f t="shared" si="905"/>
        <v>0</v>
      </c>
      <c r="BJ1301" s="97">
        <f t="shared" si="906"/>
        <v>0</v>
      </c>
      <c r="BK1301" s="97">
        <f t="shared" si="907"/>
        <v>0</v>
      </c>
      <c r="BL1301" s="97">
        <f t="shared" si="908"/>
        <v>0</v>
      </c>
      <c r="BM1301" s="97">
        <f t="shared" si="909"/>
        <v>0</v>
      </c>
      <c r="BN1301" s="97">
        <f t="shared" si="910"/>
        <v>0</v>
      </c>
      <c r="BO1301" s="97">
        <f t="shared" si="911"/>
        <v>0</v>
      </c>
      <c r="BP1301" s="97">
        <f t="shared" si="912"/>
        <v>0</v>
      </c>
      <c r="BQ1301" s="97">
        <f t="shared" si="913"/>
        <v>0</v>
      </c>
      <c r="BR1301" s="97">
        <f t="shared" si="914"/>
        <v>0</v>
      </c>
      <c r="BS1301" s="98">
        <f t="shared" si="915"/>
        <v>0</v>
      </c>
      <c r="BT1301" s="184"/>
      <c r="BU1301" s="118"/>
      <c r="BV1301" s="103"/>
    </row>
    <row r="1302" spans="1:74" ht="31.5" customHeight="1" x14ac:dyDescent="0.25">
      <c r="A1302" s="74">
        <v>47</v>
      </c>
      <c r="B1302" s="75">
        <v>913</v>
      </c>
      <c r="C1302" s="49" t="s">
        <v>2116</v>
      </c>
      <c r="D1302" s="76" t="s">
        <v>2365</v>
      </c>
      <c r="E1302" s="48" t="s">
        <v>1150</v>
      </c>
      <c r="F1302" s="125" t="s">
        <v>2366</v>
      </c>
      <c r="G1302" s="125"/>
      <c r="H1302" s="125"/>
      <c r="I1302" s="125"/>
      <c r="J1302" s="263"/>
      <c r="K1302" s="125"/>
      <c r="L1302" s="125"/>
      <c r="M1302" s="48" t="s">
        <v>2368</v>
      </c>
      <c r="N1302" s="126" t="s">
        <v>1800</v>
      </c>
      <c r="O1302" s="77" t="s">
        <v>3745</v>
      </c>
      <c r="P1302" s="126"/>
      <c r="Q1302" s="102" t="s">
        <v>116</v>
      </c>
      <c r="R1302" s="103"/>
      <c r="S1302" s="48" t="s">
        <v>1857</v>
      </c>
      <c r="T1302" s="76" t="s">
        <v>103</v>
      </c>
      <c r="U1302" s="89"/>
      <c r="V1302" s="90">
        <v>2</v>
      </c>
      <c r="W1302" s="399">
        <f t="shared" si="892"/>
        <v>1579842.5</v>
      </c>
      <c r="X1302" s="171" t="s">
        <v>3335</v>
      </c>
      <c r="Y1302" s="433" t="s">
        <v>2310</v>
      </c>
      <c r="Z1302" s="482" t="s">
        <v>4575</v>
      </c>
      <c r="AA1302" s="482" t="s">
        <v>4575</v>
      </c>
      <c r="AB1302" s="482" t="s">
        <v>4608</v>
      </c>
      <c r="AC1302" s="132" t="str">
        <f>IF(AZ1302=0,"【支払済】","")</f>
        <v>【支払済】</v>
      </c>
      <c r="AD1302" s="132">
        <v>42824</v>
      </c>
      <c r="AE1302" s="132">
        <v>42824</v>
      </c>
      <c r="AF1302" s="132" t="str">
        <f t="shared" si="895"/>
        <v>SAME</v>
      </c>
      <c r="AG1302" s="132">
        <f t="shared" si="896"/>
        <v>42824</v>
      </c>
      <c r="AH1302" s="132"/>
      <c r="AI1302" s="204"/>
      <c r="AJ1302" s="205"/>
      <c r="AK1302" s="211"/>
      <c r="AL1302" s="207"/>
      <c r="AM1302" s="150">
        <v>3159685</v>
      </c>
      <c r="AN1302" s="111"/>
      <c r="AO1302" s="49" t="str">
        <f t="shared" si="868"/>
        <v>沖縄県国頭郡本部町字渡久地８１６</v>
      </c>
      <c r="AP1302" s="208"/>
      <c r="AQ1302" s="123">
        <v>43555</v>
      </c>
      <c r="AR1302" s="111">
        <v>3159685</v>
      </c>
      <c r="AS1302" s="123"/>
      <c r="AT1302" s="111"/>
      <c r="AU1302" s="123"/>
      <c r="AV1302" s="111"/>
      <c r="AW1302" s="124"/>
      <c r="AX1302" s="122"/>
      <c r="AY1302" s="391">
        <f t="shared" si="897"/>
        <v>3159685</v>
      </c>
      <c r="AZ1302" s="95">
        <f t="shared" si="898"/>
        <v>0</v>
      </c>
      <c r="BA1302" s="49" t="str">
        <f t="shared" si="893"/>
        <v>沖縄県国頭郡本部町字渡久地８１６</v>
      </c>
      <c r="BB1302" s="48">
        <f t="shared" si="894"/>
        <v>2</v>
      </c>
      <c r="BC1302" s="96" t="str">
        <f t="shared" si="899"/>
        <v>自社物件</v>
      </c>
      <c r="BD1302" s="89" t="str">
        <f t="shared" si="900"/>
        <v>【支払済】</v>
      </c>
      <c r="BE1302" s="97">
        <f t="shared" si="901"/>
        <v>0</v>
      </c>
      <c r="BF1302" s="97">
        <f t="shared" si="902"/>
        <v>0</v>
      </c>
      <c r="BG1302" s="97">
        <f t="shared" si="903"/>
        <v>0</v>
      </c>
      <c r="BH1302" s="97">
        <f t="shared" si="904"/>
        <v>0</v>
      </c>
      <c r="BI1302" s="97">
        <f t="shared" si="905"/>
        <v>0</v>
      </c>
      <c r="BJ1302" s="97">
        <f t="shared" si="906"/>
        <v>0</v>
      </c>
      <c r="BK1302" s="97">
        <f t="shared" si="907"/>
        <v>0</v>
      </c>
      <c r="BL1302" s="97">
        <f t="shared" si="908"/>
        <v>0</v>
      </c>
      <c r="BM1302" s="97">
        <f t="shared" si="909"/>
        <v>0</v>
      </c>
      <c r="BN1302" s="97">
        <f t="shared" si="910"/>
        <v>0</v>
      </c>
      <c r="BO1302" s="97">
        <f t="shared" si="911"/>
        <v>0</v>
      </c>
      <c r="BP1302" s="97">
        <f t="shared" si="912"/>
        <v>0</v>
      </c>
      <c r="BQ1302" s="97">
        <f t="shared" si="913"/>
        <v>0</v>
      </c>
      <c r="BR1302" s="97">
        <f t="shared" si="914"/>
        <v>0</v>
      </c>
      <c r="BS1302" s="98">
        <f t="shared" si="915"/>
        <v>0</v>
      </c>
      <c r="BT1302" s="184"/>
      <c r="BU1302" s="118"/>
      <c r="BV1302" s="492"/>
    </row>
    <row r="1303" spans="1:74" s="118" customFormat="1" ht="31.5" customHeight="1" x14ac:dyDescent="0.25">
      <c r="A1303" s="74">
        <v>47</v>
      </c>
      <c r="B1303" s="75">
        <v>914</v>
      </c>
      <c r="C1303" s="49" t="s">
        <v>2116</v>
      </c>
      <c r="D1303" s="76" t="s">
        <v>3393</v>
      </c>
      <c r="E1303" s="48" t="s">
        <v>1149</v>
      </c>
      <c r="F1303" s="125"/>
      <c r="G1303" s="125"/>
      <c r="H1303" s="125"/>
      <c r="I1303" s="125"/>
      <c r="J1303" s="263"/>
      <c r="K1303" s="125"/>
      <c r="L1303" s="125"/>
      <c r="M1303" s="48" t="s">
        <v>2371</v>
      </c>
      <c r="N1303" s="49" t="s">
        <v>1799</v>
      </c>
      <c r="O1303" s="49"/>
      <c r="P1303" s="49"/>
      <c r="Q1303" s="102" t="s">
        <v>117</v>
      </c>
      <c r="R1303" s="103"/>
      <c r="S1303" s="48" t="s">
        <v>1857</v>
      </c>
      <c r="T1303" s="76" t="s">
        <v>103</v>
      </c>
      <c r="U1303" s="89"/>
      <c r="V1303" s="90">
        <v>1</v>
      </c>
      <c r="W1303" s="399">
        <f t="shared" si="892"/>
        <v>341077</v>
      </c>
      <c r="X1303" s="171" t="s">
        <v>3336</v>
      </c>
      <c r="Y1303" s="222"/>
      <c r="Z1303" s="222"/>
      <c r="AA1303" s="222"/>
      <c r="AB1303" s="222"/>
      <c r="AC1303" s="223" t="s">
        <v>145</v>
      </c>
      <c r="AD1303" s="132">
        <v>42649</v>
      </c>
      <c r="AE1303" s="132">
        <v>42258</v>
      </c>
      <c r="AF1303" s="132" t="str">
        <f t="shared" si="895"/>
        <v/>
      </c>
      <c r="AG1303" s="132">
        <f t="shared" si="896"/>
        <v>42258</v>
      </c>
      <c r="AH1303" s="132"/>
      <c r="AI1303" s="204"/>
      <c r="AJ1303" s="205"/>
      <c r="AK1303" s="206"/>
      <c r="AL1303" s="207"/>
      <c r="AM1303" s="150">
        <v>341077</v>
      </c>
      <c r="AN1303" s="111"/>
      <c r="AO1303" s="49" t="str">
        <f t="shared" si="868"/>
        <v>沖縄県国頭郡本部町謝花２５１</v>
      </c>
      <c r="AP1303" s="49"/>
      <c r="AQ1303" s="123"/>
      <c r="AR1303" s="111"/>
      <c r="AS1303" s="123"/>
      <c r="AT1303" s="111"/>
      <c r="AU1303" s="123"/>
      <c r="AV1303" s="111"/>
      <c r="AW1303" s="124"/>
      <c r="AX1303" s="122"/>
      <c r="AY1303" s="391">
        <f t="shared" si="897"/>
        <v>0</v>
      </c>
      <c r="AZ1303" s="99">
        <f t="shared" si="898"/>
        <v>341077</v>
      </c>
      <c r="BA1303" s="49" t="str">
        <f t="shared" si="893"/>
        <v>沖縄県国頭郡本部町謝花２５１</v>
      </c>
      <c r="BB1303" s="48">
        <f t="shared" si="894"/>
        <v>1</v>
      </c>
      <c r="BC1303" s="96">
        <f t="shared" si="899"/>
        <v>0</v>
      </c>
      <c r="BD1303" s="89" t="str">
        <f t="shared" si="900"/>
        <v>期限未記載</v>
      </c>
      <c r="BE1303" s="97">
        <f t="shared" si="901"/>
        <v>341077</v>
      </c>
      <c r="BF1303" s="97">
        <f t="shared" si="902"/>
        <v>0</v>
      </c>
      <c r="BG1303" s="97">
        <f t="shared" si="903"/>
        <v>0</v>
      </c>
      <c r="BH1303" s="97">
        <f t="shared" si="904"/>
        <v>0</v>
      </c>
      <c r="BI1303" s="97">
        <f t="shared" si="905"/>
        <v>0</v>
      </c>
      <c r="BJ1303" s="97">
        <f t="shared" si="906"/>
        <v>0</v>
      </c>
      <c r="BK1303" s="97">
        <f t="shared" si="907"/>
        <v>0</v>
      </c>
      <c r="BL1303" s="97">
        <f t="shared" si="908"/>
        <v>0</v>
      </c>
      <c r="BM1303" s="97">
        <f t="shared" si="909"/>
        <v>0</v>
      </c>
      <c r="BN1303" s="97">
        <f t="shared" si="910"/>
        <v>0</v>
      </c>
      <c r="BO1303" s="97">
        <f t="shared" si="911"/>
        <v>0</v>
      </c>
      <c r="BP1303" s="97">
        <f t="shared" si="912"/>
        <v>0</v>
      </c>
      <c r="BQ1303" s="97">
        <f t="shared" si="913"/>
        <v>0</v>
      </c>
      <c r="BR1303" s="97">
        <f t="shared" si="914"/>
        <v>0</v>
      </c>
      <c r="BS1303" s="98">
        <f t="shared" si="915"/>
        <v>0</v>
      </c>
      <c r="BT1303" s="184"/>
      <c r="BU1303" s="58"/>
      <c r="BV1303" s="136"/>
    </row>
    <row r="1304" spans="1:74" s="118" customFormat="1" ht="31.5" customHeight="1" x14ac:dyDescent="0.25">
      <c r="A1304" s="74">
        <v>47</v>
      </c>
      <c r="B1304" s="75">
        <v>916</v>
      </c>
      <c r="C1304" s="49" t="s">
        <v>2117</v>
      </c>
      <c r="D1304" s="76" t="s">
        <v>3393</v>
      </c>
      <c r="E1304" s="48" t="s">
        <v>1152</v>
      </c>
      <c r="F1304" s="87"/>
      <c r="G1304" s="87"/>
      <c r="H1304" s="87"/>
      <c r="I1304" s="87"/>
      <c r="J1304" s="109"/>
      <c r="K1304" s="87"/>
      <c r="L1304" s="87"/>
      <c r="M1304" s="48" t="s">
        <v>2371</v>
      </c>
      <c r="N1304" s="49" t="s">
        <v>986</v>
      </c>
      <c r="O1304" s="49"/>
      <c r="P1304" s="49"/>
      <c r="Q1304" s="102" t="s">
        <v>115</v>
      </c>
      <c r="R1304" s="103"/>
      <c r="S1304" s="48" t="s">
        <v>1857</v>
      </c>
      <c r="T1304" s="76" t="s">
        <v>105</v>
      </c>
      <c r="U1304" s="89"/>
      <c r="V1304" s="90">
        <v>1</v>
      </c>
      <c r="W1304" s="399">
        <f t="shared" si="892"/>
        <v>219305</v>
      </c>
      <c r="X1304" s="171" t="s">
        <v>3337</v>
      </c>
      <c r="Y1304" s="222"/>
      <c r="Z1304" s="222"/>
      <c r="AA1304" s="222"/>
      <c r="AB1304" s="246"/>
      <c r="AC1304" s="223" t="s">
        <v>145</v>
      </c>
      <c r="AD1304" s="132">
        <v>42772</v>
      </c>
      <c r="AE1304" s="132">
        <v>42772</v>
      </c>
      <c r="AF1304" s="132" t="str">
        <f t="shared" si="895"/>
        <v>SAME</v>
      </c>
      <c r="AG1304" s="132">
        <f t="shared" si="896"/>
        <v>42772</v>
      </c>
      <c r="AH1304" s="132"/>
      <c r="AI1304" s="204"/>
      <c r="AJ1304" s="205"/>
      <c r="AK1304" s="206"/>
      <c r="AL1304" s="207"/>
      <c r="AM1304" s="150">
        <v>219305</v>
      </c>
      <c r="AN1304" s="111"/>
      <c r="AO1304" s="49" t="str">
        <f t="shared" si="868"/>
        <v>沖縄県糸満市魔文仁３３１－１</v>
      </c>
      <c r="AP1304" s="49"/>
      <c r="AQ1304" s="123"/>
      <c r="AR1304" s="111"/>
      <c r="AS1304" s="123"/>
      <c r="AT1304" s="111"/>
      <c r="AU1304" s="123"/>
      <c r="AV1304" s="111"/>
      <c r="AW1304" s="124"/>
      <c r="AX1304" s="122"/>
      <c r="AY1304" s="391">
        <f t="shared" si="897"/>
        <v>0</v>
      </c>
      <c r="AZ1304" s="99">
        <f t="shared" si="898"/>
        <v>219305</v>
      </c>
      <c r="BA1304" s="49" t="str">
        <f t="shared" si="893"/>
        <v>沖縄県糸満市魔文仁３３１－１</v>
      </c>
      <c r="BB1304" s="48">
        <f t="shared" si="894"/>
        <v>1</v>
      </c>
      <c r="BC1304" s="96">
        <f t="shared" si="899"/>
        <v>0</v>
      </c>
      <c r="BD1304" s="89" t="str">
        <f t="shared" si="900"/>
        <v>期限未記載</v>
      </c>
      <c r="BE1304" s="97">
        <f t="shared" si="901"/>
        <v>219305</v>
      </c>
      <c r="BF1304" s="97">
        <f t="shared" si="902"/>
        <v>0</v>
      </c>
      <c r="BG1304" s="97">
        <f t="shared" si="903"/>
        <v>0</v>
      </c>
      <c r="BH1304" s="97">
        <f t="shared" si="904"/>
        <v>0</v>
      </c>
      <c r="BI1304" s="97">
        <f t="shared" si="905"/>
        <v>0</v>
      </c>
      <c r="BJ1304" s="97">
        <f t="shared" si="906"/>
        <v>0</v>
      </c>
      <c r="BK1304" s="97">
        <f t="shared" si="907"/>
        <v>0</v>
      </c>
      <c r="BL1304" s="97">
        <f t="shared" si="908"/>
        <v>0</v>
      </c>
      <c r="BM1304" s="97">
        <f t="shared" si="909"/>
        <v>0</v>
      </c>
      <c r="BN1304" s="97">
        <f t="shared" si="910"/>
        <v>0</v>
      </c>
      <c r="BO1304" s="97">
        <f t="shared" si="911"/>
        <v>0</v>
      </c>
      <c r="BP1304" s="97">
        <f t="shared" si="912"/>
        <v>0</v>
      </c>
      <c r="BQ1304" s="97">
        <f t="shared" si="913"/>
        <v>0</v>
      </c>
      <c r="BR1304" s="97">
        <f t="shared" si="914"/>
        <v>0</v>
      </c>
      <c r="BS1304" s="98">
        <f t="shared" si="915"/>
        <v>0</v>
      </c>
      <c r="BT1304" s="184"/>
      <c r="BV1304" s="136"/>
    </row>
    <row r="1305" spans="1:74" s="118" customFormat="1" ht="31.5" customHeight="1" x14ac:dyDescent="0.25">
      <c r="A1305" s="74">
        <v>47</v>
      </c>
      <c r="B1305" s="75">
        <v>920</v>
      </c>
      <c r="C1305" s="49" t="s">
        <v>2120</v>
      </c>
      <c r="D1305" s="76" t="s">
        <v>3393</v>
      </c>
      <c r="E1305" s="48" t="s">
        <v>1162</v>
      </c>
      <c r="F1305" s="87"/>
      <c r="G1305" s="87"/>
      <c r="H1305" s="87"/>
      <c r="I1305" s="87"/>
      <c r="J1305" s="109"/>
      <c r="K1305" s="87"/>
      <c r="L1305" s="87"/>
      <c r="M1305" s="48" t="s">
        <v>2371</v>
      </c>
      <c r="N1305" s="49" t="s">
        <v>1808</v>
      </c>
      <c r="O1305" s="49"/>
      <c r="P1305" s="49"/>
      <c r="Q1305" s="102" t="s">
        <v>108</v>
      </c>
      <c r="R1305" s="103"/>
      <c r="S1305" s="48" t="s">
        <v>1857</v>
      </c>
      <c r="T1305" s="76" t="s">
        <v>107</v>
      </c>
      <c r="U1305" s="89"/>
      <c r="V1305" s="90">
        <v>3</v>
      </c>
      <c r="W1305" s="399">
        <f t="shared" si="892"/>
        <v>814857.66666666663</v>
      </c>
      <c r="X1305" s="171" t="s">
        <v>3338</v>
      </c>
      <c r="Y1305" s="222"/>
      <c r="Z1305" s="222"/>
      <c r="AA1305" s="222"/>
      <c r="AB1305" s="222"/>
      <c r="AC1305" s="223" t="s">
        <v>145</v>
      </c>
      <c r="AD1305" s="132">
        <v>42794</v>
      </c>
      <c r="AE1305" s="132">
        <v>42794</v>
      </c>
      <c r="AF1305" s="132" t="str">
        <f t="shared" si="895"/>
        <v>SAME</v>
      </c>
      <c r="AG1305" s="132">
        <f t="shared" si="896"/>
        <v>42794</v>
      </c>
      <c r="AH1305" s="132"/>
      <c r="AI1305" s="204"/>
      <c r="AJ1305" s="205"/>
      <c r="AK1305" s="206"/>
      <c r="AL1305" s="207"/>
      <c r="AM1305" s="150">
        <v>2444573</v>
      </c>
      <c r="AN1305" s="111"/>
      <c r="AO1305" s="49" t="str">
        <f t="shared" si="868"/>
        <v>沖縄県石垣市宮良１０５５－１１</v>
      </c>
      <c r="AP1305" s="49"/>
      <c r="AQ1305" s="123"/>
      <c r="AR1305" s="111"/>
      <c r="AS1305" s="123"/>
      <c r="AT1305" s="111"/>
      <c r="AU1305" s="123"/>
      <c r="AV1305" s="111"/>
      <c r="AW1305" s="124"/>
      <c r="AX1305" s="122"/>
      <c r="AY1305" s="391">
        <f t="shared" si="897"/>
        <v>0</v>
      </c>
      <c r="AZ1305" s="99">
        <f t="shared" si="898"/>
        <v>2444573</v>
      </c>
      <c r="BA1305" s="49" t="str">
        <f t="shared" si="893"/>
        <v>沖縄県石垣市宮良１０５５－１１</v>
      </c>
      <c r="BB1305" s="48">
        <f t="shared" si="894"/>
        <v>3</v>
      </c>
      <c r="BC1305" s="96">
        <f t="shared" si="899"/>
        <v>0</v>
      </c>
      <c r="BD1305" s="89" t="str">
        <f t="shared" si="900"/>
        <v>期限未記載</v>
      </c>
      <c r="BE1305" s="97">
        <f t="shared" si="901"/>
        <v>2444573</v>
      </c>
      <c r="BF1305" s="97">
        <f t="shared" si="902"/>
        <v>0</v>
      </c>
      <c r="BG1305" s="97">
        <f t="shared" si="903"/>
        <v>0</v>
      </c>
      <c r="BH1305" s="97">
        <f t="shared" si="904"/>
        <v>0</v>
      </c>
      <c r="BI1305" s="97">
        <f t="shared" si="905"/>
        <v>0</v>
      </c>
      <c r="BJ1305" s="97">
        <f t="shared" si="906"/>
        <v>0</v>
      </c>
      <c r="BK1305" s="97">
        <f t="shared" si="907"/>
        <v>0</v>
      </c>
      <c r="BL1305" s="97">
        <f t="shared" si="908"/>
        <v>0</v>
      </c>
      <c r="BM1305" s="97">
        <f t="shared" si="909"/>
        <v>0</v>
      </c>
      <c r="BN1305" s="97">
        <f t="shared" si="910"/>
        <v>0</v>
      </c>
      <c r="BO1305" s="97">
        <f t="shared" si="911"/>
        <v>0</v>
      </c>
      <c r="BP1305" s="97">
        <f t="shared" si="912"/>
        <v>0</v>
      </c>
      <c r="BQ1305" s="97">
        <f t="shared" si="913"/>
        <v>0</v>
      </c>
      <c r="BR1305" s="97">
        <f t="shared" si="914"/>
        <v>0</v>
      </c>
      <c r="BS1305" s="98">
        <f t="shared" si="915"/>
        <v>0</v>
      </c>
      <c r="BT1305" s="184"/>
      <c r="BV1305" s="136"/>
    </row>
    <row r="1306" spans="1:74" ht="31.5" customHeight="1" x14ac:dyDescent="0.25">
      <c r="A1306" s="74">
        <v>47</v>
      </c>
      <c r="B1306" s="75">
        <v>921</v>
      </c>
      <c r="C1306" s="49" t="s">
        <v>2120</v>
      </c>
      <c r="D1306" s="76" t="s">
        <v>3393</v>
      </c>
      <c r="E1306" s="48" t="s">
        <v>1161</v>
      </c>
      <c r="F1306" s="87"/>
      <c r="G1306" s="87"/>
      <c r="H1306" s="87"/>
      <c r="I1306" s="87"/>
      <c r="J1306" s="109"/>
      <c r="K1306" s="87"/>
      <c r="L1306" s="87"/>
      <c r="M1306" s="48" t="s">
        <v>2371</v>
      </c>
      <c r="N1306" s="49" t="s">
        <v>987</v>
      </c>
      <c r="O1306" s="49"/>
      <c r="P1306" s="49"/>
      <c r="Q1306" s="102" t="s">
        <v>109</v>
      </c>
      <c r="R1306" s="103"/>
      <c r="S1306" s="48" t="s">
        <v>1857</v>
      </c>
      <c r="T1306" s="76" t="s">
        <v>107</v>
      </c>
      <c r="U1306" s="89"/>
      <c r="V1306" s="90">
        <v>4</v>
      </c>
      <c r="W1306" s="399">
        <f t="shared" si="892"/>
        <v>694381.5</v>
      </c>
      <c r="X1306" s="171" t="s">
        <v>3339</v>
      </c>
      <c r="Y1306" s="419"/>
      <c r="Z1306" s="473" t="s">
        <v>4576</v>
      </c>
      <c r="AA1306" s="473" t="s">
        <v>4575</v>
      </c>
      <c r="AB1306" s="473" t="s">
        <v>4576</v>
      </c>
      <c r="AC1306" s="132" t="str">
        <f>IF(AZ1306=0,"【支払済】","")</f>
        <v>【支払済】</v>
      </c>
      <c r="AD1306" s="132">
        <v>42031</v>
      </c>
      <c r="AE1306" s="132">
        <v>42758</v>
      </c>
      <c r="AF1306" s="132" t="str">
        <f t="shared" si="895"/>
        <v/>
      </c>
      <c r="AG1306" s="132">
        <f t="shared" si="896"/>
        <v>42031</v>
      </c>
      <c r="AH1306" s="132"/>
      <c r="AI1306" s="204"/>
      <c r="AJ1306" s="205"/>
      <c r="AK1306" s="206"/>
      <c r="AL1306" s="207"/>
      <c r="AM1306" s="150">
        <v>2777526</v>
      </c>
      <c r="AN1306" s="111"/>
      <c r="AO1306" s="49" t="str">
        <f t="shared" si="868"/>
        <v>沖縄県石垣市宮良４３８－１</v>
      </c>
      <c r="AP1306" s="208"/>
      <c r="AQ1306" s="123">
        <v>42067</v>
      </c>
      <c r="AR1306" s="111">
        <v>2777526</v>
      </c>
      <c r="AS1306" s="123"/>
      <c r="AT1306" s="111"/>
      <c r="AU1306" s="123"/>
      <c r="AV1306" s="111"/>
      <c r="AW1306" s="124"/>
      <c r="AX1306" s="122"/>
      <c r="AY1306" s="391">
        <f t="shared" si="897"/>
        <v>2777526</v>
      </c>
      <c r="AZ1306" s="99">
        <f t="shared" si="898"/>
        <v>0</v>
      </c>
      <c r="BA1306" s="49" t="str">
        <f t="shared" si="893"/>
        <v>沖縄県石垣市宮良４３８－１</v>
      </c>
      <c r="BB1306" s="48">
        <f t="shared" si="894"/>
        <v>4</v>
      </c>
      <c r="BC1306" s="96">
        <f t="shared" si="899"/>
        <v>0</v>
      </c>
      <c r="BD1306" s="89" t="str">
        <f t="shared" si="900"/>
        <v>【支払済】</v>
      </c>
      <c r="BE1306" s="97">
        <f t="shared" si="901"/>
        <v>0</v>
      </c>
      <c r="BF1306" s="97">
        <f t="shared" si="902"/>
        <v>0</v>
      </c>
      <c r="BG1306" s="97">
        <f t="shared" si="903"/>
        <v>0</v>
      </c>
      <c r="BH1306" s="97">
        <f t="shared" si="904"/>
        <v>0</v>
      </c>
      <c r="BI1306" s="97">
        <f t="shared" si="905"/>
        <v>0</v>
      </c>
      <c r="BJ1306" s="97">
        <f t="shared" si="906"/>
        <v>0</v>
      </c>
      <c r="BK1306" s="97">
        <f t="shared" si="907"/>
        <v>0</v>
      </c>
      <c r="BL1306" s="97">
        <f t="shared" si="908"/>
        <v>0</v>
      </c>
      <c r="BM1306" s="97">
        <f t="shared" si="909"/>
        <v>0</v>
      </c>
      <c r="BN1306" s="97">
        <f t="shared" si="910"/>
        <v>0</v>
      </c>
      <c r="BO1306" s="97">
        <f t="shared" si="911"/>
        <v>0</v>
      </c>
      <c r="BP1306" s="97">
        <f t="shared" si="912"/>
        <v>0</v>
      </c>
      <c r="BQ1306" s="97">
        <f t="shared" si="913"/>
        <v>0</v>
      </c>
      <c r="BR1306" s="97">
        <f t="shared" si="914"/>
        <v>0</v>
      </c>
      <c r="BS1306" s="98">
        <f t="shared" si="915"/>
        <v>0</v>
      </c>
      <c r="BT1306" s="184"/>
      <c r="BV1306" s="492"/>
    </row>
    <row r="1307" spans="1:74" ht="31.5" customHeight="1" x14ac:dyDescent="0.25">
      <c r="A1307" s="74">
        <v>47</v>
      </c>
      <c r="B1307" s="75">
        <v>922</v>
      </c>
      <c r="C1307" s="49" t="s">
        <v>2120</v>
      </c>
      <c r="D1307" s="76" t="s">
        <v>3393</v>
      </c>
      <c r="E1307" s="48" t="s">
        <v>1160</v>
      </c>
      <c r="F1307" s="87"/>
      <c r="G1307" s="87"/>
      <c r="H1307" s="87"/>
      <c r="I1307" s="87"/>
      <c r="J1307" s="109"/>
      <c r="K1307" s="87"/>
      <c r="L1307" s="87"/>
      <c r="M1307" s="48" t="s">
        <v>2371</v>
      </c>
      <c r="N1307" s="49" t="s">
        <v>1807</v>
      </c>
      <c r="O1307" s="49"/>
      <c r="P1307" s="49"/>
      <c r="Q1307" s="102" t="s">
        <v>110</v>
      </c>
      <c r="R1307" s="103"/>
      <c r="S1307" s="48" t="s">
        <v>1857</v>
      </c>
      <c r="T1307" s="76" t="s">
        <v>107</v>
      </c>
      <c r="U1307" s="89"/>
      <c r="V1307" s="90">
        <v>2</v>
      </c>
      <c r="W1307" s="399">
        <f t="shared" si="892"/>
        <v>703636</v>
      </c>
      <c r="X1307" s="171" t="s">
        <v>3340</v>
      </c>
      <c r="Y1307" s="433" t="s">
        <v>2310</v>
      </c>
      <c r="Z1307" s="482" t="s">
        <v>4576</v>
      </c>
      <c r="AA1307" s="482" t="s">
        <v>4575</v>
      </c>
      <c r="AB1307" s="482" t="s">
        <v>4608</v>
      </c>
      <c r="AC1307" s="132" t="str">
        <f>IF(AZ1307=0,"【支払済】","")</f>
        <v>【支払済】</v>
      </c>
      <c r="AD1307" s="132">
        <v>42030</v>
      </c>
      <c r="AE1307" s="132">
        <v>42025</v>
      </c>
      <c r="AF1307" s="132" t="str">
        <f t="shared" si="895"/>
        <v/>
      </c>
      <c r="AG1307" s="132">
        <f t="shared" si="896"/>
        <v>42025</v>
      </c>
      <c r="AH1307" s="132"/>
      <c r="AI1307" s="204"/>
      <c r="AJ1307" s="205"/>
      <c r="AK1307" s="211"/>
      <c r="AL1307" s="207"/>
      <c r="AM1307" s="150">
        <v>1407272</v>
      </c>
      <c r="AN1307" s="111"/>
      <c r="AO1307" s="49" t="str">
        <f t="shared" si="868"/>
        <v>沖縄県石垣市字平久保久保牧４７７、４７８</v>
      </c>
      <c r="AP1307" s="208"/>
      <c r="AQ1307" s="123">
        <v>42067</v>
      </c>
      <c r="AR1307" s="111">
        <v>1407272</v>
      </c>
      <c r="AS1307" s="123"/>
      <c r="AT1307" s="111"/>
      <c r="AU1307" s="123"/>
      <c r="AV1307" s="111"/>
      <c r="AW1307" s="124"/>
      <c r="AX1307" s="122"/>
      <c r="AY1307" s="391">
        <f t="shared" si="897"/>
        <v>1407272</v>
      </c>
      <c r="AZ1307" s="99">
        <f t="shared" si="898"/>
        <v>0</v>
      </c>
      <c r="BA1307" s="49" t="str">
        <f t="shared" si="893"/>
        <v>沖縄県石垣市字平久保久保牧４７７、４７８</v>
      </c>
      <c r="BB1307" s="48">
        <f t="shared" si="894"/>
        <v>2</v>
      </c>
      <c r="BC1307" s="96" t="str">
        <f t="shared" si="899"/>
        <v>自社物件</v>
      </c>
      <c r="BD1307" s="89" t="str">
        <f t="shared" si="900"/>
        <v>【支払済】</v>
      </c>
      <c r="BE1307" s="97">
        <f t="shared" si="901"/>
        <v>0</v>
      </c>
      <c r="BF1307" s="97">
        <f t="shared" si="902"/>
        <v>0</v>
      </c>
      <c r="BG1307" s="97">
        <f t="shared" si="903"/>
        <v>0</v>
      </c>
      <c r="BH1307" s="97">
        <f t="shared" si="904"/>
        <v>0</v>
      </c>
      <c r="BI1307" s="97">
        <f t="shared" si="905"/>
        <v>0</v>
      </c>
      <c r="BJ1307" s="97">
        <f t="shared" si="906"/>
        <v>0</v>
      </c>
      <c r="BK1307" s="97">
        <f t="shared" si="907"/>
        <v>0</v>
      </c>
      <c r="BL1307" s="97">
        <f t="shared" si="908"/>
        <v>0</v>
      </c>
      <c r="BM1307" s="97">
        <f t="shared" si="909"/>
        <v>0</v>
      </c>
      <c r="BN1307" s="97">
        <f t="shared" si="910"/>
        <v>0</v>
      </c>
      <c r="BO1307" s="97">
        <f t="shared" si="911"/>
        <v>0</v>
      </c>
      <c r="BP1307" s="97">
        <f t="shared" si="912"/>
        <v>0</v>
      </c>
      <c r="BQ1307" s="97">
        <f t="shared" si="913"/>
        <v>0</v>
      </c>
      <c r="BR1307" s="97">
        <f t="shared" si="914"/>
        <v>0</v>
      </c>
      <c r="BS1307" s="98">
        <f t="shared" si="915"/>
        <v>0</v>
      </c>
      <c r="BT1307" s="184"/>
      <c r="BV1307" s="492"/>
    </row>
    <row r="1308" spans="1:74" ht="31.5" customHeight="1" x14ac:dyDescent="0.25">
      <c r="A1308" s="74">
        <v>47</v>
      </c>
      <c r="B1308" s="75">
        <v>923</v>
      </c>
      <c r="C1308" s="49" t="s">
        <v>2120</v>
      </c>
      <c r="D1308" s="76" t="s">
        <v>2365</v>
      </c>
      <c r="E1308" s="48" t="s">
        <v>1159</v>
      </c>
      <c r="F1308" s="125" t="s">
        <v>2369</v>
      </c>
      <c r="G1308" s="125"/>
      <c r="H1308" s="125"/>
      <c r="I1308" s="125"/>
      <c r="J1308" s="263"/>
      <c r="K1308" s="125"/>
      <c r="L1308" s="125"/>
      <c r="M1308" s="48" t="s">
        <v>2371</v>
      </c>
      <c r="N1308" s="49" t="s">
        <v>1806</v>
      </c>
      <c r="O1308" s="76" t="s">
        <v>3745</v>
      </c>
      <c r="P1308" s="49"/>
      <c r="Q1308" s="102" t="s">
        <v>111</v>
      </c>
      <c r="R1308" s="103"/>
      <c r="S1308" s="48" t="s">
        <v>1857</v>
      </c>
      <c r="T1308" s="76" t="s">
        <v>107</v>
      </c>
      <c r="U1308" s="89"/>
      <c r="V1308" s="90">
        <v>10</v>
      </c>
      <c r="W1308" s="399">
        <f t="shared" si="892"/>
        <v>576114.9</v>
      </c>
      <c r="X1308" s="189" t="s">
        <v>3341</v>
      </c>
      <c r="Y1308" s="419" t="s">
        <v>3658</v>
      </c>
      <c r="Z1308" s="473" t="s">
        <v>4576</v>
      </c>
      <c r="AA1308" s="473" t="s">
        <v>4575</v>
      </c>
      <c r="AB1308" s="473" t="s">
        <v>4576</v>
      </c>
      <c r="AC1308" s="132" t="str">
        <f>IF(AZ1308=0,"【支払済】","")</f>
        <v>【支払済】</v>
      </c>
      <c r="AD1308" s="132">
        <v>42620</v>
      </c>
      <c r="AE1308" s="132">
        <v>42620</v>
      </c>
      <c r="AF1308" s="132" t="str">
        <f t="shared" si="895"/>
        <v>SAME</v>
      </c>
      <c r="AG1308" s="132">
        <f t="shared" si="896"/>
        <v>42620</v>
      </c>
      <c r="AH1308" s="132"/>
      <c r="AI1308" s="204"/>
      <c r="AJ1308" s="205"/>
      <c r="AK1308" s="206"/>
      <c r="AL1308" s="207"/>
      <c r="AM1308" s="150">
        <f>2868944+2892205</f>
        <v>5761149</v>
      </c>
      <c r="AN1308" s="111"/>
      <c r="AO1308" s="49" t="str">
        <f t="shared" si="868"/>
        <v>沖縄県石垣市平久保２３４－６０、６９</v>
      </c>
      <c r="AP1308" s="208"/>
      <c r="AQ1308" s="123">
        <v>43555</v>
      </c>
      <c r="AR1308" s="111">
        <f>2868944+2892205</f>
        <v>5761149</v>
      </c>
      <c r="AS1308" s="123"/>
      <c r="AT1308" s="111"/>
      <c r="AU1308" s="123"/>
      <c r="AV1308" s="111"/>
      <c r="AW1308" s="124"/>
      <c r="AX1308" s="122"/>
      <c r="AY1308" s="391">
        <f t="shared" si="897"/>
        <v>5761149</v>
      </c>
      <c r="AZ1308" s="99">
        <f t="shared" si="898"/>
        <v>0</v>
      </c>
      <c r="BA1308" s="49" t="str">
        <f t="shared" si="893"/>
        <v>沖縄県石垣市平久保２３４－６０、６９</v>
      </c>
      <c r="BB1308" s="48">
        <f t="shared" si="894"/>
        <v>10</v>
      </c>
      <c r="BC1308" s="96" t="str">
        <f t="shared" si="899"/>
        <v>登記有</v>
      </c>
      <c r="BD1308" s="89" t="str">
        <f t="shared" si="900"/>
        <v>【支払済】</v>
      </c>
      <c r="BE1308" s="97">
        <f t="shared" si="901"/>
        <v>0</v>
      </c>
      <c r="BF1308" s="97">
        <f t="shared" si="902"/>
        <v>0</v>
      </c>
      <c r="BG1308" s="97">
        <f t="shared" si="903"/>
        <v>0</v>
      </c>
      <c r="BH1308" s="97">
        <f t="shared" si="904"/>
        <v>0</v>
      </c>
      <c r="BI1308" s="97">
        <f t="shared" si="905"/>
        <v>0</v>
      </c>
      <c r="BJ1308" s="97">
        <f t="shared" si="906"/>
        <v>0</v>
      </c>
      <c r="BK1308" s="97">
        <f t="shared" si="907"/>
        <v>0</v>
      </c>
      <c r="BL1308" s="97">
        <f t="shared" si="908"/>
        <v>0</v>
      </c>
      <c r="BM1308" s="97">
        <f t="shared" si="909"/>
        <v>0</v>
      </c>
      <c r="BN1308" s="97">
        <f t="shared" si="910"/>
        <v>0</v>
      </c>
      <c r="BO1308" s="97">
        <f t="shared" si="911"/>
        <v>0</v>
      </c>
      <c r="BP1308" s="97">
        <f t="shared" si="912"/>
        <v>0</v>
      </c>
      <c r="BQ1308" s="97">
        <f t="shared" si="913"/>
        <v>0</v>
      </c>
      <c r="BR1308" s="97">
        <f t="shared" si="914"/>
        <v>0</v>
      </c>
      <c r="BS1308" s="98">
        <f t="shared" si="915"/>
        <v>0</v>
      </c>
      <c r="BT1308" s="184"/>
      <c r="BV1308" s="492"/>
    </row>
    <row r="1309" spans="1:74" ht="31.5" customHeight="1" x14ac:dyDescent="0.25">
      <c r="A1309" s="74">
        <v>47</v>
      </c>
      <c r="B1309" s="75">
        <v>923</v>
      </c>
      <c r="C1309" s="49" t="s">
        <v>2120</v>
      </c>
      <c r="D1309" s="76" t="s">
        <v>2365</v>
      </c>
      <c r="E1309" s="48" t="s">
        <v>1159</v>
      </c>
      <c r="F1309" s="125" t="s">
        <v>2369</v>
      </c>
      <c r="G1309" s="125"/>
      <c r="H1309" s="125"/>
      <c r="I1309" s="125"/>
      <c r="J1309" s="263"/>
      <c r="K1309" s="125"/>
      <c r="L1309" s="125"/>
      <c r="M1309" s="48" t="s">
        <v>2371</v>
      </c>
      <c r="N1309" s="49" t="s">
        <v>1806</v>
      </c>
      <c r="O1309" s="49"/>
      <c r="P1309" s="49"/>
      <c r="Q1309" s="102" t="s">
        <v>111</v>
      </c>
      <c r="R1309" s="103"/>
      <c r="S1309" s="48" t="s">
        <v>1857</v>
      </c>
      <c r="T1309" s="76" t="s">
        <v>107</v>
      </c>
      <c r="U1309" s="89"/>
      <c r="V1309" s="90">
        <v>10</v>
      </c>
      <c r="W1309" s="399">
        <f t="shared" si="892"/>
        <v>576114.9</v>
      </c>
      <c r="X1309" s="171" t="s">
        <v>3341</v>
      </c>
      <c r="Y1309" s="222" t="s">
        <v>3658</v>
      </c>
      <c r="Z1309" s="222"/>
      <c r="AA1309" s="222"/>
      <c r="AB1309" s="222"/>
      <c r="AC1309" s="223" t="s">
        <v>145</v>
      </c>
      <c r="AD1309" s="132">
        <v>42620</v>
      </c>
      <c r="AE1309" s="132">
        <v>42620</v>
      </c>
      <c r="AF1309" s="132" t="str">
        <f t="shared" si="895"/>
        <v>SAME</v>
      </c>
      <c r="AG1309" s="132">
        <f t="shared" si="896"/>
        <v>42620</v>
      </c>
      <c r="AH1309" s="132"/>
      <c r="AI1309" s="204"/>
      <c r="AJ1309" s="205"/>
      <c r="AK1309" s="211"/>
      <c r="AL1309" s="207"/>
      <c r="AM1309" s="150">
        <f>2868944+2892205</f>
        <v>5761149</v>
      </c>
      <c r="AN1309" s="111"/>
      <c r="AO1309" s="49" t="str">
        <f t="shared" si="868"/>
        <v>沖縄県石垣市平久保２３４－６０、６９</v>
      </c>
      <c r="AP1309" s="49"/>
      <c r="AQ1309" s="123">
        <v>43555</v>
      </c>
      <c r="AR1309" s="111">
        <f>2868944+2892205</f>
        <v>5761149</v>
      </c>
      <c r="AS1309" s="123"/>
      <c r="AT1309" s="111"/>
      <c r="AU1309" s="123"/>
      <c r="AV1309" s="111"/>
      <c r="AW1309" s="124"/>
      <c r="AX1309" s="122"/>
      <c r="AY1309" s="391">
        <f t="shared" si="897"/>
        <v>5761149</v>
      </c>
      <c r="AZ1309" s="99">
        <f t="shared" si="898"/>
        <v>0</v>
      </c>
      <c r="BA1309" s="49" t="str">
        <f t="shared" si="893"/>
        <v>沖縄県石垣市平久保２３４－６０、６９</v>
      </c>
      <c r="BB1309" s="48">
        <f t="shared" si="894"/>
        <v>10</v>
      </c>
      <c r="BC1309" s="96" t="str">
        <f t="shared" si="899"/>
        <v>登記有</v>
      </c>
      <c r="BD1309" s="89" t="str">
        <f t="shared" si="900"/>
        <v>期限未記載</v>
      </c>
      <c r="BE1309" s="97">
        <f t="shared" si="901"/>
        <v>0</v>
      </c>
      <c r="BF1309" s="97">
        <f t="shared" si="902"/>
        <v>0</v>
      </c>
      <c r="BG1309" s="97">
        <f t="shared" si="903"/>
        <v>0</v>
      </c>
      <c r="BH1309" s="97">
        <f t="shared" si="904"/>
        <v>0</v>
      </c>
      <c r="BI1309" s="97">
        <f t="shared" si="905"/>
        <v>0</v>
      </c>
      <c r="BJ1309" s="97">
        <f t="shared" si="906"/>
        <v>0</v>
      </c>
      <c r="BK1309" s="97">
        <f t="shared" si="907"/>
        <v>0</v>
      </c>
      <c r="BL1309" s="97">
        <f t="shared" si="908"/>
        <v>0</v>
      </c>
      <c r="BM1309" s="97">
        <f t="shared" si="909"/>
        <v>0</v>
      </c>
      <c r="BN1309" s="97">
        <f t="shared" si="910"/>
        <v>0</v>
      </c>
      <c r="BO1309" s="97">
        <f t="shared" si="911"/>
        <v>0</v>
      </c>
      <c r="BP1309" s="97">
        <f t="shared" si="912"/>
        <v>0</v>
      </c>
      <c r="BQ1309" s="97">
        <f t="shared" si="913"/>
        <v>0</v>
      </c>
      <c r="BR1309" s="97">
        <f t="shared" si="914"/>
        <v>0</v>
      </c>
      <c r="BS1309" s="98">
        <f t="shared" si="915"/>
        <v>0</v>
      </c>
      <c r="BT1309" s="184"/>
      <c r="BU1309" s="100"/>
      <c r="BV1309" s="103"/>
    </row>
    <row r="1310" spans="1:74" ht="31.5" customHeight="1" x14ac:dyDescent="0.25">
      <c r="A1310" s="74">
        <v>47</v>
      </c>
      <c r="B1310" s="75">
        <v>923</v>
      </c>
      <c r="C1310" s="49" t="s">
        <v>2120</v>
      </c>
      <c r="D1310" s="76" t="s">
        <v>2365</v>
      </c>
      <c r="E1310" s="48" t="s">
        <v>1159</v>
      </c>
      <c r="F1310" s="125" t="s">
        <v>2369</v>
      </c>
      <c r="G1310" s="125"/>
      <c r="H1310" s="125"/>
      <c r="I1310" s="125"/>
      <c r="J1310" s="263"/>
      <c r="K1310" s="125"/>
      <c r="L1310" s="125"/>
      <c r="M1310" s="48" t="s">
        <v>2371</v>
      </c>
      <c r="N1310" s="49" t="s">
        <v>1806</v>
      </c>
      <c r="O1310" s="76" t="s">
        <v>3745</v>
      </c>
      <c r="P1310" s="49"/>
      <c r="Q1310" s="102" t="s">
        <v>111</v>
      </c>
      <c r="R1310" s="103"/>
      <c r="S1310" s="48" t="s">
        <v>1857</v>
      </c>
      <c r="T1310" s="76" t="s">
        <v>107</v>
      </c>
      <c r="U1310" s="89"/>
      <c r="V1310" s="90">
        <v>10</v>
      </c>
      <c r="W1310" s="399">
        <f t="shared" si="892"/>
        <v>576114.9</v>
      </c>
      <c r="X1310" s="171" t="s">
        <v>3341</v>
      </c>
      <c r="Y1310" s="419" t="s">
        <v>3658</v>
      </c>
      <c r="Z1310" s="473" t="s">
        <v>4576</v>
      </c>
      <c r="AA1310" s="473" t="s">
        <v>4575</v>
      </c>
      <c r="AB1310" s="473" t="s">
        <v>4576</v>
      </c>
      <c r="AC1310" s="132" t="str">
        <f>IF(AZ1310=0,"【支払済】","")</f>
        <v>【支払済】</v>
      </c>
      <c r="AD1310" s="132">
        <v>42620</v>
      </c>
      <c r="AE1310" s="132">
        <v>42620</v>
      </c>
      <c r="AF1310" s="132" t="str">
        <f t="shared" si="895"/>
        <v>SAME</v>
      </c>
      <c r="AG1310" s="132">
        <f t="shared" si="896"/>
        <v>42620</v>
      </c>
      <c r="AH1310" s="132"/>
      <c r="AI1310" s="204"/>
      <c r="AJ1310" s="205"/>
      <c r="AK1310" s="206"/>
      <c r="AL1310" s="207"/>
      <c r="AM1310" s="150">
        <f>2868944+2892205</f>
        <v>5761149</v>
      </c>
      <c r="AN1310" s="111"/>
      <c r="AO1310" s="49" t="str">
        <f t="shared" si="868"/>
        <v>沖縄県石垣市平久保２３４－６０、６９</v>
      </c>
      <c r="AP1310" s="208"/>
      <c r="AQ1310" s="123">
        <v>43555</v>
      </c>
      <c r="AR1310" s="111">
        <f>2868944+2892205</f>
        <v>5761149</v>
      </c>
      <c r="AS1310" s="123"/>
      <c r="AT1310" s="111"/>
      <c r="AU1310" s="123"/>
      <c r="AV1310" s="111"/>
      <c r="AW1310" s="124"/>
      <c r="AX1310" s="122"/>
      <c r="AY1310" s="391">
        <f t="shared" si="897"/>
        <v>5761149</v>
      </c>
      <c r="AZ1310" s="99">
        <f t="shared" si="898"/>
        <v>0</v>
      </c>
      <c r="BA1310" s="49" t="str">
        <f t="shared" si="893"/>
        <v>沖縄県石垣市平久保２３４－６０、６９</v>
      </c>
      <c r="BB1310" s="48">
        <f t="shared" si="894"/>
        <v>10</v>
      </c>
      <c r="BC1310" s="96" t="str">
        <f t="shared" si="899"/>
        <v>登記有</v>
      </c>
      <c r="BD1310" s="89" t="str">
        <f t="shared" si="900"/>
        <v>【支払済】</v>
      </c>
      <c r="BE1310" s="97">
        <f t="shared" si="901"/>
        <v>0</v>
      </c>
      <c r="BF1310" s="97">
        <f t="shared" si="902"/>
        <v>0</v>
      </c>
      <c r="BG1310" s="97">
        <f t="shared" si="903"/>
        <v>0</v>
      </c>
      <c r="BH1310" s="97">
        <f t="shared" si="904"/>
        <v>0</v>
      </c>
      <c r="BI1310" s="97">
        <f t="shared" si="905"/>
        <v>0</v>
      </c>
      <c r="BJ1310" s="97">
        <f t="shared" si="906"/>
        <v>0</v>
      </c>
      <c r="BK1310" s="97">
        <f t="shared" si="907"/>
        <v>0</v>
      </c>
      <c r="BL1310" s="97">
        <f t="shared" si="908"/>
        <v>0</v>
      </c>
      <c r="BM1310" s="97">
        <f t="shared" si="909"/>
        <v>0</v>
      </c>
      <c r="BN1310" s="97">
        <f t="shared" si="910"/>
        <v>0</v>
      </c>
      <c r="BO1310" s="97">
        <f t="shared" si="911"/>
        <v>0</v>
      </c>
      <c r="BP1310" s="97">
        <f t="shared" si="912"/>
        <v>0</v>
      </c>
      <c r="BQ1310" s="97">
        <f t="shared" si="913"/>
        <v>0</v>
      </c>
      <c r="BR1310" s="97">
        <f t="shared" si="914"/>
        <v>0</v>
      </c>
      <c r="BS1310" s="98">
        <f t="shared" si="915"/>
        <v>0</v>
      </c>
      <c r="BT1310" s="184"/>
      <c r="BU1310" s="100"/>
      <c r="BV1310" s="492"/>
    </row>
    <row r="1311" spans="1:74" ht="31.5" customHeight="1" x14ac:dyDescent="0.25">
      <c r="A1311" s="74">
        <v>47</v>
      </c>
      <c r="B1311" s="75">
        <v>924</v>
      </c>
      <c r="C1311" s="49" t="s">
        <v>2120</v>
      </c>
      <c r="D1311" s="76" t="s">
        <v>3393</v>
      </c>
      <c r="E1311" s="48" t="s">
        <v>1158</v>
      </c>
      <c r="F1311" s="87"/>
      <c r="G1311" s="87"/>
      <c r="H1311" s="87"/>
      <c r="I1311" s="87"/>
      <c r="J1311" s="109"/>
      <c r="K1311" s="87"/>
      <c r="L1311" s="87"/>
      <c r="M1311" s="48" t="s">
        <v>2371</v>
      </c>
      <c r="N1311" s="49" t="s">
        <v>1805</v>
      </c>
      <c r="O1311" s="49"/>
      <c r="P1311" s="49"/>
      <c r="Q1311" s="102" t="s">
        <v>112</v>
      </c>
      <c r="R1311" s="103"/>
      <c r="S1311" s="48" t="s">
        <v>1857</v>
      </c>
      <c r="T1311" s="76" t="s">
        <v>107</v>
      </c>
      <c r="U1311" s="89"/>
      <c r="V1311" s="90">
        <v>2</v>
      </c>
      <c r="W1311" s="399">
        <f t="shared" si="892"/>
        <v>452579.5</v>
      </c>
      <c r="X1311" s="189" t="s">
        <v>3342</v>
      </c>
      <c r="Y1311" s="433" t="s">
        <v>2310</v>
      </c>
      <c r="Z1311" s="482" t="s">
        <v>4575</v>
      </c>
      <c r="AA1311" s="482" t="s">
        <v>4575</v>
      </c>
      <c r="AB1311" s="482" t="s">
        <v>4608</v>
      </c>
      <c r="AC1311" s="132" t="str">
        <f>IF(AZ1311=0,"【支払済】","")</f>
        <v>【支払済】</v>
      </c>
      <c r="AD1311" s="132">
        <v>42034</v>
      </c>
      <c r="AE1311" s="132">
        <v>42034</v>
      </c>
      <c r="AF1311" s="132" t="str">
        <f t="shared" si="895"/>
        <v>SAME</v>
      </c>
      <c r="AG1311" s="132">
        <f t="shared" si="896"/>
        <v>42034</v>
      </c>
      <c r="AH1311" s="132"/>
      <c r="AI1311" s="204"/>
      <c r="AJ1311" s="205"/>
      <c r="AK1311" s="206"/>
      <c r="AL1311" s="207"/>
      <c r="AM1311" s="150">
        <v>905159</v>
      </c>
      <c r="AN1311" s="111"/>
      <c r="AO1311" s="49" t="str">
        <f t="shared" si="868"/>
        <v>沖縄県石垣市野底１０９９－５</v>
      </c>
      <c r="AP1311" s="208"/>
      <c r="AQ1311" s="123">
        <v>42067</v>
      </c>
      <c r="AR1311" s="111">
        <v>905159</v>
      </c>
      <c r="AS1311" s="123"/>
      <c r="AT1311" s="111"/>
      <c r="AU1311" s="123"/>
      <c r="AV1311" s="111"/>
      <c r="AW1311" s="124"/>
      <c r="AX1311" s="122"/>
      <c r="AY1311" s="391">
        <f t="shared" si="897"/>
        <v>905159</v>
      </c>
      <c r="AZ1311" s="99">
        <f t="shared" si="898"/>
        <v>0</v>
      </c>
      <c r="BA1311" s="49" t="str">
        <f t="shared" si="893"/>
        <v>沖縄県石垣市野底１０９９－５</v>
      </c>
      <c r="BB1311" s="48">
        <f t="shared" si="894"/>
        <v>2</v>
      </c>
      <c r="BC1311" s="96" t="str">
        <f t="shared" si="899"/>
        <v>自社物件</v>
      </c>
      <c r="BD1311" s="89" t="str">
        <f t="shared" si="900"/>
        <v>【支払済】</v>
      </c>
      <c r="BE1311" s="97">
        <f t="shared" si="901"/>
        <v>0</v>
      </c>
      <c r="BF1311" s="97">
        <f t="shared" si="902"/>
        <v>0</v>
      </c>
      <c r="BG1311" s="97">
        <f t="shared" si="903"/>
        <v>0</v>
      </c>
      <c r="BH1311" s="97">
        <f t="shared" si="904"/>
        <v>0</v>
      </c>
      <c r="BI1311" s="97">
        <f t="shared" si="905"/>
        <v>0</v>
      </c>
      <c r="BJ1311" s="97">
        <f t="shared" si="906"/>
        <v>0</v>
      </c>
      <c r="BK1311" s="97">
        <f t="shared" si="907"/>
        <v>0</v>
      </c>
      <c r="BL1311" s="97">
        <f t="shared" si="908"/>
        <v>0</v>
      </c>
      <c r="BM1311" s="97">
        <f t="shared" si="909"/>
        <v>0</v>
      </c>
      <c r="BN1311" s="97">
        <f t="shared" si="910"/>
        <v>0</v>
      </c>
      <c r="BO1311" s="97">
        <f t="shared" si="911"/>
        <v>0</v>
      </c>
      <c r="BP1311" s="97">
        <f t="shared" si="912"/>
        <v>0</v>
      </c>
      <c r="BQ1311" s="97">
        <f t="shared" si="913"/>
        <v>0</v>
      </c>
      <c r="BR1311" s="97">
        <f t="shared" si="914"/>
        <v>0</v>
      </c>
      <c r="BS1311" s="98">
        <f t="shared" si="915"/>
        <v>0</v>
      </c>
      <c r="BT1311" s="184"/>
      <c r="BV1311" s="492"/>
    </row>
    <row r="1312" spans="1:74" ht="31.5" customHeight="1" x14ac:dyDescent="0.25">
      <c r="A1312" s="74">
        <v>47</v>
      </c>
      <c r="B1312" s="75">
        <v>925</v>
      </c>
      <c r="C1312" s="49" t="s">
        <v>2120</v>
      </c>
      <c r="D1312" s="76" t="s">
        <v>3393</v>
      </c>
      <c r="E1312" s="48" t="s">
        <v>1156</v>
      </c>
      <c r="F1312" s="87"/>
      <c r="G1312" s="87"/>
      <c r="H1312" s="87"/>
      <c r="I1312" s="87"/>
      <c r="J1312" s="109"/>
      <c r="K1312" s="87"/>
      <c r="L1312" s="87"/>
      <c r="M1312" s="48" t="s">
        <v>2371</v>
      </c>
      <c r="N1312" s="49" t="s">
        <v>1803</v>
      </c>
      <c r="O1312" s="49"/>
      <c r="P1312" s="49"/>
      <c r="Q1312" s="102" t="s">
        <v>114</v>
      </c>
      <c r="R1312" s="103"/>
      <c r="S1312" s="48" t="s">
        <v>1857</v>
      </c>
      <c r="T1312" s="76" t="s">
        <v>107</v>
      </c>
      <c r="U1312" s="89"/>
      <c r="V1312" s="90">
        <v>2</v>
      </c>
      <c r="W1312" s="399">
        <f t="shared" si="892"/>
        <v>842451</v>
      </c>
      <c r="X1312" s="171" t="s">
        <v>3343</v>
      </c>
      <c r="Y1312" s="56"/>
      <c r="Z1312" s="473" t="s">
        <v>4575</v>
      </c>
      <c r="AA1312" s="473" t="s">
        <v>4575</v>
      </c>
      <c r="AB1312" s="474" t="s">
        <v>4576</v>
      </c>
      <c r="AC1312" s="132" t="str">
        <f>IF(AZ1312=0,"【支払済】","")</f>
        <v>【支払済】</v>
      </c>
      <c r="AD1312" s="132">
        <v>42034</v>
      </c>
      <c r="AE1312" s="132">
        <v>42034</v>
      </c>
      <c r="AF1312" s="132" t="str">
        <f t="shared" si="895"/>
        <v>SAME</v>
      </c>
      <c r="AG1312" s="132">
        <f t="shared" si="896"/>
        <v>42034</v>
      </c>
      <c r="AH1312" s="132"/>
      <c r="AI1312" s="204"/>
      <c r="AJ1312" s="205"/>
      <c r="AK1312" s="206"/>
      <c r="AL1312" s="207"/>
      <c r="AM1312" s="150">
        <v>1684902</v>
      </c>
      <c r="AN1312" s="111"/>
      <c r="AO1312" s="49" t="str">
        <f t="shared" si="868"/>
        <v>沖縄県石垣市野底４９４</v>
      </c>
      <c r="AP1312" s="208"/>
      <c r="AQ1312" s="123">
        <v>42067</v>
      </c>
      <c r="AR1312" s="111">
        <v>1684902</v>
      </c>
      <c r="AS1312" s="123"/>
      <c r="AT1312" s="111"/>
      <c r="AU1312" s="123"/>
      <c r="AV1312" s="111"/>
      <c r="AW1312" s="124"/>
      <c r="AX1312" s="122"/>
      <c r="AY1312" s="391">
        <f t="shared" si="897"/>
        <v>1684902</v>
      </c>
      <c r="AZ1312" s="99">
        <f t="shared" si="898"/>
        <v>0</v>
      </c>
      <c r="BA1312" s="49" t="str">
        <f t="shared" si="893"/>
        <v>沖縄県石垣市野底４９４</v>
      </c>
      <c r="BB1312" s="48">
        <f t="shared" si="894"/>
        <v>2</v>
      </c>
      <c r="BC1312" s="96">
        <f t="shared" si="899"/>
        <v>0</v>
      </c>
      <c r="BD1312" s="89" t="str">
        <f t="shared" si="900"/>
        <v>【支払済】</v>
      </c>
      <c r="BE1312" s="97">
        <f t="shared" si="901"/>
        <v>0</v>
      </c>
      <c r="BF1312" s="97">
        <f t="shared" si="902"/>
        <v>0</v>
      </c>
      <c r="BG1312" s="97">
        <f t="shared" si="903"/>
        <v>0</v>
      </c>
      <c r="BH1312" s="97">
        <f t="shared" si="904"/>
        <v>0</v>
      </c>
      <c r="BI1312" s="97">
        <f t="shared" si="905"/>
        <v>0</v>
      </c>
      <c r="BJ1312" s="97">
        <f t="shared" si="906"/>
        <v>0</v>
      </c>
      <c r="BK1312" s="97">
        <f t="shared" si="907"/>
        <v>0</v>
      </c>
      <c r="BL1312" s="97">
        <f t="shared" si="908"/>
        <v>0</v>
      </c>
      <c r="BM1312" s="97">
        <f t="shared" si="909"/>
        <v>0</v>
      </c>
      <c r="BN1312" s="97">
        <f t="shared" si="910"/>
        <v>0</v>
      </c>
      <c r="BO1312" s="97">
        <f t="shared" si="911"/>
        <v>0</v>
      </c>
      <c r="BP1312" s="97">
        <f t="shared" si="912"/>
        <v>0</v>
      </c>
      <c r="BQ1312" s="97">
        <f t="shared" si="913"/>
        <v>0</v>
      </c>
      <c r="BR1312" s="116">
        <f t="shared" si="914"/>
        <v>0</v>
      </c>
      <c r="BS1312" s="117">
        <f t="shared" si="915"/>
        <v>0</v>
      </c>
      <c r="BT1312" s="184"/>
      <c r="BV1312" s="492"/>
    </row>
    <row r="1313" spans="1:74" ht="31.5" customHeight="1" x14ac:dyDescent="0.25">
      <c r="A1313" s="74">
        <v>47</v>
      </c>
      <c r="B1313" s="75">
        <v>926</v>
      </c>
      <c r="C1313" s="49" t="s">
        <v>2120</v>
      </c>
      <c r="D1313" s="76" t="s">
        <v>3393</v>
      </c>
      <c r="E1313" s="48" t="s">
        <v>1157</v>
      </c>
      <c r="F1313" s="87"/>
      <c r="G1313" s="87"/>
      <c r="H1313" s="87"/>
      <c r="I1313" s="87"/>
      <c r="J1313" s="109"/>
      <c r="K1313" s="87"/>
      <c r="L1313" s="87"/>
      <c r="M1313" s="48" t="s">
        <v>2371</v>
      </c>
      <c r="N1313" s="49" t="s">
        <v>1804</v>
      </c>
      <c r="O1313" s="49"/>
      <c r="P1313" s="49"/>
      <c r="Q1313" s="102" t="s">
        <v>113</v>
      </c>
      <c r="R1313" s="103"/>
      <c r="S1313" s="48" t="s">
        <v>1857</v>
      </c>
      <c r="T1313" s="76" t="s">
        <v>107</v>
      </c>
      <c r="U1313" s="89"/>
      <c r="V1313" s="90">
        <v>1</v>
      </c>
      <c r="W1313" s="399">
        <f t="shared" si="892"/>
        <v>419017</v>
      </c>
      <c r="X1313" s="171" t="s">
        <v>3653</v>
      </c>
      <c r="Y1313" s="419"/>
      <c r="Z1313" s="473" t="s">
        <v>4575</v>
      </c>
      <c r="AA1313" s="473" t="s">
        <v>4575</v>
      </c>
      <c r="AB1313" s="473" t="s">
        <v>4576</v>
      </c>
      <c r="AC1313" s="132" t="str">
        <f>IF(AZ1313=0,"【支払済】","")</f>
        <v>【支払済】</v>
      </c>
      <c r="AD1313" s="132">
        <v>42031</v>
      </c>
      <c r="AE1313" s="132">
        <v>42027</v>
      </c>
      <c r="AF1313" s="132" t="str">
        <f t="shared" si="895"/>
        <v/>
      </c>
      <c r="AG1313" s="132">
        <f t="shared" si="896"/>
        <v>42027</v>
      </c>
      <c r="AH1313" s="132"/>
      <c r="AI1313" s="204"/>
      <c r="AJ1313" s="205"/>
      <c r="AK1313" s="206"/>
      <c r="AL1313" s="207"/>
      <c r="AM1313" s="150">
        <v>419017</v>
      </c>
      <c r="AN1313" s="111"/>
      <c r="AO1313" s="49" t="str">
        <f t="shared" si="868"/>
        <v>沖縄県石垣市野底６３６</v>
      </c>
      <c r="AP1313" s="208"/>
      <c r="AQ1313" s="123">
        <v>42067</v>
      </c>
      <c r="AR1313" s="111">
        <v>419017</v>
      </c>
      <c r="AS1313" s="123"/>
      <c r="AT1313" s="111"/>
      <c r="AU1313" s="123"/>
      <c r="AV1313" s="111"/>
      <c r="AW1313" s="124"/>
      <c r="AX1313" s="122"/>
      <c r="AY1313" s="391">
        <f t="shared" si="897"/>
        <v>419017</v>
      </c>
      <c r="AZ1313" s="99">
        <f t="shared" si="898"/>
        <v>0</v>
      </c>
      <c r="BA1313" s="49" t="str">
        <f t="shared" si="893"/>
        <v>沖縄県石垣市野底６３６</v>
      </c>
      <c r="BB1313" s="48">
        <f t="shared" si="894"/>
        <v>1</v>
      </c>
      <c r="BC1313" s="96">
        <f t="shared" si="899"/>
        <v>0</v>
      </c>
      <c r="BD1313" s="89" t="str">
        <f t="shared" si="900"/>
        <v>【支払済】</v>
      </c>
      <c r="BE1313" s="97">
        <f t="shared" si="901"/>
        <v>0</v>
      </c>
      <c r="BF1313" s="97">
        <f t="shared" si="902"/>
        <v>0</v>
      </c>
      <c r="BG1313" s="97">
        <f t="shared" si="903"/>
        <v>0</v>
      </c>
      <c r="BH1313" s="97">
        <f t="shared" si="904"/>
        <v>0</v>
      </c>
      <c r="BI1313" s="97">
        <f t="shared" si="905"/>
        <v>0</v>
      </c>
      <c r="BJ1313" s="97">
        <f t="shared" si="906"/>
        <v>0</v>
      </c>
      <c r="BK1313" s="97">
        <f t="shared" si="907"/>
        <v>0</v>
      </c>
      <c r="BL1313" s="97">
        <f t="shared" si="908"/>
        <v>0</v>
      </c>
      <c r="BM1313" s="97">
        <f t="shared" si="909"/>
        <v>0</v>
      </c>
      <c r="BN1313" s="97">
        <f t="shared" si="910"/>
        <v>0</v>
      </c>
      <c r="BO1313" s="97">
        <f t="shared" si="911"/>
        <v>0</v>
      </c>
      <c r="BP1313" s="97">
        <f t="shared" si="912"/>
        <v>0</v>
      </c>
      <c r="BQ1313" s="97">
        <f t="shared" si="913"/>
        <v>0</v>
      </c>
      <c r="BR1313" s="116">
        <f t="shared" si="914"/>
        <v>0</v>
      </c>
      <c r="BS1313" s="117">
        <f t="shared" si="915"/>
        <v>0</v>
      </c>
      <c r="BT1313" s="184"/>
      <c r="BV1313" s="492"/>
    </row>
    <row r="1314" spans="1:74" ht="31.5" customHeight="1" x14ac:dyDescent="0.25">
      <c r="A1314" s="74">
        <v>47</v>
      </c>
      <c r="B1314" s="75">
        <v>917</v>
      </c>
      <c r="C1314" s="49" t="s">
        <v>2118</v>
      </c>
      <c r="D1314" s="76" t="s">
        <v>2365</v>
      </c>
      <c r="E1314" s="48" t="s">
        <v>1153</v>
      </c>
      <c r="F1314" s="87" t="s">
        <v>2370</v>
      </c>
      <c r="G1314" s="87"/>
      <c r="H1314" s="87"/>
      <c r="I1314" s="87"/>
      <c r="J1314" s="109"/>
      <c r="K1314" s="87"/>
      <c r="L1314" s="87"/>
      <c r="M1314" s="48" t="s">
        <v>2371</v>
      </c>
      <c r="N1314" s="49" t="s">
        <v>3344</v>
      </c>
      <c r="O1314" s="76" t="s">
        <v>3745</v>
      </c>
      <c r="P1314" s="49"/>
      <c r="Q1314" s="102" t="s">
        <v>106</v>
      </c>
      <c r="R1314" s="103"/>
      <c r="S1314" s="48" t="s">
        <v>1857</v>
      </c>
      <c r="T1314" s="76" t="s">
        <v>105</v>
      </c>
      <c r="U1314" s="89"/>
      <c r="V1314" s="90">
        <v>3</v>
      </c>
      <c r="W1314" s="399">
        <f t="shared" ref="W1314:W1319" si="916">(AM1314+AN1314)/V1314</f>
        <v>1923663</v>
      </c>
      <c r="X1314" s="171" t="s">
        <v>3345</v>
      </c>
      <c r="Y1314" s="419" t="s">
        <v>2310</v>
      </c>
      <c r="Z1314" s="473" t="s">
        <v>4575</v>
      </c>
      <c r="AA1314" s="473" t="s">
        <v>4575</v>
      </c>
      <c r="AB1314" s="473" t="s">
        <v>4576</v>
      </c>
      <c r="AC1314" s="132" t="str">
        <f>IF(AZ1314=0,"【支払済】","")</f>
        <v>【支払済】</v>
      </c>
      <c r="AD1314" s="132">
        <v>42621</v>
      </c>
      <c r="AE1314" s="132">
        <v>42621</v>
      </c>
      <c r="AF1314" s="132" t="str">
        <f t="shared" si="895"/>
        <v>SAME</v>
      </c>
      <c r="AG1314" s="132">
        <f t="shared" si="896"/>
        <v>42621</v>
      </c>
      <c r="AH1314" s="132"/>
      <c r="AI1314" s="204"/>
      <c r="AJ1314" s="205"/>
      <c r="AK1314" s="206"/>
      <c r="AL1314" s="207"/>
      <c r="AM1314" s="150">
        <v>5770989</v>
      </c>
      <c r="AN1314" s="111"/>
      <c r="AO1314" s="49" t="str">
        <f t="shared" ref="AO1314:AO1377" si="917">N1314</f>
        <v>沖縄県豊見城市上田４８９－１－１～３</v>
      </c>
      <c r="AP1314" s="208"/>
      <c r="AQ1314" s="123">
        <v>43555</v>
      </c>
      <c r="AR1314" s="111">
        <v>5770989</v>
      </c>
      <c r="AS1314" s="123"/>
      <c r="AT1314" s="111"/>
      <c r="AU1314" s="123"/>
      <c r="AV1314" s="111"/>
      <c r="AW1314" s="124"/>
      <c r="AX1314" s="122"/>
      <c r="AY1314" s="391">
        <f t="shared" si="897"/>
        <v>5770989</v>
      </c>
      <c r="AZ1314" s="95">
        <f t="shared" si="898"/>
        <v>0</v>
      </c>
      <c r="BA1314" s="49" t="str">
        <f t="shared" ref="BA1314:BA1319" si="918">N1314</f>
        <v>沖縄県豊見城市上田４８９－１－１～３</v>
      </c>
      <c r="BB1314" s="48">
        <f t="shared" ref="BB1314:BB1319" si="919">V1314</f>
        <v>3</v>
      </c>
      <c r="BC1314" s="96" t="str">
        <f t="shared" si="899"/>
        <v>自社物件</v>
      </c>
      <c r="BD1314" s="89" t="str">
        <f t="shared" si="900"/>
        <v>【支払済】</v>
      </c>
      <c r="BE1314" s="97">
        <f t="shared" si="901"/>
        <v>0</v>
      </c>
      <c r="BF1314" s="97">
        <f t="shared" si="902"/>
        <v>0</v>
      </c>
      <c r="BG1314" s="97">
        <f t="shared" si="903"/>
        <v>0</v>
      </c>
      <c r="BH1314" s="97">
        <f t="shared" si="904"/>
        <v>0</v>
      </c>
      <c r="BI1314" s="97">
        <f t="shared" si="905"/>
        <v>0</v>
      </c>
      <c r="BJ1314" s="97">
        <f t="shared" si="906"/>
        <v>0</v>
      </c>
      <c r="BK1314" s="97">
        <f t="shared" si="907"/>
        <v>0</v>
      </c>
      <c r="BL1314" s="97">
        <f t="shared" si="908"/>
        <v>0</v>
      </c>
      <c r="BM1314" s="97">
        <f t="shared" si="909"/>
        <v>0</v>
      </c>
      <c r="BN1314" s="97">
        <f t="shared" si="910"/>
        <v>0</v>
      </c>
      <c r="BO1314" s="97">
        <f t="shared" si="911"/>
        <v>0</v>
      </c>
      <c r="BP1314" s="97">
        <f t="shared" si="912"/>
        <v>0</v>
      </c>
      <c r="BQ1314" s="97">
        <f t="shared" si="913"/>
        <v>0</v>
      </c>
      <c r="BR1314" s="97">
        <f t="shared" si="914"/>
        <v>0</v>
      </c>
      <c r="BS1314" s="98">
        <f t="shared" si="915"/>
        <v>0</v>
      </c>
      <c r="BT1314" s="184"/>
      <c r="BU1314" s="118"/>
      <c r="BV1314" s="492"/>
    </row>
    <row r="1315" spans="1:74" ht="31.5" customHeight="1" x14ac:dyDescent="0.25">
      <c r="A1315" s="74">
        <v>47</v>
      </c>
      <c r="B1315" s="75">
        <v>917</v>
      </c>
      <c r="C1315" s="49" t="s">
        <v>2118</v>
      </c>
      <c r="D1315" s="76" t="s">
        <v>2365</v>
      </c>
      <c r="E1315" s="48" t="s">
        <v>1153</v>
      </c>
      <c r="F1315" s="87" t="s">
        <v>2370</v>
      </c>
      <c r="G1315" s="87"/>
      <c r="H1315" s="87"/>
      <c r="I1315" s="87"/>
      <c r="J1315" s="109"/>
      <c r="K1315" s="87"/>
      <c r="L1315" s="87"/>
      <c r="M1315" s="48" t="s">
        <v>2371</v>
      </c>
      <c r="N1315" s="49" t="s">
        <v>3344</v>
      </c>
      <c r="O1315" s="49"/>
      <c r="P1315" s="49"/>
      <c r="Q1315" s="102" t="s">
        <v>106</v>
      </c>
      <c r="R1315" s="103"/>
      <c r="S1315" s="48" t="s">
        <v>1857</v>
      </c>
      <c r="T1315" s="76" t="s">
        <v>105</v>
      </c>
      <c r="U1315" s="89"/>
      <c r="V1315" s="90">
        <v>3</v>
      </c>
      <c r="W1315" s="399">
        <f t="shared" si="916"/>
        <v>1923663</v>
      </c>
      <c r="X1315" s="171" t="s">
        <v>3345</v>
      </c>
      <c r="Y1315" s="419" t="s">
        <v>2310</v>
      </c>
      <c r="Z1315" s="473" t="s">
        <v>4575</v>
      </c>
      <c r="AA1315" s="473" t="s">
        <v>4575</v>
      </c>
      <c r="AB1315" s="473" t="s">
        <v>4576</v>
      </c>
      <c r="AC1315" s="223" t="s">
        <v>145</v>
      </c>
      <c r="AD1315" s="132">
        <v>42621</v>
      </c>
      <c r="AE1315" s="132">
        <v>42621</v>
      </c>
      <c r="AF1315" s="132" t="str">
        <f t="shared" si="895"/>
        <v>SAME</v>
      </c>
      <c r="AG1315" s="132">
        <f t="shared" si="896"/>
        <v>42621</v>
      </c>
      <c r="AH1315" s="132"/>
      <c r="AI1315" s="204"/>
      <c r="AJ1315" s="205"/>
      <c r="AK1315" s="206"/>
      <c r="AL1315" s="207"/>
      <c r="AM1315" s="150">
        <v>5770989</v>
      </c>
      <c r="AN1315" s="111"/>
      <c r="AO1315" s="49" t="str">
        <f t="shared" si="917"/>
        <v>沖縄県豊見城市上田４８９－１－１～３</v>
      </c>
      <c r="AP1315" s="208"/>
      <c r="AQ1315" s="123">
        <v>43555</v>
      </c>
      <c r="AR1315" s="111">
        <v>5770989</v>
      </c>
      <c r="AS1315" s="123"/>
      <c r="AT1315" s="111"/>
      <c r="AU1315" s="123"/>
      <c r="AV1315" s="111"/>
      <c r="AW1315" s="124"/>
      <c r="AX1315" s="122"/>
      <c r="AY1315" s="391">
        <f t="shared" si="897"/>
        <v>5770989</v>
      </c>
      <c r="AZ1315" s="95">
        <f t="shared" si="898"/>
        <v>0</v>
      </c>
      <c r="BA1315" s="49" t="str">
        <f t="shared" si="918"/>
        <v>沖縄県豊見城市上田４８９－１－１～３</v>
      </c>
      <c r="BB1315" s="48">
        <f t="shared" si="919"/>
        <v>3</v>
      </c>
      <c r="BC1315" s="96" t="str">
        <f t="shared" si="899"/>
        <v>自社物件</v>
      </c>
      <c r="BD1315" s="89" t="str">
        <f t="shared" si="900"/>
        <v>期限未記載</v>
      </c>
      <c r="BE1315" s="97">
        <f t="shared" si="901"/>
        <v>0</v>
      </c>
      <c r="BF1315" s="97">
        <f t="shared" si="902"/>
        <v>0</v>
      </c>
      <c r="BG1315" s="97">
        <f t="shared" si="903"/>
        <v>0</v>
      </c>
      <c r="BH1315" s="97">
        <f t="shared" si="904"/>
        <v>0</v>
      </c>
      <c r="BI1315" s="97">
        <f t="shared" si="905"/>
        <v>0</v>
      </c>
      <c r="BJ1315" s="97">
        <f t="shared" si="906"/>
        <v>0</v>
      </c>
      <c r="BK1315" s="97">
        <f t="shared" si="907"/>
        <v>0</v>
      </c>
      <c r="BL1315" s="97">
        <f t="shared" si="908"/>
        <v>0</v>
      </c>
      <c r="BM1315" s="97">
        <f t="shared" si="909"/>
        <v>0</v>
      </c>
      <c r="BN1315" s="97">
        <f t="shared" si="910"/>
        <v>0</v>
      </c>
      <c r="BO1315" s="97">
        <f t="shared" si="911"/>
        <v>0</v>
      </c>
      <c r="BP1315" s="97">
        <f t="shared" si="912"/>
        <v>0</v>
      </c>
      <c r="BQ1315" s="97">
        <f t="shared" si="913"/>
        <v>0</v>
      </c>
      <c r="BR1315" s="97">
        <f t="shared" si="914"/>
        <v>0</v>
      </c>
      <c r="BS1315" s="98">
        <f t="shared" si="915"/>
        <v>0</v>
      </c>
      <c r="BT1315" s="184"/>
      <c r="BU1315" s="118"/>
      <c r="BV1315" s="492"/>
    </row>
    <row r="1316" spans="1:74" ht="31.5" customHeight="1" x14ac:dyDescent="0.25">
      <c r="A1316" s="74">
        <v>47</v>
      </c>
      <c r="B1316" s="75">
        <v>917</v>
      </c>
      <c r="C1316" s="49" t="s">
        <v>2118</v>
      </c>
      <c r="D1316" s="76" t="s">
        <v>2365</v>
      </c>
      <c r="E1316" s="48" t="s">
        <v>1153</v>
      </c>
      <c r="F1316" s="87" t="s">
        <v>2370</v>
      </c>
      <c r="G1316" s="87"/>
      <c r="H1316" s="87"/>
      <c r="I1316" s="87"/>
      <c r="J1316" s="109"/>
      <c r="K1316" s="87"/>
      <c r="L1316" s="87"/>
      <c r="M1316" s="48" t="s">
        <v>2371</v>
      </c>
      <c r="N1316" s="49" t="s">
        <v>3344</v>
      </c>
      <c r="O1316" s="76" t="s">
        <v>3745</v>
      </c>
      <c r="P1316" s="49"/>
      <c r="Q1316" s="102" t="s">
        <v>106</v>
      </c>
      <c r="R1316" s="103"/>
      <c r="S1316" s="48" t="s">
        <v>1857</v>
      </c>
      <c r="T1316" s="76" t="s">
        <v>105</v>
      </c>
      <c r="U1316" s="89"/>
      <c r="V1316" s="90">
        <v>3</v>
      </c>
      <c r="W1316" s="399">
        <f t="shared" si="916"/>
        <v>1923663</v>
      </c>
      <c r="X1316" s="171" t="s">
        <v>3345</v>
      </c>
      <c r="Y1316" s="419" t="s">
        <v>2310</v>
      </c>
      <c r="Z1316" s="473" t="s">
        <v>4575</v>
      </c>
      <c r="AA1316" s="473" t="s">
        <v>4575</v>
      </c>
      <c r="AB1316" s="473" t="s">
        <v>4576</v>
      </c>
      <c r="AC1316" s="132" t="str">
        <f>IF(AZ1316=0,"【支払済】","")</f>
        <v>【支払済】</v>
      </c>
      <c r="AD1316" s="132">
        <v>42621</v>
      </c>
      <c r="AE1316" s="132">
        <v>42621</v>
      </c>
      <c r="AF1316" s="132" t="str">
        <f t="shared" si="895"/>
        <v>SAME</v>
      </c>
      <c r="AG1316" s="132">
        <f t="shared" si="896"/>
        <v>42621</v>
      </c>
      <c r="AH1316" s="132"/>
      <c r="AI1316" s="204"/>
      <c r="AJ1316" s="205"/>
      <c r="AK1316" s="206"/>
      <c r="AL1316" s="207"/>
      <c r="AM1316" s="150">
        <v>5770989</v>
      </c>
      <c r="AN1316" s="111"/>
      <c r="AO1316" s="49" t="str">
        <f t="shared" si="917"/>
        <v>沖縄県豊見城市上田４８９－１－１～３</v>
      </c>
      <c r="AP1316" s="208"/>
      <c r="AQ1316" s="123">
        <v>43555</v>
      </c>
      <c r="AR1316" s="111">
        <v>5770989</v>
      </c>
      <c r="AS1316" s="123"/>
      <c r="AT1316" s="111"/>
      <c r="AU1316" s="123"/>
      <c r="AV1316" s="111"/>
      <c r="AW1316" s="124"/>
      <c r="AX1316" s="122"/>
      <c r="AY1316" s="391">
        <f t="shared" si="897"/>
        <v>5770989</v>
      </c>
      <c r="AZ1316" s="95">
        <f t="shared" si="898"/>
        <v>0</v>
      </c>
      <c r="BA1316" s="49" t="str">
        <f t="shared" si="918"/>
        <v>沖縄県豊見城市上田４８９－１－１～３</v>
      </c>
      <c r="BB1316" s="48">
        <f t="shared" si="919"/>
        <v>3</v>
      </c>
      <c r="BC1316" s="96" t="str">
        <f t="shared" si="899"/>
        <v>自社物件</v>
      </c>
      <c r="BD1316" s="89" t="str">
        <f t="shared" si="900"/>
        <v>【支払済】</v>
      </c>
      <c r="BE1316" s="97">
        <f t="shared" si="901"/>
        <v>0</v>
      </c>
      <c r="BF1316" s="97">
        <f t="shared" si="902"/>
        <v>0</v>
      </c>
      <c r="BG1316" s="97">
        <f t="shared" si="903"/>
        <v>0</v>
      </c>
      <c r="BH1316" s="97">
        <f t="shared" si="904"/>
        <v>0</v>
      </c>
      <c r="BI1316" s="97">
        <f t="shared" si="905"/>
        <v>0</v>
      </c>
      <c r="BJ1316" s="97">
        <f t="shared" si="906"/>
        <v>0</v>
      </c>
      <c r="BK1316" s="97">
        <f t="shared" si="907"/>
        <v>0</v>
      </c>
      <c r="BL1316" s="97">
        <f t="shared" si="908"/>
        <v>0</v>
      </c>
      <c r="BM1316" s="97">
        <f t="shared" si="909"/>
        <v>0</v>
      </c>
      <c r="BN1316" s="97">
        <f t="shared" si="910"/>
        <v>0</v>
      </c>
      <c r="BO1316" s="97">
        <f t="shared" si="911"/>
        <v>0</v>
      </c>
      <c r="BP1316" s="97">
        <f t="shared" si="912"/>
        <v>0</v>
      </c>
      <c r="BQ1316" s="97">
        <f t="shared" si="913"/>
        <v>0</v>
      </c>
      <c r="BR1316" s="97">
        <f t="shared" si="914"/>
        <v>0</v>
      </c>
      <c r="BS1316" s="98">
        <f t="shared" si="915"/>
        <v>0</v>
      </c>
      <c r="BT1316" s="184"/>
      <c r="BV1316" s="492"/>
    </row>
    <row r="1317" spans="1:74" ht="31.5" customHeight="1" x14ac:dyDescent="0.25">
      <c r="A1317" s="74">
        <v>47</v>
      </c>
      <c r="B1317" s="75">
        <v>915</v>
      </c>
      <c r="C1317" s="49" t="s">
        <v>2112</v>
      </c>
      <c r="D1317" s="76" t="s">
        <v>2365</v>
      </c>
      <c r="E1317" s="48" t="s">
        <v>1151</v>
      </c>
      <c r="F1317" s="87" t="s">
        <v>2374</v>
      </c>
      <c r="G1317" s="87"/>
      <c r="H1317" s="87"/>
      <c r="I1317" s="87"/>
      <c r="J1317" s="109"/>
      <c r="K1317" s="87"/>
      <c r="L1317" s="87"/>
      <c r="M1317" s="48" t="s">
        <v>2371</v>
      </c>
      <c r="N1317" s="49" t="s">
        <v>1801</v>
      </c>
      <c r="O1317" s="76" t="s">
        <v>3745</v>
      </c>
      <c r="P1317" s="49"/>
      <c r="Q1317" s="102" t="s">
        <v>104</v>
      </c>
      <c r="R1317" s="103"/>
      <c r="S1317" s="48" t="s">
        <v>1857</v>
      </c>
      <c r="T1317" s="76" t="s">
        <v>103</v>
      </c>
      <c r="U1317" s="89"/>
      <c r="V1317" s="90">
        <v>5</v>
      </c>
      <c r="W1317" s="399">
        <f t="shared" si="916"/>
        <v>1661028.4</v>
      </c>
      <c r="X1317" s="171" t="s">
        <v>3346</v>
      </c>
      <c r="Y1317" s="433" t="s">
        <v>2310</v>
      </c>
      <c r="Z1317" s="482" t="s">
        <v>4576</v>
      </c>
      <c r="AA1317" s="482" t="s">
        <v>4575</v>
      </c>
      <c r="AB1317" s="482" t="s">
        <v>4608</v>
      </c>
      <c r="AC1317" s="132" t="str">
        <f>IF(AZ1317=0,"【支払済】","")</f>
        <v>【支払済】</v>
      </c>
      <c r="AD1317" s="132">
        <v>42663</v>
      </c>
      <c r="AE1317" s="132">
        <v>42216</v>
      </c>
      <c r="AF1317" s="132" t="str">
        <f>+IF(AD1317=AE1317,"SAME","")</f>
        <v/>
      </c>
      <c r="AG1317" s="132">
        <f t="shared" si="896"/>
        <v>42216</v>
      </c>
      <c r="AH1317" s="132"/>
      <c r="AI1317" s="204"/>
      <c r="AJ1317" s="205"/>
      <c r="AK1317" s="206"/>
      <c r="AL1317" s="207"/>
      <c r="AM1317" s="150">
        <f>4380759+3696267+228116</f>
        <v>8305142</v>
      </c>
      <c r="AN1317" s="111"/>
      <c r="AO1317" s="49" t="str">
        <f t="shared" si="917"/>
        <v>沖縄県名護市源河１１７６－１</v>
      </c>
      <c r="AP1317" s="208"/>
      <c r="AQ1317" s="123">
        <v>43555</v>
      </c>
      <c r="AR1317" s="111">
        <f>3648367+4361371+295404</f>
        <v>8305142</v>
      </c>
      <c r="AS1317" s="123"/>
      <c r="AT1317" s="111"/>
      <c r="AU1317" s="123"/>
      <c r="AV1317" s="111"/>
      <c r="AW1317" s="124"/>
      <c r="AX1317" s="122"/>
      <c r="AY1317" s="391">
        <f>AR1317+AT1317+AV1317+AX1317</f>
        <v>8305142</v>
      </c>
      <c r="AZ1317" s="95">
        <f t="shared" si="898"/>
        <v>0</v>
      </c>
      <c r="BA1317" s="49" t="str">
        <f t="shared" si="918"/>
        <v>沖縄県名護市源河１１７６－１</v>
      </c>
      <c r="BB1317" s="48">
        <f t="shared" si="919"/>
        <v>5</v>
      </c>
      <c r="BC1317" s="96" t="str">
        <f t="shared" si="899"/>
        <v>自社物件</v>
      </c>
      <c r="BD1317" s="89" t="str">
        <f t="shared" si="900"/>
        <v>【支払済】</v>
      </c>
      <c r="BE1317" s="97">
        <f t="shared" si="901"/>
        <v>0</v>
      </c>
      <c r="BF1317" s="97">
        <f t="shared" si="902"/>
        <v>0</v>
      </c>
      <c r="BG1317" s="97">
        <f t="shared" si="903"/>
        <v>0</v>
      </c>
      <c r="BH1317" s="97">
        <f t="shared" si="904"/>
        <v>0</v>
      </c>
      <c r="BI1317" s="97">
        <f t="shared" si="905"/>
        <v>0</v>
      </c>
      <c r="BJ1317" s="97">
        <f t="shared" si="906"/>
        <v>0</v>
      </c>
      <c r="BK1317" s="97">
        <f t="shared" si="907"/>
        <v>0</v>
      </c>
      <c r="BL1317" s="97">
        <f t="shared" si="908"/>
        <v>0</v>
      </c>
      <c r="BM1317" s="97">
        <f t="shared" si="909"/>
        <v>0</v>
      </c>
      <c r="BN1317" s="97">
        <f t="shared" si="910"/>
        <v>0</v>
      </c>
      <c r="BO1317" s="97">
        <f t="shared" si="911"/>
        <v>0</v>
      </c>
      <c r="BP1317" s="97">
        <f t="shared" si="912"/>
        <v>0</v>
      </c>
      <c r="BQ1317" s="97">
        <f t="shared" si="913"/>
        <v>0</v>
      </c>
      <c r="BR1317" s="97">
        <f t="shared" si="914"/>
        <v>0</v>
      </c>
      <c r="BS1317" s="98">
        <f>AZ1317-SUM(BE1317:BR1317)</f>
        <v>0</v>
      </c>
      <c r="BT1317" s="184"/>
      <c r="BU1317" s="100"/>
      <c r="BV1317" s="492"/>
    </row>
    <row r="1318" spans="1:74" ht="31.5" customHeight="1" x14ac:dyDescent="0.25">
      <c r="A1318" s="74">
        <v>47</v>
      </c>
      <c r="B1318" s="75">
        <v>915</v>
      </c>
      <c r="C1318" s="49" t="s">
        <v>2112</v>
      </c>
      <c r="D1318" s="76" t="s">
        <v>2365</v>
      </c>
      <c r="E1318" s="48" t="s">
        <v>1151</v>
      </c>
      <c r="F1318" s="87" t="s">
        <v>2374</v>
      </c>
      <c r="G1318" s="87"/>
      <c r="H1318" s="87"/>
      <c r="I1318" s="87"/>
      <c r="J1318" s="109"/>
      <c r="K1318" s="87"/>
      <c r="L1318" s="87"/>
      <c r="M1318" s="48" t="s">
        <v>2371</v>
      </c>
      <c r="N1318" s="49" t="s">
        <v>1801</v>
      </c>
      <c r="O1318" s="49"/>
      <c r="P1318" s="49"/>
      <c r="Q1318" s="102" t="s">
        <v>104</v>
      </c>
      <c r="R1318" s="103"/>
      <c r="S1318" s="48" t="s">
        <v>1857</v>
      </c>
      <c r="T1318" s="76" t="s">
        <v>103</v>
      </c>
      <c r="U1318" s="89"/>
      <c r="V1318" s="90">
        <v>5</v>
      </c>
      <c r="W1318" s="399">
        <f t="shared" si="916"/>
        <v>1661028.4</v>
      </c>
      <c r="X1318" s="171" t="s">
        <v>3346</v>
      </c>
      <c r="Y1318" s="209" t="s">
        <v>2310</v>
      </c>
      <c r="Z1318" s="520"/>
      <c r="AA1318" s="520"/>
      <c r="AB1318" s="520"/>
      <c r="AC1318" s="223" t="s">
        <v>145</v>
      </c>
      <c r="AD1318" s="132">
        <v>42663</v>
      </c>
      <c r="AE1318" s="132">
        <v>42216</v>
      </c>
      <c r="AF1318" s="132" t="str">
        <f>+IF(AD1318=AE1318,"SAME","")</f>
        <v/>
      </c>
      <c r="AG1318" s="132">
        <f t="shared" si="896"/>
        <v>42216</v>
      </c>
      <c r="AH1318" s="132"/>
      <c r="AI1318" s="204"/>
      <c r="AJ1318" s="205"/>
      <c r="AK1318" s="206"/>
      <c r="AL1318" s="207"/>
      <c r="AM1318" s="150">
        <f>4380759+3696267+228116</f>
        <v>8305142</v>
      </c>
      <c r="AN1318" s="111"/>
      <c r="AO1318" s="49" t="str">
        <f t="shared" si="917"/>
        <v>沖縄県名護市源河１１７６－１</v>
      </c>
      <c r="AP1318" s="49"/>
      <c r="AQ1318" s="123">
        <v>43555</v>
      </c>
      <c r="AR1318" s="111">
        <f>3648367+4361371+295404</f>
        <v>8305142</v>
      </c>
      <c r="AS1318" s="123"/>
      <c r="AT1318" s="111"/>
      <c r="AU1318" s="123"/>
      <c r="AV1318" s="111"/>
      <c r="AW1318" s="124"/>
      <c r="AX1318" s="122"/>
      <c r="AY1318" s="391">
        <f>AR1318+AT1318+AV1318+AX1318</f>
        <v>8305142</v>
      </c>
      <c r="AZ1318" s="95">
        <f t="shared" si="898"/>
        <v>0</v>
      </c>
      <c r="BA1318" s="49" t="str">
        <f t="shared" si="918"/>
        <v>沖縄県名護市源河１１７６－１</v>
      </c>
      <c r="BB1318" s="48">
        <f t="shared" si="919"/>
        <v>5</v>
      </c>
      <c r="BC1318" s="96" t="str">
        <f t="shared" si="899"/>
        <v>自社物件</v>
      </c>
      <c r="BD1318" s="89" t="str">
        <f t="shared" si="900"/>
        <v>期限未記載</v>
      </c>
      <c r="BE1318" s="97">
        <f t="shared" si="901"/>
        <v>0</v>
      </c>
      <c r="BF1318" s="97">
        <f t="shared" si="902"/>
        <v>0</v>
      </c>
      <c r="BG1318" s="97">
        <f t="shared" si="903"/>
        <v>0</v>
      </c>
      <c r="BH1318" s="97">
        <f t="shared" si="904"/>
        <v>0</v>
      </c>
      <c r="BI1318" s="97">
        <f t="shared" si="905"/>
        <v>0</v>
      </c>
      <c r="BJ1318" s="97">
        <f t="shared" si="906"/>
        <v>0</v>
      </c>
      <c r="BK1318" s="97">
        <f t="shared" si="907"/>
        <v>0</v>
      </c>
      <c r="BL1318" s="97">
        <f t="shared" si="908"/>
        <v>0</v>
      </c>
      <c r="BM1318" s="97">
        <f t="shared" si="909"/>
        <v>0</v>
      </c>
      <c r="BN1318" s="97">
        <f t="shared" si="910"/>
        <v>0</v>
      </c>
      <c r="BO1318" s="97">
        <f t="shared" si="911"/>
        <v>0</v>
      </c>
      <c r="BP1318" s="97">
        <f t="shared" si="912"/>
        <v>0</v>
      </c>
      <c r="BQ1318" s="97">
        <f t="shared" si="913"/>
        <v>0</v>
      </c>
      <c r="BR1318" s="97">
        <f t="shared" si="914"/>
        <v>0</v>
      </c>
      <c r="BS1318" s="98">
        <f>AZ1318-SUM(BE1318:BR1318)</f>
        <v>0</v>
      </c>
      <c r="BT1318" s="184"/>
      <c r="BV1318" s="103"/>
    </row>
    <row r="1319" spans="1:74" s="100" customFormat="1" ht="31.5" customHeight="1" x14ac:dyDescent="0.25">
      <c r="A1319" s="74">
        <v>47</v>
      </c>
      <c r="B1319" s="75">
        <v>915</v>
      </c>
      <c r="C1319" s="49" t="s">
        <v>2112</v>
      </c>
      <c r="D1319" s="76" t="s">
        <v>2365</v>
      </c>
      <c r="E1319" s="48" t="s">
        <v>1151</v>
      </c>
      <c r="F1319" s="87" t="s">
        <v>2374</v>
      </c>
      <c r="G1319" s="87"/>
      <c r="H1319" s="87"/>
      <c r="I1319" s="87"/>
      <c r="J1319" s="109"/>
      <c r="K1319" s="87"/>
      <c r="L1319" s="87"/>
      <c r="M1319" s="48" t="s">
        <v>2371</v>
      </c>
      <c r="N1319" s="49" t="s">
        <v>1801</v>
      </c>
      <c r="O1319" s="76" t="s">
        <v>3745</v>
      </c>
      <c r="P1319" s="49"/>
      <c r="Q1319" s="102" t="s">
        <v>104</v>
      </c>
      <c r="R1319" s="103"/>
      <c r="S1319" s="48" t="s">
        <v>1857</v>
      </c>
      <c r="T1319" s="76" t="s">
        <v>103</v>
      </c>
      <c r="U1319" s="89"/>
      <c r="V1319" s="90">
        <v>5</v>
      </c>
      <c r="W1319" s="399">
        <f t="shared" si="916"/>
        <v>1661028.4</v>
      </c>
      <c r="X1319" s="171" t="s">
        <v>3346</v>
      </c>
      <c r="Y1319" s="469" t="s">
        <v>2310</v>
      </c>
      <c r="Z1319" s="506" t="s">
        <v>4576</v>
      </c>
      <c r="AA1319" s="506" t="s">
        <v>4575</v>
      </c>
      <c r="AB1319" s="506" t="s">
        <v>4608</v>
      </c>
      <c r="AC1319" s="132" t="str">
        <f>IF(AZ1319=0,"【支払済】","")</f>
        <v>【支払済】</v>
      </c>
      <c r="AD1319" s="132">
        <v>42663</v>
      </c>
      <c r="AE1319" s="132">
        <v>42216</v>
      </c>
      <c r="AF1319" s="132" t="str">
        <f>+IF(AD1319=AE1319,"SAME","")</f>
        <v/>
      </c>
      <c r="AG1319" s="132">
        <f t="shared" si="896"/>
        <v>42216</v>
      </c>
      <c r="AH1319" s="132"/>
      <c r="AI1319" s="204"/>
      <c r="AJ1319" s="205"/>
      <c r="AK1319" s="206"/>
      <c r="AL1319" s="207"/>
      <c r="AM1319" s="150">
        <f>4380759+3696267+228116</f>
        <v>8305142</v>
      </c>
      <c r="AN1319" s="111"/>
      <c r="AO1319" s="49" t="str">
        <f t="shared" si="917"/>
        <v>沖縄県名護市源河１１７６－１</v>
      </c>
      <c r="AP1319" s="208"/>
      <c r="AQ1319" s="123">
        <v>43555</v>
      </c>
      <c r="AR1319" s="111">
        <f>3648367+4361371+295404</f>
        <v>8305142</v>
      </c>
      <c r="AS1319" s="123"/>
      <c r="AT1319" s="111"/>
      <c r="AU1319" s="123"/>
      <c r="AV1319" s="111"/>
      <c r="AW1319" s="124"/>
      <c r="AX1319" s="122"/>
      <c r="AY1319" s="391">
        <f>AR1319+AT1319+AV1319+AX1319</f>
        <v>8305142</v>
      </c>
      <c r="AZ1319" s="95">
        <f t="shared" si="898"/>
        <v>0</v>
      </c>
      <c r="BA1319" s="49" t="str">
        <f t="shared" si="918"/>
        <v>沖縄県名護市源河１１７６－１</v>
      </c>
      <c r="BB1319" s="48">
        <f t="shared" si="919"/>
        <v>5</v>
      </c>
      <c r="BC1319" s="96" t="str">
        <f t="shared" si="899"/>
        <v>自社物件</v>
      </c>
      <c r="BD1319" s="89" t="str">
        <f t="shared" si="900"/>
        <v>【支払済】</v>
      </c>
      <c r="BE1319" s="97">
        <f t="shared" si="901"/>
        <v>0</v>
      </c>
      <c r="BF1319" s="97">
        <f t="shared" si="902"/>
        <v>0</v>
      </c>
      <c r="BG1319" s="97">
        <f t="shared" si="903"/>
        <v>0</v>
      </c>
      <c r="BH1319" s="97">
        <f t="shared" si="904"/>
        <v>0</v>
      </c>
      <c r="BI1319" s="97">
        <f t="shared" si="905"/>
        <v>0</v>
      </c>
      <c r="BJ1319" s="97">
        <f t="shared" si="906"/>
        <v>0</v>
      </c>
      <c r="BK1319" s="97">
        <f t="shared" si="907"/>
        <v>0</v>
      </c>
      <c r="BL1319" s="97">
        <f t="shared" si="908"/>
        <v>0</v>
      </c>
      <c r="BM1319" s="97">
        <f t="shared" si="909"/>
        <v>0</v>
      </c>
      <c r="BN1319" s="97">
        <f t="shared" si="910"/>
        <v>0</v>
      </c>
      <c r="BO1319" s="97">
        <f t="shared" si="911"/>
        <v>0</v>
      </c>
      <c r="BP1319" s="97">
        <f t="shared" si="912"/>
        <v>0</v>
      </c>
      <c r="BQ1319" s="97">
        <f t="shared" si="913"/>
        <v>0</v>
      </c>
      <c r="BR1319" s="97">
        <f t="shared" si="914"/>
        <v>0</v>
      </c>
      <c r="BS1319" s="98">
        <f>AZ1319-SUM(BE1319:BR1319)</f>
        <v>0</v>
      </c>
      <c r="BT1319" s="184"/>
      <c r="BU1319" s="118"/>
      <c r="BV1319" s="492"/>
    </row>
    <row r="1320" spans="1:74" s="274" customFormat="1" ht="31.5" customHeight="1" x14ac:dyDescent="0.35">
      <c r="A1320" s="278"/>
      <c r="B1320" s="279"/>
      <c r="C1320" s="11"/>
      <c r="D1320" s="4"/>
      <c r="E1320" s="279"/>
      <c r="F1320" s="281" t="s">
        <v>3878</v>
      </c>
      <c r="G1320" s="281"/>
      <c r="H1320" s="281" t="s">
        <v>3878</v>
      </c>
      <c r="I1320" s="280"/>
      <c r="J1320" s="280"/>
      <c r="K1320" s="280"/>
      <c r="L1320" s="280"/>
      <c r="M1320" s="45"/>
      <c r="N1320" s="4" t="s">
        <v>1119</v>
      </c>
      <c r="O1320" s="45"/>
      <c r="P1320" s="45"/>
      <c r="Q1320" s="45"/>
      <c r="R1320" s="45"/>
      <c r="S1320" s="278" t="s">
        <v>1854</v>
      </c>
      <c r="T1320" s="45"/>
      <c r="U1320" s="45"/>
      <c r="V1320" s="45"/>
      <c r="W1320" s="403"/>
      <c r="X1320" s="252"/>
      <c r="Y1320" s="278" t="s">
        <v>4432</v>
      </c>
      <c r="Z1320" s="486" t="s">
        <v>4575</v>
      </c>
      <c r="AA1320" s="486" t="s">
        <v>4575</v>
      </c>
      <c r="AB1320" s="486" t="s">
        <v>4576</v>
      </c>
      <c r="AC1320" s="279"/>
      <c r="AD1320" s="279"/>
      <c r="AE1320" s="279"/>
      <c r="AF1320" s="279"/>
      <c r="AG1320" s="279"/>
      <c r="AH1320" s="279"/>
      <c r="AI1320" s="279"/>
      <c r="AJ1320" s="279"/>
      <c r="AK1320" s="279"/>
      <c r="AL1320" s="279"/>
      <c r="AM1320" s="316">
        <v>398100</v>
      </c>
      <c r="AN1320" s="279"/>
      <c r="AO1320" s="279" t="str">
        <f t="shared" si="917"/>
        <v>茨城県那珂市後台小川前１４５４－５</v>
      </c>
      <c r="AP1320" s="392"/>
      <c r="AQ1320" s="279"/>
      <c r="AR1320" s="279"/>
      <c r="AS1320" s="279"/>
      <c r="AT1320" s="279"/>
      <c r="AU1320" s="279"/>
      <c r="AV1320" s="279"/>
      <c r="AW1320" s="279"/>
      <c r="AX1320" s="279"/>
      <c r="AY1320" s="392">
        <f t="shared" ref="AY1320:AY1383" si="920">AR1320+AT1320+AV1320+AX1320</f>
        <v>0</v>
      </c>
      <c r="AZ1320" s="279"/>
      <c r="BA1320" s="279"/>
      <c r="BB1320" s="279"/>
      <c r="BC1320" s="279"/>
      <c r="BD1320" s="279"/>
      <c r="BE1320" s="279"/>
      <c r="BF1320" s="279"/>
      <c r="BG1320" s="279"/>
      <c r="BH1320" s="279"/>
      <c r="BI1320" s="279"/>
      <c r="BJ1320" s="279"/>
      <c r="BK1320" s="279"/>
      <c r="BL1320" s="279"/>
      <c r="BM1320" s="279"/>
      <c r="BN1320" s="279"/>
      <c r="BO1320" s="279"/>
      <c r="BP1320" s="279"/>
      <c r="BQ1320" s="279"/>
      <c r="BR1320" s="279"/>
      <c r="BT1320" s="275"/>
      <c r="BV1320" s="493"/>
    </row>
    <row r="1321" spans="1:74" s="274" customFormat="1" ht="31.5" customHeight="1" x14ac:dyDescent="0.35">
      <c r="A1321" s="278"/>
      <c r="B1321" s="279"/>
      <c r="C1321" s="11"/>
      <c r="D1321" s="4"/>
      <c r="E1321" s="279"/>
      <c r="F1321" s="281" t="s">
        <v>3879</v>
      </c>
      <c r="G1321" s="281"/>
      <c r="H1321" s="281" t="s">
        <v>3879</v>
      </c>
      <c r="I1321" s="280"/>
      <c r="J1321" s="280"/>
      <c r="K1321" s="280"/>
      <c r="L1321" s="280"/>
      <c r="M1321" s="45"/>
      <c r="N1321" s="4" t="s">
        <v>3880</v>
      </c>
      <c r="O1321" s="45"/>
      <c r="P1321" s="45"/>
      <c r="Q1321" s="45"/>
      <c r="R1321" s="45"/>
      <c r="S1321" s="278" t="s">
        <v>1854</v>
      </c>
      <c r="T1321" s="45"/>
      <c r="U1321" s="45"/>
      <c r="V1321" s="423">
        <v>3</v>
      </c>
      <c r="W1321" s="403"/>
      <c r="X1321" s="252"/>
      <c r="Y1321" s="278" t="s">
        <v>4432</v>
      </c>
      <c r="Z1321" s="486" t="s">
        <v>4432</v>
      </c>
      <c r="AA1321" s="486"/>
      <c r="AB1321" s="486"/>
      <c r="AC1321" s="279"/>
      <c r="AD1321" s="279"/>
      <c r="AE1321" s="279"/>
      <c r="AF1321" s="279"/>
      <c r="AG1321" s="279"/>
      <c r="AH1321" s="279"/>
      <c r="AI1321" s="279"/>
      <c r="AJ1321" s="279"/>
      <c r="AK1321" s="279"/>
      <c r="AL1321" s="279"/>
      <c r="AM1321" s="316">
        <v>584105</v>
      </c>
      <c r="AN1321" s="279"/>
      <c r="AO1321" s="279" t="str">
        <f t="shared" si="917"/>
        <v>山梨県北杜市武川町柳沢１５５６－２</v>
      </c>
      <c r="AP1321" s="392"/>
      <c r="AQ1321" s="279"/>
      <c r="AR1321" s="279"/>
      <c r="AS1321" s="279"/>
      <c r="AT1321" s="279"/>
      <c r="AU1321" s="279"/>
      <c r="AV1321" s="279"/>
      <c r="AW1321" s="279"/>
      <c r="AX1321" s="279"/>
      <c r="AY1321" s="392">
        <f t="shared" si="920"/>
        <v>0</v>
      </c>
      <c r="AZ1321" s="279"/>
      <c r="BA1321" s="279"/>
      <c r="BB1321" s="279"/>
      <c r="BC1321" s="279"/>
      <c r="BD1321" s="279"/>
      <c r="BE1321" s="279"/>
      <c r="BF1321" s="279"/>
      <c r="BG1321" s="279"/>
      <c r="BH1321" s="279"/>
      <c r="BI1321" s="279"/>
      <c r="BJ1321" s="279"/>
      <c r="BK1321" s="279"/>
      <c r="BL1321" s="279"/>
      <c r="BM1321" s="279"/>
      <c r="BN1321" s="279"/>
      <c r="BO1321" s="279"/>
      <c r="BP1321" s="279"/>
      <c r="BQ1321" s="279"/>
      <c r="BR1321" s="279"/>
      <c r="BT1321" s="275"/>
      <c r="BV1321" s="494" t="s">
        <v>4430</v>
      </c>
    </row>
    <row r="1322" spans="1:74" s="274" customFormat="1" ht="31.5" customHeight="1" x14ac:dyDescent="0.35">
      <c r="A1322" s="278"/>
      <c r="B1322" s="279"/>
      <c r="C1322" s="11"/>
      <c r="D1322" s="4"/>
      <c r="E1322" s="279"/>
      <c r="F1322" s="281" t="s">
        <v>3881</v>
      </c>
      <c r="G1322" s="281"/>
      <c r="H1322" s="281" t="s">
        <v>3881</v>
      </c>
      <c r="I1322" s="280"/>
      <c r="J1322" s="280"/>
      <c r="K1322" s="280"/>
      <c r="L1322" s="280"/>
      <c r="M1322" s="45"/>
      <c r="N1322" s="4" t="s">
        <v>3882</v>
      </c>
      <c r="O1322" s="45"/>
      <c r="P1322" s="45"/>
      <c r="Q1322" s="45"/>
      <c r="R1322" s="45"/>
      <c r="S1322" s="278" t="s">
        <v>1854</v>
      </c>
      <c r="T1322" s="45"/>
      <c r="U1322" s="45"/>
      <c r="V1322" s="424">
        <v>2</v>
      </c>
      <c r="W1322" s="403"/>
      <c r="X1322" s="252"/>
      <c r="Y1322" s="278" t="s">
        <v>4432</v>
      </c>
      <c r="Z1322" s="486" t="s">
        <v>4432</v>
      </c>
      <c r="AA1322" s="486"/>
      <c r="AB1322" s="486"/>
      <c r="AC1322" s="279"/>
      <c r="AD1322" s="279"/>
      <c r="AE1322" s="279"/>
      <c r="AF1322" s="279"/>
      <c r="AG1322" s="279"/>
      <c r="AH1322" s="279"/>
      <c r="AI1322" s="279"/>
      <c r="AJ1322" s="279"/>
      <c r="AK1322" s="279"/>
      <c r="AL1322" s="279"/>
      <c r="AM1322" s="316">
        <v>1320067</v>
      </c>
      <c r="AN1322" s="279"/>
      <c r="AO1322" s="279" t="str">
        <f t="shared" si="917"/>
        <v>栃木県那須塩原市戸田２３２－２４</v>
      </c>
      <c r="AP1322" s="392"/>
      <c r="AQ1322" s="279"/>
      <c r="AR1322" s="279"/>
      <c r="AS1322" s="279"/>
      <c r="AT1322" s="279"/>
      <c r="AU1322" s="279"/>
      <c r="AV1322" s="279"/>
      <c r="AW1322" s="279"/>
      <c r="AX1322" s="279"/>
      <c r="AY1322" s="392">
        <f t="shared" si="920"/>
        <v>0</v>
      </c>
      <c r="AZ1322" s="279"/>
      <c r="BA1322" s="279"/>
      <c r="BB1322" s="279"/>
      <c r="BC1322" s="279"/>
      <c r="BD1322" s="279"/>
      <c r="BE1322" s="279"/>
      <c r="BF1322" s="279"/>
      <c r="BG1322" s="279"/>
      <c r="BH1322" s="279"/>
      <c r="BI1322" s="279"/>
      <c r="BJ1322" s="279"/>
      <c r="BK1322" s="279"/>
      <c r="BL1322" s="279"/>
      <c r="BM1322" s="279"/>
      <c r="BN1322" s="279"/>
      <c r="BO1322" s="279"/>
      <c r="BP1322" s="279"/>
      <c r="BQ1322" s="279"/>
      <c r="BR1322" s="279"/>
      <c r="BT1322" s="275"/>
      <c r="BV1322" s="493" t="s">
        <v>4431</v>
      </c>
    </row>
    <row r="1323" spans="1:74" s="274" customFormat="1" ht="31.5" customHeight="1" x14ac:dyDescent="0.35">
      <c r="A1323" s="278"/>
      <c r="B1323" s="279"/>
      <c r="C1323" s="11"/>
      <c r="D1323" s="4"/>
      <c r="E1323" s="279"/>
      <c r="F1323" s="281" t="s">
        <v>3883</v>
      </c>
      <c r="G1323" s="281"/>
      <c r="H1323" s="281" t="s">
        <v>3883</v>
      </c>
      <c r="I1323" s="280"/>
      <c r="J1323" s="280"/>
      <c r="K1323" s="280"/>
      <c r="L1323" s="280"/>
      <c r="M1323" s="45"/>
      <c r="N1323" s="282" t="s">
        <v>3884</v>
      </c>
      <c r="O1323" s="45"/>
      <c r="P1323" s="45"/>
      <c r="Q1323" s="45"/>
      <c r="R1323" s="45"/>
      <c r="S1323" s="278" t="s">
        <v>1854</v>
      </c>
      <c r="T1323" s="45"/>
      <c r="U1323" s="45"/>
      <c r="V1323" s="424">
        <v>3</v>
      </c>
      <c r="W1323" s="403"/>
      <c r="X1323" s="252"/>
      <c r="Y1323" s="278" t="s">
        <v>4432</v>
      </c>
      <c r="Z1323" s="486" t="s">
        <v>4432</v>
      </c>
      <c r="AA1323" s="486"/>
      <c r="AB1323" s="486"/>
      <c r="AC1323" s="279"/>
      <c r="AD1323" s="279"/>
      <c r="AE1323" s="279"/>
      <c r="AF1323" s="279"/>
      <c r="AG1323" s="279"/>
      <c r="AH1323" s="279"/>
      <c r="AI1323" s="279"/>
      <c r="AJ1323" s="279"/>
      <c r="AK1323" s="279"/>
      <c r="AL1323" s="279"/>
      <c r="AM1323" s="316">
        <v>605050</v>
      </c>
      <c r="AN1323" s="279"/>
      <c r="AO1323" s="279" t="str">
        <f t="shared" si="917"/>
        <v>栃木県那須塩原市鍋掛字長久保１４４６－４</v>
      </c>
      <c r="AP1323" s="392"/>
      <c r="AQ1323" s="279"/>
      <c r="AR1323" s="279"/>
      <c r="AS1323" s="279"/>
      <c r="AT1323" s="279"/>
      <c r="AU1323" s="279"/>
      <c r="AV1323" s="279"/>
      <c r="AW1323" s="279"/>
      <c r="AX1323" s="279"/>
      <c r="AY1323" s="392">
        <f t="shared" si="920"/>
        <v>0</v>
      </c>
      <c r="AZ1323" s="279"/>
      <c r="BA1323" s="279"/>
      <c r="BB1323" s="279"/>
      <c r="BC1323" s="279"/>
      <c r="BD1323" s="279"/>
      <c r="BE1323" s="279"/>
      <c r="BF1323" s="279"/>
      <c r="BG1323" s="279"/>
      <c r="BH1323" s="279"/>
      <c r="BI1323" s="279"/>
      <c r="BJ1323" s="279"/>
      <c r="BK1323" s="279"/>
      <c r="BL1323" s="279"/>
      <c r="BM1323" s="279"/>
      <c r="BN1323" s="279"/>
      <c r="BO1323" s="279"/>
      <c r="BP1323" s="279"/>
      <c r="BQ1323" s="279"/>
      <c r="BR1323" s="279"/>
      <c r="BT1323" s="275"/>
      <c r="BV1323" s="493" t="s">
        <v>4431</v>
      </c>
    </row>
    <row r="1324" spans="1:74" s="274" customFormat="1" ht="31.5" customHeight="1" x14ac:dyDescent="0.35">
      <c r="A1324" s="278"/>
      <c r="B1324" s="279"/>
      <c r="C1324" s="11"/>
      <c r="D1324" s="4"/>
      <c r="E1324" s="279"/>
      <c r="F1324" s="281" t="s">
        <v>2749</v>
      </c>
      <c r="G1324" s="281"/>
      <c r="H1324" s="281" t="s">
        <v>2749</v>
      </c>
      <c r="I1324" s="280"/>
      <c r="J1324" s="280"/>
      <c r="K1324" s="280"/>
      <c r="L1324" s="280"/>
      <c r="M1324" s="45"/>
      <c r="N1324" s="282" t="s">
        <v>3885</v>
      </c>
      <c r="O1324" s="45"/>
      <c r="P1324" s="45"/>
      <c r="Q1324" s="45"/>
      <c r="R1324" s="45"/>
      <c r="S1324" s="278" t="s">
        <v>1854</v>
      </c>
      <c r="T1324" s="45"/>
      <c r="U1324" s="45"/>
      <c r="V1324" s="423">
        <v>3</v>
      </c>
      <c r="W1324" s="403"/>
      <c r="X1324" s="252"/>
      <c r="Y1324" s="278" t="s">
        <v>4432</v>
      </c>
      <c r="Z1324" s="486" t="s">
        <v>4432</v>
      </c>
      <c r="AA1324" s="486"/>
      <c r="AB1324" s="486"/>
      <c r="AC1324" s="279"/>
      <c r="AD1324" s="279"/>
      <c r="AE1324" s="279"/>
      <c r="AF1324" s="279"/>
      <c r="AG1324" s="279"/>
      <c r="AH1324" s="279"/>
      <c r="AI1324" s="279"/>
      <c r="AJ1324" s="279"/>
      <c r="AK1324" s="279"/>
      <c r="AL1324" s="279"/>
      <c r="AM1324" s="316">
        <v>612600</v>
      </c>
      <c r="AN1324" s="279"/>
      <c r="AO1324" s="279" t="str">
        <f t="shared" si="917"/>
        <v>栃木県那須塩原市沓掛字北通６３５－２０</v>
      </c>
      <c r="AP1324" s="392"/>
      <c r="AQ1324" s="279"/>
      <c r="AR1324" s="279"/>
      <c r="AS1324" s="279"/>
      <c r="AT1324" s="279"/>
      <c r="AU1324" s="279"/>
      <c r="AV1324" s="279"/>
      <c r="AW1324" s="279"/>
      <c r="AX1324" s="279"/>
      <c r="AY1324" s="392">
        <f t="shared" si="920"/>
        <v>0</v>
      </c>
      <c r="AZ1324" s="279"/>
      <c r="BA1324" s="279"/>
      <c r="BB1324" s="279"/>
      <c r="BC1324" s="279"/>
      <c r="BD1324" s="279"/>
      <c r="BE1324" s="279"/>
      <c r="BF1324" s="279"/>
      <c r="BG1324" s="279"/>
      <c r="BH1324" s="279"/>
      <c r="BI1324" s="279"/>
      <c r="BJ1324" s="279"/>
      <c r="BK1324" s="279"/>
      <c r="BL1324" s="279"/>
      <c r="BM1324" s="279"/>
      <c r="BN1324" s="279"/>
      <c r="BO1324" s="279"/>
      <c r="BP1324" s="279"/>
      <c r="BQ1324" s="279"/>
      <c r="BR1324" s="279"/>
      <c r="BT1324" s="275"/>
      <c r="BV1324" s="494" t="s">
        <v>4430</v>
      </c>
    </row>
    <row r="1325" spans="1:74" s="274" customFormat="1" ht="31.5" customHeight="1" x14ac:dyDescent="0.35">
      <c r="A1325" s="278"/>
      <c r="B1325" s="279"/>
      <c r="C1325" s="11"/>
      <c r="D1325" s="4"/>
      <c r="E1325" s="279"/>
      <c r="F1325" s="281" t="s">
        <v>3886</v>
      </c>
      <c r="G1325" s="281"/>
      <c r="H1325" s="281" t="s">
        <v>3886</v>
      </c>
      <c r="I1325" s="280"/>
      <c r="J1325" s="280"/>
      <c r="K1325" s="280"/>
      <c r="L1325" s="280"/>
      <c r="M1325" s="45"/>
      <c r="N1325" s="282" t="s">
        <v>3887</v>
      </c>
      <c r="O1325" s="45"/>
      <c r="P1325" s="45"/>
      <c r="Q1325" s="45"/>
      <c r="R1325" s="45"/>
      <c r="S1325" s="278" t="s">
        <v>1854</v>
      </c>
      <c r="T1325" s="45"/>
      <c r="U1325" s="45"/>
      <c r="V1325" s="424">
        <v>2</v>
      </c>
      <c r="W1325" s="403"/>
      <c r="X1325" s="252"/>
      <c r="Y1325" s="278" t="s">
        <v>4432</v>
      </c>
      <c r="Z1325" s="486" t="s">
        <v>4432</v>
      </c>
      <c r="AA1325" s="486"/>
      <c r="AB1325" s="486"/>
      <c r="AC1325" s="279"/>
      <c r="AD1325" s="279"/>
      <c r="AE1325" s="279"/>
      <c r="AF1325" s="279"/>
      <c r="AG1325" s="279"/>
      <c r="AH1325" s="279"/>
      <c r="AI1325" s="279"/>
      <c r="AJ1325" s="279"/>
      <c r="AK1325" s="279"/>
      <c r="AL1325" s="279"/>
      <c r="AM1325" s="316">
        <v>903442</v>
      </c>
      <c r="AN1325" s="279"/>
      <c r="AO1325" s="279" t="str">
        <f t="shared" si="917"/>
        <v>栃木県那須塩原市埼玉字行田３５４－１</v>
      </c>
      <c r="AP1325" s="392"/>
      <c r="AQ1325" s="279"/>
      <c r="AR1325" s="279"/>
      <c r="AS1325" s="279"/>
      <c r="AT1325" s="279"/>
      <c r="AU1325" s="279"/>
      <c r="AV1325" s="279"/>
      <c r="AW1325" s="279"/>
      <c r="AX1325" s="279"/>
      <c r="AY1325" s="392">
        <f t="shared" si="920"/>
        <v>0</v>
      </c>
      <c r="AZ1325" s="279"/>
      <c r="BA1325" s="279"/>
      <c r="BB1325" s="279"/>
      <c r="BC1325" s="279"/>
      <c r="BD1325" s="279"/>
      <c r="BE1325" s="279"/>
      <c r="BF1325" s="279"/>
      <c r="BG1325" s="279"/>
      <c r="BH1325" s="279"/>
      <c r="BI1325" s="279"/>
      <c r="BJ1325" s="279"/>
      <c r="BK1325" s="279"/>
      <c r="BL1325" s="279"/>
      <c r="BM1325" s="279"/>
      <c r="BN1325" s="279"/>
      <c r="BO1325" s="279"/>
      <c r="BP1325" s="279"/>
      <c r="BQ1325" s="279"/>
      <c r="BR1325" s="279"/>
      <c r="BT1325" s="275"/>
      <c r="BV1325" s="493" t="s">
        <v>4431</v>
      </c>
    </row>
    <row r="1326" spans="1:74" s="274" customFormat="1" ht="31.5" customHeight="1" x14ac:dyDescent="0.35">
      <c r="A1326" s="278"/>
      <c r="B1326" s="279"/>
      <c r="C1326" s="11"/>
      <c r="D1326" s="4"/>
      <c r="E1326" s="279"/>
      <c r="F1326" s="281" t="s">
        <v>3888</v>
      </c>
      <c r="G1326" s="281"/>
      <c r="H1326" s="281" t="s">
        <v>3888</v>
      </c>
      <c r="I1326" s="280"/>
      <c r="J1326" s="280"/>
      <c r="K1326" s="280"/>
      <c r="L1326" s="280"/>
      <c r="M1326" s="45"/>
      <c r="N1326" s="4" t="s">
        <v>3889</v>
      </c>
      <c r="O1326" s="45"/>
      <c r="P1326" s="45"/>
      <c r="Q1326" s="45"/>
      <c r="R1326" s="45"/>
      <c r="S1326" s="278" t="s">
        <v>1854</v>
      </c>
      <c r="T1326" s="45"/>
      <c r="U1326" s="45"/>
      <c r="V1326" s="424">
        <v>2</v>
      </c>
      <c r="W1326" s="403"/>
      <c r="X1326" s="252"/>
      <c r="Y1326" s="278" t="s">
        <v>4432</v>
      </c>
      <c r="Z1326" s="486" t="s">
        <v>4432</v>
      </c>
      <c r="AA1326" s="486"/>
      <c r="AB1326" s="486"/>
      <c r="AC1326" s="279"/>
      <c r="AD1326" s="279"/>
      <c r="AE1326" s="279"/>
      <c r="AF1326" s="279"/>
      <c r="AG1326" s="279"/>
      <c r="AH1326" s="279"/>
      <c r="AI1326" s="279"/>
      <c r="AJ1326" s="279"/>
      <c r="AK1326" s="279"/>
      <c r="AL1326" s="279"/>
      <c r="AM1326" s="316">
        <v>1172710</v>
      </c>
      <c r="AN1326" s="279"/>
      <c r="AO1326" s="279" t="str">
        <f t="shared" si="917"/>
        <v>栃木県那須塩原市下厚崎９７－３７</v>
      </c>
      <c r="AP1326" s="392"/>
      <c r="AQ1326" s="279"/>
      <c r="AR1326" s="279"/>
      <c r="AS1326" s="279"/>
      <c r="AT1326" s="279"/>
      <c r="AU1326" s="279"/>
      <c r="AV1326" s="279"/>
      <c r="AW1326" s="279"/>
      <c r="AX1326" s="279"/>
      <c r="AY1326" s="392">
        <f t="shared" si="920"/>
        <v>0</v>
      </c>
      <c r="AZ1326" s="279"/>
      <c r="BA1326" s="279"/>
      <c r="BB1326" s="279"/>
      <c r="BC1326" s="279"/>
      <c r="BD1326" s="279"/>
      <c r="BE1326" s="279"/>
      <c r="BF1326" s="279"/>
      <c r="BG1326" s="279"/>
      <c r="BH1326" s="279"/>
      <c r="BI1326" s="279"/>
      <c r="BJ1326" s="279"/>
      <c r="BK1326" s="279"/>
      <c r="BL1326" s="279"/>
      <c r="BM1326" s="279"/>
      <c r="BN1326" s="279"/>
      <c r="BO1326" s="279"/>
      <c r="BP1326" s="279"/>
      <c r="BQ1326" s="279"/>
      <c r="BR1326" s="279"/>
      <c r="BT1326" s="275"/>
      <c r="BV1326" s="493" t="s">
        <v>4431</v>
      </c>
    </row>
    <row r="1327" spans="1:74" s="274" customFormat="1" ht="31.5" customHeight="1" x14ac:dyDescent="0.35">
      <c r="A1327" s="278"/>
      <c r="B1327" s="279"/>
      <c r="C1327" s="11"/>
      <c r="D1327" s="4"/>
      <c r="E1327" s="279"/>
      <c r="F1327" s="281" t="s">
        <v>3890</v>
      </c>
      <c r="G1327" s="281"/>
      <c r="H1327" s="281" t="s">
        <v>3890</v>
      </c>
      <c r="I1327" s="280"/>
      <c r="J1327" s="280"/>
      <c r="K1327" s="280"/>
      <c r="L1327" s="280"/>
      <c r="M1327" s="45"/>
      <c r="N1327" s="4" t="s">
        <v>3891</v>
      </c>
      <c r="O1327" s="45"/>
      <c r="P1327" s="45"/>
      <c r="Q1327" s="45"/>
      <c r="R1327" s="45"/>
      <c r="S1327" s="278" t="s">
        <v>1854</v>
      </c>
      <c r="T1327" s="45"/>
      <c r="U1327" s="45"/>
      <c r="V1327" s="424">
        <v>2</v>
      </c>
      <c r="W1327" s="403"/>
      <c r="X1327" s="252"/>
      <c r="Y1327" s="278" t="s">
        <v>4432</v>
      </c>
      <c r="Z1327" s="486" t="s">
        <v>4432</v>
      </c>
      <c r="AA1327" s="486"/>
      <c r="AB1327" s="486"/>
      <c r="AC1327" s="279"/>
      <c r="AD1327" s="279"/>
      <c r="AE1327" s="279"/>
      <c r="AF1327" s="279"/>
      <c r="AG1327" s="279"/>
      <c r="AH1327" s="279"/>
      <c r="AI1327" s="279"/>
      <c r="AJ1327" s="279"/>
      <c r="AK1327" s="279"/>
      <c r="AL1327" s="279"/>
      <c r="AM1327" s="316">
        <v>605050</v>
      </c>
      <c r="AN1327" s="279"/>
      <c r="AO1327" s="279" t="str">
        <f t="shared" si="917"/>
        <v>栃木県那須塩原市遅野沢５５０－５３</v>
      </c>
      <c r="AP1327" s="392"/>
      <c r="AQ1327" s="279"/>
      <c r="AR1327" s="279"/>
      <c r="AS1327" s="279"/>
      <c r="AT1327" s="279"/>
      <c r="AU1327" s="279"/>
      <c r="AV1327" s="279"/>
      <c r="AW1327" s="279"/>
      <c r="AX1327" s="279"/>
      <c r="AY1327" s="392">
        <f t="shared" si="920"/>
        <v>0</v>
      </c>
      <c r="AZ1327" s="279"/>
      <c r="BA1327" s="279"/>
      <c r="BB1327" s="279"/>
      <c r="BC1327" s="279"/>
      <c r="BD1327" s="279"/>
      <c r="BE1327" s="279"/>
      <c r="BF1327" s="279"/>
      <c r="BG1327" s="279"/>
      <c r="BH1327" s="279"/>
      <c r="BI1327" s="279"/>
      <c r="BJ1327" s="279"/>
      <c r="BK1327" s="279"/>
      <c r="BL1327" s="279"/>
      <c r="BM1327" s="279"/>
      <c r="BN1327" s="279"/>
      <c r="BO1327" s="279"/>
      <c r="BP1327" s="279"/>
      <c r="BQ1327" s="279"/>
      <c r="BR1327" s="279"/>
      <c r="BT1327" s="275"/>
      <c r="BV1327" s="493" t="s">
        <v>4431</v>
      </c>
    </row>
    <row r="1328" spans="1:74" s="274" customFormat="1" ht="31.5" customHeight="1" x14ac:dyDescent="0.35">
      <c r="A1328" s="278"/>
      <c r="B1328" s="279"/>
      <c r="C1328" s="11"/>
      <c r="D1328" s="4"/>
      <c r="E1328" s="279"/>
      <c r="F1328" s="281" t="s">
        <v>3892</v>
      </c>
      <c r="G1328" s="281"/>
      <c r="H1328" s="281" t="s">
        <v>3892</v>
      </c>
      <c r="I1328" s="280"/>
      <c r="J1328" s="280"/>
      <c r="K1328" s="280"/>
      <c r="L1328" s="280"/>
      <c r="M1328" s="45"/>
      <c r="N1328" s="4" t="s">
        <v>3893</v>
      </c>
      <c r="O1328" s="45"/>
      <c r="P1328" s="45"/>
      <c r="Q1328" s="45"/>
      <c r="R1328" s="45"/>
      <c r="S1328" s="278" t="s">
        <v>1854</v>
      </c>
      <c r="T1328" s="45"/>
      <c r="U1328" s="45"/>
      <c r="V1328" s="424">
        <v>3</v>
      </c>
      <c r="W1328" s="403"/>
      <c r="X1328" s="252"/>
      <c r="Y1328" s="278" t="s">
        <v>4432</v>
      </c>
      <c r="Z1328" s="486" t="s">
        <v>4432</v>
      </c>
      <c r="AA1328" s="486"/>
      <c r="AB1328" s="486"/>
      <c r="AC1328" s="279"/>
      <c r="AD1328" s="279"/>
      <c r="AE1328" s="279"/>
      <c r="AF1328" s="279"/>
      <c r="AG1328" s="279"/>
      <c r="AH1328" s="279"/>
      <c r="AI1328" s="279"/>
      <c r="AJ1328" s="279"/>
      <c r="AK1328" s="279"/>
      <c r="AL1328" s="279"/>
      <c r="AM1328" s="316">
        <v>605050</v>
      </c>
      <c r="AN1328" s="279"/>
      <c r="AO1328" s="279" t="str">
        <f t="shared" si="917"/>
        <v>栃木県那須塩原市三区町６２１－１５</v>
      </c>
      <c r="AP1328" s="392"/>
      <c r="AQ1328" s="279"/>
      <c r="AR1328" s="279"/>
      <c r="AS1328" s="279"/>
      <c r="AT1328" s="279"/>
      <c r="AU1328" s="279"/>
      <c r="AV1328" s="279"/>
      <c r="AW1328" s="279"/>
      <c r="AX1328" s="279"/>
      <c r="AY1328" s="392">
        <f t="shared" si="920"/>
        <v>0</v>
      </c>
      <c r="AZ1328" s="279"/>
      <c r="BA1328" s="279"/>
      <c r="BB1328" s="279"/>
      <c r="BC1328" s="279"/>
      <c r="BD1328" s="279"/>
      <c r="BE1328" s="279"/>
      <c r="BF1328" s="279"/>
      <c r="BG1328" s="279"/>
      <c r="BH1328" s="279"/>
      <c r="BI1328" s="279"/>
      <c r="BJ1328" s="279"/>
      <c r="BK1328" s="279"/>
      <c r="BL1328" s="279"/>
      <c r="BM1328" s="279"/>
      <c r="BN1328" s="279"/>
      <c r="BO1328" s="279"/>
      <c r="BP1328" s="279"/>
      <c r="BQ1328" s="279"/>
      <c r="BR1328" s="279"/>
      <c r="BT1328" s="275"/>
      <c r="BV1328" s="493" t="s">
        <v>4431</v>
      </c>
    </row>
    <row r="1329" spans="1:74" s="274" customFormat="1" ht="31.5" customHeight="1" x14ac:dyDescent="0.35">
      <c r="A1329" s="278"/>
      <c r="B1329" s="279"/>
      <c r="C1329" s="11"/>
      <c r="D1329" s="4"/>
      <c r="E1329" s="279"/>
      <c r="F1329" s="281" t="s">
        <v>3894</v>
      </c>
      <c r="G1329" s="281"/>
      <c r="H1329" s="281" t="s">
        <v>3894</v>
      </c>
      <c r="I1329" s="280"/>
      <c r="J1329" s="280"/>
      <c r="K1329" s="280"/>
      <c r="L1329" s="280"/>
      <c r="M1329" s="45"/>
      <c r="N1329" s="4" t="s">
        <v>3895</v>
      </c>
      <c r="O1329" s="45"/>
      <c r="P1329" s="45"/>
      <c r="Q1329" s="45"/>
      <c r="R1329" s="45"/>
      <c r="S1329" s="278" t="s">
        <v>1854</v>
      </c>
      <c r="T1329" s="45"/>
      <c r="U1329" s="45"/>
      <c r="V1329" s="424">
        <v>2</v>
      </c>
      <c r="W1329" s="403"/>
      <c r="X1329" s="252"/>
      <c r="Y1329" s="278" t="s">
        <v>4432</v>
      </c>
      <c r="Z1329" s="486" t="s">
        <v>4432</v>
      </c>
      <c r="AA1329" s="486"/>
      <c r="AB1329" s="486"/>
      <c r="AC1329" s="279"/>
      <c r="AD1329" s="279"/>
      <c r="AE1329" s="279"/>
      <c r="AF1329" s="279"/>
      <c r="AG1329" s="279"/>
      <c r="AH1329" s="279"/>
      <c r="AI1329" s="279"/>
      <c r="AJ1329" s="279"/>
      <c r="AK1329" s="279"/>
      <c r="AL1329" s="279"/>
      <c r="AM1329" s="316">
        <v>1754884</v>
      </c>
      <c r="AN1329" s="279"/>
      <c r="AO1329" s="279" t="str">
        <f t="shared" si="917"/>
        <v>栃木県那須塩原市高林１６５５－２５</v>
      </c>
      <c r="AP1329" s="392"/>
      <c r="AQ1329" s="279"/>
      <c r="AR1329" s="279"/>
      <c r="AS1329" s="279"/>
      <c r="AT1329" s="279"/>
      <c r="AU1329" s="279"/>
      <c r="AV1329" s="279"/>
      <c r="AW1329" s="279"/>
      <c r="AX1329" s="279"/>
      <c r="AY1329" s="392">
        <f t="shared" si="920"/>
        <v>0</v>
      </c>
      <c r="AZ1329" s="279"/>
      <c r="BA1329" s="279"/>
      <c r="BB1329" s="279"/>
      <c r="BC1329" s="279"/>
      <c r="BD1329" s="279"/>
      <c r="BE1329" s="279"/>
      <c r="BF1329" s="279"/>
      <c r="BG1329" s="279"/>
      <c r="BH1329" s="279"/>
      <c r="BI1329" s="279"/>
      <c r="BJ1329" s="279"/>
      <c r="BK1329" s="279"/>
      <c r="BL1329" s="279"/>
      <c r="BM1329" s="279"/>
      <c r="BN1329" s="279"/>
      <c r="BO1329" s="279"/>
      <c r="BP1329" s="279"/>
      <c r="BQ1329" s="279"/>
      <c r="BR1329" s="279"/>
      <c r="BT1329" s="275"/>
      <c r="BV1329" s="493" t="s">
        <v>4431</v>
      </c>
    </row>
    <row r="1330" spans="1:74" s="274" customFormat="1" ht="31.5" customHeight="1" x14ac:dyDescent="0.35">
      <c r="A1330" s="278"/>
      <c r="B1330" s="279"/>
      <c r="C1330" s="11"/>
      <c r="D1330" s="4"/>
      <c r="E1330" s="279"/>
      <c r="F1330" s="281" t="s">
        <v>3896</v>
      </c>
      <c r="G1330" s="281"/>
      <c r="H1330" s="281" t="s">
        <v>3896</v>
      </c>
      <c r="I1330" s="280"/>
      <c r="J1330" s="280"/>
      <c r="K1330" s="280"/>
      <c r="L1330" s="280"/>
      <c r="M1330" s="45"/>
      <c r="N1330" s="45" t="s">
        <v>3897</v>
      </c>
      <c r="O1330" s="45"/>
      <c r="P1330" s="45"/>
      <c r="Q1330" s="45"/>
      <c r="R1330" s="45"/>
      <c r="S1330" s="278" t="s">
        <v>1854</v>
      </c>
      <c r="T1330" s="45"/>
      <c r="U1330" s="45"/>
      <c r="V1330" s="423">
        <v>4</v>
      </c>
      <c r="W1330" s="403"/>
      <c r="X1330" s="252"/>
      <c r="Y1330" s="426" t="s">
        <v>4428</v>
      </c>
      <c r="Z1330" s="486" t="s">
        <v>4428</v>
      </c>
      <c r="AA1330" s="486"/>
      <c r="AB1330" s="486"/>
      <c r="AC1330" s="279"/>
      <c r="AD1330" s="279"/>
      <c r="AE1330" s="279"/>
      <c r="AF1330" s="279"/>
      <c r="AG1330" s="279"/>
      <c r="AH1330" s="279"/>
      <c r="AI1330" s="279"/>
      <c r="AJ1330" s="279"/>
      <c r="AK1330" s="279"/>
      <c r="AL1330" s="279"/>
      <c r="AM1330" s="316">
        <v>4454602</v>
      </c>
      <c r="AN1330" s="279"/>
      <c r="AO1330" s="279" t="str">
        <f t="shared" si="917"/>
        <v>栃木県大田原市上奥沢５－３</v>
      </c>
      <c r="AP1330" s="392"/>
      <c r="AQ1330" s="279"/>
      <c r="AR1330" s="279"/>
      <c r="AS1330" s="279"/>
      <c r="AT1330" s="279"/>
      <c r="AU1330" s="279"/>
      <c r="AV1330" s="279"/>
      <c r="AW1330" s="279"/>
      <c r="AX1330" s="279"/>
      <c r="AY1330" s="392">
        <f t="shared" si="920"/>
        <v>0</v>
      </c>
      <c r="AZ1330" s="279"/>
      <c r="BA1330" s="279"/>
      <c r="BB1330" s="279"/>
      <c r="BC1330" s="279"/>
      <c r="BD1330" s="279"/>
      <c r="BE1330" s="279"/>
      <c r="BF1330" s="279"/>
      <c r="BG1330" s="279"/>
      <c r="BH1330" s="279"/>
      <c r="BI1330" s="279"/>
      <c r="BJ1330" s="279"/>
      <c r="BK1330" s="279"/>
      <c r="BL1330" s="279"/>
      <c r="BM1330" s="279"/>
      <c r="BN1330" s="279"/>
      <c r="BO1330" s="279"/>
      <c r="BP1330" s="279"/>
      <c r="BQ1330" s="279"/>
      <c r="BR1330" s="279"/>
      <c r="BT1330" s="275"/>
      <c r="BV1330" s="495" t="s">
        <v>4439</v>
      </c>
    </row>
    <row r="1331" spans="1:74" s="274" customFormat="1" ht="31.5" customHeight="1" x14ac:dyDescent="0.35">
      <c r="A1331" s="278"/>
      <c r="B1331" s="279"/>
      <c r="C1331" s="11"/>
      <c r="D1331" s="4"/>
      <c r="E1331" s="279"/>
      <c r="F1331" s="281" t="s">
        <v>3898</v>
      </c>
      <c r="G1331" s="281"/>
      <c r="H1331" s="281" t="s">
        <v>3898</v>
      </c>
      <c r="I1331" s="280"/>
      <c r="J1331" s="280"/>
      <c r="K1331" s="280"/>
      <c r="L1331" s="280"/>
      <c r="M1331" s="45"/>
      <c r="N1331" s="4" t="s">
        <v>1903</v>
      </c>
      <c r="O1331" s="45"/>
      <c r="P1331" s="45"/>
      <c r="Q1331" s="45"/>
      <c r="R1331" s="45"/>
      <c r="S1331" s="278" t="s">
        <v>1854</v>
      </c>
      <c r="T1331" s="45"/>
      <c r="U1331" s="45"/>
      <c r="V1331" s="424">
        <v>2</v>
      </c>
      <c r="W1331" s="403"/>
      <c r="X1331" s="252"/>
      <c r="Y1331" s="278" t="s">
        <v>4432</v>
      </c>
      <c r="Z1331" s="486" t="s">
        <v>4432</v>
      </c>
      <c r="AA1331" s="486"/>
      <c r="AB1331" s="486"/>
      <c r="AC1331" s="279"/>
      <c r="AD1331" s="279"/>
      <c r="AE1331" s="279"/>
      <c r="AF1331" s="279"/>
      <c r="AG1331" s="279"/>
      <c r="AH1331" s="279"/>
      <c r="AI1331" s="279"/>
      <c r="AJ1331" s="279"/>
      <c r="AK1331" s="279"/>
      <c r="AL1331" s="279"/>
      <c r="AM1331" s="316">
        <v>612600</v>
      </c>
      <c r="AN1331" s="279"/>
      <c r="AO1331" s="279" t="str">
        <f t="shared" si="917"/>
        <v>栃木県大田原市小滝字富士山５６２－１１１</v>
      </c>
      <c r="AP1331" s="392"/>
      <c r="AQ1331" s="279"/>
      <c r="AR1331" s="279"/>
      <c r="AS1331" s="279"/>
      <c r="AT1331" s="279"/>
      <c r="AU1331" s="279"/>
      <c r="AV1331" s="279"/>
      <c r="AW1331" s="279"/>
      <c r="AX1331" s="279"/>
      <c r="AY1331" s="392">
        <f t="shared" si="920"/>
        <v>0</v>
      </c>
      <c r="AZ1331" s="279"/>
      <c r="BA1331" s="279"/>
      <c r="BB1331" s="279"/>
      <c r="BC1331" s="279"/>
      <c r="BD1331" s="279"/>
      <c r="BE1331" s="279"/>
      <c r="BF1331" s="279"/>
      <c r="BG1331" s="279"/>
      <c r="BH1331" s="279"/>
      <c r="BI1331" s="279"/>
      <c r="BJ1331" s="279"/>
      <c r="BK1331" s="279"/>
      <c r="BL1331" s="279"/>
      <c r="BM1331" s="279"/>
      <c r="BN1331" s="279"/>
      <c r="BO1331" s="279"/>
      <c r="BP1331" s="279"/>
      <c r="BQ1331" s="279"/>
      <c r="BR1331" s="279"/>
      <c r="BT1331" s="275"/>
      <c r="BV1331" s="493" t="s">
        <v>4431</v>
      </c>
    </row>
    <row r="1332" spans="1:74" s="274" customFormat="1" ht="31.5" customHeight="1" x14ac:dyDescent="0.35">
      <c r="A1332" s="278"/>
      <c r="B1332" s="279"/>
      <c r="C1332" s="11" t="s">
        <v>4680</v>
      </c>
      <c r="D1332" s="4"/>
      <c r="E1332" s="279"/>
      <c r="F1332" s="281" t="s">
        <v>3899</v>
      </c>
      <c r="G1332" s="281"/>
      <c r="H1332" s="281" t="s">
        <v>3899</v>
      </c>
      <c r="I1332" s="280"/>
      <c r="J1332" s="280"/>
      <c r="K1332" s="280"/>
      <c r="L1332" s="280"/>
      <c r="M1332" s="45" t="s">
        <v>4678</v>
      </c>
      <c r="N1332" s="4" t="s">
        <v>3900</v>
      </c>
      <c r="O1332" s="45"/>
      <c r="P1332" s="45"/>
      <c r="Q1332" s="45"/>
      <c r="R1332" s="45"/>
      <c r="S1332" s="278" t="s">
        <v>1854</v>
      </c>
      <c r="T1332" s="45" t="s">
        <v>4676</v>
      </c>
      <c r="U1332" s="45"/>
      <c r="V1332" s="423">
        <v>2</v>
      </c>
      <c r="W1332" s="403"/>
      <c r="X1332" s="252"/>
      <c r="Y1332" s="426" t="s">
        <v>4428</v>
      </c>
      <c r="Z1332" s="486" t="s">
        <v>4428</v>
      </c>
      <c r="AA1332" s="486" t="s">
        <v>4677</v>
      </c>
      <c r="AB1332" s="486" t="s">
        <v>4675</v>
      </c>
      <c r="AC1332" s="279" t="s">
        <v>4679</v>
      </c>
      <c r="AD1332" s="279"/>
      <c r="AE1332" s="279"/>
      <c r="AF1332" s="279"/>
      <c r="AG1332" s="279"/>
      <c r="AH1332" s="279"/>
      <c r="AI1332" s="279"/>
      <c r="AJ1332" s="279"/>
      <c r="AK1332" s="279"/>
      <c r="AL1332" s="279"/>
      <c r="AM1332" s="316">
        <v>605050</v>
      </c>
      <c r="AN1332" s="279"/>
      <c r="AO1332" s="279" t="str">
        <f t="shared" si="917"/>
        <v>栃木県大田原市八塩４０９－１</v>
      </c>
      <c r="AP1332" s="392"/>
      <c r="AQ1332" s="279"/>
      <c r="AR1332" s="279"/>
      <c r="AS1332" s="279"/>
      <c r="AT1332" s="279"/>
      <c r="AU1332" s="279"/>
      <c r="AV1332" s="279"/>
      <c r="AW1332" s="279"/>
      <c r="AX1332" s="279"/>
      <c r="AY1332" s="392">
        <f t="shared" si="920"/>
        <v>0</v>
      </c>
      <c r="AZ1332" s="279"/>
      <c r="BA1332" s="279"/>
      <c r="BB1332" s="279"/>
      <c r="BC1332" s="279"/>
      <c r="BD1332" s="279"/>
      <c r="BE1332" s="279"/>
      <c r="BF1332" s="279"/>
      <c r="BG1332" s="279"/>
      <c r="BH1332" s="279"/>
      <c r="BI1332" s="279"/>
      <c r="BJ1332" s="279"/>
      <c r="BK1332" s="279"/>
      <c r="BL1332" s="279"/>
      <c r="BM1332" s="279"/>
      <c r="BN1332" s="279"/>
      <c r="BO1332" s="279"/>
      <c r="BP1332" s="279"/>
      <c r="BQ1332" s="279"/>
      <c r="BR1332" s="279"/>
      <c r="BT1332" s="275"/>
      <c r="BV1332" s="494" t="s">
        <v>4430</v>
      </c>
    </row>
    <row r="1333" spans="1:74" s="274" customFormat="1" ht="31.5" customHeight="1" x14ac:dyDescent="0.35">
      <c r="A1333" s="278"/>
      <c r="B1333" s="279"/>
      <c r="C1333" s="11"/>
      <c r="D1333" s="4"/>
      <c r="E1333" s="279"/>
      <c r="F1333" s="281" t="s">
        <v>3901</v>
      </c>
      <c r="G1333" s="281"/>
      <c r="H1333" s="281" t="s">
        <v>3901</v>
      </c>
      <c r="I1333" s="280"/>
      <c r="J1333" s="280"/>
      <c r="K1333" s="280"/>
      <c r="L1333" s="280"/>
      <c r="M1333" s="45"/>
      <c r="N1333" s="4" t="s">
        <v>3902</v>
      </c>
      <c r="O1333" s="45"/>
      <c r="P1333" s="45"/>
      <c r="Q1333" s="45"/>
      <c r="R1333" s="45"/>
      <c r="S1333" s="278" t="s">
        <v>1854</v>
      </c>
      <c r="T1333" s="45"/>
      <c r="U1333" s="45"/>
      <c r="V1333" s="424">
        <v>6</v>
      </c>
      <c r="W1333" s="403"/>
      <c r="X1333" s="252"/>
      <c r="Y1333" s="278" t="s">
        <v>4432</v>
      </c>
      <c r="Z1333" s="486" t="s">
        <v>4432</v>
      </c>
      <c r="AA1333" s="486"/>
      <c r="AB1333" s="486"/>
      <c r="AC1333" s="279"/>
      <c r="AD1333" s="279"/>
      <c r="AE1333" s="279"/>
      <c r="AF1333" s="279"/>
      <c r="AG1333" s="279"/>
      <c r="AH1333" s="279"/>
      <c r="AI1333" s="279"/>
      <c r="AJ1333" s="279"/>
      <c r="AK1333" s="279"/>
      <c r="AL1333" s="279"/>
      <c r="AM1333" s="316">
        <v>605050</v>
      </c>
      <c r="AN1333" s="279"/>
      <c r="AO1333" s="279" t="str">
        <f t="shared" si="917"/>
        <v>栃木県那須塩原市三区町５２９－４</v>
      </c>
      <c r="AP1333" s="392"/>
      <c r="AQ1333" s="279"/>
      <c r="AR1333" s="279"/>
      <c r="AS1333" s="279"/>
      <c r="AT1333" s="279"/>
      <c r="AU1333" s="279"/>
      <c r="AV1333" s="279"/>
      <c r="AW1333" s="279"/>
      <c r="AX1333" s="279"/>
      <c r="AY1333" s="392">
        <f t="shared" si="920"/>
        <v>0</v>
      </c>
      <c r="AZ1333" s="279"/>
      <c r="BA1333" s="279"/>
      <c r="BB1333" s="279"/>
      <c r="BC1333" s="279"/>
      <c r="BD1333" s="279"/>
      <c r="BE1333" s="279"/>
      <c r="BF1333" s="279"/>
      <c r="BG1333" s="279"/>
      <c r="BH1333" s="279"/>
      <c r="BI1333" s="279"/>
      <c r="BJ1333" s="279"/>
      <c r="BK1333" s="279"/>
      <c r="BL1333" s="279"/>
      <c r="BM1333" s="279"/>
      <c r="BN1333" s="279"/>
      <c r="BO1333" s="279"/>
      <c r="BP1333" s="279"/>
      <c r="BQ1333" s="279"/>
      <c r="BR1333" s="279"/>
      <c r="BT1333" s="275"/>
      <c r="BV1333" s="493" t="s">
        <v>4431</v>
      </c>
    </row>
    <row r="1334" spans="1:74" s="274" customFormat="1" ht="31.5" customHeight="1" x14ac:dyDescent="0.35">
      <c r="A1334" s="278"/>
      <c r="B1334" s="279"/>
      <c r="C1334" s="11"/>
      <c r="D1334" s="4"/>
      <c r="E1334" s="279"/>
      <c r="F1334" s="281" t="s">
        <v>3903</v>
      </c>
      <c r="G1334" s="281"/>
      <c r="H1334" s="281" t="s">
        <v>3903</v>
      </c>
      <c r="I1334" s="280"/>
      <c r="J1334" s="280"/>
      <c r="K1334" s="280"/>
      <c r="L1334" s="280"/>
      <c r="M1334" s="45"/>
      <c r="N1334" s="4" t="s">
        <v>3904</v>
      </c>
      <c r="O1334" s="45"/>
      <c r="P1334" s="45"/>
      <c r="Q1334" s="45"/>
      <c r="R1334" s="45"/>
      <c r="S1334" s="278" t="s">
        <v>1854</v>
      </c>
      <c r="T1334" s="45"/>
      <c r="U1334" s="45"/>
      <c r="V1334" s="424">
        <v>2</v>
      </c>
      <c r="W1334" s="403"/>
      <c r="X1334" s="252"/>
      <c r="Y1334" s="278" t="s">
        <v>4432</v>
      </c>
      <c r="Z1334" s="486" t="s">
        <v>4432</v>
      </c>
      <c r="AA1334" s="486"/>
      <c r="AB1334" s="486"/>
      <c r="AC1334" s="279"/>
      <c r="AD1334" s="279"/>
      <c r="AE1334" s="279"/>
      <c r="AF1334" s="279"/>
      <c r="AG1334" s="279"/>
      <c r="AH1334" s="279"/>
      <c r="AI1334" s="279"/>
      <c r="AJ1334" s="279"/>
      <c r="AK1334" s="279"/>
      <c r="AL1334" s="279"/>
      <c r="AM1334" s="316">
        <v>924358</v>
      </c>
      <c r="AN1334" s="279"/>
      <c r="AO1334" s="279" t="str">
        <f t="shared" si="917"/>
        <v>栃木県大田原市黒羽向町１３７－１</v>
      </c>
      <c r="AP1334" s="392"/>
      <c r="AQ1334" s="279"/>
      <c r="AR1334" s="279"/>
      <c r="AS1334" s="279"/>
      <c r="AT1334" s="279"/>
      <c r="AU1334" s="279"/>
      <c r="AV1334" s="279"/>
      <c r="AW1334" s="279"/>
      <c r="AX1334" s="279"/>
      <c r="AY1334" s="392">
        <f t="shared" si="920"/>
        <v>0</v>
      </c>
      <c r="AZ1334" s="279"/>
      <c r="BA1334" s="279"/>
      <c r="BB1334" s="279"/>
      <c r="BC1334" s="279"/>
      <c r="BD1334" s="279"/>
      <c r="BE1334" s="279"/>
      <c r="BF1334" s="279"/>
      <c r="BG1334" s="279"/>
      <c r="BH1334" s="279"/>
      <c r="BI1334" s="279"/>
      <c r="BJ1334" s="279"/>
      <c r="BK1334" s="279"/>
      <c r="BL1334" s="279"/>
      <c r="BM1334" s="279"/>
      <c r="BN1334" s="279"/>
      <c r="BO1334" s="279"/>
      <c r="BP1334" s="279"/>
      <c r="BQ1334" s="279"/>
      <c r="BR1334" s="279"/>
      <c r="BT1334" s="275"/>
      <c r="BV1334" s="493" t="s">
        <v>4431</v>
      </c>
    </row>
    <row r="1335" spans="1:74" s="274" customFormat="1" ht="31.5" customHeight="1" x14ac:dyDescent="0.35">
      <c r="A1335" s="278"/>
      <c r="B1335" s="279"/>
      <c r="C1335" s="11"/>
      <c r="D1335" s="4"/>
      <c r="E1335" s="279"/>
      <c r="F1335" s="281" t="s">
        <v>3905</v>
      </c>
      <c r="G1335" s="281"/>
      <c r="H1335" s="281" t="s">
        <v>3905</v>
      </c>
      <c r="I1335" s="280"/>
      <c r="J1335" s="280"/>
      <c r="K1335" s="280"/>
      <c r="L1335" s="280"/>
      <c r="M1335" s="45"/>
      <c r="N1335" s="4" t="s">
        <v>3906</v>
      </c>
      <c r="O1335" s="45"/>
      <c r="P1335" s="45"/>
      <c r="Q1335" s="45"/>
      <c r="R1335" s="45"/>
      <c r="S1335" s="278" t="s">
        <v>1854</v>
      </c>
      <c r="T1335" s="45"/>
      <c r="U1335" s="45"/>
      <c r="V1335" s="424">
        <v>2</v>
      </c>
      <c r="W1335" s="403"/>
      <c r="X1335" s="252"/>
      <c r="Y1335" s="278" t="s">
        <v>4432</v>
      </c>
      <c r="Z1335" s="486" t="s">
        <v>4432</v>
      </c>
      <c r="AA1335" s="486"/>
      <c r="AB1335" s="486"/>
      <c r="AC1335" s="279"/>
      <c r="AD1335" s="279"/>
      <c r="AE1335" s="279"/>
      <c r="AF1335" s="279"/>
      <c r="AG1335" s="279"/>
      <c r="AH1335" s="279"/>
      <c r="AI1335" s="279"/>
      <c r="AJ1335" s="279"/>
      <c r="AK1335" s="279"/>
      <c r="AL1335" s="279"/>
      <c r="AM1335" s="316">
        <v>605050</v>
      </c>
      <c r="AN1335" s="279"/>
      <c r="AO1335" s="279" t="str">
        <f t="shared" si="917"/>
        <v>栃木県大田原市新富町２－２５５－１６</v>
      </c>
      <c r="AP1335" s="392"/>
      <c r="AQ1335" s="279"/>
      <c r="AR1335" s="279"/>
      <c r="AS1335" s="279"/>
      <c r="AT1335" s="279"/>
      <c r="AU1335" s="279"/>
      <c r="AV1335" s="279"/>
      <c r="AW1335" s="279"/>
      <c r="AX1335" s="279"/>
      <c r="AY1335" s="392">
        <f t="shared" si="920"/>
        <v>0</v>
      </c>
      <c r="AZ1335" s="279"/>
      <c r="BA1335" s="279"/>
      <c r="BB1335" s="279"/>
      <c r="BC1335" s="279"/>
      <c r="BD1335" s="279"/>
      <c r="BE1335" s="279"/>
      <c r="BF1335" s="279"/>
      <c r="BG1335" s="279"/>
      <c r="BH1335" s="279"/>
      <c r="BI1335" s="279"/>
      <c r="BJ1335" s="279"/>
      <c r="BK1335" s="279"/>
      <c r="BL1335" s="279"/>
      <c r="BM1335" s="279"/>
      <c r="BN1335" s="279"/>
      <c r="BO1335" s="279"/>
      <c r="BP1335" s="279"/>
      <c r="BQ1335" s="279"/>
      <c r="BR1335" s="279"/>
      <c r="BT1335" s="275"/>
      <c r="BV1335" s="493" t="s">
        <v>4431</v>
      </c>
    </row>
    <row r="1336" spans="1:74" s="274" customFormat="1" ht="31.5" customHeight="1" x14ac:dyDescent="0.35">
      <c r="A1336" s="283"/>
      <c r="B1336" s="284"/>
      <c r="C1336" s="11"/>
      <c r="D1336" s="285"/>
      <c r="E1336" s="285"/>
      <c r="F1336" s="287" t="s">
        <v>3907</v>
      </c>
      <c r="G1336" s="287"/>
      <c r="H1336" s="287" t="s">
        <v>3907</v>
      </c>
      <c r="I1336" s="286"/>
      <c r="J1336" s="286"/>
      <c r="K1336" s="286"/>
      <c r="L1336" s="286"/>
      <c r="M1336" s="288"/>
      <c r="N1336" s="4" t="s">
        <v>3908</v>
      </c>
      <c r="O1336" s="4"/>
      <c r="P1336" s="285"/>
      <c r="Q1336" s="4"/>
      <c r="R1336" s="279"/>
      <c r="S1336" s="278" t="s">
        <v>1854</v>
      </c>
      <c r="T1336" s="285"/>
      <c r="U1336" s="5"/>
      <c r="V1336" s="425">
        <v>5</v>
      </c>
      <c r="W1336" s="403"/>
      <c r="X1336" s="289"/>
      <c r="Y1336" s="278" t="s">
        <v>4432</v>
      </c>
      <c r="Z1336" s="486" t="s">
        <v>4432</v>
      </c>
      <c r="AA1336" s="486"/>
      <c r="AB1336" s="486"/>
      <c r="AC1336" s="5"/>
      <c r="AD1336" s="5"/>
      <c r="AE1336" s="5"/>
      <c r="AF1336" s="5"/>
      <c r="AG1336" s="5"/>
      <c r="AH1336" s="5"/>
      <c r="AI1336" s="1"/>
      <c r="AJ1336" s="290"/>
      <c r="AK1336" s="1"/>
      <c r="AL1336" s="291"/>
      <c r="AM1336" s="316">
        <v>605050</v>
      </c>
      <c r="AN1336" s="93"/>
      <c r="AO1336" s="279" t="str">
        <f t="shared" si="917"/>
        <v>栃木県那須塩原市鍋掛１５９５－１１３</v>
      </c>
      <c r="AP1336" s="392"/>
      <c r="AQ1336" s="5"/>
      <c r="AR1336" s="93"/>
      <c r="AS1336" s="5"/>
      <c r="AT1336" s="93"/>
      <c r="AU1336" s="5"/>
      <c r="AV1336" s="93"/>
      <c r="AW1336" s="292"/>
      <c r="AX1336" s="279"/>
      <c r="AY1336" s="392">
        <f t="shared" si="920"/>
        <v>0</v>
      </c>
      <c r="AZ1336" s="93"/>
      <c r="BA1336" s="279"/>
      <c r="BB1336" s="278"/>
      <c r="BC1336" s="10"/>
      <c r="BD1336" s="5"/>
      <c r="BE1336" s="279"/>
      <c r="BF1336" s="279"/>
      <c r="BG1336" s="279"/>
      <c r="BH1336" s="279"/>
      <c r="BI1336" s="279"/>
      <c r="BJ1336" s="279"/>
      <c r="BK1336" s="279"/>
      <c r="BL1336" s="279"/>
      <c r="BM1336" s="279"/>
      <c r="BN1336" s="279"/>
      <c r="BO1336" s="279"/>
      <c r="BP1336" s="279"/>
      <c r="BQ1336" s="279"/>
      <c r="BR1336" s="279"/>
      <c r="BT1336" s="275"/>
      <c r="BV1336" s="493" t="s">
        <v>4431</v>
      </c>
    </row>
    <row r="1337" spans="1:74" s="274" customFormat="1" ht="31.5" customHeight="1" x14ac:dyDescent="0.35">
      <c r="A1337" s="283"/>
      <c r="B1337" s="284"/>
      <c r="C1337" s="11"/>
      <c r="D1337" s="285"/>
      <c r="E1337" s="285"/>
      <c r="F1337" s="287" t="s">
        <v>3909</v>
      </c>
      <c r="G1337" s="287"/>
      <c r="H1337" s="287" t="s">
        <v>3909</v>
      </c>
      <c r="I1337" s="286"/>
      <c r="J1337" s="286"/>
      <c r="K1337" s="286"/>
      <c r="L1337" s="286"/>
      <c r="M1337" s="288"/>
      <c r="N1337" s="4" t="s">
        <v>3910</v>
      </c>
      <c r="O1337" s="4"/>
      <c r="P1337" s="285"/>
      <c r="Q1337" s="4"/>
      <c r="R1337" s="279"/>
      <c r="S1337" s="278" t="s">
        <v>1854</v>
      </c>
      <c r="T1337" s="285"/>
      <c r="U1337" s="5"/>
      <c r="V1337" s="424">
        <v>2</v>
      </c>
      <c r="W1337" s="403"/>
      <c r="X1337" s="289"/>
      <c r="Y1337" s="278" t="s">
        <v>4432</v>
      </c>
      <c r="Z1337" s="486" t="s">
        <v>4432</v>
      </c>
      <c r="AA1337" s="486"/>
      <c r="AB1337" s="486"/>
      <c r="AC1337" s="5"/>
      <c r="AD1337" s="5"/>
      <c r="AE1337" s="5"/>
      <c r="AF1337" s="5"/>
      <c r="AG1337" s="5"/>
      <c r="AH1337" s="5"/>
      <c r="AI1337" s="1"/>
      <c r="AJ1337" s="290"/>
      <c r="AK1337" s="1"/>
      <c r="AL1337" s="291"/>
      <c r="AM1337" s="316">
        <v>907372</v>
      </c>
      <c r="AN1337" s="93"/>
      <c r="AO1337" s="279" t="str">
        <f t="shared" si="917"/>
        <v>栃木県那須塩原市鍋掛字上山１４８７－８</v>
      </c>
      <c r="AP1337" s="392"/>
      <c r="AQ1337" s="5"/>
      <c r="AR1337" s="93"/>
      <c r="AS1337" s="5"/>
      <c r="AT1337" s="93"/>
      <c r="AU1337" s="5"/>
      <c r="AV1337" s="93"/>
      <c r="AW1337" s="292"/>
      <c r="AX1337" s="279"/>
      <c r="AY1337" s="392">
        <f t="shared" si="920"/>
        <v>0</v>
      </c>
      <c r="AZ1337" s="93"/>
      <c r="BA1337" s="279"/>
      <c r="BB1337" s="278"/>
      <c r="BC1337" s="10"/>
      <c r="BD1337" s="5"/>
      <c r="BE1337" s="279"/>
      <c r="BF1337" s="279"/>
      <c r="BG1337" s="279"/>
      <c r="BH1337" s="279"/>
      <c r="BI1337" s="279"/>
      <c r="BJ1337" s="279"/>
      <c r="BK1337" s="279"/>
      <c r="BL1337" s="279"/>
      <c r="BM1337" s="279"/>
      <c r="BN1337" s="279"/>
      <c r="BO1337" s="279"/>
      <c r="BP1337" s="279"/>
      <c r="BQ1337" s="279"/>
      <c r="BR1337" s="279"/>
      <c r="BT1337" s="275"/>
      <c r="BV1337" s="493" t="s">
        <v>4431</v>
      </c>
    </row>
    <row r="1338" spans="1:74" s="274" customFormat="1" ht="31.5" customHeight="1" x14ac:dyDescent="0.35">
      <c r="A1338" s="283"/>
      <c r="B1338" s="284"/>
      <c r="C1338" s="11"/>
      <c r="D1338" s="285"/>
      <c r="E1338" s="285"/>
      <c r="F1338" s="287" t="s">
        <v>3911</v>
      </c>
      <c r="G1338" s="287"/>
      <c r="H1338" s="287" t="s">
        <v>3911</v>
      </c>
      <c r="I1338" s="286"/>
      <c r="J1338" s="286"/>
      <c r="K1338" s="286"/>
      <c r="L1338" s="286"/>
      <c r="M1338" s="288"/>
      <c r="N1338" s="4" t="s">
        <v>3912</v>
      </c>
      <c r="O1338" s="4"/>
      <c r="P1338" s="285"/>
      <c r="Q1338" s="4"/>
      <c r="R1338" s="279"/>
      <c r="S1338" s="278" t="s">
        <v>1854</v>
      </c>
      <c r="T1338" s="285"/>
      <c r="U1338" s="5"/>
      <c r="V1338" s="425">
        <v>4</v>
      </c>
      <c r="W1338" s="403"/>
      <c r="X1338" s="289"/>
      <c r="Y1338" s="278" t="s">
        <v>4432</v>
      </c>
      <c r="Z1338" s="486" t="s">
        <v>4432</v>
      </c>
      <c r="AA1338" s="486"/>
      <c r="AB1338" s="486"/>
      <c r="AC1338" s="5"/>
      <c r="AD1338" s="5"/>
      <c r="AE1338" s="5"/>
      <c r="AF1338" s="5"/>
      <c r="AG1338" s="5"/>
      <c r="AH1338" s="5"/>
      <c r="AI1338" s="1"/>
      <c r="AJ1338" s="290"/>
      <c r="AK1338" s="1"/>
      <c r="AL1338" s="291"/>
      <c r="AM1338" s="316">
        <v>605050</v>
      </c>
      <c r="AN1338" s="93"/>
      <c r="AO1338" s="279" t="str">
        <f t="shared" si="917"/>
        <v>栃木県大田原市佐久山２２８６－１</v>
      </c>
      <c r="AP1338" s="392"/>
      <c r="AQ1338" s="5"/>
      <c r="AR1338" s="93"/>
      <c r="AS1338" s="5"/>
      <c r="AT1338" s="93"/>
      <c r="AU1338" s="5"/>
      <c r="AV1338" s="93"/>
      <c r="AW1338" s="292"/>
      <c r="AX1338" s="279"/>
      <c r="AY1338" s="392">
        <f t="shared" si="920"/>
        <v>0</v>
      </c>
      <c r="AZ1338" s="93"/>
      <c r="BA1338" s="279"/>
      <c r="BB1338" s="278"/>
      <c r="BC1338" s="10"/>
      <c r="BD1338" s="5"/>
      <c r="BE1338" s="279"/>
      <c r="BF1338" s="279"/>
      <c r="BG1338" s="279"/>
      <c r="BH1338" s="279"/>
      <c r="BI1338" s="279"/>
      <c r="BJ1338" s="279"/>
      <c r="BK1338" s="279"/>
      <c r="BL1338" s="279"/>
      <c r="BM1338" s="279"/>
      <c r="BN1338" s="279"/>
      <c r="BO1338" s="279"/>
      <c r="BP1338" s="279"/>
      <c r="BQ1338" s="279"/>
      <c r="BR1338" s="279"/>
      <c r="BT1338" s="275"/>
      <c r="BV1338" s="493" t="s">
        <v>4431</v>
      </c>
    </row>
    <row r="1339" spans="1:74" s="274" customFormat="1" ht="31.5" customHeight="1" x14ac:dyDescent="0.35">
      <c r="A1339" s="283"/>
      <c r="B1339" s="284"/>
      <c r="C1339" s="11"/>
      <c r="D1339" s="285"/>
      <c r="E1339" s="285"/>
      <c r="F1339" s="287" t="s">
        <v>3913</v>
      </c>
      <c r="G1339" s="287"/>
      <c r="H1339" s="287" t="s">
        <v>3913</v>
      </c>
      <c r="I1339" s="286"/>
      <c r="J1339" s="286"/>
      <c r="K1339" s="286"/>
      <c r="L1339" s="286"/>
      <c r="M1339" s="288"/>
      <c r="N1339" s="4" t="s">
        <v>3914</v>
      </c>
      <c r="O1339" s="4"/>
      <c r="P1339" s="285"/>
      <c r="Q1339" s="4"/>
      <c r="R1339" s="279"/>
      <c r="S1339" s="278" t="s">
        <v>1854</v>
      </c>
      <c r="T1339" s="285"/>
      <c r="U1339" s="5"/>
      <c r="V1339" s="425">
        <v>5</v>
      </c>
      <c r="W1339" s="403"/>
      <c r="X1339" s="289"/>
      <c r="Y1339" s="278" t="s">
        <v>4432</v>
      </c>
      <c r="Z1339" s="486" t="s">
        <v>4432</v>
      </c>
      <c r="AA1339" s="486"/>
      <c r="AB1339" s="486"/>
      <c r="AC1339" s="5"/>
      <c r="AD1339" s="5"/>
      <c r="AE1339" s="5"/>
      <c r="AF1339" s="5"/>
      <c r="AG1339" s="5"/>
      <c r="AH1339" s="5"/>
      <c r="AI1339" s="1"/>
      <c r="AJ1339" s="290"/>
      <c r="AK1339" s="1"/>
      <c r="AL1339" s="291"/>
      <c r="AM1339" s="316">
        <v>892274</v>
      </c>
      <c r="AN1339" s="93"/>
      <c r="AO1339" s="279" t="str">
        <f t="shared" si="917"/>
        <v>栃木県那須塩原市黒磯６－７７６</v>
      </c>
      <c r="AP1339" s="392"/>
      <c r="AQ1339" s="5"/>
      <c r="AR1339" s="93"/>
      <c r="AS1339" s="5"/>
      <c r="AT1339" s="93"/>
      <c r="AU1339" s="5"/>
      <c r="AV1339" s="93"/>
      <c r="AW1339" s="292"/>
      <c r="AX1339" s="279"/>
      <c r="AY1339" s="392">
        <f t="shared" si="920"/>
        <v>0</v>
      </c>
      <c r="AZ1339" s="93"/>
      <c r="BA1339" s="279"/>
      <c r="BB1339" s="278"/>
      <c r="BC1339" s="10"/>
      <c r="BD1339" s="5"/>
      <c r="BE1339" s="279"/>
      <c r="BF1339" s="279"/>
      <c r="BG1339" s="279"/>
      <c r="BH1339" s="279"/>
      <c r="BI1339" s="279"/>
      <c r="BJ1339" s="279"/>
      <c r="BK1339" s="279"/>
      <c r="BL1339" s="279"/>
      <c r="BM1339" s="279"/>
      <c r="BN1339" s="279"/>
      <c r="BO1339" s="279"/>
      <c r="BP1339" s="279"/>
      <c r="BQ1339" s="279"/>
      <c r="BR1339" s="279"/>
      <c r="BT1339" s="275"/>
      <c r="BV1339" s="493" t="s">
        <v>4431</v>
      </c>
    </row>
    <row r="1340" spans="1:74" s="274" customFormat="1" ht="31.5" customHeight="1" x14ac:dyDescent="0.35">
      <c r="A1340" s="283"/>
      <c r="B1340" s="284"/>
      <c r="C1340" s="11"/>
      <c r="D1340" s="285"/>
      <c r="E1340" s="285"/>
      <c r="F1340" s="287" t="s">
        <v>3915</v>
      </c>
      <c r="G1340" s="287"/>
      <c r="H1340" s="287" t="s">
        <v>3915</v>
      </c>
      <c r="I1340" s="286"/>
      <c r="J1340" s="286"/>
      <c r="K1340" s="286"/>
      <c r="L1340" s="286"/>
      <c r="M1340" s="288"/>
      <c r="N1340" s="4" t="s">
        <v>3916</v>
      </c>
      <c r="O1340" s="4"/>
      <c r="P1340" s="285"/>
      <c r="Q1340" s="4"/>
      <c r="R1340" s="279"/>
      <c r="S1340" s="278" t="s">
        <v>1854</v>
      </c>
      <c r="T1340" s="285"/>
      <c r="U1340" s="5"/>
      <c r="V1340" s="426">
        <v>1</v>
      </c>
      <c r="W1340" s="403"/>
      <c r="X1340" s="289"/>
      <c r="Y1340" s="426" t="s">
        <v>4428</v>
      </c>
      <c r="Z1340" s="486" t="s">
        <v>4428</v>
      </c>
      <c r="AA1340" s="486"/>
      <c r="AB1340" s="486"/>
      <c r="AC1340" s="5"/>
      <c r="AD1340" s="5"/>
      <c r="AE1340" s="5"/>
      <c r="AF1340" s="5"/>
      <c r="AG1340" s="5"/>
      <c r="AH1340" s="5"/>
      <c r="AI1340" s="1"/>
      <c r="AJ1340" s="290"/>
      <c r="AK1340" s="1"/>
      <c r="AL1340" s="291"/>
      <c r="AM1340" s="316">
        <v>605050</v>
      </c>
      <c r="AN1340" s="93"/>
      <c r="AO1340" s="279" t="str">
        <f t="shared" si="917"/>
        <v>栃木県大田原市狭原１３００－２</v>
      </c>
      <c r="AP1340" s="392"/>
      <c r="AQ1340" s="5"/>
      <c r="AR1340" s="93"/>
      <c r="AS1340" s="5"/>
      <c r="AT1340" s="93"/>
      <c r="AU1340" s="5"/>
      <c r="AV1340" s="93"/>
      <c r="AW1340" s="292"/>
      <c r="AX1340" s="279"/>
      <c r="AY1340" s="392">
        <f t="shared" si="920"/>
        <v>0</v>
      </c>
      <c r="AZ1340" s="93"/>
      <c r="BA1340" s="279"/>
      <c r="BB1340" s="278"/>
      <c r="BC1340" s="10"/>
      <c r="BD1340" s="5"/>
      <c r="BE1340" s="279"/>
      <c r="BF1340" s="279"/>
      <c r="BG1340" s="279"/>
      <c r="BH1340" s="279"/>
      <c r="BI1340" s="279"/>
      <c r="BJ1340" s="279"/>
      <c r="BK1340" s="279"/>
      <c r="BL1340" s="279"/>
      <c r="BM1340" s="279"/>
      <c r="BN1340" s="279"/>
      <c r="BO1340" s="279"/>
      <c r="BP1340" s="279"/>
      <c r="BQ1340" s="279"/>
      <c r="BR1340" s="279"/>
      <c r="BT1340" s="275"/>
      <c r="BV1340" s="493" t="s">
        <v>4440</v>
      </c>
    </row>
    <row r="1341" spans="1:74" s="274" customFormat="1" ht="31.5" customHeight="1" x14ac:dyDescent="0.35">
      <c r="A1341" s="283"/>
      <c r="B1341" s="284"/>
      <c r="C1341" s="11"/>
      <c r="D1341" s="285"/>
      <c r="E1341" s="285"/>
      <c r="F1341" s="287" t="s">
        <v>3917</v>
      </c>
      <c r="G1341" s="287"/>
      <c r="H1341" s="287" t="s">
        <v>3917</v>
      </c>
      <c r="I1341" s="286"/>
      <c r="J1341" s="286"/>
      <c r="K1341" s="286"/>
      <c r="L1341" s="286"/>
      <c r="M1341" s="288"/>
      <c r="N1341" s="4" t="s">
        <v>3918</v>
      </c>
      <c r="O1341" s="4"/>
      <c r="P1341" s="285"/>
      <c r="Q1341" s="4"/>
      <c r="R1341" s="279"/>
      <c r="S1341" s="278" t="s">
        <v>1854</v>
      </c>
      <c r="T1341" s="285"/>
      <c r="U1341" s="5"/>
      <c r="V1341" s="426"/>
      <c r="W1341" s="403"/>
      <c r="X1341" s="289"/>
      <c r="Y1341" s="10"/>
      <c r="Z1341" s="486"/>
      <c r="AA1341" s="486"/>
      <c r="AB1341" s="486"/>
      <c r="AC1341" s="5"/>
      <c r="AD1341" s="5"/>
      <c r="AE1341" s="5"/>
      <c r="AF1341" s="5"/>
      <c r="AG1341" s="5"/>
      <c r="AH1341" s="5"/>
      <c r="AI1341" s="1"/>
      <c r="AJ1341" s="290"/>
      <c r="AK1341" s="1"/>
      <c r="AL1341" s="291"/>
      <c r="AM1341" s="316">
        <v>2841438</v>
      </c>
      <c r="AN1341" s="93"/>
      <c r="AO1341" s="279" t="str">
        <f t="shared" si="917"/>
        <v>栃木県那須塩原市大字高久乙１４５１－１０３</v>
      </c>
      <c r="AP1341" s="392"/>
      <c r="AQ1341" s="5"/>
      <c r="AR1341" s="93"/>
      <c r="AS1341" s="5"/>
      <c r="AT1341" s="93"/>
      <c r="AU1341" s="5"/>
      <c r="AV1341" s="93"/>
      <c r="AW1341" s="292"/>
      <c r="AX1341" s="279"/>
      <c r="AY1341" s="392">
        <f t="shared" si="920"/>
        <v>0</v>
      </c>
      <c r="AZ1341" s="93"/>
      <c r="BA1341" s="279"/>
      <c r="BB1341" s="278"/>
      <c r="BC1341" s="10"/>
      <c r="BD1341" s="5"/>
      <c r="BE1341" s="279"/>
      <c r="BF1341" s="279"/>
      <c r="BG1341" s="279"/>
      <c r="BH1341" s="279"/>
      <c r="BI1341" s="279"/>
      <c r="BJ1341" s="279"/>
      <c r="BK1341" s="279"/>
      <c r="BL1341" s="279"/>
      <c r="BM1341" s="279"/>
      <c r="BN1341" s="279"/>
      <c r="BO1341" s="279"/>
      <c r="BP1341" s="279"/>
      <c r="BQ1341" s="279"/>
      <c r="BR1341" s="279"/>
      <c r="BT1341" s="275"/>
      <c r="BV1341" s="493"/>
    </row>
    <row r="1342" spans="1:74" s="274" customFormat="1" ht="31.5" customHeight="1" x14ac:dyDescent="0.35">
      <c r="A1342" s="283"/>
      <c r="B1342" s="284"/>
      <c r="C1342" s="11" t="s">
        <v>4680</v>
      </c>
      <c r="D1342" s="285"/>
      <c r="E1342" s="285"/>
      <c r="F1342" s="287" t="s">
        <v>2949</v>
      </c>
      <c r="G1342" s="287"/>
      <c r="H1342" s="287" t="s">
        <v>2949</v>
      </c>
      <c r="I1342" s="286"/>
      <c r="J1342" s="286"/>
      <c r="K1342" s="286"/>
      <c r="L1342" s="286"/>
      <c r="M1342" s="288" t="s">
        <v>4678</v>
      </c>
      <c r="N1342" s="4" t="s">
        <v>3900</v>
      </c>
      <c r="O1342" s="4"/>
      <c r="P1342" s="285"/>
      <c r="Q1342" s="4"/>
      <c r="R1342" s="279"/>
      <c r="S1342" s="278" t="s">
        <v>1854</v>
      </c>
      <c r="T1342" s="285" t="s">
        <v>4676</v>
      </c>
      <c r="U1342" s="5"/>
      <c r="V1342" s="426">
        <v>2</v>
      </c>
      <c r="W1342" s="403"/>
      <c r="X1342" s="289"/>
      <c r="Y1342" s="426" t="s">
        <v>4428</v>
      </c>
      <c r="Z1342" s="486" t="s">
        <v>4428</v>
      </c>
      <c r="AA1342" s="486" t="s">
        <v>4677</v>
      </c>
      <c r="AB1342" s="486" t="s">
        <v>4675</v>
      </c>
      <c r="AC1342" s="5" t="s">
        <v>4679</v>
      </c>
      <c r="AD1342" s="5"/>
      <c r="AE1342" s="5"/>
      <c r="AF1342" s="5"/>
      <c r="AG1342" s="5"/>
      <c r="AH1342" s="5"/>
      <c r="AI1342" s="1"/>
      <c r="AJ1342" s="290"/>
      <c r="AK1342" s="1"/>
      <c r="AL1342" s="291"/>
      <c r="AM1342" s="316">
        <v>605050</v>
      </c>
      <c r="AN1342" s="93"/>
      <c r="AO1342" s="279" t="str">
        <f t="shared" si="917"/>
        <v>栃木県大田原市八塩４０９－１</v>
      </c>
      <c r="AP1342" s="392"/>
      <c r="AQ1342" s="5"/>
      <c r="AR1342" s="93"/>
      <c r="AS1342" s="5"/>
      <c r="AT1342" s="93"/>
      <c r="AU1342" s="5"/>
      <c r="AV1342" s="93"/>
      <c r="AW1342" s="292"/>
      <c r="AX1342" s="279"/>
      <c r="AY1342" s="392">
        <f t="shared" si="920"/>
        <v>0</v>
      </c>
      <c r="AZ1342" s="93"/>
      <c r="BA1342" s="279"/>
      <c r="BB1342" s="278"/>
      <c r="BC1342" s="10"/>
      <c r="BD1342" s="5"/>
      <c r="BE1342" s="279"/>
      <c r="BF1342" s="279"/>
      <c r="BG1342" s="279"/>
      <c r="BH1342" s="279"/>
      <c r="BI1342" s="279"/>
      <c r="BJ1342" s="279"/>
      <c r="BK1342" s="279"/>
      <c r="BL1342" s="279"/>
      <c r="BM1342" s="279"/>
      <c r="BN1342" s="279"/>
      <c r="BO1342" s="279"/>
      <c r="BP1342" s="279"/>
      <c r="BQ1342" s="279"/>
      <c r="BR1342" s="279"/>
      <c r="BT1342" s="275"/>
      <c r="BV1342" s="493"/>
    </row>
    <row r="1343" spans="1:74" s="274" customFormat="1" ht="31.5" customHeight="1" x14ac:dyDescent="0.35">
      <c r="A1343" s="283"/>
      <c r="B1343" s="284"/>
      <c r="C1343" s="11"/>
      <c r="D1343" s="285"/>
      <c r="E1343" s="285"/>
      <c r="F1343" s="287" t="s">
        <v>3919</v>
      </c>
      <c r="G1343" s="287"/>
      <c r="H1343" s="287" t="s">
        <v>3919</v>
      </c>
      <c r="I1343" s="286"/>
      <c r="J1343" s="286"/>
      <c r="K1343" s="286"/>
      <c r="L1343" s="286"/>
      <c r="M1343" s="288"/>
      <c r="N1343" s="4" t="s">
        <v>4433</v>
      </c>
      <c r="O1343" s="4"/>
      <c r="P1343" s="285"/>
      <c r="Q1343" s="4"/>
      <c r="R1343" s="279"/>
      <c r="S1343" s="278" t="s">
        <v>1854</v>
      </c>
      <c r="T1343" s="285"/>
      <c r="U1343" s="5"/>
      <c r="V1343" s="528">
        <v>2</v>
      </c>
      <c r="W1343" s="403"/>
      <c r="X1343" s="289"/>
      <c r="Y1343" s="527" t="s">
        <v>4428</v>
      </c>
      <c r="Z1343" s="486" t="s">
        <v>4428</v>
      </c>
      <c r="AA1343" s="486"/>
      <c r="AB1343" s="486"/>
      <c r="AC1343" s="5"/>
      <c r="AD1343" s="5"/>
      <c r="AE1343" s="5"/>
      <c r="AF1343" s="5"/>
      <c r="AG1343" s="5"/>
      <c r="AH1343" s="5"/>
      <c r="AI1343" s="1"/>
      <c r="AJ1343" s="290"/>
      <c r="AK1343" s="1"/>
      <c r="AL1343" s="291"/>
      <c r="AM1343" s="316">
        <v>600014</v>
      </c>
      <c r="AN1343" s="93"/>
      <c r="AO1343" s="279" t="str">
        <f t="shared" si="917"/>
        <v>栃木県小山市大字鏡（番地未確定）</v>
      </c>
      <c r="AP1343" s="392"/>
      <c r="AQ1343" s="5"/>
      <c r="AR1343" s="93"/>
      <c r="AS1343" s="5"/>
      <c r="AT1343" s="93"/>
      <c r="AU1343" s="5"/>
      <c r="AV1343" s="93"/>
      <c r="AW1343" s="292"/>
      <c r="AX1343" s="279"/>
      <c r="AY1343" s="392">
        <f t="shared" si="920"/>
        <v>0</v>
      </c>
      <c r="AZ1343" s="93"/>
      <c r="BA1343" s="279"/>
      <c r="BB1343" s="278"/>
      <c r="BC1343" s="10"/>
      <c r="BD1343" s="5"/>
      <c r="BE1343" s="279"/>
      <c r="BF1343" s="279"/>
      <c r="BG1343" s="279"/>
      <c r="BH1343" s="279"/>
      <c r="BI1343" s="279"/>
      <c r="BJ1343" s="279"/>
      <c r="BK1343" s="279"/>
      <c r="BL1343" s="279"/>
      <c r="BM1343" s="279"/>
      <c r="BN1343" s="279"/>
      <c r="BO1343" s="279"/>
      <c r="BP1343" s="279"/>
      <c r="BQ1343" s="279"/>
      <c r="BR1343" s="279"/>
      <c r="BT1343" s="275"/>
      <c r="BV1343" s="493" t="s">
        <v>4441</v>
      </c>
    </row>
    <row r="1344" spans="1:74" s="274" customFormat="1" ht="31.5" customHeight="1" x14ac:dyDescent="0.35">
      <c r="A1344" s="283"/>
      <c r="B1344" s="284"/>
      <c r="C1344" s="11"/>
      <c r="D1344" s="285"/>
      <c r="E1344" s="285"/>
      <c r="F1344" s="287" t="s">
        <v>3920</v>
      </c>
      <c r="G1344" s="287"/>
      <c r="H1344" s="287" t="s">
        <v>3920</v>
      </c>
      <c r="I1344" s="286"/>
      <c r="J1344" s="286"/>
      <c r="K1344" s="286"/>
      <c r="L1344" s="286"/>
      <c r="M1344" s="288"/>
      <c r="N1344" s="4" t="s">
        <v>1905</v>
      </c>
      <c r="O1344" s="4"/>
      <c r="P1344" s="285"/>
      <c r="Q1344" s="4"/>
      <c r="R1344" s="279"/>
      <c r="S1344" s="278" t="s">
        <v>1854</v>
      </c>
      <c r="T1344" s="285"/>
      <c r="U1344" s="5"/>
      <c r="V1344" s="529"/>
      <c r="W1344" s="403"/>
      <c r="X1344" s="289"/>
      <c r="Y1344" s="527"/>
      <c r="Z1344" s="486" t="s">
        <v>4428</v>
      </c>
      <c r="AA1344" s="486"/>
      <c r="AB1344" s="486"/>
      <c r="AC1344" s="5"/>
      <c r="AD1344" s="5"/>
      <c r="AE1344" s="5"/>
      <c r="AF1344" s="5"/>
      <c r="AG1344" s="5"/>
      <c r="AH1344" s="5"/>
      <c r="AI1344" s="1"/>
      <c r="AJ1344" s="290"/>
      <c r="AK1344" s="1"/>
      <c r="AL1344" s="291"/>
      <c r="AM1344" s="316">
        <v>198914</v>
      </c>
      <c r="AN1344" s="93"/>
      <c r="AO1344" s="279" t="str">
        <f t="shared" si="917"/>
        <v>栃木県小山市大字鏡（番地未確定）</v>
      </c>
      <c r="AP1344" s="392"/>
      <c r="AQ1344" s="5"/>
      <c r="AR1344" s="93"/>
      <c r="AS1344" s="5"/>
      <c r="AT1344" s="93"/>
      <c r="AU1344" s="5"/>
      <c r="AV1344" s="93"/>
      <c r="AW1344" s="292"/>
      <c r="AX1344" s="279"/>
      <c r="AY1344" s="392">
        <f t="shared" si="920"/>
        <v>0</v>
      </c>
      <c r="AZ1344" s="93"/>
      <c r="BA1344" s="279"/>
      <c r="BB1344" s="278"/>
      <c r="BC1344" s="10"/>
      <c r="BD1344" s="5"/>
      <c r="BE1344" s="279"/>
      <c r="BF1344" s="279"/>
      <c r="BG1344" s="279"/>
      <c r="BH1344" s="279"/>
      <c r="BI1344" s="279"/>
      <c r="BJ1344" s="279"/>
      <c r="BK1344" s="279"/>
      <c r="BL1344" s="279"/>
      <c r="BM1344" s="279"/>
      <c r="BN1344" s="279"/>
      <c r="BO1344" s="279"/>
      <c r="BP1344" s="279"/>
      <c r="BQ1344" s="279"/>
      <c r="BR1344" s="279"/>
      <c r="BT1344" s="275"/>
      <c r="BV1344" s="493"/>
    </row>
    <row r="1345" spans="1:74" s="274" customFormat="1" ht="31.5" customHeight="1" x14ac:dyDescent="0.35">
      <c r="A1345" s="283"/>
      <c r="B1345" s="284"/>
      <c r="C1345" s="11"/>
      <c r="D1345" s="285"/>
      <c r="E1345" s="285"/>
      <c r="F1345" s="287" t="s">
        <v>3921</v>
      </c>
      <c r="G1345" s="287"/>
      <c r="H1345" s="287" t="s">
        <v>3921</v>
      </c>
      <c r="I1345" s="286"/>
      <c r="J1345" s="286"/>
      <c r="K1345" s="286"/>
      <c r="L1345" s="286"/>
      <c r="M1345" s="288"/>
      <c r="N1345" s="4" t="s">
        <v>3922</v>
      </c>
      <c r="O1345" s="4"/>
      <c r="P1345" s="285"/>
      <c r="Q1345" s="4"/>
      <c r="R1345" s="279"/>
      <c r="S1345" s="278" t="s">
        <v>1854</v>
      </c>
      <c r="T1345" s="285"/>
      <c r="U1345" s="5"/>
      <c r="V1345" s="426">
        <v>1</v>
      </c>
      <c r="W1345" s="403"/>
      <c r="X1345" s="289"/>
      <c r="Y1345" s="426" t="s">
        <v>4427</v>
      </c>
      <c r="Z1345" s="486" t="s">
        <v>4607</v>
      </c>
      <c r="AA1345" s="486" t="s">
        <v>4607</v>
      </c>
      <c r="AB1345" s="486" t="s">
        <v>4576</v>
      </c>
      <c r="AC1345" s="5"/>
      <c r="AD1345" s="5"/>
      <c r="AE1345" s="5"/>
      <c r="AF1345" s="5"/>
      <c r="AG1345" s="5"/>
      <c r="AH1345" s="5"/>
      <c r="AI1345" s="1"/>
      <c r="AJ1345" s="290"/>
      <c r="AK1345" s="1"/>
      <c r="AL1345" s="291"/>
      <c r="AM1345" s="316">
        <v>14068812</v>
      </c>
      <c r="AN1345" s="93"/>
      <c r="AO1345" s="279" t="str">
        <f t="shared" si="917"/>
        <v>埼玉県入間郡越生町大字小杉６８１－８　1区画</v>
      </c>
      <c r="AP1345" s="392"/>
      <c r="AQ1345" s="5"/>
      <c r="AR1345" s="93"/>
      <c r="AS1345" s="5"/>
      <c r="AT1345" s="93"/>
      <c r="AU1345" s="5"/>
      <c r="AV1345" s="93"/>
      <c r="AW1345" s="292"/>
      <c r="AX1345" s="279"/>
      <c r="AY1345" s="392">
        <f t="shared" si="920"/>
        <v>0</v>
      </c>
      <c r="AZ1345" s="93"/>
      <c r="BA1345" s="279"/>
      <c r="BB1345" s="278"/>
      <c r="BC1345" s="10"/>
      <c r="BD1345" s="5"/>
      <c r="BE1345" s="279"/>
      <c r="BF1345" s="279"/>
      <c r="BG1345" s="279"/>
      <c r="BH1345" s="279"/>
      <c r="BI1345" s="279"/>
      <c r="BJ1345" s="279"/>
      <c r="BK1345" s="279"/>
      <c r="BL1345" s="279"/>
      <c r="BM1345" s="279"/>
      <c r="BN1345" s="279"/>
      <c r="BO1345" s="279"/>
      <c r="BP1345" s="279"/>
      <c r="BQ1345" s="279"/>
      <c r="BR1345" s="279"/>
      <c r="BT1345" s="275"/>
      <c r="BV1345" s="493"/>
    </row>
    <row r="1346" spans="1:74" s="274" customFormat="1" ht="31.5" customHeight="1" x14ac:dyDescent="0.35">
      <c r="A1346" s="283"/>
      <c r="B1346" s="284"/>
      <c r="C1346" s="11"/>
      <c r="D1346" s="285"/>
      <c r="E1346" s="285"/>
      <c r="F1346" s="287" t="s">
        <v>3923</v>
      </c>
      <c r="G1346" s="287"/>
      <c r="H1346" s="287" t="s">
        <v>3923</v>
      </c>
      <c r="I1346" s="286"/>
      <c r="J1346" s="286"/>
      <c r="K1346" s="286"/>
      <c r="L1346" s="286"/>
      <c r="M1346" s="288"/>
      <c r="N1346" s="4" t="s">
        <v>3924</v>
      </c>
      <c r="O1346" s="4"/>
      <c r="P1346" s="285"/>
      <c r="Q1346" s="4"/>
      <c r="R1346" s="279"/>
      <c r="S1346" s="278" t="s">
        <v>1854</v>
      </c>
      <c r="T1346" s="285"/>
      <c r="U1346" s="5"/>
      <c r="V1346" s="426">
        <v>1</v>
      </c>
      <c r="W1346" s="403"/>
      <c r="X1346" s="289"/>
      <c r="Y1346" s="426" t="s">
        <v>4427</v>
      </c>
      <c r="Z1346" s="486" t="s">
        <v>4607</v>
      </c>
      <c r="AA1346" s="486" t="s">
        <v>4607</v>
      </c>
      <c r="AB1346" s="486" t="s">
        <v>4576</v>
      </c>
      <c r="AC1346" s="5"/>
      <c r="AD1346" s="5"/>
      <c r="AE1346" s="5"/>
      <c r="AF1346" s="5"/>
      <c r="AG1346" s="5"/>
      <c r="AH1346" s="5"/>
      <c r="AI1346" s="1"/>
      <c r="AJ1346" s="290"/>
      <c r="AK1346" s="1"/>
      <c r="AL1346" s="291"/>
      <c r="AM1346" s="316">
        <v>605050</v>
      </c>
      <c r="AN1346" s="93"/>
      <c r="AO1346" s="279" t="str">
        <f t="shared" si="917"/>
        <v>埼玉県入間郡越生町大字小杉６８１－５　２区画</v>
      </c>
      <c r="AP1346" s="392"/>
      <c r="AQ1346" s="5"/>
      <c r="AR1346" s="93"/>
      <c r="AS1346" s="5"/>
      <c r="AT1346" s="93"/>
      <c r="AU1346" s="5"/>
      <c r="AV1346" s="93"/>
      <c r="AW1346" s="292"/>
      <c r="AX1346" s="279"/>
      <c r="AY1346" s="392">
        <f t="shared" si="920"/>
        <v>0</v>
      </c>
      <c r="AZ1346" s="93"/>
      <c r="BA1346" s="279"/>
      <c r="BB1346" s="278"/>
      <c r="BC1346" s="10"/>
      <c r="BD1346" s="5"/>
      <c r="BE1346" s="279"/>
      <c r="BF1346" s="279"/>
      <c r="BG1346" s="279"/>
      <c r="BH1346" s="279"/>
      <c r="BI1346" s="279"/>
      <c r="BJ1346" s="279"/>
      <c r="BK1346" s="279"/>
      <c r="BL1346" s="279"/>
      <c r="BM1346" s="279"/>
      <c r="BN1346" s="279"/>
      <c r="BO1346" s="279"/>
      <c r="BP1346" s="279"/>
      <c r="BQ1346" s="279"/>
      <c r="BR1346" s="279"/>
      <c r="BT1346" s="275"/>
      <c r="BV1346" s="493"/>
    </row>
    <row r="1347" spans="1:74" s="274" customFormat="1" ht="31.5" customHeight="1" x14ac:dyDescent="0.35">
      <c r="A1347" s="283"/>
      <c r="B1347" s="284"/>
      <c r="C1347" s="11"/>
      <c r="D1347" s="285"/>
      <c r="E1347" s="285"/>
      <c r="F1347" s="287" t="s">
        <v>3925</v>
      </c>
      <c r="G1347" s="287"/>
      <c r="H1347" s="287" t="s">
        <v>3925</v>
      </c>
      <c r="I1347" s="286"/>
      <c r="J1347" s="286"/>
      <c r="K1347" s="286"/>
      <c r="L1347" s="286"/>
      <c r="M1347" s="288"/>
      <c r="N1347" s="4" t="s">
        <v>3926</v>
      </c>
      <c r="O1347" s="4"/>
      <c r="P1347" s="285"/>
      <c r="Q1347" s="4"/>
      <c r="R1347" s="279"/>
      <c r="S1347" s="278" t="s">
        <v>1854</v>
      </c>
      <c r="T1347" s="285"/>
      <c r="U1347" s="5"/>
      <c r="V1347" s="426">
        <v>1</v>
      </c>
      <c r="W1347" s="403"/>
      <c r="X1347" s="289"/>
      <c r="Y1347" s="426" t="s">
        <v>4427</v>
      </c>
      <c r="Z1347" s="486" t="s">
        <v>4607</v>
      </c>
      <c r="AA1347" s="486" t="s">
        <v>4607</v>
      </c>
      <c r="AB1347" s="486" t="s">
        <v>4576</v>
      </c>
      <c r="AC1347" s="5"/>
      <c r="AD1347" s="5"/>
      <c r="AE1347" s="5"/>
      <c r="AF1347" s="5"/>
      <c r="AG1347" s="5"/>
      <c r="AH1347" s="5"/>
      <c r="AI1347" s="1"/>
      <c r="AJ1347" s="290"/>
      <c r="AK1347" s="1"/>
      <c r="AL1347" s="291"/>
      <c r="AM1347" s="316">
        <v>605050</v>
      </c>
      <c r="AN1347" s="93"/>
      <c r="AO1347" s="279" t="str">
        <f t="shared" si="917"/>
        <v>埼玉県入間郡越生町大字小杉６８１－５　３区画</v>
      </c>
      <c r="AP1347" s="392"/>
      <c r="AQ1347" s="5"/>
      <c r="AR1347" s="93"/>
      <c r="AS1347" s="5"/>
      <c r="AT1347" s="93"/>
      <c r="AU1347" s="5"/>
      <c r="AV1347" s="93"/>
      <c r="AW1347" s="292"/>
      <c r="AX1347" s="279"/>
      <c r="AY1347" s="392">
        <f t="shared" si="920"/>
        <v>0</v>
      </c>
      <c r="AZ1347" s="93"/>
      <c r="BA1347" s="279"/>
      <c r="BB1347" s="278"/>
      <c r="BC1347" s="10"/>
      <c r="BD1347" s="5"/>
      <c r="BE1347" s="279"/>
      <c r="BF1347" s="279"/>
      <c r="BG1347" s="279"/>
      <c r="BH1347" s="279"/>
      <c r="BI1347" s="279"/>
      <c r="BJ1347" s="279"/>
      <c r="BK1347" s="279"/>
      <c r="BL1347" s="279"/>
      <c r="BM1347" s="279"/>
      <c r="BN1347" s="279"/>
      <c r="BO1347" s="279"/>
      <c r="BP1347" s="279"/>
      <c r="BQ1347" s="279"/>
      <c r="BR1347" s="279"/>
      <c r="BT1347" s="275"/>
      <c r="BV1347" s="493"/>
    </row>
    <row r="1348" spans="1:74" s="274" customFormat="1" ht="31.5" customHeight="1" x14ac:dyDescent="0.35">
      <c r="A1348" s="283"/>
      <c r="B1348" s="284"/>
      <c r="C1348" s="11"/>
      <c r="D1348" s="285"/>
      <c r="E1348" s="285"/>
      <c r="F1348" s="287" t="s">
        <v>3927</v>
      </c>
      <c r="G1348" s="287"/>
      <c r="H1348" s="287" t="s">
        <v>3927</v>
      </c>
      <c r="I1348" s="286"/>
      <c r="J1348" s="286"/>
      <c r="K1348" s="286"/>
      <c r="L1348" s="286"/>
      <c r="M1348" s="288"/>
      <c r="N1348" s="4" t="s">
        <v>3928</v>
      </c>
      <c r="O1348" s="4"/>
      <c r="P1348" s="285"/>
      <c r="Q1348" s="4"/>
      <c r="R1348" s="279"/>
      <c r="S1348" s="278" t="s">
        <v>1854</v>
      </c>
      <c r="T1348" s="285"/>
      <c r="U1348" s="5"/>
      <c r="V1348" s="426">
        <v>1</v>
      </c>
      <c r="W1348" s="403"/>
      <c r="X1348" s="289"/>
      <c r="Y1348" s="426" t="s">
        <v>4427</v>
      </c>
      <c r="Z1348" s="486" t="s">
        <v>4607</v>
      </c>
      <c r="AA1348" s="486" t="s">
        <v>4607</v>
      </c>
      <c r="AB1348" s="486" t="s">
        <v>4576</v>
      </c>
      <c r="AC1348" s="5"/>
      <c r="AD1348" s="5"/>
      <c r="AE1348" s="5"/>
      <c r="AF1348" s="5"/>
      <c r="AG1348" s="5"/>
      <c r="AH1348" s="5"/>
      <c r="AI1348" s="1"/>
      <c r="AJ1348" s="290"/>
      <c r="AK1348" s="1"/>
      <c r="AL1348" s="291"/>
      <c r="AM1348" s="316">
        <v>605050</v>
      </c>
      <c r="AN1348" s="93"/>
      <c r="AO1348" s="279" t="str">
        <f t="shared" si="917"/>
        <v>埼玉県入間郡越生町大字小杉６８１－５　４区画</v>
      </c>
      <c r="AP1348" s="392"/>
      <c r="AQ1348" s="5"/>
      <c r="AR1348" s="93"/>
      <c r="AS1348" s="5"/>
      <c r="AT1348" s="93"/>
      <c r="AU1348" s="5"/>
      <c r="AV1348" s="93"/>
      <c r="AW1348" s="292"/>
      <c r="AX1348" s="279"/>
      <c r="AY1348" s="392">
        <f t="shared" si="920"/>
        <v>0</v>
      </c>
      <c r="AZ1348" s="93"/>
      <c r="BA1348" s="279"/>
      <c r="BB1348" s="278"/>
      <c r="BC1348" s="10"/>
      <c r="BD1348" s="5"/>
      <c r="BE1348" s="279"/>
      <c r="BF1348" s="279"/>
      <c r="BG1348" s="279"/>
      <c r="BH1348" s="279"/>
      <c r="BI1348" s="279"/>
      <c r="BJ1348" s="279"/>
      <c r="BK1348" s="279"/>
      <c r="BL1348" s="279"/>
      <c r="BM1348" s="279"/>
      <c r="BN1348" s="279"/>
      <c r="BO1348" s="279"/>
      <c r="BP1348" s="279"/>
      <c r="BQ1348" s="279"/>
      <c r="BR1348" s="279"/>
      <c r="BT1348" s="275"/>
      <c r="BV1348" s="493"/>
    </row>
    <row r="1349" spans="1:74" s="274" customFormat="1" ht="31.5" customHeight="1" x14ac:dyDescent="0.35">
      <c r="A1349" s="283"/>
      <c r="B1349" s="284"/>
      <c r="C1349" s="11"/>
      <c r="D1349" s="285"/>
      <c r="E1349" s="285"/>
      <c r="F1349" s="287" t="s">
        <v>3929</v>
      </c>
      <c r="G1349" s="287"/>
      <c r="H1349" s="287" t="s">
        <v>3929</v>
      </c>
      <c r="I1349" s="286"/>
      <c r="J1349" s="286"/>
      <c r="K1349" s="286"/>
      <c r="L1349" s="286"/>
      <c r="M1349" s="288"/>
      <c r="N1349" s="4" t="s">
        <v>3930</v>
      </c>
      <c r="O1349" s="4"/>
      <c r="P1349" s="285"/>
      <c r="Q1349" s="4"/>
      <c r="R1349" s="279"/>
      <c r="S1349" s="278" t="s">
        <v>1854</v>
      </c>
      <c r="T1349" s="285"/>
      <c r="U1349" s="5"/>
      <c r="V1349" s="426">
        <v>1</v>
      </c>
      <c r="W1349" s="403"/>
      <c r="X1349" s="289"/>
      <c r="Y1349" s="426" t="s">
        <v>4427</v>
      </c>
      <c r="Z1349" s="486" t="s">
        <v>4607</v>
      </c>
      <c r="AA1349" s="486" t="s">
        <v>4607</v>
      </c>
      <c r="AB1349" s="486" t="s">
        <v>4576</v>
      </c>
      <c r="AC1349" s="5"/>
      <c r="AD1349" s="5"/>
      <c r="AE1349" s="5"/>
      <c r="AF1349" s="5"/>
      <c r="AG1349" s="5"/>
      <c r="AH1349" s="5"/>
      <c r="AI1349" s="1"/>
      <c r="AJ1349" s="290"/>
      <c r="AK1349" s="1"/>
      <c r="AL1349" s="291"/>
      <c r="AM1349" s="316">
        <v>605050</v>
      </c>
      <c r="AN1349" s="93"/>
      <c r="AO1349" s="279" t="str">
        <f t="shared" si="917"/>
        <v>埼玉県入間郡越生町大字小杉６８１－５　５区画</v>
      </c>
      <c r="AP1349" s="392"/>
      <c r="AQ1349" s="5"/>
      <c r="AR1349" s="93"/>
      <c r="AS1349" s="5"/>
      <c r="AT1349" s="93"/>
      <c r="AU1349" s="5"/>
      <c r="AV1349" s="93"/>
      <c r="AW1349" s="292"/>
      <c r="AX1349" s="279"/>
      <c r="AY1349" s="392">
        <f t="shared" si="920"/>
        <v>0</v>
      </c>
      <c r="AZ1349" s="93"/>
      <c r="BA1349" s="279"/>
      <c r="BB1349" s="278"/>
      <c r="BC1349" s="10"/>
      <c r="BD1349" s="5"/>
      <c r="BE1349" s="279"/>
      <c r="BF1349" s="279"/>
      <c r="BG1349" s="279"/>
      <c r="BH1349" s="279"/>
      <c r="BI1349" s="279"/>
      <c r="BJ1349" s="279"/>
      <c r="BK1349" s="279"/>
      <c r="BL1349" s="279"/>
      <c r="BM1349" s="279"/>
      <c r="BN1349" s="279"/>
      <c r="BO1349" s="279"/>
      <c r="BP1349" s="279"/>
      <c r="BQ1349" s="279"/>
      <c r="BR1349" s="279"/>
      <c r="BT1349" s="275"/>
      <c r="BV1349" s="493"/>
    </row>
    <row r="1350" spans="1:74" s="274" customFormat="1" ht="31.5" customHeight="1" x14ac:dyDescent="0.35">
      <c r="A1350" s="283"/>
      <c r="B1350" s="284"/>
      <c r="C1350" s="11"/>
      <c r="D1350" s="285"/>
      <c r="E1350" s="285"/>
      <c r="F1350" s="287" t="s">
        <v>3931</v>
      </c>
      <c r="G1350" s="287"/>
      <c r="H1350" s="287" t="s">
        <v>3931</v>
      </c>
      <c r="I1350" s="286"/>
      <c r="J1350" s="286"/>
      <c r="K1350" s="286"/>
      <c r="L1350" s="286"/>
      <c r="M1350" s="288"/>
      <c r="N1350" s="4" t="s">
        <v>3932</v>
      </c>
      <c r="O1350" s="4"/>
      <c r="P1350" s="285"/>
      <c r="Q1350" s="4"/>
      <c r="R1350" s="279"/>
      <c r="S1350" s="278" t="s">
        <v>1854</v>
      </c>
      <c r="T1350" s="285"/>
      <c r="U1350" s="5"/>
      <c r="V1350" s="426">
        <v>1</v>
      </c>
      <c r="W1350" s="403"/>
      <c r="X1350" s="289"/>
      <c r="Y1350" s="426" t="s">
        <v>4427</v>
      </c>
      <c r="Z1350" s="486" t="s">
        <v>4607</v>
      </c>
      <c r="AA1350" s="486" t="s">
        <v>4607</v>
      </c>
      <c r="AB1350" s="486" t="s">
        <v>4576</v>
      </c>
      <c r="AC1350" s="5"/>
      <c r="AD1350" s="5"/>
      <c r="AE1350" s="5"/>
      <c r="AF1350" s="5"/>
      <c r="AG1350" s="5"/>
      <c r="AH1350" s="5"/>
      <c r="AI1350" s="1"/>
      <c r="AJ1350" s="290"/>
      <c r="AK1350" s="1"/>
      <c r="AL1350" s="291"/>
      <c r="AM1350" s="316">
        <v>605050</v>
      </c>
      <c r="AN1350" s="93"/>
      <c r="AO1350" s="279" t="str">
        <f t="shared" si="917"/>
        <v>埼玉県入間郡越生町大字小杉６８１－５　６区画</v>
      </c>
      <c r="AP1350" s="392"/>
      <c r="AQ1350" s="5"/>
      <c r="AR1350" s="93"/>
      <c r="AS1350" s="5"/>
      <c r="AT1350" s="93"/>
      <c r="AU1350" s="5"/>
      <c r="AV1350" s="93"/>
      <c r="AW1350" s="292"/>
      <c r="AX1350" s="279"/>
      <c r="AY1350" s="392">
        <f t="shared" si="920"/>
        <v>0</v>
      </c>
      <c r="AZ1350" s="93"/>
      <c r="BA1350" s="279"/>
      <c r="BB1350" s="278"/>
      <c r="BC1350" s="10"/>
      <c r="BD1350" s="5"/>
      <c r="BE1350" s="279"/>
      <c r="BF1350" s="279"/>
      <c r="BG1350" s="279"/>
      <c r="BH1350" s="279"/>
      <c r="BI1350" s="279"/>
      <c r="BJ1350" s="279"/>
      <c r="BK1350" s="279"/>
      <c r="BL1350" s="279"/>
      <c r="BM1350" s="279"/>
      <c r="BN1350" s="279"/>
      <c r="BO1350" s="279"/>
      <c r="BP1350" s="279"/>
      <c r="BQ1350" s="279"/>
      <c r="BR1350" s="279"/>
      <c r="BT1350" s="275"/>
      <c r="BV1350" s="493"/>
    </row>
    <row r="1351" spans="1:74" s="274" customFormat="1" ht="31.5" customHeight="1" x14ac:dyDescent="0.35">
      <c r="A1351" s="283"/>
      <c r="B1351" s="284"/>
      <c r="C1351" s="11"/>
      <c r="D1351" s="285"/>
      <c r="E1351" s="285"/>
      <c r="F1351" s="287" t="s">
        <v>3933</v>
      </c>
      <c r="G1351" s="287"/>
      <c r="H1351" s="287" t="s">
        <v>3933</v>
      </c>
      <c r="I1351" s="286"/>
      <c r="J1351" s="286"/>
      <c r="K1351" s="286"/>
      <c r="L1351" s="286"/>
      <c r="M1351" s="288"/>
      <c r="N1351" s="4" t="s">
        <v>3934</v>
      </c>
      <c r="O1351" s="4"/>
      <c r="P1351" s="285"/>
      <c r="Q1351" s="4"/>
      <c r="R1351" s="279"/>
      <c r="S1351" s="278" t="s">
        <v>1854</v>
      </c>
      <c r="T1351" s="285"/>
      <c r="U1351" s="5"/>
      <c r="V1351" s="426">
        <v>1</v>
      </c>
      <c r="W1351" s="403"/>
      <c r="X1351" s="289"/>
      <c r="Y1351" s="426" t="s">
        <v>4427</v>
      </c>
      <c r="Z1351" s="486" t="s">
        <v>4607</v>
      </c>
      <c r="AA1351" s="486" t="s">
        <v>4607</v>
      </c>
      <c r="AB1351" s="486" t="s">
        <v>4576</v>
      </c>
      <c r="AC1351" s="5"/>
      <c r="AD1351" s="5"/>
      <c r="AE1351" s="5"/>
      <c r="AF1351" s="5"/>
      <c r="AG1351" s="5"/>
      <c r="AH1351" s="5"/>
      <c r="AI1351" s="1"/>
      <c r="AJ1351" s="290"/>
      <c r="AK1351" s="1"/>
      <c r="AL1351" s="291"/>
      <c r="AM1351" s="316">
        <v>605050</v>
      </c>
      <c r="AN1351" s="93"/>
      <c r="AO1351" s="279" t="str">
        <f t="shared" si="917"/>
        <v>埼玉県入間郡越生町大字小杉６８１－５　７区画</v>
      </c>
      <c r="AP1351" s="392"/>
      <c r="AQ1351" s="5"/>
      <c r="AR1351" s="93"/>
      <c r="AS1351" s="5"/>
      <c r="AT1351" s="93"/>
      <c r="AU1351" s="5"/>
      <c r="AV1351" s="93"/>
      <c r="AW1351" s="292"/>
      <c r="AX1351" s="279"/>
      <c r="AY1351" s="392">
        <f t="shared" si="920"/>
        <v>0</v>
      </c>
      <c r="AZ1351" s="93"/>
      <c r="BA1351" s="279"/>
      <c r="BB1351" s="278"/>
      <c r="BC1351" s="10"/>
      <c r="BD1351" s="5"/>
      <c r="BE1351" s="279"/>
      <c r="BF1351" s="279"/>
      <c r="BG1351" s="279"/>
      <c r="BH1351" s="279"/>
      <c r="BI1351" s="279"/>
      <c r="BJ1351" s="279"/>
      <c r="BK1351" s="279"/>
      <c r="BL1351" s="279"/>
      <c r="BM1351" s="279"/>
      <c r="BN1351" s="279"/>
      <c r="BO1351" s="279"/>
      <c r="BP1351" s="279"/>
      <c r="BQ1351" s="279"/>
      <c r="BR1351" s="279"/>
      <c r="BT1351" s="275"/>
      <c r="BV1351" s="493"/>
    </row>
    <row r="1352" spans="1:74" s="274" customFormat="1" ht="31.5" customHeight="1" x14ac:dyDescent="0.35">
      <c r="A1352" s="283"/>
      <c r="B1352" s="284"/>
      <c r="C1352" s="11"/>
      <c r="D1352" s="285"/>
      <c r="E1352" s="285"/>
      <c r="F1352" s="287" t="s">
        <v>3935</v>
      </c>
      <c r="G1352" s="287"/>
      <c r="H1352" s="287" t="s">
        <v>3935</v>
      </c>
      <c r="I1352" s="286"/>
      <c r="J1352" s="286"/>
      <c r="K1352" s="286"/>
      <c r="L1352" s="286"/>
      <c r="M1352" s="288"/>
      <c r="N1352" s="4" t="s">
        <v>3936</v>
      </c>
      <c r="O1352" s="4"/>
      <c r="P1352" s="285"/>
      <c r="Q1352" s="4"/>
      <c r="R1352" s="279"/>
      <c r="S1352" s="278" t="s">
        <v>1854</v>
      </c>
      <c r="T1352" s="285"/>
      <c r="U1352" s="5"/>
      <c r="V1352" s="426">
        <v>1</v>
      </c>
      <c r="W1352" s="403"/>
      <c r="X1352" s="289"/>
      <c r="Y1352" s="426" t="s">
        <v>4427</v>
      </c>
      <c r="Z1352" s="486" t="s">
        <v>4607</v>
      </c>
      <c r="AA1352" s="486" t="s">
        <v>4607</v>
      </c>
      <c r="AB1352" s="486" t="s">
        <v>4576</v>
      </c>
      <c r="AC1352" s="5"/>
      <c r="AD1352" s="5"/>
      <c r="AE1352" s="5"/>
      <c r="AF1352" s="5"/>
      <c r="AG1352" s="5"/>
      <c r="AH1352" s="5"/>
      <c r="AI1352" s="1"/>
      <c r="AJ1352" s="290"/>
      <c r="AK1352" s="1"/>
      <c r="AL1352" s="291"/>
      <c r="AM1352" s="316">
        <v>605050</v>
      </c>
      <c r="AN1352" s="93"/>
      <c r="AO1352" s="279" t="str">
        <f t="shared" si="917"/>
        <v>埼玉県入間郡越生町大字小杉６８１－５　８区画</v>
      </c>
      <c r="AP1352" s="392"/>
      <c r="AQ1352" s="5"/>
      <c r="AR1352" s="93"/>
      <c r="AS1352" s="5"/>
      <c r="AT1352" s="93"/>
      <c r="AU1352" s="5"/>
      <c r="AV1352" s="93"/>
      <c r="AW1352" s="292"/>
      <c r="AX1352" s="279"/>
      <c r="AY1352" s="392">
        <f t="shared" si="920"/>
        <v>0</v>
      </c>
      <c r="AZ1352" s="93"/>
      <c r="BA1352" s="279"/>
      <c r="BB1352" s="278"/>
      <c r="BC1352" s="10"/>
      <c r="BD1352" s="5"/>
      <c r="BE1352" s="279"/>
      <c r="BF1352" s="279"/>
      <c r="BG1352" s="279"/>
      <c r="BH1352" s="279"/>
      <c r="BI1352" s="279"/>
      <c r="BJ1352" s="279"/>
      <c r="BK1352" s="279"/>
      <c r="BL1352" s="279"/>
      <c r="BM1352" s="279"/>
      <c r="BN1352" s="279"/>
      <c r="BO1352" s="279"/>
      <c r="BP1352" s="279"/>
      <c r="BQ1352" s="279"/>
      <c r="BR1352" s="279"/>
      <c r="BT1352" s="275"/>
      <c r="BV1352" s="493"/>
    </row>
    <row r="1353" spans="1:74" s="274" customFormat="1" ht="31.5" customHeight="1" x14ac:dyDescent="0.35">
      <c r="A1353" s="283"/>
      <c r="B1353" s="284"/>
      <c r="C1353" s="11"/>
      <c r="D1353" s="285"/>
      <c r="E1353" s="285"/>
      <c r="F1353" s="287" t="s">
        <v>3937</v>
      </c>
      <c r="G1353" s="287"/>
      <c r="H1353" s="287" t="s">
        <v>3937</v>
      </c>
      <c r="I1353" s="286"/>
      <c r="J1353" s="286"/>
      <c r="K1353" s="286"/>
      <c r="L1353" s="286"/>
      <c r="M1353" s="288"/>
      <c r="N1353" s="4" t="s">
        <v>3938</v>
      </c>
      <c r="O1353" s="4"/>
      <c r="P1353" s="285"/>
      <c r="Q1353" s="4"/>
      <c r="R1353" s="279"/>
      <c r="S1353" s="278" t="s">
        <v>1854</v>
      </c>
      <c r="T1353" s="285"/>
      <c r="U1353" s="5"/>
      <c r="V1353" s="426">
        <v>1</v>
      </c>
      <c r="W1353" s="403"/>
      <c r="X1353" s="289"/>
      <c r="Y1353" s="426" t="s">
        <v>4427</v>
      </c>
      <c r="Z1353" s="486" t="s">
        <v>4607</v>
      </c>
      <c r="AA1353" s="486" t="s">
        <v>4607</v>
      </c>
      <c r="AB1353" s="486" t="s">
        <v>4576</v>
      </c>
      <c r="AC1353" s="5"/>
      <c r="AD1353" s="5"/>
      <c r="AE1353" s="5"/>
      <c r="AF1353" s="5"/>
      <c r="AG1353" s="5"/>
      <c r="AH1353" s="5"/>
      <c r="AI1353" s="1"/>
      <c r="AJ1353" s="290"/>
      <c r="AK1353" s="1"/>
      <c r="AL1353" s="291"/>
      <c r="AM1353" s="316">
        <v>605050</v>
      </c>
      <c r="AN1353" s="93"/>
      <c r="AO1353" s="279" t="str">
        <f t="shared" si="917"/>
        <v>埼玉県入間郡越生町大字小杉６８１－５　９区画</v>
      </c>
      <c r="AP1353" s="392"/>
      <c r="AQ1353" s="5"/>
      <c r="AR1353" s="93"/>
      <c r="AS1353" s="5"/>
      <c r="AT1353" s="93"/>
      <c r="AU1353" s="5"/>
      <c r="AV1353" s="93"/>
      <c r="AW1353" s="292"/>
      <c r="AX1353" s="279"/>
      <c r="AY1353" s="392">
        <f t="shared" si="920"/>
        <v>0</v>
      </c>
      <c r="AZ1353" s="93"/>
      <c r="BA1353" s="279"/>
      <c r="BB1353" s="278"/>
      <c r="BC1353" s="10"/>
      <c r="BD1353" s="5"/>
      <c r="BE1353" s="279"/>
      <c r="BF1353" s="279"/>
      <c r="BG1353" s="279"/>
      <c r="BH1353" s="279"/>
      <c r="BI1353" s="279"/>
      <c r="BJ1353" s="279"/>
      <c r="BK1353" s="279"/>
      <c r="BL1353" s="279"/>
      <c r="BM1353" s="279"/>
      <c r="BN1353" s="279"/>
      <c r="BO1353" s="279"/>
      <c r="BP1353" s="279"/>
      <c r="BQ1353" s="279"/>
      <c r="BR1353" s="279"/>
      <c r="BT1353" s="275"/>
      <c r="BV1353" s="493"/>
    </row>
    <row r="1354" spans="1:74" s="274" customFormat="1" ht="31.5" customHeight="1" x14ac:dyDescent="0.35">
      <c r="A1354" s="283"/>
      <c r="B1354" s="284"/>
      <c r="C1354" s="11"/>
      <c r="D1354" s="285"/>
      <c r="E1354" s="285"/>
      <c r="F1354" s="287" t="s">
        <v>3939</v>
      </c>
      <c r="G1354" s="287"/>
      <c r="H1354" s="287" t="s">
        <v>3939</v>
      </c>
      <c r="I1354" s="286"/>
      <c r="J1354" s="286"/>
      <c r="K1354" s="286"/>
      <c r="L1354" s="286"/>
      <c r="M1354" s="288"/>
      <c r="N1354" s="4" t="s">
        <v>3940</v>
      </c>
      <c r="O1354" s="4"/>
      <c r="P1354" s="285"/>
      <c r="Q1354" s="4"/>
      <c r="R1354" s="279"/>
      <c r="S1354" s="278" t="s">
        <v>1854</v>
      </c>
      <c r="T1354" s="285"/>
      <c r="U1354" s="5"/>
      <c r="V1354" s="426">
        <v>1</v>
      </c>
      <c r="W1354" s="403"/>
      <c r="X1354" s="289"/>
      <c r="Y1354" s="426" t="s">
        <v>4427</v>
      </c>
      <c r="Z1354" s="486" t="s">
        <v>4607</v>
      </c>
      <c r="AA1354" s="486" t="s">
        <v>4607</v>
      </c>
      <c r="AB1354" s="486" t="s">
        <v>4576</v>
      </c>
      <c r="AC1354" s="5"/>
      <c r="AD1354" s="5"/>
      <c r="AE1354" s="5"/>
      <c r="AF1354" s="5"/>
      <c r="AG1354" s="5"/>
      <c r="AH1354" s="5"/>
      <c r="AI1354" s="1"/>
      <c r="AJ1354" s="290"/>
      <c r="AK1354" s="1"/>
      <c r="AL1354" s="291"/>
      <c r="AM1354" s="316">
        <v>605050</v>
      </c>
      <c r="AN1354" s="93"/>
      <c r="AO1354" s="279" t="str">
        <f t="shared" si="917"/>
        <v>埼玉県入間郡越生町大字小杉６８１－５　１０区画</v>
      </c>
      <c r="AP1354" s="392"/>
      <c r="AQ1354" s="5"/>
      <c r="AR1354" s="93"/>
      <c r="AS1354" s="5"/>
      <c r="AT1354" s="93"/>
      <c r="AU1354" s="5"/>
      <c r="AV1354" s="93"/>
      <c r="AW1354" s="292"/>
      <c r="AX1354" s="279"/>
      <c r="AY1354" s="392">
        <f t="shared" si="920"/>
        <v>0</v>
      </c>
      <c r="AZ1354" s="93"/>
      <c r="BA1354" s="279"/>
      <c r="BB1354" s="278"/>
      <c r="BC1354" s="10"/>
      <c r="BD1354" s="5"/>
      <c r="BE1354" s="279"/>
      <c r="BF1354" s="279"/>
      <c r="BG1354" s="279"/>
      <c r="BH1354" s="279"/>
      <c r="BI1354" s="279"/>
      <c r="BJ1354" s="279"/>
      <c r="BK1354" s="279"/>
      <c r="BL1354" s="279"/>
      <c r="BM1354" s="279"/>
      <c r="BN1354" s="279"/>
      <c r="BO1354" s="279"/>
      <c r="BP1354" s="279"/>
      <c r="BQ1354" s="279"/>
      <c r="BR1354" s="279"/>
      <c r="BT1354" s="275"/>
      <c r="BV1354" s="493"/>
    </row>
    <row r="1355" spans="1:74" s="274" customFormat="1" ht="31.5" customHeight="1" x14ac:dyDescent="0.35">
      <c r="A1355" s="283"/>
      <c r="B1355" s="284"/>
      <c r="C1355" s="11"/>
      <c r="D1355" s="285"/>
      <c r="E1355" s="285"/>
      <c r="F1355" s="287" t="s">
        <v>3941</v>
      </c>
      <c r="G1355" s="287"/>
      <c r="H1355" s="287" t="s">
        <v>3941</v>
      </c>
      <c r="I1355" s="286"/>
      <c r="J1355" s="286"/>
      <c r="K1355" s="286"/>
      <c r="L1355" s="286"/>
      <c r="M1355" s="288"/>
      <c r="N1355" s="4" t="s">
        <v>3942</v>
      </c>
      <c r="O1355" s="4"/>
      <c r="P1355" s="285"/>
      <c r="Q1355" s="4"/>
      <c r="R1355" s="279"/>
      <c r="S1355" s="278" t="s">
        <v>1854</v>
      </c>
      <c r="T1355" s="285"/>
      <c r="U1355" s="5"/>
      <c r="V1355" s="426">
        <v>1</v>
      </c>
      <c r="W1355" s="403"/>
      <c r="X1355" s="289"/>
      <c r="Y1355" s="426" t="s">
        <v>4427</v>
      </c>
      <c r="Z1355" s="486" t="s">
        <v>4607</v>
      </c>
      <c r="AA1355" s="486" t="s">
        <v>4607</v>
      </c>
      <c r="AB1355" s="486" t="s">
        <v>4576</v>
      </c>
      <c r="AC1355" s="5"/>
      <c r="AD1355" s="5"/>
      <c r="AE1355" s="5"/>
      <c r="AF1355" s="5"/>
      <c r="AG1355" s="5"/>
      <c r="AH1355" s="5"/>
      <c r="AI1355" s="1"/>
      <c r="AJ1355" s="290"/>
      <c r="AK1355" s="1"/>
      <c r="AL1355" s="291"/>
      <c r="AM1355" s="316">
        <v>605050</v>
      </c>
      <c r="AN1355" s="93"/>
      <c r="AO1355" s="279" t="str">
        <f t="shared" si="917"/>
        <v>埼玉県入間郡越生町大字小杉６８１－５　１１区画</v>
      </c>
      <c r="AP1355" s="392"/>
      <c r="AQ1355" s="5"/>
      <c r="AR1355" s="93"/>
      <c r="AS1355" s="5"/>
      <c r="AT1355" s="93"/>
      <c r="AU1355" s="5"/>
      <c r="AV1355" s="93"/>
      <c r="AW1355" s="292"/>
      <c r="AX1355" s="279"/>
      <c r="AY1355" s="392">
        <f t="shared" si="920"/>
        <v>0</v>
      </c>
      <c r="AZ1355" s="93"/>
      <c r="BA1355" s="279"/>
      <c r="BB1355" s="278"/>
      <c r="BC1355" s="10"/>
      <c r="BD1355" s="5"/>
      <c r="BE1355" s="279"/>
      <c r="BF1355" s="279"/>
      <c r="BG1355" s="279"/>
      <c r="BH1355" s="279"/>
      <c r="BI1355" s="279"/>
      <c r="BJ1355" s="279"/>
      <c r="BK1355" s="279"/>
      <c r="BL1355" s="279"/>
      <c r="BM1355" s="279"/>
      <c r="BN1355" s="279"/>
      <c r="BO1355" s="279"/>
      <c r="BP1355" s="279"/>
      <c r="BQ1355" s="279"/>
      <c r="BR1355" s="279"/>
      <c r="BT1355" s="275"/>
      <c r="BV1355" s="493"/>
    </row>
    <row r="1356" spans="1:74" s="274" customFormat="1" ht="31.5" customHeight="1" x14ac:dyDescent="0.35">
      <c r="A1356" s="283"/>
      <c r="B1356" s="284"/>
      <c r="C1356" s="11"/>
      <c r="D1356" s="285"/>
      <c r="E1356" s="285"/>
      <c r="F1356" s="287" t="s">
        <v>3943</v>
      </c>
      <c r="G1356" s="287"/>
      <c r="H1356" s="287" t="s">
        <v>3943</v>
      </c>
      <c r="I1356" s="286"/>
      <c r="J1356" s="286"/>
      <c r="K1356" s="286"/>
      <c r="L1356" s="286"/>
      <c r="M1356" s="288"/>
      <c r="N1356" s="4" t="s">
        <v>3944</v>
      </c>
      <c r="O1356" s="4"/>
      <c r="P1356" s="285"/>
      <c r="Q1356" s="4"/>
      <c r="R1356" s="279"/>
      <c r="S1356" s="278" t="s">
        <v>1854</v>
      </c>
      <c r="T1356" s="285"/>
      <c r="U1356" s="5"/>
      <c r="V1356" s="426">
        <v>1</v>
      </c>
      <c r="W1356" s="403"/>
      <c r="X1356" s="289"/>
      <c r="Y1356" s="426" t="s">
        <v>4427</v>
      </c>
      <c r="Z1356" s="486" t="s">
        <v>4607</v>
      </c>
      <c r="AA1356" s="486" t="s">
        <v>4607</v>
      </c>
      <c r="AB1356" s="486" t="s">
        <v>4576</v>
      </c>
      <c r="AC1356" s="5"/>
      <c r="AD1356" s="5"/>
      <c r="AE1356" s="5"/>
      <c r="AF1356" s="5"/>
      <c r="AG1356" s="5"/>
      <c r="AH1356" s="5"/>
      <c r="AI1356" s="1"/>
      <c r="AJ1356" s="290"/>
      <c r="AK1356" s="1"/>
      <c r="AL1356" s="291"/>
      <c r="AM1356" s="316">
        <v>605050</v>
      </c>
      <c r="AN1356" s="93"/>
      <c r="AO1356" s="279" t="str">
        <f t="shared" si="917"/>
        <v>埼玉県入間郡越生町大字小杉６８１－５　１２区画</v>
      </c>
      <c r="AP1356" s="392"/>
      <c r="AQ1356" s="5"/>
      <c r="AR1356" s="93"/>
      <c r="AS1356" s="5"/>
      <c r="AT1356" s="93"/>
      <c r="AU1356" s="5"/>
      <c r="AV1356" s="93"/>
      <c r="AW1356" s="292"/>
      <c r="AX1356" s="279"/>
      <c r="AY1356" s="392">
        <f t="shared" si="920"/>
        <v>0</v>
      </c>
      <c r="AZ1356" s="93"/>
      <c r="BA1356" s="279"/>
      <c r="BB1356" s="278"/>
      <c r="BC1356" s="10"/>
      <c r="BD1356" s="5"/>
      <c r="BE1356" s="279"/>
      <c r="BF1356" s="279"/>
      <c r="BG1356" s="279"/>
      <c r="BH1356" s="279"/>
      <c r="BI1356" s="279"/>
      <c r="BJ1356" s="279"/>
      <c r="BK1356" s="279"/>
      <c r="BL1356" s="279"/>
      <c r="BM1356" s="279"/>
      <c r="BN1356" s="279"/>
      <c r="BO1356" s="279"/>
      <c r="BP1356" s="279"/>
      <c r="BQ1356" s="279"/>
      <c r="BR1356" s="279"/>
      <c r="BT1356" s="275"/>
      <c r="BV1356" s="493"/>
    </row>
    <row r="1357" spans="1:74" s="274" customFormat="1" ht="31.5" customHeight="1" x14ac:dyDescent="0.35">
      <c r="A1357" s="283"/>
      <c r="B1357" s="284"/>
      <c r="C1357" s="11"/>
      <c r="D1357" s="285"/>
      <c r="E1357" s="285"/>
      <c r="F1357" s="287" t="s">
        <v>3945</v>
      </c>
      <c r="G1357" s="287"/>
      <c r="H1357" s="287" t="s">
        <v>3945</v>
      </c>
      <c r="I1357" s="286"/>
      <c r="J1357" s="286"/>
      <c r="K1357" s="286"/>
      <c r="L1357" s="286"/>
      <c r="M1357" s="288"/>
      <c r="N1357" s="4" t="s">
        <v>3946</v>
      </c>
      <c r="O1357" s="4"/>
      <c r="P1357" s="285"/>
      <c r="Q1357" s="4"/>
      <c r="R1357" s="279"/>
      <c r="S1357" s="278" t="s">
        <v>1854</v>
      </c>
      <c r="T1357" s="285"/>
      <c r="U1357" s="5"/>
      <c r="V1357" s="426">
        <v>1</v>
      </c>
      <c r="W1357" s="403"/>
      <c r="X1357" s="289"/>
      <c r="Y1357" s="426" t="s">
        <v>4427</v>
      </c>
      <c r="Z1357" s="486" t="s">
        <v>4607</v>
      </c>
      <c r="AA1357" s="486" t="s">
        <v>4607</v>
      </c>
      <c r="AB1357" s="486" t="s">
        <v>4576</v>
      </c>
      <c r="AC1357" s="5"/>
      <c r="AD1357" s="5"/>
      <c r="AE1357" s="5"/>
      <c r="AF1357" s="5"/>
      <c r="AG1357" s="5"/>
      <c r="AH1357" s="5"/>
      <c r="AI1357" s="1"/>
      <c r="AJ1357" s="290"/>
      <c r="AK1357" s="1"/>
      <c r="AL1357" s="291"/>
      <c r="AM1357" s="316">
        <v>605050</v>
      </c>
      <c r="AN1357" s="93"/>
      <c r="AO1357" s="279" t="str">
        <f t="shared" si="917"/>
        <v>埼玉県入間郡越生町大字小杉６８１－５　１３区画</v>
      </c>
      <c r="AP1357" s="392"/>
      <c r="AQ1357" s="5"/>
      <c r="AR1357" s="93"/>
      <c r="AS1357" s="5"/>
      <c r="AT1357" s="93"/>
      <c r="AU1357" s="5"/>
      <c r="AV1357" s="93"/>
      <c r="AW1357" s="292"/>
      <c r="AX1357" s="279"/>
      <c r="AY1357" s="392">
        <f t="shared" si="920"/>
        <v>0</v>
      </c>
      <c r="AZ1357" s="93"/>
      <c r="BA1357" s="279"/>
      <c r="BB1357" s="278"/>
      <c r="BC1357" s="10"/>
      <c r="BD1357" s="5"/>
      <c r="BE1357" s="279"/>
      <c r="BF1357" s="279"/>
      <c r="BG1357" s="279"/>
      <c r="BH1357" s="279"/>
      <c r="BI1357" s="279"/>
      <c r="BJ1357" s="279"/>
      <c r="BK1357" s="279"/>
      <c r="BL1357" s="279"/>
      <c r="BM1357" s="279"/>
      <c r="BN1357" s="279"/>
      <c r="BO1357" s="279"/>
      <c r="BP1357" s="279"/>
      <c r="BQ1357" s="279"/>
      <c r="BR1357" s="279"/>
      <c r="BT1357" s="275"/>
      <c r="BV1357" s="493"/>
    </row>
    <row r="1358" spans="1:74" s="274" customFormat="1" ht="31.5" customHeight="1" x14ac:dyDescent="0.35">
      <c r="A1358" s="283"/>
      <c r="B1358" s="284"/>
      <c r="C1358" s="11"/>
      <c r="D1358" s="285"/>
      <c r="E1358" s="285"/>
      <c r="F1358" s="287" t="s">
        <v>3947</v>
      </c>
      <c r="G1358" s="287"/>
      <c r="H1358" s="287" t="s">
        <v>3947</v>
      </c>
      <c r="I1358" s="286"/>
      <c r="J1358" s="286"/>
      <c r="K1358" s="286"/>
      <c r="L1358" s="286"/>
      <c r="M1358" s="288"/>
      <c r="N1358" s="4" t="s">
        <v>3948</v>
      </c>
      <c r="O1358" s="4"/>
      <c r="P1358" s="285"/>
      <c r="Q1358" s="4"/>
      <c r="R1358" s="279"/>
      <c r="S1358" s="278" t="s">
        <v>1854</v>
      </c>
      <c r="T1358" s="285"/>
      <c r="U1358" s="5"/>
      <c r="V1358" s="426">
        <v>1</v>
      </c>
      <c r="W1358" s="403"/>
      <c r="X1358" s="289"/>
      <c r="Y1358" s="426" t="s">
        <v>4427</v>
      </c>
      <c r="Z1358" s="486" t="s">
        <v>4607</v>
      </c>
      <c r="AA1358" s="486" t="s">
        <v>4607</v>
      </c>
      <c r="AB1358" s="486" t="s">
        <v>4576</v>
      </c>
      <c r="AC1358" s="5"/>
      <c r="AD1358" s="5"/>
      <c r="AE1358" s="5"/>
      <c r="AF1358" s="5"/>
      <c r="AG1358" s="5"/>
      <c r="AH1358" s="5"/>
      <c r="AI1358" s="1"/>
      <c r="AJ1358" s="290"/>
      <c r="AK1358" s="1"/>
      <c r="AL1358" s="291"/>
      <c r="AM1358" s="316">
        <v>605050</v>
      </c>
      <c r="AN1358" s="93"/>
      <c r="AO1358" s="279" t="str">
        <f t="shared" si="917"/>
        <v>埼玉県入間郡越生町大字小杉６８１－５　１４区画</v>
      </c>
      <c r="AP1358" s="392"/>
      <c r="AQ1358" s="5"/>
      <c r="AR1358" s="93"/>
      <c r="AS1358" s="5"/>
      <c r="AT1358" s="93"/>
      <c r="AU1358" s="5"/>
      <c r="AV1358" s="93"/>
      <c r="AW1358" s="292"/>
      <c r="AX1358" s="279"/>
      <c r="AY1358" s="392">
        <f t="shared" si="920"/>
        <v>0</v>
      </c>
      <c r="AZ1358" s="93"/>
      <c r="BA1358" s="279"/>
      <c r="BB1358" s="278"/>
      <c r="BC1358" s="10"/>
      <c r="BD1358" s="5"/>
      <c r="BE1358" s="279"/>
      <c r="BF1358" s="279"/>
      <c r="BG1358" s="279"/>
      <c r="BH1358" s="279"/>
      <c r="BI1358" s="279"/>
      <c r="BJ1358" s="279"/>
      <c r="BK1358" s="279"/>
      <c r="BL1358" s="279"/>
      <c r="BM1358" s="279"/>
      <c r="BN1358" s="279"/>
      <c r="BO1358" s="279"/>
      <c r="BP1358" s="279"/>
      <c r="BQ1358" s="279"/>
      <c r="BR1358" s="279"/>
      <c r="BT1358" s="275"/>
      <c r="BV1358" s="493"/>
    </row>
    <row r="1359" spans="1:74" s="274" customFormat="1" ht="31.5" customHeight="1" x14ac:dyDescent="0.35">
      <c r="A1359" s="283"/>
      <c r="B1359" s="284"/>
      <c r="C1359" s="11"/>
      <c r="D1359" s="285"/>
      <c r="E1359" s="285"/>
      <c r="F1359" s="287" t="s">
        <v>3949</v>
      </c>
      <c r="G1359" s="287"/>
      <c r="H1359" s="287" t="s">
        <v>3949</v>
      </c>
      <c r="I1359" s="286"/>
      <c r="J1359" s="286"/>
      <c r="K1359" s="286"/>
      <c r="L1359" s="286"/>
      <c r="M1359" s="288"/>
      <c r="N1359" s="4" t="s">
        <v>3950</v>
      </c>
      <c r="O1359" s="4"/>
      <c r="P1359" s="285"/>
      <c r="Q1359" s="4"/>
      <c r="R1359" s="279"/>
      <c r="S1359" s="278" t="s">
        <v>1854</v>
      </c>
      <c r="T1359" s="285"/>
      <c r="U1359" s="5"/>
      <c r="V1359" s="426">
        <v>1</v>
      </c>
      <c r="W1359" s="403"/>
      <c r="X1359" s="289"/>
      <c r="Y1359" s="426" t="s">
        <v>4427</v>
      </c>
      <c r="Z1359" s="486" t="s">
        <v>4607</v>
      </c>
      <c r="AA1359" s="486" t="s">
        <v>4607</v>
      </c>
      <c r="AB1359" s="486" t="s">
        <v>4576</v>
      </c>
      <c r="AC1359" s="5"/>
      <c r="AD1359" s="5"/>
      <c r="AE1359" s="5"/>
      <c r="AF1359" s="5"/>
      <c r="AG1359" s="5"/>
      <c r="AH1359" s="5"/>
      <c r="AI1359" s="1"/>
      <c r="AJ1359" s="290"/>
      <c r="AK1359" s="1"/>
      <c r="AL1359" s="291"/>
      <c r="AM1359" s="316">
        <v>605050</v>
      </c>
      <c r="AN1359" s="93"/>
      <c r="AO1359" s="279" t="str">
        <f t="shared" si="917"/>
        <v>埼玉県入間郡越生町大字小杉６８１－５　１５区画</v>
      </c>
      <c r="AP1359" s="392"/>
      <c r="AQ1359" s="5"/>
      <c r="AR1359" s="93"/>
      <c r="AS1359" s="5"/>
      <c r="AT1359" s="93"/>
      <c r="AU1359" s="5"/>
      <c r="AV1359" s="93"/>
      <c r="AW1359" s="292"/>
      <c r="AX1359" s="279"/>
      <c r="AY1359" s="392">
        <f t="shared" si="920"/>
        <v>0</v>
      </c>
      <c r="AZ1359" s="93"/>
      <c r="BA1359" s="279"/>
      <c r="BB1359" s="278"/>
      <c r="BC1359" s="10"/>
      <c r="BD1359" s="5"/>
      <c r="BE1359" s="279"/>
      <c r="BF1359" s="279"/>
      <c r="BG1359" s="279"/>
      <c r="BH1359" s="279"/>
      <c r="BI1359" s="279"/>
      <c r="BJ1359" s="279"/>
      <c r="BK1359" s="279"/>
      <c r="BL1359" s="279"/>
      <c r="BM1359" s="279"/>
      <c r="BN1359" s="279"/>
      <c r="BO1359" s="279"/>
      <c r="BP1359" s="279"/>
      <c r="BQ1359" s="279"/>
      <c r="BR1359" s="279"/>
      <c r="BT1359" s="275"/>
      <c r="BV1359" s="493"/>
    </row>
    <row r="1360" spans="1:74" s="274" customFormat="1" ht="31.5" customHeight="1" x14ac:dyDescent="0.35">
      <c r="A1360" s="283"/>
      <c r="B1360" s="284"/>
      <c r="C1360" s="11"/>
      <c r="D1360" s="285"/>
      <c r="E1360" s="285"/>
      <c r="F1360" s="287" t="s">
        <v>3951</v>
      </c>
      <c r="G1360" s="287"/>
      <c r="H1360" s="287" t="s">
        <v>3951</v>
      </c>
      <c r="I1360" s="286"/>
      <c r="J1360" s="286"/>
      <c r="K1360" s="286"/>
      <c r="L1360" s="286"/>
      <c r="M1360" s="288"/>
      <c r="N1360" s="4" t="s">
        <v>3952</v>
      </c>
      <c r="O1360" s="4"/>
      <c r="P1360" s="285"/>
      <c r="Q1360" s="4"/>
      <c r="R1360" s="279"/>
      <c r="S1360" s="278" t="s">
        <v>1854</v>
      </c>
      <c r="T1360" s="285"/>
      <c r="U1360" s="5"/>
      <c r="V1360" s="426">
        <v>1</v>
      </c>
      <c r="W1360" s="403"/>
      <c r="X1360" s="289"/>
      <c r="Y1360" s="426" t="s">
        <v>4427</v>
      </c>
      <c r="Z1360" s="486" t="s">
        <v>4607</v>
      </c>
      <c r="AA1360" s="486" t="s">
        <v>4607</v>
      </c>
      <c r="AB1360" s="486" t="s">
        <v>4576</v>
      </c>
      <c r="AC1360" s="5"/>
      <c r="AD1360" s="5"/>
      <c r="AE1360" s="5"/>
      <c r="AF1360" s="5"/>
      <c r="AG1360" s="5"/>
      <c r="AH1360" s="5"/>
      <c r="AI1360" s="1"/>
      <c r="AJ1360" s="290"/>
      <c r="AK1360" s="1"/>
      <c r="AL1360" s="291"/>
      <c r="AM1360" s="316">
        <v>605050</v>
      </c>
      <c r="AN1360" s="93"/>
      <c r="AO1360" s="279" t="str">
        <f t="shared" si="917"/>
        <v>埼玉県入間郡越生町大字小杉６８１－５　１６区画</v>
      </c>
      <c r="AP1360" s="392"/>
      <c r="AQ1360" s="5"/>
      <c r="AR1360" s="93"/>
      <c r="AS1360" s="5"/>
      <c r="AT1360" s="93"/>
      <c r="AU1360" s="5"/>
      <c r="AV1360" s="93"/>
      <c r="AW1360" s="292"/>
      <c r="AX1360" s="279"/>
      <c r="AY1360" s="392">
        <f t="shared" si="920"/>
        <v>0</v>
      </c>
      <c r="AZ1360" s="93"/>
      <c r="BA1360" s="279"/>
      <c r="BB1360" s="278"/>
      <c r="BC1360" s="10"/>
      <c r="BD1360" s="5"/>
      <c r="BE1360" s="279"/>
      <c r="BF1360" s="279"/>
      <c r="BG1360" s="279"/>
      <c r="BH1360" s="279"/>
      <c r="BI1360" s="279"/>
      <c r="BJ1360" s="279"/>
      <c r="BK1360" s="279"/>
      <c r="BL1360" s="279"/>
      <c r="BM1360" s="279"/>
      <c r="BN1360" s="279"/>
      <c r="BO1360" s="279"/>
      <c r="BP1360" s="279"/>
      <c r="BQ1360" s="279"/>
      <c r="BR1360" s="279"/>
      <c r="BT1360" s="275"/>
      <c r="BV1360" s="493"/>
    </row>
    <row r="1361" spans="1:74" s="274" customFormat="1" ht="31.5" customHeight="1" x14ac:dyDescent="0.35">
      <c r="A1361" s="283"/>
      <c r="B1361" s="284"/>
      <c r="C1361" s="11"/>
      <c r="D1361" s="285"/>
      <c r="E1361" s="285"/>
      <c r="F1361" s="287" t="s">
        <v>3953</v>
      </c>
      <c r="G1361" s="287"/>
      <c r="H1361" s="287" t="s">
        <v>3953</v>
      </c>
      <c r="I1361" s="286"/>
      <c r="J1361" s="286"/>
      <c r="K1361" s="286"/>
      <c r="L1361" s="286"/>
      <c r="M1361" s="288"/>
      <c r="N1361" s="4" t="s">
        <v>3954</v>
      </c>
      <c r="O1361" s="4"/>
      <c r="P1361" s="285"/>
      <c r="Q1361" s="4"/>
      <c r="R1361" s="279"/>
      <c r="S1361" s="278" t="s">
        <v>1854</v>
      </c>
      <c r="T1361" s="285"/>
      <c r="U1361" s="5"/>
      <c r="V1361" s="426">
        <v>1</v>
      </c>
      <c r="W1361" s="403"/>
      <c r="X1361" s="289"/>
      <c r="Y1361" s="426" t="s">
        <v>4427</v>
      </c>
      <c r="Z1361" s="486" t="s">
        <v>4607</v>
      </c>
      <c r="AA1361" s="486" t="s">
        <v>4607</v>
      </c>
      <c r="AB1361" s="486" t="s">
        <v>4576</v>
      </c>
      <c r="AC1361" s="5"/>
      <c r="AD1361" s="5"/>
      <c r="AE1361" s="5"/>
      <c r="AF1361" s="5"/>
      <c r="AG1361" s="5"/>
      <c r="AH1361" s="5"/>
      <c r="AI1361" s="1"/>
      <c r="AJ1361" s="290"/>
      <c r="AK1361" s="1"/>
      <c r="AL1361" s="291"/>
      <c r="AM1361" s="316">
        <v>605050</v>
      </c>
      <c r="AN1361" s="93"/>
      <c r="AO1361" s="279" t="str">
        <f t="shared" si="917"/>
        <v>埼玉県入間郡越生町大字小杉６８１－５　１７区画</v>
      </c>
      <c r="AP1361" s="392"/>
      <c r="AQ1361" s="5"/>
      <c r="AR1361" s="93"/>
      <c r="AS1361" s="5"/>
      <c r="AT1361" s="93"/>
      <c r="AU1361" s="5"/>
      <c r="AV1361" s="93"/>
      <c r="AW1361" s="292"/>
      <c r="AX1361" s="279"/>
      <c r="AY1361" s="392">
        <f t="shared" si="920"/>
        <v>0</v>
      </c>
      <c r="AZ1361" s="93"/>
      <c r="BA1361" s="279"/>
      <c r="BB1361" s="278"/>
      <c r="BC1361" s="10"/>
      <c r="BD1361" s="5"/>
      <c r="BE1361" s="279"/>
      <c r="BF1361" s="279"/>
      <c r="BG1361" s="279"/>
      <c r="BH1361" s="279"/>
      <c r="BI1361" s="279"/>
      <c r="BJ1361" s="279"/>
      <c r="BK1361" s="279"/>
      <c r="BL1361" s="279"/>
      <c r="BM1361" s="279"/>
      <c r="BN1361" s="279"/>
      <c r="BO1361" s="279"/>
      <c r="BP1361" s="279"/>
      <c r="BQ1361" s="279"/>
      <c r="BR1361" s="279"/>
      <c r="BT1361" s="275"/>
      <c r="BV1361" s="493"/>
    </row>
    <row r="1362" spans="1:74" s="274" customFormat="1" ht="31.5" customHeight="1" x14ac:dyDescent="0.35">
      <c r="A1362" s="283"/>
      <c r="B1362" s="284"/>
      <c r="C1362" s="11"/>
      <c r="D1362" s="285"/>
      <c r="E1362" s="285"/>
      <c r="F1362" s="287" t="s">
        <v>3955</v>
      </c>
      <c r="G1362" s="287"/>
      <c r="H1362" s="287" t="s">
        <v>3955</v>
      </c>
      <c r="I1362" s="286"/>
      <c r="J1362" s="286"/>
      <c r="K1362" s="286"/>
      <c r="L1362" s="286"/>
      <c r="M1362" s="288"/>
      <c r="N1362" s="4" t="s">
        <v>3956</v>
      </c>
      <c r="O1362" s="4"/>
      <c r="P1362" s="285"/>
      <c r="Q1362" s="4"/>
      <c r="R1362" s="279"/>
      <c r="S1362" s="278" t="s">
        <v>1854</v>
      </c>
      <c r="T1362" s="285"/>
      <c r="U1362" s="5"/>
      <c r="V1362" s="426">
        <v>1</v>
      </c>
      <c r="W1362" s="403"/>
      <c r="X1362" s="289"/>
      <c r="Y1362" s="426" t="s">
        <v>4427</v>
      </c>
      <c r="Z1362" s="486" t="s">
        <v>4607</v>
      </c>
      <c r="AA1362" s="486" t="s">
        <v>4607</v>
      </c>
      <c r="AB1362" s="486" t="s">
        <v>4576</v>
      </c>
      <c r="AC1362" s="5"/>
      <c r="AD1362" s="5"/>
      <c r="AE1362" s="5"/>
      <c r="AF1362" s="5"/>
      <c r="AG1362" s="5"/>
      <c r="AH1362" s="5"/>
      <c r="AI1362" s="1"/>
      <c r="AJ1362" s="290"/>
      <c r="AK1362" s="1"/>
      <c r="AL1362" s="291"/>
      <c r="AM1362" s="316">
        <v>605050</v>
      </c>
      <c r="AN1362" s="93"/>
      <c r="AO1362" s="279" t="str">
        <f t="shared" si="917"/>
        <v>埼玉県入間郡越生町大字小杉６８１－５　１８区画</v>
      </c>
      <c r="AP1362" s="392"/>
      <c r="AQ1362" s="5"/>
      <c r="AR1362" s="93"/>
      <c r="AS1362" s="5"/>
      <c r="AT1362" s="93"/>
      <c r="AU1362" s="5"/>
      <c r="AV1362" s="93"/>
      <c r="AW1362" s="292"/>
      <c r="AX1362" s="279"/>
      <c r="AY1362" s="392">
        <f t="shared" si="920"/>
        <v>0</v>
      </c>
      <c r="AZ1362" s="93"/>
      <c r="BA1362" s="279"/>
      <c r="BB1362" s="278"/>
      <c r="BC1362" s="10"/>
      <c r="BD1362" s="5"/>
      <c r="BE1362" s="279"/>
      <c r="BF1362" s="279"/>
      <c r="BG1362" s="279"/>
      <c r="BH1362" s="279"/>
      <c r="BI1362" s="279"/>
      <c r="BJ1362" s="279"/>
      <c r="BK1362" s="279"/>
      <c r="BL1362" s="279"/>
      <c r="BM1362" s="279"/>
      <c r="BN1362" s="279"/>
      <c r="BO1362" s="279"/>
      <c r="BP1362" s="279"/>
      <c r="BQ1362" s="279"/>
      <c r="BR1362" s="279"/>
      <c r="BT1362" s="275"/>
      <c r="BV1362" s="493"/>
    </row>
    <row r="1363" spans="1:74" s="274" customFormat="1" ht="31.5" customHeight="1" x14ac:dyDescent="0.35">
      <c r="A1363" s="283"/>
      <c r="B1363" s="284"/>
      <c r="C1363" s="11"/>
      <c r="D1363" s="285"/>
      <c r="E1363" s="285"/>
      <c r="F1363" s="287" t="s">
        <v>3957</v>
      </c>
      <c r="G1363" s="287"/>
      <c r="H1363" s="287" t="s">
        <v>3957</v>
      </c>
      <c r="I1363" s="286"/>
      <c r="J1363" s="286"/>
      <c r="K1363" s="286"/>
      <c r="L1363" s="286"/>
      <c r="M1363" s="288"/>
      <c r="N1363" s="4" t="s">
        <v>3958</v>
      </c>
      <c r="O1363" s="4"/>
      <c r="P1363" s="285"/>
      <c r="Q1363" s="4"/>
      <c r="R1363" s="279"/>
      <c r="S1363" s="278" t="s">
        <v>1854</v>
      </c>
      <c r="T1363" s="285"/>
      <c r="U1363" s="5"/>
      <c r="V1363" s="426">
        <v>1</v>
      </c>
      <c r="W1363" s="403"/>
      <c r="X1363" s="289"/>
      <c r="Y1363" s="426" t="s">
        <v>4427</v>
      </c>
      <c r="Z1363" s="486" t="s">
        <v>4607</v>
      </c>
      <c r="AA1363" s="486" t="s">
        <v>4607</v>
      </c>
      <c r="AB1363" s="486" t="s">
        <v>4576</v>
      </c>
      <c r="AC1363" s="5"/>
      <c r="AD1363" s="5"/>
      <c r="AE1363" s="5"/>
      <c r="AF1363" s="5"/>
      <c r="AG1363" s="5"/>
      <c r="AH1363" s="5"/>
      <c r="AI1363" s="1"/>
      <c r="AJ1363" s="290"/>
      <c r="AK1363" s="1"/>
      <c r="AL1363" s="291"/>
      <c r="AM1363" s="316">
        <v>605050</v>
      </c>
      <c r="AN1363" s="93"/>
      <c r="AO1363" s="279" t="str">
        <f t="shared" si="917"/>
        <v>埼玉県入間郡越生町大字小杉６８１－５　１９区画</v>
      </c>
      <c r="AP1363" s="392"/>
      <c r="AQ1363" s="5"/>
      <c r="AR1363" s="93"/>
      <c r="AS1363" s="5"/>
      <c r="AT1363" s="93"/>
      <c r="AU1363" s="5"/>
      <c r="AV1363" s="93"/>
      <c r="AW1363" s="292"/>
      <c r="AX1363" s="279"/>
      <c r="AY1363" s="392">
        <f t="shared" si="920"/>
        <v>0</v>
      </c>
      <c r="AZ1363" s="93"/>
      <c r="BA1363" s="279"/>
      <c r="BB1363" s="278"/>
      <c r="BC1363" s="10"/>
      <c r="BD1363" s="5"/>
      <c r="BE1363" s="279"/>
      <c r="BF1363" s="279"/>
      <c r="BG1363" s="279"/>
      <c r="BH1363" s="279"/>
      <c r="BI1363" s="279"/>
      <c r="BJ1363" s="279"/>
      <c r="BK1363" s="279"/>
      <c r="BL1363" s="279"/>
      <c r="BM1363" s="279"/>
      <c r="BN1363" s="279"/>
      <c r="BO1363" s="279"/>
      <c r="BP1363" s="279"/>
      <c r="BQ1363" s="279"/>
      <c r="BR1363" s="279"/>
      <c r="BT1363" s="275"/>
      <c r="BV1363" s="493"/>
    </row>
    <row r="1364" spans="1:74" s="274" customFormat="1" ht="31.5" customHeight="1" x14ac:dyDescent="0.35">
      <c r="A1364" s="283"/>
      <c r="B1364" s="284"/>
      <c r="C1364" s="11"/>
      <c r="D1364" s="285"/>
      <c r="E1364" s="285"/>
      <c r="F1364" s="287" t="s">
        <v>3959</v>
      </c>
      <c r="G1364" s="287"/>
      <c r="H1364" s="287" t="s">
        <v>3959</v>
      </c>
      <c r="I1364" s="286"/>
      <c r="J1364" s="286"/>
      <c r="K1364" s="286"/>
      <c r="L1364" s="286"/>
      <c r="M1364" s="288"/>
      <c r="N1364" s="4" t="s">
        <v>3960</v>
      </c>
      <c r="O1364" s="4"/>
      <c r="P1364" s="285"/>
      <c r="Q1364" s="4"/>
      <c r="R1364" s="279"/>
      <c r="S1364" s="278" t="s">
        <v>1854</v>
      </c>
      <c r="T1364" s="285"/>
      <c r="U1364" s="5"/>
      <c r="V1364" s="426">
        <v>1</v>
      </c>
      <c r="W1364" s="403"/>
      <c r="X1364" s="289"/>
      <c r="Y1364" s="426" t="s">
        <v>4427</v>
      </c>
      <c r="Z1364" s="486" t="s">
        <v>4607</v>
      </c>
      <c r="AA1364" s="486" t="s">
        <v>4607</v>
      </c>
      <c r="AB1364" s="486" t="s">
        <v>4576</v>
      </c>
      <c r="AC1364" s="5"/>
      <c r="AD1364" s="5"/>
      <c r="AE1364" s="5"/>
      <c r="AF1364" s="5"/>
      <c r="AG1364" s="5"/>
      <c r="AH1364" s="5"/>
      <c r="AI1364" s="1"/>
      <c r="AJ1364" s="290"/>
      <c r="AK1364" s="1"/>
      <c r="AL1364" s="291"/>
      <c r="AM1364" s="316">
        <v>605050</v>
      </c>
      <c r="AN1364" s="93"/>
      <c r="AO1364" s="279" t="str">
        <f t="shared" si="917"/>
        <v>埼玉県入間郡越生町大字小杉６８１－５　２０区画</v>
      </c>
      <c r="AP1364" s="392"/>
      <c r="AQ1364" s="5"/>
      <c r="AR1364" s="93"/>
      <c r="AS1364" s="5"/>
      <c r="AT1364" s="93"/>
      <c r="AU1364" s="5"/>
      <c r="AV1364" s="93"/>
      <c r="AW1364" s="292"/>
      <c r="AX1364" s="279"/>
      <c r="AY1364" s="392">
        <f t="shared" si="920"/>
        <v>0</v>
      </c>
      <c r="AZ1364" s="93"/>
      <c r="BA1364" s="279"/>
      <c r="BB1364" s="278"/>
      <c r="BC1364" s="10"/>
      <c r="BD1364" s="5"/>
      <c r="BE1364" s="279"/>
      <c r="BF1364" s="279"/>
      <c r="BG1364" s="279"/>
      <c r="BH1364" s="279"/>
      <c r="BI1364" s="279"/>
      <c r="BJ1364" s="279"/>
      <c r="BK1364" s="279"/>
      <c r="BL1364" s="279"/>
      <c r="BM1364" s="279"/>
      <c r="BN1364" s="279"/>
      <c r="BO1364" s="279"/>
      <c r="BP1364" s="279"/>
      <c r="BQ1364" s="279"/>
      <c r="BR1364" s="279"/>
      <c r="BT1364" s="275"/>
      <c r="BV1364" s="493"/>
    </row>
    <row r="1365" spans="1:74" s="274" customFormat="1" ht="31.5" customHeight="1" x14ac:dyDescent="0.35">
      <c r="A1365" s="283"/>
      <c r="B1365" s="284"/>
      <c r="C1365" s="11"/>
      <c r="D1365" s="285"/>
      <c r="E1365" s="285"/>
      <c r="F1365" s="287" t="s">
        <v>3961</v>
      </c>
      <c r="G1365" s="287"/>
      <c r="H1365" s="287" t="s">
        <v>3961</v>
      </c>
      <c r="I1365" s="286"/>
      <c r="J1365" s="286"/>
      <c r="K1365" s="286"/>
      <c r="L1365" s="286"/>
      <c r="M1365" s="288"/>
      <c r="N1365" s="4" t="s">
        <v>3962</v>
      </c>
      <c r="O1365" s="4"/>
      <c r="P1365" s="285"/>
      <c r="Q1365" s="4"/>
      <c r="R1365" s="279"/>
      <c r="S1365" s="278" t="s">
        <v>1854</v>
      </c>
      <c r="T1365" s="285"/>
      <c r="U1365" s="5"/>
      <c r="V1365" s="426">
        <v>1</v>
      </c>
      <c r="W1365" s="403"/>
      <c r="X1365" s="289"/>
      <c r="Y1365" s="426" t="s">
        <v>4427</v>
      </c>
      <c r="Z1365" s="486" t="s">
        <v>4607</v>
      </c>
      <c r="AA1365" s="486" t="s">
        <v>4607</v>
      </c>
      <c r="AB1365" s="486" t="s">
        <v>4576</v>
      </c>
      <c r="AC1365" s="5"/>
      <c r="AD1365" s="5"/>
      <c r="AE1365" s="5"/>
      <c r="AF1365" s="5"/>
      <c r="AG1365" s="5"/>
      <c r="AH1365" s="5"/>
      <c r="AI1365" s="1"/>
      <c r="AJ1365" s="290"/>
      <c r="AK1365" s="1"/>
      <c r="AL1365" s="291"/>
      <c r="AM1365" s="316">
        <v>605050</v>
      </c>
      <c r="AN1365" s="93"/>
      <c r="AO1365" s="279" t="str">
        <f t="shared" si="917"/>
        <v>埼玉県入間郡越生町大字小杉６８１－５　２１区画</v>
      </c>
      <c r="AP1365" s="392"/>
      <c r="AQ1365" s="5"/>
      <c r="AR1365" s="93"/>
      <c r="AS1365" s="5"/>
      <c r="AT1365" s="93"/>
      <c r="AU1365" s="5"/>
      <c r="AV1365" s="93"/>
      <c r="AW1365" s="292"/>
      <c r="AX1365" s="279"/>
      <c r="AY1365" s="392">
        <f t="shared" si="920"/>
        <v>0</v>
      </c>
      <c r="AZ1365" s="93"/>
      <c r="BA1365" s="279"/>
      <c r="BB1365" s="278"/>
      <c r="BC1365" s="10"/>
      <c r="BD1365" s="5"/>
      <c r="BE1365" s="279"/>
      <c r="BF1365" s="279"/>
      <c r="BG1365" s="279"/>
      <c r="BH1365" s="279"/>
      <c r="BI1365" s="279"/>
      <c r="BJ1365" s="279"/>
      <c r="BK1365" s="279"/>
      <c r="BL1365" s="279"/>
      <c r="BM1365" s="279"/>
      <c r="BN1365" s="279"/>
      <c r="BO1365" s="279"/>
      <c r="BP1365" s="279"/>
      <c r="BQ1365" s="279"/>
      <c r="BR1365" s="279"/>
      <c r="BT1365" s="275"/>
      <c r="BV1365" s="493"/>
    </row>
    <row r="1366" spans="1:74" s="274" customFormat="1" ht="31.5" customHeight="1" x14ac:dyDescent="0.35">
      <c r="A1366" s="283"/>
      <c r="B1366" s="284"/>
      <c r="C1366" s="11"/>
      <c r="D1366" s="285"/>
      <c r="E1366" s="285"/>
      <c r="F1366" s="287" t="s">
        <v>3963</v>
      </c>
      <c r="G1366" s="287"/>
      <c r="H1366" s="287" t="s">
        <v>3963</v>
      </c>
      <c r="I1366" s="286"/>
      <c r="J1366" s="286"/>
      <c r="K1366" s="286"/>
      <c r="L1366" s="286"/>
      <c r="M1366" s="288"/>
      <c r="N1366" s="4" t="s">
        <v>4637</v>
      </c>
      <c r="O1366" s="4"/>
      <c r="P1366" s="285"/>
      <c r="Q1366" s="4"/>
      <c r="R1366" s="279"/>
      <c r="S1366" s="278" t="s">
        <v>1854</v>
      </c>
      <c r="T1366" s="285"/>
      <c r="U1366" s="5"/>
      <c r="V1366" s="426"/>
      <c r="W1366" s="403"/>
      <c r="X1366" s="289"/>
      <c r="Y1366" s="278" t="s">
        <v>4432</v>
      </c>
      <c r="Z1366" s="486" t="s">
        <v>4432</v>
      </c>
      <c r="AA1366" s="486"/>
      <c r="AB1366" s="486"/>
      <c r="AC1366" s="5"/>
      <c r="AD1366" s="5"/>
      <c r="AE1366" s="5"/>
      <c r="AF1366" s="5"/>
      <c r="AG1366" s="5"/>
      <c r="AH1366" s="5"/>
      <c r="AI1366" s="1"/>
      <c r="AJ1366" s="290"/>
      <c r="AK1366" s="1"/>
      <c r="AL1366" s="291"/>
      <c r="AM1366" s="316">
        <v>601000</v>
      </c>
      <c r="AN1366" s="93"/>
      <c r="AO1366" s="279" t="str">
        <f t="shared" si="917"/>
        <v>埼玉県大里郡寄居町大字折原字堂ノ上１５０４－１</v>
      </c>
      <c r="AP1366" s="392"/>
      <c r="AQ1366" s="5"/>
      <c r="AR1366" s="93"/>
      <c r="AS1366" s="5"/>
      <c r="AT1366" s="93"/>
      <c r="AU1366" s="5"/>
      <c r="AV1366" s="93"/>
      <c r="AW1366" s="292"/>
      <c r="AX1366" s="279"/>
      <c r="AY1366" s="392">
        <f t="shared" si="920"/>
        <v>0</v>
      </c>
      <c r="AZ1366" s="93"/>
      <c r="BA1366" s="279"/>
      <c r="BB1366" s="278"/>
      <c r="BC1366" s="10"/>
      <c r="BD1366" s="5"/>
      <c r="BE1366" s="279"/>
      <c r="BF1366" s="279"/>
      <c r="BG1366" s="279"/>
      <c r="BH1366" s="279"/>
      <c r="BI1366" s="279"/>
      <c r="BJ1366" s="279"/>
      <c r="BK1366" s="279"/>
      <c r="BL1366" s="279"/>
      <c r="BM1366" s="279"/>
      <c r="BN1366" s="279"/>
      <c r="BO1366" s="279"/>
      <c r="BP1366" s="279"/>
      <c r="BQ1366" s="279"/>
      <c r="BR1366" s="279"/>
      <c r="BT1366" s="275"/>
      <c r="BV1366" s="493" t="s">
        <v>4639</v>
      </c>
    </row>
    <row r="1367" spans="1:74" s="274" customFormat="1" ht="31.5" customHeight="1" x14ac:dyDescent="0.35">
      <c r="A1367" s="283"/>
      <c r="B1367" s="284"/>
      <c r="C1367" s="11"/>
      <c r="D1367" s="285"/>
      <c r="E1367" s="285"/>
      <c r="F1367" s="287" t="s">
        <v>3964</v>
      </c>
      <c r="G1367" s="287"/>
      <c r="H1367" s="287" t="s">
        <v>3964</v>
      </c>
      <c r="I1367" s="286"/>
      <c r="J1367" s="286"/>
      <c r="K1367" s="286"/>
      <c r="L1367" s="286"/>
      <c r="M1367" s="288"/>
      <c r="N1367" s="4" t="s">
        <v>4638</v>
      </c>
      <c r="O1367" s="4"/>
      <c r="P1367" s="285"/>
      <c r="Q1367" s="4"/>
      <c r="R1367" s="279"/>
      <c r="S1367" s="278" t="s">
        <v>1854</v>
      </c>
      <c r="T1367" s="285"/>
      <c r="U1367" s="5"/>
      <c r="V1367" s="426"/>
      <c r="W1367" s="403"/>
      <c r="X1367" s="289"/>
      <c r="Y1367" s="278" t="s">
        <v>4432</v>
      </c>
      <c r="Z1367" s="486" t="s">
        <v>4432</v>
      </c>
      <c r="AA1367" s="486"/>
      <c r="AB1367" s="486"/>
      <c r="AC1367" s="5"/>
      <c r="AD1367" s="5"/>
      <c r="AE1367" s="5"/>
      <c r="AF1367" s="5"/>
      <c r="AG1367" s="5"/>
      <c r="AH1367" s="5"/>
      <c r="AI1367" s="1"/>
      <c r="AJ1367" s="290"/>
      <c r="AK1367" s="1"/>
      <c r="AL1367" s="291"/>
      <c r="AM1367" s="316">
        <v>45800</v>
      </c>
      <c r="AN1367" s="93"/>
      <c r="AO1367" s="279" t="str">
        <f t="shared" si="917"/>
        <v>埼玉県大里郡寄居町大字折原字上平道下１４０４－１</v>
      </c>
      <c r="AP1367" s="392"/>
      <c r="AQ1367" s="5"/>
      <c r="AR1367" s="93"/>
      <c r="AS1367" s="5"/>
      <c r="AT1367" s="93"/>
      <c r="AU1367" s="5"/>
      <c r="AV1367" s="93"/>
      <c r="AW1367" s="292"/>
      <c r="AX1367" s="279"/>
      <c r="AY1367" s="392">
        <f t="shared" si="920"/>
        <v>0</v>
      </c>
      <c r="AZ1367" s="93"/>
      <c r="BA1367" s="279"/>
      <c r="BB1367" s="278"/>
      <c r="BC1367" s="10"/>
      <c r="BD1367" s="5"/>
      <c r="BE1367" s="279"/>
      <c r="BF1367" s="279"/>
      <c r="BG1367" s="279"/>
      <c r="BH1367" s="279"/>
      <c r="BI1367" s="279"/>
      <c r="BJ1367" s="279"/>
      <c r="BK1367" s="279"/>
      <c r="BL1367" s="279"/>
      <c r="BM1367" s="279"/>
      <c r="BN1367" s="279"/>
      <c r="BO1367" s="279"/>
      <c r="BP1367" s="279"/>
      <c r="BQ1367" s="279"/>
      <c r="BR1367" s="279"/>
      <c r="BT1367" s="275"/>
      <c r="BV1367" s="493" t="s">
        <v>4640</v>
      </c>
    </row>
    <row r="1368" spans="1:74" s="274" customFormat="1" ht="31.5" customHeight="1" x14ac:dyDescent="0.35">
      <c r="A1368" s="283"/>
      <c r="B1368" s="284"/>
      <c r="C1368" s="11"/>
      <c r="D1368" s="285"/>
      <c r="E1368" s="285"/>
      <c r="F1368" s="287" t="s">
        <v>2863</v>
      </c>
      <c r="G1368" s="287"/>
      <c r="H1368" s="287" t="s">
        <v>2863</v>
      </c>
      <c r="I1368" s="286"/>
      <c r="J1368" s="286"/>
      <c r="K1368" s="286"/>
      <c r="L1368" s="286"/>
      <c r="M1368" s="288"/>
      <c r="N1368" s="4" t="s">
        <v>3747</v>
      </c>
      <c r="O1368" s="4"/>
      <c r="P1368" s="285"/>
      <c r="Q1368" s="4"/>
      <c r="R1368" s="279"/>
      <c r="S1368" s="278" t="s">
        <v>1854</v>
      </c>
      <c r="T1368" s="285"/>
      <c r="U1368" s="5"/>
      <c r="V1368" s="426">
        <v>1</v>
      </c>
      <c r="W1368" s="403"/>
      <c r="X1368" s="289"/>
      <c r="Y1368" s="278" t="s">
        <v>4432</v>
      </c>
      <c r="Z1368" s="486" t="s">
        <v>4432</v>
      </c>
      <c r="AA1368" s="486"/>
      <c r="AB1368" s="486"/>
      <c r="AC1368" s="1" t="s">
        <v>4490</v>
      </c>
      <c r="AD1368" s="5"/>
      <c r="AE1368" s="5"/>
      <c r="AF1368" s="5"/>
      <c r="AG1368" s="5"/>
      <c r="AH1368" s="5"/>
      <c r="AI1368" s="1"/>
      <c r="AJ1368" s="290"/>
      <c r="AK1368" s="1"/>
      <c r="AL1368" s="291"/>
      <c r="AM1368" s="316">
        <v>573705</v>
      </c>
      <c r="AN1368" s="93"/>
      <c r="AO1368" s="279" t="str">
        <f t="shared" si="917"/>
        <v>東京都大島町差木地字クダッチ980-3</v>
      </c>
      <c r="AP1368" s="392"/>
      <c r="AQ1368" s="5"/>
      <c r="AR1368" s="93"/>
      <c r="AS1368" s="5"/>
      <c r="AT1368" s="93"/>
      <c r="AU1368" s="5"/>
      <c r="AV1368" s="93"/>
      <c r="AW1368" s="292"/>
      <c r="AX1368" s="279"/>
      <c r="AY1368" s="392">
        <f t="shared" si="920"/>
        <v>0</v>
      </c>
      <c r="AZ1368" s="93">
        <v>0</v>
      </c>
      <c r="BA1368" s="279"/>
      <c r="BB1368" s="278"/>
      <c r="BC1368" s="10"/>
      <c r="BD1368" s="5"/>
      <c r="BE1368" s="279"/>
      <c r="BF1368" s="279"/>
      <c r="BG1368" s="279"/>
      <c r="BH1368" s="279"/>
      <c r="BI1368" s="279"/>
      <c r="BJ1368" s="279"/>
      <c r="BK1368" s="279"/>
      <c r="BL1368" s="279"/>
      <c r="BM1368" s="279"/>
      <c r="BN1368" s="279"/>
      <c r="BO1368" s="279"/>
      <c r="BP1368" s="279"/>
      <c r="BQ1368" s="279"/>
      <c r="BR1368" s="279"/>
      <c r="BT1368" s="275"/>
      <c r="BV1368" s="493"/>
    </row>
    <row r="1369" spans="1:74" s="274" customFormat="1" ht="31.5" customHeight="1" x14ac:dyDescent="0.35">
      <c r="A1369" s="283"/>
      <c r="B1369" s="284"/>
      <c r="C1369" s="11"/>
      <c r="D1369" s="285"/>
      <c r="E1369" s="285"/>
      <c r="F1369" s="287" t="s">
        <v>3965</v>
      </c>
      <c r="G1369" s="287"/>
      <c r="H1369" s="287" t="s">
        <v>3965</v>
      </c>
      <c r="I1369" s="286"/>
      <c r="J1369" s="286"/>
      <c r="K1369" s="286"/>
      <c r="L1369" s="286"/>
      <c r="M1369" s="288"/>
      <c r="N1369" s="4" t="s">
        <v>3966</v>
      </c>
      <c r="O1369" s="4"/>
      <c r="P1369" s="285"/>
      <c r="Q1369" s="4"/>
      <c r="R1369" s="279"/>
      <c r="S1369" s="278" t="s">
        <v>1854</v>
      </c>
      <c r="T1369" s="285"/>
      <c r="U1369" s="5"/>
      <c r="V1369" s="426">
        <v>1</v>
      </c>
      <c r="W1369" s="403"/>
      <c r="X1369" s="289"/>
      <c r="Y1369" s="278" t="s">
        <v>4432</v>
      </c>
      <c r="Z1369" s="486" t="s">
        <v>4432</v>
      </c>
      <c r="AA1369" s="486"/>
      <c r="AB1369" s="486"/>
      <c r="AC1369" s="1" t="s">
        <v>4490</v>
      </c>
      <c r="AD1369" s="5"/>
      <c r="AE1369" s="5"/>
      <c r="AF1369" s="5"/>
      <c r="AG1369" s="5"/>
      <c r="AH1369" s="5"/>
      <c r="AI1369" s="1"/>
      <c r="AJ1369" s="290"/>
      <c r="AK1369" s="1"/>
      <c r="AL1369" s="291"/>
      <c r="AM1369" s="316">
        <v>101627</v>
      </c>
      <c r="AN1369" s="93"/>
      <c r="AO1369" s="279" t="str">
        <f t="shared" si="917"/>
        <v>東京都八丈島八丈町三根５８９４－４２</v>
      </c>
      <c r="AP1369" s="392"/>
      <c r="AQ1369" s="5"/>
      <c r="AR1369" s="93"/>
      <c r="AS1369" s="5"/>
      <c r="AT1369" s="93"/>
      <c r="AU1369" s="5"/>
      <c r="AV1369" s="93"/>
      <c r="AW1369" s="292"/>
      <c r="AX1369" s="279"/>
      <c r="AY1369" s="392">
        <f t="shared" si="920"/>
        <v>0</v>
      </c>
      <c r="AZ1369" s="93">
        <v>0</v>
      </c>
      <c r="BA1369" s="279"/>
      <c r="BB1369" s="278"/>
      <c r="BC1369" s="10"/>
      <c r="BD1369" s="5"/>
      <c r="BE1369" s="279"/>
      <c r="BF1369" s="279"/>
      <c r="BG1369" s="279"/>
      <c r="BH1369" s="279"/>
      <c r="BI1369" s="279"/>
      <c r="BJ1369" s="279"/>
      <c r="BK1369" s="279"/>
      <c r="BL1369" s="279"/>
      <c r="BM1369" s="279"/>
      <c r="BN1369" s="279"/>
      <c r="BO1369" s="279"/>
      <c r="BP1369" s="279"/>
      <c r="BQ1369" s="279"/>
      <c r="BR1369" s="279"/>
      <c r="BT1369" s="275"/>
      <c r="BV1369" s="493"/>
    </row>
    <row r="1370" spans="1:74" s="274" customFormat="1" ht="31.5" customHeight="1" x14ac:dyDescent="0.35">
      <c r="A1370" s="283"/>
      <c r="B1370" s="284"/>
      <c r="C1370" s="11"/>
      <c r="D1370" s="285"/>
      <c r="E1370" s="285"/>
      <c r="F1370" s="287" t="s">
        <v>3967</v>
      </c>
      <c r="G1370" s="287"/>
      <c r="H1370" s="287" t="s">
        <v>3967</v>
      </c>
      <c r="I1370" s="286"/>
      <c r="J1370" s="286"/>
      <c r="K1370" s="286"/>
      <c r="L1370" s="286"/>
      <c r="M1370" s="288"/>
      <c r="N1370" s="4" t="s">
        <v>3968</v>
      </c>
      <c r="O1370" s="4"/>
      <c r="P1370" s="285"/>
      <c r="Q1370" s="4"/>
      <c r="R1370" s="279"/>
      <c r="S1370" s="278" t="s">
        <v>1854</v>
      </c>
      <c r="T1370" s="285"/>
      <c r="U1370" s="5"/>
      <c r="V1370" s="426">
        <v>1</v>
      </c>
      <c r="W1370" s="403"/>
      <c r="X1370" s="289"/>
      <c r="Y1370" s="278" t="s">
        <v>4432</v>
      </c>
      <c r="Z1370" s="486" t="s">
        <v>4432</v>
      </c>
      <c r="AA1370" s="486"/>
      <c r="AB1370" s="486"/>
      <c r="AC1370" s="1" t="s">
        <v>4490</v>
      </c>
      <c r="AD1370" s="5"/>
      <c r="AE1370" s="5"/>
      <c r="AF1370" s="5"/>
      <c r="AG1370" s="5"/>
      <c r="AH1370" s="5"/>
      <c r="AI1370" s="1"/>
      <c r="AJ1370" s="290"/>
      <c r="AK1370" s="1"/>
      <c r="AL1370" s="291"/>
      <c r="AM1370" s="316">
        <v>101627</v>
      </c>
      <c r="AN1370" s="93"/>
      <c r="AO1370" s="279" t="str">
        <f t="shared" si="917"/>
        <v>東京都八丈島八丈町三根５８９４－４１</v>
      </c>
      <c r="AP1370" s="392"/>
      <c r="AQ1370" s="5"/>
      <c r="AR1370" s="93"/>
      <c r="AS1370" s="5"/>
      <c r="AT1370" s="93"/>
      <c r="AU1370" s="5"/>
      <c r="AV1370" s="93"/>
      <c r="AW1370" s="292"/>
      <c r="AX1370" s="279"/>
      <c r="AY1370" s="392">
        <f t="shared" si="920"/>
        <v>0</v>
      </c>
      <c r="AZ1370" s="93">
        <v>0</v>
      </c>
      <c r="BA1370" s="279"/>
      <c r="BB1370" s="278"/>
      <c r="BC1370" s="10"/>
      <c r="BD1370" s="5"/>
      <c r="BE1370" s="279"/>
      <c r="BF1370" s="279"/>
      <c r="BG1370" s="279"/>
      <c r="BH1370" s="279"/>
      <c r="BI1370" s="279"/>
      <c r="BJ1370" s="279"/>
      <c r="BK1370" s="279"/>
      <c r="BL1370" s="279"/>
      <c r="BM1370" s="279"/>
      <c r="BN1370" s="279"/>
      <c r="BO1370" s="279"/>
      <c r="BP1370" s="279"/>
      <c r="BQ1370" s="279"/>
      <c r="BR1370" s="279"/>
      <c r="BT1370" s="275"/>
      <c r="BV1370" s="493"/>
    </row>
    <row r="1371" spans="1:74" s="274" customFormat="1" ht="31.5" customHeight="1" x14ac:dyDescent="0.35">
      <c r="A1371" s="283"/>
      <c r="B1371" s="284"/>
      <c r="C1371" s="11"/>
      <c r="D1371" s="285"/>
      <c r="E1371" s="285"/>
      <c r="F1371" s="287" t="s">
        <v>2865</v>
      </c>
      <c r="G1371" s="287"/>
      <c r="H1371" s="287" t="s">
        <v>2865</v>
      </c>
      <c r="I1371" s="286"/>
      <c r="J1371" s="286"/>
      <c r="K1371" s="286"/>
      <c r="L1371" s="286"/>
      <c r="M1371" s="288"/>
      <c r="N1371" s="4" t="s">
        <v>3969</v>
      </c>
      <c r="O1371" s="4"/>
      <c r="P1371" s="285"/>
      <c r="Q1371" s="4"/>
      <c r="R1371" s="279"/>
      <c r="S1371" s="278" t="s">
        <v>1854</v>
      </c>
      <c r="T1371" s="285"/>
      <c r="U1371" s="5"/>
      <c r="V1371" s="426">
        <v>1</v>
      </c>
      <c r="W1371" s="403"/>
      <c r="X1371" s="289"/>
      <c r="Y1371" s="426" t="s">
        <v>4428</v>
      </c>
      <c r="Z1371" s="486" t="s">
        <v>4428</v>
      </c>
      <c r="AA1371" s="486"/>
      <c r="AB1371" s="486"/>
      <c r="AC1371" s="1"/>
      <c r="AD1371" s="5"/>
      <c r="AE1371" s="5"/>
      <c r="AF1371" s="5"/>
      <c r="AG1371" s="5"/>
      <c r="AH1371" s="5"/>
      <c r="AI1371" s="1"/>
      <c r="AJ1371" s="290"/>
      <c r="AK1371" s="1"/>
      <c r="AL1371" s="291"/>
      <c r="AM1371" s="316">
        <v>594550</v>
      </c>
      <c r="AN1371" s="93"/>
      <c r="AO1371" s="279" t="str">
        <f t="shared" si="917"/>
        <v>東京都八丈島八丈町三根５８８－１</v>
      </c>
      <c r="AP1371" s="392"/>
      <c r="AQ1371" s="5"/>
      <c r="AR1371" s="93"/>
      <c r="AS1371" s="5"/>
      <c r="AT1371" s="93"/>
      <c r="AU1371" s="5"/>
      <c r="AV1371" s="93"/>
      <c r="AW1371" s="292"/>
      <c r="AX1371" s="279"/>
      <c r="AY1371" s="392">
        <f t="shared" si="920"/>
        <v>0</v>
      </c>
      <c r="AZ1371" s="93"/>
      <c r="BA1371" s="279"/>
      <c r="BB1371" s="278"/>
      <c r="BC1371" s="10"/>
      <c r="BD1371" s="5"/>
      <c r="BE1371" s="279"/>
      <c r="BF1371" s="279"/>
      <c r="BG1371" s="279"/>
      <c r="BH1371" s="279"/>
      <c r="BI1371" s="279"/>
      <c r="BJ1371" s="279"/>
      <c r="BK1371" s="279"/>
      <c r="BL1371" s="279"/>
      <c r="BM1371" s="279"/>
      <c r="BN1371" s="279"/>
      <c r="BO1371" s="279"/>
      <c r="BP1371" s="279"/>
      <c r="BQ1371" s="279"/>
      <c r="BR1371" s="279"/>
      <c r="BT1371" s="275"/>
      <c r="BV1371" s="493" t="s">
        <v>4442</v>
      </c>
    </row>
    <row r="1372" spans="1:74" s="274" customFormat="1" ht="31.5" customHeight="1" x14ac:dyDescent="0.35">
      <c r="A1372" s="283"/>
      <c r="B1372" s="284"/>
      <c r="C1372" s="11"/>
      <c r="D1372" s="285"/>
      <c r="E1372" s="285"/>
      <c r="F1372" s="287" t="s">
        <v>2380</v>
      </c>
      <c r="G1372" s="287"/>
      <c r="H1372" s="287" t="s">
        <v>2380</v>
      </c>
      <c r="I1372" s="286"/>
      <c r="J1372" s="286"/>
      <c r="K1372" s="286"/>
      <c r="L1372" s="286"/>
      <c r="M1372" s="288"/>
      <c r="N1372" s="4" t="s">
        <v>2315</v>
      </c>
      <c r="O1372" s="4"/>
      <c r="P1372" s="285"/>
      <c r="Q1372" s="4"/>
      <c r="R1372" s="279"/>
      <c r="S1372" s="278" t="s">
        <v>1854</v>
      </c>
      <c r="T1372" s="285"/>
      <c r="U1372" s="5"/>
      <c r="V1372" s="426">
        <v>1</v>
      </c>
      <c r="W1372" s="403"/>
      <c r="X1372" s="289"/>
      <c r="Y1372" s="426" t="s">
        <v>4428</v>
      </c>
      <c r="Z1372" s="486" t="s">
        <v>4428</v>
      </c>
      <c r="AA1372" s="486"/>
      <c r="AB1372" s="486"/>
      <c r="AC1372" s="1"/>
      <c r="AD1372" s="5"/>
      <c r="AE1372" s="5"/>
      <c r="AF1372" s="5"/>
      <c r="AG1372" s="5"/>
      <c r="AH1372" s="5"/>
      <c r="AI1372" s="1"/>
      <c r="AJ1372" s="290"/>
      <c r="AK1372" s="1"/>
      <c r="AL1372" s="291"/>
      <c r="AM1372" s="316">
        <v>111269</v>
      </c>
      <c r="AN1372" s="93"/>
      <c r="AO1372" s="279" t="str">
        <f t="shared" si="917"/>
        <v>東京都あきる野市小川１４１１</v>
      </c>
      <c r="AP1372" s="392"/>
      <c r="AQ1372" s="5"/>
      <c r="AR1372" s="93"/>
      <c r="AS1372" s="5"/>
      <c r="AT1372" s="93"/>
      <c r="AU1372" s="5"/>
      <c r="AV1372" s="93"/>
      <c r="AW1372" s="292"/>
      <c r="AX1372" s="279"/>
      <c r="AY1372" s="392">
        <f t="shared" si="920"/>
        <v>0</v>
      </c>
      <c r="AZ1372" s="93"/>
      <c r="BA1372" s="279"/>
      <c r="BB1372" s="278"/>
      <c r="BC1372" s="10"/>
      <c r="BD1372" s="5"/>
      <c r="BE1372" s="279"/>
      <c r="BF1372" s="279"/>
      <c r="BG1372" s="279"/>
      <c r="BH1372" s="279"/>
      <c r="BI1372" s="279"/>
      <c r="BJ1372" s="279"/>
      <c r="BK1372" s="279"/>
      <c r="BL1372" s="279"/>
      <c r="BM1372" s="279"/>
      <c r="BN1372" s="279"/>
      <c r="BO1372" s="279"/>
      <c r="BP1372" s="279"/>
      <c r="BQ1372" s="279"/>
      <c r="BR1372" s="279"/>
      <c r="BT1372" s="275"/>
      <c r="BV1372" s="493" t="s">
        <v>4443</v>
      </c>
    </row>
    <row r="1373" spans="1:74" s="274" customFormat="1" ht="31.5" customHeight="1" x14ac:dyDescent="0.35">
      <c r="A1373" s="283"/>
      <c r="B1373" s="284"/>
      <c r="C1373" s="11"/>
      <c r="D1373" s="285"/>
      <c r="E1373" s="285"/>
      <c r="F1373" s="287" t="s">
        <v>3970</v>
      </c>
      <c r="G1373" s="287"/>
      <c r="H1373" s="287" t="s">
        <v>3970</v>
      </c>
      <c r="I1373" s="286"/>
      <c r="J1373" s="286"/>
      <c r="K1373" s="286"/>
      <c r="L1373" s="286"/>
      <c r="M1373" s="288"/>
      <c r="N1373" s="4" t="s">
        <v>3971</v>
      </c>
      <c r="O1373" s="4"/>
      <c r="P1373" s="285"/>
      <c r="Q1373" s="4"/>
      <c r="R1373" s="279"/>
      <c r="S1373" s="278" t="s">
        <v>1854</v>
      </c>
      <c r="T1373" s="285"/>
      <c r="U1373" s="5"/>
      <c r="V1373" s="426">
        <v>13</v>
      </c>
      <c r="W1373" s="403"/>
      <c r="X1373" s="289"/>
      <c r="Y1373" s="426" t="s">
        <v>4428</v>
      </c>
      <c r="Z1373" s="486" t="s">
        <v>4428</v>
      </c>
      <c r="AA1373" s="486"/>
      <c r="AB1373" s="486"/>
      <c r="AC1373" s="1"/>
      <c r="AD1373" s="5"/>
      <c r="AE1373" s="5"/>
      <c r="AF1373" s="5"/>
      <c r="AG1373" s="5"/>
      <c r="AH1373" s="5"/>
      <c r="AI1373" s="1"/>
      <c r="AJ1373" s="290"/>
      <c r="AK1373" s="1"/>
      <c r="AL1373" s="291"/>
      <c r="AM1373" s="316">
        <v>5023450</v>
      </c>
      <c r="AN1373" s="93"/>
      <c r="AO1373" s="279" t="str">
        <f t="shared" si="917"/>
        <v>神奈川県横浜市保土ヶ谷区上菅田町８４９</v>
      </c>
      <c r="AP1373" s="392"/>
      <c r="AQ1373" s="5"/>
      <c r="AR1373" s="93"/>
      <c r="AS1373" s="5"/>
      <c r="AT1373" s="93"/>
      <c r="AU1373" s="5"/>
      <c r="AV1373" s="93"/>
      <c r="AW1373" s="292"/>
      <c r="AX1373" s="279"/>
      <c r="AY1373" s="392">
        <f t="shared" si="920"/>
        <v>0</v>
      </c>
      <c r="AZ1373" s="93"/>
      <c r="BA1373" s="279"/>
      <c r="BB1373" s="278"/>
      <c r="BC1373" s="10"/>
      <c r="BD1373" s="5"/>
      <c r="BE1373" s="279"/>
      <c r="BF1373" s="279"/>
      <c r="BG1373" s="279"/>
      <c r="BH1373" s="279"/>
      <c r="BI1373" s="279"/>
      <c r="BJ1373" s="279"/>
      <c r="BK1373" s="279"/>
      <c r="BL1373" s="279"/>
      <c r="BM1373" s="279"/>
      <c r="BN1373" s="279"/>
      <c r="BO1373" s="279"/>
      <c r="BP1373" s="279"/>
      <c r="BQ1373" s="279"/>
      <c r="BR1373" s="279"/>
      <c r="BT1373" s="275"/>
      <c r="BV1373" s="493" t="s">
        <v>4444</v>
      </c>
    </row>
    <row r="1374" spans="1:74" s="274" customFormat="1" ht="31.5" customHeight="1" x14ac:dyDescent="0.35">
      <c r="A1374" s="283"/>
      <c r="B1374" s="284"/>
      <c r="C1374" s="11"/>
      <c r="D1374" s="285"/>
      <c r="E1374" s="285"/>
      <c r="F1374" s="287" t="s">
        <v>3233</v>
      </c>
      <c r="G1374" s="287"/>
      <c r="H1374" s="287" t="s">
        <v>3233</v>
      </c>
      <c r="I1374" s="286"/>
      <c r="J1374" s="286"/>
      <c r="K1374" s="286"/>
      <c r="L1374" s="286"/>
      <c r="M1374" s="288"/>
      <c r="N1374" s="4" t="s">
        <v>4434</v>
      </c>
      <c r="O1374" s="4"/>
      <c r="P1374" s="285"/>
      <c r="Q1374" s="4"/>
      <c r="R1374" s="279"/>
      <c r="S1374" s="278" t="s">
        <v>1854</v>
      </c>
      <c r="T1374" s="285"/>
      <c r="U1374" s="5"/>
      <c r="V1374" s="427">
        <v>2</v>
      </c>
      <c r="W1374" s="403"/>
      <c r="X1374" s="289"/>
      <c r="Y1374" s="426" t="s">
        <v>4428</v>
      </c>
      <c r="Z1374" s="486" t="s">
        <v>4428</v>
      </c>
      <c r="AA1374" s="486"/>
      <c r="AB1374" s="486"/>
      <c r="AC1374" s="1"/>
      <c r="AD1374" s="5"/>
      <c r="AE1374" s="5"/>
      <c r="AF1374" s="5"/>
      <c r="AG1374" s="5"/>
      <c r="AH1374" s="5"/>
      <c r="AI1374" s="1"/>
      <c r="AJ1374" s="290"/>
      <c r="AK1374" s="1"/>
      <c r="AL1374" s="291"/>
      <c r="AM1374" s="316">
        <v>339829</v>
      </c>
      <c r="AN1374" s="93"/>
      <c r="AO1374" s="279" t="str">
        <f t="shared" si="917"/>
        <v>千葉県長生郡一宮町船頭給１５１－２</v>
      </c>
      <c r="AP1374" s="392"/>
      <c r="AQ1374" s="5"/>
      <c r="AR1374" s="93"/>
      <c r="AS1374" s="5"/>
      <c r="AT1374" s="93"/>
      <c r="AU1374" s="5"/>
      <c r="AV1374" s="93"/>
      <c r="AW1374" s="292"/>
      <c r="AX1374" s="279"/>
      <c r="AY1374" s="392">
        <f t="shared" si="920"/>
        <v>0</v>
      </c>
      <c r="AZ1374" s="93"/>
      <c r="BA1374" s="279"/>
      <c r="BB1374" s="278"/>
      <c r="BC1374" s="10"/>
      <c r="BD1374" s="5"/>
      <c r="BE1374" s="279"/>
      <c r="BF1374" s="279"/>
      <c r="BG1374" s="279"/>
      <c r="BH1374" s="279"/>
      <c r="BI1374" s="279"/>
      <c r="BJ1374" s="279"/>
      <c r="BK1374" s="279"/>
      <c r="BL1374" s="279"/>
      <c r="BM1374" s="279"/>
      <c r="BN1374" s="279"/>
      <c r="BO1374" s="279"/>
      <c r="BP1374" s="279"/>
      <c r="BQ1374" s="279"/>
      <c r="BR1374" s="279"/>
      <c r="BT1374" s="275"/>
      <c r="BV1374" s="493" t="s">
        <v>4445</v>
      </c>
    </row>
    <row r="1375" spans="1:74" s="274" customFormat="1" ht="31.5" customHeight="1" x14ac:dyDescent="0.35">
      <c r="A1375" s="283"/>
      <c r="B1375" s="284"/>
      <c r="C1375" s="11"/>
      <c r="D1375" s="285"/>
      <c r="E1375" s="285"/>
      <c r="F1375" s="287" t="s">
        <v>3972</v>
      </c>
      <c r="G1375" s="287"/>
      <c r="H1375" s="287" t="s">
        <v>3972</v>
      </c>
      <c r="I1375" s="286"/>
      <c r="J1375" s="286"/>
      <c r="K1375" s="286"/>
      <c r="L1375" s="286"/>
      <c r="M1375" s="288"/>
      <c r="N1375" s="4" t="s">
        <v>4446</v>
      </c>
      <c r="O1375" s="4"/>
      <c r="P1375" s="285"/>
      <c r="Q1375" s="4"/>
      <c r="R1375" s="279"/>
      <c r="S1375" s="278" t="s">
        <v>1854</v>
      </c>
      <c r="T1375" s="285"/>
      <c r="U1375" s="5"/>
      <c r="V1375" s="426">
        <v>1</v>
      </c>
      <c r="W1375" s="403"/>
      <c r="X1375" s="289"/>
      <c r="Y1375" s="528" t="s">
        <v>4429</v>
      </c>
      <c r="Z1375" s="486" t="s">
        <v>4427</v>
      </c>
      <c r="AA1375" s="486" t="s">
        <v>4643</v>
      </c>
      <c r="AB1375" s="486" t="s">
        <v>4576</v>
      </c>
      <c r="AC1375" s="1"/>
      <c r="AD1375" s="5"/>
      <c r="AE1375" s="5"/>
      <c r="AF1375" s="5"/>
      <c r="AG1375" s="5"/>
      <c r="AH1375" s="5"/>
      <c r="AI1375" s="1"/>
      <c r="AJ1375" s="290"/>
      <c r="AK1375" s="1"/>
      <c r="AL1375" s="291"/>
      <c r="AM1375" s="316">
        <v>85400</v>
      </c>
      <c r="AN1375" s="93"/>
      <c r="AO1375" s="279" t="str">
        <f t="shared" si="917"/>
        <v>千葉県茂原市清水字傍示土１０４０－８他</v>
      </c>
      <c r="AP1375" s="392"/>
      <c r="AQ1375" s="5"/>
      <c r="AR1375" s="93"/>
      <c r="AS1375" s="5"/>
      <c r="AT1375" s="93"/>
      <c r="AU1375" s="5"/>
      <c r="AV1375" s="93"/>
      <c r="AW1375" s="292"/>
      <c r="AX1375" s="279"/>
      <c r="AY1375" s="392">
        <f t="shared" si="920"/>
        <v>0</v>
      </c>
      <c r="AZ1375" s="93"/>
      <c r="BA1375" s="279"/>
      <c r="BB1375" s="278"/>
      <c r="BC1375" s="10"/>
      <c r="BD1375" s="5"/>
      <c r="BE1375" s="279"/>
      <c r="BF1375" s="279"/>
      <c r="BG1375" s="279"/>
      <c r="BH1375" s="279"/>
      <c r="BI1375" s="279"/>
      <c r="BJ1375" s="279"/>
      <c r="BK1375" s="279"/>
      <c r="BL1375" s="279"/>
      <c r="BM1375" s="279"/>
      <c r="BN1375" s="279"/>
      <c r="BO1375" s="279"/>
      <c r="BP1375" s="279"/>
      <c r="BQ1375" s="279"/>
      <c r="BR1375" s="279"/>
      <c r="BT1375" s="275"/>
      <c r="BV1375" s="530" t="s">
        <v>4447</v>
      </c>
    </row>
    <row r="1376" spans="1:74" s="274" customFormat="1" ht="31.5" customHeight="1" x14ac:dyDescent="0.35">
      <c r="A1376" s="283"/>
      <c r="B1376" s="284"/>
      <c r="C1376" s="11"/>
      <c r="D1376" s="285"/>
      <c r="E1376" s="285"/>
      <c r="F1376" s="287" t="s">
        <v>3972</v>
      </c>
      <c r="G1376" s="287"/>
      <c r="H1376" s="287" t="s">
        <v>3972</v>
      </c>
      <c r="I1376" s="286"/>
      <c r="J1376" s="286"/>
      <c r="K1376" s="286"/>
      <c r="L1376" s="286"/>
      <c r="M1376" s="288"/>
      <c r="N1376" s="4" t="s">
        <v>4446</v>
      </c>
      <c r="O1376" s="4"/>
      <c r="P1376" s="285"/>
      <c r="Q1376" s="4"/>
      <c r="R1376" s="279"/>
      <c r="S1376" s="278" t="s">
        <v>1854</v>
      </c>
      <c r="T1376" s="285"/>
      <c r="U1376" s="5"/>
      <c r="V1376" s="426">
        <v>1</v>
      </c>
      <c r="W1376" s="403"/>
      <c r="X1376" s="289"/>
      <c r="Y1376" s="531"/>
      <c r="Z1376" s="486" t="s">
        <v>4427</v>
      </c>
      <c r="AA1376" s="486" t="s">
        <v>4427</v>
      </c>
      <c r="AB1376" s="486" t="s">
        <v>4576</v>
      </c>
      <c r="AC1376" s="1"/>
      <c r="AD1376" s="5"/>
      <c r="AE1376" s="5"/>
      <c r="AF1376" s="5"/>
      <c r="AG1376" s="5"/>
      <c r="AH1376" s="5"/>
      <c r="AI1376" s="1"/>
      <c r="AJ1376" s="290"/>
      <c r="AK1376" s="1"/>
      <c r="AL1376" s="291"/>
      <c r="AM1376" s="316">
        <v>292362</v>
      </c>
      <c r="AN1376" s="93"/>
      <c r="AO1376" s="279" t="str">
        <f t="shared" si="917"/>
        <v>千葉県茂原市清水字傍示土１０４０－８他</v>
      </c>
      <c r="AP1376" s="392"/>
      <c r="AQ1376" s="5"/>
      <c r="AR1376" s="93"/>
      <c r="AS1376" s="5"/>
      <c r="AT1376" s="93"/>
      <c r="AU1376" s="5"/>
      <c r="AV1376" s="93"/>
      <c r="AW1376" s="292"/>
      <c r="AX1376" s="279"/>
      <c r="AY1376" s="392">
        <f t="shared" si="920"/>
        <v>0</v>
      </c>
      <c r="AZ1376" s="93"/>
      <c r="BA1376" s="279"/>
      <c r="BB1376" s="278"/>
      <c r="BC1376" s="10"/>
      <c r="BD1376" s="5"/>
      <c r="BE1376" s="279"/>
      <c r="BF1376" s="279"/>
      <c r="BG1376" s="279"/>
      <c r="BH1376" s="279"/>
      <c r="BI1376" s="279"/>
      <c r="BJ1376" s="279"/>
      <c r="BK1376" s="279"/>
      <c r="BL1376" s="279"/>
      <c r="BM1376" s="279"/>
      <c r="BN1376" s="279"/>
      <c r="BO1376" s="279"/>
      <c r="BP1376" s="279"/>
      <c r="BQ1376" s="279"/>
      <c r="BR1376" s="279"/>
      <c r="BT1376" s="275"/>
      <c r="BV1376" s="530"/>
    </row>
    <row r="1377" spans="1:74" s="274" customFormat="1" ht="31.5" customHeight="1" x14ac:dyDescent="0.35">
      <c r="A1377" s="283"/>
      <c r="B1377" s="284"/>
      <c r="C1377" s="11"/>
      <c r="D1377" s="285"/>
      <c r="E1377" s="285"/>
      <c r="F1377" s="287" t="s">
        <v>2926</v>
      </c>
      <c r="G1377" s="287"/>
      <c r="H1377" s="287" t="s">
        <v>2926</v>
      </c>
      <c r="I1377" s="286"/>
      <c r="J1377" s="286"/>
      <c r="K1377" s="286"/>
      <c r="L1377" s="286"/>
      <c r="M1377" s="288"/>
      <c r="N1377" s="4" t="s">
        <v>4448</v>
      </c>
      <c r="O1377" s="4"/>
      <c r="P1377" s="285"/>
      <c r="Q1377" s="4"/>
      <c r="R1377" s="279"/>
      <c r="S1377" s="278" t="s">
        <v>1854</v>
      </c>
      <c r="T1377" s="285"/>
      <c r="U1377" s="5"/>
      <c r="V1377" s="528">
        <v>1</v>
      </c>
      <c r="W1377" s="403"/>
      <c r="X1377" s="289"/>
      <c r="Y1377" s="528" t="s">
        <v>4428</v>
      </c>
      <c r="Z1377" s="487" t="s">
        <v>4428</v>
      </c>
      <c r="AA1377" s="486"/>
      <c r="AB1377" s="486"/>
      <c r="AC1377" s="1"/>
      <c r="AD1377" s="5"/>
      <c r="AE1377" s="5"/>
      <c r="AF1377" s="5"/>
      <c r="AG1377" s="5"/>
      <c r="AH1377" s="5"/>
      <c r="AI1377" s="1"/>
      <c r="AJ1377" s="290"/>
      <c r="AK1377" s="1"/>
      <c r="AL1377" s="291"/>
      <c r="AM1377" s="316">
        <v>281462</v>
      </c>
      <c r="AN1377" s="93"/>
      <c r="AO1377" s="279" t="str">
        <f t="shared" si="917"/>
        <v>千葉県山武市埴谷７２８－１</v>
      </c>
      <c r="AP1377" s="392"/>
      <c r="AQ1377" s="5"/>
      <c r="AR1377" s="93"/>
      <c r="AS1377" s="5"/>
      <c r="AT1377" s="93"/>
      <c r="AU1377" s="5"/>
      <c r="AV1377" s="93"/>
      <c r="AW1377" s="292"/>
      <c r="AX1377" s="279"/>
      <c r="AY1377" s="392">
        <f t="shared" si="920"/>
        <v>0</v>
      </c>
      <c r="AZ1377" s="93"/>
      <c r="BA1377" s="279"/>
      <c r="BB1377" s="278"/>
      <c r="BC1377" s="10"/>
      <c r="BD1377" s="5"/>
      <c r="BE1377" s="279"/>
      <c r="BF1377" s="279"/>
      <c r="BG1377" s="279"/>
      <c r="BH1377" s="279"/>
      <c r="BI1377" s="279"/>
      <c r="BJ1377" s="279"/>
      <c r="BK1377" s="279"/>
      <c r="BL1377" s="279"/>
      <c r="BM1377" s="279"/>
      <c r="BN1377" s="279"/>
      <c r="BO1377" s="279"/>
      <c r="BP1377" s="279"/>
      <c r="BQ1377" s="279"/>
      <c r="BR1377" s="279"/>
      <c r="BT1377" s="275"/>
      <c r="BV1377" s="530" t="s">
        <v>4449</v>
      </c>
    </row>
    <row r="1378" spans="1:74" s="274" customFormat="1" ht="31.5" customHeight="1" x14ac:dyDescent="0.35">
      <c r="A1378" s="283"/>
      <c r="B1378" s="284"/>
      <c r="C1378" s="11"/>
      <c r="D1378" s="285"/>
      <c r="E1378" s="285"/>
      <c r="F1378" s="287" t="s">
        <v>2926</v>
      </c>
      <c r="G1378" s="287"/>
      <c r="H1378" s="287" t="s">
        <v>2926</v>
      </c>
      <c r="I1378" s="286"/>
      <c r="J1378" s="286"/>
      <c r="K1378" s="286"/>
      <c r="L1378" s="286"/>
      <c r="M1378" s="288"/>
      <c r="N1378" s="4" t="s">
        <v>1369</v>
      </c>
      <c r="O1378" s="4"/>
      <c r="P1378" s="285"/>
      <c r="Q1378" s="4"/>
      <c r="R1378" s="279"/>
      <c r="S1378" s="278" t="s">
        <v>1854</v>
      </c>
      <c r="T1378" s="285"/>
      <c r="U1378" s="5"/>
      <c r="V1378" s="529"/>
      <c r="W1378" s="403"/>
      <c r="X1378" s="289"/>
      <c r="Y1378" s="529"/>
      <c r="Z1378" s="486" t="s">
        <v>4609</v>
      </c>
      <c r="AA1378" s="486"/>
      <c r="AB1378" s="486"/>
      <c r="AC1378" s="1"/>
      <c r="AD1378" s="5"/>
      <c r="AE1378" s="5"/>
      <c r="AF1378" s="5"/>
      <c r="AG1378" s="5"/>
      <c r="AH1378" s="5"/>
      <c r="AI1378" s="1"/>
      <c r="AJ1378" s="290"/>
      <c r="AK1378" s="1"/>
      <c r="AL1378" s="291"/>
      <c r="AM1378" s="316">
        <v>85400</v>
      </c>
      <c r="AN1378" s="93"/>
      <c r="AO1378" s="279" t="str">
        <f t="shared" ref="AO1378:AO1441" si="921">N1378</f>
        <v>千葉県山武市埴谷７２８－１</v>
      </c>
      <c r="AP1378" s="392"/>
      <c r="AQ1378" s="5"/>
      <c r="AR1378" s="93"/>
      <c r="AS1378" s="5"/>
      <c r="AT1378" s="93"/>
      <c r="AU1378" s="5"/>
      <c r="AV1378" s="93"/>
      <c r="AW1378" s="292"/>
      <c r="AX1378" s="279"/>
      <c r="AY1378" s="392">
        <f t="shared" si="920"/>
        <v>0</v>
      </c>
      <c r="AZ1378" s="93"/>
      <c r="BA1378" s="279"/>
      <c r="BB1378" s="278"/>
      <c r="BC1378" s="10"/>
      <c r="BD1378" s="5"/>
      <c r="BE1378" s="279"/>
      <c r="BF1378" s="279"/>
      <c r="BG1378" s="279"/>
      <c r="BH1378" s="279"/>
      <c r="BI1378" s="279"/>
      <c r="BJ1378" s="279"/>
      <c r="BK1378" s="279"/>
      <c r="BL1378" s="279"/>
      <c r="BM1378" s="279"/>
      <c r="BN1378" s="279"/>
      <c r="BO1378" s="279"/>
      <c r="BP1378" s="279"/>
      <c r="BQ1378" s="279"/>
      <c r="BR1378" s="279"/>
      <c r="BT1378" s="275"/>
      <c r="BV1378" s="530"/>
    </row>
    <row r="1379" spans="1:74" s="274" customFormat="1" ht="31.5" customHeight="1" x14ac:dyDescent="0.35">
      <c r="A1379" s="283"/>
      <c r="B1379" s="284"/>
      <c r="C1379" s="11"/>
      <c r="D1379" s="285"/>
      <c r="E1379" s="285"/>
      <c r="F1379" s="287" t="s">
        <v>2932</v>
      </c>
      <c r="G1379" s="287"/>
      <c r="H1379" s="287" t="s">
        <v>2932</v>
      </c>
      <c r="I1379" s="286"/>
      <c r="J1379" s="286"/>
      <c r="K1379" s="286"/>
      <c r="L1379" s="286"/>
      <c r="M1379" s="288"/>
      <c r="N1379" s="4" t="s">
        <v>3264</v>
      </c>
      <c r="O1379" s="4"/>
      <c r="P1379" s="285"/>
      <c r="Q1379" s="4"/>
      <c r="R1379" s="279"/>
      <c r="S1379" s="278" t="s">
        <v>1854</v>
      </c>
      <c r="T1379" s="285"/>
      <c r="U1379" s="5"/>
      <c r="V1379" s="426">
        <v>2</v>
      </c>
      <c r="W1379" s="403"/>
      <c r="X1379" s="289"/>
      <c r="Y1379" s="426" t="s">
        <v>4428</v>
      </c>
      <c r="Z1379" s="486" t="s">
        <v>4428</v>
      </c>
      <c r="AA1379" s="486"/>
      <c r="AB1379" s="486"/>
      <c r="AC1379" s="1" t="s">
        <v>4490</v>
      </c>
      <c r="AD1379" s="5"/>
      <c r="AE1379" s="5"/>
      <c r="AF1379" s="5"/>
      <c r="AG1379" s="5"/>
      <c r="AH1379" s="5"/>
      <c r="AI1379" s="1"/>
      <c r="AJ1379" s="290"/>
      <c r="AK1379" s="1"/>
      <c r="AL1379" s="291"/>
      <c r="AM1379" s="316">
        <v>191279</v>
      </c>
      <c r="AN1379" s="93"/>
      <c r="AO1379" s="279" t="str">
        <f t="shared" si="921"/>
        <v>千葉県山武市埴谷２３９０－２他</v>
      </c>
      <c r="AP1379" s="392"/>
      <c r="AQ1379" s="5"/>
      <c r="AR1379" s="93"/>
      <c r="AS1379" s="5"/>
      <c r="AT1379" s="93"/>
      <c r="AU1379" s="5"/>
      <c r="AV1379" s="93"/>
      <c r="AW1379" s="292"/>
      <c r="AX1379" s="279"/>
      <c r="AY1379" s="392">
        <f t="shared" si="920"/>
        <v>0</v>
      </c>
      <c r="AZ1379" s="93">
        <v>0</v>
      </c>
      <c r="BA1379" s="279"/>
      <c r="BB1379" s="278"/>
      <c r="BC1379" s="10"/>
      <c r="BD1379" s="5"/>
      <c r="BE1379" s="279"/>
      <c r="BF1379" s="279"/>
      <c r="BG1379" s="279"/>
      <c r="BH1379" s="279"/>
      <c r="BI1379" s="279"/>
      <c r="BJ1379" s="279"/>
      <c r="BK1379" s="279"/>
      <c r="BL1379" s="279"/>
      <c r="BM1379" s="279"/>
      <c r="BN1379" s="279"/>
      <c r="BO1379" s="279"/>
      <c r="BP1379" s="279"/>
      <c r="BQ1379" s="279"/>
      <c r="BR1379" s="279"/>
      <c r="BT1379" s="275"/>
      <c r="BV1379" s="493" t="s">
        <v>4450</v>
      </c>
    </row>
    <row r="1380" spans="1:74" s="274" customFormat="1" ht="31.5" customHeight="1" x14ac:dyDescent="0.35">
      <c r="A1380" s="283"/>
      <c r="B1380" s="284"/>
      <c r="C1380" s="11"/>
      <c r="D1380" s="285"/>
      <c r="E1380" s="285"/>
      <c r="F1380" s="287" t="s">
        <v>3227</v>
      </c>
      <c r="G1380" s="287"/>
      <c r="H1380" s="287" t="s">
        <v>3227</v>
      </c>
      <c r="I1380" s="286"/>
      <c r="J1380" s="286"/>
      <c r="K1380" s="286"/>
      <c r="L1380" s="286"/>
      <c r="M1380" s="288"/>
      <c r="N1380" s="4" t="s">
        <v>4435</v>
      </c>
      <c r="O1380" s="4"/>
      <c r="P1380" s="285"/>
      <c r="Q1380" s="4"/>
      <c r="R1380" s="279"/>
      <c r="S1380" s="278" t="s">
        <v>1854</v>
      </c>
      <c r="T1380" s="285"/>
      <c r="U1380" s="5"/>
      <c r="V1380" s="426">
        <v>1</v>
      </c>
      <c r="W1380" s="403"/>
      <c r="X1380" s="289"/>
      <c r="Y1380" s="426" t="s">
        <v>4428</v>
      </c>
      <c r="Z1380" s="486" t="s">
        <v>4428</v>
      </c>
      <c r="AA1380" s="486"/>
      <c r="AB1380" s="486"/>
      <c r="AC1380" s="1" t="s">
        <v>4490</v>
      </c>
      <c r="AD1380" s="5"/>
      <c r="AE1380" s="5"/>
      <c r="AF1380" s="5"/>
      <c r="AG1380" s="5"/>
      <c r="AH1380" s="5"/>
      <c r="AI1380" s="1"/>
      <c r="AJ1380" s="290"/>
      <c r="AK1380" s="1"/>
      <c r="AL1380" s="291"/>
      <c r="AM1380" s="316">
        <v>353562</v>
      </c>
      <c r="AN1380" s="93"/>
      <c r="AO1380" s="279" t="str">
        <f t="shared" si="921"/>
        <v>千葉県山武郡九十九里町作田字芳立４３９２</v>
      </c>
      <c r="AP1380" s="392"/>
      <c r="AQ1380" s="5"/>
      <c r="AR1380" s="93"/>
      <c r="AS1380" s="5"/>
      <c r="AT1380" s="93"/>
      <c r="AU1380" s="5"/>
      <c r="AV1380" s="93"/>
      <c r="AW1380" s="292"/>
      <c r="AX1380" s="279"/>
      <c r="AY1380" s="392">
        <f t="shared" si="920"/>
        <v>0</v>
      </c>
      <c r="AZ1380" s="93">
        <v>0</v>
      </c>
      <c r="BA1380" s="279"/>
      <c r="BB1380" s="278"/>
      <c r="BC1380" s="10"/>
      <c r="BD1380" s="5"/>
      <c r="BE1380" s="279"/>
      <c r="BF1380" s="279"/>
      <c r="BG1380" s="279"/>
      <c r="BH1380" s="279"/>
      <c r="BI1380" s="279"/>
      <c r="BJ1380" s="279"/>
      <c r="BK1380" s="279"/>
      <c r="BL1380" s="279"/>
      <c r="BM1380" s="279"/>
      <c r="BN1380" s="279"/>
      <c r="BO1380" s="279"/>
      <c r="BP1380" s="279"/>
      <c r="BQ1380" s="279"/>
      <c r="BR1380" s="279"/>
      <c r="BT1380" s="275"/>
      <c r="BV1380" s="493" t="s">
        <v>4451</v>
      </c>
    </row>
    <row r="1381" spans="1:74" s="304" customFormat="1" ht="31.5" customHeight="1" x14ac:dyDescent="0.35">
      <c r="A1381" s="283"/>
      <c r="B1381" s="284"/>
      <c r="C1381" s="4"/>
      <c r="D1381" s="285"/>
      <c r="E1381" s="278"/>
      <c r="F1381" s="294" t="s">
        <v>3973</v>
      </c>
      <c r="G1381" s="294"/>
      <c r="H1381" s="293"/>
      <c r="I1381" s="294" t="s">
        <v>3973</v>
      </c>
      <c r="J1381" s="293"/>
      <c r="K1381" s="293"/>
      <c r="L1381" s="293"/>
      <c r="M1381" s="278"/>
      <c r="N1381" s="4" t="s">
        <v>3974</v>
      </c>
      <c r="O1381" s="285"/>
      <c r="P1381" s="4"/>
      <c r="Q1381" s="102"/>
      <c r="R1381" s="279"/>
      <c r="S1381" s="278" t="s">
        <v>1854</v>
      </c>
      <c r="T1381" s="285" t="s">
        <v>18</v>
      </c>
      <c r="U1381" s="5"/>
      <c r="V1381" s="278">
        <v>2</v>
      </c>
      <c r="W1381" s="403"/>
      <c r="X1381" s="289"/>
      <c r="Y1381" s="422" t="s">
        <v>4432</v>
      </c>
      <c r="Z1381" s="499" t="s">
        <v>4432</v>
      </c>
      <c r="AA1381" s="499"/>
      <c r="AB1381" s="499"/>
      <c r="AC1381" s="295"/>
      <c r="AD1381" s="295"/>
      <c r="AE1381" s="295"/>
      <c r="AF1381" s="295"/>
      <c r="AG1381" s="295"/>
      <c r="AH1381" s="295"/>
      <c r="AI1381" s="296"/>
      <c r="AJ1381" s="297"/>
      <c r="AK1381" s="206"/>
      <c r="AL1381" s="298"/>
      <c r="AM1381" s="317">
        <v>605050</v>
      </c>
      <c r="AN1381" s="111"/>
      <c r="AO1381" s="4" t="str">
        <f t="shared" si="921"/>
        <v>山梨県南都留郡鳴沢村３０番</v>
      </c>
      <c r="AP1381" s="393"/>
      <c r="AQ1381" s="2">
        <v>43523</v>
      </c>
      <c r="AR1381" s="111"/>
      <c r="AS1381" s="2"/>
      <c r="AT1381" s="111"/>
      <c r="AU1381" s="2"/>
      <c r="AV1381" s="111"/>
      <c r="AW1381" s="299"/>
      <c r="AX1381" s="3"/>
      <c r="AY1381" s="392">
        <f t="shared" si="920"/>
        <v>0</v>
      </c>
      <c r="AZ1381" s="95">
        <f t="shared" ref="AZ1381:AZ1400" si="922">IF(AM1381=0,"",AM1381-AR1381-AT1381-AV1381-AX1381)</f>
        <v>605050</v>
      </c>
      <c r="BA1381" s="4"/>
      <c r="BB1381" s="278">
        <f t="shared" ref="BB1381:BB1415" si="923">V1381</f>
        <v>2</v>
      </c>
      <c r="BC1381" s="300" t="str">
        <f t="shared" ref="BC1381:BC1400" si="924">Y1381</f>
        <v>無</v>
      </c>
      <c r="BD1381" s="5">
        <f t="shared" ref="BD1381:BD1400" si="925">AC1381</f>
        <v>0</v>
      </c>
      <c r="BE1381" s="97">
        <f t="shared" ref="BE1381:BE1400" si="926">IF(OR(AC1381="期限未記載",AC1381="期限超過"),AZ1381,0)</f>
        <v>0</v>
      </c>
      <c r="BF1381" s="97">
        <f t="shared" ref="BF1381:BF1400" si="927">IF(AND(BD1381&lt;=43506,BD1381&lt;&gt;""),AZ1381,0)</f>
        <v>605050</v>
      </c>
      <c r="BG1381" s="97">
        <f t="shared" ref="BG1381:BG1400" si="928">IF(AND(BD1381&lt;=43511,BD1381&gt;=43507),AZ1381,0)</f>
        <v>0</v>
      </c>
      <c r="BH1381" s="97">
        <f t="shared" ref="BH1381:BH1400" si="929">IF(AND(BD1381&lt;=43516,BD1381&gt;=43512),AZ1381,0)</f>
        <v>0</v>
      </c>
      <c r="BI1381" s="97">
        <f t="shared" ref="BI1381:BI1400" si="930">IF(AND(BD1381&lt;=43521,BD1381&gt;=43517),AZ1381,0)</f>
        <v>0</v>
      </c>
      <c r="BJ1381" s="97">
        <f t="shared" ref="BJ1381:BJ1400" si="931">IF(AND(BD1381&lt;=43524,BD1381&gt;=43522),AZ1381,0)</f>
        <v>0</v>
      </c>
      <c r="BK1381" s="97">
        <f t="shared" ref="BK1381:BK1400" si="932">IF(AND(BD1381&lt;=43529,BD1381&gt;=43525),AZ1381,0)</f>
        <v>0</v>
      </c>
      <c r="BL1381" s="97">
        <f t="shared" ref="BL1381:BL1400" si="933">IF(AND(BD1381&lt;=43534,BD1381&gt;=43530),AZ1381,0)</f>
        <v>0</v>
      </c>
      <c r="BM1381" s="97">
        <f t="shared" ref="BM1381:BM1400" si="934">IF(AND(BD1381&lt;=43539,BD1381&gt;=43535),AZ1381,0)</f>
        <v>0</v>
      </c>
      <c r="BN1381" s="97">
        <f t="shared" ref="BN1381:BN1400" si="935">IF(AND(BD1381&lt;=43544,BD1381&gt;=43540),AZ1381,0)</f>
        <v>0</v>
      </c>
      <c r="BO1381" s="97">
        <f t="shared" ref="BO1381:BO1400" si="936">IF(AND(BD1381&lt;=43549,BD1381&gt;=43545),AZ1381,0)</f>
        <v>0</v>
      </c>
      <c r="BP1381" s="97">
        <f t="shared" ref="BP1381:BP1400" si="937">IF(AND(BD1381&lt;=43555,BD1381&gt;=43550),AZ1381,0)</f>
        <v>0</v>
      </c>
      <c r="BQ1381" s="97">
        <f t="shared" ref="BQ1381:BQ1400" si="938">IF(AND(BD1381&lt;=43560,BD1381&gt;=43556),AZ1381,0)</f>
        <v>0</v>
      </c>
      <c r="BR1381" s="97">
        <f t="shared" ref="BR1381:BR1400" si="939">IF(AND($BD1381&lt;=43565,$BD1381&gt;=43561),$AZ1381,0)</f>
        <v>0</v>
      </c>
      <c r="BS1381" s="301">
        <f t="shared" ref="BS1381:BS1400" si="940">AZ1381-SUM(BE1381:BR1381)</f>
        <v>0</v>
      </c>
      <c r="BT1381" s="302"/>
      <c r="BU1381" s="303"/>
      <c r="BV1381" s="493"/>
    </row>
    <row r="1382" spans="1:74" s="304" customFormat="1" ht="31.5" customHeight="1" x14ac:dyDescent="0.35">
      <c r="A1382" s="283"/>
      <c r="B1382" s="284"/>
      <c r="C1382" s="4"/>
      <c r="D1382" s="285"/>
      <c r="E1382" s="278"/>
      <c r="F1382" s="294" t="s">
        <v>3975</v>
      </c>
      <c r="G1382" s="294"/>
      <c r="H1382" s="293"/>
      <c r="I1382" s="294" t="s">
        <v>3975</v>
      </c>
      <c r="J1382" s="293"/>
      <c r="K1382" s="293"/>
      <c r="L1382" s="293"/>
      <c r="M1382" s="278"/>
      <c r="N1382" s="4" t="s">
        <v>2668</v>
      </c>
      <c r="O1382" s="285"/>
      <c r="P1382" s="4"/>
      <c r="Q1382" s="102"/>
      <c r="R1382" s="279"/>
      <c r="S1382" s="278" t="s">
        <v>1854</v>
      </c>
      <c r="T1382" s="285" t="s">
        <v>18</v>
      </c>
      <c r="U1382" s="5"/>
      <c r="V1382" s="278">
        <v>2</v>
      </c>
      <c r="W1382" s="422" t="s">
        <v>4432</v>
      </c>
      <c r="X1382" s="289"/>
      <c r="Y1382" s="422" t="s">
        <v>4432</v>
      </c>
      <c r="Z1382" s="499" t="s">
        <v>4432</v>
      </c>
      <c r="AA1382" s="499"/>
      <c r="AB1382" s="499"/>
      <c r="AC1382" s="295"/>
      <c r="AD1382" s="295"/>
      <c r="AE1382" s="295"/>
      <c r="AF1382" s="295"/>
      <c r="AG1382" s="295"/>
      <c r="AH1382" s="295"/>
      <c r="AI1382" s="296"/>
      <c r="AJ1382" s="297"/>
      <c r="AK1382" s="206"/>
      <c r="AL1382" s="298"/>
      <c r="AM1382" s="317">
        <v>498505</v>
      </c>
      <c r="AN1382" s="111"/>
      <c r="AO1382" s="4" t="str">
        <f t="shared" si="921"/>
        <v>山梨県南都留郡鳴沢村鳴沢村１０４４２－２８－４３１５９</v>
      </c>
      <c r="AP1382" s="393"/>
      <c r="AQ1382" s="2"/>
      <c r="AR1382" s="111"/>
      <c r="AS1382" s="2"/>
      <c r="AT1382" s="111"/>
      <c r="AU1382" s="2"/>
      <c r="AV1382" s="111"/>
      <c r="AW1382" s="299"/>
      <c r="AX1382" s="3"/>
      <c r="AY1382" s="392">
        <f t="shared" si="920"/>
        <v>0</v>
      </c>
      <c r="AZ1382" s="95">
        <f t="shared" si="922"/>
        <v>498505</v>
      </c>
      <c r="BA1382" s="4"/>
      <c r="BB1382" s="278">
        <f t="shared" si="923"/>
        <v>2</v>
      </c>
      <c r="BC1382" s="300" t="str">
        <f t="shared" si="924"/>
        <v>無</v>
      </c>
      <c r="BD1382" s="5">
        <f t="shared" si="925"/>
        <v>0</v>
      </c>
      <c r="BE1382" s="97">
        <f t="shared" si="926"/>
        <v>0</v>
      </c>
      <c r="BF1382" s="97">
        <f t="shared" si="927"/>
        <v>498505</v>
      </c>
      <c r="BG1382" s="97">
        <f t="shared" si="928"/>
        <v>0</v>
      </c>
      <c r="BH1382" s="97">
        <f t="shared" si="929"/>
        <v>0</v>
      </c>
      <c r="BI1382" s="97">
        <f t="shared" si="930"/>
        <v>0</v>
      </c>
      <c r="BJ1382" s="97">
        <f t="shared" si="931"/>
        <v>0</v>
      </c>
      <c r="BK1382" s="97">
        <f t="shared" si="932"/>
        <v>0</v>
      </c>
      <c r="BL1382" s="97">
        <f t="shared" si="933"/>
        <v>0</v>
      </c>
      <c r="BM1382" s="97">
        <f t="shared" si="934"/>
        <v>0</v>
      </c>
      <c r="BN1382" s="97">
        <f t="shared" si="935"/>
        <v>0</v>
      </c>
      <c r="BO1382" s="97">
        <f t="shared" si="936"/>
        <v>0</v>
      </c>
      <c r="BP1382" s="97">
        <f t="shared" si="937"/>
        <v>0</v>
      </c>
      <c r="BQ1382" s="97">
        <f t="shared" si="938"/>
        <v>0</v>
      </c>
      <c r="BR1382" s="97">
        <f t="shared" si="939"/>
        <v>0</v>
      </c>
      <c r="BS1382" s="301">
        <f t="shared" si="940"/>
        <v>0</v>
      </c>
      <c r="BT1382" s="302"/>
      <c r="BU1382" s="303"/>
      <c r="BV1382" s="493"/>
    </row>
    <row r="1383" spans="1:74" s="304" customFormat="1" ht="31.5" customHeight="1" x14ac:dyDescent="0.35">
      <c r="A1383" s="283"/>
      <c r="B1383" s="284"/>
      <c r="C1383" s="4"/>
      <c r="D1383" s="285"/>
      <c r="E1383" s="278"/>
      <c r="F1383" s="294" t="s">
        <v>2673</v>
      </c>
      <c r="G1383" s="294"/>
      <c r="H1383" s="293"/>
      <c r="I1383" s="294" t="s">
        <v>2673</v>
      </c>
      <c r="J1383" s="293"/>
      <c r="K1383" s="293"/>
      <c r="L1383" s="293"/>
      <c r="M1383" s="278"/>
      <c r="N1383" s="4" t="s">
        <v>3976</v>
      </c>
      <c r="O1383" s="285"/>
      <c r="P1383" s="4"/>
      <c r="Q1383" s="102"/>
      <c r="R1383" s="279"/>
      <c r="S1383" s="278" t="s">
        <v>1854</v>
      </c>
      <c r="T1383" s="285" t="s">
        <v>18</v>
      </c>
      <c r="U1383" s="5"/>
      <c r="V1383" s="278">
        <v>1</v>
      </c>
      <c r="W1383" s="403"/>
      <c r="X1383" s="289"/>
      <c r="Y1383" s="422" t="s">
        <v>4432</v>
      </c>
      <c r="Z1383" s="499" t="s">
        <v>4432</v>
      </c>
      <c r="AA1383" s="499"/>
      <c r="AB1383" s="499"/>
      <c r="AC1383" s="295"/>
      <c r="AD1383" s="295"/>
      <c r="AE1383" s="295"/>
      <c r="AF1383" s="295"/>
      <c r="AG1383" s="295"/>
      <c r="AH1383" s="295"/>
      <c r="AI1383" s="296"/>
      <c r="AJ1383" s="297"/>
      <c r="AK1383" s="206"/>
      <c r="AL1383" s="298"/>
      <c r="AM1383" s="317">
        <v>4404776</v>
      </c>
      <c r="AN1383" s="111"/>
      <c r="AO1383" s="4" t="str">
        <f t="shared" si="921"/>
        <v>山梨県南都留郡富士河口湖町大石字松原山２５３３－２</v>
      </c>
      <c r="AP1383" s="393"/>
      <c r="AQ1383" s="2"/>
      <c r="AR1383" s="111"/>
      <c r="AS1383" s="2"/>
      <c r="AT1383" s="111"/>
      <c r="AU1383" s="2"/>
      <c r="AV1383" s="111"/>
      <c r="AW1383" s="299"/>
      <c r="AX1383" s="3"/>
      <c r="AY1383" s="392">
        <f t="shared" si="920"/>
        <v>0</v>
      </c>
      <c r="AZ1383" s="95">
        <f t="shared" si="922"/>
        <v>4404776</v>
      </c>
      <c r="BA1383" s="4"/>
      <c r="BB1383" s="278">
        <f t="shared" si="923"/>
        <v>1</v>
      </c>
      <c r="BC1383" s="300" t="str">
        <f t="shared" si="924"/>
        <v>無</v>
      </c>
      <c r="BD1383" s="5">
        <f t="shared" si="925"/>
        <v>0</v>
      </c>
      <c r="BE1383" s="97">
        <f t="shared" si="926"/>
        <v>0</v>
      </c>
      <c r="BF1383" s="97">
        <f t="shared" si="927"/>
        <v>4404776</v>
      </c>
      <c r="BG1383" s="97">
        <f t="shared" si="928"/>
        <v>0</v>
      </c>
      <c r="BH1383" s="97">
        <f t="shared" si="929"/>
        <v>0</v>
      </c>
      <c r="BI1383" s="97">
        <f t="shared" si="930"/>
        <v>0</v>
      </c>
      <c r="BJ1383" s="97">
        <f t="shared" si="931"/>
        <v>0</v>
      </c>
      <c r="BK1383" s="97">
        <f t="shared" si="932"/>
        <v>0</v>
      </c>
      <c r="BL1383" s="97">
        <f t="shared" si="933"/>
        <v>0</v>
      </c>
      <c r="BM1383" s="97">
        <f t="shared" si="934"/>
        <v>0</v>
      </c>
      <c r="BN1383" s="97">
        <f t="shared" si="935"/>
        <v>0</v>
      </c>
      <c r="BO1383" s="97">
        <f t="shared" si="936"/>
        <v>0</v>
      </c>
      <c r="BP1383" s="97">
        <f t="shared" si="937"/>
        <v>0</v>
      </c>
      <c r="BQ1383" s="97">
        <f t="shared" si="938"/>
        <v>0</v>
      </c>
      <c r="BR1383" s="97">
        <f t="shared" si="939"/>
        <v>0</v>
      </c>
      <c r="BS1383" s="301">
        <f t="shared" si="940"/>
        <v>0</v>
      </c>
      <c r="BT1383" s="302"/>
      <c r="BU1383" s="303"/>
      <c r="BV1383" s="493"/>
    </row>
    <row r="1384" spans="1:74" s="304" customFormat="1" ht="31.5" customHeight="1" x14ac:dyDescent="0.35">
      <c r="A1384" s="283"/>
      <c r="B1384" s="284"/>
      <c r="C1384" s="4"/>
      <c r="D1384" s="285"/>
      <c r="E1384" s="278"/>
      <c r="F1384" s="294" t="s">
        <v>3977</v>
      </c>
      <c r="G1384" s="294"/>
      <c r="H1384" s="293"/>
      <c r="I1384" s="294" t="s">
        <v>3977</v>
      </c>
      <c r="J1384" s="293"/>
      <c r="K1384" s="293"/>
      <c r="L1384" s="293"/>
      <c r="M1384" s="278"/>
      <c r="N1384" s="4" t="s">
        <v>3978</v>
      </c>
      <c r="O1384" s="285"/>
      <c r="P1384" s="4"/>
      <c r="Q1384" s="102"/>
      <c r="R1384" s="279"/>
      <c r="S1384" s="278" t="s">
        <v>1854</v>
      </c>
      <c r="T1384" s="285" t="s">
        <v>23</v>
      </c>
      <c r="U1384" s="5"/>
      <c r="V1384" s="278">
        <v>1</v>
      </c>
      <c r="W1384" s="403"/>
      <c r="X1384" s="289"/>
      <c r="Y1384" s="422" t="s">
        <v>4432</v>
      </c>
      <c r="Z1384" s="499" t="s">
        <v>4432</v>
      </c>
      <c r="AA1384" s="499"/>
      <c r="AB1384" s="499"/>
      <c r="AC1384" s="295"/>
      <c r="AD1384" s="295"/>
      <c r="AE1384" s="295"/>
      <c r="AF1384" s="295"/>
      <c r="AG1384" s="295"/>
      <c r="AH1384" s="295"/>
      <c r="AI1384" s="296"/>
      <c r="AJ1384" s="297"/>
      <c r="AK1384" s="206"/>
      <c r="AL1384" s="298"/>
      <c r="AM1384" s="317">
        <v>726148</v>
      </c>
      <c r="AN1384" s="111"/>
      <c r="AO1384" s="4" t="str">
        <f t="shared" si="921"/>
        <v>千葉県長生郡白子町牛込５６０－１</v>
      </c>
      <c r="AP1384" s="393"/>
      <c r="AQ1384" s="2"/>
      <c r="AR1384" s="111"/>
      <c r="AS1384" s="2"/>
      <c r="AT1384" s="111"/>
      <c r="AU1384" s="2"/>
      <c r="AV1384" s="111"/>
      <c r="AW1384" s="299"/>
      <c r="AX1384" s="3"/>
      <c r="AY1384" s="392">
        <f t="shared" ref="AY1384:AY1447" si="941">AR1384+AT1384+AV1384+AX1384</f>
        <v>0</v>
      </c>
      <c r="AZ1384" s="95">
        <f t="shared" si="922"/>
        <v>726148</v>
      </c>
      <c r="BA1384" s="4"/>
      <c r="BB1384" s="278">
        <f t="shared" si="923"/>
        <v>1</v>
      </c>
      <c r="BC1384" s="300" t="str">
        <f t="shared" si="924"/>
        <v>無</v>
      </c>
      <c r="BD1384" s="5">
        <f t="shared" si="925"/>
        <v>0</v>
      </c>
      <c r="BE1384" s="97">
        <f t="shared" si="926"/>
        <v>0</v>
      </c>
      <c r="BF1384" s="97">
        <f t="shared" si="927"/>
        <v>726148</v>
      </c>
      <c r="BG1384" s="97">
        <f t="shared" si="928"/>
        <v>0</v>
      </c>
      <c r="BH1384" s="97">
        <f t="shared" si="929"/>
        <v>0</v>
      </c>
      <c r="BI1384" s="97">
        <f t="shared" si="930"/>
        <v>0</v>
      </c>
      <c r="BJ1384" s="97">
        <f t="shared" si="931"/>
        <v>0</v>
      </c>
      <c r="BK1384" s="97">
        <f t="shared" si="932"/>
        <v>0</v>
      </c>
      <c r="BL1384" s="97">
        <f t="shared" si="933"/>
        <v>0</v>
      </c>
      <c r="BM1384" s="97">
        <f t="shared" si="934"/>
        <v>0</v>
      </c>
      <c r="BN1384" s="97">
        <f t="shared" si="935"/>
        <v>0</v>
      </c>
      <c r="BO1384" s="97">
        <f t="shared" si="936"/>
        <v>0</v>
      </c>
      <c r="BP1384" s="97">
        <f t="shared" si="937"/>
        <v>0</v>
      </c>
      <c r="BQ1384" s="97">
        <f t="shared" si="938"/>
        <v>0</v>
      </c>
      <c r="BR1384" s="97">
        <f t="shared" si="939"/>
        <v>0</v>
      </c>
      <c r="BS1384" s="301">
        <f t="shared" si="940"/>
        <v>0</v>
      </c>
      <c r="BT1384" s="302"/>
      <c r="BU1384" s="303"/>
      <c r="BV1384" s="493" t="s">
        <v>4436</v>
      </c>
    </row>
    <row r="1385" spans="1:74" s="304" customFormat="1" ht="31.5" customHeight="1" x14ac:dyDescent="0.35">
      <c r="A1385" s="283"/>
      <c r="B1385" s="284"/>
      <c r="C1385" s="4"/>
      <c r="D1385" s="285"/>
      <c r="E1385" s="278"/>
      <c r="F1385" s="294" t="s">
        <v>3979</v>
      </c>
      <c r="G1385" s="294"/>
      <c r="H1385" s="293"/>
      <c r="I1385" s="294" t="s">
        <v>3979</v>
      </c>
      <c r="J1385" s="293"/>
      <c r="K1385" s="293"/>
      <c r="L1385" s="293"/>
      <c r="M1385" s="278"/>
      <c r="N1385" s="4" t="s">
        <v>3978</v>
      </c>
      <c r="O1385" s="285"/>
      <c r="P1385" s="4"/>
      <c r="Q1385" s="102"/>
      <c r="R1385" s="279"/>
      <c r="S1385" s="278" t="s">
        <v>1854</v>
      </c>
      <c r="T1385" s="285" t="s">
        <v>23</v>
      </c>
      <c r="U1385" s="5"/>
      <c r="V1385" s="278">
        <v>1</v>
      </c>
      <c r="W1385" s="403"/>
      <c r="X1385" s="289"/>
      <c r="Y1385" s="422" t="s">
        <v>4432</v>
      </c>
      <c r="Z1385" s="499" t="s">
        <v>4432</v>
      </c>
      <c r="AA1385" s="499"/>
      <c r="AB1385" s="499"/>
      <c r="AC1385" s="295"/>
      <c r="AD1385" s="295"/>
      <c r="AE1385" s="295"/>
      <c r="AF1385" s="295"/>
      <c r="AG1385" s="295"/>
      <c r="AH1385" s="295"/>
      <c r="AI1385" s="296"/>
      <c r="AJ1385" s="297"/>
      <c r="AK1385" s="206"/>
      <c r="AL1385" s="298"/>
      <c r="AM1385" s="317">
        <v>726148</v>
      </c>
      <c r="AN1385" s="111"/>
      <c r="AO1385" s="4" t="str">
        <f t="shared" si="921"/>
        <v>千葉県長生郡白子町牛込５６０－１</v>
      </c>
      <c r="AP1385" s="393"/>
      <c r="AQ1385" s="2"/>
      <c r="AR1385" s="111"/>
      <c r="AS1385" s="2"/>
      <c r="AT1385" s="111"/>
      <c r="AU1385" s="2"/>
      <c r="AV1385" s="111"/>
      <c r="AW1385" s="299"/>
      <c r="AX1385" s="3"/>
      <c r="AY1385" s="392">
        <f t="shared" si="941"/>
        <v>0</v>
      </c>
      <c r="AZ1385" s="95">
        <f t="shared" si="922"/>
        <v>726148</v>
      </c>
      <c r="BA1385" s="4"/>
      <c r="BB1385" s="278">
        <f t="shared" si="923"/>
        <v>1</v>
      </c>
      <c r="BC1385" s="300" t="str">
        <f t="shared" si="924"/>
        <v>無</v>
      </c>
      <c r="BD1385" s="5">
        <f t="shared" si="925"/>
        <v>0</v>
      </c>
      <c r="BE1385" s="97">
        <f t="shared" si="926"/>
        <v>0</v>
      </c>
      <c r="BF1385" s="97">
        <f t="shared" si="927"/>
        <v>726148</v>
      </c>
      <c r="BG1385" s="97">
        <f t="shared" si="928"/>
        <v>0</v>
      </c>
      <c r="BH1385" s="97">
        <f t="shared" si="929"/>
        <v>0</v>
      </c>
      <c r="BI1385" s="97">
        <f t="shared" si="930"/>
        <v>0</v>
      </c>
      <c r="BJ1385" s="97">
        <f t="shared" si="931"/>
        <v>0</v>
      </c>
      <c r="BK1385" s="97">
        <f t="shared" si="932"/>
        <v>0</v>
      </c>
      <c r="BL1385" s="97">
        <f t="shared" si="933"/>
        <v>0</v>
      </c>
      <c r="BM1385" s="97">
        <f t="shared" si="934"/>
        <v>0</v>
      </c>
      <c r="BN1385" s="97">
        <f t="shared" si="935"/>
        <v>0</v>
      </c>
      <c r="BO1385" s="97">
        <f t="shared" si="936"/>
        <v>0</v>
      </c>
      <c r="BP1385" s="97">
        <f t="shared" si="937"/>
        <v>0</v>
      </c>
      <c r="BQ1385" s="97">
        <f t="shared" si="938"/>
        <v>0</v>
      </c>
      <c r="BR1385" s="97">
        <f t="shared" si="939"/>
        <v>0</v>
      </c>
      <c r="BS1385" s="301">
        <f t="shared" si="940"/>
        <v>0</v>
      </c>
      <c r="BT1385" s="302"/>
      <c r="BU1385" s="303"/>
      <c r="BV1385" s="493" t="s">
        <v>4436</v>
      </c>
    </row>
    <row r="1386" spans="1:74" s="304" customFormat="1" ht="31.5" customHeight="1" x14ac:dyDescent="0.35">
      <c r="A1386" s="283"/>
      <c r="B1386" s="284"/>
      <c r="C1386" s="4"/>
      <c r="D1386" s="285"/>
      <c r="E1386" s="278"/>
      <c r="F1386" s="294" t="s">
        <v>3980</v>
      </c>
      <c r="G1386" s="294"/>
      <c r="H1386" s="293"/>
      <c r="I1386" s="294" t="s">
        <v>3980</v>
      </c>
      <c r="J1386" s="293"/>
      <c r="K1386" s="293"/>
      <c r="L1386" s="293"/>
      <c r="M1386" s="278"/>
      <c r="N1386" s="4" t="s">
        <v>3981</v>
      </c>
      <c r="O1386" s="285"/>
      <c r="P1386" s="4"/>
      <c r="Q1386" s="102"/>
      <c r="R1386" s="279"/>
      <c r="S1386" s="278" t="s">
        <v>1854</v>
      </c>
      <c r="T1386" s="285" t="s">
        <v>23</v>
      </c>
      <c r="U1386" s="5"/>
      <c r="V1386" s="428">
        <v>1</v>
      </c>
      <c r="W1386" s="403"/>
      <c r="X1386" s="289"/>
      <c r="Y1386" s="426" t="s">
        <v>4428</v>
      </c>
      <c r="Z1386" s="486" t="s">
        <v>4428</v>
      </c>
      <c r="AA1386" s="486" t="s">
        <v>4428</v>
      </c>
      <c r="AB1386" s="486" t="s">
        <v>4576</v>
      </c>
      <c r="AC1386" s="295"/>
      <c r="AD1386" s="295"/>
      <c r="AE1386" s="295"/>
      <c r="AF1386" s="295"/>
      <c r="AG1386" s="295"/>
      <c r="AH1386" s="295"/>
      <c r="AI1386" s="296"/>
      <c r="AJ1386" s="297"/>
      <c r="AK1386" s="206"/>
      <c r="AL1386" s="298"/>
      <c r="AM1386" s="317">
        <v>531936</v>
      </c>
      <c r="AN1386" s="111"/>
      <c r="AO1386" s="4" t="str">
        <f t="shared" si="921"/>
        <v>千葉県長生郡睦沢町下之郷字沢尻２７５５－２</v>
      </c>
      <c r="AP1386" s="393"/>
      <c r="AQ1386" s="2"/>
      <c r="AR1386" s="111"/>
      <c r="AS1386" s="2"/>
      <c r="AT1386" s="111"/>
      <c r="AU1386" s="2"/>
      <c r="AV1386" s="111"/>
      <c r="AW1386" s="299"/>
      <c r="AX1386" s="3"/>
      <c r="AY1386" s="392">
        <f t="shared" si="941"/>
        <v>0</v>
      </c>
      <c r="AZ1386" s="95">
        <f t="shared" si="922"/>
        <v>531936</v>
      </c>
      <c r="BA1386" s="4"/>
      <c r="BB1386" s="278">
        <f t="shared" si="923"/>
        <v>1</v>
      </c>
      <c r="BC1386" s="300" t="str">
        <f t="shared" si="924"/>
        <v>有</v>
      </c>
      <c r="BD1386" s="5">
        <f t="shared" si="925"/>
        <v>0</v>
      </c>
      <c r="BE1386" s="97">
        <f t="shared" si="926"/>
        <v>0</v>
      </c>
      <c r="BF1386" s="97">
        <f t="shared" si="927"/>
        <v>531936</v>
      </c>
      <c r="BG1386" s="97">
        <f t="shared" si="928"/>
        <v>0</v>
      </c>
      <c r="BH1386" s="97">
        <f t="shared" si="929"/>
        <v>0</v>
      </c>
      <c r="BI1386" s="97">
        <f t="shared" si="930"/>
        <v>0</v>
      </c>
      <c r="BJ1386" s="97">
        <f t="shared" si="931"/>
        <v>0</v>
      </c>
      <c r="BK1386" s="97">
        <f t="shared" si="932"/>
        <v>0</v>
      </c>
      <c r="BL1386" s="97">
        <f t="shared" si="933"/>
        <v>0</v>
      </c>
      <c r="BM1386" s="97">
        <f t="shared" si="934"/>
        <v>0</v>
      </c>
      <c r="BN1386" s="97">
        <f t="shared" si="935"/>
        <v>0</v>
      </c>
      <c r="BO1386" s="97">
        <f t="shared" si="936"/>
        <v>0</v>
      </c>
      <c r="BP1386" s="97">
        <f t="shared" si="937"/>
        <v>0</v>
      </c>
      <c r="BQ1386" s="97">
        <f t="shared" si="938"/>
        <v>0</v>
      </c>
      <c r="BR1386" s="97">
        <f t="shared" si="939"/>
        <v>0</v>
      </c>
      <c r="BS1386" s="301">
        <f t="shared" si="940"/>
        <v>0</v>
      </c>
      <c r="BT1386" s="302"/>
      <c r="BU1386" s="303"/>
      <c r="BV1386" s="493" t="s">
        <v>4452</v>
      </c>
    </row>
    <row r="1387" spans="1:74" s="304" customFormat="1" ht="31.5" customHeight="1" x14ac:dyDescent="0.35">
      <c r="A1387" s="283"/>
      <c r="B1387" s="284"/>
      <c r="C1387" s="4"/>
      <c r="D1387" s="285"/>
      <c r="E1387" s="278"/>
      <c r="F1387" s="294" t="s">
        <v>3982</v>
      </c>
      <c r="G1387" s="294"/>
      <c r="H1387" s="293"/>
      <c r="I1387" s="294" t="s">
        <v>3982</v>
      </c>
      <c r="J1387" s="293"/>
      <c r="K1387" s="293"/>
      <c r="L1387" s="293"/>
      <c r="M1387" s="278"/>
      <c r="N1387" s="4" t="s">
        <v>3983</v>
      </c>
      <c r="O1387" s="285"/>
      <c r="P1387" s="4"/>
      <c r="Q1387" s="102"/>
      <c r="R1387" s="279"/>
      <c r="S1387" s="278" t="s">
        <v>1854</v>
      </c>
      <c r="T1387" s="285" t="s">
        <v>23</v>
      </c>
      <c r="U1387" s="5"/>
      <c r="V1387" s="428">
        <v>1</v>
      </c>
      <c r="W1387" s="403"/>
      <c r="X1387" s="289"/>
      <c r="Y1387" s="426" t="s">
        <v>4428</v>
      </c>
      <c r="Z1387" s="486" t="s">
        <v>4428</v>
      </c>
      <c r="AA1387" s="486" t="s">
        <v>4576</v>
      </c>
      <c r="AB1387" s="486" t="s">
        <v>4576</v>
      </c>
      <c r="AC1387" s="295"/>
      <c r="AD1387" s="295"/>
      <c r="AE1387" s="295"/>
      <c r="AF1387" s="295"/>
      <c r="AG1387" s="295"/>
      <c r="AH1387" s="295"/>
      <c r="AI1387" s="296"/>
      <c r="AJ1387" s="297"/>
      <c r="AK1387" s="206"/>
      <c r="AL1387" s="298"/>
      <c r="AM1387" s="317">
        <v>531936</v>
      </c>
      <c r="AN1387" s="111"/>
      <c r="AO1387" s="4" t="str">
        <f t="shared" si="921"/>
        <v>千葉県長生郡睦沢町下之郷字沢尻２７５５－３</v>
      </c>
      <c r="AP1387" s="393"/>
      <c r="AQ1387" s="2"/>
      <c r="AR1387" s="111"/>
      <c r="AS1387" s="2"/>
      <c r="AT1387" s="111"/>
      <c r="AU1387" s="2"/>
      <c r="AV1387" s="111"/>
      <c r="AW1387" s="299"/>
      <c r="AX1387" s="3"/>
      <c r="AY1387" s="392">
        <f t="shared" si="941"/>
        <v>0</v>
      </c>
      <c r="AZ1387" s="95">
        <f t="shared" si="922"/>
        <v>531936</v>
      </c>
      <c r="BA1387" s="4"/>
      <c r="BB1387" s="278">
        <f t="shared" si="923"/>
        <v>1</v>
      </c>
      <c r="BC1387" s="300" t="str">
        <f t="shared" si="924"/>
        <v>有</v>
      </c>
      <c r="BD1387" s="5">
        <f t="shared" si="925"/>
        <v>0</v>
      </c>
      <c r="BE1387" s="97">
        <f t="shared" si="926"/>
        <v>0</v>
      </c>
      <c r="BF1387" s="97">
        <f t="shared" si="927"/>
        <v>531936</v>
      </c>
      <c r="BG1387" s="97">
        <f t="shared" si="928"/>
        <v>0</v>
      </c>
      <c r="BH1387" s="97">
        <f t="shared" si="929"/>
        <v>0</v>
      </c>
      <c r="BI1387" s="97">
        <f t="shared" si="930"/>
        <v>0</v>
      </c>
      <c r="BJ1387" s="97">
        <f t="shared" si="931"/>
        <v>0</v>
      </c>
      <c r="BK1387" s="97">
        <f t="shared" si="932"/>
        <v>0</v>
      </c>
      <c r="BL1387" s="97">
        <f t="shared" si="933"/>
        <v>0</v>
      </c>
      <c r="BM1387" s="97">
        <f t="shared" si="934"/>
        <v>0</v>
      </c>
      <c r="BN1387" s="97">
        <f t="shared" si="935"/>
        <v>0</v>
      </c>
      <c r="BO1387" s="97">
        <f t="shared" si="936"/>
        <v>0</v>
      </c>
      <c r="BP1387" s="97">
        <f t="shared" si="937"/>
        <v>0</v>
      </c>
      <c r="BQ1387" s="97">
        <f t="shared" si="938"/>
        <v>0</v>
      </c>
      <c r="BR1387" s="97">
        <f t="shared" si="939"/>
        <v>0</v>
      </c>
      <c r="BS1387" s="301">
        <f t="shared" si="940"/>
        <v>0</v>
      </c>
      <c r="BT1387" s="302"/>
      <c r="BU1387" s="303"/>
      <c r="BV1387" s="493" t="s">
        <v>4452</v>
      </c>
    </row>
    <row r="1388" spans="1:74" s="304" customFormat="1" ht="31.5" customHeight="1" x14ac:dyDescent="0.35">
      <c r="A1388" s="283"/>
      <c r="B1388" s="284"/>
      <c r="C1388" s="4"/>
      <c r="D1388" s="285"/>
      <c r="E1388" s="278"/>
      <c r="F1388" s="294" t="s">
        <v>3984</v>
      </c>
      <c r="G1388" s="294"/>
      <c r="H1388" s="293"/>
      <c r="I1388" s="294" t="s">
        <v>3984</v>
      </c>
      <c r="J1388" s="293"/>
      <c r="K1388" s="293"/>
      <c r="L1388" s="293"/>
      <c r="M1388" s="278"/>
      <c r="N1388" s="4" t="s">
        <v>3985</v>
      </c>
      <c r="O1388" s="285"/>
      <c r="P1388" s="4"/>
      <c r="Q1388" s="102"/>
      <c r="R1388" s="279"/>
      <c r="S1388" s="278" t="s">
        <v>1854</v>
      </c>
      <c r="T1388" s="285" t="s">
        <v>23</v>
      </c>
      <c r="U1388" s="5"/>
      <c r="V1388" s="428">
        <v>1</v>
      </c>
      <c r="W1388" s="403"/>
      <c r="X1388" s="289"/>
      <c r="Y1388" s="426" t="s">
        <v>4428</v>
      </c>
      <c r="Z1388" s="486" t="s">
        <v>4428</v>
      </c>
      <c r="AA1388" s="486" t="s">
        <v>4576</v>
      </c>
      <c r="AB1388" s="486" t="s">
        <v>4576</v>
      </c>
      <c r="AC1388" s="295"/>
      <c r="AD1388" s="295"/>
      <c r="AE1388" s="295"/>
      <c r="AF1388" s="295"/>
      <c r="AG1388" s="295"/>
      <c r="AH1388" s="295"/>
      <c r="AI1388" s="296"/>
      <c r="AJ1388" s="297"/>
      <c r="AK1388" s="206"/>
      <c r="AL1388" s="298"/>
      <c r="AM1388" s="317">
        <v>531936</v>
      </c>
      <c r="AN1388" s="111"/>
      <c r="AO1388" s="4" t="str">
        <f t="shared" si="921"/>
        <v>千葉県長生郡睦沢町下之郷字沢尻２７５５－４</v>
      </c>
      <c r="AP1388" s="393"/>
      <c r="AQ1388" s="2"/>
      <c r="AR1388" s="111"/>
      <c r="AS1388" s="2"/>
      <c r="AT1388" s="111"/>
      <c r="AU1388" s="2"/>
      <c r="AV1388" s="111"/>
      <c r="AW1388" s="299"/>
      <c r="AX1388" s="3"/>
      <c r="AY1388" s="392">
        <f t="shared" si="941"/>
        <v>0</v>
      </c>
      <c r="AZ1388" s="95">
        <f t="shared" si="922"/>
        <v>531936</v>
      </c>
      <c r="BA1388" s="4"/>
      <c r="BB1388" s="278">
        <f t="shared" si="923"/>
        <v>1</v>
      </c>
      <c r="BC1388" s="300" t="str">
        <f t="shared" si="924"/>
        <v>有</v>
      </c>
      <c r="BD1388" s="5">
        <f t="shared" si="925"/>
        <v>0</v>
      </c>
      <c r="BE1388" s="97">
        <f t="shared" si="926"/>
        <v>0</v>
      </c>
      <c r="BF1388" s="97">
        <f t="shared" si="927"/>
        <v>531936</v>
      </c>
      <c r="BG1388" s="97">
        <f t="shared" si="928"/>
        <v>0</v>
      </c>
      <c r="BH1388" s="97">
        <f t="shared" si="929"/>
        <v>0</v>
      </c>
      <c r="BI1388" s="97">
        <f t="shared" si="930"/>
        <v>0</v>
      </c>
      <c r="BJ1388" s="97">
        <f t="shared" si="931"/>
        <v>0</v>
      </c>
      <c r="BK1388" s="97">
        <f t="shared" si="932"/>
        <v>0</v>
      </c>
      <c r="BL1388" s="97">
        <f t="shared" si="933"/>
        <v>0</v>
      </c>
      <c r="BM1388" s="97">
        <f t="shared" si="934"/>
        <v>0</v>
      </c>
      <c r="BN1388" s="97">
        <f t="shared" si="935"/>
        <v>0</v>
      </c>
      <c r="BO1388" s="97">
        <f t="shared" si="936"/>
        <v>0</v>
      </c>
      <c r="BP1388" s="97">
        <f t="shared" si="937"/>
        <v>0</v>
      </c>
      <c r="BQ1388" s="97">
        <f t="shared" si="938"/>
        <v>0</v>
      </c>
      <c r="BR1388" s="97">
        <f t="shared" si="939"/>
        <v>0</v>
      </c>
      <c r="BS1388" s="301">
        <f t="shared" si="940"/>
        <v>0</v>
      </c>
      <c r="BT1388" s="302"/>
      <c r="BU1388" s="303"/>
      <c r="BV1388" s="493" t="s">
        <v>4452</v>
      </c>
    </row>
    <row r="1389" spans="1:74" s="304" customFormat="1" ht="31.5" customHeight="1" x14ac:dyDescent="0.35">
      <c r="A1389" s="283"/>
      <c r="B1389" s="284"/>
      <c r="C1389" s="4"/>
      <c r="D1389" s="285"/>
      <c r="E1389" s="278"/>
      <c r="F1389" s="294" t="s">
        <v>3986</v>
      </c>
      <c r="G1389" s="294"/>
      <c r="H1389" s="293"/>
      <c r="I1389" s="294" t="s">
        <v>3986</v>
      </c>
      <c r="J1389" s="293"/>
      <c r="K1389" s="293"/>
      <c r="L1389" s="293"/>
      <c r="M1389" s="278"/>
      <c r="N1389" s="4" t="s">
        <v>3987</v>
      </c>
      <c r="O1389" s="285"/>
      <c r="P1389" s="4"/>
      <c r="Q1389" s="102"/>
      <c r="R1389" s="279"/>
      <c r="S1389" s="278" t="s">
        <v>1854</v>
      </c>
      <c r="T1389" s="285" t="s">
        <v>23</v>
      </c>
      <c r="U1389" s="5"/>
      <c r="V1389" s="428">
        <v>1</v>
      </c>
      <c r="W1389" s="403"/>
      <c r="X1389" s="289"/>
      <c r="Y1389" s="426" t="s">
        <v>4428</v>
      </c>
      <c r="Z1389" s="486" t="s">
        <v>4428</v>
      </c>
      <c r="AA1389" s="486" t="s">
        <v>4576</v>
      </c>
      <c r="AB1389" s="486" t="s">
        <v>4576</v>
      </c>
      <c r="AC1389" s="295"/>
      <c r="AD1389" s="295"/>
      <c r="AE1389" s="295"/>
      <c r="AF1389" s="295"/>
      <c r="AG1389" s="295"/>
      <c r="AH1389" s="295"/>
      <c r="AI1389" s="296"/>
      <c r="AJ1389" s="297"/>
      <c r="AK1389" s="206"/>
      <c r="AL1389" s="298"/>
      <c r="AM1389" s="317">
        <v>531936</v>
      </c>
      <c r="AN1389" s="111"/>
      <c r="AO1389" s="4" t="str">
        <f t="shared" si="921"/>
        <v>千葉県長生郡睦沢町下之郷字沢尻２７５５－５</v>
      </c>
      <c r="AP1389" s="393"/>
      <c r="AQ1389" s="2"/>
      <c r="AR1389" s="111"/>
      <c r="AS1389" s="2"/>
      <c r="AT1389" s="111"/>
      <c r="AU1389" s="2"/>
      <c r="AV1389" s="111"/>
      <c r="AW1389" s="299"/>
      <c r="AX1389" s="3"/>
      <c r="AY1389" s="392">
        <f t="shared" si="941"/>
        <v>0</v>
      </c>
      <c r="AZ1389" s="95">
        <f t="shared" si="922"/>
        <v>531936</v>
      </c>
      <c r="BA1389" s="4"/>
      <c r="BB1389" s="278">
        <f t="shared" si="923"/>
        <v>1</v>
      </c>
      <c r="BC1389" s="300" t="str">
        <f t="shared" si="924"/>
        <v>有</v>
      </c>
      <c r="BD1389" s="5">
        <f t="shared" si="925"/>
        <v>0</v>
      </c>
      <c r="BE1389" s="97">
        <f t="shared" si="926"/>
        <v>0</v>
      </c>
      <c r="BF1389" s="97">
        <f t="shared" si="927"/>
        <v>531936</v>
      </c>
      <c r="BG1389" s="97">
        <f t="shared" si="928"/>
        <v>0</v>
      </c>
      <c r="BH1389" s="97">
        <f t="shared" si="929"/>
        <v>0</v>
      </c>
      <c r="BI1389" s="97">
        <f t="shared" si="930"/>
        <v>0</v>
      </c>
      <c r="BJ1389" s="97">
        <f t="shared" si="931"/>
        <v>0</v>
      </c>
      <c r="BK1389" s="97">
        <f t="shared" si="932"/>
        <v>0</v>
      </c>
      <c r="BL1389" s="97">
        <f t="shared" si="933"/>
        <v>0</v>
      </c>
      <c r="BM1389" s="97">
        <f t="shared" si="934"/>
        <v>0</v>
      </c>
      <c r="BN1389" s="97">
        <f t="shared" si="935"/>
        <v>0</v>
      </c>
      <c r="BO1389" s="97">
        <f t="shared" si="936"/>
        <v>0</v>
      </c>
      <c r="BP1389" s="97">
        <f t="shared" si="937"/>
        <v>0</v>
      </c>
      <c r="BQ1389" s="97">
        <f t="shared" si="938"/>
        <v>0</v>
      </c>
      <c r="BR1389" s="97">
        <f t="shared" si="939"/>
        <v>0</v>
      </c>
      <c r="BS1389" s="301">
        <f t="shared" si="940"/>
        <v>0</v>
      </c>
      <c r="BT1389" s="302"/>
      <c r="BU1389" s="303"/>
      <c r="BV1389" s="493" t="s">
        <v>4452</v>
      </c>
    </row>
    <row r="1390" spans="1:74" s="304" customFormat="1" ht="31.5" customHeight="1" x14ac:dyDescent="0.35">
      <c r="A1390" s="283"/>
      <c r="B1390" s="284"/>
      <c r="C1390" s="4"/>
      <c r="D1390" s="285"/>
      <c r="E1390" s="278"/>
      <c r="F1390" s="294" t="s">
        <v>3988</v>
      </c>
      <c r="G1390" s="294"/>
      <c r="H1390" s="293"/>
      <c r="I1390" s="294" t="s">
        <v>3988</v>
      </c>
      <c r="J1390" s="293"/>
      <c r="K1390" s="293"/>
      <c r="L1390" s="293"/>
      <c r="M1390" s="278"/>
      <c r="N1390" s="4" t="s">
        <v>3989</v>
      </c>
      <c r="O1390" s="285"/>
      <c r="P1390" s="4"/>
      <c r="Q1390" s="102"/>
      <c r="R1390" s="279"/>
      <c r="S1390" s="278" t="s">
        <v>1854</v>
      </c>
      <c r="T1390" s="285" t="s">
        <v>23</v>
      </c>
      <c r="U1390" s="5"/>
      <c r="V1390" s="428">
        <v>1</v>
      </c>
      <c r="W1390" s="403"/>
      <c r="X1390" s="289"/>
      <c r="Y1390" s="426" t="s">
        <v>4428</v>
      </c>
      <c r="Z1390" s="486" t="s">
        <v>4428</v>
      </c>
      <c r="AA1390" s="486" t="s">
        <v>4576</v>
      </c>
      <c r="AB1390" s="486" t="s">
        <v>4576</v>
      </c>
      <c r="AC1390" s="295"/>
      <c r="AD1390" s="295"/>
      <c r="AE1390" s="295"/>
      <c r="AF1390" s="295"/>
      <c r="AG1390" s="295"/>
      <c r="AH1390" s="295"/>
      <c r="AI1390" s="296"/>
      <c r="AJ1390" s="297"/>
      <c r="AK1390" s="206"/>
      <c r="AL1390" s="298"/>
      <c r="AM1390" s="317">
        <v>531936</v>
      </c>
      <c r="AN1390" s="111"/>
      <c r="AO1390" s="4" t="str">
        <f t="shared" si="921"/>
        <v>千葉県長生郡睦沢町下之郷字沢尻２７５５－６</v>
      </c>
      <c r="AP1390" s="393"/>
      <c r="AQ1390" s="2"/>
      <c r="AR1390" s="111"/>
      <c r="AS1390" s="2"/>
      <c r="AT1390" s="111"/>
      <c r="AU1390" s="2"/>
      <c r="AV1390" s="111"/>
      <c r="AW1390" s="299"/>
      <c r="AX1390" s="3"/>
      <c r="AY1390" s="392">
        <f t="shared" si="941"/>
        <v>0</v>
      </c>
      <c r="AZ1390" s="95">
        <f t="shared" si="922"/>
        <v>531936</v>
      </c>
      <c r="BA1390" s="4"/>
      <c r="BB1390" s="278">
        <f t="shared" si="923"/>
        <v>1</v>
      </c>
      <c r="BC1390" s="300" t="str">
        <f t="shared" si="924"/>
        <v>有</v>
      </c>
      <c r="BD1390" s="5">
        <f t="shared" si="925"/>
        <v>0</v>
      </c>
      <c r="BE1390" s="97">
        <f t="shared" si="926"/>
        <v>0</v>
      </c>
      <c r="BF1390" s="97">
        <f t="shared" si="927"/>
        <v>531936</v>
      </c>
      <c r="BG1390" s="97">
        <f t="shared" si="928"/>
        <v>0</v>
      </c>
      <c r="BH1390" s="97">
        <f t="shared" si="929"/>
        <v>0</v>
      </c>
      <c r="BI1390" s="97">
        <f t="shared" si="930"/>
        <v>0</v>
      </c>
      <c r="BJ1390" s="97">
        <f t="shared" si="931"/>
        <v>0</v>
      </c>
      <c r="BK1390" s="97">
        <f t="shared" si="932"/>
        <v>0</v>
      </c>
      <c r="BL1390" s="97">
        <f t="shared" si="933"/>
        <v>0</v>
      </c>
      <c r="BM1390" s="97">
        <f t="shared" si="934"/>
        <v>0</v>
      </c>
      <c r="BN1390" s="97">
        <f t="shared" si="935"/>
        <v>0</v>
      </c>
      <c r="BO1390" s="97">
        <f t="shared" si="936"/>
        <v>0</v>
      </c>
      <c r="BP1390" s="97">
        <f t="shared" si="937"/>
        <v>0</v>
      </c>
      <c r="BQ1390" s="97">
        <f t="shared" si="938"/>
        <v>0</v>
      </c>
      <c r="BR1390" s="97">
        <f t="shared" si="939"/>
        <v>0</v>
      </c>
      <c r="BS1390" s="301">
        <f t="shared" si="940"/>
        <v>0</v>
      </c>
      <c r="BT1390" s="302"/>
      <c r="BU1390" s="303"/>
      <c r="BV1390" s="493" t="s">
        <v>4452</v>
      </c>
    </row>
    <row r="1391" spans="1:74" s="304" customFormat="1" ht="31.5" customHeight="1" x14ac:dyDescent="0.35">
      <c r="A1391" s="283"/>
      <c r="B1391" s="284"/>
      <c r="C1391" s="4"/>
      <c r="D1391" s="285"/>
      <c r="E1391" s="278"/>
      <c r="F1391" s="294" t="s">
        <v>3990</v>
      </c>
      <c r="G1391" s="294"/>
      <c r="H1391" s="293"/>
      <c r="I1391" s="294" t="s">
        <v>3990</v>
      </c>
      <c r="J1391" s="293"/>
      <c r="K1391" s="293"/>
      <c r="L1391" s="293"/>
      <c r="M1391" s="278"/>
      <c r="N1391" s="4" t="s">
        <v>3991</v>
      </c>
      <c r="O1391" s="285"/>
      <c r="P1391" s="4"/>
      <c r="Q1391" s="102"/>
      <c r="R1391" s="279"/>
      <c r="S1391" s="278" t="s">
        <v>1854</v>
      </c>
      <c r="T1391" s="285" t="s">
        <v>17</v>
      </c>
      <c r="U1391" s="5"/>
      <c r="V1391" s="428">
        <v>1</v>
      </c>
      <c r="W1391" s="403"/>
      <c r="X1391" s="289"/>
      <c r="Y1391" s="426" t="s">
        <v>4428</v>
      </c>
      <c r="Z1391" s="486" t="s">
        <v>4428</v>
      </c>
      <c r="AA1391" s="486" t="s">
        <v>4428</v>
      </c>
      <c r="AB1391" s="486" t="s">
        <v>3743</v>
      </c>
      <c r="AC1391" s="295"/>
      <c r="AD1391" s="295"/>
      <c r="AE1391" s="295"/>
      <c r="AF1391" s="295"/>
      <c r="AG1391" s="295"/>
      <c r="AH1391" s="295"/>
      <c r="AI1391" s="296"/>
      <c r="AJ1391" s="297"/>
      <c r="AK1391" s="206"/>
      <c r="AL1391" s="298"/>
      <c r="AM1391" s="317">
        <v>318618</v>
      </c>
      <c r="AN1391" s="111"/>
      <c r="AO1391" s="4" t="str">
        <f t="shared" si="921"/>
        <v>静岡県富士宮市人穴２０４－２４０－１</v>
      </c>
      <c r="AP1391" s="393"/>
      <c r="AQ1391" s="2"/>
      <c r="AR1391" s="111"/>
      <c r="AS1391" s="2"/>
      <c r="AT1391" s="111"/>
      <c r="AU1391" s="2"/>
      <c r="AV1391" s="111"/>
      <c r="AW1391" s="299"/>
      <c r="AX1391" s="3"/>
      <c r="AY1391" s="392">
        <f t="shared" si="941"/>
        <v>0</v>
      </c>
      <c r="AZ1391" s="95">
        <f t="shared" si="922"/>
        <v>318618</v>
      </c>
      <c r="BA1391" s="4"/>
      <c r="BB1391" s="278">
        <f t="shared" si="923"/>
        <v>1</v>
      </c>
      <c r="BC1391" s="300" t="str">
        <f t="shared" si="924"/>
        <v>有</v>
      </c>
      <c r="BD1391" s="5">
        <f t="shared" si="925"/>
        <v>0</v>
      </c>
      <c r="BE1391" s="97">
        <f t="shared" si="926"/>
        <v>0</v>
      </c>
      <c r="BF1391" s="97">
        <f t="shared" si="927"/>
        <v>318618</v>
      </c>
      <c r="BG1391" s="97">
        <f t="shared" si="928"/>
        <v>0</v>
      </c>
      <c r="BH1391" s="97">
        <f t="shared" si="929"/>
        <v>0</v>
      </c>
      <c r="BI1391" s="97">
        <f t="shared" si="930"/>
        <v>0</v>
      </c>
      <c r="BJ1391" s="97">
        <f t="shared" si="931"/>
        <v>0</v>
      </c>
      <c r="BK1391" s="97">
        <f t="shared" si="932"/>
        <v>0</v>
      </c>
      <c r="BL1391" s="97">
        <f t="shared" si="933"/>
        <v>0</v>
      </c>
      <c r="BM1391" s="97">
        <f t="shared" si="934"/>
        <v>0</v>
      </c>
      <c r="BN1391" s="97">
        <f t="shared" si="935"/>
        <v>0</v>
      </c>
      <c r="BO1391" s="97">
        <f t="shared" si="936"/>
        <v>0</v>
      </c>
      <c r="BP1391" s="97">
        <f t="shared" si="937"/>
        <v>0</v>
      </c>
      <c r="BQ1391" s="97">
        <f t="shared" si="938"/>
        <v>0</v>
      </c>
      <c r="BR1391" s="97">
        <f t="shared" si="939"/>
        <v>0</v>
      </c>
      <c r="BS1391" s="301">
        <f t="shared" si="940"/>
        <v>0</v>
      </c>
      <c r="BT1391" s="302"/>
      <c r="BU1391" s="303"/>
      <c r="BV1391" s="493" t="s">
        <v>4649</v>
      </c>
    </row>
    <row r="1392" spans="1:74" s="304" customFormat="1" ht="31.5" customHeight="1" x14ac:dyDescent="0.35">
      <c r="A1392" s="283"/>
      <c r="B1392" s="284"/>
      <c r="C1392" s="4"/>
      <c r="D1392" s="285"/>
      <c r="E1392" s="278"/>
      <c r="F1392" s="294" t="s">
        <v>2694</v>
      </c>
      <c r="G1392" s="294"/>
      <c r="H1392" s="293"/>
      <c r="I1392" s="294" t="s">
        <v>2694</v>
      </c>
      <c r="J1392" s="293"/>
      <c r="K1392" s="293"/>
      <c r="L1392" s="293"/>
      <c r="M1392" s="278"/>
      <c r="N1392" s="4" t="s">
        <v>3992</v>
      </c>
      <c r="O1392" s="285"/>
      <c r="P1392" s="4"/>
      <c r="Q1392" s="102"/>
      <c r="R1392" s="279"/>
      <c r="S1392" s="278" t="s">
        <v>1854</v>
      </c>
      <c r="T1392" s="285" t="s">
        <v>17</v>
      </c>
      <c r="U1392" s="5"/>
      <c r="V1392" s="428">
        <v>1</v>
      </c>
      <c r="W1392" s="403"/>
      <c r="X1392" s="289"/>
      <c r="Y1392" s="426" t="s">
        <v>4428</v>
      </c>
      <c r="Z1392" s="486" t="s">
        <v>4428</v>
      </c>
      <c r="AA1392" s="486" t="s">
        <v>4428</v>
      </c>
      <c r="AB1392" s="486" t="s">
        <v>3743</v>
      </c>
      <c r="AC1392" s="295"/>
      <c r="AD1392" s="295"/>
      <c r="AE1392" s="295"/>
      <c r="AF1392" s="295"/>
      <c r="AG1392" s="295"/>
      <c r="AH1392" s="295"/>
      <c r="AI1392" s="296"/>
      <c r="AJ1392" s="297"/>
      <c r="AK1392" s="206"/>
      <c r="AL1392" s="298"/>
      <c r="AM1392" s="317">
        <v>284284</v>
      </c>
      <c r="AN1392" s="111"/>
      <c r="AO1392" s="4" t="str">
        <f t="shared" si="921"/>
        <v>静岡県富士宮市人穴２４０－２４０ー２</v>
      </c>
      <c r="AP1392" s="393"/>
      <c r="AQ1392" s="2"/>
      <c r="AR1392" s="111"/>
      <c r="AS1392" s="2"/>
      <c r="AT1392" s="111"/>
      <c r="AU1392" s="2"/>
      <c r="AV1392" s="111"/>
      <c r="AW1392" s="299"/>
      <c r="AX1392" s="3"/>
      <c r="AY1392" s="392">
        <f t="shared" si="941"/>
        <v>0</v>
      </c>
      <c r="AZ1392" s="95">
        <f t="shared" si="922"/>
        <v>284284</v>
      </c>
      <c r="BA1392" s="4"/>
      <c r="BB1392" s="278">
        <f t="shared" si="923"/>
        <v>1</v>
      </c>
      <c r="BC1392" s="300" t="str">
        <f t="shared" si="924"/>
        <v>有</v>
      </c>
      <c r="BD1392" s="5">
        <f t="shared" si="925"/>
        <v>0</v>
      </c>
      <c r="BE1392" s="97">
        <f t="shared" si="926"/>
        <v>0</v>
      </c>
      <c r="BF1392" s="97">
        <f t="shared" si="927"/>
        <v>284284</v>
      </c>
      <c r="BG1392" s="97">
        <f t="shared" si="928"/>
        <v>0</v>
      </c>
      <c r="BH1392" s="97">
        <f t="shared" si="929"/>
        <v>0</v>
      </c>
      <c r="BI1392" s="97">
        <f t="shared" si="930"/>
        <v>0</v>
      </c>
      <c r="BJ1392" s="97">
        <f t="shared" si="931"/>
        <v>0</v>
      </c>
      <c r="BK1392" s="97">
        <f t="shared" si="932"/>
        <v>0</v>
      </c>
      <c r="BL1392" s="97">
        <f t="shared" si="933"/>
        <v>0</v>
      </c>
      <c r="BM1392" s="97">
        <f t="shared" si="934"/>
        <v>0</v>
      </c>
      <c r="BN1392" s="97">
        <f t="shared" si="935"/>
        <v>0</v>
      </c>
      <c r="BO1392" s="97">
        <f t="shared" si="936"/>
        <v>0</v>
      </c>
      <c r="BP1392" s="97">
        <f t="shared" si="937"/>
        <v>0</v>
      </c>
      <c r="BQ1392" s="97">
        <f t="shared" si="938"/>
        <v>0</v>
      </c>
      <c r="BR1392" s="97">
        <f t="shared" si="939"/>
        <v>0</v>
      </c>
      <c r="BS1392" s="301">
        <f t="shared" si="940"/>
        <v>0</v>
      </c>
      <c r="BT1392" s="302"/>
      <c r="BU1392" s="303"/>
      <c r="BV1392" s="493" t="s">
        <v>4649</v>
      </c>
    </row>
    <row r="1393" spans="1:74" s="304" customFormat="1" ht="31.5" customHeight="1" x14ac:dyDescent="0.35">
      <c r="A1393" s="283"/>
      <c r="B1393" s="284"/>
      <c r="C1393" s="4"/>
      <c r="D1393" s="285"/>
      <c r="E1393" s="278"/>
      <c r="F1393" s="294" t="s">
        <v>3993</v>
      </c>
      <c r="G1393" s="294"/>
      <c r="H1393" s="293"/>
      <c r="I1393" s="294" t="s">
        <v>3993</v>
      </c>
      <c r="J1393" s="293"/>
      <c r="K1393" s="293"/>
      <c r="L1393" s="293"/>
      <c r="M1393" s="278"/>
      <c r="N1393" s="4" t="s">
        <v>3994</v>
      </c>
      <c r="O1393" s="285"/>
      <c r="P1393" s="4"/>
      <c r="Q1393" s="102"/>
      <c r="R1393" s="279"/>
      <c r="S1393" s="278" t="s">
        <v>1854</v>
      </c>
      <c r="T1393" s="285" t="s">
        <v>17</v>
      </c>
      <c r="U1393" s="5"/>
      <c r="V1393" s="278">
        <v>1</v>
      </c>
      <c r="W1393" s="403"/>
      <c r="X1393" s="289"/>
      <c r="Y1393" s="422" t="s">
        <v>4432</v>
      </c>
      <c r="Z1393" s="499" t="s">
        <v>4432</v>
      </c>
      <c r="AA1393" s="499"/>
      <c r="AB1393" s="499" t="s">
        <v>3743</v>
      </c>
      <c r="AC1393" s="295"/>
      <c r="AD1393" s="295"/>
      <c r="AE1393" s="295"/>
      <c r="AF1393" s="295"/>
      <c r="AG1393" s="295"/>
      <c r="AH1393" s="295"/>
      <c r="AI1393" s="296"/>
      <c r="AJ1393" s="297"/>
      <c r="AK1393" s="206"/>
      <c r="AL1393" s="298"/>
      <c r="AM1393" s="317">
        <v>101627</v>
      </c>
      <c r="AN1393" s="111"/>
      <c r="AO1393" s="4" t="str">
        <f t="shared" si="921"/>
        <v>静岡県富士宮市青木平１番</v>
      </c>
      <c r="AP1393" s="393"/>
      <c r="AQ1393" s="2"/>
      <c r="AR1393" s="111"/>
      <c r="AS1393" s="2"/>
      <c r="AT1393" s="111"/>
      <c r="AU1393" s="2"/>
      <c r="AV1393" s="111"/>
      <c r="AW1393" s="299"/>
      <c r="AX1393" s="3"/>
      <c r="AY1393" s="392">
        <f t="shared" si="941"/>
        <v>0</v>
      </c>
      <c r="AZ1393" s="95">
        <f t="shared" si="922"/>
        <v>101627</v>
      </c>
      <c r="BA1393" s="4"/>
      <c r="BB1393" s="278">
        <f t="shared" si="923"/>
        <v>1</v>
      </c>
      <c r="BC1393" s="300" t="str">
        <f t="shared" si="924"/>
        <v>無</v>
      </c>
      <c r="BD1393" s="5">
        <f t="shared" si="925"/>
        <v>0</v>
      </c>
      <c r="BE1393" s="97">
        <f t="shared" si="926"/>
        <v>0</v>
      </c>
      <c r="BF1393" s="97">
        <f t="shared" si="927"/>
        <v>101627</v>
      </c>
      <c r="BG1393" s="97">
        <f t="shared" si="928"/>
        <v>0</v>
      </c>
      <c r="BH1393" s="97">
        <f t="shared" si="929"/>
        <v>0</v>
      </c>
      <c r="BI1393" s="97">
        <f t="shared" si="930"/>
        <v>0</v>
      </c>
      <c r="BJ1393" s="97">
        <f t="shared" si="931"/>
        <v>0</v>
      </c>
      <c r="BK1393" s="97">
        <f t="shared" si="932"/>
        <v>0</v>
      </c>
      <c r="BL1393" s="97">
        <f t="shared" si="933"/>
        <v>0</v>
      </c>
      <c r="BM1393" s="97">
        <f t="shared" si="934"/>
        <v>0</v>
      </c>
      <c r="BN1393" s="97">
        <f t="shared" si="935"/>
        <v>0</v>
      </c>
      <c r="BO1393" s="97">
        <f t="shared" si="936"/>
        <v>0</v>
      </c>
      <c r="BP1393" s="97">
        <f t="shared" si="937"/>
        <v>0</v>
      </c>
      <c r="BQ1393" s="97">
        <f t="shared" si="938"/>
        <v>0</v>
      </c>
      <c r="BR1393" s="97">
        <f t="shared" si="939"/>
        <v>0</v>
      </c>
      <c r="BS1393" s="301">
        <f t="shared" si="940"/>
        <v>0</v>
      </c>
      <c r="BT1393" s="302"/>
      <c r="BU1393" s="303"/>
      <c r="BV1393" s="493" t="s">
        <v>4657</v>
      </c>
    </row>
    <row r="1394" spans="1:74" s="304" customFormat="1" ht="31.5" customHeight="1" x14ac:dyDescent="0.35">
      <c r="A1394" s="283"/>
      <c r="B1394" s="284"/>
      <c r="C1394" s="4"/>
      <c r="D1394" s="285"/>
      <c r="E1394" s="278"/>
      <c r="F1394" s="294" t="s">
        <v>3995</v>
      </c>
      <c r="G1394" s="294"/>
      <c r="H1394" s="293"/>
      <c r="I1394" s="294" t="s">
        <v>3995</v>
      </c>
      <c r="J1394" s="293"/>
      <c r="K1394" s="293"/>
      <c r="L1394" s="293"/>
      <c r="M1394" s="278"/>
      <c r="N1394" s="4" t="s">
        <v>3994</v>
      </c>
      <c r="O1394" s="285"/>
      <c r="P1394" s="4"/>
      <c r="Q1394" s="102"/>
      <c r="R1394" s="279"/>
      <c r="S1394" s="278" t="s">
        <v>1854</v>
      </c>
      <c r="T1394" s="285" t="s">
        <v>17</v>
      </c>
      <c r="U1394" s="5"/>
      <c r="V1394" s="278">
        <v>1</v>
      </c>
      <c r="W1394" s="403"/>
      <c r="X1394" s="289"/>
      <c r="Y1394" s="422" t="s">
        <v>4432</v>
      </c>
      <c r="Z1394" s="499" t="s">
        <v>4432</v>
      </c>
      <c r="AA1394" s="499"/>
      <c r="AB1394" s="499" t="s">
        <v>3743</v>
      </c>
      <c r="AC1394" s="295"/>
      <c r="AD1394" s="295"/>
      <c r="AE1394" s="295"/>
      <c r="AF1394" s="295"/>
      <c r="AG1394" s="295"/>
      <c r="AH1394" s="295"/>
      <c r="AI1394" s="296"/>
      <c r="AJ1394" s="297"/>
      <c r="AK1394" s="206"/>
      <c r="AL1394" s="298"/>
      <c r="AM1394" s="317">
        <v>318618</v>
      </c>
      <c r="AN1394" s="111"/>
      <c r="AO1394" s="4" t="str">
        <f t="shared" si="921"/>
        <v>静岡県富士宮市青木平１番</v>
      </c>
      <c r="AP1394" s="393"/>
      <c r="AQ1394" s="2"/>
      <c r="AR1394" s="111"/>
      <c r="AS1394" s="2"/>
      <c r="AT1394" s="111"/>
      <c r="AU1394" s="2"/>
      <c r="AV1394" s="111"/>
      <c r="AW1394" s="299"/>
      <c r="AX1394" s="3"/>
      <c r="AY1394" s="392">
        <f t="shared" si="941"/>
        <v>0</v>
      </c>
      <c r="AZ1394" s="95">
        <f t="shared" si="922"/>
        <v>318618</v>
      </c>
      <c r="BA1394" s="4"/>
      <c r="BB1394" s="278">
        <f t="shared" si="923"/>
        <v>1</v>
      </c>
      <c r="BC1394" s="300" t="str">
        <f t="shared" si="924"/>
        <v>無</v>
      </c>
      <c r="BD1394" s="5">
        <f t="shared" si="925"/>
        <v>0</v>
      </c>
      <c r="BE1394" s="97">
        <f t="shared" si="926"/>
        <v>0</v>
      </c>
      <c r="BF1394" s="97">
        <f t="shared" si="927"/>
        <v>318618</v>
      </c>
      <c r="BG1394" s="97">
        <f t="shared" si="928"/>
        <v>0</v>
      </c>
      <c r="BH1394" s="97">
        <f t="shared" si="929"/>
        <v>0</v>
      </c>
      <c r="BI1394" s="97">
        <f t="shared" si="930"/>
        <v>0</v>
      </c>
      <c r="BJ1394" s="97">
        <f t="shared" si="931"/>
        <v>0</v>
      </c>
      <c r="BK1394" s="97">
        <f t="shared" si="932"/>
        <v>0</v>
      </c>
      <c r="BL1394" s="97">
        <f t="shared" si="933"/>
        <v>0</v>
      </c>
      <c r="BM1394" s="97">
        <f t="shared" si="934"/>
        <v>0</v>
      </c>
      <c r="BN1394" s="97">
        <f t="shared" si="935"/>
        <v>0</v>
      </c>
      <c r="BO1394" s="97">
        <f t="shared" si="936"/>
        <v>0</v>
      </c>
      <c r="BP1394" s="97">
        <f t="shared" si="937"/>
        <v>0</v>
      </c>
      <c r="BQ1394" s="97">
        <f t="shared" si="938"/>
        <v>0</v>
      </c>
      <c r="BR1394" s="97">
        <f t="shared" si="939"/>
        <v>0</v>
      </c>
      <c r="BS1394" s="301">
        <f t="shared" si="940"/>
        <v>0</v>
      </c>
      <c r="BT1394" s="302"/>
      <c r="BU1394" s="303"/>
      <c r="BV1394" s="493" t="s">
        <v>4657</v>
      </c>
    </row>
    <row r="1395" spans="1:74" s="304" customFormat="1" ht="31.5" customHeight="1" x14ac:dyDescent="0.35">
      <c r="A1395" s="283"/>
      <c r="B1395" s="284"/>
      <c r="C1395" s="4"/>
      <c r="D1395" s="285"/>
      <c r="E1395" s="278"/>
      <c r="F1395" s="294" t="s">
        <v>3996</v>
      </c>
      <c r="G1395" s="294"/>
      <c r="H1395" s="293"/>
      <c r="I1395" s="294" t="s">
        <v>3996</v>
      </c>
      <c r="J1395" s="293"/>
      <c r="K1395" s="293"/>
      <c r="L1395" s="293"/>
      <c r="M1395" s="278"/>
      <c r="N1395" s="4" t="s">
        <v>3997</v>
      </c>
      <c r="O1395" s="285"/>
      <c r="P1395" s="4"/>
      <c r="Q1395" s="102"/>
      <c r="R1395" s="279"/>
      <c r="S1395" s="278" t="s">
        <v>1854</v>
      </c>
      <c r="T1395" s="285" t="s">
        <v>17</v>
      </c>
      <c r="U1395" s="5"/>
      <c r="V1395" s="278">
        <v>1</v>
      </c>
      <c r="W1395" s="403"/>
      <c r="X1395" s="289"/>
      <c r="Y1395" s="422" t="s">
        <v>4432</v>
      </c>
      <c r="Z1395" s="499" t="s">
        <v>4432</v>
      </c>
      <c r="AA1395" s="499"/>
      <c r="AB1395" s="499" t="s">
        <v>3743</v>
      </c>
      <c r="AC1395" s="295"/>
      <c r="AD1395" s="295"/>
      <c r="AE1395" s="295"/>
      <c r="AF1395" s="295"/>
      <c r="AG1395" s="295"/>
      <c r="AH1395" s="295"/>
      <c r="AI1395" s="296"/>
      <c r="AJ1395" s="297"/>
      <c r="AK1395" s="206"/>
      <c r="AL1395" s="298"/>
      <c r="AM1395" s="317">
        <v>101627</v>
      </c>
      <c r="AN1395" s="111"/>
      <c r="AO1395" s="4" t="str">
        <f t="shared" si="921"/>
        <v>静岡県富士宮市青木平２番</v>
      </c>
      <c r="AP1395" s="393"/>
      <c r="AQ1395" s="2"/>
      <c r="AR1395" s="111"/>
      <c r="AS1395" s="2"/>
      <c r="AT1395" s="111"/>
      <c r="AU1395" s="2"/>
      <c r="AV1395" s="111"/>
      <c r="AW1395" s="299"/>
      <c r="AX1395" s="3"/>
      <c r="AY1395" s="392">
        <f t="shared" si="941"/>
        <v>0</v>
      </c>
      <c r="AZ1395" s="95">
        <f t="shared" si="922"/>
        <v>101627</v>
      </c>
      <c r="BA1395" s="4"/>
      <c r="BB1395" s="278">
        <f t="shared" si="923"/>
        <v>1</v>
      </c>
      <c r="BC1395" s="300" t="str">
        <f t="shared" si="924"/>
        <v>無</v>
      </c>
      <c r="BD1395" s="5">
        <f t="shared" si="925"/>
        <v>0</v>
      </c>
      <c r="BE1395" s="97">
        <f t="shared" si="926"/>
        <v>0</v>
      </c>
      <c r="BF1395" s="97">
        <f t="shared" si="927"/>
        <v>101627</v>
      </c>
      <c r="BG1395" s="97">
        <f t="shared" si="928"/>
        <v>0</v>
      </c>
      <c r="BH1395" s="97">
        <f t="shared" si="929"/>
        <v>0</v>
      </c>
      <c r="BI1395" s="97">
        <f t="shared" si="930"/>
        <v>0</v>
      </c>
      <c r="BJ1395" s="97">
        <f t="shared" si="931"/>
        <v>0</v>
      </c>
      <c r="BK1395" s="97">
        <f t="shared" si="932"/>
        <v>0</v>
      </c>
      <c r="BL1395" s="97">
        <f t="shared" si="933"/>
        <v>0</v>
      </c>
      <c r="BM1395" s="97">
        <f t="shared" si="934"/>
        <v>0</v>
      </c>
      <c r="BN1395" s="97">
        <f t="shared" si="935"/>
        <v>0</v>
      </c>
      <c r="BO1395" s="97">
        <f t="shared" si="936"/>
        <v>0</v>
      </c>
      <c r="BP1395" s="97">
        <f t="shared" si="937"/>
        <v>0</v>
      </c>
      <c r="BQ1395" s="97">
        <f t="shared" si="938"/>
        <v>0</v>
      </c>
      <c r="BR1395" s="97">
        <f t="shared" si="939"/>
        <v>0</v>
      </c>
      <c r="BS1395" s="301">
        <f t="shared" si="940"/>
        <v>0</v>
      </c>
      <c r="BT1395" s="302"/>
      <c r="BU1395" s="303"/>
      <c r="BV1395" s="493" t="s">
        <v>4657</v>
      </c>
    </row>
    <row r="1396" spans="1:74" s="304" customFormat="1" ht="31.5" customHeight="1" x14ac:dyDescent="0.35">
      <c r="A1396" s="283"/>
      <c r="B1396" s="284"/>
      <c r="C1396" s="4"/>
      <c r="D1396" s="285"/>
      <c r="E1396" s="278"/>
      <c r="F1396" s="294" t="s">
        <v>3998</v>
      </c>
      <c r="G1396" s="294"/>
      <c r="H1396" s="293"/>
      <c r="I1396" s="294" t="s">
        <v>3998</v>
      </c>
      <c r="J1396" s="293"/>
      <c r="K1396" s="293"/>
      <c r="L1396" s="293"/>
      <c r="M1396" s="278"/>
      <c r="N1396" s="4" t="s">
        <v>3999</v>
      </c>
      <c r="O1396" s="285"/>
      <c r="P1396" s="4"/>
      <c r="Q1396" s="102"/>
      <c r="R1396" s="279"/>
      <c r="S1396" s="278" t="s">
        <v>1854</v>
      </c>
      <c r="T1396" s="285" t="s">
        <v>23</v>
      </c>
      <c r="U1396" s="5"/>
      <c r="V1396" s="278">
        <v>1</v>
      </c>
      <c r="W1396" s="403"/>
      <c r="X1396" s="289"/>
      <c r="Y1396" s="422" t="s">
        <v>4432</v>
      </c>
      <c r="Z1396" s="499" t="s">
        <v>4432</v>
      </c>
      <c r="AA1396" s="499"/>
      <c r="AB1396" s="499"/>
      <c r="AC1396" s="295"/>
      <c r="AD1396" s="295"/>
      <c r="AE1396" s="295"/>
      <c r="AF1396" s="295"/>
      <c r="AG1396" s="295"/>
      <c r="AH1396" s="295"/>
      <c r="AI1396" s="296"/>
      <c r="AJ1396" s="297"/>
      <c r="AK1396" s="206"/>
      <c r="AL1396" s="298"/>
      <c r="AM1396" s="317">
        <v>988492</v>
      </c>
      <c r="AN1396" s="111"/>
      <c r="AO1396" s="4" t="str">
        <f t="shared" si="921"/>
        <v>千葉県木更津市久津間字久留里川通１９３６－１</v>
      </c>
      <c r="AP1396" s="393"/>
      <c r="AQ1396" s="2"/>
      <c r="AR1396" s="111"/>
      <c r="AS1396" s="2"/>
      <c r="AT1396" s="111"/>
      <c r="AU1396" s="2"/>
      <c r="AV1396" s="111"/>
      <c r="AW1396" s="299"/>
      <c r="AX1396" s="3"/>
      <c r="AY1396" s="392">
        <f t="shared" si="941"/>
        <v>0</v>
      </c>
      <c r="AZ1396" s="95">
        <f t="shared" si="922"/>
        <v>988492</v>
      </c>
      <c r="BA1396" s="4"/>
      <c r="BB1396" s="278">
        <f t="shared" si="923"/>
        <v>1</v>
      </c>
      <c r="BC1396" s="300" t="str">
        <f t="shared" si="924"/>
        <v>無</v>
      </c>
      <c r="BD1396" s="5">
        <f t="shared" si="925"/>
        <v>0</v>
      </c>
      <c r="BE1396" s="97">
        <f t="shared" si="926"/>
        <v>0</v>
      </c>
      <c r="BF1396" s="97">
        <f t="shared" si="927"/>
        <v>988492</v>
      </c>
      <c r="BG1396" s="97">
        <f t="shared" si="928"/>
        <v>0</v>
      </c>
      <c r="BH1396" s="97">
        <f t="shared" si="929"/>
        <v>0</v>
      </c>
      <c r="BI1396" s="97">
        <f t="shared" si="930"/>
        <v>0</v>
      </c>
      <c r="BJ1396" s="97">
        <f t="shared" si="931"/>
        <v>0</v>
      </c>
      <c r="BK1396" s="97">
        <f t="shared" si="932"/>
        <v>0</v>
      </c>
      <c r="BL1396" s="97">
        <f t="shared" si="933"/>
        <v>0</v>
      </c>
      <c r="BM1396" s="97">
        <f t="shared" si="934"/>
        <v>0</v>
      </c>
      <c r="BN1396" s="97">
        <f t="shared" si="935"/>
        <v>0</v>
      </c>
      <c r="BO1396" s="97">
        <f t="shared" si="936"/>
        <v>0</v>
      </c>
      <c r="BP1396" s="97">
        <f t="shared" si="937"/>
        <v>0</v>
      </c>
      <c r="BQ1396" s="97">
        <f t="shared" si="938"/>
        <v>0</v>
      </c>
      <c r="BR1396" s="97">
        <f t="shared" si="939"/>
        <v>0</v>
      </c>
      <c r="BS1396" s="301">
        <f t="shared" si="940"/>
        <v>0</v>
      </c>
      <c r="BT1396" s="302"/>
      <c r="BU1396" s="303"/>
      <c r="BV1396" s="493"/>
    </row>
    <row r="1397" spans="1:74" s="304" customFormat="1" ht="31.5" customHeight="1" x14ac:dyDescent="0.35">
      <c r="A1397" s="283"/>
      <c r="B1397" s="284"/>
      <c r="C1397" s="4"/>
      <c r="D1397" s="285"/>
      <c r="E1397" s="278"/>
      <c r="F1397" s="294" t="s">
        <v>4000</v>
      </c>
      <c r="G1397" s="294"/>
      <c r="H1397" s="293"/>
      <c r="I1397" s="294" t="s">
        <v>4000</v>
      </c>
      <c r="J1397" s="293"/>
      <c r="K1397" s="293"/>
      <c r="L1397" s="293"/>
      <c r="M1397" s="278"/>
      <c r="N1397" s="4" t="s">
        <v>4001</v>
      </c>
      <c r="O1397" s="285"/>
      <c r="P1397" s="4"/>
      <c r="Q1397" s="102"/>
      <c r="R1397" s="279"/>
      <c r="S1397" s="278" t="s">
        <v>1854</v>
      </c>
      <c r="T1397" s="285" t="s">
        <v>23</v>
      </c>
      <c r="U1397" s="5"/>
      <c r="V1397" s="278">
        <v>1</v>
      </c>
      <c r="W1397" s="403"/>
      <c r="X1397" s="289"/>
      <c r="Y1397" s="422" t="s">
        <v>4432</v>
      </c>
      <c r="Z1397" s="499" t="s">
        <v>4432</v>
      </c>
      <c r="AA1397" s="499"/>
      <c r="AB1397" s="499"/>
      <c r="AC1397" s="295"/>
      <c r="AD1397" s="295"/>
      <c r="AE1397" s="295"/>
      <c r="AF1397" s="295"/>
      <c r="AG1397" s="295"/>
      <c r="AH1397" s="295"/>
      <c r="AI1397" s="296"/>
      <c r="AJ1397" s="297"/>
      <c r="AK1397" s="206"/>
      <c r="AL1397" s="298"/>
      <c r="AM1397" s="317">
        <v>101627</v>
      </c>
      <c r="AN1397" s="111"/>
      <c r="AO1397" s="4" t="str">
        <f t="shared" si="921"/>
        <v>千葉県木更津市久津間字久留里川通１９３６－２</v>
      </c>
      <c r="AP1397" s="393"/>
      <c r="AQ1397" s="2"/>
      <c r="AR1397" s="111"/>
      <c r="AS1397" s="2"/>
      <c r="AT1397" s="111"/>
      <c r="AU1397" s="2"/>
      <c r="AV1397" s="111"/>
      <c r="AW1397" s="299"/>
      <c r="AX1397" s="3"/>
      <c r="AY1397" s="392">
        <f t="shared" si="941"/>
        <v>0</v>
      </c>
      <c r="AZ1397" s="95">
        <f t="shared" si="922"/>
        <v>101627</v>
      </c>
      <c r="BA1397" s="4"/>
      <c r="BB1397" s="278">
        <f t="shared" si="923"/>
        <v>1</v>
      </c>
      <c r="BC1397" s="300" t="str">
        <f t="shared" si="924"/>
        <v>無</v>
      </c>
      <c r="BD1397" s="5">
        <f t="shared" si="925"/>
        <v>0</v>
      </c>
      <c r="BE1397" s="97">
        <f t="shared" si="926"/>
        <v>0</v>
      </c>
      <c r="BF1397" s="97">
        <f t="shared" si="927"/>
        <v>101627</v>
      </c>
      <c r="BG1397" s="97">
        <f t="shared" si="928"/>
        <v>0</v>
      </c>
      <c r="BH1397" s="97">
        <f t="shared" si="929"/>
        <v>0</v>
      </c>
      <c r="BI1397" s="97">
        <f t="shared" si="930"/>
        <v>0</v>
      </c>
      <c r="BJ1397" s="97">
        <f t="shared" si="931"/>
        <v>0</v>
      </c>
      <c r="BK1397" s="97">
        <f t="shared" si="932"/>
        <v>0</v>
      </c>
      <c r="BL1397" s="97">
        <f t="shared" si="933"/>
        <v>0</v>
      </c>
      <c r="BM1397" s="97">
        <f t="shared" si="934"/>
        <v>0</v>
      </c>
      <c r="BN1397" s="97">
        <f t="shared" si="935"/>
        <v>0</v>
      </c>
      <c r="BO1397" s="97">
        <f t="shared" si="936"/>
        <v>0</v>
      </c>
      <c r="BP1397" s="97">
        <f t="shared" si="937"/>
        <v>0</v>
      </c>
      <c r="BQ1397" s="97">
        <f t="shared" si="938"/>
        <v>0</v>
      </c>
      <c r="BR1397" s="97">
        <f t="shared" si="939"/>
        <v>0</v>
      </c>
      <c r="BS1397" s="301">
        <f t="shared" si="940"/>
        <v>0</v>
      </c>
      <c r="BT1397" s="302"/>
      <c r="BU1397" s="303"/>
      <c r="BV1397" s="493"/>
    </row>
    <row r="1398" spans="1:74" s="304" customFormat="1" ht="31.5" customHeight="1" x14ac:dyDescent="0.35">
      <c r="A1398" s="283"/>
      <c r="B1398" s="284"/>
      <c r="C1398" s="4"/>
      <c r="D1398" s="285"/>
      <c r="E1398" s="278"/>
      <c r="F1398" s="294" t="s">
        <v>2840</v>
      </c>
      <c r="G1398" s="294"/>
      <c r="H1398" s="293"/>
      <c r="I1398" s="294" t="s">
        <v>2840</v>
      </c>
      <c r="J1398" s="293"/>
      <c r="K1398" s="293"/>
      <c r="L1398" s="293"/>
      <c r="M1398" s="278"/>
      <c r="N1398" s="4" t="s">
        <v>4002</v>
      </c>
      <c r="O1398" s="285"/>
      <c r="P1398" s="4"/>
      <c r="Q1398" s="102"/>
      <c r="R1398" s="279"/>
      <c r="S1398" s="278" t="s">
        <v>1854</v>
      </c>
      <c r="T1398" s="285" t="s">
        <v>532</v>
      </c>
      <c r="U1398" s="5"/>
      <c r="V1398" s="426">
        <v>8</v>
      </c>
      <c r="W1398" s="403"/>
      <c r="X1398" s="289"/>
      <c r="Y1398" s="426" t="s">
        <v>4428</v>
      </c>
      <c r="Z1398" s="486" t="s">
        <v>4428</v>
      </c>
      <c r="AA1398" s="486"/>
      <c r="AB1398" s="486"/>
      <c r="AC1398" s="295"/>
      <c r="AD1398" s="295"/>
      <c r="AE1398" s="295"/>
      <c r="AF1398" s="295"/>
      <c r="AG1398" s="295"/>
      <c r="AH1398" s="295"/>
      <c r="AI1398" s="296"/>
      <c r="AJ1398" s="297"/>
      <c r="AK1398" s="206"/>
      <c r="AL1398" s="298"/>
      <c r="AM1398" s="317">
        <v>8325000</v>
      </c>
      <c r="AN1398" s="111"/>
      <c r="AO1398" s="4" t="str">
        <f t="shared" si="921"/>
        <v xml:space="preserve">群馬県沼田市薄根町４１２２－２６ー８ </v>
      </c>
      <c r="AP1398" s="393"/>
      <c r="AQ1398" s="2"/>
      <c r="AR1398" s="111"/>
      <c r="AS1398" s="2"/>
      <c r="AT1398" s="111"/>
      <c r="AU1398" s="2"/>
      <c r="AV1398" s="111"/>
      <c r="AW1398" s="299"/>
      <c r="AX1398" s="3"/>
      <c r="AY1398" s="392">
        <f t="shared" si="941"/>
        <v>0</v>
      </c>
      <c r="AZ1398" s="95">
        <f t="shared" si="922"/>
        <v>8325000</v>
      </c>
      <c r="BA1398" s="4"/>
      <c r="BB1398" s="278">
        <f t="shared" si="923"/>
        <v>8</v>
      </c>
      <c r="BC1398" s="300" t="str">
        <f t="shared" si="924"/>
        <v>有</v>
      </c>
      <c r="BD1398" s="5">
        <f t="shared" si="925"/>
        <v>0</v>
      </c>
      <c r="BE1398" s="97">
        <f t="shared" si="926"/>
        <v>0</v>
      </c>
      <c r="BF1398" s="97">
        <f t="shared" si="927"/>
        <v>8325000</v>
      </c>
      <c r="BG1398" s="97">
        <f t="shared" si="928"/>
        <v>0</v>
      </c>
      <c r="BH1398" s="97">
        <f t="shared" si="929"/>
        <v>0</v>
      </c>
      <c r="BI1398" s="97">
        <f t="shared" si="930"/>
        <v>0</v>
      </c>
      <c r="BJ1398" s="97">
        <f t="shared" si="931"/>
        <v>0</v>
      </c>
      <c r="BK1398" s="97">
        <f t="shared" si="932"/>
        <v>0</v>
      </c>
      <c r="BL1398" s="97">
        <f t="shared" si="933"/>
        <v>0</v>
      </c>
      <c r="BM1398" s="97">
        <f t="shared" si="934"/>
        <v>0</v>
      </c>
      <c r="BN1398" s="97">
        <f t="shared" si="935"/>
        <v>0</v>
      </c>
      <c r="BO1398" s="97">
        <f t="shared" si="936"/>
        <v>0</v>
      </c>
      <c r="BP1398" s="97">
        <f t="shared" si="937"/>
        <v>0</v>
      </c>
      <c r="BQ1398" s="97">
        <f t="shared" si="938"/>
        <v>0</v>
      </c>
      <c r="BR1398" s="97">
        <f t="shared" si="939"/>
        <v>0</v>
      </c>
      <c r="BS1398" s="301">
        <f t="shared" si="940"/>
        <v>0</v>
      </c>
      <c r="BT1398" s="302"/>
      <c r="BU1398" s="303"/>
      <c r="BV1398" s="493" t="s">
        <v>4453</v>
      </c>
    </row>
    <row r="1399" spans="1:74" s="304" customFormat="1" ht="31.5" customHeight="1" x14ac:dyDescent="0.35">
      <c r="A1399" s="283"/>
      <c r="B1399" s="284"/>
      <c r="C1399" s="4"/>
      <c r="D1399" s="285"/>
      <c r="E1399" s="278"/>
      <c r="F1399" s="294" t="s">
        <v>2899</v>
      </c>
      <c r="G1399" s="294"/>
      <c r="H1399" s="293"/>
      <c r="I1399" s="294" t="s">
        <v>2899</v>
      </c>
      <c r="J1399" s="293"/>
      <c r="K1399" s="293"/>
      <c r="L1399" s="293"/>
      <c r="M1399" s="278"/>
      <c r="N1399" s="4" t="s">
        <v>4003</v>
      </c>
      <c r="O1399" s="285"/>
      <c r="P1399" s="4"/>
      <c r="Q1399" s="102"/>
      <c r="R1399" s="279"/>
      <c r="S1399" s="278" t="s">
        <v>1854</v>
      </c>
      <c r="T1399" s="285" t="s">
        <v>25</v>
      </c>
      <c r="U1399" s="5"/>
      <c r="V1399" s="278">
        <v>1</v>
      </c>
      <c r="W1399" s="403"/>
      <c r="X1399" s="289"/>
      <c r="Y1399" s="278" t="s">
        <v>4432</v>
      </c>
      <c r="Z1399" s="486" t="s">
        <v>4432</v>
      </c>
      <c r="AA1399" s="486"/>
      <c r="AB1399" s="486"/>
      <c r="AC1399" s="295"/>
      <c r="AD1399" s="295"/>
      <c r="AE1399" s="295"/>
      <c r="AF1399" s="295"/>
      <c r="AG1399" s="295"/>
      <c r="AH1399" s="295"/>
      <c r="AI1399" s="296"/>
      <c r="AJ1399" s="297"/>
      <c r="AK1399" s="206"/>
      <c r="AL1399" s="298"/>
      <c r="AM1399" s="317">
        <v>875000</v>
      </c>
      <c r="AN1399" s="111"/>
      <c r="AO1399" s="4" t="str">
        <f t="shared" si="921"/>
        <v>千葉県千葉市緑区平川町１３５２－３</v>
      </c>
      <c r="AP1399" s="393"/>
      <c r="AQ1399" s="2"/>
      <c r="AR1399" s="111"/>
      <c r="AS1399" s="2"/>
      <c r="AT1399" s="111"/>
      <c r="AU1399" s="2"/>
      <c r="AV1399" s="111"/>
      <c r="AW1399" s="299"/>
      <c r="AX1399" s="3"/>
      <c r="AY1399" s="392">
        <f t="shared" si="941"/>
        <v>0</v>
      </c>
      <c r="AZ1399" s="95">
        <f t="shared" si="922"/>
        <v>875000</v>
      </c>
      <c r="BA1399" s="4"/>
      <c r="BB1399" s="278">
        <f t="shared" si="923"/>
        <v>1</v>
      </c>
      <c r="BC1399" s="300" t="str">
        <f t="shared" si="924"/>
        <v>無</v>
      </c>
      <c r="BD1399" s="5">
        <f t="shared" si="925"/>
        <v>0</v>
      </c>
      <c r="BE1399" s="97">
        <f t="shared" si="926"/>
        <v>0</v>
      </c>
      <c r="BF1399" s="97">
        <f t="shared" si="927"/>
        <v>875000</v>
      </c>
      <c r="BG1399" s="97">
        <f t="shared" si="928"/>
        <v>0</v>
      </c>
      <c r="BH1399" s="97">
        <f t="shared" si="929"/>
        <v>0</v>
      </c>
      <c r="BI1399" s="97">
        <f t="shared" si="930"/>
        <v>0</v>
      </c>
      <c r="BJ1399" s="97">
        <f t="shared" si="931"/>
        <v>0</v>
      </c>
      <c r="BK1399" s="97">
        <f t="shared" si="932"/>
        <v>0</v>
      </c>
      <c r="BL1399" s="97">
        <f t="shared" si="933"/>
        <v>0</v>
      </c>
      <c r="BM1399" s="97">
        <f t="shared" si="934"/>
        <v>0</v>
      </c>
      <c r="BN1399" s="97">
        <f t="shared" si="935"/>
        <v>0</v>
      </c>
      <c r="BO1399" s="97">
        <f t="shared" si="936"/>
        <v>0</v>
      </c>
      <c r="BP1399" s="97">
        <f t="shared" si="937"/>
        <v>0</v>
      </c>
      <c r="BQ1399" s="97">
        <f t="shared" si="938"/>
        <v>0</v>
      </c>
      <c r="BR1399" s="97">
        <f t="shared" si="939"/>
        <v>0</v>
      </c>
      <c r="BS1399" s="301">
        <f t="shared" si="940"/>
        <v>0</v>
      </c>
      <c r="BT1399" s="302"/>
      <c r="BU1399" s="303"/>
      <c r="BV1399" s="493"/>
    </row>
    <row r="1400" spans="1:74" s="304" customFormat="1" ht="31.5" customHeight="1" x14ac:dyDescent="0.35">
      <c r="A1400" s="283"/>
      <c r="B1400" s="284"/>
      <c r="C1400" s="4"/>
      <c r="D1400" s="285"/>
      <c r="E1400" s="278"/>
      <c r="F1400" s="294" t="s">
        <v>2897</v>
      </c>
      <c r="G1400" s="294"/>
      <c r="H1400" s="293"/>
      <c r="I1400" s="294" t="s">
        <v>2897</v>
      </c>
      <c r="J1400" s="293"/>
      <c r="K1400" s="293"/>
      <c r="L1400" s="293"/>
      <c r="M1400" s="278"/>
      <c r="N1400" s="4" t="s">
        <v>4003</v>
      </c>
      <c r="O1400" s="285"/>
      <c r="P1400" s="4"/>
      <c r="Q1400" s="102"/>
      <c r="R1400" s="279"/>
      <c r="S1400" s="278" t="s">
        <v>1854</v>
      </c>
      <c r="T1400" s="285" t="s">
        <v>25</v>
      </c>
      <c r="U1400" s="5"/>
      <c r="V1400" s="278">
        <v>1</v>
      </c>
      <c r="W1400" s="403"/>
      <c r="X1400" s="289"/>
      <c r="Y1400" s="278" t="s">
        <v>4432</v>
      </c>
      <c r="Z1400" s="486" t="s">
        <v>4432</v>
      </c>
      <c r="AA1400" s="486"/>
      <c r="AB1400" s="486"/>
      <c r="AC1400" s="295"/>
      <c r="AD1400" s="295"/>
      <c r="AE1400" s="295"/>
      <c r="AF1400" s="295"/>
      <c r="AG1400" s="295"/>
      <c r="AH1400" s="295"/>
      <c r="AI1400" s="296"/>
      <c r="AJ1400" s="297"/>
      <c r="AK1400" s="206"/>
      <c r="AL1400" s="298"/>
      <c r="AM1400" s="317">
        <v>875000</v>
      </c>
      <c r="AN1400" s="111"/>
      <c r="AO1400" s="4" t="str">
        <f t="shared" si="921"/>
        <v>千葉県千葉市緑区平川町１３５２－３</v>
      </c>
      <c r="AP1400" s="393"/>
      <c r="AQ1400" s="2"/>
      <c r="AR1400" s="111"/>
      <c r="AS1400" s="2"/>
      <c r="AT1400" s="111"/>
      <c r="AU1400" s="2"/>
      <c r="AV1400" s="111"/>
      <c r="AW1400" s="299"/>
      <c r="AX1400" s="3"/>
      <c r="AY1400" s="392">
        <f t="shared" si="941"/>
        <v>0</v>
      </c>
      <c r="AZ1400" s="95">
        <f t="shared" si="922"/>
        <v>875000</v>
      </c>
      <c r="BA1400" s="4"/>
      <c r="BB1400" s="278">
        <f t="shared" si="923"/>
        <v>1</v>
      </c>
      <c r="BC1400" s="300" t="str">
        <f t="shared" si="924"/>
        <v>無</v>
      </c>
      <c r="BD1400" s="5">
        <f t="shared" si="925"/>
        <v>0</v>
      </c>
      <c r="BE1400" s="97">
        <f t="shared" si="926"/>
        <v>0</v>
      </c>
      <c r="BF1400" s="97">
        <f t="shared" si="927"/>
        <v>875000</v>
      </c>
      <c r="BG1400" s="97">
        <f t="shared" si="928"/>
        <v>0</v>
      </c>
      <c r="BH1400" s="97">
        <f t="shared" si="929"/>
        <v>0</v>
      </c>
      <c r="BI1400" s="97">
        <f t="shared" si="930"/>
        <v>0</v>
      </c>
      <c r="BJ1400" s="97">
        <f t="shared" si="931"/>
        <v>0</v>
      </c>
      <c r="BK1400" s="97">
        <f t="shared" si="932"/>
        <v>0</v>
      </c>
      <c r="BL1400" s="97">
        <f t="shared" si="933"/>
        <v>0</v>
      </c>
      <c r="BM1400" s="97">
        <f t="shared" si="934"/>
        <v>0</v>
      </c>
      <c r="BN1400" s="97">
        <f t="shared" si="935"/>
        <v>0</v>
      </c>
      <c r="BO1400" s="97">
        <f t="shared" si="936"/>
        <v>0</v>
      </c>
      <c r="BP1400" s="97">
        <f t="shared" si="937"/>
        <v>0</v>
      </c>
      <c r="BQ1400" s="97">
        <f t="shared" si="938"/>
        <v>0</v>
      </c>
      <c r="BR1400" s="97">
        <f t="shared" si="939"/>
        <v>0</v>
      </c>
      <c r="BS1400" s="301">
        <f t="shared" si="940"/>
        <v>0</v>
      </c>
      <c r="BT1400" s="302"/>
      <c r="BU1400" s="303"/>
      <c r="BV1400" s="493"/>
    </row>
    <row r="1401" spans="1:74" ht="31.5" customHeight="1" x14ac:dyDescent="0.25">
      <c r="A1401" s="74"/>
      <c r="B1401" s="75"/>
      <c r="C1401" s="126"/>
      <c r="D1401" s="76"/>
      <c r="E1401" s="101"/>
      <c r="F1401" s="256" t="s">
        <v>3759</v>
      </c>
      <c r="G1401" s="256"/>
      <c r="H1401" s="202"/>
      <c r="I1401" s="202"/>
      <c r="J1401" s="256" t="s">
        <v>3759</v>
      </c>
      <c r="K1401" s="202"/>
      <c r="L1401" s="202"/>
      <c r="M1401" s="45"/>
      <c r="N1401" s="255" t="s">
        <v>3758</v>
      </c>
      <c r="O1401" s="45"/>
      <c r="P1401" s="45"/>
      <c r="Q1401" s="45"/>
      <c r="R1401" s="45"/>
      <c r="S1401" s="278" t="s">
        <v>1854</v>
      </c>
      <c r="T1401" s="45"/>
      <c r="U1401" s="45"/>
      <c r="V1401" s="158">
        <v>2</v>
      </c>
      <c r="W1401" s="47"/>
      <c r="X1401" s="252"/>
      <c r="Y1401" s="158" t="s">
        <v>4428</v>
      </c>
      <c r="Z1401" s="488" t="s">
        <v>4428</v>
      </c>
      <c r="AA1401" s="488"/>
      <c r="AB1401" s="488"/>
      <c r="AC1401" s="89"/>
      <c r="AD1401" s="89"/>
      <c r="AE1401" s="89"/>
      <c r="AF1401" s="89"/>
      <c r="AG1401" s="89"/>
      <c r="AH1401" s="89"/>
      <c r="AI1401" s="91"/>
      <c r="AJ1401" s="253"/>
      <c r="AK1401" s="91"/>
      <c r="AL1401" s="254"/>
      <c r="AM1401" s="106">
        <v>624168</v>
      </c>
      <c r="AN1401" s="93"/>
      <c r="AO1401" s="103" t="str">
        <f t="shared" si="921"/>
        <v>千葉県君津市作木字上苗代台216-4-1</v>
      </c>
      <c r="AP1401" s="391"/>
      <c r="AQ1401" s="89"/>
      <c r="AR1401" s="93"/>
      <c r="AS1401" s="89"/>
      <c r="AT1401" s="93"/>
      <c r="AU1401" s="89"/>
      <c r="AV1401" s="93"/>
      <c r="AW1401" s="107"/>
      <c r="AX1401" s="103"/>
      <c r="AY1401" s="391">
        <f t="shared" si="941"/>
        <v>0</v>
      </c>
      <c r="AZ1401" s="93"/>
      <c r="BA1401" s="103" t="str">
        <f>N1401</f>
        <v>千葉県君津市作木字上苗代台216-4-1</v>
      </c>
      <c r="BB1401" s="48">
        <f t="shared" si="923"/>
        <v>2</v>
      </c>
      <c r="BC1401" s="90"/>
      <c r="BD1401" s="89"/>
      <c r="BE1401" s="103"/>
      <c r="BF1401" s="103"/>
      <c r="BG1401" s="103"/>
      <c r="BH1401" s="103"/>
      <c r="BI1401" s="103"/>
      <c r="BJ1401" s="103"/>
      <c r="BK1401" s="103"/>
      <c r="BL1401" s="103"/>
      <c r="BM1401" s="103"/>
      <c r="BN1401" s="103"/>
      <c r="BO1401" s="103"/>
      <c r="BP1401" s="103"/>
      <c r="BQ1401" s="103"/>
      <c r="BR1401" s="103"/>
      <c r="BV1401" s="492"/>
    </row>
    <row r="1402" spans="1:74" ht="31.5" customHeight="1" x14ac:dyDescent="0.25">
      <c r="A1402" s="74"/>
      <c r="B1402" s="75"/>
      <c r="C1402" s="126"/>
      <c r="D1402" s="76"/>
      <c r="E1402" s="101"/>
      <c r="F1402" s="256" t="s">
        <v>3769</v>
      </c>
      <c r="G1402" s="256"/>
      <c r="H1402" s="202"/>
      <c r="I1402" s="202"/>
      <c r="J1402" s="256" t="s">
        <v>3769</v>
      </c>
      <c r="K1402" s="202"/>
      <c r="L1402" s="202"/>
      <c r="M1402" s="45"/>
      <c r="N1402" s="255" t="s">
        <v>3768</v>
      </c>
      <c r="O1402" s="45"/>
      <c r="P1402" s="45"/>
      <c r="Q1402" s="45"/>
      <c r="R1402" s="45"/>
      <c r="S1402" s="278" t="s">
        <v>1854</v>
      </c>
      <c r="T1402" s="45"/>
      <c r="U1402" s="45"/>
      <c r="V1402" s="48">
        <v>21</v>
      </c>
      <c r="W1402" s="47"/>
      <c r="X1402" s="252"/>
      <c r="Y1402" s="422" t="s">
        <v>4432</v>
      </c>
      <c r="Z1402" s="499" t="s">
        <v>4432</v>
      </c>
      <c r="AA1402" s="499"/>
      <c r="AB1402" s="499"/>
      <c r="AC1402" s="89"/>
      <c r="AD1402" s="89"/>
      <c r="AE1402" s="89"/>
      <c r="AF1402" s="89"/>
      <c r="AG1402" s="89"/>
      <c r="AH1402" s="89"/>
      <c r="AI1402" s="91"/>
      <c r="AJ1402" s="253"/>
      <c r="AK1402" s="91"/>
      <c r="AL1402" s="254"/>
      <c r="AM1402" s="106">
        <v>8824000</v>
      </c>
      <c r="AN1402" s="93"/>
      <c r="AO1402" s="103" t="str">
        <f t="shared" si="921"/>
        <v>神奈川県相模原市緑区佐野川２３９１－１８</v>
      </c>
      <c r="AP1402" s="391"/>
      <c r="AQ1402" s="89"/>
      <c r="AR1402" s="93"/>
      <c r="AS1402" s="89"/>
      <c r="AT1402" s="93"/>
      <c r="AU1402" s="89"/>
      <c r="AV1402" s="93"/>
      <c r="AW1402" s="107"/>
      <c r="AX1402" s="103"/>
      <c r="AY1402" s="391">
        <f t="shared" si="941"/>
        <v>0</v>
      </c>
      <c r="AZ1402" s="93"/>
      <c r="BA1402" s="103"/>
      <c r="BB1402" s="48">
        <f t="shared" si="923"/>
        <v>21</v>
      </c>
      <c r="BC1402" s="90"/>
      <c r="BD1402" s="89"/>
      <c r="BE1402" s="103"/>
      <c r="BF1402" s="103"/>
      <c r="BG1402" s="103"/>
      <c r="BH1402" s="103"/>
      <c r="BI1402" s="103"/>
      <c r="BJ1402" s="103"/>
      <c r="BK1402" s="103"/>
      <c r="BL1402" s="103"/>
      <c r="BM1402" s="103"/>
      <c r="BN1402" s="103"/>
      <c r="BO1402" s="103"/>
      <c r="BP1402" s="103"/>
      <c r="BQ1402" s="103"/>
      <c r="BR1402" s="103"/>
      <c r="BV1402" s="492"/>
    </row>
    <row r="1403" spans="1:74" ht="31.5" customHeight="1" x14ac:dyDescent="0.25">
      <c r="A1403" s="74"/>
      <c r="B1403" s="75"/>
      <c r="C1403" s="126"/>
      <c r="D1403" s="76"/>
      <c r="E1403" s="76"/>
      <c r="F1403" s="257" t="s">
        <v>2437</v>
      </c>
      <c r="G1403" s="257"/>
      <c r="H1403" s="101"/>
      <c r="I1403" s="101"/>
      <c r="J1403" s="257" t="s">
        <v>2437</v>
      </c>
      <c r="K1403" s="101"/>
      <c r="L1403" s="101"/>
      <c r="M1403" s="45"/>
      <c r="N1403" s="255" t="s">
        <v>3772</v>
      </c>
      <c r="O1403" s="45"/>
      <c r="P1403" s="45"/>
      <c r="Q1403" s="45"/>
      <c r="R1403" s="45"/>
      <c r="S1403" s="278" t="s">
        <v>1854</v>
      </c>
      <c r="T1403" s="45"/>
      <c r="U1403" s="45"/>
      <c r="V1403" s="158">
        <v>3</v>
      </c>
      <c r="W1403" s="47"/>
      <c r="X1403" s="252"/>
      <c r="Y1403" s="158" t="s">
        <v>4428</v>
      </c>
      <c r="Z1403" s="488" t="s">
        <v>4428</v>
      </c>
      <c r="AA1403" s="488"/>
      <c r="AB1403" s="488"/>
      <c r="AC1403" s="89"/>
      <c r="AD1403" s="89"/>
      <c r="AE1403" s="89"/>
      <c r="AF1403" s="89"/>
      <c r="AG1403" s="89"/>
      <c r="AH1403" s="89"/>
      <c r="AI1403" s="91"/>
      <c r="AJ1403" s="253"/>
      <c r="AK1403" s="91"/>
      <c r="AL1403" s="254"/>
      <c r="AM1403" s="106">
        <v>14531000</v>
      </c>
      <c r="AN1403" s="93"/>
      <c r="AO1403" s="103" t="str">
        <f t="shared" si="921"/>
        <v>群馬県桐生市黒保根町下田沢１９００－３９０</v>
      </c>
      <c r="AP1403" s="391"/>
      <c r="AQ1403" s="89"/>
      <c r="AR1403" s="93"/>
      <c r="AS1403" s="89"/>
      <c r="AT1403" s="93"/>
      <c r="AU1403" s="89"/>
      <c r="AV1403" s="93"/>
      <c r="AW1403" s="107"/>
      <c r="AX1403" s="103"/>
      <c r="AY1403" s="391">
        <f t="shared" si="941"/>
        <v>0</v>
      </c>
      <c r="AZ1403" s="93"/>
      <c r="BA1403" s="103"/>
      <c r="BB1403" s="48">
        <f t="shared" si="923"/>
        <v>3</v>
      </c>
      <c r="BC1403" s="90"/>
      <c r="BD1403" s="89"/>
      <c r="BE1403" s="103"/>
      <c r="BF1403" s="103"/>
      <c r="BG1403" s="103"/>
      <c r="BH1403" s="103"/>
      <c r="BI1403" s="103"/>
      <c r="BJ1403" s="103"/>
      <c r="BK1403" s="103"/>
      <c r="BL1403" s="103"/>
      <c r="BM1403" s="103"/>
      <c r="BN1403" s="103"/>
      <c r="BO1403" s="103"/>
      <c r="BP1403" s="103"/>
      <c r="BQ1403" s="103"/>
      <c r="BR1403" s="103"/>
      <c r="BV1403" s="492" t="s">
        <v>4454</v>
      </c>
    </row>
    <row r="1404" spans="1:74" ht="31.5" customHeight="1" x14ac:dyDescent="0.25">
      <c r="A1404" s="74"/>
      <c r="B1404" s="75"/>
      <c r="C1404" s="126"/>
      <c r="D1404" s="76"/>
      <c r="E1404" s="101"/>
      <c r="F1404" s="256" t="s">
        <v>3773</v>
      </c>
      <c r="G1404" s="256"/>
      <c r="H1404" s="202"/>
      <c r="I1404" s="202"/>
      <c r="J1404" s="256" t="s">
        <v>3774</v>
      </c>
      <c r="K1404" s="202"/>
      <c r="L1404" s="202"/>
      <c r="M1404" s="45"/>
      <c r="N1404" s="255" t="s">
        <v>3775</v>
      </c>
      <c r="O1404" s="45"/>
      <c r="P1404" s="45"/>
      <c r="Q1404" s="45"/>
      <c r="R1404" s="45"/>
      <c r="S1404" s="278" t="s">
        <v>1854</v>
      </c>
      <c r="T1404" s="45"/>
      <c r="U1404" s="45"/>
      <c r="V1404" s="158">
        <v>18</v>
      </c>
      <c r="W1404" s="47"/>
      <c r="X1404" s="252"/>
      <c r="Y1404" s="158" t="s">
        <v>4428</v>
      </c>
      <c r="Z1404" s="488" t="s">
        <v>4428</v>
      </c>
      <c r="AA1404" s="488"/>
      <c r="AB1404" s="488"/>
      <c r="AC1404" s="89"/>
      <c r="AD1404" s="89"/>
      <c r="AE1404" s="89"/>
      <c r="AF1404" s="89"/>
      <c r="AG1404" s="89"/>
      <c r="AH1404" s="89"/>
      <c r="AI1404" s="91"/>
      <c r="AJ1404" s="253"/>
      <c r="AK1404" s="91"/>
      <c r="AL1404" s="254"/>
      <c r="AM1404" s="106">
        <v>6739000</v>
      </c>
      <c r="AN1404" s="93"/>
      <c r="AO1404" s="103" t="str">
        <f t="shared" si="921"/>
        <v>群馬県桐生市川内町２－３４０－１</v>
      </c>
      <c r="AP1404" s="391"/>
      <c r="AQ1404" s="89"/>
      <c r="AR1404" s="93"/>
      <c r="AS1404" s="89"/>
      <c r="AT1404" s="93"/>
      <c r="AU1404" s="89"/>
      <c r="AV1404" s="93"/>
      <c r="AW1404" s="107"/>
      <c r="AX1404" s="103"/>
      <c r="AY1404" s="391">
        <f t="shared" si="941"/>
        <v>0</v>
      </c>
      <c r="AZ1404" s="93"/>
      <c r="BA1404" s="103"/>
      <c r="BB1404" s="48">
        <f t="shared" si="923"/>
        <v>18</v>
      </c>
      <c r="BC1404" s="90"/>
      <c r="BD1404" s="89"/>
      <c r="BE1404" s="103"/>
      <c r="BF1404" s="103"/>
      <c r="BG1404" s="103"/>
      <c r="BH1404" s="103"/>
      <c r="BI1404" s="103"/>
      <c r="BJ1404" s="103"/>
      <c r="BK1404" s="103"/>
      <c r="BL1404" s="103"/>
      <c r="BM1404" s="103"/>
      <c r="BN1404" s="103"/>
      <c r="BO1404" s="103"/>
      <c r="BP1404" s="103"/>
      <c r="BQ1404" s="103"/>
      <c r="BR1404" s="103"/>
      <c r="BV1404" s="492" t="s">
        <v>4455</v>
      </c>
    </row>
    <row r="1405" spans="1:74" ht="31.5" customHeight="1" x14ac:dyDescent="0.25">
      <c r="A1405" s="74"/>
      <c r="B1405" s="75"/>
      <c r="C1405" s="126"/>
      <c r="D1405" s="76"/>
      <c r="E1405" s="76"/>
      <c r="F1405" s="257" t="s">
        <v>3777</v>
      </c>
      <c r="G1405" s="257"/>
      <c r="H1405" s="101"/>
      <c r="I1405" s="101"/>
      <c r="J1405" s="257" t="s">
        <v>3777</v>
      </c>
      <c r="K1405" s="101"/>
      <c r="L1405" s="101"/>
      <c r="M1405" s="45"/>
      <c r="N1405" s="255" t="s">
        <v>3778</v>
      </c>
      <c r="O1405" s="45"/>
      <c r="P1405" s="45"/>
      <c r="Q1405" s="45"/>
      <c r="R1405" s="45"/>
      <c r="S1405" s="278" t="s">
        <v>1854</v>
      </c>
      <c r="T1405" s="45"/>
      <c r="U1405" s="45"/>
      <c r="V1405" s="158">
        <v>19</v>
      </c>
      <c r="W1405" s="47"/>
      <c r="X1405" s="252"/>
      <c r="Y1405" s="158" t="s">
        <v>4428</v>
      </c>
      <c r="Z1405" s="488" t="s">
        <v>4428</v>
      </c>
      <c r="AA1405" s="488"/>
      <c r="AB1405" s="488"/>
      <c r="AC1405" s="89"/>
      <c r="AD1405" s="89"/>
      <c r="AE1405" s="89"/>
      <c r="AF1405" s="89"/>
      <c r="AG1405" s="89"/>
      <c r="AH1405" s="89"/>
      <c r="AI1405" s="91"/>
      <c r="AJ1405" s="253"/>
      <c r="AK1405" s="91"/>
      <c r="AL1405" s="254"/>
      <c r="AM1405" s="106">
        <v>13775811</v>
      </c>
      <c r="AN1405" s="93"/>
      <c r="AO1405" s="103" t="str">
        <f t="shared" si="921"/>
        <v>栃木県栃木市小野口町１２８６－１－１</v>
      </c>
      <c r="AP1405" s="391"/>
      <c r="AQ1405" s="89"/>
      <c r="AR1405" s="93"/>
      <c r="AS1405" s="89"/>
      <c r="AT1405" s="93"/>
      <c r="AU1405" s="89"/>
      <c r="AV1405" s="93"/>
      <c r="AW1405" s="107"/>
      <c r="AX1405" s="103"/>
      <c r="AY1405" s="391">
        <f t="shared" si="941"/>
        <v>0</v>
      </c>
      <c r="AZ1405" s="93"/>
      <c r="BA1405" s="103"/>
      <c r="BB1405" s="48">
        <f t="shared" si="923"/>
        <v>19</v>
      </c>
      <c r="BC1405" s="90"/>
      <c r="BD1405" s="89"/>
      <c r="BE1405" s="103"/>
      <c r="BF1405" s="103"/>
      <c r="BG1405" s="103"/>
      <c r="BH1405" s="103"/>
      <c r="BI1405" s="103"/>
      <c r="BJ1405" s="103"/>
      <c r="BK1405" s="103"/>
      <c r="BL1405" s="103"/>
      <c r="BM1405" s="103"/>
      <c r="BN1405" s="103"/>
      <c r="BO1405" s="103"/>
      <c r="BP1405" s="103"/>
      <c r="BQ1405" s="103"/>
      <c r="BR1405" s="103"/>
      <c r="BV1405" s="492" t="s">
        <v>4456</v>
      </c>
    </row>
    <row r="1406" spans="1:74" ht="31.5" customHeight="1" x14ac:dyDescent="0.25">
      <c r="A1406" s="74"/>
      <c r="B1406" s="75"/>
      <c r="C1406" s="126"/>
      <c r="D1406" s="76"/>
      <c r="E1406" s="101"/>
      <c r="F1406" s="256" t="s">
        <v>3781</v>
      </c>
      <c r="G1406" s="256"/>
      <c r="H1406" s="202"/>
      <c r="I1406" s="202"/>
      <c r="J1406" s="256" t="s">
        <v>3781</v>
      </c>
      <c r="K1406" s="202"/>
      <c r="L1406" s="202"/>
      <c r="M1406" s="45"/>
      <c r="N1406" s="255" t="s">
        <v>4438</v>
      </c>
      <c r="O1406" s="45"/>
      <c r="P1406" s="45"/>
      <c r="Q1406" s="45"/>
      <c r="R1406" s="45"/>
      <c r="S1406" s="278" t="s">
        <v>1854</v>
      </c>
      <c r="T1406" s="45"/>
      <c r="U1406" s="45"/>
      <c r="V1406" s="48">
        <v>5</v>
      </c>
      <c r="W1406" s="47"/>
      <c r="X1406" s="252"/>
      <c r="Y1406" s="422" t="s">
        <v>4432</v>
      </c>
      <c r="Z1406" s="499" t="s">
        <v>4432</v>
      </c>
      <c r="AA1406" s="499"/>
      <c r="AB1406" s="499"/>
      <c r="AC1406" s="89"/>
      <c r="AD1406" s="89"/>
      <c r="AE1406" s="89"/>
      <c r="AF1406" s="89"/>
      <c r="AG1406" s="89"/>
      <c r="AH1406" s="89"/>
      <c r="AI1406" s="91"/>
      <c r="AJ1406" s="253"/>
      <c r="AK1406" s="91"/>
      <c r="AL1406" s="254"/>
      <c r="AM1406" s="106">
        <v>1750000</v>
      </c>
      <c r="AN1406" s="93"/>
      <c r="AO1406" s="103" t="str">
        <f t="shared" si="921"/>
        <v>群馬県桐生市新里町大久保５５１－９、２７～２９</v>
      </c>
      <c r="AP1406" s="391"/>
      <c r="AQ1406" s="89"/>
      <c r="AR1406" s="93"/>
      <c r="AS1406" s="89"/>
      <c r="AT1406" s="93"/>
      <c r="AU1406" s="89"/>
      <c r="AV1406" s="93"/>
      <c r="AW1406" s="107"/>
      <c r="AX1406" s="103"/>
      <c r="AY1406" s="391">
        <f t="shared" si="941"/>
        <v>0</v>
      </c>
      <c r="AZ1406" s="93"/>
      <c r="BA1406" s="103"/>
      <c r="BB1406" s="48">
        <f t="shared" si="923"/>
        <v>5</v>
      </c>
      <c r="BC1406" s="90"/>
      <c r="BD1406" s="89"/>
      <c r="BE1406" s="103"/>
      <c r="BF1406" s="103"/>
      <c r="BG1406" s="103"/>
      <c r="BH1406" s="103"/>
      <c r="BI1406" s="103"/>
      <c r="BJ1406" s="103"/>
      <c r="BK1406" s="103"/>
      <c r="BL1406" s="103"/>
      <c r="BM1406" s="103"/>
      <c r="BN1406" s="103"/>
      <c r="BO1406" s="103"/>
      <c r="BP1406" s="103"/>
      <c r="BQ1406" s="103"/>
      <c r="BR1406" s="103"/>
      <c r="BV1406" s="492"/>
    </row>
    <row r="1407" spans="1:74" ht="31.5" customHeight="1" x14ac:dyDescent="0.25">
      <c r="A1407" s="74"/>
      <c r="B1407" s="75"/>
      <c r="C1407" s="126"/>
      <c r="D1407" s="76"/>
      <c r="E1407" s="76"/>
      <c r="F1407" s="257" t="s">
        <v>2622</v>
      </c>
      <c r="G1407" s="257"/>
      <c r="H1407" s="101"/>
      <c r="I1407" s="101"/>
      <c r="J1407" s="257" t="s">
        <v>2622</v>
      </c>
      <c r="K1407" s="101"/>
      <c r="L1407" s="101"/>
      <c r="M1407" s="45"/>
      <c r="N1407" s="255" t="s">
        <v>3784</v>
      </c>
      <c r="O1407" s="45"/>
      <c r="P1407" s="45"/>
      <c r="Q1407" s="45"/>
      <c r="R1407" s="45"/>
      <c r="S1407" s="278" t="s">
        <v>1854</v>
      </c>
      <c r="T1407" s="45"/>
      <c r="U1407" s="45"/>
      <c r="V1407" s="48">
        <v>8</v>
      </c>
      <c r="W1407" s="47"/>
      <c r="X1407" s="252"/>
      <c r="Y1407" s="422" t="s">
        <v>4432</v>
      </c>
      <c r="Z1407" s="499" t="s">
        <v>4432</v>
      </c>
      <c r="AA1407" s="499"/>
      <c r="AB1407" s="499"/>
      <c r="AC1407" s="89"/>
      <c r="AD1407" s="89"/>
      <c r="AE1407" s="89"/>
      <c r="AF1407" s="89"/>
      <c r="AG1407" s="89"/>
      <c r="AH1407" s="89"/>
      <c r="AI1407" s="91"/>
      <c r="AJ1407" s="253"/>
      <c r="AK1407" s="91"/>
      <c r="AL1407" s="254"/>
      <c r="AM1407" s="106">
        <v>112032</v>
      </c>
      <c r="AN1407" s="93"/>
      <c r="AO1407" s="103" t="str">
        <f t="shared" si="921"/>
        <v>群馬県みどり市大間々町高津戸５３６－２</v>
      </c>
      <c r="AP1407" s="391"/>
      <c r="AQ1407" s="89"/>
      <c r="AR1407" s="93"/>
      <c r="AS1407" s="89"/>
      <c r="AT1407" s="93"/>
      <c r="AU1407" s="89"/>
      <c r="AV1407" s="93"/>
      <c r="AW1407" s="107"/>
      <c r="AX1407" s="103"/>
      <c r="AY1407" s="391">
        <f t="shared" si="941"/>
        <v>0</v>
      </c>
      <c r="AZ1407" s="93"/>
      <c r="BA1407" s="103"/>
      <c r="BB1407" s="48">
        <f t="shared" si="923"/>
        <v>8</v>
      </c>
      <c r="BC1407" s="90"/>
      <c r="BD1407" s="89"/>
      <c r="BE1407" s="103"/>
      <c r="BF1407" s="103"/>
      <c r="BG1407" s="103"/>
      <c r="BH1407" s="103"/>
      <c r="BI1407" s="103"/>
      <c r="BJ1407" s="103"/>
      <c r="BK1407" s="103"/>
      <c r="BL1407" s="103"/>
      <c r="BM1407" s="103"/>
      <c r="BN1407" s="103"/>
      <c r="BO1407" s="103"/>
      <c r="BP1407" s="103"/>
      <c r="BQ1407" s="103"/>
      <c r="BR1407" s="103"/>
      <c r="BV1407" s="492"/>
    </row>
    <row r="1408" spans="1:74" ht="31.5" customHeight="1" x14ac:dyDescent="0.25">
      <c r="A1408" s="74"/>
      <c r="B1408" s="75"/>
      <c r="C1408" s="126"/>
      <c r="D1408" s="76"/>
      <c r="E1408" s="101"/>
      <c r="F1408" s="256" t="s">
        <v>2553</v>
      </c>
      <c r="G1408" s="256"/>
      <c r="H1408" s="202"/>
      <c r="I1408" s="202"/>
      <c r="J1408" s="256" t="s">
        <v>2553</v>
      </c>
      <c r="K1408" s="202"/>
      <c r="L1408" s="202"/>
      <c r="M1408" s="45"/>
      <c r="N1408" s="255" t="s">
        <v>3788</v>
      </c>
      <c r="O1408" s="45"/>
      <c r="P1408" s="45"/>
      <c r="Q1408" s="45"/>
      <c r="R1408" s="45"/>
      <c r="S1408" s="278" t="s">
        <v>1854</v>
      </c>
      <c r="T1408" s="45"/>
      <c r="U1408" s="45"/>
      <c r="V1408" s="48">
        <v>38</v>
      </c>
      <c r="W1408" s="47"/>
      <c r="X1408" s="252"/>
      <c r="Y1408" s="422" t="s">
        <v>4432</v>
      </c>
      <c r="Z1408" s="499" t="s">
        <v>4432</v>
      </c>
      <c r="AA1408" s="499"/>
      <c r="AB1408" s="499"/>
      <c r="AC1408" s="89"/>
      <c r="AD1408" s="89"/>
      <c r="AE1408" s="89"/>
      <c r="AF1408" s="89"/>
      <c r="AG1408" s="89"/>
      <c r="AH1408" s="89"/>
      <c r="AI1408" s="91"/>
      <c r="AJ1408" s="253"/>
      <c r="AK1408" s="91"/>
      <c r="AL1408" s="254"/>
      <c r="AM1408" s="106">
        <v>28447000</v>
      </c>
      <c r="AN1408" s="93"/>
      <c r="AO1408" s="103" t="str">
        <f t="shared" si="921"/>
        <v>群馬県前橋市苗ケ島町１４５９－１</v>
      </c>
      <c r="AP1408" s="391"/>
      <c r="AQ1408" s="89"/>
      <c r="AR1408" s="93"/>
      <c r="AS1408" s="89"/>
      <c r="AT1408" s="93"/>
      <c r="AU1408" s="89"/>
      <c r="AV1408" s="93"/>
      <c r="AW1408" s="107"/>
      <c r="AX1408" s="103"/>
      <c r="AY1408" s="391">
        <f t="shared" si="941"/>
        <v>0</v>
      </c>
      <c r="AZ1408" s="93"/>
      <c r="BA1408" s="103"/>
      <c r="BB1408" s="48">
        <f t="shared" si="923"/>
        <v>38</v>
      </c>
      <c r="BC1408" s="90"/>
      <c r="BD1408" s="89"/>
      <c r="BE1408" s="103"/>
      <c r="BF1408" s="103"/>
      <c r="BG1408" s="103"/>
      <c r="BH1408" s="103"/>
      <c r="BI1408" s="103"/>
      <c r="BJ1408" s="103"/>
      <c r="BK1408" s="103"/>
      <c r="BL1408" s="103"/>
      <c r="BM1408" s="103"/>
      <c r="BN1408" s="103"/>
      <c r="BO1408" s="103"/>
      <c r="BP1408" s="103"/>
      <c r="BQ1408" s="103"/>
      <c r="BR1408" s="103"/>
      <c r="BV1408" s="492"/>
    </row>
    <row r="1409" spans="1:74" ht="31.5" customHeight="1" x14ac:dyDescent="0.25">
      <c r="A1409" s="74"/>
      <c r="B1409" s="75"/>
      <c r="C1409" s="126"/>
      <c r="D1409" s="76"/>
      <c r="E1409" s="76"/>
      <c r="F1409" s="257" t="s">
        <v>2550</v>
      </c>
      <c r="G1409" s="257"/>
      <c r="H1409" s="101"/>
      <c r="I1409" s="101"/>
      <c r="J1409" s="257" t="s">
        <v>3789</v>
      </c>
      <c r="K1409" s="101"/>
      <c r="L1409" s="101"/>
      <c r="M1409" s="45"/>
      <c r="N1409" s="255" t="s">
        <v>3790</v>
      </c>
      <c r="O1409" s="45"/>
      <c r="P1409" s="45"/>
      <c r="Q1409" s="45"/>
      <c r="R1409" s="45"/>
      <c r="S1409" s="278" t="s">
        <v>1854</v>
      </c>
      <c r="T1409" s="45"/>
      <c r="U1409" s="45"/>
      <c r="V1409" s="48">
        <v>5</v>
      </c>
      <c r="W1409" s="47"/>
      <c r="X1409" s="252"/>
      <c r="Y1409" s="422" t="s">
        <v>4432</v>
      </c>
      <c r="Z1409" s="499" t="s">
        <v>4432</v>
      </c>
      <c r="AA1409" s="499"/>
      <c r="AB1409" s="499"/>
      <c r="AC1409" s="89"/>
      <c r="AD1409" s="89"/>
      <c r="AE1409" s="89"/>
      <c r="AF1409" s="89"/>
      <c r="AG1409" s="89"/>
      <c r="AH1409" s="89"/>
      <c r="AI1409" s="91"/>
      <c r="AJ1409" s="253"/>
      <c r="AK1409" s="91"/>
      <c r="AL1409" s="254"/>
      <c r="AM1409" s="106">
        <v>605050</v>
      </c>
      <c r="AN1409" s="93"/>
      <c r="AO1409" s="103" t="str">
        <f t="shared" si="921"/>
        <v>群馬県前橋市富士見町赤城山１７８８－８２</v>
      </c>
      <c r="AP1409" s="391"/>
      <c r="AQ1409" s="89"/>
      <c r="AR1409" s="93"/>
      <c r="AS1409" s="89"/>
      <c r="AT1409" s="93"/>
      <c r="AU1409" s="89"/>
      <c r="AV1409" s="93"/>
      <c r="AW1409" s="107"/>
      <c r="AX1409" s="103"/>
      <c r="AY1409" s="391">
        <f t="shared" si="941"/>
        <v>0</v>
      </c>
      <c r="AZ1409" s="93"/>
      <c r="BA1409" s="103"/>
      <c r="BB1409" s="48">
        <f t="shared" si="923"/>
        <v>5</v>
      </c>
      <c r="BC1409" s="90"/>
      <c r="BD1409" s="89"/>
      <c r="BE1409" s="103"/>
      <c r="BF1409" s="103"/>
      <c r="BG1409" s="103"/>
      <c r="BH1409" s="103"/>
      <c r="BI1409" s="103"/>
      <c r="BJ1409" s="103"/>
      <c r="BK1409" s="103"/>
      <c r="BL1409" s="103"/>
      <c r="BM1409" s="103"/>
      <c r="BN1409" s="103"/>
      <c r="BO1409" s="103"/>
      <c r="BP1409" s="103"/>
      <c r="BQ1409" s="103"/>
      <c r="BR1409" s="103"/>
      <c r="BV1409" s="493" t="s">
        <v>4437</v>
      </c>
    </row>
    <row r="1410" spans="1:74" ht="31.5" customHeight="1" x14ac:dyDescent="0.25">
      <c r="A1410" s="74"/>
      <c r="B1410" s="75"/>
      <c r="C1410" s="126"/>
      <c r="D1410" s="76"/>
      <c r="E1410" s="101"/>
      <c r="F1410" s="256" t="s">
        <v>2560</v>
      </c>
      <c r="G1410" s="256"/>
      <c r="H1410" s="202"/>
      <c r="I1410" s="202"/>
      <c r="J1410" s="256" t="s">
        <v>3797</v>
      </c>
      <c r="K1410" s="202"/>
      <c r="L1410" s="202"/>
      <c r="M1410" s="45"/>
      <c r="N1410" s="255" t="s">
        <v>3796</v>
      </c>
      <c r="O1410" s="45"/>
      <c r="P1410" s="45"/>
      <c r="Q1410" s="45"/>
      <c r="R1410" s="45"/>
      <c r="S1410" s="278" t="s">
        <v>1854</v>
      </c>
      <c r="T1410" s="45"/>
      <c r="U1410" s="45"/>
      <c r="V1410" s="48">
        <v>2</v>
      </c>
      <c r="W1410" s="47"/>
      <c r="X1410" s="252"/>
      <c r="Y1410" s="422" t="s">
        <v>4432</v>
      </c>
      <c r="Z1410" s="499" t="s">
        <v>4432</v>
      </c>
      <c r="AA1410" s="499"/>
      <c r="AB1410" s="499"/>
      <c r="AC1410" s="89"/>
      <c r="AD1410" s="89"/>
      <c r="AE1410" s="89"/>
      <c r="AF1410" s="89"/>
      <c r="AG1410" s="89"/>
      <c r="AH1410" s="89"/>
      <c r="AI1410" s="91"/>
      <c r="AJ1410" s="253"/>
      <c r="AK1410" s="91"/>
      <c r="AL1410" s="254"/>
      <c r="AM1410" s="106">
        <v>1116300000</v>
      </c>
      <c r="AN1410" s="93"/>
      <c r="AO1410" s="103" t="str">
        <f t="shared" si="921"/>
        <v>山梨県甲府市下帯那町３３４０－２</v>
      </c>
      <c r="AP1410" s="391"/>
      <c r="AQ1410" s="89"/>
      <c r="AR1410" s="93"/>
      <c r="AS1410" s="89"/>
      <c r="AT1410" s="93"/>
      <c r="AU1410" s="89"/>
      <c r="AV1410" s="93"/>
      <c r="AW1410" s="107"/>
      <c r="AX1410" s="103"/>
      <c r="AY1410" s="391">
        <f t="shared" si="941"/>
        <v>0</v>
      </c>
      <c r="AZ1410" s="93"/>
      <c r="BA1410" s="103"/>
      <c r="BB1410" s="48">
        <f t="shared" si="923"/>
        <v>2</v>
      </c>
      <c r="BC1410" s="90"/>
      <c r="BD1410" s="89"/>
      <c r="BE1410" s="103"/>
      <c r="BF1410" s="103"/>
      <c r="BG1410" s="103"/>
      <c r="BH1410" s="103"/>
      <c r="BI1410" s="103"/>
      <c r="BJ1410" s="103"/>
      <c r="BK1410" s="103"/>
      <c r="BL1410" s="103"/>
      <c r="BM1410" s="103"/>
      <c r="BN1410" s="103"/>
      <c r="BO1410" s="103"/>
      <c r="BP1410" s="103"/>
      <c r="BQ1410" s="103"/>
      <c r="BR1410" s="103"/>
      <c r="BV1410" s="492"/>
    </row>
    <row r="1411" spans="1:74" ht="31.5" customHeight="1" x14ac:dyDescent="0.25">
      <c r="A1411" s="74"/>
      <c r="B1411" s="75"/>
      <c r="C1411" s="126"/>
      <c r="D1411" s="76"/>
      <c r="E1411" s="76"/>
      <c r="F1411" s="257" t="s">
        <v>3800</v>
      </c>
      <c r="G1411" s="257"/>
      <c r="H1411" s="101"/>
      <c r="I1411" s="101"/>
      <c r="J1411" s="257" t="s">
        <v>3800</v>
      </c>
      <c r="K1411" s="101"/>
      <c r="L1411" s="101"/>
      <c r="M1411" s="45"/>
      <c r="N1411" s="57" t="s">
        <v>3802</v>
      </c>
      <c r="O1411" s="45"/>
      <c r="P1411" s="45"/>
      <c r="Q1411" s="45"/>
      <c r="R1411" s="45"/>
      <c r="S1411" s="278" t="s">
        <v>1854</v>
      </c>
      <c r="T1411" s="45"/>
      <c r="U1411" s="45"/>
      <c r="V1411" s="48">
        <v>3</v>
      </c>
      <c r="W1411" s="47"/>
      <c r="X1411" s="252"/>
      <c r="Y1411" s="48" t="s">
        <v>4457</v>
      </c>
      <c r="Z1411" s="488" t="s">
        <v>4432</v>
      </c>
      <c r="AA1411" s="488"/>
      <c r="AB1411" s="488"/>
      <c r="AC1411" s="89"/>
      <c r="AD1411" s="89"/>
      <c r="AE1411" s="89"/>
      <c r="AF1411" s="89"/>
      <c r="AG1411" s="89"/>
      <c r="AH1411" s="89"/>
      <c r="AI1411" s="91"/>
      <c r="AJ1411" s="253"/>
      <c r="AK1411" s="91"/>
      <c r="AL1411" s="254"/>
      <c r="AM1411" s="106">
        <v>5600000</v>
      </c>
      <c r="AN1411" s="93"/>
      <c r="AO1411" s="103" t="str">
        <f t="shared" si="921"/>
        <v>山梨県笛吹市御坂町上黒駒１番</v>
      </c>
      <c r="AP1411" s="391"/>
      <c r="AQ1411" s="89"/>
      <c r="AR1411" s="93"/>
      <c r="AS1411" s="89"/>
      <c r="AT1411" s="93"/>
      <c r="AU1411" s="89"/>
      <c r="AV1411" s="93"/>
      <c r="AW1411" s="107"/>
      <c r="AX1411" s="103"/>
      <c r="AY1411" s="391">
        <f t="shared" si="941"/>
        <v>0</v>
      </c>
      <c r="AZ1411" s="93"/>
      <c r="BA1411" s="103"/>
      <c r="BB1411" s="48">
        <f t="shared" si="923"/>
        <v>3</v>
      </c>
      <c r="BC1411" s="90"/>
      <c r="BD1411" s="89"/>
      <c r="BE1411" s="103"/>
      <c r="BF1411" s="103"/>
      <c r="BG1411" s="103"/>
      <c r="BH1411" s="103"/>
      <c r="BI1411" s="103"/>
      <c r="BJ1411" s="103"/>
      <c r="BK1411" s="103"/>
      <c r="BL1411" s="103"/>
      <c r="BM1411" s="103"/>
      <c r="BN1411" s="103"/>
      <c r="BO1411" s="103"/>
      <c r="BP1411" s="103"/>
      <c r="BQ1411" s="103"/>
      <c r="BR1411" s="103"/>
      <c r="BV1411" s="492"/>
    </row>
    <row r="1412" spans="1:74" ht="31.5" customHeight="1" x14ac:dyDescent="0.25">
      <c r="A1412" s="74"/>
      <c r="B1412" s="75"/>
      <c r="C1412" s="126"/>
      <c r="D1412" s="76"/>
      <c r="E1412" s="101"/>
      <c r="F1412" s="256" t="s">
        <v>2582</v>
      </c>
      <c r="G1412" s="256"/>
      <c r="H1412" s="202"/>
      <c r="I1412" s="202"/>
      <c r="J1412" s="256" t="s">
        <v>3805</v>
      </c>
      <c r="K1412" s="202"/>
      <c r="L1412" s="202"/>
      <c r="M1412" s="45"/>
      <c r="N1412" s="255" t="s">
        <v>3804</v>
      </c>
      <c r="O1412" s="45"/>
      <c r="P1412" s="45"/>
      <c r="Q1412" s="45"/>
      <c r="R1412" s="45"/>
      <c r="S1412" s="278" t="s">
        <v>1854</v>
      </c>
      <c r="T1412" s="45"/>
      <c r="U1412" s="45"/>
      <c r="V1412" s="48">
        <v>65</v>
      </c>
      <c r="W1412" s="47"/>
      <c r="X1412" s="252"/>
      <c r="Y1412" s="48" t="s">
        <v>4457</v>
      </c>
      <c r="Z1412" s="488" t="s">
        <v>4432</v>
      </c>
      <c r="AA1412" s="488"/>
      <c r="AB1412" s="488"/>
      <c r="AC1412" s="89"/>
      <c r="AD1412" s="89"/>
      <c r="AE1412" s="89"/>
      <c r="AF1412" s="89"/>
      <c r="AG1412" s="89"/>
      <c r="AH1412" s="89"/>
      <c r="AI1412" s="91"/>
      <c r="AJ1412" s="253"/>
      <c r="AK1412" s="91"/>
      <c r="AL1412" s="254"/>
      <c r="AM1412" s="106">
        <v>746800000</v>
      </c>
      <c r="AN1412" s="93"/>
      <c r="AO1412" s="103" t="str">
        <f t="shared" si="921"/>
        <v>山梨県山梨市牧丘町室伏１２９７－１</v>
      </c>
      <c r="AP1412" s="391"/>
      <c r="AQ1412" s="89"/>
      <c r="AR1412" s="93"/>
      <c r="AS1412" s="89"/>
      <c r="AT1412" s="93"/>
      <c r="AU1412" s="89"/>
      <c r="AV1412" s="93"/>
      <c r="AW1412" s="107"/>
      <c r="AX1412" s="103"/>
      <c r="AY1412" s="391">
        <f t="shared" si="941"/>
        <v>0</v>
      </c>
      <c r="AZ1412" s="93"/>
      <c r="BA1412" s="103"/>
      <c r="BB1412" s="48">
        <f t="shared" si="923"/>
        <v>65</v>
      </c>
      <c r="BC1412" s="90"/>
      <c r="BD1412" s="89"/>
      <c r="BE1412" s="103"/>
      <c r="BF1412" s="103"/>
      <c r="BG1412" s="103"/>
      <c r="BH1412" s="103"/>
      <c r="BI1412" s="103"/>
      <c r="BJ1412" s="103"/>
      <c r="BK1412" s="103"/>
      <c r="BL1412" s="103"/>
      <c r="BM1412" s="103"/>
      <c r="BN1412" s="103"/>
      <c r="BO1412" s="103"/>
      <c r="BP1412" s="103"/>
      <c r="BQ1412" s="103"/>
      <c r="BR1412" s="103"/>
      <c r="BV1412" s="492"/>
    </row>
    <row r="1413" spans="1:74" ht="31.5" customHeight="1" x14ac:dyDescent="0.25">
      <c r="A1413" s="74"/>
      <c r="B1413" s="75"/>
      <c r="C1413" s="126"/>
      <c r="D1413" s="76"/>
      <c r="E1413" s="76"/>
      <c r="F1413" s="257" t="s">
        <v>3808</v>
      </c>
      <c r="G1413" s="257"/>
      <c r="H1413" s="101"/>
      <c r="I1413" s="101"/>
      <c r="J1413" s="257" t="s">
        <v>3808</v>
      </c>
      <c r="K1413" s="101"/>
      <c r="L1413" s="101"/>
      <c r="M1413" s="45"/>
      <c r="N1413" s="255" t="s">
        <v>3807</v>
      </c>
      <c r="O1413" s="45"/>
      <c r="P1413" s="45"/>
      <c r="Q1413" s="45"/>
      <c r="R1413" s="45"/>
      <c r="S1413" s="278" t="s">
        <v>1854</v>
      </c>
      <c r="T1413" s="45"/>
      <c r="U1413" s="45"/>
      <c r="V1413" s="48">
        <v>4</v>
      </c>
      <c r="W1413" s="47"/>
      <c r="X1413" s="252"/>
      <c r="Y1413" s="48" t="s">
        <v>4457</v>
      </c>
      <c r="Z1413" s="488" t="s">
        <v>4432</v>
      </c>
      <c r="AA1413" s="488"/>
      <c r="AB1413" s="488"/>
      <c r="AC1413" s="89"/>
      <c r="AD1413" s="89"/>
      <c r="AE1413" s="89"/>
      <c r="AF1413" s="89"/>
      <c r="AG1413" s="89"/>
      <c r="AH1413" s="89"/>
      <c r="AI1413" s="91"/>
      <c r="AJ1413" s="253"/>
      <c r="AK1413" s="91"/>
      <c r="AL1413" s="254"/>
      <c r="AM1413" s="106">
        <v>600000000</v>
      </c>
      <c r="AN1413" s="93"/>
      <c r="AO1413" s="103" t="str">
        <f t="shared" si="921"/>
        <v>群馬県吾妻郡長野原町大字北軽井沢２０３２－５４９４</v>
      </c>
      <c r="AP1413" s="391"/>
      <c r="AQ1413" s="89"/>
      <c r="AR1413" s="93"/>
      <c r="AS1413" s="89"/>
      <c r="AT1413" s="93"/>
      <c r="AU1413" s="89"/>
      <c r="AV1413" s="93"/>
      <c r="AW1413" s="107"/>
      <c r="AX1413" s="103"/>
      <c r="AY1413" s="391">
        <f t="shared" si="941"/>
        <v>0</v>
      </c>
      <c r="AZ1413" s="93"/>
      <c r="BA1413" s="103"/>
      <c r="BB1413" s="48">
        <f t="shared" si="923"/>
        <v>4</v>
      </c>
      <c r="BC1413" s="90"/>
      <c r="BD1413" s="89"/>
      <c r="BE1413" s="103"/>
      <c r="BF1413" s="103"/>
      <c r="BG1413" s="103"/>
      <c r="BH1413" s="103"/>
      <c r="BI1413" s="103"/>
      <c r="BJ1413" s="103"/>
      <c r="BK1413" s="103"/>
      <c r="BL1413" s="103"/>
      <c r="BM1413" s="103"/>
      <c r="BN1413" s="103"/>
      <c r="BO1413" s="103"/>
      <c r="BP1413" s="103"/>
      <c r="BQ1413" s="103"/>
      <c r="BR1413" s="103"/>
      <c r="BV1413" s="492"/>
    </row>
    <row r="1414" spans="1:74" ht="31.5" customHeight="1" x14ac:dyDescent="0.25">
      <c r="A1414" s="74"/>
      <c r="B1414" s="75"/>
      <c r="C1414" s="126"/>
      <c r="D1414" s="76"/>
      <c r="E1414" s="101"/>
      <c r="F1414" s="256" t="s">
        <v>3809</v>
      </c>
      <c r="G1414" s="256"/>
      <c r="H1414" s="202"/>
      <c r="I1414" s="202"/>
      <c r="J1414" s="256" t="s">
        <v>3809</v>
      </c>
      <c r="K1414" s="202"/>
      <c r="L1414" s="202"/>
      <c r="M1414" s="45"/>
      <c r="N1414" s="255" t="s">
        <v>3806</v>
      </c>
      <c r="O1414" s="45"/>
      <c r="P1414" s="45"/>
      <c r="Q1414" s="45"/>
      <c r="R1414" s="45"/>
      <c r="S1414" s="278" t="s">
        <v>1854</v>
      </c>
      <c r="T1414" s="45"/>
      <c r="U1414" s="45"/>
      <c r="V1414" s="48">
        <v>4</v>
      </c>
      <c r="W1414" s="47"/>
      <c r="X1414" s="252"/>
      <c r="Y1414" s="48" t="s">
        <v>4457</v>
      </c>
      <c r="Z1414" s="488" t="s">
        <v>4432</v>
      </c>
      <c r="AA1414" s="488"/>
      <c r="AB1414" s="488"/>
      <c r="AC1414" s="89"/>
      <c r="AD1414" s="89"/>
      <c r="AE1414" s="89"/>
      <c r="AF1414" s="89"/>
      <c r="AG1414" s="89"/>
      <c r="AH1414" s="89"/>
      <c r="AI1414" s="91"/>
      <c r="AJ1414" s="253"/>
      <c r="AK1414" s="91"/>
      <c r="AL1414" s="254"/>
      <c r="AM1414" s="106">
        <v>600000000</v>
      </c>
      <c r="AN1414" s="93"/>
      <c r="AO1414" s="103" t="str">
        <f t="shared" si="921"/>
        <v>群馬県吾妻郡長野原町大字北軽井沢２０３２－５４９４</v>
      </c>
      <c r="AP1414" s="391"/>
      <c r="AQ1414" s="89"/>
      <c r="AR1414" s="93"/>
      <c r="AS1414" s="89"/>
      <c r="AT1414" s="93"/>
      <c r="AU1414" s="89"/>
      <c r="AV1414" s="93"/>
      <c r="AW1414" s="107"/>
      <c r="AX1414" s="103"/>
      <c r="AY1414" s="391">
        <f t="shared" si="941"/>
        <v>0</v>
      </c>
      <c r="AZ1414" s="93"/>
      <c r="BA1414" s="103"/>
      <c r="BB1414" s="48">
        <f t="shared" si="923"/>
        <v>4</v>
      </c>
      <c r="BC1414" s="90"/>
      <c r="BD1414" s="89"/>
      <c r="BE1414" s="103"/>
      <c r="BF1414" s="103"/>
      <c r="BG1414" s="103"/>
      <c r="BH1414" s="103"/>
      <c r="BI1414" s="103"/>
      <c r="BJ1414" s="103"/>
      <c r="BK1414" s="103"/>
      <c r="BL1414" s="103"/>
      <c r="BM1414" s="103"/>
      <c r="BN1414" s="103"/>
      <c r="BO1414" s="103"/>
      <c r="BP1414" s="103"/>
      <c r="BQ1414" s="103"/>
      <c r="BR1414" s="103"/>
      <c r="BV1414" s="492"/>
    </row>
    <row r="1415" spans="1:74" ht="31.5" customHeight="1" x14ac:dyDescent="0.25">
      <c r="A1415" s="74"/>
      <c r="B1415" s="75"/>
      <c r="C1415" s="126"/>
      <c r="D1415" s="76"/>
      <c r="E1415" s="76"/>
      <c r="F1415" s="257" t="s">
        <v>3810</v>
      </c>
      <c r="G1415" s="257"/>
      <c r="H1415" s="101"/>
      <c r="I1415" s="101"/>
      <c r="J1415" s="257" t="s">
        <v>3810</v>
      </c>
      <c r="K1415" s="101"/>
      <c r="L1415" s="101"/>
      <c r="M1415" s="45"/>
      <c r="N1415" s="255" t="s">
        <v>3812</v>
      </c>
      <c r="O1415" s="45"/>
      <c r="P1415" s="45"/>
      <c r="Q1415" s="45"/>
      <c r="R1415" s="45"/>
      <c r="S1415" s="278" t="s">
        <v>1854</v>
      </c>
      <c r="T1415" s="45"/>
      <c r="U1415" s="45"/>
      <c r="V1415" s="48">
        <v>46</v>
      </c>
      <c r="W1415" s="47"/>
      <c r="X1415" s="252"/>
      <c r="Y1415" s="48" t="s">
        <v>4457</v>
      </c>
      <c r="Z1415" s="488" t="s">
        <v>4432</v>
      </c>
      <c r="AA1415" s="488"/>
      <c r="AB1415" s="488"/>
      <c r="AC1415" s="89"/>
      <c r="AD1415" s="89"/>
      <c r="AE1415" s="89"/>
      <c r="AF1415" s="89"/>
      <c r="AG1415" s="89"/>
      <c r="AH1415" s="89"/>
      <c r="AI1415" s="91"/>
      <c r="AJ1415" s="253"/>
      <c r="AK1415" s="91"/>
      <c r="AL1415" s="254"/>
      <c r="AM1415" s="106">
        <v>600000000</v>
      </c>
      <c r="AN1415" s="93"/>
      <c r="AO1415" s="103" t="str">
        <f t="shared" si="921"/>
        <v>群馬県吾妻郡長野原町大字北軽井沢２０３２－７４８</v>
      </c>
      <c r="AP1415" s="391"/>
      <c r="AQ1415" s="89"/>
      <c r="AR1415" s="93"/>
      <c r="AS1415" s="89"/>
      <c r="AT1415" s="93"/>
      <c r="AU1415" s="89"/>
      <c r="AV1415" s="93"/>
      <c r="AW1415" s="107"/>
      <c r="AX1415" s="103"/>
      <c r="AY1415" s="391">
        <f t="shared" si="941"/>
        <v>0</v>
      </c>
      <c r="AZ1415" s="93"/>
      <c r="BA1415" s="103"/>
      <c r="BB1415" s="48">
        <f t="shared" si="923"/>
        <v>46</v>
      </c>
      <c r="BC1415" s="90"/>
      <c r="BD1415" s="89"/>
      <c r="BE1415" s="103"/>
      <c r="BF1415" s="103"/>
      <c r="BG1415" s="103"/>
      <c r="BH1415" s="103"/>
      <c r="BI1415" s="103"/>
      <c r="BJ1415" s="103"/>
      <c r="BK1415" s="103"/>
      <c r="BL1415" s="103"/>
      <c r="BM1415" s="103"/>
      <c r="BN1415" s="103"/>
      <c r="BO1415" s="103"/>
      <c r="BP1415" s="103"/>
      <c r="BQ1415" s="103"/>
      <c r="BR1415" s="103"/>
      <c r="BV1415" s="492"/>
    </row>
    <row r="1416" spans="1:74" ht="31.5" customHeight="1" x14ac:dyDescent="0.25">
      <c r="A1416" s="74"/>
      <c r="B1416" s="75"/>
      <c r="C1416" s="126"/>
      <c r="D1416" s="76"/>
      <c r="E1416" s="101"/>
      <c r="F1416" s="256" t="s">
        <v>3813</v>
      </c>
      <c r="G1416" s="256"/>
      <c r="H1416" s="202"/>
      <c r="I1416" s="202"/>
      <c r="J1416" s="256" t="s">
        <v>3813</v>
      </c>
      <c r="K1416" s="202"/>
      <c r="L1416" s="202"/>
      <c r="M1416" s="45"/>
      <c r="N1416" s="255" t="s">
        <v>3811</v>
      </c>
      <c r="O1416" s="45"/>
      <c r="P1416" s="45"/>
      <c r="Q1416" s="45"/>
      <c r="R1416" s="45"/>
      <c r="S1416" s="278" t="s">
        <v>1854</v>
      </c>
      <c r="T1416" s="45"/>
      <c r="U1416" s="45"/>
      <c r="V1416" s="48">
        <v>46</v>
      </c>
      <c r="W1416" s="48" t="s">
        <v>4457</v>
      </c>
      <c r="X1416" s="252"/>
      <c r="Y1416" s="48" t="s">
        <v>4457</v>
      </c>
      <c r="Z1416" s="488" t="s">
        <v>4432</v>
      </c>
      <c r="AA1416" s="488"/>
      <c r="AB1416" s="488"/>
      <c r="AC1416" s="89"/>
      <c r="AD1416" s="89"/>
      <c r="AE1416" s="89"/>
      <c r="AF1416" s="89"/>
      <c r="AG1416" s="89"/>
      <c r="AH1416" s="89"/>
      <c r="AI1416" s="91"/>
      <c r="AJ1416" s="253"/>
      <c r="AK1416" s="91"/>
      <c r="AL1416" s="254"/>
      <c r="AM1416" s="106">
        <v>600000000</v>
      </c>
      <c r="AN1416" s="93"/>
      <c r="AO1416" s="103" t="str">
        <f t="shared" si="921"/>
        <v>群馬県吾妻郡長野原町大字北軽井沢２０３２－７４８</v>
      </c>
      <c r="AP1416" s="391"/>
      <c r="AQ1416" s="89"/>
      <c r="AR1416" s="93"/>
      <c r="AS1416" s="89"/>
      <c r="AT1416" s="93"/>
      <c r="AU1416" s="89"/>
      <c r="AV1416" s="93"/>
      <c r="AW1416" s="107"/>
      <c r="AX1416" s="103"/>
      <c r="AY1416" s="391">
        <f t="shared" si="941"/>
        <v>0</v>
      </c>
      <c r="AZ1416" s="93"/>
      <c r="BA1416" s="103"/>
      <c r="BB1416" s="48"/>
      <c r="BC1416" s="90"/>
      <c r="BD1416" s="89"/>
      <c r="BE1416" s="103"/>
      <c r="BF1416" s="103"/>
      <c r="BG1416" s="103"/>
      <c r="BH1416" s="103"/>
      <c r="BI1416" s="103"/>
      <c r="BJ1416" s="103"/>
      <c r="BK1416" s="103"/>
      <c r="BL1416" s="103"/>
      <c r="BM1416" s="103"/>
      <c r="BN1416" s="103"/>
      <c r="BO1416" s="103"/>
      <c r="BP1416" s="103"/>
      <c r="BQ1416" s="103"/>
      <c r="BR1416" s="103"/>
      <c r="BV1416" s="492"/>
    </row>
    <row r="1417" spans="1:74" ht="31.5" customHeight="1" x14ac:dyDescent="0.25">
      <c r="A1417" s="74"/>
      <c r="B1417" s="75"/>
      <c r="C1417" s="126"/>
      <c r="D1417" s="76"/>
      <c r="E1417" s="101"/>
      <c r="F1417" s="256" t="s">
        <v>3815</v>
      </c>
      <c r="G1417" s="256"/>
      <c r="H1417" s="202"/>
      <c r="I1417" s="202"/>
      <c r="J1417" s="256" t="s">
        <v>3815</v>
      </c>
      <c r="K1417" s="202"/>
      <c r="L1417" s="202"/>
      <c r="M1417" s="45"/>
      <c r="N1417" s="255" t="s">
        <v>3814</v>
      </c>
      <c r="O1417" s="45"/>
      <c r="P1417" s="45"/>
      <c r="Q1417" s="45"/>
      <c r="R1417" s="45"/>
      <c r="S1417" s="278" t="s">
        <v>1854</v>
      </c>
      <c r="T1417" s="45"/>
      <c r="U1417" s="45"/>
      <c r="V1417" s="48">
        <v>234</v>
      </c>
      <c r="W1417" s="47"/>
      <c r="X1417" s="252"/>
      <c r="Y1417" s="48" t="s">
        <v>4457</v>
      </c>
      <c r="Z1417" s="488" t="s">
        <v>4432</v>
      </c>
      <c r="AA1417" s="488"/>
      <c r="AB1417" s="488"/>
      <c r="AC1417" s="89"/>
      <c r="AD1417" s="89"/>
      <c r="AE1417" s="89"/>
      <c r="AF1417" s="89"/>
      <c r="AG1417" s="89"/>
      <c r="AH1417" s="89"/>
      <c r="AI1417" s="91"/>
      <c r="AJ1417" s="253"/>
      <c r="AK1417" s="91"/>
      <c r="AL1417" s="254"/>
      <c r="AM1417" s="106">
        <v>415000000</v>
      </c>
      <c r="AN1417" s="93"/>
      <c r="AO1417" s="103" t="str">
        <f t="shared" si="921"/>
        <v>群馬県吾妻郡長野原町大字北軽井沢２０３２－４２１２</v>
      </c>
      <c r="AP1417" s="391"/>
      <c r="AQ1417" s="89"/>
      <c r="AR1417" s="93"/>
      <c r="AS1417" s="89"/>
      <c r="AT1417" s="93"/>
      <c r="AU1417" s="89"/>
      <c r="AV1417" s="93"/>
      <c r="AW1417" s="107"/>
      <c r="AX1417" s="103"/>
      <c r="AY1417" s="391">
        <f t="shared" si="941"/>
        <v>0</v>
      </c>
      <c r="AZ1417" s="93"/>
      <c r="BA1417" s="103"/>
      <c r="BB1417" s="48"/>
      <c r="BC1417" s="90"/>
      <c r="BD1417" s="89"/>
      <c r="BE1417" s="103"/>
      <c r="BF1417" s="103"/>
      <c r="BG1417" s="103"/>
      <c r="BH1417" s="103"/>
      <c r="BI1417" s="103"/>
      <c r="BJ1417" s="103"/>
      <c r="BK1417" s="103"/>
      <c r="BL1417" s="103"/>
      <c r="BM1417" s="103"/>
      <c r="BN1417" s="103"/>
      <c r="BO1417" s="103"/>
      <c r="BP1417" s="103"/>
      <c r="BQ1417" s="103"/>
      <c r="BR1417" s="103"/>
      <c r="BV1417" s="492"/>
    </row>
    <row r="1418" spans="1:74" ht="31.5" customHeight="1" x14ac:dyDescent="0.25">
      <c r="A1418" s="74"/>
      <c r="B1418" s="75"/>
      <c r="C1418" s="126"/>
      <c r="D1418" s="76"/>
      <c r="E1418" s="76"/>
      <c r="F1418" s="257" t="s">
        <v>3816</v>
      </c>
      <c r="G1418" s="257"/>
      <c r="H1418" s="101"/>
      <c r="I1418" s="101"/>
      <c r="J1418" s="257" t="s">
        <v>3816</v>
      </c>
      <c r="K1418" s="101"/>
      <c r="L1418" s="101"/>
      <c r="M1418" s="45"/>
      <c r="N1418" s="255" t="s">
        <v>3811</v>
      </c>
      <c r="O1418" s="45"/>
      <c r="P1418" s="45"/>
      <c r="Q1418" s="45"/>
      <c r="R1418" s="45"/>
      <c r="S1418" s="278" t="s">
        <v>1854</v>
      </c>
      <c r="T1418" s="45"/>
      <c r="U1418" s="45"/>
      <c r="V1418" s="48">
        <v>46</v>
      </c>
      <c r="W1418" s="48" t="s">
        <v>4457</v>
      </c>
      <c r="X1418" s="252"/>
      <c r="Y1418" s="48" t="s">
        <v>4457</v>
      </c>
      <c r="Z1418" s="488" t="s">
        <v>4432</v>
      </c>
      <c r="AA1418" s="488"/>
      <c r="AB1418" s="488"/>
      <c r="AC1418" s="89"/>
      <c r="AD1418" s="89"/>
      <c r="AE1418" s="89"/>
      <c r="AF1418" s="89"/>
      <c r="AG1418" s="89"/>
      <c r="AH1418" s="89"/>
      <c r="AI1418" s="91"/>
      <c r="AJ1418" s="253"/>
      <c r="AK1418" s="91"/>
      <c r="AL1418" s="254"/>
      <c r="AM1418" s="106">
        <v>600000000</v>
      </c>
      <c r="AN1418" s="93"/>
      <c r="AO1418" s="103" t="str">
        <f t="shared" si="921"/>
        <v>群馬県吾妻郡長野原町大字北軽井沢２０３２－７４８</v>
      </c>
      <c r="AP1418" s="391"/>
      <c r="AQ1418" s="89"/>
      <c r="AR1418" s="93"/>
      <c r="AS1418" s="89"/>
      <c r="AT1418" s="93"/>
      <c r="AU1418" s="89"/>
      <c r="AV1418" s="93"/>
      <c r="AW1418" s="107"/>
      <c r="AX1418" s="103"/>
      <c r="AY1418" s="391">
        <f t="shared" si="941"/>
        <v>0</v>
      </c>
      <c r="AZ1418" s="93"/>
      <c r="BA1418" s="103"/>
      <c r="BB1418" s="48"/>
      <c r="BC1418" s="90"/>
      <c r="BD1418" s="89"/>
      <c r="BE1418" s="103"/>
      <c r="BF1418" s="103"/>
      <c r="BG1418" s="103"/>
      <c r="BH1418" s="103"/>
      <c r="BI1418" s="103"/>
      <c r="BJ1418" s="103"/>
      <c r="BK1418" s="103"/>
      <c r="BL1418" s="103"/>
      <c r="BM1418" s="103"/>
      <c r="BN1418" s="103"/>
      <c r="BO1418" s="103"/>
      <c r="BP1418" s="103"/>
      <c r="BQ1418" s="103"/>
      <c r="BR1418" s="103"/>
      <c r="BV1418" s="492"/>
    </row>
    <row r="1419" spans="1:74" ht="31.5" customHeight="1" x14ac:dyDescent="0.25">
      <c r="A1419" s="74"/>
      <c r="B1419" s="75"/>
      <c r="C1419" s="126"/>
      <c r="D1419" s="76"/>
      <c r="E1419" s="101"/>
      <c r="F1419" s="256" t="s">
        <v>3817</v>
      </c>
      <c r="G1419" s="256"/>
      <c r="H1419" s="202"/>
      <c r="I1419" s="202"/>
      <c r="J1419" s="256" t="s">
        <v>3817</v>
      </c>
      <c r="K1419" s="202"/>
      <c r="L1419" s="202"/>
      <c r="M1419" s="45"/>
      <c r="N1419" s="255" t="s">
        <v>3806</v>
      </c>
      <c r="O1419" s="45"/>
      <c r="P1419" s="45"/>
      <c r="Q1419" s="45"/>
      <c r="R1419" s="45"/>
      <c r="S1419" s="278" t="s">
        <v>1854</v>
      </c>
      <c r="T1419" s="45"/>
      <c r="U1419" s="45"/>
      <c r="V1419" s="48">
        <v>6</v>
      </c>
      <c r="W1419" s="47"/>
      <c r="X1419" s="252"/>
      <c r="Y1419" s="48" t="s">
        <v>4457</v>
      </c>
      <c r="Z1419" s="488" t="s">
        <v>4432</v>
      </c>
      <c r="AA1419" s="488"/>
      <c r="AB1419" s="488"/>
      <c r="AC1419" s="89"/>
      <c r="AD1419" s="89"/>
      <c r="AE1419" s="89"/>
      <c r="AF1419" s="89"/>
      <c r="AG1419" s="89"/>
      <c r="AH1419" s="89"/>
      <c r="AI1419" s="91"/>
      <c r="AJ1419" s="253"/>
      <c r="AK1419" s="91"/>
      <c r="AL1419" s="254"/>
      <c r="AM1419" s="106">
        <v>600000000</v>
      </c>
      <c r="AN1419" s="93"/>
      <c r="AO1419" s="103" t="str">
        <f t="shared" si="921"/>
        <v>群馬県吾妻郡長野原町大字北軽井沢２０３２－５４９４</v>
      </c>
      <c r="AP1419" s="391"/>
      <c r="AQ1419" s="89"/>
      <c r="AR1419" s="93"/>
      <c r="AS1419" s="89"/>
      <c r="AT1419" s="93"/>
      <c r="AU1419" s="89"/>
      <c r="AV1419" s="93"/>
      <c r="AW1419" s="107"/>
      <c r="AX1419" s="103"/>
      <c r="AY1419" s="391">
        <f t="shared" si="941"/>
        <v>0</v>
      </c>
      <c r="AZ1419" s="93"/>
      <c r="BA1419" s="103"/>
      <c r="BB1419" s="48"/>
      <c r="BC1419" s="90"/>
      <c r="BD1419" s="89"/>
      <c r="BE1419" s="103"/>
      <c r="BF1419" s="103"/>
      <c r="BG1419" s="103"/>
      <c r="BH1419" s="103"/>
      <c r="BI1419" s="103"/>
      <c r="BJ1419" s="103"/>
      <c r="BK1419" s="103"/>
      <c r="BL1419" s="103"/>
      <c r="BM1419" s="103"/>
      <c r="BN1419" s="103"/>
      <c r="BO1419" s="103"/>
      <c r="BP1419" s="103"/>
      <c r="BQ1419" s="103"/>
      <c r="BR1419" s="103"/>
      <c r="BV1419" s="492"/>
    </row>
    <row r="1420" spans="1:74" ht="31.5" customHeight="1" x14ac:dyDescent="0.25">
      <c r="A1420" s="74"/>
      <c r="B1420" s="75"/>
      <c r="C1420" s="126"/>
      <c r="D1420" s="76"/>
      <c r="E1420" s="76"/>
      <c r="F1420" s="257" t="s">
        <v>3818</v>
      </c>
      <c r="G1420" s="257"/>
      <c r="H1420" s="101"/>
      <c r="I1420" s="101"/>
      <c r="J1420" s="257" t="s">
        <v>3818</v>
      </c>
      <c r="K1420" s="101"/>
      <c r="L1420" s="101"/>
      <c r="M1420" s="45"/>
      <c r="N1420" s="255" t="s">
        <v>3806</v>
      </c>
      <c r="O1420" s="45"/>
      <c r="P1420" s="45"/>
      <c r="Q1420" s="45"/>
      <c r="R1420" s="45"/>
      <c r="S1420" s="278" t="s">
        <v>1854</v>
      </c>
      <c r="T1420" s="45"/>
      <c r="U1420" s="45"/>
      <c r="V1420" s="48">
        <v>6</v>
      </c>
      <c r="W1420" s="47"/>
      <c r="X1420" s="252"/>
      <c r="Y1420" s="48" t="s">
        <v>4457</v>
      </c>
      <c r="Z1420" s="488" t="s">
        <v>4432</v>
      </c>
      <c r="AA1420" s="488"/>
      <c r="AB1420" s="488"/>
      <c r="AC1420" s="89"/>
      <c r="AD1420" s="89"/>
      <c r="AE1420" s="89"/>
      <c r="AF1420" s="89"/>
      <c r="AG1420" s="89"/>
      <c r="AH1420" s="89"/>
      <c r="AI1420" s="91"/>
      <c r="AJ1420" s="253"/>
      <c r="AK1420" s="91"/>
      <c r="AL1420" s="254"/>
      <c r="AM1420" s="106">
        <v>600000000</v>
      </c>
      <c r="AN1420" s="93"/>
      <c r="AO1420" s="103" t="str">
        <f t="shared" si="921"/>
        <v>群馬県吾妻郡長野原町大字北軽井沢２０３２－５４９４</v>
      </c>
      <c r="AP1420" s="391"/>
      <c r="AQ1420" s="89"/>
      <c r="AR1420" s="93"/>
      <c r="AS1420" s="89"/>
      <c r="AT1420" s="93"/>
      <c r="AU1420" s="89"/>
      <c r="AV1420" s="93"/>
      <c r="AW1420" s="107"/>
      <c r="AX1420" s="103"/>
      <c r="AY1420" s="391">
        <f t="shared" si="941"/>
        <v>0</v>
      </c>
      <c r="AZ1420" s="93"/>
      <c r="BA1420" s="103"/>
      <c r="BB1420" s="48"/>
      <c r="BC1420" s="90"/>
      <c r="BD1420" s="89"/>
      <c r="BE1420" s="103"/>
      <c r="BF1420" s="103"/>
      <c r="BG1420" s="103"/>
      <c r="BH1420" s="103"/>
      <c r="BI1420" s="103"/>
      <c r="BJ1420" s="103"/>
      <c r="BK1420" s="103"/>
      <c r="BL1420" s="103"/>
      <c r="BM1420" s="103"/>
      <c r="BN1420" s="103"/>
      <c r="BO1420" s="103"/>
      <c r="BP1420" s="103"/>
      <c r="BQ1420" s="103"/>
      <c r="BR1420" s="103"/>
      <c r="BV1420" s="492"/>
    </row>
    <row r="1421" spans="1:74" ht="31.5" customHeight="1" x14ac:dyDescent="0.25">
      <c r="A1421" s="74"/>
      <c r="B1421" s="75"/>
      <c r="C1421" s="126"/>
      <c r="D1421" s="76"/>
      <c r="E1421" s="101"/>
      <c r="F1421" s="256" t="s">
        <v>3819</v>
      </c>
      <c r="G1421" s="256"/>
      <c r="H1421" s="202"/>
      <c r="I1421" s="202"/>
      <c r="J1421" s="256" t="s">
        <v>3819</v>
      </c>
      <c r="K1421" s="202"/>
      <c r="L1421" s="202"/>
      <c r="M1421" s="45"/>
      <c r="N1421" s="255" t="s">
        <v>3806</v>
      </c>
      <c r="O1421" s="45"/>
      <c r="P1421" s="45"/>
      <c r="Q1421" s="45"/>
      <c r="R1421" s="45"/>
      <c r="S1421" s="278" t="s">
        <v>1854</v>
      </c>
      <c r="T1421" s="45"/>
      <c r="U1421" s="45"/>
      <c r="V1421" s="48">
        <v>6</v>
      </c>
      <c r="W1421" s="47"/>
      <c r="X1421" s="252"/>
      <c r="Y1421" s="48" t="s">
        <v>4457</v>
      </c>
      <c r="Z1421" s="488" t="s">
        <v>4432</v>
      </c>
      <c r="AA1421" s="488"/>
      <c r="AB1421" s="488"/>
      <c r="AC1421" s="89"/>
      <c r="AD1421" s="89"/>
      <c r="AE1421" s="89"/>
      <c r="AF1421" s="89"/>
      <c r="AG1421" s="89"/>
      <c r="AH1421" s="89"/>
      <c r="AI1421" s="91"/>
      <c r="AJ1421" s="253"/>
      <c r="AK1421" s="91"/>
      <c r="AL1421" s="254"/>
      <c r="AM1421" s="106">
        <v>600000000</v>
      </c>
      <c r="AN1421" s="93"/>
      <c r="AO1421" s="103" t="str">
        <f t="shared" si="921"/>
        <v>群馬県吾妻郡長野原町大字北軽井沢２０３２－５４９４</v>
      </c>
      <c r="AP1421" s="391"/>
      <c r="AQ1421" s="89"/>
      <c r="AR1421" s="93"/>
      <c r="AS1421" s="89"/>
      <c r="AT1421" s="93"/>
      <c r="AU1421" s="89"/>
      <c r="AV1421" s="93"/>
      <c r="AW1421" s="107"/>
      <c r="AX1421" s="103"/>
      <c r="AY1421" s="391">
        <f t="shared" si="941"/>
        <v>0</v>
      </c>
      <c r="AZ1421" s="93"/>
      <c r="BA1421" s="103"/>
      <c r="BB1421" s="48"/>
      <c r="BC1421" s="90"/>
      <c r="BD1421" s="89"/>
      <c r="BE1421" s="103"/>
      <c r="BF1421" s="103"/>
      <c r="BG1421" s="103"/>
      <c r="BH1421" s="103"/>
      <c r="BI1421" s="103"/>
      <c r="BJ1421" s="103"/>
      <c r="BK1421" s="103"/>
      <c r="BL1421" s="103"/>
      <c r="BM1421" s="103"/>
      <c r="BN1421" s="103"/>
      <c r="BO1421" s="103"/>
      <c r="BP1421" s="103"/>
      <c r="BQ1421" s="103"/>
      <c r="BR1421" s="103"/>
      <c r="BV1421" s="492"/>
    </row>
    <row r="1422" spans="1:74" ht="31.5" customHeight="1" x14ac:dyDescent="0.25">
      <c r="A1422" s="74"/>
      <c r="B1422" s="75"/>
      <c r="C1422" s="126"/>
      <c r="D1422" s="76"/>
      <c r="E1422" s="76"/>
      <c r="F1422" s="257" t="s">
        <v>3820</v>
      </c>
      <c r="G1422" s="257"/>
      <c r="H1422" s="101"/>
      <c r="I1422" s="101"/>
      <c r="J1422" s="257" t="s">
        <v>3820</v>
      </c>
      <c r="K1422" s="101"/>
      <c r="L1422" s="101"/>
      <c r="M1422" s="45"/>
      <c r="N1422" s="255" t="s">
        <v>3806</v>
      </c>
      <c r="O1422" s="45"/>
      <c r="P1422" s="45"/>
      <c r="Q1422" s="45"/>
      <c r="R1422" s="45"/>
      <c r="S1422" s="278" t="s">
        <v>1854</v>
      </c>
      <c r="T1422" s="45"/>
      <c r="U1422" s="45"/>
      <c r="V1422" s="48">
        <v>6</v>
      </c>
      <c r="W1422" s="47"/>
      <c r="X1422" s="252"/>
      <c r="Y1422" s="48" t="s">
        <v>4457</v>
      </c>
      <c r="Z1422" s="488" t="s">
        <v>4432</v>
      </c>
      <c r="AA1422" s="488"/>
      <c r="AB1422" s="488"/>
      <c r="AC1422" s="89"/>
      <c r="AD1422" s="89"/>
      <c r="AE1422" s="89"/>
      <c r="AF1422" s="89"/>
      <c r="AG1422" s="89"/>
      <c r="AH1422" s="89"/>
      <c r="AI1422" s="91"/>
      <c r="AJ1422" s="253"/>
      <c r="AK1422" s="91"/>
      <c r="AL1422" s="254"/>
      <c r="AM1422" s="106">
        <v>600000000</v>
      </c>
      <c r="AN1422" s="93"/>
      <c r="AO1422" s="103" t="str">
        <f t="shared" si="921"/>
        <v>群馬県吾妻郡長野原町大字北軽井沢２０３２－５４９４</v>
      </c>
      <c r="AP1422" s="391"/>
      <c r="AQ1422" s="89"/>
      <c r="AR1422" s="93"/>
      <c r="AS1422" s="89"/>
      <c r="AT1422" s="93"/>
      <c r="AU1422" s="89"/>
      <c r="AV1422" s="93"/>
      <c r="AW1422" s="107"/>
      <c r="AX1422" s="103"/>
      <c r="AY1422" s="391">
        <f t="shared" si="941"/>
        <v>0</v>
      </c>
      <c r="AZ1422" s="93"/>
      <c r="BA1422" s="103"/>
      <c r="BB1422" s="48"/>
      <c r="BC1422" s="90"/>
      <c r="BD1422" s="89"/>
      <c r="BE1422" s="103"/>
      <c r="BF1422" s="103"/>
      <c r="BG1422" s="103"/>
      <c r="BH1422" s="103"/>
      <c r="BI1422" s="103"/>
      <c r="BJ1422" s="103"/>
      <c r="BK1422" s="103"/>
      <c r="BL1422" s="103"/>
      <c r="BM1422" s="103"/>
      <c r="BN1422" s="103"/>
      <c r="BO1422" s="103"/>
      <c r="BP1422" s="103"/>
      <c r="BQ1422" s="103"/>
      <c r="BR1422" s="103"/>
      <c r="BV1422" s="492"/>
    </row>
    <row r="1423" spans="1:74" ht="31.5" customHeight="1" x14ac:dyDescent="0.25">
      <c r="A1423" s="74"/>
      <c r="B1423" s="75"/>
      <c r="C1423" s="126"/>
      <c r="D1423" s="76"/>
      <c r="E1423" s="101"/>
      <c r="F1423" s="256" t="s">
        <v>3821</v>
      </c>
      <c r="G1423" s="256"/>
      <c r="H1423" s="202"/>
      <c r="I1423" s="202"/>
      <c r="J1423" s="256" t="s">
        <v>3821</v>
      </c>
      <c r="K1423" s="202"/>
      <c r="L1423" s="202"/>
      <c r="M1423" s="45"/>
      <c r="N1423" s="255" t="s">
        <v>3806</v>
      </c>
      <c r="O1423" s="45"/>
      <c r="P1423" s="45"/>
      <c r="Q1423" s="45"/>
      <c r="R1423" s="45"/>
      <c r="S1423" s="278" t="s">
        <v>1854</v>
      </c>
      <c r="T1423" s="45"/>
      <c r="U1423" s="45"/>
      <c r="V1423" s="48">
        <v>6</v>
      </c>
      <c r="W1423" s="47"/>
      <c r="X1423" s="252"/>
      <c r="Y1423" s="48" t="s">
        <v>4457</v>
      </c>
      <c r="Z1423" s="488" t="s">
        <v>4432</v>
      </c>
      <c r="AA1423" s="488"/>
      <c r="AB1423" s="488"/>
      <c r="AC1423" s="89"/>
      <c r="AD1423" s="89"/>
      <c r="AE1423" s="89"/>
      <c r="AF1423" s="89"/>
      <c r="AG1423" s="89"/>
      <c r="AH1423" s="89"/>
      <c r="AI1423" s="91"/>
      <c r="AJ1423" s="253"/>
      <c r="AK1423" s="91"/>
      <c r="AL1423" s="254"/>
      <c r="AM1423" s="106">
        <v>600000000</v>
      </c>
      <c r="AN1423" s="93"/>
      <c r="AO1423" s="103" t="str">
        <f t="shared" si="921"/>
        <v>群馬県吾妻郡長野原町大字北軽井沢２０３２－５４９４</v>
      </c>
      <c r="AP1423" s="391"/>
      <c r="AQ1423" s="89"/>
      <c r="AR1423" s="93"/>
      <c r="AS1423" s="89"/>
      <c r="AT1423" s="93"/>
      <c r="AU1423" s="89"/>
      <c r="AV1423" s="93"/>
      <c r="AW1423" s="107"/>
      <c r="AX1423" s="103"/>
      <c r="AY1423" s="391">
        <f t="shared" si="941"/>
        <v>0</v>
      </c>
      <c r="AZ1423" s="93"/>
      <c r="BA1423" s="103"/>
      <c r="BB1423" s="48"/>
      <c r="BC1423" s="90"/>
      <c r="BD1423" s="89"/>
      <c r="BE1423" s="103"/>
      <c r="BF1423" s="103"/>
      <c r="BG1423" s="103"/>
      <c r="BH1423" s="103"/>
      <c r="BI1423" s="103"/>
      <c r="BJ1423" s="103"/>
      <c r="BK1423" s="103"/>
      <c r="BL1423" s="103"/>
      <c r="BM1423" s="103"/>
      <c r="BN1423" s="103"/>
      <c r="BO1423" s="103"/>
      <c r="BP1423" s="103"/>
      <c r="BQ1423" s="103"/>
      <c r="BR1423" s="103"/>
      <c r="BV1423" s="492"/>
    </row>
    <row r="1424" spans="1:74" ht="31.5" customHeight="1" x14ac:dyDescent="0.25">
      <c r="A1424" s="74"/>
      <c r="B1424" s="75"/>
      <c r="C1424" s="126"/>
      <c r="D1424" s="76"/>
      <c r="E1424" s="76"/>
      <c r="F1424" s="257" t="s">
        <v>3823</v>
      </c>
      <c r="G1424" s="257"/>
      <c r="H1424" s="101"/>
      <c r="I1424" s="101"/>
      <c r="J1424" s="257" t="s">
        <v>3823</v>
      </c>
      <c r="K1424" s="101"/>
      <c r="L1424" s="101"/>
      <c r="M1424" s="45"/>
      <c r="N1424" s="255" t="s">
        <v>3822</v>
      </c>
      <c r="O1424" s="45"/>
      <c r="P1424" s="45"/>
      <c r="Q1424" s="45"/>
      <c r="R1424" s="45"/>
      <c r="S1424" s="278" t="s">
        <v>1854</v>
      </c>
      <c r="T1424" s="45"/>
      <c r="U1424" s="45"/>
      <c r="V1424" s="48">
        <v>33</v>
      </c>
      <c r="W1424" s="47"/>
      <c r="X1424" s="252"/>
      <c r="Y1424" s="48" t="s">
        <v>4457</v>
      </c>
      <c r="Z1424" s="488" t="s">
        <v>4432</v>
      </c>
      <c r="AA1424" s="488"/>
      <c r="AB1424" s="488"/>
      <c r="AC1424" s="89"/>
      <c r="AD1424" s="89"/>
      <c r="AE1424" s="89"/>
      <c r="AF1424" s="89"/>
      <c r="AG1424" s="89"/>
      <c r="AH1424" s="89"/>
      <c r="AI1424" s="91"/>
      <c r="AJ1424" s="253"/>
      <c r="AK1424" s="91"/>
      <c r="AL1424" s="254"/>
      <c r="AM1424" s="106">
        <v>540687484</v>
      </c>
      <c r="AN1424" s="93"/>
      <c r="AO1424" s="103" t="str">
        <f t="shared" si="921"/>
        <v>群馬県吾妻郡嬬恋村大字鎌原１４９８－１</v>
      </c>
      <c r="AP1424" s="391"/>
      <c r="AQ1424" s="89"/>
      <c r="AR1424" s="93"/>
      <c r="AS1424" s="89"/>
      <c r="AT1424" s="93"/>
      <c r="AU1424" s="89"/>
      <c r="AV1424" s="93"/>
      <c r="AW1424" s="107"/>
      <c r="AX1424" s="103"/>
      <c r="AY1424" s="391">
        <f t="shared" si="941"/>
        <v>0</v>
      </c>
      <c r="AZ1424" s="93"/>
      <c r="BA1424" s="103"/>
      <c r="BB1424" s="48"/>
      <c r="BC1424" s="90"/>
      <c r="BD1424" s="89"/>
      <c r="BE1424" s="103"/>
      <c r="BF1424" s="103"/>
      <c r="BG1424" s="103"/>
      <c r="BH1424" s="103"/>
      <c r="BI1424" s="103"/>
      <c r="BJ1424" s="103"/>
      <c r="BK1424" s="103"/>
      <c r="BL1424" s="103"/>
      <c r="BM1424" s="103"/>
      <c r="BN1424" s="103"/>
      <c r="BO1424" s="103"/>
      <c r="BP1424" s="103"/>
      <c r="BQ1424" s="103"/>
      <c r="BR1424" s="103"/>
      <c r="BV1424" s="492"/>
    </row>
    <row r="1425" spans="1:74" ht="31.5" customHeight="1" x14ac:dyDescent="0.25">
      <c r="A1425" s="74"/>
      <c r="B1425" s="75"/>
      <c r="C1425" s="126"/>
      <c r="D1425" s="76"/>
      <c r="E1425" s="101"/>
      <c r="F1425" s="256" t="s">
        <v>3824</v>
      </c>
      <c r="G1425" s="256"/>
      <c r="H1425" s="202"/>
      <c r="I1425" s="202"/>
      <c r="J1425" s="256" t="s">
        <v>3824</v>
      </c>
      <c r="K1425" s="202"/>
      <c r="L1425" s="202"/>
      <c r="M1425" s="45"/>
      <c r="N1425" s="255" t="s">
        <v>3826</v>
      </c>
      <c r="O1425" s="45"/>
      <c r="P1425" s="45"/>
      <c r="Q1425" s="45"/>
      <c r="R1425" s="45"/>
      <c r="S1425" s="278" t="s">
        <v>1854</v>
      </c>
      <c r="T1425" s="45"/>
      <c r="U1425" s="45"/>
      <c r="V1425" s="48"/>
      <c r="W1425" s="47"/>
      <c r="X1425" s="252"/>
      <c r="Y1425" s="48" t="s">
        <v>4457</v>
      </c>
      <c r="Z1425" s="488" t="s">
        <v>4432</v>
      </c>
      <c r="AA1425" s="488"/>
      <c r="AB1425" s="488"/>
      <c r="AC1425" s="89"/>
      <c r="AD1425" s="89"/>
      <c r="AE1425" s="89"/>
      <c r="AF1425" s="89"/>
      <c r="AG1425" s="89"/>
      <c r="AH1425" s="89"/>
      <c r="AI1425" s="91"/>
      <c r="AJ1425" s="253"/>
      <c r="AK1425" s="91"/>
      <c r="AL1425" s="254"/>
      <c r="AM1425" s="106">
        <v>500000000</v>
      </c>
      <c r="AN1425" s="93"/>
      <c r="AO1425" s="103" t="str">
        <f t="shared" si="921"/>
        <v>群馬県吾妻郡嬬恋村大字鎌原１４９８－５</v>
      </c>
      <c r="AP1425" s="391"/>
      <c r="AQ1425" s="89"/>
      <c r="AR1425" s="93"/>
      <c r="AS1425" s="89"/>
      <c r="AT1425" s="93"/>
      <c r="AU1425" s="89"/>
      <c r="AV1425" s="93"/>
      <c r="AW1425" s="107"/>
      <c r="AX1425" s="103"/>
      <c r="AY1425" s="391">
        <f t="shared" si="941"/>
        <v>0</v>
      </c>
      <c r="AZ1425" s="93"/>
      <c r="BA1425" s="103"/>
      <c r="BB1425" s="48"/>
      <c r="BC1425" s="90"/>
      <c r="BD1425" s="89"/>
      <c r="BE1425" s="103"/>
      <c r="BF1425" s="103"/>
      <c r="BG1425" s="103"/>
      <c r="BH1425" s="103"/>
      <c r="BI1425" s="103"/>
      <c r="BJ1425" s="103"/>
      <c r="BK1425" s="103"/>
      <c r="BL1425" s="103"/>
      <c r="BM1425" s="103"/>
      <c r="BN1425" s="103"/>
      <c r="BO1425" s="103"/>
      <c r="BP1425" s="103"/>
      <c r="BQ1425" s="103"/>
      <c r="BR1425" s="103"/>
      <c r="BV1425" s="492"/>
    </row>
    <row r="1426" spans="1:74" ht="31.5" customHeight="1" x14ac:dyDescent="0.25">
      <c r="A1426" s="74"/>
      <c r="B1426" s="75"/>
      <c r="C1426" s="126"/>
      <c r="D1426" s="76"/>
      <c r="E1426" s="76"/>
      <c r="F1426" s="257" t="s">
        <v>3825</v>
      </c>
      <c r="G1426" s="257"/>
      <c r="H1426" s="101"/>
      <c r="I1426" s="101"/>
      <c r="J1426" s="257" t="s">
        <v>3825</v>
      </c>
      <c r="K1426" s="101"/>
      <c r="L1426" s="101"/>
      <c r="M1426" s="45"/>
      <c r="N1426" s="255" t="s">
        <v>3827</v>
      </c>
      <c r="O1426" s="45"/>
      <c r="P1426" s="45"/>
      <c r="Q1426" s="45"/>
      <c r="R1426" s="45"/>
      <c r="S1426" s="278" t="s">
        <v>1854</v>
      </c>
      <c r="T1426" s="45"/>
      <c r="U1426" s="45"/>
      <c r="V1426" s="48"/>
      <c r="W1426" s="47"/>
      <c r="X1426" s="252"/>
      <c r="Y1426" s="48" t="s">
        <v>4457</v>
      </c>
      <c r="Z1426" s="488" t="s">
        <v>4432</v>
      </c>
      <c r="AA1426" s="488"/>
      <c r="AB1426" s="488"/>
      <c r="AC1426" s="89"/>
      <c r="AD1426" s="89"/>
      <c r="AE1426" s="89"/>
      <c r="AF1426" s="89"/>
      <c r="AG1426" s="89"/>
      <c r="AH1426" s="89"/>
      <c r="AI1426" s="91"/>
      <c r="AJ1426" s="253"/>
      <c r="AK1426" s="91"/>
      <c r="AL1426" s="254"/>
      <c r="AM1426" s="106">
        <v>500000000</v>
      </c>
      <c r="AN1426" s="93"/>
      <c r="AO1426" s="103" t="str">
        <f t="shared" si="921"/>
        <v>群馬県吾妻郡嬬恋村大字鎌原１４９８－４</v>
      </c>
      <c r="AP1426" s="391"/>
      <c r="AQ1426" s="89"/>
      <c r="AR1426" s="93"/>
      <c r="AS1426" s="89"/>
      <c r="AT1426" s="93"/>
      <c r="AU1426" s="89"/>
      <c r="AV1426" s="93"/>
      <c r="AW1426" s="107"/>
      <c r="AX1426" s="103"/>
      <c r="AY1426" s="391">
        <f t="shared" si="941"/>
        <v>0</v>
      </c>
      <c r="AZ1426" s="93"/>
      <c r="BA1426" s="103"/>
      <c r="BB1426" s="48"/>
      <c r="BC1426" s="90"/>
      <c r="BD1426" s="89"/>
      <c r="BE1426" s="103"/>
      <c r="BF1426" s="103"/>
      <c r="BG1426" s="103"/>
      <c r="BH1426" s="103"/>
      <c r="BI1426" s="103"/>
      <c r="BJ1426" s="103"/>
      <c r="BK1426" s="103"/>
      <c r="BL1426" s="103"/>
      <c r="BM1426" s="103"/>
      <c r="BN1426" s="103"/>
      <c r="BO1426" s="103"/>
      <c r="BP1426" s="103"/>
      <c r="BQ1426" s="103"/>
      <c r="BR1426" s="103"/>
      <c r="BV1426" s="492"/>
    </row>
    <row r="1427" spans="1:74" ht="31.5" customHeight="1" x14ac:dyDescent="0.25">
      <c r="A1427" s="74"/>
      <c r="B1427" s="75"/>
      <c r="C1427" s="126"/>
      <c r="D1427" s="76"/>
      <c r="E1427" s="101"/>
      <c r="F1427" s="256" t="s">
        <v>3828</v>
      </c>
      <c r="G1427" s="256"/>
      <c r="H1427" s="202"/>
      <c r="I1427" s="202"/>
      <c r="J1427" s="256" t="s">
        <v>3828</v>
      </c>
      <c r="K1427" s="202"/>
      <c r="L1427" s="202"/>
      <c r="M1427" s="45"/>
      <c r="N1427" s="255" t="s">
        <v>3829</v>
      </c>
      <c r="O1427" s="45"/>
      <c r="P1427" s="45"/>
      <c r="Q1427" s="45"/>
      <c r="R1427" s="45"/>
      <c r="S1427" s="278" t="s">
        <v>1854</v>
      </c>
      <c r="T1427" s="45"/>
      <c r="U1427" s="45"/>
      <c r="V1427" s="48"/>
      <c r="W1427" s="47"/>
      <c r="X1427" s="252"/>
      <c r="Y1427" s="48" t="s">
        <v>4457</v>
      </c>
      <c r="Z1427" s="488" t="s">
        <v>4432</v>
      </c>
      <c r="AA1427" s="488"/>
      <c r="AB1427" s="488"/>
      <c r="AC1427" s="89"/>
      <c r="AD1427" s="89"/>
      <c r="AE1427" s="89"/>
      <c r="AF1427" s="89"/>
      <c r="AG1427" s="89"/>
      <c r="AH1427" s="89"/>
      <c r="AI1427" s="91"/>
      <c r="AJ1427" s="253"/>
      <c r="AK1427" s="91"/>
      <c r="AL1427" s="254"/>
      <c r="AM1427" s="106">
        <v>500000000</v>
      </c>
      <c r="AN1427" s="93"/>
      <c r="AO1427" s="103" t="str">
        <f t="shared" si="921"/>
        <v>群馬県吾妻郡嬬恋村大字鎌原１４９８－６</v>
      </c>
      <c r="AP1427" s="391"/>
      <c r="AQ1427" s="89"/>
      <c r="AR1427" s="93"/>
      <c r="AS1427" s="89"/>
      <c r="AT1427" s="93"/>
      <c r="AU1427" s="89"/>
      <c r="AV1427" s="93"/>
      <c r="AW1427" s="107"/>
      <c r="AX1427" s="103"/>
      <c r="AY1427" s="391">
        <f t="shared" si="941"/>
        <v>0</v>
      </c>
      <c r="AZ1427" s="93"/>
      <c r="BA1427" s="103"/>
      <c r="BB1427" s="48"/>
      <c r="BC1427" s="90"/>
      <c r="BD1427" s="89"/>
      <c r="BE1427" s="103"/>
      <c r="BF1427" s="103"/>
      <c r="BG1427" s="103"/>
      <c r="BH1427" s="103"/>
      <c r="BI1427" s="103"/>
      <c r="BJ1427" s="103"/>
      <c r="BK1427" s="103"/>
      <c r="BL1427" s="103"/>
      <c r="BM1427" s="103"/>
      <c r="BN1427" s="103"/>
      <c r="BO1427" s="103"/>
      <c r="BP1427" s="103"/>
      <c r="BQ1427" s="103"/>
      <c r="BR1427" s="103"/>
      <c r="BV1427" s="492"/>
    </row>
    <row r="1428" spans="1:74" ht="31.5" customHeight="1" x14ac:dyDescent="0.25">
      <c r="A1428" s="74"/>
      <c r="B1428" s="75"/>
      <c r="C1428" s="126"/>
      <c r="D1428" s="76"/>
      <c r="E1428" s="76"/>
      <c r="F1428" s="257" t="s">
        <v>3830</v>
      </c>
      <c r="G1428" s="257"/>
      <c r="H1428" s="101"/>
      <c r="I1428" s="101"/>
      <c r="J1428" s="257" t="s">
        <v>3830</v>
      </c>
      <c r="K1428" s="101"/>
      <c r="L1428" s="101"/>
      <c r="M1428" s="45"/>
      <c r="N1428" s="255" t="s">
        <v>3831</v>
      </c>
      <c r="O1428" s="45"/>
      <c r="P1428" s="45"/>
      <c r="Q1428" s="45"/>
      <c r="R1428" s="45"/>
      <c r="S1428" s="278" t="s">
        <v>1854</v>
      </c>
      <c r="T1428" s="45"/>
      <c r="U1428" s="45"/>
      <c r="V1428" s="48"/>
      <c r="W1428" s="47"/>
      <c r="X1428" s="252"/>
      <c r="Y1428" s="48" t="s">
        <v>4457</v>
      </c>
      <c r="Z1428" s="488" t="s">
        <v>4432</v>
      </c>
      <c r="AA1428" s="488"/>
      <c r="AB1428" s="488"/>
      <c r="AC1428" s="89"/>
      <c r="AD1428" s="89"/>
      <c r="AE1428" s="89"/>
      <c r="AF1428" s="89"/>
      <c r="AG1428" s="89"/>
      <c r="AH1428" s="89"/>
      <c r="AI1428" s="91"/>
      <c r="AJ1428" s="253"/>
      <c r="AK1428" s="91"/>
      <c r="AL1428" s="254"/>
      <c r="AM1428" s="106">
        <v>500000000</v>
      </c>
      <c r="AN1428" s="93"/>
      <c r="AO1428" s="103" t="str">
        <f t="shared" si="921"/>
        <v>群馬県吾妻郡嬬恋村大字鎌原１４９８－７</v>
      </c>
      <c r="AP1428" s="391"/>
      <c r="AQ1428" s="89"/>
      <c r="AR1428" s="93"/>
      <c r="AS1428" s="89"/>
      <c r="AT1428" s="93"/>
      <c r="AU1428" s="89"/>
      <c r="AV1428" s="93"/>
      <c r="AW1428" s="107"/>
      <c r="AX1428" s="103"/>
      <c r="AY1428" s="391">
        <f t="shared" si="941"/>
        <v>0</v>
      </c>
      <c r="AZ1428" s="93"/>
      <c r="BA1428" s="103"/>
      <c r="BB1428" s="48"/>
      <c r="BC1428" s="90"/>
      <c r="BD1428" s="89"/>
      <c r="BE1428" s="103"/>
      <c r="BF1428" s="103"/>
      <c r="BG1428" s="103"/>
      <c r="BH1428" s="103"/>
      <c r="BI1428" s="103"/>
      <c r="BJ1428" s="103"/>
      <c r="BK1428" s="103"/>
      <c r="BL1428" s="103"/>
      <c r="BM1428" s="103"/>
      <c r="BN1428" s="103"/>
      <c r="BO1428" s="103"/>
      <c r="BP1428" s="103"/>
      <c r="BQ1428" s="103"/>
      <c r="BR1428" s="103"/>
      <c r="BV1428" s="492"/>
    </row>
    <row r="1429" spans="1:74" ht="31.5" customHeight="1" x14ac:dyDescent="0.25">
      <c r="A1429" s="74"/>
      <c r="B1429" s="75"/>
      <c r="C1429" s="126"/>
      <c r="D1429" s="76"/>
      <c r="E1429" s="101"/>
      <c r="F1429" s="256" t="s">
        <v>3832</v>
      </c>
      <c r="G1429" s="256"/>
      <c r="H1429" s="202"/>
      <c r="I1429" s="202"/>
      <c r="J1429" s="256" t="s">
        <v>3832</v>
      </c>
      <c r="K1429" s="202"/>
      <c r="L1429" s="202"/>
      <c r="M1429" s="45"/>
      <c r="N1429" s="255" t="s">
        <v>3833</v>
      </c>
      <c r="O1429" s="45"/>
      <c r="P1429" s="45"/>
      <c r="Q1429" s="45"/>
      <c r="R1429" s="45"/>
      <c r="S1429" s="278" t="s">
        <v>1854</v>
      </c>
      <c r="T1429" s="45"/>
      <c r="U1429" s="45"/>
      <c r="V1429" s="48"/>
      <c r="W1429" s="47"/>
      <c r="X1429" s="252"/>
      <c r="Y1429" s="48" t="s">
        <v>4457</v>
      </c>
      <c r="Z1429" s="488" t="s">
        <v>4432</v>
      </c>
      <c r="AA1429" s="488"/>
      <c r="AB1429" s="488"/>
      <c r="AC1429" s="89"/>
      <c r="AD1429" s="89"/>
      <c r="AE1429" s="89"/>
      <c r="AF1429" s="89"/>
      <c r="AG1429" s="89"/>
      <c r="AH1429" s="89"/>
      <c r="AI1429" s="91"/>
      <c r="AJ1429" s="253"/>
      <c r="AK1429" s="91"/>
      <c r="AL1429" s="254"/>
      <c r="AM1429" s="106">
        <v>500000000</v>
      </c>
      <c r="AN1429" s="93"/>
      <c r="AO1429" s="103" t="str">
        <f t="shared" si="921"/>
        <v>群馬県吾妻郡嬬恋村大字鎌原１４９８－８</v>
      </c>
      <c r="AP1429" s="391"/>
      <c r="AQ1429" s="89"/>
      <c r="AR1429" s="93"/>
      <c r="AS1429" s="89"/>
      <c r="AT1429" s="93"/>
      <c r="AU1429" s="89"/>
      <c r="AV1429" s="93"/>
      <c r="AW1429" s="107"/>
      <c r="AX1429" s="103"/>
      <c r="AY1429" s="391">
        <f t="shared" si="941"/>
        <v>0</v>
      </c>
      <c r="AZ1429" s="93"/>
      <c r="BA1429" s="103"/>
      <c r="BB1429" s="48"/>
      <c r="BC1429" s="90"/>
      <c r="BD1429" s="89"/>
      <c r="BE1429" s="103"/>
      <c r="BF1429" s="103"/>
      <c r="BG1429" s="103"/>
      <c r="BH1429" s="103"/>
      <c r="BI1429" s="103"/>
      <c r="BJ1429" s="103"/>
      <c r="BK1429" s="103"/>
      <c r="BL1429" s="103"/>
      <c r="BM1429" s="103"/>
      <c r="BN1429" s="103"/>
      <c r="BO1429" s="103"/>
      <c r="BP1429" s="103"/>
      <c r="BQ1429" s="103"/>
      <c r="BR1429" s="103"/>
      <c r="BV1429" s="492"/>
    </row>
    <row r="1430" spans="1:74" ht="31.5" customHeight="1" x14ac:dyDescent="0.25">
      <c r="A1430" s="74"/>
      <c r="B1430" s="75"/>
      <c r="C1430" s="126"/>
      <c r="D1430" s="76"/>
      <c r="E1430" s="76"/>
      <c r="F1430" s="257" t="s">
        <v>3834</v>
      </c>
      <c r="G1430" s="257"/>
      <c r="H1430" s="101"/>
      <c r="I1430" s="101"/>
      <c r="J1430" s="257" t="s">
        <v>3834</v>
      </c>
      <c r="K1430" s="101"/>
      <c r="L1430" s="101"/>
      <c r="M1430" s="45"/>
      <c r="N1430" s="255" t="s">
        <v>3835</v>
      </c>
      <c r="O1430" s="45"/>
      <c r="P1430" s="45"/>
      <c r="Q1430" s="45"/>
      <c r="R1430" s="45"/>
      <c r="S1430" s="278" t="s">
        <v>1854</v>
      </c>
      <c r="T1430" s="45"/>
      <c r="U1430" s="45"/>
      <c r="V1430" s="48"/>
      <c r="W1430" s="47"/>
      <c r="X1430" s="252"/>
      <c r="Y1430" s="48" t="s">
        <v>4457</v>
      </c>
      <c r="Z1430" s="488" t="s">
        <v>4432</v>
      </c>
      <c r="AA1430" s="488"/>
      <c r="AB1430" s="488"/>
      <c r="AC1430" s="89"/>
      <c r="AD1430" s="89"/>
      <c r="AE1430" s="89"/>
      <c r="AF1430" s="89"/>
      <c r="AG1430" s="89"/>
      <c r="AH1430" s="89"/>
      <c r="AI1430" s="91"/>
      <c r="AJ1430" s="253"/>
      <c r="AK1430" s="91"/>
      <c r="AL1430" s="254"/>
      <c r="AM1430" s="106">
        <v>500000000</v>
      </c>
      <c r="AN1430" s="93"/>
      <c r="AO1430" s="103" t="str">
        <f t="shared" si="921"/>
        <v>群馬県吾妻郡嬬恋村大字鎌原１４９８－９</v>
      </c>
      <c r="AP1430" s="391"/>
      <c r="AQ1430" s="89"/>
      <c r="AR1430" s="93"/>
      <c r="AS1430" s="89"/>
      <c r="AT1430" s="93"/>
      <c r="AU1430" s="89"/>
      <c r="AV1430" s="93"/>
      <c r="AW1430" s="107"/>
      <c r="AX1430" s="103"/>
      <c r="AY1430" s="391">
        <f t="shared" si="941"/>
        <v>0</v>
      </c>
      <c r="AZ1430" s="93"/>
      <c r="BA1430" s="103"/>
      <c r="BB1430" s="48"/>
      <c r="BC1430" s="90"/>
      <c r="BD1430" s="89"/>
      <c r="BE1430" s="103"/>
      <c r="BF1430" s="103"/>
      <c r="BG1430" s="103"/>
      <c r="BH1430" s="103"/>
      <c r="BI1430" s="103"/>
      <c r="BJ1430" s="103"/>
      <c r="BK1430" s="103"/>
      <c r="BL1430" s="103"/>
      <c r="BM1430" s="103"/>
      <c r="BN1430" s="103"/>
      <c r="BO1430" s="103"/>
      <c r="BP1430" s="103"/>
      <c r="BQ1430" s="103"/>
      <c r="BR1430" s="103"/>
      <c r="BV1430" s="492"/>
    </row>
    <row r="1431" spans="1:74" ht="31.5" customHeight="1" x14ac:dyDescent="0.25">
      <c r="A1431" s="74"/>
      <c r="B1431" s="75"/>
      <c r="C1431" s="126"/>
      <c r="D1431" s="76"/>
      <c r="E1431" s="101"/>
      <c r="F1431" s="256" t="s">
        <v>3836</v>
      </c>
      <c r="G1431" s="256"/>
      <c r="H1431" s="202"/>
      <c r="I1431" s="202"/>
      <c r="J1431" s="256" t="s">
        <v>3836</v>
      </c>
      <c r="K1431" s="202"/>
      <c r="L1431" s="202"/>
      <c r="M1431" s="45"/>
      <c r="N1431" s="255" t="s">
        <v>3837</v>
      </c>
      <c r="O1431" s="45"/>
      <c r="P1431" s="45"/>
      <c r="Q1431" s="45"/>
      <c r="R1431" s="45"/>
      <c r="S1431" s="278" t="s">
        <v>1854</v>
      </c>
      <c r="T1431" s="45"/>
      <c r="U1431" s="45"/>
      <c r="V1431" s="48"/>
      <c r="W1431" s="47"/>
      <c r="X1431" s="252"/>
      <c r="Y1431" s="48" t="s">
        <v>4457</v>
      </c>
      <c r="Z1431" s="488" t="s">
        <v>4432</v>
      </c>
      <c r="AA1431" s="488"/>
      <c r="AB1431" s="488"/>
      <c r="AC1431" s="89"/>
      <c r="AD1431" s="89"/>
      <c r="AE1431" s="89"/>
      <c r="AF1431" s="89"/>
      <c r="AG1431" s="89"/>
      <c r="AH1431" s="89"/>
      <c r="AI1431" s="91"/>
      <c r="AJ1431" s="253"/>
      <c r="AK1431" s="91"/>
      <c r="AL1431" s="254"/>
      <c r="AM1431" s="106">
        <v>500000000</v>
      </c>
      <c r="AN1431" s="93"/>
      <c r="AO1431" s="103" t="str">
        <f t="shared" si="921"/>
        <v>群馬県吾妻郡嬬恋村大字鎌原１４９８－１１</v>
      </c>
      <c r="AP1431" s="391"/>
      <c r="AQ1431" s="89"/>
      <c r="AR1431" s="93"/>
      <c r="AS1431" s="89"/>
      <c r="AT1431" s="93"/>
      <c r="AU1431" s="89"/>
      <c r="AV1431" s="93"/>
      <c r="AW1431" s="107"/>
      <c r="AX1431" s="103"/>
      <c r="AY1431" s="391">
        <f t="shared" si="941"/>
        <v>0</v>
      </c>
      <c r="AZ1431" s="93"/>
      <c r="BA1431" s="103"/>
      <c r="BB1431" s="48"/>
      <c r="BC1431" s="90"/>
      <c r="BD1431" s="89"/>
      <c r="BE1431" s="103"/>
      <c r="BF1431" s="103"/>
      <c r="BG1431" s="103"/>
      <c r="BH1431" s="103"/>
      <c r="BI1431" s="103"/>
      <c r="BJ1431" s="103"/>
      <c r="BK1431" s="103"/>
      <c r="BL1431" s="103"/>
      <c r="BM1431" s="103"/>
      <c r="BN1431" s="103"/>
      <c r="BO1431" s="103"/>
      <c r="BP1431" s="103"/>
      <c r="BQ1431" s="103"/>
      <c r="BR1431" s="103"/>
      <c r="BV1431" s="492"/>
    </row>
    <row r="1432" spans="1:74" ht="31.5" customHeight="1" x14ac:dyDescent="0.25">
      <c r="A1432" s="74"/>
      <c r="B1432" s="75"/>
      <c r="C1432" s="126"/>
      <c r="D1432" s="76"/>
      <c r="E1432" s="76"/>
      <c r="F1432" s="257" t="s">
        <v>3838</v>
      </c>
      <c r="G1432" s="257"/>
      <c r="H1432" s="101"/>
      <c r="I1432" s="101"/>
      <c r="J1432" s="257" t="s">
        <v>3838</v>
      </c>
      <c r="K1432" s="101"/>
      <c r="L1432" s="101"/>
      <c r="M1432" s="45"/>
      <c r="N1432" s="255" t="s">
        <v>3839</v>
      </c>
      <c r="O1432" s="45"/>
      <c r="P1432" s="45"/>
      <c r="Q1432" s="45"/>
      <c r="R1432" s="45"/>
      <c r="S1432" s="278" t="s">
        <v>1854</v>
      </c>
      <c r="T1432" s="45"/>
      <c r="U1432" s="45"/>
      <c r="V1432" s="48"/>
      <c r="W1432" s="47"/>
      <c r="X1432" s="252"/>
      <c r="Y1432" s="48" t="s">
        <v>4457</v>
      </c>
      <c r="Z1432" s="488" t="s">
        <v>4432</v>
      </c>
      <c r="AA1432" s="488"/>
      <c r="AB1432" s="488"/>
      <c r="AC1432" s="89"/>
      <c r="AD1432" s="89"/>
      <c r="AE1432" s="89"/>
      <c r="AF1432" s="89"/>
      <c r="AG1432" s="89"/>
      <c r="AH1432" s="89"/>
      <c r="AI1432" s="91"/>
      <c r="AJ1432" s="253"/>
      <c r="AK1432" s="91"/>
      <c r="AL1432" s="254"/>
      <c r="AM1432" s="106">
        <v>500000000</v>
      </c>
      <c r="AN1432" s="93"/>
      <c r="AO1432" s="103" t="str">
        <f t="shared" si="921"/>
        <v>群馬県吾妻郡嬬恋村大字鎌原１４９８－１０</v>
      </c>
      <c r="AP1432" s="391"/>
      <c r="AQ1432" s="89"/>
      <c r="AR1432" s="93"/>
      <c r="AS1432" s="89"/>
      <c r="AT1432" s="93"/>
      <c r="AU1432" s="89"/>
      <c r="AV1432" s="93"/>
      <c r="AW1432" s="107"/>
      <c r="AX1432" s="103"/>
      <c r="AY1432" s="391">
        <f t="shared" si="941"/>
        <v>0</v>
      </c>
      <c r="AZ1432" s="93"/>
      <c r="BA1432" s="103"/>
      <c r="BB1432" s="48"/>
      <c r="BC1432" s="90"/>
      <c r="BD1432" s="89"/>
      <c r="BE1432" s="103"/>
      <c r="BF1432" s="103"/>
      <c r="BG1432" s="103"/>
      <c r="BH1432" s="103"/>
      <c r="BI1432" s="103"/>
      <c r="BJ1432" s="103"/>
      <c r="BK1432" s="103"/>
      <c r="BL1432" s="103"/>
      <c r="BM1432" s="103"/>
      <c r="BN1432" s="103"/>
      <c r="BO1432" s="103"/>
      <c r="BP1432" s="103"/>
      <c r="BQ1432" s="103"/>
      <c r="BR1432" s="103"/>
      <c r="BV1432" s="492"/>
    </row>
    <row r="1433" spans="1:74" ht="31.5" customHeight="1" x14ac:dyDescent="0.25">
      <c r="A1433" s="74"/>
      <c r="B1433" s="75"/>
      <c r="C1433" s="126"/>
      <c r="D1433" s="76"/>
      <c r="E1433" s="101"/>
      <c r="F1433" s="256" t="s">
        <v>3840</v>
      </c>
      <c r="G1433" s="256"/>
      <c r="H1433" s="202"/>
      <c r="I1433" s="202"/>
      <c r="J1433" s="256" t="s">
        <v>3840</v>
      </c>
      <c r="K1433" s="202"/>
      <c r="L1433" s="202"/>
      <c r="M1433" s="45"/>
      <c r="N1433" s="255" t="s">
        <v>3841</v>
      </c>
      <c r="O1433" s="45"/>
      <c r="P1433" s="45"/>
      <c r="Q1433" s="45"/>
      <c r="R1433" s="45"/>
      <c r="S1433" s="278" t="s">
        <v>1854</v>
      </c>
      <c r="T1433" s="45"/>
      <c r="U1433" s="45"/>
      <c r="V1433" s="48"/>
      <c r="W1433" s="47"/>
      <c r="X1433" s="252"/>
      <c r="Y1433" s="48" t="s">
        <v>4457</v>
      </c>
      <c r="Z1433" s="488" t="s">
        <v>4432</v>
      </c>
      <c r="AA1433" s="488"/>
      <c r="AB1433" s="488"/>
      <c r="AC1433" s="89"/>
      <c r="AD1433" s="89"/>
      <c r="AE1433" s="89"/>
      <c r="AF1433" s="89"/>
      <c r="AG1433" s="89"/>
      <c r="AH1433" s="89"/>
      <c r="AI1433" s="91"/>
      <c r="AJ1433" s="253"/>
      <c r="AK1433" s="91"/>
      <c r="AL1433" s="254"/>
      <c r="AM1433" s="106">
        <v>500000000</v>
      </c>
      <c r="AN1433" s="93"/>
      <c r="AO1433" s="103" t="str">
        <f t="shared" si="921"/>
        <v>群馬県吾妻郡嬬恋村大字鎌原１４９８－１３</v>
      </c>
      <c r="AP1433" s="391"/>
      <c r="AQ1433" s="89"/>
      <c r="AR1433" s="93"/>
      <c r="AS1433" s="89"/>
      <c r="AT1433" s="93"/>
      <c r="AU1433" s="89"/>
      <c r="AV1433" s="93"/>
      <c r="AW1433" s="107"/>
      <c r="AX1433" s="103"/>
      <c r="AY1433" s="391">
        <f t="shared" si="941"/>
        <v>0</v>
      </c>
      <c r="AZ1433" s="93"/>
      <c r="BA1433" s="103"/>
      <c r="BB1433" s="48"/>
      <c r="BC1433" s="90"/>
      <c r="BD1433" s="89"/>
      <c r="BE1433" s="103"/>
      <c r="BF1433" s="103"/>
      <c r="BG1433" s="103"/>
      <c r="BH1433" s="103"/>
      <c r="BI1433" s="103"/>
      <c r="BJ1433" s="103"/>
      <c r="BK1433" s="103"/>
      <c r="BL1433" s="103"/>
      <c r="BM1433" s="103"/>
      <c r="BN1433" s="103"/>
      <c r="BO1433" s="103"/>
      <c r="BP1433" s="103"/>
      <c r="BQ1433" s="103"/>
      <c r="BR1433" s="103"/>
      <c r="BV1433" s="492"/>
    </row>
    <row r="1434" spans="1:74" ht="31.5" customHeight="1" x14ac:dyDescent="0.25">
      <c r="A1434" s="74"/>
      <c r="B1434" s="75"/>
      <c r="C1434" s="126"/>
      <c r="D1434" s="76"/>
      <c r="E1434" s="76"/>
      <c r="F1434" s="257" t="s">
        <v>3842</v>
      </c>
      <c r="G1434" s="257"/>
      <c r="H1434" s="101"/>
      <c r="I1434" s="101"/>
      <c r="J1434" s="257" t="s">
        <v>3842</v>
      </c>
      <c r="K1434" s="101"/>
      <c r="L1434" s="101"/>
      <c r="M1434" s="45"/>
      <c r="N1434" s="255" t="s">
        <v>3843</v>
      </c>
      <c r="O1434" s="45"/>
      <c r="P1434" s="45"/>
      <c r="Q1434" s="45"/>
      <c r="R1434" s="45"/>
      <c r="S1434" s="278" t="s">
        <v>1854</v>
      </c>
      <c r="T1434" s="45"/>
      <c r="U1434" s="45"/>
      <c r="V1434" s="48"/>
      <c r="W1434" s="47"/>
      <c r="X1434" s="252"/>
      <c r="Y1434" s="48" t="s">
        <v>4457</v>
      </c>
      <c r="Z1434" s="488" t="s">
        <v>4432</v>
      </c>
      <c r="AA1434" s="488"/>
      <c r="AB1434" s="488"/>
      <c r="AC1434" s="89"/>
      <c r="AD1434" s="89"/>
      <c r="AE1434" s="89"/>
      <c r="AF1434" s="89"/>
      <c r="AG1434" s="89"/>
      <c r="AH1434" s="89"/>
      <c r="AI1434" s="91"/>
      <c r="AJ1434" s="253"/>
      <c r="AK1434" s="91"/>
      <c r="AL1434" s="254"/>
      <c r="AM1434" s="106">
        <v>500000000</v>
      </c>
      <c r="AN1434" s="93"/>
      <c r="AO1434" s="103" t="str">
        <f t="shared" si="921"/>
        <v>群馬県吾妻郡嬬恋村大字鎌原１４９８－１２</v>
      </c>
      <c r="AP1434" s="391"/>
      <c r="AQ1434" s="89"/>
      <c r="AR1434" s="93"/>
      <c r="AS1434" s="89"/>
      <c r="AT1434" s="93"/>
      <c r="AU1434" s="89"/>
      <c r="AV1434" s="93"/>
      <c r="AW1434" s="107"/>
      <c r="AX1434" s="103"/>
      <c r="AY1434" s="391">
        <f t="shared" si="941"/>
        <v>0</v>
      </c>
      <c r="AZ1434" s="93"/>
      <c r="BA1434" s="103"/>
      <c r="BB1434" s="48"/>
      <c r="BC1434" s="90"/>
      <c r="BD1434" s="89"/>
      <c r="BE1434" s="103"/>
      <c r="BF1434" s="103"/>
      <c r="BG1434" s="103"/>
      <c r="BH1434" s="103"/>
      <c r="BI1434" s="103"/>
      <c r="BJ1434" s="103"/>
      <c r="BK1434" s="103"/>
      <c r="BL1434" s="103"/>
      <c r="BM1434" s="103"/>
      <c r="BN1434" s="103"/>
      <c r="BO1434" s="103"/>
      <c r="BP1434" s="103"/>
      <c r="BQ1434" s="103"/>
      <c r="BR1434" s="103"/>
      <c r="BV1434" s="492"/>
    </row>
    <row r="1435" spans="1:74" ht="31.5" customHeight="1" x14ac:dyDescent="0.25">
      <c r="A1435" s="74"/>
      <c r="B1435" s="75"/>
      <c r="C1435" s="126"/>
      <c r="D1435" s="76"/>
      <c r="E1435" s="101"/>
      <c r="F1435" s="256" t="s">
        <v>2595</v>
      </c>
      <c r="G1435" s="256"/>
      <c r="H1435" s="202"/>
      <c r="I1435" s="202"/>
      <c r="J1435" s="256" t="s">
        <v>2595</v>
      </c>
      <c r="K1435" s="202"/>
      <c r="L1435" s="202"/>
      <c r="M1435" s="45"/>
      <c r="N1435" s="255" t="s">
        <v>3845</v>
      </c>
      <c r="O1435" s="45"/>
      <c r="P1435" s="45"/>
      <c r="Q1435" s="45"/>
      <c r="R1435" s="45"/>
      <c r="S1435" s="278" t="s">
        <v>1854</v>
      </c>
      <c r="T1435" s="45"/>
      <c r="U1435" s="45"/>
      <c r="V1435" s="105">
        <v>10</v>
      </c>
      <c r="W1435" s="47"/>
      <c r="X1435" s="252"/>
      <c r="Y1435" s="158" t="s">
        <v>4458</v>
      </c>
      <c r="Z1435" s="488" t="s">
        <v>4428</v>
      </c>
      <c r="AA1435" s="488"/>
      <c r="AB1435" s="488"/>
      <c r="AC1435" s="89"/>
      <c r="AD1435" s="89"/>
      <c r="AE1435" s="89"/>
      <c r="AF1435" s="89"/>
      <c r="AG1435" s="89"/>
      <c r="AH1435" s="89"/>
      <c r="AI1435" s="91"/>
      <c r="AJ1435" s="253"/>
      <c r="AK1435" s="91"/>
      <c r="AL1435" s="254"/>
      <c r="AM1435" s="106">
        <v>39871480</v>
      </c>
      <c r="AN1435" s="93"/>
      <c r="AO1435" s="103" t="str">
        <f t="shared" si="921"/>
        <v>群馬県吾妻郡長野原町大字北軽井沢１９８７－８９</v>
      </c>
      <c r="AP1435" s="391"/>
      <c r="AQ1435" s="89"/>
      <c r="AR1435" s="93"/>
      <c r="AS1435" s="89"/>
      <c r="AT1435" s="93"/>
      <c r="AU1435" s="89"/>
      <c r="AV1435" s="93"/>
      <c r="AW1435" s="107"/>
      <c r="AX1435" s="103"/>
      <c r="AY1435" s="391">
        <f t="shared" si="941"/>
        <v>0</v>
      </c>
      <c r="AZ1435" s="93"/>
      <c r="BA1435" s="103"/>
      <c r="BB1435" s="48"/>
      <c r="BC1435" s="90"/>
      <c r="BD1435" s="89"/>
      <c r="BE1435" s="103"/>
      <c r="BF1435" s="103"/>
      <c r="BG1435" s="103"/>
      <c r="BH1435" s="103"/>
      <c r="BI1435" s="103"/>
      <c r="BJ1435" s="103"/>
      <c r="BK1435" s="103"/>
      <c r="BL1435" s="103"/>
      <c r="BM1435" s="103"/>
      <c r="BN1435" s="103"/>
      <c r="BO1435" s="103"/>
      <c r="BP1435" s="103"/>
      <c r="BQ1435" s="103"/>
      <c r="BR1435" s="103"/>
      <c r="BV1435" s="492" t="s">
        <v>4459</v>
      </c>
    </row>
    <row r="1436" spans="1:74" ht="31.5" customHeight="1" x14ac:dyDescent="0.25">
      <c r="A1436" s="74"/>
      <c r="B1436" s="75"/>
      <c r="C1436" s="126"/>
      <c r="D1436" s="76"/>
      <c r="E1436" s="101"/>
      <c r="F1436" s="256" t="s">
        <v>2826</v>
      </c>
      <c r="G1436" s="256"/>
      <c r="H1436" s="202"/>
      <c r="I1436" s="202"/>
      <c r="J1436" s="256" t="s">
        <v>2826</v>
      </c>
      <c r="K1436" s="202"/>
      <c r="L1436" s="202"/>
      <c r="M1436" s="45"/>
      <c r="N1436" s="255" t="s">
        <v>3006</v>
      </c>
      <c r="O1436" s="45"/>
      <c r="P1436" s="45"/>
      <c r="Q1436" s="45"/>
      <c r="R1436" s="45"/>
      <c r="S1436" s="278" t="s">
        <v>1854</v>
      </c>
      <c r="T1436" s="45"/>
      <c r="U1436" s="45"/>
      <c r="V1436" s="90">
        <v>1</v>
      </c>
      <c r="W1436" s="47"/>
      <c r="X1436" s="252"/>
      <c r="Y1436" s="48" t="s">
        <v>4461</v>
      </c>
      <c r="Z1436" s="488" t="s">
        <v>4432</v>
      </c>
      <c r="AA1436" s="488"/>
      <c r="AB1436" s="488"/>
      <c r="AC1436" s="89"/>
      <c r="AD1436" s="89"/>
      <c r="AE1436" s="89"/>
      <c r="AF1436" s="89"/>
      <c r="AG1436" s="89"/>
      <c r="AH1436" s="89"/>
      <c r="AI1436" s="91"/>
      <c r="AJ1436" s="253"/>
      <c r="AK1436" s="91"/>
      <c r="AL1436" s="254"/>
      <c r="AM1436" s="106">
        <v>1033756</v>
      </c>
      <c r="AN1436" s="93"/>
      <c r="AO1436" s="103" t="str">
        <f t="shared" si="921"/>
        <v>栃木県那須塩原市戸田字那須東原５１－２４</v>
      </c>
      <c r="AP1436" s="391"/>
      <c r="AQ1436" s="89"/>
      <c r="AR1436" s="93"/>
      <c r="AS1436" s="89"/>
      <c r="AT1436" s="93"/>
      <c r="AU1436" s="89"/>
      <c r="AV1436" s="93"/>
      <c r="AW1436" s="107"/>
      <c r="AX1436" s="103"/>
      <c r="AY1436" s="391">
        <f t="shared" si="941"/>
        <v>0</v>
      </c>
      <c r="AZ1436" s="93"/>
      <c r="BA1436" s="103"/>
      <c r="BB1436" s="48"/>
      <c r="BC1436" s="90"/>
      <c r="BD1436" s="89"/>
      <c r="BE1436" s="103"/>
      <c r="BF1436" s="103"/>
      <c r="BG1436" s="103"/>
      <c r="BH1436" s="103"/>
      <c r="BI1436" s="103"/>
      <c r="BJ1436" s="103"/>
      <c r="BK1436" s="103"/>
      <c r="BL1436" s="103"/>
      <c r="BM1436" s="103"/>
      <c r="BN1436" s="103"/>
      <c r="BO1436" s="103"/>
      <c r="BP1436" s="103"/>
      <c r="BQ1436" s="103"/>
      <c r="BR1436" s="103"/>
      <c r="BV1436" s="492"/>
    </row>
    <row r="1437" spans="1:74" ht="31.5" customHeight="1" x14ac:dyDescent="0.25">
      <c r="A1437" s="74"/>
      <c r="B1437" s="75"/>
      <c r="C1437" s="126"/>
      <c r="D1437" s="76"/>
      <c r="E1437" s="76"/>
      <c r="F1437" s="257" t="s">
        <v>2442</v>
      </c>
      <c r="G1437" s="257"/>
      <c r="H1437" s="101"/>
      <c r="I1437" s="101"/>
      <c r="J1437" s="257" t="s">
        <v>2442</v>
      </c>
      <c r="K1437" s="101"/>
      <c r="L1437" s="101"/>
      <c r="M1437" s="45"/>
      <c r="N1437" s="255" t="s">
        <v>4462</v>
      </c>
      <c r="O1437" s="45"/>
      <c r="P1437" s="45"/>
      <c r="Q1437" s="45"/>
      <c r="R1437" s="45"/>
      <c r="S1437" s="278" t="s">
        <v>1854</v>
      </c>
      <c r="T1437" s="45"/>
      <c r="U1437" s="45"/>
      <c r="V1437" s="158">
        <v>1</v>
      </c>
      <c r="W1437" s="47"/>
      <c r="X1437" s="252"/>
      <c r="Y1437" s="158" t="s">
        <v>4463</v>
      </c>
      <c r="Z1437" s="488" t="s">
        <v>4428</v>
      </c>
      <c r="AA1437" s="488"/>
      <c r="AB1437" s="488"/>
      <c r="AC1437" s="89"/>
      <c r="AD1437" s="89"/>
      <c r="AE1437" s="89"/>
      <c r="AF1437" s="89"/>
      <c r="AG1437" s="89"/>
      <c r="AH1437" s="89"/>
      <c r="AI1437" s="91"/>
      <c r="AJ1437" s="253"/>
      <c r="AK1437" s="91"/>
      <c r="AL1437" s="254"/>
      <c r="AM1437" s="106">
        <v>2358868</v>
      </c>
      <c r="AN1437" s="93"/>
      <c r="AO1437" s="103" t="str">
        <f t="shared" si="921"/>
        <v>栃木県那須塩原市青木２７－２４９４</v>
      </c>
      <c r="AP1437" s="391"/>
      <c r="AQ1437" s="89"/>
      <c r="AR1437" s="93"/>
      <c r="AS1437" s="89"/>
      <c r="AT1437" s="93"/>
      <c r="AU1437" s="89"/>
      <c r="AV1437" s="93"/>
      <c r="AW1437" s="107"/>
      <c r="AX1437" s="103"/>
      <c r="AY1437" s="391">
        <f t="shared" si="941"/>
        <v>0</v>
      </c>
      <c r="AZ1437" s="93"/>
      <c r="BA1437" s="103"/>
      <c r="BB1437" s="48"/>
      <c r="BC1437" s="90"/>
      <c r="BD1437" s="89"/>
      <c r="BE1437" s="103"/>
      <c r="BF1437" s="103"/>
      <c r="BG1437" s="103"/>
      <c r="BH1437" s="103"/>
      <c r="BI1437" s="103"/>
      <c r="BJ1437" s="103"/>
      <c r="BK1437" s="103"/>
      <c r="BL1437" s="103"/>
      <c r="BM1437" s="103"/>
      <c r="BN1437" s="103"/>
      <c r="BO1437" s="103"/>
      <c r="BP1437" s="103"/>
      <c r="BQ1437" s="103"/>
      <c r="BR1437" s="103"/>
      <c r="BV1437" s="492" t="s">
        <v>4464</v>
      </c>
    </row>
    <row r="1438" spans="1:74" s="274" customFormat="1" ht="31.5" customHeight="1" x14ac:dyDescent="0.25">
      <c r="A1438" s="283"/>
      <c r="B1438" s="284"/>
      <c r="C1438" s="11"/>
      <c r="D1438" s="386" t="s">
        <v>4227</v>
      </c>
      <c r="E1438" s="285"/>
      <c r="F1438" s="273" t="s">
        <v>3861</v>
      </c>
      <c r="G1438" s="273"/>
      <c r="H1438" s="280"/>
      <c r="I1438" s="280"/>
      <c r="J1438" s="305"/>
      <c r="K1438" s="273" t="s">
        <v>3861</v>
      </c>
      <c r="L1438" s="273"/>
      <c r="M1438" s="45"/>
      <c r="N1438" s="11" t="s">
        <v>3862</v>
      </c>
      <c r="O1438" s="45"/>
      <c r="P1438" s="45"/>
      <c r="Q1438" s="45"/>
      <c r="R1438" s="45"/>
      <c r="S1438" s="278" t="s">
        <v>1854</v>
      </c>
      <c r="T1438" s="45"/>
      <c r="U1438" s="45"/>
      <c r="V1438" s="430">
        <v>1</v>
      </c>
      <c r="W1438" s="404"/>
      <c r="X1438" s="252"/>
      <c r="Y1438" s="278" t="s">
        <v>4461</v>
      </c>
      <c r="Z1438" s="486" t="s">
        <v>4432</v>
      </c>
      <c r="AA1438" s="486"/>
      <c r="AB1438" s="486"/>
      <c r="AC1438" s="5"/>
      <c r="AD1438" s="5"/>
      <c r="AE1438" s="5"/>
      <c r="AF1438" s="5"/>
      <c r="AG1438" s="5"/>
      <c r="AH1438" s="5"/>
      <c r="AI1438" s="1"/>
      <c r="AJ1438" s="290"/>
      <c r="AK1438" s="1"/>
      <c r="AL1438" s="291"/>
      <c r="AM1438" s="306">
        <v>14847561</v>
      </c>
      <c r="AN1438" s="93"/>
      <c r="AO1438" s="279" t="str">
        <f t="shared" si="921"/>
        <v>東京都八丈島八丈町三根５８９４－３1_x000D_(購入用計量器工事費、工事費負担金）</v>
      </c>
      <c r="AP1438" s="392"/>
      <c r="AQ1438" s="5"/>
      <c r="AR1438" s="93"/>
      <c r="AS1438" s="5"/>
      <c r="AT1438" s="93"/>
      <c r="AU1438" s="5"/>
      <c r="AV1438" s="93"/>
      <c r="AW1438" s="292"/>
      <c r="AX1438" s="279"/>
      <c r="AY1438" s="392">
        <f t="shared" si="941"/>
        <v>0</v>
      </c>
      <c r="AZ1438" s="93"/>
      <c r="BA1438" s="279"/>
      <c r="BB1438" s="278"/>
      <c r="BC1438" s="10"/>
      <c r="BD1438" s="5"/>
      <c r="BE1438" s="279"/>
      <c r="BF1438" s="279"/>
      <c r="BG1438" s="279"/>
      <c r="BH1438" s="279"/>
      <c r="BI1438" s="279"/>
      <c r="BJ1438" s="279"/>
      <c r="BK1438" s="279"/>
      <c r="BL1438" s="279"/>
      <c r="BM1438" s="279"/>
      <c r="BN1438" s="279"/>
      <c r="BO1438" s="279"/>
      <c r="BP1438" s="279"/>
      <c r="BQ1438" s="279"/>
      <c r="BR1438" s="279"/>
      <c r="BT1438" s="275"/>
      <c r="BV1438" s="493"/>
    </row>
    <row r="1439" spans="1:74" s="274" customFormat="1" ht="31.5" customHeight="1" x14ac:dyDescent="0.25">
      <c r="A1439" s="278"/>
      <c r="B1439" s="279"/>
      <c r="C1439" s="11"/>
      <c r="D1439" s="386" t="s">
        <v>4227</v>
      </c>
      <c r="E1439" s="279"/>
      <c r="F1439" s="276" t="s">
        <v>2967</v>
      </c>
      <c r="G1439" s="276"/>
      <c r="H1439" s="280"/>
      <c r="I1439" s="280"/>
      <c r="J1439" s="305"/>
      <c r="K1439" s="276" t="s">
        <v>2967</v>
      </c>
      <c r="L1439" s="276"/>
      <c r="M1439" s="45"/>
      <c r="N1439" s="4" t="s">
        <v>3863</v>
      </c>
      <c r="O1439" s="45"/>
      <c r="P1439" s="45"/>
      <c r="Q1439" s="45"/>
      <c r="R1439" s="45"/>
      <c r="S1439" s="278" t="s">
        <v>1854</v>
      </c>
      <c r="T1439" s="45"/>
      <c r="U1439" s="45"/>
      <c r="V1439" s="431">
        <v>1</v>
      </c>
      <c r="W1439" s="405"/>
      <c r="X1439" s="252"/>
      <c r="Y1439" s="426" t="s">
        <v>4463</v>
      </c>
      <c r="Z1439" s="486" t="s">
        <v>4428</v>
      </c>
      <c r="AA1439" s="486"/>
      <c r="AB1439" s="486"/>
      <c r="AC1439" s="279"/>
      <c r="AD1439" s="279"/>
      <c r="AE1439" s="279"/>
      <c r="AF1439" s="279"/>
      <c r="AG1439" s="279"/>
      <c r="AH1439" s="279"/>
      <c r="AI1439" s="279"/>
      <c r="AJ1439" s="279"/>
      <c r="AK1439" s="279"/>
      <c r="AL1439" s="279"/>
      <c r="AM1439" s="307">
        <v>584105</v>
      </c>
      <c r="AN1439" s="279"/>
      <c r="AO1439" s="279" t="str">
        <f t="shared" si="921"/>
        <v>静岡県三島市梅名５１７－３</v>
      </c>
      <c r="AP1439" s="392"/>
      <c r="AQ1439" s="279"/>
      <c r="AR1439" s="279"/>
      <c r="AS1439" s="279"/>
      <c r="AT1439" s="279"/>
      <c r="AU1439" s="279"/>
      <c r="AV1439" s="279"/>
      <c r="AW1439" s="279"/>
      <c r="AX1439" s="279"/>
      <c r="AY1439" s="392">
        <f t="shared" si="941"/>
        <v>0</v>
      </c>
      <c r="AZ1439" s="279"/>
      <c r="BA1439" s="279"/>
      <c r="BB1439" s="279"/>
      <c r="BC1439" s="279"/>
      <c r="BD1439" s="279"/>
      <c r="BE1439" s="279"/>
      <c r="BF1439" s="279"/>
      <c r="BG1439" s="279"/>
      <c r="BH1439" s="279"/>
      <c r="BI1439" s="279"/>
      <c r="BJ1439" s="279"/>
      <c r="BK1439" s="279"/>
      <c r="BL1439" s="279"/>
      <c r="BM1439" s="279"/>
      <c r="BN1439" s="279"/>
      <c r="BO1439" s="279"/>
      <c r="BP1439" s="279"/>
      <c r="BQ1439" s="279"/>
      <c r="BR1439" s="279"/>
      <c r="BT1439" s="275"/>
      <c r="BV1439" s="493" t="s">
        <v>4465</v>
      </c>
    </row>
    <row r="1440" spans="1:74" s="274" customFormat="1" ht="31.5" customHeight="1" x14ac:dyDescent="0.25">
      <c r="A1440" s="278"/>
      <c r="B1440" s="279"/>
      <c r="C1440" s="11"/>
      <c r="D1440" s="386" t="s">
        <v>4227</v>
      </c>
      <c r="E1440" s="279"/>
      <c r="F1440" s="276" t="s">
        <v>3149</v>
      </c>
      <c r="G1440" s="276"/>
      <c r="H1440" s="280"/>
      <c r="I1440" s="280"/>
      <c r="J1440" s="305"/>
      <c r="K1440" s="276" t="s">
        <v>3149</v>
      </c>
      <c r="L1440" s="276"/>
      <c r="M1440" s="45"/>
      <c r="N1440" s="4" t="s">
        <v>3864</v>
      </c>
      <c r="O1440" s="45"/>
      <c r="P1440" s="45"/>
      <c r="Q1440" s="45"/>
      <c r="R1440" s="45"/>
      <c r="S1440" s="278" t="s">
        <v>1854</v>
      </c>
      <c r="T1440" s="45"/>
      <c r="U1440" s="45"/>
      <c r="V1440" s="423">
        <v>1</v>
      </c>
      <c r="W1440" s="405"/>
      <c r="X1440" s="252"/>
      <c r="Y1440" s="426" t="s">
        <v>4463</v>
      </c>
      <c r="Z1440" s="486" t="s">
        <v>4428</v>
      </c>
      <c r="AA1440" s="486"/>
      <c r="AB1440" s="486"/>
      <c r="AC1440" s="279"/>
      <c r="AD1440" s="279"/>
      <c r="AE1440" s="279"/>
      <c r="AF1440" s="279"/>
      <c r="AG1440" s="279"/>
      <c r="AH1440" s="279"/>
      <c r="AI1440" s="279"/>
      <c r="AJ1440" s="279"/>
      <c r="AK1440" s="279"/>
      <c r="AL1440" s="279"/>
      <c r="AM1440" s="308">
        <v>584105</v>
      </c>
      <c r="AN1440" s="279"/>
      <c r="AO1440" s="279" t="str">
        <f t="shared" si="921"/>
        <v>静岡県裾野市須山２２５５－３８１４－2</v>
      </c>
      <c r="AP1440" s="392"/>
      <c r="AQ1440" s="279"/>
      <c r="AR1440" s="279"/>
      <c r="AS1440" s="279"/>
      <c r="AT1440" s="279"/>
      <c r="AU1440" s="279"/>
      <c r="AV1440" s="279"/>
      <c r="AW1440" s="279"/>
      <c r="AX1440" s="279"/>
      <c r="AY1440" s="392">
        <f t="shared" si="941"/>
        <v>0</v>
      </c>
      <c r="AZ1440" s="279"/>
      <c r="BA1440" s="279"/>
      <c r="BB1440" s="279"/>
      <c r="BC1440" s="279"/>
      <c r="BD1440" s="279"/>
      <c r="BE1440" s="279"/>
      <c r="BF1440" s="279"/>
      <c r="BG1440" s="279"/>
      <c r="BH1440" s="279"/>
      <c r="BI1440" s="279"/>
      <c r="BJ1440" s="279"/>
      <c r="BK1440" s="279"/>
      <c r="BL1440" s="279"/>
      <c r="BM1440" s="279"/>
      <c r="BN1440" s="279"/>
      <c r="BO1440" s="279"/>
      <c r="BP1440" s="279"/>
      <c r="BQ1440" s="279"/>
      <c r="BR1440" s="279"/>
      <c r="BT1440" s="275"/>
      <c r="BV1440" s="493" t="s">
        <v>4466</v>
      </c>
    </row>
    <row r="1441" spans="1:74" s="274" customFormat="1" ht="31.5" customHeight="1" x14ac:dyDescent="0.25">
      <c r="A1441" s="278"/>
      <c r="B1441" s="279"/>
      <c r="C1441" s="11"/>
      <c r="D1441" s="386" t="s">
        <v>4227</v>
      </c>
      <c r="E1441" s="279"/>
      <c r="F1441" s="276" t="s">
        <v>3151</v>
      </c>
      <c r="G1441" s="276"/>
      <c r="H1441" s="280"/>
      <c r="I1441" s="280"/>
      <c r="J1441" s="305"/>
      <c r="K1441" s="276" t="s">
        <v>3151</v>
      </c>
      <c r="L1441" s="276"/>
      <c r="M1441" s="45"/>
      <c r="N1441" s="4" t="s">
        <v>3865</v>
      </c>
      <c r="O1441" s="45"/>
      <c r="P1441" s="45"/>
      <c r="Q1441" s="45"/>
      <c r="R1441" s="45"/>
      <c r="S1441" s="278" t="s">
        <v>1854</v>
      </c>
      <c r="T1441" s="45"/>
      <c r="U1441" s="45"/>
      <c r="V1441" s="423">
        <v>1</v>
      </c>
      <c r="W1441" s="405"/>
      <c r="X1441" s="252"/>
      <c r="Y1441" s="426" t="s">
        <v>4463</v>
      </c>
      <c r="Z1441" s="486" t="s">
        <v>4428</v>
      </c>
      <c r="AA1441" s="486"/>
      <c r="AB1441" s="486"/>
      <c r="AC1441" s="279"/>
      <c r="AD1441" s="279"/>
      <c r="AE1441" s="279"/>
      <c r="AF1441" s="279"/>
      <c r="AG1441" s="279"/>
      <c r="AH1441" s="279"/>
      <c r="AI1441" s="279"/>
      <c r="AJ1441" s="279"/>
      <c r="AK1441" s="279"/>
      <c r="AL1441" s="279"/>
      <c r="AM1441" s="308">
        <v>584105</v>
      </c>
      <c r="AN1441" s="279"/>
      <c r="AO1441" s="279" t="str">
        <f t="shared" si="921"/>
        <v>静岡県裾野市須山２２５５－３８１４－１</v>
      </c>
      <c r="AP1441" s="392"/>
      <c r="AQ1441" s="279"/>
      <c r="AR1441" s="279"/>
      <c r="AS1441" s="279"/>
      <c r="AT1441" s="279"/>
      <c r="AU1441" s="279"/>
      <c r="AV1441" s="279"/>
      <c r="AW1441" s="279"/>
      <c r="AX1441" s="279"/>
      <c r="AY1441" s="392">
        <f t="shared" si="941"/>
        <v>0</v>
      </c>
      <c r="AZ1441" s="279"/>
      <c r="BA1441" s="279"/>
      <c r="BB1441" s="279"/>
      <c r="BC1441" s="279"/>
      <c r="BD1441" s="279"/>
      <c r="BE1441" s="279"/>
      <c r="BF1441" s="279"/>
      <c r="BG1441" s="279"/>
      <c r="BH1441" s="279"/>
      <c r="BI1441" s="279"/>
      <c r="BJ1441" s="279"/>
      <c r="BK1441" s="279"/>
      <c r="BL1441" s="279"/>
      <c r="BM1441" s="279"/>
      <c r="BN1441" s="279"/>
      <c r="BO1441" s="279"/>
      <c r="BP1441" s="279"/>
      <c r="BQ1441" s="279"/>
      <c r="BR1441" s="279"/>
      <c r="BT1441" s="275"/>
      <c r="BV1441" s="493" t="s">
        <v>4466</v>
      </c>
    </row>
    <row r="1442" spans="1:74" s="274" customFormat="1" ht="31.5" customHeight="1" x14ac:dyDescent="0.25">
      <c r="A1442" s="278"/>
      <c r="B1442" s="279"/>
      <c r="C1442" s="11"/>
      <c r="D1442" s="386" t="s">
        <v>4227</v>
      </c>
      <c r="E1442" s="279"/>
      <c r="F1442" s="276" t="s">
        <v>3111</v>
      </c>
      <c r="G1442" s="276"/>
      <c r="H1442" s="280"/>
      <c r="I1442" s="280"/>
      <c r="J1442" s="305"/>
      <c r="K1442" s="276" t="s">
        <v>3111</v>
      </c>
      <c r="L1442" s="276"/>
      <c r="M1442" s="45"/>
      <c r="N1442" s="4" t="s">
        <v>4467</v>
      </c>
      <c r="O1442" s="45"/>
      <c r="P1442" s="45"/>
      <c r="Q1442" s="45"/>
      <c r="R1442" s="45"/>
      <c r="S1442" s="278" t="s">
        <v>1854</v>
      </c>
      <c r="T1442" s="45"/>
      <c r="U1442" s="45"/>
      <c r="V1442" s="423">
        <v>1</v>
      </c>
      <c r="W1442" s="426" t="s">
        <v>4463</v>
      </c>
      <c r="X1442" s="252"/>
      <c r="Y1442" s="426" t="s">
        <v>4463</v>
      </c>
      <c r="Z1442" s="486" t="s">
        <v>4428</v>
      </c>
      <c r="AA1442" s="486"/>
      <c r="AB1442" s="486"/>
      <c r="AC1442" s="279"/>
      <c r="AD1442" s="279"/>
      <c r="AE1442" s="279"/>
      <c r="AF1442" s="279"/>
      <c r="AG1442" s="279"/>
      <c r="AH1442" s="279"/>
      <c r="AI1442" s="279"/>
      <c r="AJ1442" s="279"/>
      <c r="AK1442" s="279"/>
      <c r="AL1442" s="279"/>
      <c r="AM1442" s="308">
        <v>3758948</v>
      </c>
      <c r="AN1442" s="279"/>
      <c r="AO1442" s="279" t="str">
        <f t="shared" ref="AO1442:AO1475" si="942">N1442</f>
        <v>静岡県裾野市須山２２５５－３７１３</v>
      </c>
      <c r="AP1442" s="392"/>
      <c r="AQ1442" s="279"/>
      <c r="AR1442" s="279"/>
      <c r="AS1442" s="279"/>
      <c r="AT1442" s="279"/>
      <c r="AU1442" s="279"/>
      <c r="AV1442" s="279"/>
      <c r="AW1442" s="279"/>
      <c r="AX1442" s="279"/>
      <c r="AY1442" s="392">
        <f t="shared" si="941"/>
        <v>0</v>
      </c>
      <c r="AZ1442" s="279"/>
      <c r="BA1442" s="279"/>
      <c r="BB1442" s="279"/>
      <c r="BC1442" s="279"/>
      <c r="BD1442" s="279"/>
      <c r="BE1442" s="279"/>
      <c r="BF1442" s="279"/>
      <c r="BG1442" s="279"/>
      <c r="BH1442" s="279"/>
      <c r="BI1442" s="279"/>
      <c r="BJ1442" s="279"/>
      <c r="BK1442" s="279"/>
      <c r="BL1442" s="279"/>
      <c r="BM1442" s="279"/>
      <c r="BN1442" s="279"/>
      <c r="BO1442" s="279"/>
      <c r="BP1442" s="279"/>
      <c r="BQ1442" s="279"/>
      <c r="BR1442" s="279"/>
      <c r="BT1442" s="275"/>
      <c r="BV1442" s="493" t="s">
        <v>4466</v>
      </c>
    </row>
    <row r="1443" spans="1:74" s="274" customFormat="1" ht="31.5" customHeight="1" x14ac:dyDescent="0.25">
      <c r="A1443" s="278"/>
      <c r="B1443" s="279"/>
      <c r="C1443" s="11"/>
      <c r="D1443" s="386" t="s">
        <v>4227</v>
      </c>
      <c r="E1443" s="279"/>
      <c r="F1443" s="309" t="s">
        <v>3866</v>
      </c>
      <c r="G1443" s="309"/>
      <c r="H1443" s="280"/>
      <c r="I1443" s="280"/>
      <c r="J1443" s="305"/>
      <c r="K1443" s="309" t="s">
        <v>3866</v>
      </c>
      <c r="L1443" s="309"/>
      <c r="M1443" s="45"/>
      <c r="N1443" s="4" t="s">
        <v>3867</v>
      </c>
      <c r="O1443" s="45"/>
      <c r="P1443" s="45"/>
      <c r="Q1443" s="45"/>
      <c r="R1443" s="45"/>
      <c r="S1443" s="278" t="s">
        <v>1854</v>
      </c>
      <c r="T1443" s="45"/>
      <c r="U1443" s="45"/>
      <c r="V1443" s="423">
        <v>3</v>
      </c>
      <c r="W1443" s="405"/>
      <c r="X1443" s="252"/>
      <c r="Y1443" s="426" t="s">
        <v>4463</v>
      </c>
      <c r="Z1443" s="486" t="s">
        <v>4428</v>
      </c>
      <c r="AA1443" s="486"/>
      <c r="AB1443" s="486"/>
      <c r="AC1443" s="279"/>
      <c r="AD1443" s="279"/>
      <c r="AE1443" s="279"/>
      <c r="AF1443" s="279"/>
      <c r="AG1443" s="279"/>
      <c r="AH1443" s="279"/>
      <c r="AI1443" s="279"/>
      <c r="AJ1443" s="279"/>
      <c r="AK1443" s="279"/>
      <c r="AL1443" s="279"/>
      <c r="AM1443" s="308">
        <v>1762209</v>
      </c>
      <c r="AN1443" s="279"/>
      <c r="AO1443" s="279" t="str">
        <f t="shared" si="942"/>
        <v>千葉県木更津市長須賀１０６７－１</v>
      </c>
      <c r="AP1443" s="392"/>
      <c r="AQ1443" s="279"/>
      <c r="AR1443" s="279"/>
      <c r="AS1443" s="279"/>
      <c r="AT1443" s="279"/>
      <c r="AU1443" s="279"/>
      <c r="AV1443" s="279"/>
      <c r="AW1443" s="279"/>
      <c r="AX1443" s="279"/>
      <c r="AY1443" s="392">
        <f t="shared" si="941"/>
        <v>0</v>
      </c>
      <c r="AZ1443" s="279"/>
      <c r="BA1443" s="279"/>
      <c r="BB1443" s="279"/>
      <c r="BC1443" s="279"/>
      <c r="BD1443" s="279"/>
      <c r="BE1443" s="279"/>
      <c r="BF1443" s="279"/>
      <c r="BG1443" s="279"/>
      <c r="BH1443" s="279"/>
      <c r="BI1443" s="279"/>
      <c r="BJ1443" s="279"/>
      <c r="BK1443" s="279"/>
      <c r="BL1443" s="279"/>
      <c r="BM1443" s="279"/>
      <c r="BN1443" s="279"/>
      <c r="BO1443" s="279"/>
      <c r="BP1443" s="279"/>
      <c r="BQ1443" s="279"/>
      <c r="BR1443" s="279"/>
      <c r="BT1443" s="275"/>
      <c r="BV1443" s="493" t="s">
        <v>4464</v>
      </c>
    </row>
    <row r="1444" spans="1:74" s="274" customFormat="1" ht="31.5" customHeight="1" x14ac:dyDescent="0.25">
      <c r="A1444" s="278"/>
      <c r="B1444" s="279"/>
      <c r="C1444" s="11"/>
      <c r="D1444" s="386" t="s">
        <v>4227</v>
      </c>
      <c r="E1444" s="279"/>
      <c r="F1444" s="276" t="s">
        <v>3227</v>
      </c>
      <c r="G1444" s="276"/>
      <c r="H1444" s="280"/>
      <c r="I1444" s="280"/>
      <c r="J1444" s="305"/>
      <c r="K1444" s="276" t="s">
        <v>3227</v>
      </c>
      <c r="L1444" s="276"/>
      <c r="M1444" s="45"/>
      <c r="N1444" s="4" t="s">
        <v>4468</v>
      </c>
      <c r="O1444" s="45"/>
      <c r="P1444" s="45"/>
      <c r="Q1444" s="45"/>
      <c r="R1444" s="45"/>
      <c r="S1444" s="278" t="s">
        <v>1854</v>
      </c>
      <c r="T1444" s="45"/>
      <c r="U1444" s="45"/>
      <c r="V1444" s="432">
        <v>1</v>
      </c>
      <c r="W1444" s="405"/>
      <c r="X1444" s="252"/>
      <c r="Y1444" s="10" t="s">
        <v>3743</v>
      </c>
      <c r="Z1444" s="486"/>
      <c r="AA1444" s="486"/>
      <c r="AB1444" s="486"/>
      <c r="AC1444" s="279"/>
      <c r="AD1444" s="279"/>
      <c r="AE1444" s="279"/>
      <c r="AF1444" s="279"/>
      <c r="AG1444" s="279"/>
      <c r="AH1444" s="279"/>
      <c r="AI1444" s="279"/>
      <c r="AJ1444" s="279"/>
      <c r="AK1444" s="279"/>
      <c r="AL1444" s="279"/>
      <c r="AM1444" s="308">
        <v>268162</v>
      </c>
      <c r="AN1444" s="279"/>
      <c r="AO1444" s="279" t="str">
        <f t="shared" si="942"/>
        <v>千葉県山武郡九十九里町作田字芳立４３９２</v>
      </c>
      <c r="AP1444" s="392"/>
      <c r="AQ1444" s="279"/>
      <c r="AR1444" s="279"/>
      <c r="AS1444" s="279"/>
      <c r="AT1444" s="279"/>
      <c r="AU1444" s="279"/>
      <c r="AV1444" s="279"/>
      <c r="AW1444" s="279"/>
      <c r="AX1444" s="279"/>
      <c r="AY1444" s="392">
        <f t="shared" si="941"/>
        <v>0</v>
      </c>
      <c r="AZ1444" s="279"/>
      <c r="BA1444" s="279"/>
      <c r="BB1444" s="279"/>
      <c r="BC1444" s="279"/>
      <c r="BD1444" s="279"/>
      <c r="BE1444" s="279"/>
      <c r="BF1444" s="279"/>
      <c r="BG1444" s="279"/>
      <c r="BH1444" s="279"/>
      <c r="BI1444" s="279"/>
      <c r="BJ1444" s="279"/>
      <c r="BK1444" s="279"/>
      <c r="BL1444" s="279"/>
      <c r="BM1444" s="279"/>
      <c r="BN1444" s="279"/>
      <c r="BO1444" s="279"/>
      <c r="BP1444" s="279"/>
      <c r="BQ1444" s="279"/>
      <c r="BR1444" s="279"/>
      <c r="BT1444" s="275"/>
      <c r="BV1444" s="493" t="s">
        <v>4469</v>
      </c>
    </row>
    <row r="1445" spans="1:74" s="274" customFormat="1" ht="31.5" customHeight="1" x14ac:dyDescent="0.25">
      <c r="A1445" s="278"/>
      <c r="B1445" s="279"/>
      <c r="C1445" s="11"/>
      <c r="D1445" s="386" t="s">
        <v>4227</v>
      </c>
      <c r="E1445" s="279"/>
      <c r="F1445" s="276" t="s">
        <v>3230</v>
      </c>
      <c r="G1445" s="276"/>
      <c r="H1445" s="280"/>
      <c r="I1445" s="280"/>
      <c r="J1445" s="305"/>
      <c r="K1445" s="276" t="s">
        <v>3230</v>
      </c>
      <c r="L1445" s="276"/>
      <c r="M1445" s="45"/>
      <c r="N1445" s="4" t="s">
        <v>4470</v>
      </c>
      <c r="O1445" s="45"/>
      <c r="P1445" s="45"/>
      <c r="Q1445" s="45"/>
      <c r="R1445" s="45"/>
      <c r="S1445" s="278" t="s">
        <v>1854</v>
      </c>
      <c r="T1445" s="45"/>
      <c r="U1445" s="45"/>
      <c r="V1445" s="432">
        <v>1</v>
      </c>
      <c r="W1445" s="405"/>
      <c r="X1445" s="252"/>
      <c r="Y1445" s="10" t="s">
        <v>3743</v>
      </c>
      <c r="Z1445" s="486"/>
      <c r="AA1445" s="486"/>
      <c r="AB1445" s="486"/>
      <c r="AC1445" s="279"/>
      <c r="AD1445" s="279"/>
      <c r="AE1445" s="279"/>
      <c r="AF1445" s="279"/>
      <c r="AG1445" s="279"/>
      <c r="AH1445" s="279"/>
      <c r="AI1445" s="279"/>
      <c r="AJ1445" s="279"/>
      <c r="AK1445" s="279"/>
      <c r="AL1445" s="279"/>
      <c r="AM1445" s="308">
        <v>366862</v>
      </c>
      <c r="AN1445" s="279"/>
      <c r="AO1445" s="279" t="str">
        <f t="shared" si="942"/>
        <v>千葉県いすみ市高谷字南海道５１９－３</v>
      </c>
      <c r="AP1445" s="392"/>
      <c r="AQ1445" s="279"/>
      <c r="AR1445" s="279"/>
      <c r="AS1445" s="279"/>
      <c r="AT1445" s="279"/>
      <c r="AU1445" s="279"/>
      <c r="AV1445" s="279"/>
      <c r="AW1445" s="279"/>
      <c r="AX1445" s="279"/>
      <c r="AY1445" s="392">
        <f t="shared" si="941"/>
        <v>0</v>
      </c>
      <c r="AZ1445" s="279"/>
      <c r="BA1445" s="279"/>
      <c r="BB1445" s="279"/>
      <c r="BC1445" s="279"/>
      <c r="BD1445" s="279"/>
      <c r="BE1445" s="279"/>
      <c r="BF1445" s="279"/>
      <c r="BG1445" s="279"/>
      <c r="BH1445" s="279"/>
      <c r="BI1445" s="279"/>
      <c r="BJ1445" s="279"/>
      <c r="BK1445" s="279"/>
      <c r="BL1445" s="279"/>
      <c r="BM1445" s="279"/>
      <c r="BN1445" s="279"/>
      <c r="BO1445" s="279"/>
      <c r="BP1445" s="279"/>
      <c r="BQ1445" s="279"/>
      <c r="BR1445" s="279"/>
      <c r="BT1445" s="275"/>
      <c r="BV1445" s="493" t="s">
        <v>4471</v>
      </c>
    </row>
    <row r="1446" spans="1:74" s="274" customFormat="1" ht="31.5" customHeight="1" x14ac:dyDescent="0.25">
      <c r="A1446" s="278"/>
      <c r="B1446" s="279"/>
      <c r="C1446" s="11"/>
      <c r="D1446" s="386" t="s">
        <v>4227</v>
      </c>
      <c r="E1446" s="279"/>
      <c r="F1446" s="276" t="s">
        <v>2926</v>
      </c>
      <c r="G1446" s="276"/>
      <c r="H1446" s="280"/>
      <c r="I1446" s="280"/>
      <c r="J1446" s="305"/>
      <c r="K1446" s="276" t="s">
        <v>2926</v>
      </c>
      <c r="L1446" s="276"/>
      <c r="M1446" s="45"/>
      <c r="N1446" s="4" t="s">
        <v>4472</v>
      </c>
      <c r="O1446" s="45"/>
      <c r="P1446" s="45"/>
      <c r="Q1446" s="45"/>
      <c r="R1446" s="45"/>
      <c r="S1446" s="278" t="s">
        <v>1854</v>
      </c>
      <c r="T1446" s="45"/>
      <c r="U1446" s="45"/>
      <c r="V1446" s="423">
        <v>1</v>
      </c>
      <c r="W1446" s="405"/>
      <c r="X1446" s="252"/>
      <c r="Y1446" s="426" t="s">
        <v>4463</v>
      </c>
      <c r="Z1446" s="486" t="s">
        <v>4428</v>
      </c>
      <c r="AA1446" s="486"/>
      <c r="AB1446" s="486"/>
      <c r="AC1446" s="429" t="s">
        <v>4490</v>
      </c>
      <c r="AD1446" s="279"/>
      <c r="AE1446" s="279"/>
      <c r="AF1446" s="279"/>
      <c r="AG1446" s="279"/>
      <c r="AH1446" s="279"/>
      <c r="AI1446" s="279"/>
      <c r="AJ1446" s="279"/>
      <c r="AK1446" s="279"/>
      <c r="AL1446" s="279"/>
      <c r="AM1446" s="308">
        <v>366862</v>
      </c>
      <c r="AN1446" s="279"/>
      <c r="AO1446" s="279" t="str">
        <f t="shared" si="942"/>
        <v>千葉県山武市埴谷７２８－１</v>
      </c>
      <c r="AP1446" s="392"/>
      <c r="AQ1446" s="279"/>
      <c r="AR1446" s="279"/>
      <c r="AS1446" s="279"/>
      <c r="AT1446" s="279"/>
      <c r="AU1446" s="279"/>
      <c r="AV1446" s="279"/>
      <c r="AW1446" s="279"/>
      <c r="AX1446" s="279"/>
      <c r="AY1446" s="392">
        <f t="shared" si="941"/>
        <v>0</v>
      </c>
      <c r="AZ1446" s="279">
        <v>0</v>
      </c>
      <c r="BA1446" s="279"/>
      <c r="BB1446" s="279"/>
      <c r="BC1446" s="279"/>
      <c r="BD1446" s="279"/>
      <c r="BE1446" s="279"/>
      <c r="BF1446" s="279"/>
      <c r="BG1446" s="279"/>
      <c r="BH1446" s="279"/>
      <c r="BI1446" s="279"/>
      <c r="BJ1446" s="279"/>
      <c r="BK1446" s="279"/>
      <c r="BL1446" s="279"/>
      <c r="BM1446" s="279"/>
      <c r="BN1446" s="279"/>
      <c r="BO1446" s="279"/>
      <c r="BP1446" s="279"/>
      <c r="BQ1446" s="279"/>
      <c r="BR1446" s="279"/>
      <c r="BT1446" s="275"/>
      <c r="BV1446" s="493" t="s">
        <v>4474</v>
      </c>
    </row>
    <row r="1447" spans="1:74" s="274" customFormat="1" ht="31.5" customHeight="1" x14ac:dyDescent="0.25">
      <c r="A1447" s="278"/>
      <c r="B1447" s="279"/>
      <c r="C1447" s="11"/>
      <c r="D1447" s="386" t="s">
        <v>4227</v>
      </c>
      <c r="E1447" s="279"/>
      <c r="F1447" s="276" t="s">
        <v>3868</v>
      </c>
      <c r="G1447" s="276"/>
      <c r="H1447" s="293"/>
      <c r="I1447" s="293"/>
      <c r="J1447" s="310"/>
      <c r="K1447" s="276" t="s">
        <v>3868</v>
      </c>
      <c r="L1447" s="276"/>
      <c r="M1447" s="278"/>
      <c r="N1447" s="4" t="s">
        <v>3869</v>
      </c>
      <c r="O1447" s="45"/>
      <c r="P1447" s="45"/>
      <c r="Q1447" s="45"/>
      <c r="R1447" s="45"/>
      <c r="S1447" s="278" t="s">
        <v>1854</v>
      </c>
      <c r="T1447" s="45"/>
      <c r="U1447" s="45"/>
      <c r="V1447" s="431">
        <v>19</v>
      </c>
      <c r="W1447" s="405"/>
      <c r="X1447" s="252"/>
      <c r="Y1447" s="426" t="s">
        <v>4463</v>
      </c>
      <c r="Z1447" s="486" t="s">
        <v>4428</v>
      </c>
      <c r="AA1447" s="486"/>
      <c r="AB1447" s="486"/>
      <c r="AC1447" s="279"/>
      <c r="AD1447" s="279"/>
      <c r="AE1447" s="279"/>
      <c r="AF1447" s="279"/>
      <c r="AG1447" s="279"/>
      <c r="AH1447" s="279"/>
      <c r="AI1447" s="279"/>
      <c r="AJ1447" s="279"/>
      <c r="AK1447" s="279"/>
      <c r="AL1447" s="279"/>
      <c r="AM1447" s="308">
        <v>9354679</v>
      </c>
      <c r="AN1447" s="279"/>
      <c r="AO1447" s="279" t="str">
        <f t="shared" si="942"/>
        <v>山梨県北杜市小淵沢町字西上庄１１３７－1他</v>
      </c>
      <c r="AP1447" s="392"/>
      <c r="AQ1447" s="279"/>
      <c r="AR1447" s="279"/>
      <c r="AS1447" s="279"/>
      <c r="AT1447" s="279"/>
      <c r="AU1447" s="279"/>
      <c r="AV1447" s="279"/>
      <c r="AW1447" s="279"/>
      <c r="AX1447" s="279"/>
      <c r="AY1447" s="392">
        <f t="shared" si="941"/>
        <v>0</v>
      </c>
      <c r="AZ1447" s="279"/>
      <c r="BA1447" s="279"/>
      <c r="BB1447" s="279"/>
      <c r="BC1447" s="279"/>
      <c r="BD1447" s="279"/>
      <c r="BE1447" s="279"/>
      <c r="BF1447" s="279"/>
      <c r="BG1447" s="279"/>
      <c r="BH1447" s="279"/>
      <c r="BI1447" s="279"/>
      <c r="BJ1447" s="279"/>
      <c r="BK1447" s="279"/>
      <c r="BL1447" s="279"/>
      <c r="BM1447" s="279"/>
      <c r="BN1447" s="279"/>
      <c r="BO1447" s="279"/>
      <c r="BP1447" s="279"/>
      <c r="BQ1447" s="279"/>
      <c r="BR1447" s="279"/>
      <c r="BT1447" s="275"/>
      <c r="BV1447" s="493" t="s">
        <v>4466</v>
      </c>
    </row>
    <row r="1448" spans="1:74" s="274" customFormat="1" ht="31.5" customHeight="1" x14ac:dyDescent="0.25">
      <c r="A1448" s="278"/>
      <c r="B1448" s="279"/>
      <c r="C1448" s="11"/>
      <c r="D1448" s="386" t="s">
        <v>4227</v>
      </c>
      <c r="E1448" s="279"/>
      <c r="F1448" s="276" t="s">
        <v>3870</v>
      </c>
      <c r="G1448" s="276"/>
      <c r="H1448" s="293"/>
      <c r="I1448" s="293"/>
      <c r="J1448" s="310"/>
      <c r="K1448" s="276" t="s">
        <v>3870</v>
      </c>
      <c r="L1448" s="276"/>
      <c r="M1448" s="311"/>
      <c r="N1448" s="4" t="s">
        <v>3871</v>
      </c>
      <c r="O1448" s="45"/>
      <c r="P1448" s="45"/>
      <c r="Q1448" s="45"/>
      <c r="R1448" s="45"/>
      <c r="S1448" s="278" t="s">
        <v>1854</v>
      </c>
      <c r="T1448" s="45"/>
      <c r="U1448" s="45"/>
      <c r="V1448" s="430">
        <v>13</v>
      </c>
      <c r="W1448" s="405"/>
      <c r="X1448" s="252"/>
      <c r="Y1448" s="278" t="s">
        <v>4432</v>
      </c>
      <c r="Z1448" s="486" t="s">
        <v>4432</v>
      </c>
      <c r="AA1448" s="486"/>
      <c r="AB1448" s="486"/>
      <c r="AC1448" s="279"/>
      <c r="AD1448" s="279"/>
      <c r="AE1448" s="279"/>
      <c r="AF1448" s="279"/>
      <c r="AG1448" s="279"/>
      <c r="AH1448" s="279"/>
      <c r="AI1448" s="279"/>
      <c r="AJ1448" s="279"/>
      <c r="AK1448" s="279"/>
      <c r="AL1448" s="279"/>
      <c r="AM1448" s="308">
        <v>41855421</v>
      </c>
      <c r="AN1448" s="279"/>
      <c r="AO1448" s="279" t="str">
        <f t="shared" si="942"/>
        <v>山梨県北杜市白洲町白須字坂下３５２８－１他</v>
      </c>
      <c r="AP1448" s="392"/>
      <c r="AQ1448" s="279"/>
      <c r="AR1448" s="279"/>
      <c r="AS1448" s="279"/>
      <c r="AT1448" s="279"/>
      <c r="AU1448" s="279"/>
      <c r="AV1448" s="279"/>
      <c r="AW1448" s="279"/>
      <c r="AX1448" s="279"/>
      <c r="AY1448" s="392">
        <f t="shared" ref="AY1448:AY1475" si="943">AR1448+AT1448+AV1448+AX1448</f>
        <v>0</v>
      </c>
      <c r="AZ1448" s="279"/>
      <c r="BA1448" s="279"/>
      <c r="BB1448" s="279"/>
      <c r="BC1448" s="279"/>
      <c r="BD1448" s="279"/>
      <c r="BE1448" s="279"/>
      <c r="BF1448" s="279"/>
      <c r="BG1448" s="279"/>
      <c r="BH1448" s="279"/>
      <c r="BI1448" s="279"/>
      <c r="BJ1448" s="279"/>
      <c r="BK1448" s="279"/>
      <c r="BL1448" s="279"/>
      <c r="BM1448" s="279"/>
      <c r="BN1448" s="279"/>
      <c r="BO1448" s="279"/>
      <c r="BP1448" s="279"/>
      <c r="BQ1448" s="279"/>
      <c r="BR1448" s="279"/>
      <c r="BT1448" s="275"/>
      <c r="BV1448" s="493"/>
    </row>
    <row r="1449" spans="1:74" s="274" customFormat="1" ht="31.5" customHeight="1" x14ac:dyDescent="0.25">
      <c r="A1449" s="278"/>
      <c r="B1449" s="279"/>
      <c r="C1449" s="11"/>
      <c r="D1449" s="386" t="s">
        <v>4227</v>
      </c>
      <c r="E1449" s="279"/>
      <c r="F1449" s="309" t="s">
        <v>3872</v>
      </c>
      <c r="G1449" s="309"/>
      <c r="H1449" s="280"/>
      <c r="I1449" s="280"/>
      <c r="J1449" s="305"/>
      <c r="K1449" s="309" t="s">
        <v>3872</v>
      </c>
      <c r="L1449" s="309"/>
      <c r="M1449" s="45"/>
      <c r="N1449" s="4" t="s">
        <v>3157</v>
      </c>
      <c r="O1449" s="45"/>
      <c r="P1449" s="45"/>
      <c r="Q1449" s="45"/>
      <c r="R1449" s="45"/>
      <c r="S1449" s="278" t="s">
        <v>1854</v>
      </c>
      <c r="T1449" s="45"/>
      <c r="U1449" s="45"/>
      <c r="V1449" s="423">
        <v>4</v>
      </c>
      <c r="W1449" s="405"/>
      <c r="X1449" s="252"/>
      <c r="Y1449" s="426" t="s">
        <v>4463</v>
      </c>
      <c r="Z1449" s="486" t="s">
        <v>4428</v>
      </c>
      <c r="AA1449" s="486"/>
      <c r="AB1449" s="486"/>
      <c r="AC1449" s="279"/>
      <c r="AD1449" s="279"/>
      <c r="AE1449" s="279"/>
      <c r="AF1449" s="279"/>
      <c r="AG1449" s="279"/>
      <c r="AH1449" s="279"/>
      <c r="AI1449" s="279"/>
      <c r="AJ1449" s="279"/>
      <c r="AK1449" s="279"/>
      <c r="AL1449" s="279"/>
      <c r="AM1449" s="308">
        <v>605050</v>
      </c>
      <c r="AN1449" s="279"/>
      <c r="AO1449" s="279" t="str">
        <f t="shared" si="942"/>
        <v>山梨県北杜市武川町牧原２２９３－4</v>
      </c>
      <c r="AP1449" s="392"/>
      <c r="AQ1449" s="279"/>
      <c r="AR1449" s="279"/>
      <c r="AS1449" s="279"/>
      <c r="AT1449" s="279"/>
      <c r="AU1449" s="279"/>
      <c r="AV1449" s="279"/>
      <c r="AW1449" s="279"/>
      <c r="AX1449" s="279"/>
      <c r="AY1449" s="392">
        <f t="shared" si="943"/>
        <v>0</v>
      </c>
      <c r="AZ1449" s="279"/>
      <c r="BA1449" s="279"/>
      <c r="BB1449" s="279"/>
      <c r="BC1449" s="279"/>
      <c r="BD1449" s="279"/>
      <c r="BE1449" s="279"/>
      <c r="BF1449" s="279"/>
      <c r="BG1449" s="279"/>
      <c r="BH1449" s="279"/>
      <c r="BI1449" s="279"/>
      <c r="BJ1449" s="279"/>
      <c r="BK1449" s="279"/>
      <c r="BL1449" s="279"/>
      <c r="BM1449" s="279"/>
      <c r="BN1449" s="279"/>
      <c r="BO1449" s="279"/>
      <c r="BP1449" s="279"/>
      <c r="BQ1449" s="279"/>
      <c r="BR1449" s="279"/>
      <c r="BT1449" s="275"/>
      <c r="BV1449" s="493" t="s">
        <v>4466</v>
      </c>
    </row>
    <row r="1450" spans="1:74" s="274" customFormat="1" ht="31.5" customHeight="1" x14ac:dyDescent="0.25">
      <c r="A1450" s="278"/>
      <c r="B1450" s="279"/>
      <c r="C1450" s="11"/>
      <c r="D1450" s="386" t="s">
        <v>4227</v>
      </c>
      <c r="E1450" s="279"/>
      <c r="F1450" s="277" t="s">
        <v>3873</v>
      </c>
      <c r="G1450" s="277"/>
      <c r="H1450" s="293"/>
      <c r="I1450" s="293"/>
      <c r="J1450" s="310"/>
      <c r="K1450" s="277" t="s">
        <v>3873</v>
      </c>
      <c r="L1450" s="277"/>
      <c r="M1450" s="278"/>
      <c r="N1450" s="4" t="s">
        <v>4476</v>
      </c>
      <c r="O1450" s="45"/>
      <c r="P1450" s="45"/>
      <c r="Q1450" s="45"/>
      <c r="R1450" s="45"/>
      <c r="S1450" s="278" t="s">
        <v>1854</v>
      </c>
      <c r="T1450" s="45"/>
      <c r="U1450" s="45"/>
      <c r="V1450" s="430">
        <v>2</v>
      </c>
      <c r="W1450" s="405"/>
      <c r="X1450" s="252"/>
      <c r="Y1450" s="278" t="s">
        <v>4461</v>
      </c>
      <c r="Z1450" s="486" t="s">
        <v>4432</v>
      </c>
      <c r="AA1450" s="486"/>
      <c r="AB1450" s="486"/>
      <c r="AC1450" s="279"/>
      <c r="AD1450" s="279"/>
      <c r="AE1450" s="279"/>
      <c r="AF1450" s="279"/>
      <c r="AG1450" s="279"/>
      <c r="AH1450" s="279"/>
      <c r="AI1450" s="279"/>
      <c r="AJ1450" s="279"/>
      <c r="AK1450" s="279"/>
      <c r="AL1450" s="279"/>
      <c r="AM1450" s="308">
        <v>853100</v>
      </c>
      <c r="AN1450" s="279"/>
      <c r="AO1450" s="279" t="str">
        <f t="shared" si="942"/>
        <v>山梨県西八代郡市川三郷町落居山田６３１３－１</v>
      </c>
      <c r="AP1450" s="392"/>
      <c r="AQ1450" s="279"/>
      <c r="AR1450" s="279"/>
      <c r="AS1450" s="279"/>
      <c r="AT1450" s="279"/>
      <c r="AU1450" s="279"/>
      <c r="AV1450" s="279"/>
      <c r="AW1450" s="279"/>
      <c r="AX1450" s="279"/>
      <c r="AY1450" s="392">
        <f t="shared" si="943"/>
        <v>0</v>
      </c>
      <c r="AZ1450" s="279"/>
      <c r="BA1450" s="279"/>
      <c r="BB1450" s="279"/>
      <c r="BC1450" s="279"/>
      <c r="BD1450" s="279"/>
      <c r="BE1450" s="279"/>
      <c r="BF1450" s="279"/>
      <c r="BG1450" s="279"/>
      <c r="BH1450" s="279"/>
      <c r="BI1450" s="279"/>
      <c r="BJ1450" s="279"/>
      <c r="BK1450" s="279"/>
      <c r="BL1450" s="279"/>
      <c r="BM1450" s="279"/>
      <c r="BN1450" s="279"/>
      <c r="BO1450" s="279"/>
      <c r="BP1450" s="279"/>
      <c r="BQ1450" s="279"/>
      <c r="BR1450" s="279"/>
      <c r="BT1450" s="275"/>
      <c r="BV1450" s="493"/>
    </row>
    <row r="1451" spans="1:74" s="274" customFormat="1" ht="31.5" customHeight="1" x14ac:dyDescent="0.25">
      <c r="A1451" s="278"/>
      <c r="B1451" s="279"/>
      <c r="C1451" s="11"/>
      <c r="D1451" s="386" t="s">
        <v>4227</v>
      </c>
      <c r="E1451" s="279"/>
      <c r="F1451" s="277" t="s">
        <v>3874</v>
      </c>
      <c r="G1451" s="277"/>
      <c r="H1451" s="293"/>
      <c r="I1451" s="293"/>
      <c r="J1451" s="310"/>
      <c r="K1451" s="277" t="s">
        <v>3874</v>
      </c>
      <c r="L1451" s="277"/>
      <c r="M1451" s="278"/>
      <c r="N1451" s="4" t="s">
        <v>3875</v>
      </c>
      <c r="O1451" s="45"/>
      <c r="P1451" s="45"/>
      <c r="Q1451" s="45"/>
      <c r="R1451" s="45"/>
      <c r="S1451" s="278" t="s">
        <v>1854</v>
      </c>
      <c r="T1451" s="45"/>
      <c r="U1451" s="45"/>
      <c r="V1451" s="45"/>
      <c r="W1451" s="405"/>
      <c r="X1451" s="252"/>
      <c r="Y1451" s="278" t="s">
        <v>4461</v>
      </c>
      <c r="Z1451" s="486" t="s">
        <v>4432</v>
      </c>
      <c r="AA1451" s="486"/>
      <c r="AB1451" s="486"/>
      <c r="AC1451" s="279"/>
      <c r="AD1451" s="279"/>
      <c r="AE1451" s="279"/>
      <c r="AF1451" s="279"/>
      <c r="AG1451" s="279"/>
      <c r="AH1451" s="279"/>
      <c r="AI1451" s="279"/>
      <c r="AJ1451" s="279"/>
      <c r="AK1451" s="279"/>
      <c r="AL1451" s="279"/>
      <c r="AM1451" s="308">
        <v>669756</v>
      </c>
      <c r="AN1451" s="279"/>
      <c r="AO1451" s="279" t="str">
        <f t="shared" si="942"/>
        <v>栃木県小山市大字乙女956-10</v>
      </c>
      <c r="AP1451" s="392"/>
      <c r="AQ1451" s="279"/>
      <c r="AR1451" s="279"/>
      <c r="AS1451" s="279"/>
      <c r="AT1451" s="279"/>
      <c r="AU1451" s="279"/>
      <c r="AV1451" s="279"/>
      <c r="AW1451" s="279"/>
      <c r="AX1451" s="279"/>
      <c r="AY1451" s="392">
        <f t="shared" si="943"/>
        <v>0</v>
      </c>
      <c r="AZ1451" s="279"/>
      <c r="BA1451" s="279"/>
      <c r="BB1451" s="279"/>
      <c r="BC1451" s="279"/>
      <c r="BD1451" s="279"/>
      <c r="BE1451" s="279"/>
      <c r="BF1451" s="279"/>
      <c r="BG1451" s="279"/>
      <c r="BH1451" s="279"/>
      <c r="BI1451" s="279"/>
      <c r="BJ1451" s="279"/>
      <c r="BK1451" s="279"/>
      <c r="BL1451" s="279"/>
      <c r="BM1451" s="279"/>
      <c r="BN1451" s="279"/>
      <c r="BO1451" s="279"/>
      <c r="BP1451" s="279"/>
      <c r="BQ1451" s="279"/>
      <c r="BR1451" s="279"/>
      <c r="BT1451" s="275"/>
      <c r="BV1451" s="493"/>
    </row>
    <row r="1452" spans="1:74" s="274" customFormat="1" ht="31.5" customHeight="1" x14ac:dyDescent="0.25">
      <c r="A1452" s="278"/>
      <c r="B1452" s="279"/>
      <c r="C1452" s="11"/>
      <c r="D1452" s="386" t="s">
        <v>4227</v>
      </c>
      <c r="E1452" s="279"/>
      <c r="F1452" s="276" t="s">
        <v>3085</v>
      </c>
      <c r="G1452" s="276"/>
      <c r="H1452" s="293"/>
      <c r="I1452" s="293"/>
      <c r="J1452" s="310"/>
      <c r="K1452" s="276" t="s">
        <v>3085</v>
      </c>
      <c r="L1452" s="276"/>
      <c r="M1452" s="278"/>
      <c r="N1452" s="4" t="s">
        <v>3876</v>
      </c>
      <c r="O1452" s="45"/>
      <c r="P1452" s="45"/>
      <c r="Q1452" s="45"/>
      <c r="R1452" s="45"/>
      <c r="S1452" s="278" t="s">
        <v>1854</v>
      </c>
      <c r="T1452" s="45"/>
      <c r="U1452" s="45"/>
      <c r="V1452" s="431">
        <v>1</v>
      </c>
      <c r="W1452" s="405"/>
      <c r="X1452" s="252"/>
      <c r="Y1452" s="426" t="s">
        <v>4463</v>
      </c>
      <c r="Z1452" s="486" t="s">
        <v>4428</v>
      </c>
      <c r="AA1452" s="486"/>
      <c r="AB1452" s="486"/>
      <c r="AC1452" s="279"/>
      <c r="AD1452" s="279"/>
      <c r="AE1452" s="279"/>
      <c r="AF1452" s="279"/>
      <c r="AG1452" s="279"/>
      <c r="AH1452" s="279"/>
      <c r="AI1452" s="279"/>
      <c r="AJ1452" s="279"/>
      <c r="AK1452" s="279"/>
      <c r="AL1452" s="279"/>
      <c r="AM1452" s="308">
        <v>101627</v>
      </c>
      <c r="AN1452" s="279"/>
      <c r="AO1452" s="279" t="str">
        <f t="shared" si="942"/>
        <v>千葉県茂原市山崎字関谷１０１８－２</v>
      </c>
      <c r="AP1452" s="392"/>
      <c r="AQ1452" s="279"/>
      <c r="AR1452" s="279"/>
      <c r="AS1452" s="279"/>
      <c r="AT1452" s="279"/>
      <c r="AU1452" s="279"/>
      <c r="AV1452" s="279"/>
      <c r="AW1452" s="279"/>
      <c r="AX1452" s="279"/>
      <c r="AY1452" s="392">
        <f t="shared" si="943"/>
        <v>0</v>
      </c>
      <c r="AZ1452" s="279"/>
      <c r="BA1452" s="279"/>
      <c r="BB1452" s="279"/>
      <c r="BC1452" s="279"/>
      <c r="BD1452" s="279"/>
      <c r="BE1452" s="279"/>
      <c r="BF1452" s="279"/>
      <c r="BG1452" s="279"/>
      <c r="BH1452" s="279"/>
      <c r="BI1452" s="279"/>
      <c r="BJ1452" s="279"/>
      <c r="BK1452" s="279"/>
      <c r="BL1452" s="279"/>
      <c r="BM1452" s="279"/>
      <c r="BN1452" s="279"/>
      <c r="BO1452" s="279"/>
      <c r="BP1452" s="279"/>
      <c r="BQ1452" s="279"/>
      <c r="BR1452" s="279"/>
      <c r="BT1452" s="275"/>
      <c r="BV1452" s="508" t="s">
        <v>4477</v>
      </c>
    </row>
    <row r="1453" spans="1:74" s="274" customFormat="1" ht="31.5" customHeight="1" x14ac:dyDescent="0.25">
      <c r="A1453" s="278"/>
      <c r="B1453" s="279"/>
      <c r="C1453" s="11"/>
      <c r="D1453" s="386" t="s">
        <v>4227</v>
      </c>
      <c r="E1453" s="279"/>
      <c r="F1453" s="276" t="s">
        <v>3084</v>
      </c>
      <c r="G1453" s="276"/>
      <c r="H1453" s="293"/>
      <c r="I1453" s="293"/>
      <c r="J1453" s="310"/>
      <c r="K1453" s="276" t="s">
        <v>3084</v>
      </c>
      <c r="L1453" s="276"/>
      <c r="M1453" s="278"/>
      <c r="N1453" s="4" t="s">
        <v>3877</v>
      </c>
      <c r="O1453" s="45"/>
      <c r="P1453" s="45"/>
      <c r="Q1453" s="45"/>
      <c r="R1453" s="45"/>
      <c r="S1453" s="278" t="s">
        <v>1854</v>
      </c>
      <c r="T1453" s="45"/>
      <c r="U1453" s="45"/>
      <c r="V1453" s="431">
        <v>1</v>
      </c>
      <c r="W1453" s="405"/>
      <c r="X1453" s="252"/>
      <c r="Y1453" s="426" t="s">
        <v>4463</v>
      </c>
      <c r="Z1453" s="486" t="s">
        <v>4428</v>
      </c>
      <c r="AA1453" s="486"/>
      <c r="AB1453" s="486"/>
      <c r="AC1453" s="279"/>
      <c r="AD1453" s="279"/>
      <c r="AE1453" s="279"/>
      <c r="AF1453" s="279"/>
      <c r="AG1453" s="279"/>
      <c r="AH1453" s="279"/>
      <c r="AI1453" s="279"/>
      <c r="AJ1453" s="279"/>
      <c r="AK1453" s="279"/>
      <c r="AL1453" s="279"/>
      <c r="AM1453" s="308">
        <v>318618</v>
      </c>
      <c r="AN1453" s="279"/>
      <c r="AO1453" s="279" t="str">
        <f t="shared" si="942"/>
        <v>千葉県茂原市山崎字関谷１０１８－１</v>
      </c>
      <c r="AP1453" s="392"/>
      <c r="AQ1453" s="279"/>
      <c r="AR1453" s="279"/>
      <c r="AS1453" s="279"/>
      <c r="AT1453" s="279"/>
      <c r="AU1453" s="279"/>
      <c r="AV1453" s="279"/>
      <c r="AW1453" s="279"/>
      <c r="AX1453" s="279"/>
      <c r="AY1453" s="392">
        <f t="shared" si="943"/>
        <v>0</v>
      </c>
      <c r="AZ1453" s="279"/>
      <c r="BA1453" s="279"/>
      <c r="BB1453" s="279"/>
      <c r="BC1453" s="279"/>
      <c r="BD1453" s="279"/>
      <c r="BE1453" s="279"/>
      <c r="BF1453" s="279"/>
      <c r="BG1453" s="279"/>
      <c r="BH1453" s="279"/>
      <c r="BI1453" s="279"/>
      <c r="BJ1453" s="279"/>
      <c r="BK1453" s="279"/>
      <c r="BL1453" s="279"/>
      <c r="BM1453" s="279"/>
      <c r="BN1453" s="279"/>
      <c r="BO1453" s="279"/>
      <c r="BP1453" s="279"/>
      <c r="BQ1453" s="279"/>
      <c r="BR1453" s="279"/>
      <c r="BT1453" s="275"/>
      <c r="BV1453" s="508"/>
    </row>
    <row r="1454" spans="1:74" s="274" customFormat="1" ht="31.5" customHeight="1" x14ac:dyDescent="0.25">
      <c r="A1454" s="283"/>
      <c r="B1454" s="284"/>
      <c r="C1454" s="11"/>
      <c r="D1454" s="386" t="s">
        <v>4227</v>
      </c>
      <c r="E1454" s="285"/>
      <c r="F1454" s="276" t="s">
        <v>2964</v>
      </c>
      <c r="G1454" s="276"/>
      <c r="H1454" s="293"/>
      <c r="I1454" s="293"/>
      <c r="J1454" s="310"/>
      <c r="K1454" s="276" t="s">
        <v>2964</v>
      </c>
      <c r="L1454" s="276"/>
      <c r="M1454" s="278"/>
      <c r="N1454" s="4" t="s">
        <v>4478</v>
      </c>
      <c r="O1454" s="4"/>
      <c r="P1454" s="285"/>
      <c r="Q1454" s="4"/>
      <c r="R1454" s="279"/>
      <c r="S1454" s="278" t="s">
        <v>1854</v>
      </c>
      <c r="T1454" s="285"/>
      <c r="U1454" s="5"/>
      <c r="V1454" s="426">
        <v>1</v>
      </c>
      <c r="W1454" s="403"/>
      <c r="X1454" s="289"/>
      <c r="Y1454" s="426" t="s">
        <v>4463</v>
      </c>
      <c r="Z1454" s="486" t="s">
        <v>4428</v>
      </c>
      <c r="AA1454" s="486"/>
      <c r="AB1454" s="486"/>
      <c r="AC1454" s="5"/>
      <c r="AD1454" s="5"/>
      <c r="AE1454" s="5"/>
      <c r="AF1454" s="5"/>
      <c r="AG1454" s="5"/>
      <c r="AH1454" s="5"/>
      <c r="AI1454" s="1"/>
      <c r="AJ1454" s="290"/>
      <c r="AK1454" s="1"/>
      <c r="AL1454" s="291"/>
      <c r="AM1454" s="312">
        <v>141803</v>
      </c>
      <c r="AN1454" s="93"/>
      <c r="AO1454" s="279" t="str">
        <f t="shared" si="942"/>
        <v>静岡県田方郡函南町平井字南谷下１７４０－１０２６</v>
      </c>
      <c r="AP1454" s="392"/>
      <c r="AQ1454" s="5"/>
      <c r="AR1454" s="93"/>
      <c r="AS1454" s="5"/>
      <c r="AT1454" s="93"/>
      <c r="AU1454" s="5"/>
      <c r="AV1454" s="93"/>
      <c r="AW1454" s="292"/>
      <c r="AX1454" s="279"/>
      <c r="AY1454" s="392">
        <f t="shared" si="943"/>
        <v>0</v>
      </c>
      <c r="AZ1454" s="93"/>
      <c r="BA1454" s="279"/>
      <c r="BB1454" s="278"/>
      <c r="BC1454" s="10"/>
      <c r="BD1454" s="5"/>
      <c r="BE1454" s="279"/>
      <c r="BF1454" s="279"/>
      <c r="BG1454" s="279"/>
      <c r="BH1454" s="279"/>
      <c r="BI1454" s="279"/>
      <c r="BJ1454" s="279"/>
      <c r="BK1454" s="279"/>
      <c r="BL1454" s="279"/>
      <c r="BM1454" s="279"/>
      <c r="BN1454" s="279"/>
      <c r="BO1454" s="279"/>
      <c r="BP1454" s="279"/>
      <c r="BQ1454" s="279"/>
      <c r="BR1454" s="279"/>
      <c r="BT1454" s="275"/>
      <c r="BV1454" s="493" t="s">
        <v>4466</v>
      </c>
    </row>
    <row r="1455" spans="1:74" ht="31.5" customHeight="1" x14ac:dyDescent="0.25">
      <c r="A1455" s="74"/>
      <c r="B1455" s="75"/>
      <c r="C1455" s="126"/>
      <c r="D1455" s="349" t="s">
        <v>4056</v>
      </c>
      <c r="E1455" s="349"/>
      <c r="F1455" s="315" t="s">
        <v>4058</v>
      </c>
      <c r="G1455" s="315"/>
      <c r="H1455" s="315"/>
      <c r="I1455" s="315"/>
      <c r="J1455" s="315"/>
      <c r="K1455" s="315"/>
      <c r="L1455" s="315"/>
      <c r="M1455" s="350"/>
      <c r="N1455" s="348" t="s">
        <v>4369</v>
      </c>
      <c r="O1455" s="348"/>
      <c r="P1455" s="349"/>
      <c r="Q1455" s="348"/>
      <c r="R1455" s="351"/>
      <c r="S1455" s="352" t="s">
        <v>4057</v>
      </c>
      <c r="T1455" s="349"/>
      <c r="U1455" s="253"/>
      <c r="V1455" s="158">
        <v>1</v>
      </c>
      <c r="W1455" s="406"/>
      <c r="X1455" s="354"/>
      <c r="Y1455" s="158" t="s">
        <v>4463</v>
      </c>
      <c r="Z1455" s="488" t="s">
        <v>4428</v>
      </c>
      <c r="AA1455" s="488" t="s">
        <v>4427</v>
      </c>
      <c r="AB1455" s="488" t="s">
        <v>4576</v>
      </c>
      <c r="AC1455" s="91" t="s">
        <v>4490</v>
      </c>
      <c r="AD1455" s="253"/>
      <c r="AE1455" s="253"/>
      <c r="AF1455" s="253"/>
      <c r="AG1455" s="253"/>
      <c r="AH1455" s="253"/>
      <c r="AI1455" s="253"/>
      <c r="AJ1455" s="253"/>
      <c r="AK1455" s="253"/>
      <c r="AL1455" s="254"/>
      <c r="AM1455" s="355">
        <v>488305</v>
      </c>
      <c r="AN1455" s="93"/>
      <c r="AO1455" s="103" t="str">
        <f t="shared" si="942"/>
        <v>静岡県裾野市須山１－１４</v>
      </c>
      <c r="AP1455" s="391"/>
      <c r="AQ1455" s="89"/>
      <c r="AR1455" s="93"/>
      <c r="AS1455" s="89"/>
      <c r="AT1455" s="93"/>
      <c r="AU1455" s="89"/>
      <c r="AV1455" s="93"/>
      <c r="AW1455" s="107"/>
      <c r="AX1455" s="103"/>
      <c r="AY1455" s="391">
        <f t="shared" si="943"/>
        <v>0</v>
      </c>
      <c r="AZ1455" s="93">
        <v>0</v>
      </c>
      <c r="BA1455" s="103"/>
      <c r="BB1455" s="48"/>
      <c r="BC1455" s="90"/>
      <c r="BD1455" s="89"/>
      <c r="BE1455" s="103"/>
      <c r="BF1455" s="103"/>
      <c r="BG1455" s="103"/>
      <c r="BH1455" s="103"/>
      <c r="BI1455" s="103"/>
      <c r="BJ1455" s="103"/>
      <c r="BK1455" s="103"/>
      <c r="BL1455" s="103"/>
      <c r="BM1455" s="103"/>
      <c r="BN1455" s="103"/>
      <c r="BO1455" s="103"/>
      <c r="BP1455" s="103"/>
      <c r="BQ1455" s="103"/>
      <c r="BR1455" s="103"/>
      <c r="BV1455" s="493" t="s">
        <v>4466</v>
      </c>
    </row>
    <row r="1456" spans="1:74" ht="31.5" customHeight="1" x14ac:dyDescent="0.25">
      <c r="A1456" s="356"/>
      <c r="B1456" s="357"/>
      <c r="C1456" s="358"/>
      <c r="D1456" s="359" t="s">
        <v>4056</v>
      </c>
      <c r="E1456" s="359"/>
      <c r="F1456" s="360" t="s">
        <v>4058</v>
      </c>
      <c r="G1456" s="360"/>
      <c r="H1456" s="360"/>
      <c r="I1456" s="360"/>
      <c r="J1456" s="360"/>
      <c r="K1456" s="360"/>
      <c r="L1456" s="315"/>
      <c r="M1456" s="361"/>
      <c r="N1456" s="348" t="s">
        <v>4369</v>
      </c>
      <c r="O1456" s="362"/>
      <c r="P1456" s="359"/>
      <c r="Q1456" s="362"/>
      <c r="R1456" s="363"/>
      <c r="S1456" s="364" t="s">
        <v>4057</v>
      </c>
      <c r="T1456" s="359"/>
      <c r="U1456" s="365"/>
      <c r="V1456" s="366">
        <v>1</v>
      </c>
      <c r="W1456" s="407"/>
      <c r="X1456" s="367"/>
      <c r="Y1456" s="158" t="s">
        <v>4463</v>
      </c>
      <c r="Z1456" s="488" t="s">
        <v>4428</v>
      </c>
      <c r="AA1456" s="488" t="s">
        <v>4427</v>
      </c>
      <c r="AB1456" s="488" t="s">
        <v>4576</v>
      </c>
      <c r="AC1456" s="91" t="s">
        <v>4490</v>
      </c>
      <c r="AD1456" s="365"/>
      <c r="AE1456" s="365"/>
      <c r="AF1456" s="365"/>
      <c r="AG1456" s="365"/>
      <c r="AH1456" s="365"/>
      <c r="AI1456" s="365"/>
      <c r="AJ1456" s="365"/>
      <c r="AK1456" s="365"/>
      <c r="AL1456" s="368"/>
      <c r="AM1456" s="369">
        <v>85400</v>
      </c>
      <c r="AN1456" s="370"/>
      <c r="AO1456" s="371" t="str">
        <f t="shared" si="942"/>
        <v>静岡県裾野市須山１－１４</v>
      </c>
      <c r="AP1456" s="394"/>
      <c r="AQ1456" s="372"/>
      <c r="AR1456" s="370"/>
      <c r="AS1456" s="372"/>
      <c r="AT1456" s="370"/>
      <c r="AU1456" s="372"/>
      <c r="AV1456" s="370"/>
      <c r="AW1456" s="373"/>
      <c r="AX1456" s="371"/>
      <c r="AY1456" s="394">
        <f t="shared" si="943"/>
        <v>0</v>
      </c>
      <c r="AZ1456" s="370">
        <v>0</v>
      </c>
      <c r="BA1456" s="371"/>
      <c r="BB1456" s="374"/>
      <c r="BC1456" s="375"/>
      <c r="BD1456" s="372"/>
      <c r="BE1456" s="371"/>
      <c r="BF1456" s="371"/>
      <c r="BG1456" s="371"/>
      <c r="BH1456" s="371"/>
      <c r="BI1456" s="371"/>
      <c r="BJ1456" s="371"/>
      <c r="BK1456" s="371"/>
      <c r="BL1456" s="371"/>
      <c r="BM1456" s="371"/>
      <c r="BN1456" s="371"/>
      <c r="BO1456" s="371"/>
      <c r="BP1456" s="371"/>
      <c r="BQ1456" s="371"/>
      <c r="BR1456" s="371"/>
      <c r="BV1456" s="493" t="s">
        <v>4466</v>
      </c>
    </row>
    <row r="1457" spans="1:75" ht="31.5" customHeight="1" x14ac:dyDescent="0.25">
      <c r="A1457" s="356"/>
      <c r="B1457" s="357"/>
      <c r="C1457" s="358"/>
      <c r="D1457" s="359" t="s">
        <v>4056</v>
      </c>
      <c r="E1457" s="359"/>
      <c r="F1457" s="360" t="s">
        <v>4058</v>
      </c>
      <c r="G1457" s="360"/>
      <c r="H1457" s="360"/>
      <c r="I1457" s="360"/>
      <c r="J1457" s="360"/>
      <c r="K1457" s="360"/>
      <c r="L1457" s="315" t="s">
        <v>4062</v>
      </c>
      <c r="M1457" s="361"/>
      <c r="N1457" s="348" t="s">
        <v>4369</v>
      </c>
      <c r="O1457" s="362"/>
      <c r="P1457" s="359"/>
      <c r="Q1457" s="362"/>
      <c r="R1457" s="363"/>
      <c r="S1457" s="364" t="s">
        <v>4057</v>
      </c>
      <c r="T1457" s="359"/>
      <c r="U1457" s="365"/>
      <c r="V1457" s="366">
        <v>1</v>
      </c>
      <c r="W1457" s="407"/>
      <c r="X1457" s="367"/>
      <c r="Y1457" s="158" t="s">
        <v>4463</v>
      </c>
      <c r="Z1457" s="488" t="s">
        <v>4428</v>
      </c>
      <c r="AA1457" s="488"/>
      <c r="AB1457" s="488"/>
      <c r="AC1457" s="91" t="s">
        <v>4490</v>
      </c>
      <c r="AD1457" s="365"/>
      <c r="AE1457" s="365"/>
      <c r="AF1457" s="365"/>
      <c r="AG1457" s="365"/>
      <c r="AH1457" s="365"/>
      <c r="AI1457" s="365"/>
      <c r="AJ1457" s="365"/>
      <c r="AK1457" s="365"/>
      <c r="AL1457" s="368"/>
      <c r="AM1457" s="369">
        <v>573705</v>
      </c>
      <c r="AN1457" s="370"/>
      <c r="AO1457" s="371" t="str">
        <f t="shared" si="942"/>
        <v>静岡県裾野市須山１－１４</v>
      </c>
      <c r="AP1457" s="394"/>
      <c r="AQ1457" s="372"/>
      <c r="AR1457" s="370"/>
      <c r="AS1457" s="372"/>
      <c r="AT1457" s="370"/>
      <c r="AU1457" s="372"/>
      <c r="AV1457" s="370"/>
      <c r="AW1457" s="373"/>
      <c r="AX1457" s="371"/>
      <c r="AY1457" s="394">
        <f t="shared" si="943"/>
        <v>0</v>
      </c>
      <c r="AZ1457" s="370">
        <v>0</v>
      </c>
      <c r="BA1457" s="371"/>
      <c r="BB1457" s="374"/>
      <c r="BC1457" s="375"/>
      <c r="BD1457" s="372"/>
      <c r="BE1457" s="371"/>
      <c r="BF1457" s="371"/>
      <c r="BG1457" s="371"/>
      <c r="BH1457" s="371"/>
      <c r="BI1457" s="371"/>
      <c r="BJ1457" s="371"/>
      <c r="BK1457" s="371"/>
      <c r="BL1457" s="371"/>
      <c r="BM1457" s="371"/>
      <c r="BN1457" s="371"/>
      <c r="BO1457" s="371"/>
      <c r="BP1457" s="371"/>
      <c r="BQ1457" s="371"/>
      <c r="BR1457" s="371"/>
      <c r="BV1457" s="493" t="s">
        <v>4466</v>
      </c>
    </row>
    <row r="1458" spans="1:75" s="118" customFormat="1" ht="31.5" customHeight="1" x14ac:dyDescent="0.25">
      <c r="A1458" s="74"/>
      <c r="B1458" s="75"/>
      <c r="C1458" s="49"/>
      <c r="D1458" s="349" t="s">
        <v>4056</v>
      </c>
      <c r="E1458" s="48"/>
      <c r="F1458" s="376" t="s">
        <v>4059</v>
      </c>
      <c r="G1458" s="87"/>
      <c r="H1458" s="87"/>
      <c r="I1458" s="87"/>
      <c r="J1458" s="109"/>
      <c r="K1458" s="87"/>
      <c r="L1458" s="87"/>
      <c r="M1458" s="76"/>
      <c r="N1458" s="348" t="s">
        <v>4060</v>
      </c>
      <c r="O1458" s="49"/>
      <c r="P1458" s="49"/>
      <c r="Q1458" s="88"/>
      <c r="R1458" s="49"/>
      <c r="S1458" s="364" t="s">
        <v>4057</v>
      </c>
      <c r="T1458" s="48"/>
      <c r="U1458" s="89"/>
      <c r="V1458" s="353">
        <v>2</v>
      </c>
      <c r="W1458" s="407"/>
      <c r="X1458" s="367"/>
      <c r="Y1458" s="76" t="s">
        <v>4461</v>
      </c>
      <c r="Z1458" s="473" t="s">
        <v>4432</v>
      </c>
      <c r="AA1458" s="473"/>
      <c r="AB1458" s="473"/>
      <c r="AC1458" s="132"/>
      <c r="AD1458" s="132"/>
      <c r="AE1458" s="132"/>
      <c r="AF1458" s="132"/>
      <c r="AG1458" s="132"/>
      <c r="AH1458" s="132"/>
      <c r="AI1458" s="204"/>
      <c r="AJ1458" s="205"/>
      <c r="AK1458" s="206"/>
      <c r="AL1458" s="226"/>
      <c r="AM1458" s="379">
        <v>24377</v>
      </c>
      <c r="AN1458" s="93"/>
      <c r="AO1458" s="49" t="str">
        <f t="shared" si="942"/>
        <v>群馬県桐生市広沢町６丁目１２７－１、－３</v>
      </c>
      <c r="AP1458" s="208"/>
      <c r="AQ1458" s="89"/>
      <c r="AR1458" s="93"/>
      <c r="AS1458" s="89"/>
      <c r="AT1458" s="93"/>
      <c r="AU1458" s="89"/>
      <c r="AV1458" s="93"/>
      <c r="AW1458" s="89"/>
      <c r="AX1458" s="94"/>
      <c r="AY1458" s="391">
        <f t="shared" si="943"/>
        <v>0</v>
      </c>
      <c r="AZ1458" s="95"/>
      <c r="BA1458" s="49"/>
      <c r="BB1458" s="48"/>
      <c r="BC1458" s="96"/>
      <c r="BD1458" s="89"/>
      <c r="BE1458" s="97"/>
      <c r="BF1458" s="97"/>
      <c r="BG1458" s="97"/>
      <c r="BH1458" s="97"/>
      <c r="BI1458" s="97"/>
      <c r="BJ1458" s="97"/>
      <c r="BK1458" s="97"/>
      <c r="BL1458" s="97"/>
      <c r="BM1458" s="97"/>
      <c r="BN1458" s="97"/>
      <c r="BO1458" s="97"/>
      <c r="BP1458" s="97"/>
      <c r="BQ1458" s="97"/>
      <c r="BR1458" s="97"/>
      <c r="BS1458" s="117"/>
      <c r="BT1458" s="377"/>
      <c r="BU1458" s="417"/>
      <c r="BV1458" s="492"/>
    </row>
    <row r="1459" spans="1:75" ht="31.5" customHeight="1" x14ac:dyDescent="0.25">
      <c r="A1459" s="74"/>
      <c r="B1459" s="75"/>
      <c r="C1459" s="126"/>
      <c r="D1459" s="349" t="s">
        <v>4056</v>
      </c>
      <c r="E1459" s="48"/>
      <c r="F1459" s="376" t="s">
        <v>4059</v>
      </c>
      <c r="G1459" s="78"/>
      <c r="H1459" s="78"/>
      <c r="I1459" s="78"/>
      <c r="J1459" s="261"/>
      <c r="K1459" s="78"/>
      <c r="L1459" s="78"/>
      <c r="M1459" s="77"/>
      <c r="N1459" s="348" t="s">
        <v>4060</v>
      </c>
      <c r="O1459" s="49"/>
      <c r="P1459" s="49"/>
      <c r="Q1459" s="88"/>
      <c r="R1459" s="49"/>
      <c r="S1459" s="364" t="s">
        <v>4057</v>
      </c>
      <c r="T1459" s="48"/>
      <c r="U1459" s="89"/>
      <c r="V1459" s="353">
        <v>2</v>
      </c>
      <c r="W1459" s="408"/>
      <c r="X1459" s="143"/>
      <c r="Y1459" s="48" t="s">
        <v>4461</v>
      </c>
      <c r="Z1459" s="488" t="s">
        <v>4432</v>
      </c>
      <c r="AA1459" s="488"/>
      <c r="AB1459" s="488"/>
      <c r="AC1459" s="89"/>
      <c r="AD1459" s="89"/>
      <c r="AE1459" s="89"/>
      <c r="AF1459" s="89"/>
      <c r="AG1459" s="89"/>
      <c r="AH1459" s="89"/>
      <c r="AI1459" s="91"/>
      <c r="AJ1459" s="253"/>
      <c r="AK1459" s="91"/>
      <c r="AL1459" s="254"/>
      <c r="AM1459" s="355">
        <v>8298</v>
      </c>
      <c r="AN1459" s="93"/>
      <c r="AO1459" s="103" t="str">
        <f t="shared" si="942"/>
        <v>群馬県桐生市広沢町６丁目１２７－１、－３</v>
      </c>
      <c r="AP1459" s="391"/>
      <c r="AQ1459" s="89"/>
      <c r="AR1459" s="93"/>
      <c r="AS1459" s="89"/>
      <c r="AT1459" s="93"/>
      <c r="AU1459" s="89"/>
      <c r="AV1459" s="93"/>
      <c r="AW1459" s="107"/>
      <c r="AX1459" s="103"/>
      <c r="AY1459" s="391">
        <f t="shared" si="943"/>
        <v>0</v>
      </c>
      <c r="AZ1459" s="93"/>
      <c r="BA1459" s="103"/>
      <c r="BB1459" s="48"/>
      <c r="BC1459" s="90"/>
      <c r="BD1459" s="89"/>
      <c r="BE1459" s="103"/>
      <c r="BF1459" s="103"/>
      <c r="BG1459" s="103"/>
      <c r="BH1459" s="103"/>
      <c r="BI1459" s="103"/>
      <c r="BJ1459" s="103"/>
      <c r="BK1459" s="103"/>
      <c r="BL1459" s="103"/>
      <c r="BM1459" s="103"/>
      <c r="BN1459" s="103"/>
      <c r="BO1459" s="103"/>
      <c r="BP1459" s="103"/>
      <c r="BQ1459" s="103"/>
      <c r="BR1459" s="103"/>
      <c r="BS1459" s="103"/>
      <c r="BT1459" s="378"/>
      <c r="BU1459" s="418"/>
      <c r="BV1459" s="492"/>
    </row>
    <row r="1460" spans="1:75" ht="31.5" customHeight="1" x14ac:dyDescent="0.25">
      <c r="A1460" s="74">
        <v>22</v>
      </c>
      <c r="B1460" s="75">
        <v>653</v>
      </c>
      <c r="C1460" s="49" t="s">
        <v>2074</v>
      </c>
      <c r="D1460" s="349" t="s">
        <v>4064</v>
      </c>
      <c r="E1460" s="76" t="s">
        <v>1380</v>
      </c>
      <c r="F1460" s="380" t="s">
        <v>4110</v>
      </c>
      <c r="G1460" s="101"/>
      <c r="H1460" s="101"/>
      <c r="I1460" s="101"/>
      <c r="J1460" s="257"/>
      <c r="K1460" s="101"/>
      <c r="L1460" s="413" t="s">
        <v>4065</v>
      </c>
      <c r="M1460" s="77"/>
      <c r="N1460" s="348" t="s">
        <v>4479</v>
      </c>
      <c r="O1460" s="49"/>
      <c r="P1460" s="49"/>
      <c r="Q1460" s="102" t="s">
        <v>304</v>
      </c>
      <c r="R1460" s="103"/>
      <c r="S1460" s="48" t="s">
        <v>1856</v>
      </c>
      <c r="T1460" s="76" t="s">
        <v>2124</v>
      </c>
      <c r="U1460" s="89"/>
      <c r="V1460" s="353">
        <v>3</v>
      </c>
      <c r="W1460" s="399"/>
      <c r="X1460" s="171" t="s">
        <v>3672</v>
      </c>
      <c r="Y1460" s="419" t="s">
        <v>4463</v>
      </c>
      <c r="Z1460" s="473" t="s">
        <v>4428</v>
      </c>
      <c r="AA1460" s="473"/>
      <c r="AB1460" s="473"/>
      <c r="AC1460" s="121" t="s">
        <v>4490</v>
      </c>
      <c r="AD1460" s="132"/>
      <c r="AE1460" s="132"/>
      <c r="AF1460" s="132"/>
      <c r="AG1460" s="132"/>
      <c r="AH1460" s="132"/>
      <c r="AI1460" s="132"/>
      <c r="AJ1460" s="132"/>
      <c r="AK1460" s="112"/>
      <c r="AL1460" s="132"/>
      <c r="AM1460" s="213">
        <v>1366140</v>
      </c>
      <c r="AN1460" s="111"/>
      <c r="AO1460" s="49" t="str">
        <f t="shared" si="942"/>
        <v>静岡県湖西市岡崎１８０－１～５、１８７～１８８</v>
      </c>
      <c r="AP1460" s="208"/>
      <c r="AQ1460" s="89"/>
      <c r="AR1460" s="93"/>
      <c r="AS1460" s="89"/>
      <c r="AT1460" s="93"/>
      <c r="AU1460" s="89"/>
      <c r="AV1460" s="93"/>
      <c r="AW1460" s="107"/>
      <c r="AX1460" s="103"/>
      <c r="AY1460" s="391">
        <f t="shared" si="943"/>
        <v>0</v>
      </c>
      <c r="AZ1460" s="95">
        <v>0</v>
      </c>
      <c r="BA1460" s="49"/>
      <c r="BB1460" s="48"/>
      <c r="BC1460" s="96" t="str">
        <f>Y1460</f>
        <v>有</v>
      </c>
      <c r="BD1460" s="89" t="str">
        <f>AC1460</f>
        <v>支払済</v>
      </c>
      <c r="BE1460" s="97">
        <f>IF(OR(AC1460="期限未記載",AC1460="期限超過"),AZ1460,0)</f>
        <v>0</v>
      </c>
      <c r="BF1460" s="97">
        <f>IF(AND(BD1460&lt;=43506,BD1460&lt;&gt;""),AZ1460,0)</f>
        <v>0</v>
      </c>
      <c r="BG1460" s="97">
        <f>IF(AND(BD1460&lt;=43511,BD1460&gt;=43507),AZ1460,0)</f>
        <v>0</v>
      </c>
      <c r="BH1460" s="97">
        <f>IF(AND(BD1460&lt;=43516,BD1460&gt;=43512),AZ1460,0)</f>
        <v>0</v>
      </c>
      <c r="BI1460" s="97">
        <f>IF(AND(BD1460&lt;=43521,BD1460&gt;=43517),AZ1460,0)</f>
        <v>0</v>
      </c>
      <c r="BJ1460" s="97">
        <f>IF(AND(BD1460&lt;=43524,BD1460&gt;=43522),AZ1460,0)</f>
        <v>0</v>
      </c>
      <c r="BK1460" s="97">
        <f>IF(AND(BD1460&lt;=43529,BD1460&gt;=43525),AZ1460,0)</f>
        <v>0</v>
      </c>
      <c r="BL1460" s="97">
        <f>IF(AND(BD1460&lt;=43534,BD1460&gt;=43530),AZ1460,0)</f>
        <v>0</v>
      </c>
      <c r="BM1460" s="97">
        <f>IF(AND(BD1460&lt;=43539,BD1460&gt;=43535),AZ1460,0)</f>
        <v>0</v>
      </c>
      <c r="BN1460" s="97">
        <f>IF(AND(BD1460&lt;=43544,BD1460&gt;=43540),AZ1460,0)</f>
        <v>0</v>
      </c>
      <c r="BO1460" s="97">
        <f>IF(AND(BD1460&lt;=43549,BD1460&gt;=43545),AZ1460,0)</f>
        <v>0</v>
      </c>
      <c r="BP1460" s="97">
        <f>IF(AND(BD1460&lt;=43555,BD1460&gt;=43550),AZ1460,0)</f>
        <v>0</v>
      </c>
      <c r="BQ1460" s="97">
        <f>IF(AND(BD1460&lt;=43560,BD1460&gt;=43556),AZ1460,0)</f>
        <v>0</v>
      </c>
      <c r="BR1460" s="97">
        <f>IF(AND($BD1460&lt;=43565,$BD1460&gt;=43561),$AZ1460,0)</f>
        <v>0</v>
      </c>
      <c r="BS1460" s="98"/>
      <c r="BT1460" s="183"/>
      <c r="BU1460" s="118"/>
      <c r="BV1460" s="492" t="s">
        <v>4480</v>
      </c>
    </row>
    <row r="1461" spans="1:75" s="118" customFormat="1" ht="31.5" customHeight="1" x14ac:dyDescent="0.25">
      <c r="A1461" s="74">
        <v>22</v>
      </c>
      <c r="B1461" s="75">
        <v>645</v>
      </c>
      <c r="C1461" s="49" t="s">
        <v>2068</v>
      </c>
      <c r="D1461" s="349" t="s">
        <v>4056</v>
      </c>
      <c r="E1461" s="76" t="s">
        <v>1114</v>
      </c>
      <c r="F1461" s="101" t="s">
        <v>3047</v>
      </c>
      <c r="G1461" s="101"/>
      <c r="H1461" s="101"/>
      <c r="I1461" s="101"/>
      <c r="J1461" s="257"/>
      <c r="K1461" s="101"/>
      <c r="L1461" s="413" t="s">
        <v>4066</v>
      </c>
      <c r="M1461" s="76" t="s">
        <v>2371</v>
      </c>
      <c r="N1461" s="348" t="s">
        <v>2638</v>
      </c>
      <c r="O1461" s="49"/>
      <c r="P1461" s="76" t="str">
        <f>IF(COUNTIF(N1461,"*未確定*"),"番地未確定","")</f>
        <v/>
      </c>
      <c r="Q1461" s="102" t="s">
        <v>814</v>
      </c>
      <c r="R1461" s="49"/>
      <c r="S1461" s="76" t="s">
        <v>1856</v>
      </c>
      <c r="T1461" s="76" t="s">
        <v>41</v>
      </c>
      <c r="U1461" s="89"/>
      <c r="V1461" s="353">
        <v>1</v>
      </c>
      <c r="W1461" s="399"/>
      <c r="X1461" s="171" t="s">
        <v>2468</v>
      </c>
      <c r="Y1461" s="419" t="s">
        <v>4463</v>
      </c>
      <c r="Z1461" s="473" t="s">
        <v>4428</v>
      </c>
      <c r="AA1461" s="473"/>
      <c r="AB1461" s="473"/>
      <c r="AC1461" s="121" t="s">
        <v>4490</v>
      </c>
      <c r="AD1461" s="132"/>
      <c r="AE1461" s="132"/>
      <c r="AF1461" s="132"/>
      <c r="AG1461" s="132"/>
      <c r="AH1461" s="132"/>
      <c r="AI1461" s="132"/>
      <c r="AJ1461" s="132"/>
      <c r="AK1461" s="215"/>
      <c r="AL1461" s="132"/>
      <c r="AM1461" s="213">
        <v>69500</v>
      </c>
      <c r="AN1461" s="111"/>
      <c r="AO1461" s="49" t="str">
        <f t="shared" si="942"/>
        <v>静岡県榛原郡川根本町水川１３２－４</v>
      </c>
      <c r="AP1461" s="208"/>
      <c r="AQ1461" s="89"/>
      <c r="AR1461" s="93"/>
      <c r="AS1461" s="89"/>
      <c r="AT1461" s="93"/>
      <c r="AU1461" s="89"/>
      <c r="AV1461" s="93"/>
      <c r="AW1461" s="107"/>
      <c r="AX1461" s="103"/>
      <c r="AY1461" s="391">
        <f t="shared" si="943"/>
        <v>0</v>
      </c>
      <c r="AZ1461" s="95">
        <v>0</v>
      </c>
      <c r="BA1461" s="49"/>
      <c r="BB1461" s="48"/>
      <c r="BC1461" s="96" t="str">
        <f>Y1461</f>
        <v>有</v>
      </c>
      <c r="BD1461" s="89" t="str">
        <f>AC1461</f>
        <v>支払済</v>
      </c>
      <c r="BE1461" s="97">
        <f>IF(OR(AC1461="期限未記載",AC1461="期限超過"),AZ1461,0)</f>
        <v>0</v>
      </c>
      <c r="BF1461" s="97">
        <f>IF(AND(BD1461&lt;=43506,BD1461&lt;&gt;""),AZ1461,0)</f>
        <v>0</v>
      </c>
      <c r="BG1461" s="97">
        <f>IF(AND(BD1461&lt;=43511,BD1461&gt;=43507),AZ1461,0)</f>
        <v>0</v>
      </c>
      <c r="BH1461" s="97">
        <f>IF(AND(BD1461&lt;=43516,BD1461&gt;=43512),AZ1461,0)</f>
        <v>0</v>
      </c>
      <c r="BI1461" s="97">
        <f>IF(AND(BD1461&lt;=43521,BD1461&gt;=43517),AZ1461,0)</f>
        <v>0</v>
      </c>
      <c r="BJ1461" s="97">
        <f>IF(AND(BD1461&lt;=43524,BD1461&gt;=43522),AZ1461,0)</f>
        <v>0</v>
      </c>
      <c r="BK1461" s="97">
        <f>IF(AND(BD1461&lt;=43529,BD1461&gt;=43525),AZ1461,0)</f>
        <v>0</v>
      </c>
      <c r="BL1461" s="97">
        <f>IF(AND(BD1461&lt;=43534,BD1461&gt;=43530),AZ1461,0)</f>
        <v>0</v>
      </c>
      <c r="BM1461" s="97">
        <f>IF(AND(BD1461&lt;=43539,BD1461&gt;=43535),AZ1461,0)</f>
        <v>0</v>
      </c>
      <c r="BN1461" s="97">
        <f>IF(AND(BD1461&lt;=43544,BD1461&gt;=43540),AZ1461,0)</f>
        <v>0</v>
      </c>
      <c r="BO1461" s="97">
        <f>IF(AND(BD1461&lt;=43549,BD1461&gt;=43545),AZ1461,0)</f>
        <v>0</v>
      </c>
      <c r="BP1461" s="97">
        <f>IF(AND(BD1461&lt;=43555,BD1461&gt;=43550),AZ1461,0)</f>
        <v>0</v>
      </c>
      <c r="BQ1461" s="97">
        <f>IF(AND(BD1461&lt;=43560,BD1461&gt;=43556),AZ1461,0)</f>
        <v>0</v>
      </c>
      <c r="BR1461" s="97">
        <f>IF(AND($BD1461&lt;=43565,$BD1461&gt;=43561),$AZ1461,0)</f>
        <v>0</v>
      </c>
      <c r="BS1461" s="98"/>
      <c r="BT1461" s="183"/>
      <c r="BU1461" s="58"/>
      <c r="BV1461" s="492" t="s">
        <v>4481</v>
      </c>
    </row>
    <row r="1462" spans="1:75" s="100" customFormat="1" ht="31.5" customHeight="1" x14ac:dyDescent="0.25">
      <c r="A1462" s="74">
        <v>22</v>
      </c>
      <c r="B1462" s="75">
        <v>440</v>
      </c>
      <c r="C1462" s="49" t="s">
        <v>726</v>
      </c>
      <c r="D1462" s="349" t="s">
        <v>4056</v>
      </c>
      <c r="E1462" s="48" t="s">
        <v>1138</v>
      </c>
      <c r="F1462" s="87" t="s">
        <v>2395</v>
      </c>
      <c r="G1462" s="87"/>
      <c r="H1462" s="87"/>
      <c r="I1462" s="87"/>
      <c r="J1462" s="109"/>
      <c r="K1462" s="87"/>
      <c r="L1462" s="414" t="s">
        <v>4111</v>
      </c>
      <c r="M1462" s="48" t="s">
        <v>2371</v>
      </c>
      <c r="N1462" s="348" t="s">
        <v>2876</v>
      </c>
      <c r="O1462" s="49"/>
      <c r="P1462" s="76" t="str">
        <f>IF(COUNTIF(N1462,"*未確定*"),"番地未確定","")</f>
        <v/>
      </c>
      <c r="Q1462" s="88" t="s">
        <v>731</v>
      </c>
      <c r="R1462" s="49"/>
      <c r="S1462" s="76" t="s">
        <v>1854</v>
      </c>
      <c r="T1462" s="76" t="s">
        <v>17</v>
      </c>
      <c r="U1462" s="89"/>
      <c r="V1462" s="158">
        <v>1</v>
      </c>
      <c r="W1462" s="399"/>
      <c r="X1462" s="188" t="s">
        <v>2446</v>
      </c>
      <c r="Y1462" s="419" t="s">
        <v>4463</v>
      </c>
      <c r="Z1462" s="473" t="s">
        <v>4428</v>
      </c>
      <c r="AA1462" s="473"/>
      <c r="AB1462" s="473"/>
      <c r="AC1462" s="121" t="s">
        <v>4490</v>
      </c>
      <c r="AD1462" s="132"/>
      <c r="AE1462" s="132"/>
      <c r="AF1462" s="132"/>
      <c r="AG1462" s="132"/>
      <c r="AH1462" s="132"/>
      <c r="AI1462" s="204"/>
      <c r="AJ1462" s="205"/>
      <c r="AK1462" s="206"/>
      <c r="AL1462" s="226"/>
      <c r="AM1462" s="208">
        <v>251128</v>
      </c>
      <c r="AN1462" s="93"/>
      <c r="AO1462" s="49" t="str">
        <f t="shared" si="942"/>
        <v>静岡県裾野市須山２２５５－３６４５</v>
      </c>
      <c r="AP1462" s="208"/>
      <c r="AQ1462" s="89"/>
      <c r="AR1462" s="93"/>
      <c r="AS1462" s="89"/>
      <c r="AT1462" s="93"/>
      <c r="AU1462" s="89"/>
      <c r="AV1462" s="93"/>
      <c r="AW1462" s="89"/>
      <c r="AX1462" s="94"/>
      <c r="AY1462" s="391">
        <f t="shared" si="943"/>
        <v>0</v>
      </c>
      <c r="AZ1462" s="95">
        <v>0</v>
      </c>
      <c r="BA1462" s="49"/>
      <c r="BB1462" s="48"/>
      <c r="BC1462" s="96" t="str">
        <f>Y1462</f>
        <v>有</v>
      </c>
      <c r="BD1462" s="89" t="str">
        <f>AC1462</f>
        <v>支払済</v>
      </c>
      <c r="BE1462" s="97">
        <f>IF(OR(AC1462="期限未記載",AC1462="期限超過"),AZ1462,0)</f>
        <v>0</v>
      </c>
      <c r="BF1462" s="97">
        <f>IF(AND(BD1462&lt;=43506,BD1462&lt;&gt;""),AZ1462,0)</f>
        <v>0</v>
      </c>
      <c r="BG1462" s="97">
        <f>IF(AND(BD1462&lt;=43511,BD1462&gt;=43507),AZ1462,0)</f>
        <v>0</v>
      </c>
      <c r="BH1462" s="97">
        <f>IF(AND(BD1462&lt;=43516,BD1462&gt;=43512),AZ1462,0)</f>
        <v>0</v>
      </c>
      <c r="BI1462" s="97">
        <f>IF(AND(BD1462&lt;=43521,BD1462&gt;=43517),AZ1462,0)</f>
        <v>0</v>
      </c>
      <c r="BJ1462" s="97">
        <f>IF(AND(BD1462&lt;=43524,BD1462&gt;=43522),AZ1462,0)</f>
        <v>0</v>
      </c>
      <c r="BK1462" s="97">
        <f>IF(AND(BD1462&lt;=43529,BD1462&gt;=43525),AZ1462,0)</f>
        <v>0</v>
      </c>
      <c r="BL1462" s="97">
        <f>IF(AND(BD1462&lt;=43534,BD1462&gt;=43530),AZ1462,0)</f>
        <v>0</v>
      </c>
      <c r="BM1462" s="97">
        <f>IF(AND(BD1462&lt;=43539,BD1462&gt;=43535),AZ1462,0)</f>
        <v>0</v>
      </c>
      <c r="BN1462" s="97">
        <f>IF(AND(BD1462&lt;=43544,BD1462&gt;=43540),AZ1462,0)</f>
        <v>0</v>
      </c>
      <c r="BO1462" s="97">
        <f>IF(AND(BD1462&lt;=43549,BD1462&gt;=43545),AZ1462,0)</f>
        <v>0</v>
      </c>
      <c r="BP1462" s="97">
        <f>IF(AND(BD1462&lt;=43555,BD1462&gt;=43550),AZ1462,0)</f>
        <v>0</v>
      </c>
      <c r="BQ1462" s="97">
        <f>IF(AND(BD1462&lt;=43560,BD1462&gt;=43556),AZ1462,0)</f>
        <v>0</v>
      </c>
      <c r="BR1462" s="97">
        <f>IF(AND($BD1462&lt;=43565,$BD1462&gt;=43561),$AZ1462,0)</f>
        <v>0</v>
      </c>
      <c r="BS1462" s="98"/>
      <c r="BT1462" s="191"/>
      <c r="BU1462" s="58"/>
      <c r="BV1462" s="492" t="s">
        <v>4481</v>
      </c>
    </row>
    <row r="1463" spans="1:75" ht="36.75" customHeight="1" x14ac:dyDescent="0.25">
      <c r="A1463" s="74"/>
      <c r="B1463" s="75"/>
      <c r="C1463" s="126"/>
      <c r="D1463" s="349" t="s">
        <v>4126</v>
      </c>
      <c r="E1463" s="76"/>
      <c r="F1463" s="315" t="s">
        <v>4124</v>
      </c>
      <c r="G1463" s="315"/>
      <c r="H1463" s="315" t="s">
        <v>4245</v>
      </c>
      <c r="I1463" s="315"/>
      <c r="J1463" s="315"/>
      <c r="K1463" s="315"/>
      <c r="L1463" s="415" t="s">
        <v>4123</v>
      </c>
      <c r="M1463" s="350"/>
      <c r="N1463" s="348" t="s">
        <v>4121</v>
      </c>
      <c r="O1463" s="49"/>
      <c r="P1463" s="76"/>
      <c r="Q1463" s="49"/>
      <c r="R1463" s="103"/>
      <c r="S1463" s="76" t="s">
        <v>1856</v>
      </c>
      <c r="T1463" s="76"/>
      <c r="U1463" s="89"/>
      <c r="V1463" s="158">
        <v>1</v>
      </c>
      <c r="W1463" s="408"/>
      <c r="X1463" s="143"/>
      <c r="Y1463" s="158" t="s">
        <v>4463</v>
      </c>
      <c r="Z1463" s="488" t="s">
        <v>4428</v>
      </c>
      <c r="AA1463" s="488"/>
      <c r="AB1463" s="488"/>
      <c r="AC1463" s="89"/>
      <c r="AD1463" s="89"/>
      <c r="AE1463" s="89"/>
      <c r="AF1463" s="89"/>
      <c r="AG1463" s="89"/>
      <c r="AH1463" s="89"/>
      <c r="AI1463" s="91"/>
      <c r="AJ1463" s="253"/>
      <c r="AK1463" s="91"/>
      <c r="AL1463" s="254"/>
      <c r="AM1463" s="93">
        <v>618001</v>
      </c>
      <c r="AN1463" s="93"/>
      <c r="AO1463" s="103" t="str">
        <f t="shared" si="942"/>
        <v>岐阜県揖斐郡揖斐川町上野１７３０－２－２</v>
      </c>
      <c r="AP1463" s="391"/>
      <c r="AQ1463" s="89"/>
      <c r="AR1463" s="93"/>
      <c r="AS1463" s="89"/>
      <c r="AT1463" s="93"/>
      <c r="AU1463" s="89"/>
      <c r="AV1463" s="93"/>
      <c r="AW1463" s="107"/>
      <c r="AX1463" s="103"/>
      <c r="AY1463" s="391">
        <f t="shared" si="943"/>
        <v>0</v>
      </c>
      <c r="AZ1463" s="93"/>
      <c r="BA1463" s="103"/>
      <c r="BB1463" s="48"/>
      <c r="BC1463" s="90"/>
      <c r="BD1463" s="89"/>
      <c r="BE1463" s="103"/>
      <c r="BF1463" s="103"/>
      <c r="BG1463" s="103"/>
      <c r="BH1463" s="103"/>
      <c r="BI1463" s="103"/>
      <c r="BJ1463" s="103"/>
      <c r="BK1463" s="103"/>
      <c r="BL1463" s="103"/>
      <c r="BM1463" s="103"/>
      <c r="BN1463" s="103"/>
      <c r="BO1463" s="103"/>
      <c r="BP1463" s="103"/>
      <c r="BQ1463" s="103"/>
      <c r="BR1463" s="103"/>
      <c r="BS1463" s="103"/>
      <c r="BT1463" s="378"/>
      <c r="BU1463" s="418"/>
      <c r="BV1463" s="492" t="s">
        <v>4481</v>
      </c>
    </row>
    <row r="1464" spans="1:75" ht="36.75" customHeight="1" x14ac:dyDescent="0.25">
      <c r="A1464" s="74"/>
      <c r="B1464" s="75"/>
      <c r="C1464" s="126"/>
      <c r="D1464" s="349" t="s">
        <v>4126</v>
      </c>
      <c r="E1464" s="76"/>
      <c r="F1464" s="315" t="s">
        <v>4125</v>
      </c>
      <c r="G1464" s="315"/>
      <c r="H1464" s="315"/>
      <c r="I1464" s="315"/>
      <c r="J1464" s="315"/>
      <c r="K1464" s="315"/>
      <c r="L1464" s="415" t="s">
        <v>4123</v>
      </c>
      <c r="M1464" s="350"/>
      <c r="N1464" s="348" t="s">
        <v>4122</v>
      </c>
      <c r="O1464" s="49"/>
      <c r="P1464" s="76"/>
      <c r="Q1464" s="49"/>
      <c r="R1464" s="103"/>
      <c r="S1464" s="76" t="s">
        <v>1856</v>
      </c>
      <c r="T1464" s="76"/>
      <c r="U1464" s="89"/>
      <c r="V1464" s="158">
        <v>1</v>
      </c>
      <c r="W1464" s="408"/>
      <c r="X1464" s="143"/>
      <c r="Y1464" s="158" t="s">
        <v>4463</v>
      </c>
      <c r="Z1464" s="488" t="s">
        <v>4428</v>
      </c>
      <c r="AA1464" s="488"/>
      <c r="AB1464" s="488"/>
      <c r="AC1464" s="89"/>
      <c r="AD1464" s="89"/>
      <c r="AE1464" s="89"/>
      <c r="AF1464" s="89"/>
      <c r="AG1464" s="89"/>
      <c r="AH1464" s="89"/>
      <c r="AI1464" s="91"/>
      <c r="AJ1464" s="253"/>
      <c r="AK1464" s="91"/>
      <c r="AL1464" s="254"/>
      <c r="AM1464" s="93">
        <v>645098</v>
      </c>
      <c r="AN1464" s="93"/>
      <c r="AO1464" s="103" t="str">
        <f t="shared" si="942"/>
        <v>岐阜県揖斐郡揖斐川町上野１７３０－２－３</v>
      </c>
      <c r="AP1464" s="391"/>
      <c r="AQ1464" s="89"/>
      <c r="AR1464" s="93"/>
      <c r="AS1464" s="89"/>
      <c r="AT1464" s="93"/>
      <c r="AU1464" s="89"/>
      <c r="AV1464" s="93"/>
      <c r="AW1464" s="107"/>
      <c r="AX1464" s="103"/>
      <c r="AY1464" s="391">
        <f t="shared" si="943"/>
        <v>0</v>
      </c>
      <c r="AZ1464" s="93"/>
      <c r="BA1464" s="103"/>
      <c r="BB1464" s="48"/>
      <c r="BC1464" s="90"/>
      <c r="BD1464" s="89"/>
      <c r="BE1464" s="103"/>
      <c r="BF1464" s="103"/>
      <c r="BG1464" s="103"/>
      <c r="BH1464" s="103"/>
      <c r="BI1464" s="103"/>
      <c r="BJ1464" s="103"/>
      <c r="BK1464" s="103"/>
      <c r="BL1464" s="103"/>
      <c r="BM1464" s="103"/>
      <c r="BN1464" s="103"/>
      <c r="BO1464" s="103"/>
      <c r="BP1464" s="103"/>
      <c r="BQ1464" s="103"/>
      <c r="BR1464" s="103"/>
      <c r="BS1464" s="103"/>
      <c r="BT1464" s="378"/>
      <c r="BU1464" s="418"/>
      <c r="BV1464" s="492" t="s">
        <v>4481</v>
      </c>
    </row>
    <row r="1465" spans="1:75" ht="36.75" customHeight="1" x14ac:dyDescent="0.25">
      <c r="A1465" s="74"/>
      <c r="B1465" s="75"/>
      <c r="C1465" s="126"/>
      <c r="D1465" s="349" t="s">
        <v>4126</v>
      </c>
      <c r="E1465" s="349"/>
      <c r="F1465" s="315" t="s">
        <v>4130</v>
      </c>
      <c r="G1465" s="315"/>
      <c r="H1465" s="315"/>
      <c r="I1465" s="315"/>
      <c r="J1465" s="315"/>
      <c r="K1465" s="315"/>
      <c r="L1465" s="415" t="s">
        <v>4123</v>
      </c>
      <c r="M1465" s="350"/>
      <c r="N1465" s="348" t="s">
        <v>4129</v>
      </c>
      <c r="O1465" s="49"/>
      <c r="P1465" s="76"/>
      <c r="Q1465" s="49"/>
      <c r="R1465" s="103"/>
      <c r="S1465" s="76" t="s">
        <v>1856</v>
      </c>
      <c r="T1465" s="76"/>
      <c r="U1465" s="89"/>
      <c r="V1465" s="158">
        <v>1</v>
      </c>
      <c r="W1465" s="408"/>
      <c r="X1465" s="143"/>
      <c r="Y1465" s="158" t="s">
        <v>4463</v>
      </c>
      <c r="Z1465" s="488" t="s">
        <v>4428</v>
      </c>
      <c r="AA1465" s="488"/>
      <c r="AB1465" s="488"/>
      <c r="AC1465" s="89"/>
      <c r="AD1465" s="89"/>
      <c r="AE1465" s="89"/>
      <c r="AF1465" s="89"/>
      <c r="AG1465" s="89"/>
      <c r="AH1465" s="89"/>
      <c r="AI1465" s="91"/>
      <c r="AJ1465" s="253"/>
      <c r="AK1465" s="91"/>
      <c r="AL1465" s="254"/>
      <c r="AM1465" s="93">
        <v>618001</v>
      </c>
      <c r="AN1465" s="93"/>
      <c r="AO1465" s="103" t="str">
        <f t="shared" si="942"/>
        <v>岐阜県揖斐郡揖斐川町上野１７３０－２－１</v>
      </c>
      <c r="AP1465" s="391"/>
      <c r="AQ1465" s="89"/>
      <c r="AR1465" s="93"/>
      <c r="AS1465" s="89"/>
      <c r="AT1465" s="93"/>
      <c r="AU1465" s="89"/>
      <c r="AV1465" s="93"/>
      <c r="AW1465" s="107"/>
      <c r="AX1465" s="103"/>
      <c r="AY1465" s="391">
        <f t="shared" si="943"/>
        <v>0</v>
      </c>
      <c r="AZ1465" s="93"/>
      <c r="BA1465" s="103"/>
      <c r="BB1465" s="48"/>
      <c r="BC1465" s="90"/>
      <c r="BD1465" s="89"/>
      <c r="BE1465" s="103"/>
      <c r="BF1465" s="103"/>
      <c r="BG1465" s="103"/>
      <c r="BH1465" s="103"/>
      <c r="BI1465" s="103"/>
      <c r="BJ1465" s="103"/>
      <c r="BK1465" s="103"/>
      <c r="BL1465" s="103"/>
      <c r="BM1465" s="103"/>
      <c r="BN1465" s="103"/>
      <c r="BO1465" s="103"/>
      <c r="BP1465" s="103"/>
      <c r="BQ1465" s="103"/>
      <c r="BR1465" s="103"/>
      <c r="BS1465" s="103"/>
      <c r="BT1465" s="378"/>
      <c r="BU1465" s="418"/>
      <c r="BV1465" s="492" t="s">
        <v>4481</v>
      </c>
    </row>
    <row r="1466" spans="1:75" ht="36.75" customHeight="1" x14ac:dyDescent="0.25">
      <c r="A1466" s="74"/>
      <c r="B1466" s="75"/>
      <c r="C1466" s="126"/>
      <c r="D1466" s="349" t="s">
        <v>4126</v>
      </c>
      <c r="E1466" s="349"/>
      <c r="F1466" s="315" t="s">
        <v>4228</v>
      </c>
      <c r="G1466" s="315"/>
      <c r="H1466" s="315"/>
      <c r="I1466" s="315"/>
      <c r="J1466" s="315"/>
      <c r="K1466" s="315"/>
      <c r="L1466" s="415" t="s">
        <v>4135</v>
      </c>
      <c r="M1466" s="350"/>
      <c r="N1466" s="348"/>
      <c r="O1466" s="348"/>
      <c r="P1466" s="349"/>
      <c r="Q1466" s="348"/>
      <c r="R1466" s="351"/>
      <c r="S1466" s="352"/>
      <c r="T1466" s="349"/>
      <c r="U1466" s="253"/>
      <c r="V1466" s="353"/>
      <c r="W1466" s="406"/>
      <c r="X1466" s="354"/>
      <c r="Y1466" s="353"/>
      <c r="Z1466" s="488"/>
      <c r="AA1466" s="488"/>
      <c r="AB1466" s="488"/>
      <c r="AC1466" s="253"/>
      <c r="AD1466" s="253"/>
      <c r="AE1466" s="253"/>
      <c r="AF1466" s="253"/>
      <c r="AG1466" s="253"/>
      <c r="AH1466" s="253"/>
      <c r="AI1466" s="253"/>
      <c r="AJ1466" s="253"/>
      <c r="AK1466" s="253"/>
      <c r="AL1466" s="254"/>
      <c r="AM1466" s="355">
        <v>364560</v>
      </c>
      <c r="AN1466" s="93"/>
      <c r="AO1466" s="103">
        <f t="shared" si="942"/>
        <v>0</v>
      </c>
      <c r="AP1466" s="391"/>
      <c r="AQ1466" s="89"/>
      <c r="AR1466" s="93"/>
      <c r="AS1466" s="89"/>
      <c r="AT1466" s="93"/>
      <c r="AU1466" s="89"/>
      <c r="AV1466" s="93"/>
      <c r="AW1466" s="107"/>
      <c r="AX1466" s="103"/>
      <c r="AY1466" s="391">
        <f t="shared" si="943"/>
        <v>0</v>
      </c>
      <c r="AZ1466" s="93"/>
      <c r="BA1466" s="103"/>
      <c r="BB1466" s="48"/>
      <c r="BC1466" s="90"/>
      <c r="BD1466" s="89"/>
      <c r="BE1466" s="103"/>
      <c r="BF1466" s="103"/>
      <c r="BG1466" s="103"/>
      <c r="BH1466" s="103"/>
      <c r="BI1466" s="103"/>
      <c r="BJ1466" s="103"/>
      <c r="BK1466" s="103"/>
      <c r="BL1466" s="103"/>
      <c r="BM1466" s="103"/>
      <c r="BN1466" s="103"/>
      <c r="BO1466" s="103"/>
      <c r="BP1466" s="103"/>
      <c r="BQ1466" s="103"/>
      <c r="BR1466" s="103"/>
      <c r="BS1466" s="103"/>
      <c r="BT1466" s="378"/>
      <c r="BU1466" s="418"/>
      <c r="BV1466" s="492"/>
    </row>
    <row r="1467" spans="1:75" ht="36.75" customHeight="1" x14ac:dyDescent="0.25">
      <c r="A1467" s="74"/>
      <c r="B1467" s="75"/>
      <c r="C1467" s="126"/>
      <c r="D1467" s="349" t="s">
        <v>4126</v>
      </c>
      <c r="E1467" s="349"/>
      <c r="F1467" s="315" t="s">
        <v>4143</v>
      </c>
      <c r="G1467" s="315"/>
      <c r="H1467" s="315"/>
      <c r="I1467" s="315"/>
      <c r="J1467" s="315"/>
      <c r="K1467" s="315"/>
      <c r="L1467" s="415" t="s">
        <v>4142</v>
      </c>
      <c r="M1467" s="350"/>
      <c r="N1467" s="348" t="s">
        <v>4482</v>
      </c>
      <c r="O1467" s="49"/>
      <c r="P1467" s="76"/>
      <c r="Q1467" s="49"/>
      <c r="R1467" s="103"/>
      <c r="S1467" s="48" t="s">
        <v>4483</v>
      </c>
      <c r="T1467" s="76"/>
      <c r="U1467" s="89"/>
      <c r="V1467" s="158">
        <v>3</v>
      </c>
      <c r="W1467" s="408"/>
      <c r="X1467" s="143"/>
      <c r="Y1467" s="158" t="s">
        <v>4463</v>
      </c>
      <c r="Z1467" s="488" t="s">
        <v>4428</v>
      </c>
      <c r="AA1467" s="488"/>
      <c r="AB1467" s="488"/>
      <c r="AC1467" s="89"/>
      <c r="AD1467" s="89"/>
      <c r="AE1467" s="89"/>
      <c r="AF1467" s="89"/>
      <c r="AG1467" s="89"/>
      <c r="AH1467" s="89"/>
      <c r="AI1467" s="91"/>
      <c r="AJ1467" s="253"/>
      <c r="AK1467" s="91"/>
      <c r="AL1467" s="254"/>
      <c r="AM1467" s="355">
        <v>369960</v>
      </c>
      <c r="AN1467" s="93"/>
      <c r="AO1467" s="103" t="str">
        <f t="shared" si="942"/>
        <v>長野県下高井郡木島平村大字上木島４６０４－７３</v>
      </c>
      <c r="AP1467" s="391"/>
      <c r="AQ1467" s="89"/>
      <c r="AR1467" s="93"/>
      <c r="AS1467" s="89"/>
      <c r="AT1467" s="93"/>
      <c r="AU1467" s="89"/>
      <c r="AV1467" s="93"/>
      <c r="AW1467" s="107"/>
      <c r="AX1467" s="103"/>
      <c r="AY1467" s="391">
        <f t="shared" si="943"/>
        <v>0</v>
      </c>
      <c r="AZ1467" s="93"/>
      <c r="BA1467" s="103"/>
      <c r="BB1467" s="48"/>
      <c r="BC1467" s="90"/>
      <c r="BD1467" s="89"/>
      <c r="BE1467" s="103"/>
      <c r="BF1467" s="103"/>
      <c r="BG1467" s="103"/>
      <c r="BH1467" s="103"/>
      <c r="BI1467" s="103"/>
      <c r="BJ1467" s="103"/>
      <c r="BK1467" s="103"/>
      <c r="BL1467" s="103"/>
      <c r="BM1467" s="103"/>
      <c r="BN1467" s="103"/>
      <c r="BO1467" s="103"/>
      <c r="BP1467" s="103"/>
      <c r="BQ1467" s="103"/>
      <c r="BR1467" s="103"/>
      <c r="BS1467" s="103"/>
      <c r="BT1467" s="378"/>
      <c r="BU1467" s="418"/>
      <c r="BV1467" s="492" t="s">
        <v>4481</v>
      </c>
    </row>
    <row r="1468" spans="1:75" ht="36.75" customHeight="1" x14ac:dyDescent="0.25">
      <c r="A1468" s="74"/>
      <c r="B1468" s="75"/>
      <c r="C1468" s="126"/>
      <c r="D1468" s="349" t="s">
        <v>4126</v>
      </c>
      <c r="E1468" s="349"/>
      <c r="F1468" s="315" t="s">
        <v>4154</v>
      </c>
      <c r="G1468" s="315"/>
      <c r="H1468" s="315"/>
      <c r="I1468" s="315"/>
      <c r="J1468" s="315"/>
      <c r="K1468" s="315"/>
      <c r="L1468" s="415" t="s">
        <v>4153</v>
      </c>
      <c r="M1468" s="350"/>
      <c r="N1468" s="348" t="s">
        <v>4152</v>
      </c>
      <c r="O1468" s="348"/>
      <c r="P1468" s="349"/>
      <c r="Q1468" s="348"/>
      <c r="R1468" s="351"/>
      <c r="S1468" s="48" t="s">
        <v>4483</v>
      </c>
      <c r="T1468" s="349"/>
      <c r="U1468" s="253"/>
      <c r="V1468" s="353"/>
      <c r="W1468" s="406"/>
      <c r="X1468" s="354"/>
      <c r="Y1468" s="48" t="s">
        <v>4461</v>
      </c>
      <c r="Z1468" s="488" t="s">
        <v>4432</v>
      </c>
      <c r="AA1468" s="488"/>
      <c r="AB1468" s="488"/>
      <c r="AC1468" s="253"/>
      <c r="AD1468" s="253"/>
      <c r="AE1468" s="253"/>
      <c r="AF1468" s="253"/>
      <c r="AG1468" s="253"/>
      <c r="AH1468" s="253"/>
      <c r="AI1468" s="253"/>
      <c r="AJ1468" s="253"/>
      <c r="AK1468" s="253"/>
      <c r="AL1468" s="254"/>
      <c r="AM1468" s="355">
        <v>419539</v>
      </c>
      <c r="AN1468" s="93"/>
      <c r="AO1468" s="103" t="str">
        <f t="shared" si="942"/>
        <v>岐阜県高山市清見町巣野俣１３４２－２，４</v>
      </c>
      <c r="AP1468" s="391"/>
      <c r="AQ1468" s="89"/>
      <c r="AR1468" s="93">
        <v>419539</v>
      </c>
      <c r="AS1468" s="89"/>
      <c r="AT1468" s="93"/>
      <c r="AU1468" s="89"/>
      <c r="AV1468" s="93"/>
      <c r="AW1468" s="107"/>
      <c r="AX1468" s="103"/>
      <c r="AY1468" s="391">
        <f t="shared" si="943"/>
        <v>419539</v>
      </c>
      <c r="AZ1468" s="93">
        <v>0</v>
      </c>
      <c r="BA1468" s="103"/>
      <c r="BB1468" s="48"/>
      <c r="BC1468" s="90"/>
      <c r="BD1468" s="89"/>
      <c r="BE1468" s="103"/>
      <c r="BF1468" s="103"/>
      <c r="BG1468" s="103"/>
      <c r="BH1468" s="103"/>
      <c r="BI1468" s="103"/>
      <c r="BJ1468" s="103"/>
      <c r="BK1468" s="103"/>
      <c r="BL1468" s="103"/>
      <c r="BM1468" s="103"/>
      <c r="BN1468" s="103"/>
      <c r="BO1468" s="103"/>
      <c r="BP1468" s="103"/>
      <c r="BQ1468" s="103"/>
      <c r="BR1468" s="103"/>
      <c r="BS1468" s="103"/>
      <c r="BT1468" s="378"/>
      <c r="BU1468" s="418"/>
      <c r="BV1468" s="492"/>
    </row>
    <row r="1469" spans="1:75" ht="31.5" customHeight="1" x14ac:dyDescent="0.25">
      <c r="A1469" s="74"/>
      <c r="B1469" s="75"/>
      <c r="C1469" s="126"/>
      <c r="D1469" s="349" t="s">
        <v>4126</v>
      </c>
      <c r="E1469" s="349"/>
      <c r="F1469" s="315" t="s">
        <v>4156</v>
      </c>
      <c r="G1469" s="315"/>
      <c r="H1469" s="315"/>
      <c r="I1469" s="315"/>
      <c r="J1469" s="315"/>
      <c r="K1469" s="315"/>
      <c r="L1469" s="415" t="s">
        <v>4157</v>
      </c>
      <c r="M1469" s="350"/>
      <c r="N1469" s="348" t="s">
        <v>4155</v>
      </c>
      <c r="O1469" s="49"/>
      <c r="P1469" s="76"/>
      <c r="Q1469" s="49"/>
      <c r="R1469" s="103"/>
      <c r="S1469" s="48" t="s">
        <v>4483</v>
      </c>
      <c r="T1469" s="76"/>
      <c r="U1469" s="89"/>
      <c r="V1469" s="158">
        <v>1</v>
      </c>
      <c r="W1469" s="408"/>
      <c r="X1469" s="143"/>
      <c r="Y1469" s="158" t="s">
        <v>4463</v>
      </c>
      <c r="Z1469" s="488" t="s">
        <v>4428</v>
      </c>
      <c r="AA1469" s="488"/>
      <c r="AB1469" s="488"/>
      <c r="AC1469" s="89"/>
      <c r="AD1469" s="89"/>
      <c r="AE1469" s="89"/>
      <c r="AF1469" s="89"/>
      <c r="AG1469" s="89"/>
      <c r="AH1469" s="89"/>
      <c r="AI1469" s="91"/>
      <c r="AJ1469" s="253"/>
      <c r="AK1469" s="91"/>
      <c r="AL1469" s="254"/>
      <c r="AM1469" s="355">
        <v>399460</v>
      </c>
      <c r="AN1469" s="93"/>
      <c r="AO1469" s="103" t="str">
        <f t="shared" si="942"/>
        <v>長野県北佐久郡軽井沢町大字軽井沢字高瀬沢</v>
      </c>
      <c r="AP1469" s="391"/>
      <c r="AQ1469" s="89"/>
      <c r="AR1469" s="93"/>
      <c r="AS1469" s="89"/>
      <c r="AT1469" s="93"/>
      <c r="AU1469" s="89"/>
      <c r="AV1469" s="93"/>
      <c r="AW1469" s="107"/>
      <c r="AX1469" s="103"/>
      <c r="AY1469" s="391">
        <f t="shared" si="943"/>
        <v>0</v>
      </c>
      <c r="AZ1469" s="93"/>
      <c r="BA1469" s="103"/>
      <c r="BB1469" s="48"/>
      <c r="BC1469" s="90"/>
      <c r="BD1469" s="89"/>
      <c r="BE1469" s="103"/>
      <c r="BF1469" s="103"/>
      <c r="BG1469" s="103"/>
      <c r="BH1469" s="103"/>
      <c r="BI1469" s="103"/>
      <c r="BJ1469" s="103"/>
      <c r="BK1469" s="103"/>
      <c r="BL1469" s="103"/>
      <c r="BM1469" s="103"/>
      <c r="BN1469" s="103"/>
      <c r="BO1469" s="103"/>
      <c r="BP1469" s="103"/>
      <c r="BQ1469" s="103"/>
      <c r="BR1469" s="103"/>
      <c r="BS1469" s="103"/>
      <c r="BT1469" s="378"/>
      <c r="BU1469" s="418"/>
      <c r="BV1469" s="492" t="s">
        <v>4481</v>
      </c>
    </row>
    <row r="1470" spans="1:75" ht="31.5" customHeight="1" x14ac:dyDescent="0.25">
      <c r="A1470" s="321"/>
      <c r="B1470" s="75"/>
      <c r="C1470" s="126"/>
      <c r="D1470" s="349" t="s">
        <v>4126</v>
      </c>
      <c r="E1470" s="349"/>
      <c r="F1470" s="315" t="s">
        <v>4158</v>
      </c>
      <c r="G1470" s="315"/>
      <c r="H1470" s="315"/>
      <c r="I1470" s="315"/>
      <c r="J1470" s="315"/>
      <c r="K1470" s="315"/>
      <c r="L1470" s="415" t="s">
        <v>4151</v>
      </c>
      <c r="M1470" s="350"/>
      <c r="N1470" s="517" t="s">
        <v>4159</v>
      </c>
      <c r="O1470" s="348"/>
      <c r="P1470" s="349"/>
      <c r="Q1470" s="348"/>
      <c r="R1470" s="351"/>
      <c r="S1470" s="352" t="s">
        <v>4484</v>
      </c>
      <c r="T1470" s="349"/>
      <c r="U1470" s="253"/>
      <c r="V1470" s="353">
        <v>1</v>
      </c>
      <c r="W1470" s="406"/>
      <c r="X1470" s="354"/>
      <c r="Y1470" s="518" t="s">
        <v>4463</v>
      </c>
      <c r="Z1470" s="518" t="s">
        <v>4428</v>
      </c>
      <c r="AA1470" s="518" t="s">
        <v>4428</v>
      </c>
      <c r="AB1470" s="518" t="s">
        <v>4576</v>
      </c>
      <c r="AC1470" s="253"/>
      <c r="AD1470" s="253"/>
      <c r="AE1470" s="253"/>
      <c r="AF1470" s="253"/>
      <c r="AG1470" s="253"/>
      <c r="AH1470" s="253"/>
      <c r="AI1470" s="253"/>
      <c r="AJ1470" s="253"/>
      <c r="AK1470" s="253"/>
      <c r="AL1470" s="254"/>
      <c r="AM1470" s="519">
        <v>318694</v>
      </c>
      <c r="AN1470" s="336"/>
      <c r="AO1470" s="103" t="str">
        <f t="shared" si="942"/>
        <v>静岡県富士宮市青木平７５－１</v>
      </c>
      <c r="AP1470" s="391"/>
      <c r="AQ1470" s="89"/>
      <c r="AR1470" s="93"/>
      <c r="AS1470" s="89"/>
      <c r="AT1470" s="93"/>
      <c r="AU1470" s="89"/>
      <c r="AV1470" s="93"/>
      <c r="AW1470" s="107"/>
      <c r="AX1470" s="103"/>
      <c r="AY1470" s="409">
        <f t="shared" si="943"/>
        <v>0</v>
      </c>
      <c r="AZ1470" s="93"/>
      <c r="BA1470" s="103"/>
      <c r="BB1470" s="48"/>
      <c r="BC1470" s="90"/>
      <c r="BD1470" s="89"/>
      <c r="BE1470" s="103"/>
      <c r="BF1470" s="103"/>
      <c r="BG1470" s="103"/>
      <c r="BH1470" s="103"/>
      <c r="BI1470" s="103"/>
      <c r="BJ1470" s="103"/>
      <c r="BK1470" s="103"/>
      <c r="BL1470" s="103"/>
      <c r="BM1470" s="103"/>
      <c r="BN1470" s="103"/>
      <c r="BO1470" s="103"/>
      <c r="BP1470" s="103"/>
      <c r="BQ1470" s="103"/>
      <c r="BR1470" s="103"/>
      <c r="BS1470" s="103"/>
      <c r="BT1470" s="378"/>
      <c r="BU1470" s="418"/>
      <c r="BV1470" s="496" t="s">
        <v>4481</v>
      </c>
      <c r="BW1470" s="58" t="s">
        <v>4656</v>
      </c>
    </row>
    <row r="1471" spans="1:75" ht="31.5" customHeight="1" x14ac:dyDescent="0.25">
      <c r="A1471" s="74"/>
      <c r="B1471" s="75"/>
      <c r="C1471" s="126"/>
      <c r="D1471" s="349" t="s">
        <v>4126</v>
      </c>
      <c r="E1471" s="349"/>
      <c r="F1471" s="315" t="s">
        <v>4161</v>
      </c>
      <c r="G1471" s="315"/>
      <c r="H1471" s="315"/>
      <c r="I1471" s="315"/>
      <c r="J1471" s="315"/>
      <c r="K1471" s="315"/>
      <c r="L1471" s="415" t="s">
        <v>4151</v>
      </c>
      <c r="M1471" s="350"/>
      <c r="N1471" s="348" t="s">
        <v>4160</v>
      </c>
      <c r="O1471" s="348"/>
      <c r="P1471" s="349"/>
      <c r="Q1471" s="348"/>
      <c r="R1471" s="351"/>
      <c r="S1471" s="352" t="s">
        <v>4484</v>
      </c>
      <c r="T1471" s="349"/>
      <c r="U1471" s="253"/>
      <c r="V1471" s="353">
        <v>1</v>
      </c>
      <c r="W1471" s="406"/>
      <c r="X1471" s="354"/>
      <c r="Y1471" s="158" t="s">
        <v>4463</v>
      </c>
      <c r="Z1471" s="158" t="s">
        <v>4428</v>
      </c>
      <c r="AA1471" s="158" t="s">
        <v>4428</v>
      </c>
      <c r="AB1471" s="158" t="s">
        <v>4432</v>
      </c>
      <c r="AC1471" s="253"/>
      <c r="AD1471" s="253"/>
      <c r="AE1471" s="253"/>
      <c r="AF1471" s="253"/>
      <c r="AG1471" s="253"/>
      <c r="AH1471" s="253"/>
      <c r="AI1471" s="253"/>
      <c r="AJ1471" s="253"/>
      <c r="AK1471" s="253"/>
      <c r="AL1471" s="254"/>
      <c r="AM1471" s="355">
        <v>101632</v>
      </c>
      <c r="AN1471" s="93"/>
      <c r="AO1471" s="103" t="str">
        <f t="shared" si="942"/>
        <v>静岡県富士宮市青木平７５－２</v>
      </c>
      <c r="AP1471" s="391"/>
      <c r="AQ1471" s="89"/>
      <c r="AR1471" s="93"/>
      <c r="AS1471" s="89"/>
      <c r="AT1471" s="93"/>
      <c r="AU1471" s="89"/>
      <c r="AV1471" s="93"/>
      <c r="AW1471" s="107"/>
      <c r="AX1471" s="103"/>
      <c r="AY1471" s="391">
        <f t="shared" si="943"/>
        <v>0</v>
      </c>
      <c r="AZ1471" s="93"/>
      <c r="BA1471" s="103"/>
      <c r="BB1471" s="48"/>
      <c r="BC1471" s="90"/>
      <c r="BD1471" s="89"/>
      <c r="BE1471" s="103"/>
      <c r="BF1471" s="103"/>
      <c r="BG1471" s="103"/>
      <c r="BH1471" s="103"/>
      <c r="BI1471" s="103"/>
      <c r="BJ1471" s="103"/>
      <c r="BK1471" s="103"/>
      <c r="BL1471" s="103"/>
      <c r="BM1471" s="103"/>
      <c r="BN1471" s="103"/>
      <c r="BO1471" s="103"/>
      <c r="BP1471" s="103"/>
      <c r="BQ1471" s="103"/>
      <c r="BR1471" s="103"/>
      <c r="BS1471" s="103"/>
      <c r="BT1471" s="378"/>
      <c r="BU1471" s="418"/>
      <c r="BV1471" s="492" t="s">
        <v>4481</v>
      </c>
    </row>
    <row r="1472" spans="1:75" ht="31.5" customHeight="1" x14ac:dyDescent="0.25">
      <c r="A1472" s="74"/>
      <c r="B1472" s="75"/>
      <c r="C1472" s="126"/>
      <c r="D1472" s="349" t="s">
        <v>4126</v>
      </c>
      <c r="E1472" s="349"/>
      <c r="F1472" s="315" t="s">
        <v>4168</v>
      </c>
      <c r="G1472" s="315"/>
      <c r="H1472" s="315"/>
      <c r="I1472" s="315"/>
      <c r="J1472" s="315"/>
      <c r="K1472" s="315"/>
      <c r="L1472" s="415" t="s">
        <v>4167</v>
      </c>
      <c r="M1472" s="350"/>
      <c r="N1472" s="383" t="s">
        <v>4166</v>
      </c>
      <c r="O1472" s="348"/>
      <c r="P1472" s="349"/>
      <c r="Q1472" s="348"/>
      <c r="R1472" s="351"/>
      <c r="S1472" s="352" t="s">
        <v>4485</v>
      </c>
      <c r="T1472" s="349"/>
      <c r="U1472" s="253"/>
      <c r="V1472" s="353">
        <v>1</v>
      </c>
      <c r="W1472" s="406"/>
      <c r="X1472" s="354"/>
      <c r="Y1472" s="353" t="s">
        <v>4463</v>
      </c>
      <c r="Z1472" s="158" t="s">
        <v>4428</v>
      </c>
      <c r="AA1472" s="158" t="s">
        <v>4428</v>
      </c>
      <c r="AB1472" s="158" t="s">
        <v>4432</v>
      </c>
      <c r="AC1472" s="253"/>
      <c r="AD1472" s="253"/>
      <c r="AE1472" s="253"/>
      <c r="AF1472" s="253"/>
      <c r="AG1472" s="253"/>
      <c r="AH1472" s="253"/>
      <c r="AI1472" s="253"/>
      <c r="AJ1472" s="253"/>
      <c r="AK1472" s="253"/>
      <c r="AL1472" s="254"/>
      <c r="AM1472" s="355">
        <v>621967</v>
      </c>
      <c r="AN1472" s="93"/>
      <c r="AO1472" s="103" t="str">
        <f t="shared" si="942"/>
        <v>福岡県築上郡築上町大字越路１０－１</v>
      </c>
      <c r="AP1472" s="391"/>
      <c r="AQ1472" s="89"/>
      <c r="AR1472" s="93"/>
      <c r="AS1472" s="89"/>
      <c r="AT1472" s="93"/>
      <c r="AU1472" s="89"/>
      <c r="AV1472" s="93"/>
      <c r="AW1472" s="107"/>
      <c r="AX1472" s="103"/>
      <c r="AY1472" s="391">
        <f t="shared" si="943"/>
        <v>0</v>
      </c>
      <c r="AZ1472" s="93"/>
      <c r="BA1472" s="103"/>
      <c r="BB1472" s="48"/>
      <c r="BC1472" s="90"/>
      <c r="BD1472" s="89"/>
      <c r="BE1472" s="103"/>
      <c r="BF1472" s="103"/>
      <c r="BG1472" s="103"/>
      <c r="BH1472" s="103"/>
      <c r="BI1472" s="103"/>
      <c r="BJ1472" s="103"/>
      <c r="BK1472" s="103"/>
      <c r="BL1472" s="103"/>
      <c r="BM1472" s="103"/>
      <c r="BN1472" s="103"/>
      <c r="BO1472" s="103"/>
      <c r="BP1472" s="103"/>
      <c r="BQ1472" s="103"/>
      <c r="BR1472" s="103"/>
      <c r="BS1472" s="103"/>
      <c r="BT1472" s="378"/>
      <c r="BU1472" s="418"/>
      <c r="BV1472" s="492" t="s">
        <v>4481</v>
      </c>
    </row>
    <row r="1473" spans="1:74" ht="31.5" customHeight="1" x14ac:dyDescent="0.25">
      <c r="A1473" s="74"/>
      <c r="B1473" s="75"/>
      <c r="C1473" s="126"/>
      <c r="D1473" s="349" t="s">
        <v>4126</v>
      </c>
      <c r="E1473" s="76"/>
      <c r="F1473" s="315" t="s">
        <v>4170</v>
      </c>
      <c r="G1473" s="78"/>
      <c r="H1473" s="78"/>
      <c r="I1473" s="78"/>
      <c r="J1473" s="261"/>
      <c r="K1473" s="78"/>
      <c r="L1473" s="415" t="s">
        <v>4167</v>
      </c>
      <c r="M1473" s="77"/>
      <c r="N1473" s="383" t="s">
        <v>4169</v>
      </c>
      <c r="O1473" s="49"/>
      <c r="P1473" s="76"/>
      <c r="Q1473" s="49"/>
      <c r="R1473" s="103"/>
      <c r="S1473" s="48" t="s">
        <v>4485</v>
      </c>
      <c r="T1473" s="76"/>
      <c r="U1473" s="89"/>
      <c r="V1473" s="90">
        <v>1</v>
      </c>
      <c r="W1473" s="408"/>
      <c r="X1473" s="143"/>
      <c r="Y1473" s="90" t="s">
        <v>4463</v>
      </c>
      <c r="Z1473" s="158" t="s">
        <v>4428</v>
      </c>
      <c r="AA1473" s="158" t="s">
        <v>4428</v>
      </c>
      <c r="AB1473" s="158" t="s">
        <v>4432</v>
      </c>
      <c r="AC1473" s="89"/>
      <c r="AD1473" s="89"/>
      <c r="AE1473" s="89"/>
      <c r="AF1473" s="89"/>
      <c r="AG1473" s="89"/>
      <c r="AH1473" s="89"/>
      <c r="AI1473" s="91"/>
      <c r="AJ1473" s="253"/>
      <c r="AK1473" s="91"/>
      <c r="AL1473" s="254"/>
      <c r="AM1473" s="355">
        <v>20604</v>
      </c>
      <c r="AN1473" s="93"/>
      <c r="AO1473" s="103" t="str">
        <f t="shared" si="942"/>
        <v>福岡県築上郡築上町大字越路１０－2</v>
      </c>
      <c r="AP1473" s="391"/>
      <c r="AQ1473" s="89"/>
      <c r="AR1473" s="93"/>
      <c r="AS1473" s="89"/>
      <c r="AT1473" s="93"/>
      <c r="AU1473" s="89"/>
      <c r="AV1473" s="93"/>
      <c r="AW1473" s="107"/>
      <c r="AX1473" s="103"/>
      <c r="AY1473" s="391">
        <f t="shared" si="943"/>
        <v>0</v>
      </c>
      <c r="AZ1473" s="93"/>
      <c r="BA1473" s="103"/>
      <c r="BB1473" s="48"/>
      <c r="BC1473" s="90"/>
      <c r="BD1473" s="89"/>
      <c r="BE1473" s="103"/>
      <c r="BF1473" s="103"/>
      <c r="BG1473" s="103"/>
      <c r="BH1473" s="103"/>
      <c r="BI1473" s="103"/>
      <c r="BJ1473" s="103"/>
      <c r="BK1473" s="103"/>
      <c r="BL1473" s="103"/>
      <c r="BM1473" s="103"/>
      <c r="BN1473" s="103"/>
      <c r="BO1473" s="103"/>
      <c r="BP1473" s="103"/>
      <c r="BQ1473" s="103"/>
      <c r="BR1473" s="103"/>
      <c r="BS1473" s="103"/>
      <c r="BT1473" s="378"/>
      <c r="BU1473" s="418"/>
      <c r="BV1473" s="492" t="s">
        <v>4481</v>
      </c>
    </row>
    <row r="1474" spans="1:74" ht="31.5" customHeight="1" x14ac:dyDescent="0.25">
      <c r="A1474" s="74"/>
      <c r="B1474" s="75"/>
      <c r="C1474" s="126"/>
      <c r="D1474" s="349" t="s">
        <v>4126</v>
      </c>
      <c r="E1474" s="76"/>
      <c r="F1474" s="387" t="s">
        <v>4486</v>
      </c>
      <c r="G1474" s="78"/>
      <c r="H1474" s="78"/>
      <c r="I1474" s="78"/>
      <c r="J1474" s="261"/>
      <c r="K1474" s="78"/>
      <c r="L1474" s="415" t="s">
        <v>4145</v>
      </c>
      <c r="M1474" s="77"/>
      <c r="N1474" s="348" t="s">
        <v>4171</v>
      </c>
      <c r="O1474" s="49"/>
      <c r="P1474" s="76"/>
      <c r="Q1474" s="49"/>
      <c r="R1474" s="103"/>
      <c r="S1474" s="48" t="s">
        <v>4484</v>
      </c>
      <c r="T1474" s="76"/>
      <c r="U1474" s="89"/>
      <c r="V1474" s="158">
        <v>1</v>
      </c>
      <c r="W1474" s="408"/>
      <c r="X1474" s="143"/>
      <c r="Y1474" s="158" t="s">
        <v>4463</v>
      </c>
      <c r="Z1474" s="158" t="s">
        <v>4428</v>
      </c>
      <c r="AA1474" s="158" t="s">
        <v>4428</v>
      </c>
      <c r="AB1474" s="158" t="s">
        <v>4576</v>
      </c>
      <c r="AC1474" s="91" t="s">
        <v>4432</v>
      </c>
      <c r="AD1474" s="89"/>
      <c r="AE1474" s="89"/>
      <c r="AF1474" s="89"/>
      <c r="AG1474" s="89"/>
      <c r="AH1474" s="89"/>
      <c r="AI1474" s="91"/>
      <c r="AJ1474" s="253"/>
      <c r="AK1474" s="91"/>
      <c r="AL1474" s="254"/>
      <c r="AM1474" s="355">
        <v>1309988</v>
      </c>
      <c r="AN1474" s="93"/>
      <c r="AO1474" s="103" t="str">
        <f t="shared" si="942"/>
        <v>栃木県那須郡那須町大字寺子乙１９９６－９１</v>
      </c>
      <c r="AP1474" s="391"/>
      <c r="AQ1474" s="89"/>
      <c r="AR1474" s="93"/>
      <c r="AS1474" s="89"/>
      <c r="AT1474" s="93"/>
      <c r="AU1474" s="89"/>
      <c r="AV1474" s="93"/>
      <c r="AW1474" s="107"/>
      <c r="AX1474" s="103"/>
      <c r="AY1474" s="391">
        <f t="shared" si="943"/>
        <v>0</v>
      </c>
      <c r="AZ1474" s="95">
        <v>0</v>
      </c>
      <c r="BA1474" s="103"/>
      <c r="BB1474" s="48"/>
      <c r="BC1474" s="90"/>
      <c r="BD1474" s="89"/>
      <c r="BE1474" s="103"/>
      <c r="BF1474" s="103"/>
      <c r="BG1474" s="103"/>
      <c r="BH1474" s="103"/>
      <c r="BI1474" s="103"/>
      <c r="BJ1474" s="103"/>
      <c r="BK1474" s="103"/>
      <c r="BL1474" s="103"/>
      <c r="BM1474" s="103"/>
      <c r="BN1474" s="103"/>
      <c r="BO1474" s="103"/>
      <c r="BP1474" s="103"/>
      <c r="BQ1474" s="103"/>
      <c r="BR1474" s="103"/>
      <c r="BS1474" s="103"/>
      <c r="BT1474" s="378"/>
      <c r="BU1474" s="418"/>
      <c r="BV1474" s="492" t="s">
        <v>4481</v>
      </c>
    </row>
    <row r="1475" spans="1:74" ht="31.5" customHeight="1" x14ac:dyDescent="0.25">
      <c r="A1475" s="74"/>
      <c r="B1475" s="75"/>
      <c r="C1475" s="126"/>
      <c r="D1475" s="349" t="s">
        <v>4126</v>
      </c>
      <c r="E1475" s="349"/>
      <c r="F1475" s="315" t="s">
        <v>4193</v>
      </c>
      <c r="G1475" s="315"/>
      <c r="H1475" s="315"/>
      <c r="I1475" s="315"/>
      <c r="J1475" s="315"/>
      <c r="K1475" s="315"/>
      <c r="L1475" s="416" t="s">
        <v>4145</v>
      </c>
      <c r="M1475" s="350"/>
      <c r="N1475" s="384" t="s">
        <v>4192</v>
      </c>
      <c r="O1475" s="348"/>
      <c r="P1475" s="349"/>
      <c r="Q1475" s="348"/>
      <c r="R1475" s="351"/>
      <c r="S1475" s="48" t="s">
        <v>4484</v>
      </c>
      <c r="T1475" s="349"/>
      <c r="U1475" s="253"/>
      <c r="V1475" s="48">
        <v>1</v>
      </c>
      <c r="W1475" s="406"/>
      <c r="X1475" s="354"/>
      <c r="Y1475" s="48" t="s">
        <v>4461</v>
      </c>
      <c r="Z1475" s="158" t="s">
        <v>4432</v>
      </c>
      <c r="AA1475" s="158" t="s">
        <v>4428</v>
      </c>
      <c r="AB1475" s="158" t="s">
        <v>4432</v>
      </c>
      <c r="AC1475" s="91" t="s">
        <v>4490</v>
      </c>
      <c r="AD1475" s="253"/>
      <c r="AE1475" s="253"/>
      <c r="AF1475" s="253"/>
      <c r="AG1475" s="253"/>
      <c r="AH1475" s="253"/>
      <c r="AI1475" s="253"/>
      <c r="AJ1475" s="253"/>
      <c r="AK1475" s="253"/>
      <c r="AL1475" s="254"/>
      <c r="AM1475" s="355">
        <v>1033756</v>
      </c>
      <c r="AN1475" s="93"/>
      <c r="AO1475" s="103" t="str">
        <f t="shared" si="942"/>
        <v>栃木県那須塩原市戸田５１－２４</v>
      </c>
      <c r="AP1475" s="391"/>
      <c r="AQ1475" s="89"/>
      <c r="AR1475" s="93"/>
      <c r="AS1475" s="89"/>
      <c r="AT1475" s="93"/>
      <c r="AU1475" s="89"/>
      <c r="AV1475" s="93"/>
      <c r="AW1475" s="107"/>
      <c r="AX1475" s="103"/>
      <c r="AY1475" s="391">
        <f t="shared" si="943"/>
        <v>0</v>
      </c>
      <c r="AZ1475" s="95">
        <v>0</v>
      </c>
      <c r="BA1475" s="103"/>
      <c r="BB1475" s="48"/>
      <c r="BC1475" s="90"/>
      <c r="BD1475" s="89"/>
      <c r="BE1475" s="103"/>
      <c r="BF1475" s="103"/>
      <c r="BG1475" s="103"/>
      <c r="BH1475" s="103"/>
      <c r="BI1475" s="103"/>
      <c r="BJ1475" s="103"/>
      <c r="BK1475" s="103"/>
      <c r="BL1475" s="103"/>
      <c r="BM1475" s="103"/>
      <c r="BN1475" s="103"/>
      <c r="BO1475" s="103"/>
      <c r="BP1475" s="103"/>
      <c r="BQ1475" s="103"/>
      <c r="BR1475" s="103"/>
      <c r="BS1475" s="103"/>
      <c r="BT1475" s="378"/>
      <c r="BU1475" s="418"/>
      <c r="BV1475" s="492"/>
    </row>
    <row r="1476" spans="1:74" ht="31.5" customHeight="1" x14ac:dyDescent="0.25">
      <c r="A1476" s="74">
        <v>9</v>
      </c>
      <c r="B1476" s="75">
        <v>78</v>
      </c>
      <c r="C1476" s="49" t="s">
        <v>1810</v>
      </c>
      <c r="D1476" s="76" t="s">
        <v>4235</v>
      </c>
      <c r="E1476" s="48" t="s">
        <v>1180</v>
      </c>
      <c r="F1476" s="318" t="s">
        <v>4006</v>
      </c>
      <c r="G1476" s="318"/>
      <c r="H1476" s="87"/>
      <c r="I1476" s="87"/>
      <c r="J1476" s="109"/>
      <c r="K1476" s="87"/>
      <c r="L1476" s="87" t="s">
        <v>4231</v>
      </c>
      <c r="M1476" s="48" t="s">
        <v>2371</v>
      </c>
      <c r="N1476" s="49" t="s">
        <v>4005</v>
      </c>
      <c r="O1476" s="76"/>
      <c r="P1476" s="76"/>
      <c r="Q1476" s="49" t="s">
        <v>457</v>
      </c>
      <c r="R1476" s="49"/>
      <c r="S1476" s="76" t="s">
        <v>1854</v>
      </c>
      <c r="T1476" s="76" t="s">
        <v>449</v>
      </c>
      <c r="U1476" s="89"/>
      <c r="V1476" s="158">
        <v>1</v>
      </c>
      <c r="W1476" s="158" t="s">
        <v>4463</v>
      </c>
      <c r="X1476" s="174"/>
      <c r="Y1476" s="158" t="s">
        <v>4463</v>
      </c>
      <c r="Z1476" s="158" t="s">
        <v>4428</v>
      </c>
      <c r="AA1476" s="158" t="s">
        <v>4428</v>
      </c>
      <c r="AB1476" s="158" t="s">
        <v>4576</v>
      </c>
      <c r="AC1476" s="204" t="s">
        <v>4432</v>
      </c>
      <c r="AD1476" s="132">
        <v>42950</v>
      </c>
      <c r="AE1476" s="132">
        <v>41751</v>
      </c>
      <c r="AF1476" s="132" t="str">
        <f>+IF(AD1476=AE1476,"SAME","")</f>
        <v/>
      </c>
      <c r="AG1476" s="132">
        <f>+IF(AE1476="",AD1476,IF(AD1476&gt;AE1476,AE1476,AD1476))</f>
        <v>41751</v>
      </c>
      <c r="AH1476" s="132"/>
      <c r="AI1476" s="204"/>
      <c r="AJ1476" s="205"/>
      <c r="AK1476" s="211"/>
      <c r="AL1476" s="207"/>
      <c r="AM1476" s="208">
        <v>1309988</v>
      </c>
      <c r="AN1476" s="93"/>
      <c r="AO1476" s="49" t="str">
        <f t="shared" ref="AO1476:AO1496" si="944">N1476</f>
        <v>栃木県那須郡那須町寺子乙字入山１９９６－９１</v>
      </c>
      <c r="AP1476" s="208">
        <v>1309988</v>
      </c>
      <c r="AQ1476" s="89"/>
      <c r="AR1476" s="93"/>
      <c r="AS1476" s="89"/>
      <c r="AT1476" s="93"/>
      <c r="AU1476" s="89"/>
      <c r="AV1476" s="93"/>
      <c r="AW1476" s="107"/>
      <c r="AX1476" s="103"/>
      <c r="AY1476" s="391">
        <f t="shared" ref="AY1476:AY1489" si="945">AR1476+AT1476+AV1476+AX1476</f>
        <v>0</v>
      </c>
      <c r="AZ1476" s="95">
        <v>0</v>
      </c>
      <c r="BA1476" s="49" t="str">
        <f t="shared" ref="BA1476:BA1507" si="946">N1476</f>
        <v>栃木県那須郡那須町寺子乙字入山１９９６－９１</v>
      </c>
      <c r="BB1476" s="48">
        <f>V1476</f>
        <v>1</v>
      </c>
      <c r="BC1476" s="96" t="str">
        <f>Y1476</f>
        <v>有</v>
      </c>
      <c r="BD1476" s="89" t="str">
        <f>AC1476</f>
        <v>無</v>
      </c>
      <c r="BE1476" s="97">
        <f>IF(OR(AC1476="期限未記載",AC1476="期限超過"),AZ1476,0)</f>
        <v>0</v>
      </c>
      <c r="BF1476" s="97">
        <f>IF(AND(BD1476&lt;=43506,BD1476&lt;&gt;""),AZ1476,0)</f>
        <v>0</v>
      </c>
      <c r="BG1476" s="97">
        <f>IF(AND(BD1476&lt;=43511,BD1476&gt;=43507),AZ1476,0)</f>
        <v>0</v>
      </c>
      <c r="BH1476" s="97">
        <f>IF(AND(BD1476&lt;=43516,BD1476&gt;=43512),AZ1476,0)</f>
        <v>0</v>
      </c>
      <c r="BI1476" s="97">
        <f>IF(AND(BD1476&lt;=43521,BD1476&gt;=43517),AZ1476,0)</f>
        <v>0</v>
      </c>
      <c r="BJ1476" s="97">
        <f>IF(AND(BD1476&lt;=43524,BD1476&gt;=43522),AZ1476,0)</f>
        <v>0</v>
      </c>
      <c r="BK1476" s="97">
        <f>IF(AND(BD1476&lt;=43529,BD1476&gt;=43525),AZ1476,0)</f>
        <v>0</v>
      </c>
      <c r="BL1476" s="97">
        <f>IF(AND(BD1476&lt;=43534,BD1476&gt;=43530),AZ1476,0)</f>
        <v>0</v>
      </c>
      <c r="BM1476" s="97">
        <f>IF(AND(BD1476&lt;=43539,BD1476&gt;=43535),AZ1476,0)</f>
        <v>0</v>
      </c>
      <c r="BN1476" s="97">
        <f>IF(AND(BD1476&lt;=43544,BD1476&gt;=43540),AZ1476,0)</f>
        <v>0</v>
      </c>
      <c r="BO1476" s="97">
        <f>IF(AND(BD1476&lt;=43549,BD1476&gt;=43545),AZ1476,0)</f>
        <v>0</v>
      </c>
      <c r="BP1476" s="97">
        <f>IF(AND(BD1476&lt;=43555,BD1476&gt;=43550),AZ1476,0)</f>
        <v>0</v>
      </c>
      <c r="BQ1476" s="97">
        <f>IF(AND(BD1476&lt;=43560,BD1476&gt;=43556),AZ1476,0)</f>
        <v>0</v>
      </c>
      <c r="BR1476" s="97">
        <f>IF(AND($BD1476&lt;=43565,$BD1476&gt;=43561),$AZ1476,0)</f>
        <v>0</v>
      </c>
      <c r="BS1476" s="98">
        <f>AZ1476-SUM(BE1476:BR1476)</f>
        <v>0</v>
      </c>
      <c r="BU1476" s="100"/>
      <c r="BV1476" s="492" t="s">
        <v>4481</v>
      </c>
    </row>
    <row r="1477" spans="1:74" s="118" customFormat="1" ht="31.5" customHeight="1" x14ac:dyDescent="0.25">
      <c r="A1477" s="74">
        <v>24</v>
      </c>
      <c r="B1477" s="75">
        <v>688</v>
      </c>
      <c r="C1477" s="49" t="s">
        <v>2082</v>
      </c>
      <c r="D1477" s="349" t="s">
        <v>4234</v>
      </c>
      <c r="E1477" s="76" t="s">
        <v>1540</v>
      </c>
      <c r="F1477" s="380" t="s">
        <v>4175</v>
      </c>
      <c r="G1477" s="101"/>
      <c r="H1477" s="101"/>
      <c r="I1477" s="101"/>
      <c r="J1477" s="257"/>
      <c r="K1477" s="101"/>
      <c r="L1477" s="380" t="s">
        <v>4233</v>
      </c>
      <c r="M1477" s="76" t="s">
        <v>2371</v>
      </c>
      <c r="N1477" s="49" t="s">
        <v>4487</v>
      </c>
      <c r="O1477" s="49"/>
      <c r="P1477" s="76" t="str">
        <f>IF(COUNTIF(N1477,"*未確定*"),"番地未確定","")</f>
        <v/>
      </c>
      <c r="Q1477" s="102" t="s">
        <v>829</v>
      </c>
      <c r="R1477" s="49"/>
      <c r="S1477" s="48" t="s">
        <v>1856</v>
      </c>
      <c r="T1477" s="76" t="s">
        <v>37</v>
      </c>
      <c r="U1477" s="89"/>
      <c r="V1477" s="158">
        <v>1</v>
      </c>
      <c r="W1477" s="399">
        <f>(AM1477+AN1477)/V1477</f>
        <v>462960</v>
      </c>
      <c r="X1477" s="171" t="s">
        <v>3417</v>
      </c>
      <c r="Y1477" s="419" t="s">
        <v>4463</v>
      </c>
      <c r="Z1477" s="419" t="s">
        <v>4428</v>
      </c>
      <c r="AA1477" s="419" t="s">
        <v>4575</v>
      </c>
      <c r="AB1477" s="419" t="s">
        <v>4576</v>
      </c>
      <c r="AC1477" s="204" t="s">
        <v>4490</v>
      </c>
      <c r="AD1477" s="132">
        <v>42892</v>
      </c>
      <c r="AE1477" s="218">
        <v>42600</v>
      </c>
      <c r="AF1477" s="132" t="str">
        <f>+IF(AD1477=AE1477,"SAME","")</f>
        <v/>
      </c>
      <c r="AG1477" s="132">
        <f>+IF(AE1477="",AD1477,IF(AD1477&gt;AE1477,AE1477,AD1477))</f>
        <v>42600</v>
      </c>
      <c r="AH1477" s="218"/>
      <c r="AI1477" s="219"/>
      <c r="AJ1477" s="220"/>
      <c r="AK1477" s="206"/>
      <c r="AL1477" s="227"/>
      <c r="AM1477" s="208">
        <v>462960</v>
      </c>
      <c r="AN1477" s="93"/>
      <c r="AO1477" s="49" t="str">
        <f t="shared" si="944"/>
        <v>三重県多気郡大台町大ヶ所９３－７</v>
      </c>
      <c r="AP1477" s="208">
        <v>462960</v>
      </c>
      <c r="AQ1477" s="89"/>
      <c r="AR1477" s="93"/>
      <c r="AS1477" s="89"/>
      <c r="AT1477" s="93"/>
      <c r="AU1477" s="89"/>
      <c r="AV1477" s="93"/>
      <c r="AW1477" s="89"/>
      <c r="AX1477" s="103"/>
      <c r="AY1477" s="391">
        <f t="shared" si="945"/>
        <v>0</v>
      </c>
      <c r="AZ1477" s="95">
        <v>0</v>
      </c>
      <c r="BA1477" s="49" t="str">
        <f t="shared" si="946"/>
        <v>三重県多気郡大台町大ヶ所９３－７</v>
      </c>
      <c r="BB1477" s="48">
        <f>V1477</f>
        <v>1</v>
      </c>
      <c r="BC1477" s="96" t="str">
        <f>Y1477</f>
        <v>有</v>
      </c>
      <c r="BD1477" s="89" t="str">
        <f>AC1477</f>
        <v>支払済</v>
      </c>
      <c r="BE1477" s="97">
        <f>IF(OR(AC1477="期限未記載",AC1477="期限超過"),AZ1477,0)</f>
        <v>0</v>
      </c>
      <c r="BF1477" s="97">
        <f>IF(AND(BD1477&lt;=43506,BD1477&lt;&gt;""),AZ1477,0)</f>
        <v>0</v>
      </c>
      <c r="BG1477" s="97">
        <f>IF(AND(BD1477&lt;=43511,BD1477&gt;=43507),AZ1477,0)</f>
        <v>0</v>
      </c>
      <c r="BH1477" s="97">
        <f>IF(AND(BD1477&lt;=43516,BD1477&gt;=43512),AZ1477,0)</f>
        <v>0</v>
      </c>
      <c r="BI1477" s="97">
        <f>IF(AND(BD1477&lt;=43521,BD1477&gt;=43517),AZ1477,0)</f>
        <v>0</v>
      </c>
      <c r="BJ1477" s="97">
        <f>IF(AND(BD1477&lt;=43524,BD1477&gt;=43522),AZ1477,0)</f>
        <v>0</v>
      </c>
      <c r="BK1477" s="97">
        <f>IF(AND(BD1477&lt;=43529,BD1477&gt;=43525),AZ1477,0)</f>
        <v>0</v>
      </c>
      <c r="BL1477" s="97">
        <f>IF(AND(BD1477&lt;=43534,BD1477&gt;=43530),AZ1477,0)</f>
        <v>0</v>
      </c>
      <c r="BM1477" s="97">
        <f>IF(AND(BD1477&lt;=43539,BD1477&gt;=43535),AZ1477,0)</f>
        <v>0</v>
      </c>
      <c r="BN1477" s="97">
        <f>IF(AND(BD1477&lt;=43544,BD1477&gt;=43540),AZ1477,0)</f>
        <v>0</v>
      </c>
      <c r="BO1477" s="97">
        <f>IF(AND(BD1477&lt;=43549,BD1477&gt;=43545),AZ1477,0)</f>
        <v>0</v>
      </c>
      <c r="BP1477" s="97">
        <f>IF(AND(BD1477&lt;=43555,BD1477&gt;=43550),AZ1477,0)</f>
        <v>0</v>
      </c>
      <c r="BQ1477" s="97">
        <f>IF(AND(BD1477&lt;=43560,BD1477&gt;=43556),AZ1477,0)</f>
        <v>0</v>
      </c>
      <c r="BR1477" s="97">
        <f>IF(AND($BD1477&lt;=43565,$BD1477&gt;=43561),$AZ1477,0)</f>
        <v>0</v>
      </c>
      <c r="BS1477" s="98">
        <f>AZ1477-SUM(BE1477:BR1477)</f>
        <v>0</v>
      </c>
      <c r="BT1477" s="182"/>
      <c r="BV1477" s="492" t="s">
        <v>4488</v>
      </c>
    </row>
    <row r="1478" spans="1:74" ht="31.5" customHeight="1" x14ac:dyDescent="0.25">
      <c r="A1478" s="74"/>
      <c r="B1478" s="75"/>
      <c r="C1478" s="126" t="s">
        <v>4236</v>
      </c>
      <c r="D1478" s="349" t="s">
        <v>4240</v>
      </c>
      <c r="E1478" s="76"/>
      <c r="F1478" s="315" t="s">
        <v>4124</v>
      </c>
      <c r="G1478" s="315"/>
      <c r="H1478" s="315"/>
      <c r="I1478" s="315"/>
      <c r="J1478" s="315"/>
      <c r="K1478" s="315"/>
      <c r="L1478" s="315" t="s">
        <v>4238</v>
      </c>
      <c r="M1478" s="350"/>
      <c r="N1478" s="348" t="s">
        <v>4121</v>
      </c>
      <c r="O1478" s="49"/>
      <c r="P1478" s="76"/>
      <c r="Q1478" s="49"/>
      <c r="R1478" s="103"/>
      <c r="S1478" s="48" t="s">
        <v>4239</v>
      </c>
      <c r="T1478" s="76"/>
      <c r="U1478" s="89"/>
      <c r="V1478" s="158">
        <v>1</v>
      </c>
      <c r="W1478" s="408"/>
      <c r="X1478" s="143"/>
      <c r="Y1478" s="158" t="s">
        <v>4463</v>
      </c>
      <c r="Z1478" s="158" t="s">
        <v>4428</v>
      </c>
      <c r="AA1478" s="158" t="s">
        <v>4428</v>
      </c>
      <c r="AB1478" s="158" t="s">
        <v>4576</v>
      </c>
      <c r="AC1478" s="89" t="s">
        <v>4432</v>
      </c>
      <c r="AD1478" s="89">
        <v>43461</v>
      </c>
      <c r="AE1478" s="89"/>
      <c r="AF1478" s="89"/>
      <c r="AG1478" s="89"/>
      <c r="AH1478" s="89"/>
      <c r="AI1478" s="91"/>
      <c r="AJ1478" s="253"/>
      <c r="AK1478" s="91"/>
      <c r="AL1478" s="254"/>
      <c r="AM1478" s="93">
        <v>618001</v>
      </c>
      <c r="AN1478" s="93"/>
      <c r="AO1478" s="103" t="str">
        <f t="shared" si="944"/>
        <v>岐阜県揖斐郡揖斐川町上野１７３０－２－２</v>
      </c>
      <c r="AP1478" s="391">
        <v>618001</v>
      </c>
      <c r="AQ1478" s="89">
        <v>43483</v>
      </c>
      <c r="AR1478" s="93">
        <v>618001</v>
      </c>
      <c r="AS1478" s="89"/>
      <c r="AT1478" s="93"/>
      <c r="AU1478" s="89"/>
      <c r="AV1478" s="93"/>
      <c r="AW1478" s="107"/>
      <c r="AX1478" s="103"/>
      <c r="AY1478" s="391">
        <f t="shared" si="945"/>
        <v>618001</v>
      </c>
      <c r="AZ1478" s="93">
        <f t="shared" ref="AZ1478:AZ1488" si="947">IF(AM1478=0,"",AM1478-AR1478-AT1478-AV1478-AX1478)</f>
        <v>0</v>
      </c>
      <c r="BA1478" s="103" t="str">
        <f t="shared" si="946"/>
        <v>岐阜県揖斐郡揖斐川町上野１７３０－２－２</v>
      </c>
      <c r="BB1478" s="48"/>
      <c r="BC1478" s="90"/>
      <c r="BD1478" s="89"/>
      <c r="BE1478" s="103"/>
      <c r="BF1478" s="103"/>
      <c r="BG1478" s="103"/>
      <c r="BH1478" s="103"/>
      <c r="BI1478" s="103"/>
      <c r="BJ1478" s="103"/>
      <c r="BK1478" s="103"/>
      <c r="BL1478" s="103"/>
      <c r="BM1478" s="103"/>
      <c r="BN1478" s="103"/>
      <c r="BO1478" s="103"/>
      <c r="BP1478" s="103"/>
      <c r="BQ1478" s="103"/>
      <c r="BR1478" s="103"/>
      <c r="BS1478" s="103"/>
      <c r="BT1478" s="378"/>
      <c r="BU1478" s="418"/>
      <c r="BV1478" s="492" t="s">
        <v>4481</v>
      </c>
    </row>
    <row r="1479" spans="1:74" ht="31.5" customHeight="1" x14ac:dyDescent="0.25">
      <c r="A1479" s="74"/>
      <c r="B1479" s="75"/>
      <c r="C1479" s="126" t="s">
        <v>4236</v>
      </c>
      <c r="D1479" s="349" t="s">
        <v>4240</v>
      </c>
      <c r="E1479" s="76"/>
      <c r="F1479" s="315" t="s">
        <v>4125</v>
      </c>
      <c r="G1479" s="315"/>
      <c r="H1479" s="315"/>
      <c r="I1479" s="315"/>
      <c r="J1479" s="315"/>
      <c r="K1479" s="315"/>
      <c r="L1479" s="315" t="s">
        <v>4237</v>
      </c>
      <c r="M1479" s="350"/>
      <c r="N1479" s="348" t="s">
        <v>4122</v>
      </c>
      <c r="O1479" s="49"/>
      <c r="P1479" s="76"/>
      <c r="Q1479" s="49"/>
      <c r="R1479" s="103"/>
      <c r="S1479" s="48" t="s">
        <v>4239</v>
      </c>
      <c r="T1479" s="76"/>
      <c r="U1479" s="89"/>
      <c r="V1479" s="158">
        <v>1</v>
      </c>
      <c r="W1479" s="408"/>
      <c r="X1479" s="143"/>
      <c r="Y1479" s="158" t="s">
        <v>4463</v>
      </c>
      <c r="Z1479" s="158" t="s">
        <v>4428</v>
      </c>
      <c r="AA1479" s="158" t="s">
        <v>4428</v>
      </c>
      <c r="AB1479" s="158" t="s">
        <v>4576</v>
      </c>
      <c r="AC1479" s="89" t="s">
        <v>4432</v>
      </c>
      <c r="AD1479" s="89">
        <v>43461</v>
      </c>
      <c r="AE1479" s="89"/>
      <c r="AF1479" s="89"/>
      <c r="AG1479" s="89"/>
      <c r="AH1479" s="89"/>
      <c r="AI1479" s="91"/>
      <c r="AJ1479" s="253"/>
      <c r="AK1479" s="91"/>
      <c r="AL1479" s="254"/>
      <c r="AM1479" s="93">
        <v>645098</v>
      </c>
      <c r="AN1479" s="93"/>
      <c r="AO1479" s="103" t="str">
        <f t="shared" si="944"/>
        <v>岐阜県揖斐郡揖斐川町上野１７３０－２－３</v>
      </c>
      <c r="AP1479" s="391">
        <v>645098</v>
      </c>
      <c r="AQ1479" s="89">
        <v>43483</v>
      </c>
      <c r="AR1479" s="93">
        <v>645098</v>
      </c>
      <c r="AS1479" s="89"/>
      <c r="AT1479" s="93"/>
      <c r="AU1479" s="89"/>
      <c r="AV1479" s="93"/>
      <c r="AW1479" s="107"/>
      <c r="AX1479" s="103"/>
      <c r="AY1479" s="391">
        <f t="shared" si="945"/>
        <v>645098</v>
      </c>
      <c r="AZ1479" s="93">
        <f t="shared" si="947"/>
        <v>0</v>
      </c>
      <c r="BA1479" s="103" t="str">
        <f t="shared" si="946"/>
        <v>岐阜県揖斐郡揖斐川町上野１７３０－２－３</v>
      </c>
      <c r="BB1479" s="48"/>
      <c r="BC1479" s="90"/>
      <c r="BD1479" s="89"/>
      <c r="BE1479" s="103"/>
      <c r="BF1479" s="103"/>
      <c r="BG1479" s="103"/>
      <c r="BH1479" s="103"/>
      <c r="BI1479" s="103"/>
      <c r="BJ1479" s="103"/>
      <c r="BK1479" s="103"/>
      <c r="BL1479" s="103"/>
      <c r="BM1479" s="103"/>
      <c r="BN1479" s="103"/>
      <c r="BO1479" s="103"/>
      <c r="BP1479" s="103"/>
      <c r="BQ1479" s="103"/>
      <c r="BR1479" s="103"/>
      <c r="BS1479" s="103"/>
      <c r="BT1479" s="378"/>
      <c r="BU1479" s="418"/>
      <c r="BV1479" s="492" t="s">
        <v>4481</v>
      </c>
    </row>
    <row r="1480" spans="1:74" ht="31.5" customHeight="1" x14ac:dyDescent="0.25">
      <c r="A1480" s="74"/>
      <c r="B1480" s="75"/>
      <c r="C1480" s="126" t="s">
        <v>4236</v>
      </c>
      <c r="D1480" s="349" t="s">
        <v>4240</v>
      </c>
      <c r="E1480" s="349"/>
      <c r="F1480" s="315" t="s">
        <v>4130</v>
      </c>
      <c r="G1480" s="315"/>
      <c r="H1480" s="315"/>
      <c r="I1480" s="315"/>
      <c r="J1480" s="315"/>
      <c r="K1480" s="315"/>
      <c r="L1480" s="315" t="s">
        <v>4237</v>
      </c>
      <c r="M1480" s="350"/>
      <c r="N1480" s="348" t="s">
        <v>4129</v>
      </c>
      <c r="O1480" s="49"/>
      <c r="P1480" s="76"/>
      <c r="Q1480" s="49"/>
      <c r="R1480" s="103"/>
      <c r="S1480" s="48" t="s">
        <v>4239</v>
      </c>
      <c r="T1480" s="76"/>
      <c r="U1480" s="89"/>
      <c r="V1480" s="158">
        <v>1</v>
      </c>
      <c r="W1480" s="408"/>
      <c r="X1480" s="143"/>
      <c r="Y1480" s="158" t="s">
        <v>4463</v>
      </c>
      <c r="Z1480" s="158" t="s">
        <v>4428</v>
      </c>
      <c r="AA1480" s="158" t="s">
        <v>4428</v>
      </c>
      <c r="AB1480" s="158" t="s">
        <v>4576</v>
      </c>
      <c r="AC1480" s="89" t="s">
        <v>4432</v>
      </c>
      <c r="AD1480" s="89">
        <v>43461</v>
      </c>
      <c r="AE1480" s="89"/>
      <c r="AF1480" s="89"/>
      <c r="AG1480" s="89"/>
      <c r="AH1480" s="89"/>
      <c r="AI1480" s="91"/>
      <c r="AJ1480" s="253"/>
      <c r="AK1480" s="91"/>
      <c r="AL1480" s="254"/>
      <c r="AM1480" s="93">
        <v>618001</v>
      </c>
      <c r="AN1480" s="93"/>
      <c r="AO1480" s="103" t="str">
        <f t="shared" si="944"/>
        <v>岐阜県揖斐郡揖斐川町上野１７３０－２－１</v>
      </c>
      <c r="AP1480" s="391">
        <v>618001</v>
      </c>
      <c r="AQ1480" s="89">
        <v>43483</v>
      </c>
      <c r="AR1480" s="93">
        <v>618001</v>
      </c>
      <c r="AS1480" s="89"/>
      <c r="AT1480" s="93"/>
      <c r="AU1480" s="89"/>
      <c r="AV1480" s="93"/>
      <c r="AW1480" s="107"/>
      <c r="AX1480" s="103"/>
      <c r="AY1480" s="391">
        <f t="shared" si="945"/>
        <v>618001</v>
      </c>
      <c r="AZ1480" s="93">
        <f t="shared" si="947"/>
        <v>0</v>
      </c>
      <c r="BA1480" s="103" t="str">
        <f t="shared" si="946"/>
        <v>岐阜県揖斐郡揖斐川町上野１７３０－２－１</v>
      </c>
      <c r="BB1480" s="48"/>
      <c r="BC1480" s="90"/>
      <c r="BD1480" s="89"/>
      <c r="BE1480" s="103"/>
      <c r="BF1480" s="103"/>
      <c r="BG1480" s="103"/>
      <c r="BH1480" s="103"/>
      <c r="BI1480" s="103"/>
      <c r="BJ1480" s="103"/>
      <c r="BK1480" s="103"/>
      <c r="BL1480" s="103"/>
      <c r="BM1480" s="103"/>
      <c r="BN1480" s="103"/>
      <c r="BO1480" s="103"/>
      <c r="BP1480" s="103"/>
      <c r="BQ1480" s="103"/>
      <c r="BR1480" s="103"/>
      <c r="BS1480" s="103"/>
      <c r="BT1480" s="378"/>
      <c r="BU1480" s="418"/>
      <c r="BV1480" s="492" t="s">
        <v>4481</v>
      </c>
    </row>
    <row r="1481" spans="1:74" s="118" customFormat="1" ht="31.5" customHeight="1" x14ac:dyDescent="0.25">
      <c r="A1481" s="74">
        <v>22</v>
      </c>
      <c r="B1481" s="75">
        <v>459</v>
      </c>
      <c r="C1481" s="49" t="s">
        <v>378</v>
      </c>
      <c r="D1481" s="76" t="s">
        <v>4234</v>
      </c>
      <c r="E1481" s="48" t="s">
        <v>1115</v>
      </c>
      <c r="F1481" s="87" t="s">
        <v>4158</v>
      </c>
      <c r="G1481" s="87"/>
      <c r="H1481" s="87"/>
      <c r="I1481" s="87"/>
      <c r="J1481" s="109"/>
      <c r="K1481" s="87"/>
      <c r="L1481" s="87" t="s">
        <v>4246</v>
      </c>
      <c r="M1481" s="48" t="s">
        <v>2972</v>
      </c>
      <c r="N1481" s="49" t="s">
        <v>4489</v>
      </c>
      <c r="O1481" s="49"/>
      <c r="P1481" s="49"/>
      <c r="Q1481" s="88" t="s">
        <v>213</v>
      </c>
      <c r="R1481" s="49"/>
      <c r="S1481" s="76" t="s">
        <v>1854</v>
      </c>
      <c r="T1481" s="76" t="s">
        <v>133</v>
      </c>
      <c r="U1481" s="110"/>
      <c r="V1481" s="419">
        <v>1</v>
      </c>
      <c r="W1481" s="399">
        <v>318694</v>
      </c>
      <c r="X1481" s="171" t="s">
        <v>2525</v>
      </c>
      <c r="Y1481" s="158" t="s">
        <v>4463</v>
      </c>
      <c r="Z1481" s="158" t="s">
        <v>4428</v>
      </c>
      <c r="AA1481" s="158" t="s">
        <v>4575</v>
      </c>
      <c r="AB1481" s="158" t="s">
        <v>4576</v>
      </c>
      <c r="AC1481" s="121" t="s">
        <v>4490</v>
      </c>
      <c r="AD1481" s="132">
        <v>43484</v>
      </c>
      <c r="AE1481" s="132"/>
      <c r="AF1481" s="132" t="str">
        <f t="shared" ref="AF1481:AF1497" si="948">+IF(AD1481=AE1481,"SAME","")</f>
        <v/>
      </c>
      <c r="AG1481" s="132">
        <f t="shared" ref="AG1481:AG1498" si="949">+IF(AE1481="",AD1481,IF(AD1481&gt;AE1481,AE1481,AD1481))</f>
        <v>43484</v>
      </c>
      <c r="AH1481" s="132"/>
      <c r="AI1481" s="132"/>
      <c r="AJ1481" s="132"/>
      <c r="AK1481" s="112"/>
      <c r="AL1481" s="132"/>
      <c r="AM1481" s="213"/>
      <c r="AN1481" s="111">
        <v>831000</v>
      </c>
      <c r="AO1481" s="49" t="str">
        <f t="shared" si="944"/>
        <v>静岡県富士宮市青木平７５－１～２</v>
      </c>
      <c r="AP1481" s="208">
        <v>318694</v>
      </c>
      <c r="AQ1481" s="89"/>
      <c r="AR1481" s="93">
        <v>318694</v>
      </c>
      <c r="AS1481" s="89"/>
      <c r="AT1481" s="93"/>
      <c r="AU1481" s="89"/>
      <c r="AV1481" s="93"/>
      <c r="AW1481" s="107"/>
      <c r="AX1481" s="103"/>
      <c r="AY1481" s="391">
        <f t="shared" si="945"/>
        <v>318694</v>
      </c>
      <c r="AZ1481" s="95">
        <v>0</v>
      </c>
      <c r="BA1481" s="49" t="str">
        <f t="shared" si="946"/>
        <v>静岡県富士宮市青木平７５－１～２</v>
      </c>
      <c r="BB1481" s="48">
        <f t="shared" ref="BB1481:BB1504" si="950">V1481</f>
        <v>1</v>
      </c>
      <c r="BC1481" s="96" t="str">
        <f t="shared" ref="BC1481:BC1489" si="951">Y1481</f>
        <v>有</v>
      </c>
      <c r="BD1481" s="89" t="str">
        <f t="shared" ref="BD1481:BD1489" si="952">AC1481</f>
        <v>支払済</v>
      </c>
      <c r="BE1481" s="97">
        <f t="shared" ref="BE1481:BE1489" si="953">IF(OR(AC1481="期限未記載",AC1481="期限超過"),AZ1481,0)</f>
        <v>0</v>
      </c>
      <c r="BF1481" s="97">
        <f t="shared" ref="BF1481:BF1489" si="954">IF(AND(BD1481&lt;=43506,BD1481&lt;&gt;""),AZ1481,0)</f>
        <v>0</v>
      </c>
      <c r="BG1481" s="97">
        <f t="shared" ref="BG1481:BG1489" si="955">IF(AND(BD1481&lt;=43511,BD1481&gt;=43507),AZ1481,0)</f>
        <v>0</v>
      </c>
      <c r="BH1481" s="97">
        <f t="shared" ref="BH1481:BH1489" si="956">IF(AND(BD1481&lt;=43516,BD1481&gt;=43512),AZ1481,0)</f>
        <v>0</v>
      </c>
      <c r="BI1481" s="97">
        <f t="shared" ref="BI1481:BI1489" si="957">IF(AND(BD1481&lt;=43521,BD1481&gt;=43517),AZ1481,0)</f>
        <v>0</v>
      </c>
      <c r="BJ1481" s="97">
        <f t="shared" ref="BJ1481:BJ1489" si="958">IF(AND(BD1481&lt;=43524,BD1481&gt;=43522),AZ1481,0)</f>
        <v>0</v>
      </c>
      <c r="BK1481" s="97">
        <f t="shared" ref="BK1481:BK1489" si="959">IF(AND(BD1481&lt;=43529,BD1481&gt;=43525),AZ1481,0)</f>
        <v>0</v>
      </c>
      <c r="BL1481" s="97">
        <f t="shared" ref="BL1481:BL1489" si="960">IF(AND(BD1481&lt;=43534,BD1481&gt;=43530),AZ1481,0)</f>
        <v>0</v>
      </c>
      <c r="BM1481" s="97">
        <f t="shared" ref="BM1481:BM1489" si="961">IF(AND(BD1481&lt;=43539,BD1481&gt;=43535),AZ1481,0)</f>
        <v>0</v>
      </c>
      <c r="BN1481" s="97">
        <f t="shared" ref="BN1481:BN1489" si="962">IF(AND(BD1481&lt;=43544,BD1481&gt;=43540),AZ1481,0)</f>
        <v>0</v>
      </c>
      <c r="BO1481" s="97">
        <f t="shared" ref="BO1481:BO1489" si="963">IF(AND(BD1481&lt;=43549,BD1481&gt;=43545),AZ1481,0)</f>
        <v>0</v>
      </c>
      <c r="BP1481" s="97">
        <f t="shared" ref="BP1481:BP1489" si="964">IF(AND(BD1481&lt;=43555,BD1481&gt;=43550),AZ1481,0)</f>
        <v>0</v>
      </c>
      <c r="BQ1481" s="97">
        <f t="shared" ref="BQ1481:BQ1489" si="965">IF(AND(BD1481&lt;=43560,BD1481&gt;=43556),AZ1481,0)</f>
        <v>0</v>
      </c>
      <c r="BR1481" s="97">
        <f t="shared" ref="BR1481:BR1489" si="966">IF(AND($BD1481&lt;=43565,$BD1481&gt;=43561),$AZ1481,0)</f>
        <v>0</v>
      </c>
      <c r="BS1481" s="98">
        <f t="shared" ref="BS1481:BS1489" si="967">AZ1481-SUM(BE1481:BR1481)</f>
        <v>0</v>
      </c>
      <c r="BT1481" s="182"/>
      <c r="BV1481" s="492" t="s">
        <v>4481</v>
      </c>
    </row>
    <row r="1482" spans="1:74" s="118" customFormat="1" ht="31.5" customHeight="1" x14ac:dyDescent="0.25">
      <c r="A1482" s="74"/>
      <c r="B1482" s="75">
        <v>458</v>
      </c>
      <c r="C1482" s="49" t="s">
        <v>378</v>
      </c>
      <c r="D1482" s="76" t="s">
        <v>4234</v>
      </c>
      <c r="E1482" s="48" t="s">
        <v>1115</v>
      </c>
      <c r="F1482" s="87" t="s">
        <v>4161</v>
      </c>
      <c r="G1482" s="87"/>
      <c r="H1482" s="87"/>
      <c r="I1482" s="87"/>
      <c r="J1482" s="109"/>
      <c r="K1482" s="87"/>
      <c r="L1482" s="87" t="s">
        <v>4246</v>
      </c>
      <c r="M1482" s="48" t="s">
        <v>2972</v>
      </c>
      <c r="N1482" s="49" t="s">
        <v>1671</v>
      </c>
      <c r="O1482" s="49"/>
      <c r="P1482" s="76" t="str">
        <f t="shared" ref="P1482:P1488" si="968">IF(COUNTIF(N1482,"*未確定*"),"番地未確定","")</f>
        <v/>
      </c>
      <c r="Q1482" s="88" t="s">
        <v>754</v>
      </c>
      <c r="R1482" s="49"/>
      <c r="S1482" s="76" t="s">
        <v>1854</v>
      </c>
      <c r="T1482" s="76" t="s">
        <v>133</v>
      </c>
      <c r="U1482" s="89"/>
      <c r="V1482" s="158">
        <v>1</v>
      </c>
      <c r="W1482" s="399">
        <v>101632</v>
      </c>
      <c r="X1482" s="171" t="s">
        <v>2525</v>
      </c>
      <c r="Y1482" s="158" t="s">
        <v>4463</v>
      </c>
      <c r="Z1482" s="158" t="s">
        <v>4428</v>
      </c>
      <c r="AA1482" s="158" t="s">
        <v>4575</v>
      </c>
      <c r="AB1482" s="158" t="s">
        <v>4576</v>
      </c>
      <c r="AC1482" s="132" t="s">
        <v>4490</v>
      </c>
      <c r="AD1482" s="132">
        <v>43484</v>
      </c>
      <c r="AE1482" s="132" t="s">
        <v>4247</v>
      </c>
      <c r="AF1482" s="132" t="str">
        <f t="shared" si="948"/>
        <v/>
      </c>
      <c r="AG1482" s="132">
        <f t="shared" si="949"/>
        <v>43484</v>
      </c>
      <c r="AH1482" s="132"/>
      <c r="AI1482" s="204"/>
      <c r="AJ1482" s="205"/>
      <c r="AK1482" s="206"/>
      <c r="AL1482" s="207"/>
      <c r="AM1482" s="208"/>
      <c r="AN1482" s="93"/>
      <c r="AO1482" s="49" t="str">
        <f t="shared" si="944"/>
        <v>静岡県富士宮市青木平７５－１～２</v>
      </c>
      <c r="AP1482" s="208">
        <v>101632</v>
      </c>
      <c r="AQ1482" s="89"/>
      <c r="AR1482" s="93">
        <v>101632</v>
      </c>
      <c r="AS1482" s="89"/>
      <c r="AT1482" s="93"/>
      <c r="AU1482" s="89"/>
      <c r="AV1482" s="93"/>
      <c r="AW1482" s="89"/>
      <c r="AX1482" s="94"/>
      <c r="AY1482" s="391">
        <f t="shared" si="945"/>
        <v>101632</v>
      </c>
      <c r="AZ1482" s="95">
        <v>0</v>
      </c>
      <c r="BA1482" s="49" t="str">
        <f t="shared" si="946"/>
        <v>静岡県富士宮市青木平７５－１～２</v>
      </c>
      <c r="BB1482" s="48">
        <f t="shared" si="950"/>
        <v>1</v>
      </c>
      <c r="BC1482" s="96" t="str">
        <f t="shared" si="951"/>
        <v>有</v>
      </c>
      <c r="BD1482" s="89" t="str">
        <f t="shared" si="952"/>
        <v>支払済</v>
      </c>
      <c r="BE1482" s="97">
        <f t="shared" si="953"/>
        <v>0</v>
      </c>
      <c r="BF1482" s="97">
        <f t="shared" si="954"/>
        <v>0</v>
      </c>
      <c r="BG1482" s="97">
        <f t="shared" si="955"/>
        <v>0</v>
      </c>
      <c r="BH1482" s="97">
        <f t="shared" si="956"/>
        <v>0</v>
      </c>
      <c r="BI1482" s="97">
        <f t="shared" si="957"/>
        <v>0</v>
      </c>
      <c r="BJ1482" s="97">
        <f t="shared" si="958"/>
        <v>0</v>
      </c>
      <c r="BK1482" s="97">
        <f t="shared" si="959"/>
        <v>0</v>
      </c>
      <c r="BL1482" s="97">
        <f t="shared" si="960"/>
        <v>0</v>
      </c>
      <c r="BM1482" s="97">
        <f t="shared" si="961"/>
        <v>0</v>
      </c>
      <c r="BN1482" s="97">
        <f t="shared" si="962"/>
        <v>0</v>
      </c>
      <c r="BO1482" s="97">
        <f t="shared" si="963"/>
        <v>0</v>
      </c>
      <c r="BP1482" s="97">
        <f t="shared" si="964"/>
        <v>0</v>
      </c>
      <c r="BQ1482" s="97">
        <f t="shared" si="965"/>
        <v>0</v>
      </c>
      <c r="BR1482" s="97">
        <f t="shared" si="966"/>
        <v>0</v>
      </c>
      <c r="BS1482" s="98">
        <f t="shared" si="967"/>
        <v>0</v>
      </c>
      <c r="BT1482" s="182"/>
      <c r="BV1482" s="492" t="s">
        <v>4481</v>
      </c>
    </row>
    <row r="1483" spans="1:74" ht="31.5" customHeight="1" x14ac:dyDescent="0.25">
      <c r="A1483" s="74">
        <v>40</v>
      </c>
      <c r="B1483" s="75">
        <v>712</v>
      </c>
      <c r="C1483" s="114" t="s">
        <v>858</v>
      </c>
      <c r="D1483" s="76" t="s">
        <v>4234</v>
      </c>
      <c r="E1483" s="76" t="s">
        <v>1033</v>
      </c>
      <c r="F1483" s="101" t="s">
        <v>4168</v>
      </c>
      <c r="G1483" s="101"/>
      <c r="H1483" s="101"/>
      <c r="I1483" s="101"/>
      <c r="J1483" s="257"/>
      <c r="K1483" s="101"/>
      <c r="L1483" s="101" t="s">
        <v>4246</v>
      </c>
      <c r="M1483" s="77"/>
      <c r="N1483" s="114" t="s">
        <v>4166</v>
      </c>
      <c r="O1483" s="114"/>
      <c r="P1483" s="76" t="str">
        <f t="shared" si="968"/>
        <v/>
      </c>
      <c r="Q1483" s="102" t="s">
        <v>870</v>
      </c>
      <c r="R1483" s="103"/>
      <c r="S1483" s="48" t="s">
        <v>1853</v>
      </c>
      <c r="T1483" s="76" t="s">
        <v>860</v>
      </c>
      <c r="U1483" s="89">
        <v>42851</v>
      </c>
      <c r="V1483" s="158">
        <v>1</v>
      </c>
      <c r="W1483" s="399">
        <f>(AM1483+AN1483)/V1483</f>
        <v>621535</v>
      </c>
      <c r="X1483" s="171" t="s">
        <v>3600</v>
      </c>
      <c r="Y1483" s="158" t="s">
        <v>4463</v>
      </c>
      <c r="Z1483" s="158" t="s">
        <v>4428</v>
      </c>
      <c r="AA1483" s="158" t="s">
        <v>4575</v>
      </c>
      <c r="AB1483" s="158" t="s">
        <v>4576</v>
      </c>
      <c r="AC1483" s="132" t="str">
        <f t="shared" ref="AC1483:AC1489" si="969">IF(AZ1483=0,"【支払済】","")</f>
        <v>【支払済】</v>
      </c>
      <c r="AD1483" s="132">
        <v>42821</v>
      </c>
      <c r="AE1483" s="132">
        <v>42821</v>
      </c>
      <c r="AF1483" s="132" t="str">
        <f t="shared" si="948"/>
        <v>SAME</v>
      </c>
      <c r="AG1483" s="132">
        <f t="shared" si="949"/>
        <v>42821</v>
      </c>
      <c r="AH1483" s="132"/>
      <c r="AI1483" s="204"/>
      <c r="AJ1483" s="205"/>
      <c r="AK1483" s="211"/>
      <c r="AL1483" s="207"/>
      <c r="AM1483" s="208">
        <v>621535</v>
      </c>
      <c r="AN1483" s="93"/>
      <c r="AO1483" s="49" t="str">
        <f t="shared" si="944"/>
        <v>福岡県築上郡築上町大字越路１０－１</v>
      </c>
      <c r="AP1483" s="208">
        <v>621967</v>
      </c>
      <c r="AQ1483" s="89">
        <v>42851</v>
      </c>
      <c r="AR1483" s="93">
        <v>621535</v>
      </c>
      <c r="AS1483" s="89"/>
      <c r="AT1483" s="93"/>
      <c r="AU1483" s="89"/>
      <c r="AV1483" s="93"/>
      <c r="AW1483" s="107"/>
      <c r="AX1483" s="103"/>
      <c r="AY1483" s="391">
        <f t="shared" si="945"/>
        <v>621535</v>
      </c>
      <c r="AZ1483" s="95">
        <f t="shared" si="947"/>
        <v>0</v>
      </c>
      <c r="BA1483" s="49" t="str">
        <f t="shared" si="946"/>
        <v>福岡県築上郡築上町大字越路１０－１</v>
      </c>
      <c r="BB1483" s="48">
        <f t="shared" si="950"/>
        <v>1</v>
      </c>
      <c r="BC1483" s="96" t="str">
        <f t="shared" si="951"/>
        <v>有</v>
      </c>
      <c r="BD1483" s="89" t="str">
        <f t="shared" si="952"/>
        <v>【支払済】</v>
      </c>
      <c r="BE1483" s="97">
        <f t="shared" si="953"/>
        <v>0</v>
      </c>
      <c r="BF1483" s="97">
        <f t="shared" si="954"/>
        <v>0</v>
      </c>
      <c r="BG1483" s="97">
        <f t="shared" si="955"/>
        <v>0</v>
      </c>
      <c r="BH1483" s="97">
        <f t="shared" si="956"/>
        <v>0</v>
      </c>
      <c r="BI1483" s="97">
        <f t="shared" si="957"/>
        <v>0</v>
      </c>
      <c r="BJ1483" s="97">
        <f t="shared" si="958"/>
        <v>0</v>
      </c>
      <c r="BK1483" s="97">
        <f t="shared" si="959"/>
        <v>0</v>
      </c>
      <c r="BL1483" s="97">
        <f t="shared" si="960"/>
        <v>0</v>
      </c>
      <c r="BM1483" s="97">
        <f t="shared" si="961"/>
        <v>0</v>
      </c>
      <c r="BN1483" s="97">
        <f t="shared" si="962"/>
        <v>0</v>
      </c>
      <c r="BO1483" s="97">
        <f t="shared" si="963"/>
        <v>0</v>
      </c>
      <c r="BP1483" s="97">
        <f t="shared" si="964"/>
        <v>0</v>
      </c>
      <c r="BQ1483" s="97">
        <f t="shared" si="965"/>
        <v>0</v>
      </c>
      <c r="BR1483" s="97">
        <f t="shared" si="966"/>
        <v>0</v>
      </c>
      <c r="BS1483" s="98">
        <f t="shared" si="967"/>
        <v>0</v>
      </c>
      <c r="BT1483" s="183"/>
      <c r="BU1483" s="100"/>
      <c r="BV1483" s="492" t="s">
        <v>4481</v>
      </c>
    </row>
    <row r="1484" spans="1:74" ht="31.5" customHeight="1" x14ac:dyDescent="0.25">
      <c r="A1484" s="74">
        <v>40</v>
      </c>
      <c r="B1484" s="75">
        <v>712</v>
      </c>
      <c r="C1484" s="114" t="s">
        <v>858</v>
      </c>
      <c r="D1484" s="76" t="s">
        <v>4234</v>
      </c>
      <c r="E1484" s="76" t="s">
        <v>1033</v>
      </c>
      <c r="F1484" s="101" t="s">
        <v>4170</v>
      </c>
      <c r="G1484" s="101"/>
      <c r="H1484" s="101"/>
      <c r="I1484" s="101"/>
      <c r="J1484" s="257"/>
      <c r="K1484" s="101"/>
      <c r="L1484" s="101" t="s">
        <v>4246</v>
      </c>
      <c r="M1484" s="77"/>
      <c r="N1484" s="114" t="s">
        <v>4250</v>
      </c>
      <c r="O1484" s="114"/>
      <c r="P1484" s="76" t="str">
        <f t="shared" si="968"/>
        <v/>
      </c>
      <c r="Q1484" s="102" t="s">
        <v>870</v>
      </c>
      <c r="R1484" s="103"/>
      <c r="S1484" s="48" t="s">
        <v>1853</v>
      </c>
      <c r="T1484" s="76" t="s">
        <v>860</v>
      </c>
      <c r="U1484" s="89">
        <v>42851</v>
      </c>
      <c r="V1484" s="158">
        <v>1</v>
      </c>
      <c r="W1484" s="399">
        <f>(AM1484+AN1484)/V1484</f>
        <v>278162</v>
      </c>
      <c r="X1484" s="171" t="s">
        <v>3600</v>
      </c>
      <c r="Y1484" s="158" t="s">
        <v>4463</v>
      </c>
      <c r="Z1484" s="158" t="s">
        <v>4428</v>
      </c>
      <c r="AA1484" s="158" t="s">
        <v>4575</v>
      </c>
      <c r="AB1484" s="158" t="s">
        <v>4576</v>
      </c>
      <c r="AC1484" s="132" t="str">
        <f t="shared" si="969"/>
        <v>【支払済】</v>
      </c>
      <c r="AD1484" s="132">
        <v>42821</v>
      </c>
      <c r="AE1484" s="132">
        <v>42821</v>
      </c>
      <c r="AF1484" s="132" t="str">
        <f t="shared" si="948"/>
        <v>SAME</v>
      </c>
      <c r="AG1484" s="132">
        <f t="shared" si="949"/>
        <v>42821</v>
      </c>
      <c r="AH1484" s="132"/>
      <c r="AI1484" s="204"/>
      <c r="AJ1484" s="205"/>
      <c r="AK1484" s="211"/>
      <c r="AL1484" s="207"/>
      <c r="AM1484" s="208">
        <v>278162</v>
      </c>
      <c r="AN1484" s="93"/>
      <c r="AO1484" s="49" t="str">
        <f t="shared" si="944"/>
        <v>福岡県築上郡築上町大字越路１０－２</v>
      </c>
      <c r="AP1484" s="208">
        <v>278162</v>
      </c>
      <c r="AQ1484" s="89">
        <v>42851</v>
      </c>
      <c r="AR1484" s="93">
        <v>278162</v>
      </c>
      <c r="AS1484" s="89"/>
      <c r="AT1484" s="93"/>
      <c r="AU1484" s="89"/>
      <c r="AV1484" s="93"/>
      <c r="AW1484" s="107"/>
      <c r="AX1484" s="103"/>
      <c r="AY1484" s="391">
        <f t="shared" si="945"/>
        <v>278162</v>
      </c>
      <c r="AZ1484" s="95">
        <f t="shared" si="947"/>
        <v>0</v>
      </c>
      <c r="BA1484" s="49" t="str">
        <f t="shared" si="946"/>
        <v>福岡県築上郡築上町大字越路１０－２</v>
      </c>
      <c r="BB1484" s="48">
        <f t="shared" si="950"/>
        <v>1</v>
      </c>
      <c r="BC1484" s="96" t="str">
        <f t="shared" si="951"/>
        <v>有</v>
      </c>
      <c r="BD1484" s="89" t="str">
        <f t="shared" si="952"/>
        <v>【支払済】</v>
      </c>
      <c r="BE1484" s="97">
        <f t="shared" si="953"/>
        <v>0</v>
      </c>
      <c r="BF1484" s="97">
        <f t="shared" si="954"/>
        <v>0</v>
      </c>
      <c r="BG1484" s="97">
        <f t="shared" si="955"/>
        <v>0</v>
      </c>
      <c r="BH1484" s="97">
        <f t="shared" si="956"/>
        <v>0</v>
      </c>
      <c r="BI1484" s="97">
        <f t="shared" si="957"/>
        <v>0</v>
      </c>
      <c r="BJ1484" s="97">
        <f t="shared" si="958"/>
        <v>0</v>
      </c>
      <c r="BK1484" s="97">
        <f t="shared" si="959"/>
        <v>0</v>
      </c>
      <c r="BL1484" s="97">
        <f t="shared" si="960"/>
        <v>0</v>
      </c>
      <c r="BM1484" s="97">
        <f t="shared" si="961"/>
        <v>0</v>
      </c>
      <c r="BN1484" s="97">
        <f t="shared" si="962"/>
        <v>0</v>
      </c>
      <c r="BO1484" s="97">
        <f t="shared" si="963"/>
        <v>0</v>
      </c>
      <c r="BP1484" s="97">
        <f t="shared" si="964"/>
        <v>0</v>
      </c>
      <c r="BQ1484" s="97">
        <f t="shared" si="965"/>
        <v>0</v>
      </c>
      <c r="BR1484" s="97">
        <f t="shared" si="966"/>
        <v>0</v>
      </c>
      <c r="BS1484" s="98">
        <f t="shared" si="967"/>
        <v>0</v>
      </c>
      <c r="BT1484" s="183"/>
      <c r="BU1484" s="100"/>
      <c r="BV1484" s="492" t="s">
        <v>4481</v>
      </c>
    </row>
    <row r="1485" spans="1:74" ht="31.5" customHeight="1" x14ac:dyDescent="0.25">
      <c r="A1485" s="74">
        <v>22</v>
      </c>
      <c r="B1485" s="75">
        <v>456</v>
      </c>
      <c r="C1485" s="49" t="s">
        <v>378</v>
      </c>
      <c r="D1485" s="349" t="s">
        <v>4234</v>
      </c>
      <c r="E1485" s="48" t="s">
        <v>1117</v>
      </c>
      <c r="F1485" s="376" t="s">
        <v>4253</v>
      </c>
      <c r="G1485" s="376"/>
      <c r="H1485" s="376"/>
      <c r="I1485" s="376"/>
      <c r="J1485" s="376"/>
      <c r="K1485" s="376"/>
      <c r="L1485" s="376" t="s">
        <v>4246</v>
      </c>
      <c r="M1485" s="48" t="s">
        <v>2972</v>
      </c>
      <c r="N1485" s="49" t="s">
        <v>4254</v>
      </c>
      <c r="O1485" s="76" t="s">
        <v>3745</v>
      </c>
      <c r="P1485" s="76" t="str">
        <f t="shared" si="968"/>
        <v/>
      </c>
      <c r="Q1485" s="88" t="s">
        <v>752</v>
      </c>
      <c r="R1485" s="49"/>
      <c r="S1485" s="76" t="s">
        <v>1854</v>
      </c>
      <c r="T1485" s="76" t="s">
        <v>133</v>
      </c>
      <c r="U1485" s="89"/>
      <c r="V1485" s="158">
        <v>1</v>
      </c>
      <c r="W1485" s="399">
        <v>284284</v>
      </c>
      <c r="X1485" s="171" t="s">
        <v>3675</v>
      </c>
      <c r="Y1485" s="158" t="s">
        <v>4463</v>
      </c>
      <c r="Z1485" s="158" t="s">
        <v>4428</v>
      </c>
      <c r="AA1485" s="158" t="s">
        <v>4575</v>
      </c>
      <c r="AB1485" s="158" t="s">
        <v>4624</v>
      </c>
      <c r="AC1485" s="204" t="s">
        <v>4490</v>
      </c>
      <c r="AD1485" s="132"/>
      <c r="AE1485" s="132"/>
      <c r="AF1485" s="132" t="str">
        <f t="shared" si="948"/>
        <v>SAME</v>
      </c>
      <c r="AG1485" s="132">
        <f t="shared" si="949"/>
        <v>0</v>
      </c>
      <c r="AH1485" s="132"/>
      <c r="AI1485" s="204"/>
      <c r="AJ1485" s="205"/>
      <c r="AK1485" s="211"/>
      <c r="AL1485" s="207"/>
      <c r="AM1485" s="208">
        <v>284284</v>
      </c>
      <c r="AN1485" s="93"/>
      <c r="AO1485" s="49" t="str">
        <f t="shared" si="944"/>
        <v>静岡県富士宮市青木平４３－１</v>
      </c>
      <c r="AP1485" s="208">
        <v>284284</v>
      </c>
      <c r="AQ1485" s="89"/>
      <c r="AR1485" s="93"/>
      <c r="AS1485" s="89"/>
      <c r="AT1485" s="93"/>
      <c r="AU1485" s="89"/>
      <c r="AV1485" s="93"/>
      <c r="AW1485" s="89"/>
      <c r="AX1485" s="94"/>
      <c r="AY1485" s="391">
        <f t="shared" si="945"/>
        <v>0</v>
      </c>
      <c r="AZ1485" s="95">
        <v>0</v>
      </c>
      <c r="BA1485" s="49" t="str">
        <f t="shared" si="946"/>
        <v>静岡県富士宮市青木平４３－１</v>
      </c>
      <c r="BB1485" s="48">
        <f t="shared" si="950"/>
        <v>1</v>
      </c>
      <c r="BC1485" s="96" t="str">
        <f t="shared" si="951"/>
        <v>有</v>
      </c>
      <c r="BD1485" s="89" t="str">
        <f t="shared" si="952"/>
        <v>支払済</v>
      </c>
      <c r="BE1485" s="97">
        <f t="shared" si="953"/>
        <v>0</v>
      </c>
      <c r="BF1485" s="97">
        <f t="shared" si="954"/>
        <v>0</v>
      </c>
      <c r="BG1485" s="97">
        <f t="shared" si="955"/>
        <v>0</v>
      </c>
      <c r="BH1485" s="97">
        <f t="shared" si="956"/>
        <v>0</v>
      </c>
      <c r="BI1485" s="97">
        <f t="shared" si="957"/>
        <v>0</v>
      </c>
      <c r="BJ1485" s="97">
        <f t="shared" si="958"/>
        <v>0</v>
      </c>
      <c r="BK1485" s="97">
        <f t="shared" si="959"/>
        <v>0</v>
      </c>
      <c r="BL1485" s="97">
        <f t="shared" si="960"/>
        <v>0</v>
      </c>
      <c r="BM1485" s="97">
        <f t="shared" si="961"/>
        <v>0</v>
      </c>
      <c r="BN1485" s="97">
        <f t="shared" si="962"/>
        <v>0</v>
      </c>
      <c r="BO1485" s="97">
        <f t="shared" si="963"/>
        <v>0</v>
      </c>
      <c r="BP1485" s="97">
        <f t="shared" si="964"/>
        <v>0</v>
      </c>
      <c r="BQ1485" s="97">
        <f t="shared" si="965"/>
        <v>0</v>
      </c>
      <c r="BR1485" s="97">
        <f t="shared" si="966"/>
        <v>0</v>
      </c>
      <c r="BS1485" s="98">
        <f t="shared" si="967"/>
        <v>0</v>
      </c>
      <c r="BV1485" s="492" t="s">
        <v>4481</v>
      </c>
    </row>
    <row r="1486" spans="1:74" ht="31.5" customHeight="1" x14ac:dyDescent="0.25">
      <c r="A1486" s="74">
        <v>22</v>
      </c>
      <c r="B1486" s="75">
        <v>456</v>
      </c>
      <c r="C1486" s="49" t="s">
        <v>378</v>
      </c>
      <c r="D1486" s="349" t="s">
        <v>4234</v>
      </c>
      <c r="E1486" s="48" t="s">
        <v>1117</v>
      </c>
      <c r="F1486" s="376" t="s">
        <v>4252</v>
      </c>
      <c r="G1486" s="376"/>
      <c r="H1486" s="376"/>
      <c r="I1486" s="376"/>
      <c r="J1486" s="376"/>
      <c r="K1486" s="376"/>
      <c r="L1486" s="376" t="s">
        <v>4246</v>
      </c>
      <c r="M1486" s="48" t="s">
        <v>2972</v>
      </c>
      <c r="N1486" s="49" t="s">
        <v>4255</v>
      </c>
      <c r="O1486" s="76" t="s">
        <v>3745</v>
      </c>
      <c r="P1486" s="76" t="str">
        <f t="shared" si="968"/>
        <v/>
      </c>
      <c r="Q1486" s="88" t="s">
        <v>752</v>
      </c>
      <c r="R1486" s="49"/>
      <c r="S1486" s="76" t="s">
        <v>1854</v>
      </c>
      <c r="T1486" s="76" t="s">
        <v>133</v>
      </c>
      <c r="U1486" s="89"/>
      <c r="V1486" s="158">
        <v>1</v>
      </c>
      <c r="W1486" s="399">
        <v>704669</v>
      </c>
      <c r="X1486" s="171" t="s">
        <v>3675</v>
      </c>
      <c r="Y1486" s="158" t="s">
        <v>4463</v>
      </c>
      <c r="Z1486" s="158" t="s">
        <v>4428</v>
      </c>
      <c r="AA1486" s="158" t="s">
        <v>4623</v>
      </c>
      <c r="AB1486" s="158" t="s">
        <v>4624</v>
      </c>
      <c r="AC1486" s="204" t="s">
        <v>4490</v>
      </c>
      <c r="AD1486" s="132"/>
      <c r="AE1486" s="132"/>
      <c r="AF1486" s="132" t="str">
        <f t="shared" si="948"/>
        <v>SAME</v>
      </c>
      <c r="AG1486" s="132">
        <f t="shared" si="949"/>
        <v>0</v>
      </c>
      <c r="AH1486" s="132"/>
      <c r="AI1486" s="204"/>
      <c r="AJ1486" s="205"/>
      <c r="AK1486" s="211"/>
      <c r="AL1486" s="207"/>
      <c r="AM1486" s="208">
        <v>704669</v>
      </c>
      <c r="AN1486" s="93"/>
      <c r="AO1486" s="49" t="str">
        <f t="shared" si="944"/>
        <v>静岡県富士宮市青木平４３－２</v>
      </c>
      <c r="AP1486" s="208">
        <v>704669</v>
      </c>
      <c r="AQ1486" s="89"/>
      <c r="AR1486" s="93"/>
      <c r="AS1486" s="89"/>
      <c r="AT1486" s="93"/>
      <c r="AU1486" s="89"/>
      <c r="AV1486" s="93"/>
      <c r="AW1486" s="89"/>
      <c r="AX1486" s="94"/>
      <c r="AY1486" s="391">
        <f t="shared" si="945"/>
        <v>0</v>
      </c>
      <c r="AZ1486" s="95">
        <v>0</v>
      </c>
      <c r="BA1486" s="49" t="str">
        <f t="shared" si="946"/>
        <v>静岡県富士宮市青木平４３－２</v>
      </c>
      <c r="BB1486" s="48">
        <f t="shared" si="950"/>
        <v>1</v>
      </c>
      <c r="BC1486" s="96" t="str">
        <f t="shared" si="951"/>
        <v>有</v>
      </c>
      <c r="BD1486" s="89" t="str">
        <f t="shared" si="952"/>
        <v>支払済</v>
      </c>
      <c r="BE1486" s="97">
        <f t="shared" si="953"/>
        <v>0</v>
      </c>
      <c r="BF1486" s="97">
        <f t="shared" si="954"/>
        <v>0</v>
      </c>
      <c r="BG1486" s="97">
        <f t="shared" si="955"/>
        <v>0</v>
      </c>
      <c r="BH1486" s="97">
        <f t="shared" si="956"/>
        <v>0</v>
      </c>
      <c r="BI1486" s="97">
        <f t="shared" si="957"/>
        <v>0</v>
      </c>
      <c r="BJ1486" s="97">
        <f t="shared" si="958"/>
        <v>0</v>
      </c>
      <c r="BK1486" s="97">
        <f t="shared" si="959"/>
        <v>0</v>
      </c>
      <c r="BL1486" s="97">
        <f t="shared" si="960"/>
        <v>0</v>
      </c>
      <c r="BM1486" s="97">
        <f t="shared" si="961"/>
        <v>0</v>
      </c>
      <c r="BN1486" s="97">
        <f t="shared" si="962"/>
        <v>0</v>
      </c>
      <c r="BO1486" s="97">
        <f t="shared" si="963"/>
        <v>0</v>
      </c>
      <c r="BP1486" s="97">
        <f t="shared" si="964"/>
        <v>0</v>
      </c>
      <c r="BQ1486" s="97">
        <f t="shared" si="965"/>
        <v>0</v>
      </c>
      <c r="BR1486" s="97">
        <f t="shared" si="966"/>
        <v>0</v>
      </c>
      <c r="BS1486" s="98">
        <f t="shared" si="967"/>
        <v>0</v>
      </c>
      <c r="BV1486" s="492" t="s">
        <v>4481</v>
      </c>
    </row>
    <row r="1487" spans="1:74" ht="31.5" customHeight="1" x14ac:dyDescent="0.25">
      <c r="A1487" s="74">
        <v>22</v>
      </c>
      <c r="B1487" s="75">
        <v>456</v>
      </c>
      <c r="C1487" s="49" t="s">
        <v>378</v>
      </c>
      <c r="D1487" s="349" t="s">
        <v>4234</v>
      </c>
      <c r="E1487" s="48" t="s">
        <v>1117</v>
      </c>
      <c r="F1487" s="376" t="s">
        <v>4253</v>
      </c>
      <c r="G1487" s="376"/>
      <c r="H1487" s="376"/>
      <c r="I1487" s="376"/>
      <c r="J1487" s="376"/>
      <c r="K1487" s="376"/>
      <c r="L1487" s="376" t="s">
        <v>4256</v>
      </c>
      <c r="M1487" s="48" t="s">
        <v>2972</v>
      </c>
      <c r="N1487" s="49" t="s">
        <v>4254</v>
      </c>
      <c r="O1487" s="76" t="s">
        <v>3745</v>
      </c>
      <c r="P1487" s="76" t="str">
        <f t="shared" si="968"/>
        <v/>
      </c>
      <c r="Q1487" s="88" t="s">
        <v>752</v>
      </c>
      <c r="R1487" s="49"/>
      <c r="S1487" s="76" t="s">
        <v>1854</v>
      </c>
      <c r="T1487" s="76" t="s">
        <v>133</v>
      </c>
      <c r="U1487" s="89"/>
      <c r="V1487" s="158">
        <v>1</v>
      </c>
      <c r="W1487" s="399">
        <v>284284</v>
      </c>
      <c r="X1487" s="171" t="s">
        <v>3675</v>
      </c>
      <c r="Y1487" s="158" t="s">
        <v>4463</v>
      </c>
      <c r="Z1487" s="158" t="s">
        <v>4428</v>
      </c>
      <c r="AA1487" s="158" t="s">
        <v>4623</v>
      </c>
      <c r="AB1487" s="158" t="s">
        <v>4624</v>
      </c>
      <c r="AC1487" s="204" t="s">
        <v>4490</v>
      </c>
      <c r="AD1487" s="132">
        <v>43484</v>
      </c>
      <c r="AE1487" s="132"/>
      <c r="AF1487" s="132" t="str">
        <f t="shared" si="948"/>
        <v/>
      </c>
      <c r="AG1487" s="132">
        <f t="shared" si="949"/>
        <v>43484</v>
      </c>
      <c r="AH1487" s="132"/>
      <c r="AI1487" s="204"/>
      <c r="AJ1487" s="205"/>
      <c r="AK1487" s="211"/>
      <c r="AL1487" s="207"/>
      <c r="AM1487" s="208">
        <v>284284</v>
      </c>
      <c r="AN1487" s="93"/>
      <c r="AO1487" s="49" t="str">
        <f t="shared" si="944"/>
        <v>静岡県富士宮市青木平４３－１</v>
      </c>
      <c r="AP1487" s="208">
        <v>284284</v>
      </c>
      <c r="AQ1487" s="89">
        <v>43484</v>
      </c>
      <c r="AR1487" s="93">
        <v>284284</v>
      </c>
      <c r="AS1487" s="89"/>
      <c r="AT1487" s="93"/>
      <c r="AU1487" s="89"/>
      <c r="AV1487" s="93"/>
      <c r="AW1487" s="89"/>
      <c r="AX1487" s="94"/>
      <c r="AY1487" s="391">
        <f t="shared" si="945"/>
        <v>284284</v>
      </c>
      <c r="AZ1487" s="95">
        <v>0</v>
      </c>
      <c r="BA1487" s="49" t="str">
        <f t="shared" si="946"/>
        <v>静岡県富士宮市青木平４３－１</v>
      </c>
      <c r="BB1487" s="48">
        <f t="shared" si="950"/>
        <v>1</v>
      </c>
      <c r="BC1487" s="96" t="str">
        <f t="shared" si="951"/>
        <v>有</v>
      </c>
      <c r="BD1487" s="89" t="str">
        <f t="shared" si="952"/>
        <v>支払済</v>
      </c>
      <c r="BE1487" s="97">
        <f t="shared" si="953"/>
        <v>0</v>
      </c>
      <c r="BF1487" s="97">
        <f t="shared" si="954"/>
        <v>0</v>
      </c>
      <c r="BG1487" s="97">
        <f t="shared" si="955"/>
        <v>0</v>
      </c>
      <c r="BH1487" s="97">
        <f t="shared" si="956"/>
        <v>0</v>
      </c>
      <c r="BI1487" s="97">
        <f t="shared" si="957"/>
        <v>0</v>
      </c>
      <c r="BJ1487" s="97">
        <f t="shared" si="958"/>
        <v>0</v>
      </c>
      <c r="BK1487" s="97">
        <f t="shared" si="959"/>
        <v>0</v>
      </c>
      <c r="BL1487" s="97">
        <f t="shared" si="960"/>
        <v>0</v>
      </c>
      <c r="BM1487" s="97">
        <f t="shared" si="961"/>
        <v>0</v>
      </c>
      <c r="BN1487" s="97">
        <f t="shared" si="962"/>
        <v>0</v>
      </c>
      <c r="BO1487" s="97">
        <f t="shared" si="963"/>
        <v>0</v>
      </c>
      <c r="BP1487" s="97">
        <f t="shared" si="964"/>
        <v>0</v>
      </c>
      <c r="BQ1487" s="97">
        <f t="shared" si="965"/>
        <v>0</v>
      </c>
      <c r="BR1487" s="97">
        <f t="shared" si="966"/>
        <v>0</v>
      </c>
      <c r="BS1487" s="98">
        <f t="shared" si="967"/>
        <v>0</v>
      </c>
      <c r="BV1487" s="492" t="s">
        <v>4481</v>
      </c>
    </row>
    <row r="1488" spans="1:74" ht="31.5" customHeight="1" x14ac:dyDescent="0.25">
      <c r="A1488" s="74">
        <v>22</v>
      </c>
      <c r="B1488" s="75">
        <v>456</v>
      </c>
      <c r="C1488" s="49" t="s">
        <v>378</v>
      </c>
      <c r="D1488" s="349" t="s">
        <v>4234</v>
      </c>
      <c r="E1488" s="48" t="s">
        <v>1117</v>
      </c>
      <c r="F1488" s="376" t="s">
        <v>4252</v>
      </c>
      <c r="G1488" s="376"/>
      <c r="H1488" s="376"/>
      <c r="I1488" s="376"/>
      <c r="J1488" s="376"/>
      <c r="K1488" s="376"/>
      <c r="L1488" s="376" t="s">
        <v>4256</v>
      </c>
      <c r="M1488" s="48" t="s">
        <v>2972</v>
      </c>
      <c r="N1488" s="49" t="s">
        <v>4255</v>
      </c>
      <c r="O1488" s="76" t="s">
        <v>3745</v>
      </c>
      <c r="P1488" s="76" t="str">
        <f t="shared" si="968"/>
        <v/>
      </c>
      <c r="Q1488" s="88" t="s">
        <v>752</v>
      </c>
      <c r="R1488" s="49"/>
      <c r="S1488" s="76" t="s">
        <v>1854</v>
      </c>
      <c r="T1488" s="76" t="s">
        <v>133</v>
      </c>
      <c r="U1488" s="89"/>
      <c r="V1488" s="158">
        <v>1</v>
      </c>
      <c r="W1488" s="399">
        <v>704669</v>
      </c>
      <c r="X1488" s="171" t="s">
        <v>3675</v>
      </c>
      <c r="Y1488" s="158" t="s">
        <v>4463</v>
      </c>
      <c r="Z1488" s="158" t="s">
        <v>4428</v>
      </c>
      <c r="AA1488" s="158" t="s">
        <v>4623</v>
      </c>
      <c r="AB1488" s="158" t="s">
        <v>4624</v>
      </c>
      <c r="AC1488" s="132" t="str">
        <f t="shared" si="969"/>
        <v>【支払済】</v>
      </c>
      <c r="AD1488" s="132">
        <v>43484</v>
      </c>
      <c r="AE1488" s="132"/>
      <c r="AF1488" s="132" t="str">
        <f t="shared" si="948"/>
        <v/>
      </c>
      <c r="AG1488" s="132">
        <f t="shared" si="949"/>
        <v>43484</v>
      </c>
      <c r="AH1488" s="132"/>
      <c r="AI1488" s="204"/>
      <c r="AJ1488" s="205"/>
      <c r="AK1488" s="211"/>
      <c r="AL1488" s="207"/>
      <c r="AM1488" s="208">
        <v>704699</v>
      </c>
      <c r="AN1488" s="93"/>
      <c r="AO1488" s="49" t="str">
        <f t="shared" si="944"/>
        <v>静岡県富士宮市青木平４３－２</v>
      </c>
      <c r="AP1488" s="208">
        <v>704699</v>
      </c>
      <c r="AQ1488" s="89">
        <v>43484</v>
      </c>
      <c r="AR1488" s="93">
        <v>704699</v>
      </c>
      <c r="AS1488" s="89"/>
      <c r="AT1488" s="93"/>
      <c r="AU1488" s="89"/>
      <c r="AV1488" s="93"/>
      <c r="AW1488" s="89"/>
      <c r="AX1488" s="94"/>
      <c r="AY1488" s="391">
        <f t="shared" si="945"/>
        <v>704699</v>
      </c>
      <c r="AZ1488" s="95">
        <f t="shared" si="947"/>
        <v>0</v>
      </c>
      <c r="BA1488" s="49" t="str">
        <f t="shared" si="946"/>
        <v>静岡県富士宮市青木平４３－２</v>
      </c>
      <c r="BB1488" s="48">
        <f t="shared" si="950"/>
        <v>1</v>
      </c>
      <c r="BC1488" s="96" t="str">
        <f t="shared" si="951"/>
        <v>有</v>
      </c>
      <c r="BD1488" s="89" t="str">
        <f t="shared" si="952"/>
        <v>【支払済】</v>
      </c>
      <c r="BE1488" s="97">
        <f t="shared" si="953"/>
        <v>0</v>
      </c>
      <c r="BF1488" s="97">
        <f t="shared" si="954"/>
        <v>0</v>
      </c>
      <c r="BG1488" s="97">
        <f t="shared" si="955"/>
        <v>0</v>
      </c>
      <c r="BH1488" s="97">
        <f t="shared" si="956"/>
        <v>0</v>
      </c>
      <c r="BI1488" s="97">
        <f t="shared" si="957"/>
        <v>0</v>
      </c>
      <c r="BJ1488" s="97">
        <f t="shared" si="958"/>
        <v>0</v>
      </c>
      <c r="BK1488" s="97">
        <f t="shared" si="959"/>
        <v>0</v>
      </c>
      <c r="BL1488" s="97">
        <f t="shared" si="960"/>
        <v>0</v>
      </c>
      <c r="BM1488" s="97">
        <f t="shared" si="961"/>
        <v>0</v>
      </c>
      <c r="BN1488" s="97">
        <f t="shared" si="962"/>
        <v>0</v>
      </c>
      <c r="BO1488" s="97">
        <f t="shared" si="963"/>
        <v>0</v>
      </c>
      <c r="BP1488" s="97">
        <f t="shared" si="964"/>
        <v>0</v>
      </c>
      <c r="BQ1488" s="97">
        <f t="shared" si="965"/>
        <v>0</v>
      </c>
      <c r="BR1488" s="97">
        <f t="shared" si="966"/>
        <v>0</v>
      </c>
      <c r="BS1488" s="98">
        <f t="shared" si="967"/>
        <v>0</v>
      </c>
      <c r="BV1488" s="492" t="s">
        <v>4481</v>
      </c>
    </row>
    <row r="1489" spans="1:74" ht="31.5" customHeight="1" x14ac:dyDescent="0.25">
      <c r="A1489" s="74">
        <v>12</v>
      </c>
      <c r="B1489" s="75">
        <v>1082</v>
      </c>
      <c r="C1489" s="49" t="s">
        <v>1879</v>
      </c>
      <c r="D1489" s="76" t="s">
        <v>4234</v>
      </c>
      <c r="E1489" s="48" t="s">
        <v>1080</v>
      </c>
      <c r="F1489" s="87" t="s">
        <v>2397</v>
      </c>
      <c r="G1489" s="87"/>
      <c r="H1489" s="87"/>
      <c r="I1489" s="87"/>
      <c r="J1489" s="109"/>
      <c r="K1489" s="87"/>
      <c r="L1489" s="87" t="s">
        <v>4257</v>
      </c>
      <c r="M1489" s="48" t="s">
        <v>2371</v>
      </c>
      <c r="N1489" s="49" t="s">
        <v>4491</v>
      </c>
      <c r="O1489" s="76" t="s">
        <v>3745</v>
      </c>
      <c r="P1489" s="49"/>
      <c r="Q1489" s="88" t="s">
        <v>560</v>
      </c>
      <c r="R1489" s="49"/>
      <c r="S1489" s="76" t="s">
        <v>1854</v>
      </c>
      <c r="T1489" s="76" t="s">
        <v>23</v>
      </c>
      <c r="U1489" s="89"/>
      <c r="V1489" s="90">
        <v>1</v>
      </c>
      <c r="W1489" s="399">
        <f>(AM1489+AN1489)/V1489</f>
        <v>573705</v>
      </c>
      <c r="X1489" s="171" t="s">
        <v>3629</v>
      </c>
      <c r="Y1489" s="143" t="s">
        <v>4463</v>
      </c>
      <c r="Z1489" s="419" t="s">
        <v>4428</v>
      </c>
      <c r="AA1489" s="419" t="s">
        <v>4623</v>
      </c>
      <c r="AB1489" s="419" t="s">
        <v>4624</v>
      </c>
      <c r="AC1489" s="132" t="str">
        <f t="shared" si="969"/>
        <v>【支払済】</v>
      </c>
      <c r="AD1489" s="132">
        <v>42563</v>
      </c>
      <c r="AE1489" s="132"/>
      <c r="AF1489" s="132" t="str">
        <f t="shared" si="948"/>
        <v/>
      </c>
      <c r="AG1489" s="132">
        <f t="shared" si="949"/>
        <v>42563</v>
      </c>
      <c r="AH1489" s="132"/>
      <c r="AI1489" s="204"/>
      <c r="AJ1489" s="205"/>
      <c r="AK1489" s="235"/>
      <c r="AL1489" s="236"/>
      <c r="AM1489" s="208">
        <v>573705</v>
      </c>
      <c r="AN1489" s="93"/>
      <c r="AO1489" s="49" t="str">
        <f t="shared" si="944"/>
        <v>千葉県夷隅郡大多喜町上原字諏訪森３０３－１、３０３－９－１～２</v>
      </c>
      <c r="AP1489" s="208">
        <v>573705</v>
      </c>
      <c r="AQ1489" s="89"/>
      <c r="AR1489" s="93"/>
      <c r="AS1489" s="89"/>
      <c r="AT1489" s="93"/>
      <c r="AU1489" s="89"/>
      <c r="AV1489" s="93"/>
      <c r="AW1489" s="89"/>
      <c r="AX1489" s="94"/>
      <c r="AY1489" s="391">
        <f t="shared" si="945"/>
        <v>0</v>
      </c>
      <c r="AZ1489" s="95">
        <v>0</v>
      </c>
      <c r="BA1489" s="49" t="str">
        <f t="shared" si="946"/>
        <v>千葉県夷隅郡大多喜町上原字諏訪森３０３－１、３０３－９－１～２</v>
      </c>
      <c r="BB1489" s="48">
        <f t="shared" si="950"/>
        <v>1</v>
      </c>
      <c r="BC1489" s="96" t="str">
        <f t="shared" si="951"/>
        <v>有</v>
      </c>
      <c r="BD1489" s="89" t="str">
        <f t="shared" si="952"/>
        <v>【支払済】</v>
      </c>
      <c r="BE1489" s="97">
        <f t="shared" si="953"/>
        <v>0</v>
      </c>
      <c r="BF1489" s="97">
        <f t="shared" si="954"/>
        <v>0</v>
      </c>
      <c r="BG1489" s="97">
        <f t="shared" si="955"/>
        <v>0</v>
      </c>
      <c r="BH1489" s="97">
        <f t="shared" si="956"/>
        <v>0</v>
      </c>
      <c r="BI1489" s="97">
        <f t="shared" si="957"/>
        <v>0</v>
      </c>
      <c r="BJ1489" s="97">
        <f t="shared" si="958"/>
        <v>0</v>
      </c>
      <c r="BK1489" s="97">
        <f t="shared" si="959"/>
        <v>0</v>
      </c>
      <c r="BL1489" s="97">
        <f t="shared" si="960"/>
        <v>0</v>
      </c>
      <c r="BM1489" s="97">
        <f t="shared" si="961"/>
        <v>0</v>
      </c>
      <c r="BN1489" s="97">
        <f t="shared" si="962"/>
        <v>0</v>
      </c>
      <c r="BO1489" s="97">
        <f t="shared" si="963"/>
        <v>0</v>
      </c>
      <c r="BP1489" s="97">
        <f t="shared" si="964"/>
        <v>0</v>
      </c>
      <c r="BQ1489" s="97">
        <f t="shared" si="965"/>
        <v>0</v>
      </c>
      <c r="BR1489" s="97">
        <f t="shared" si="966"/>
        <v>0</v>
      </c>
      <c r="BS1489" s="98">
        <f t="shared" si="967"/>
        <v>0</v>
      </c>
      <c r="BV1489" s="492" t="s">
        <v>4481</v>
      </c>
    </row>
    <row r="1490" spans="1:74" ht="31.5" customHeight="1" x14ac:dyDescent="0.25">
      <c r="A1490" s="74"/>
      <c r="B1490" s="75"/>
      <c r="C1490" s="126" t="s">
        <v>4259</v>
      </c>
      <c r="D1490" s="349" t="s">
        <v>4234</v>
      </c>
      <c r="E1490" s="349"/>
      <c r="F1490" s="315" t="s">
        <v>4260</v>
      </c>
      <c r="G1490" s="315"/>
      <c r="H1490" s="315"/>
      <c r="I1490" s="315"/>
      <c r="J1490" s="315"/>
      <c r="K1490" s="315"/>
      <c r="L1490" s="315" t="s">
        <v>4261</v>
      </c>
      <c r="M1490" s="350"/>
      <c r="N1490" s="384" t="s">
        <v>4262</v>
      </c>
      <c r="O1490" s="348"/>
      <c r="P1490" s="349"/>
      <c r="Q1490" s="348"/>
      <c r="R1490" s="351"/>
      <c r="S1490" s="352"/>
      <c r="T1490" s="349"/>
      <c r="U1490" s="253"/>
      <c r="V1490" s="353">
        <v>1</v>
      </c>
      <c r="W1490" s="406">
        <v>419539</v>
      </c>
      <c r="X1490" s="354"/>
      <c r="Y1490" s="353" t="s">
        <v>4461</v>
      </c>
      <c r="Z1490" s="158" t="s">
        <v>4655</v>
      </c>
      <c r="AA1490" s="158" t="s">
        <v>4575</v>
      </c>
      <c r="AB1490" s="158" t="s">
        <v>4576</v>
      </c>
      <c r="AC1490" s="253"/>
      <c r="AD1490" s="253">
        <v>43699</v>
      </c>
      <c r="AE1490" s="253"/>
      <c r="AF1490" s="253" t="str">
        <f t="shared" si="948"/>
        <v/>
      </c>
      <c r="AG1490" s="253">
        <f t="shared" si="949"/>
        <v>43699</v>
      </c>
      <c r="AH1490" s="253"/>
      <c r="AI1490" s="253"/>
      <c r="AJ1490" s="253"/>
      <c r="AK1490" s="253"/>
      <c r="AL1490" s="254"/>
      <c r="AM1490" s="355">
        <v>419539</v>
      </c>
      <c r="AN1490" s="93"/>
      <c r="AO1490" s="103" t="str">
        <f t="shared" si="944"/>
        <v>岐阜県高山市清見町巣野俣1342-2.4</v>
      </c>
      <c r="AP1490" s="391">
        <v>419539</v>
      </c>
      <c r="AQ1490" s="89">
        <v>43699</v>
      </c>
      <c r="AR1490" s="93">
        <v>419539</v>
      </c>
      <c r="AS1490" s="89"/>
      <c r="AT1490" s="93"/>
      <c r="AU1490" s="89"/>
      <c r="AV1490" s="93"/>
      <c r="AW1490" s="107"/>
      <c r="AX1490" s="103"/>
      <c r="AY1490" s="391">
        <v>419539</v>
      </c>
      <c r="AZ1490" s="93">
        <v>0</v>
      </c>
      <c r="BA1490" s="103" t="str">
        <f t="shared" si="946"/>
        <v>岐阜県高山市清見町巣野俣1342-2.4</v>
      </c>
      <c r="BB1490" s="48">
        <f t="shared" si="950"/>
        <v>1</v>
      </c>
      <c r="BC1490" s="90"/>
      <c r="BD1490" s="89"/>
      <c r="BE1490" s="103"/>
      <c r="BF1490" s="103"/>
      <c r="BG1490" s="103"/>
      <c r="BH1490" s="103"/>
      <c r="BI1490" s="103"/>
      <c r="BJ1490" s="103"/>
      <c r="BK1490" s="103"/>
      <c r="BL1490" s="103"/>
      <c r="BM1490" s="103"/>
      <c r="BN1490" s="103"/>
      <c r="BO1490" s="103"/>
      <c r="BP1490" s="103"/>
      <c r="BQ1490" s="103"/>
      <c r="BR1490" s="103"/>
      <c r="BS1490" s="103"/>
      <c r="BT1490" s="378"/>
      <c r="BU1490" s="418"/>
      <c r="BV1490" s="492"/>
    </row>
    <row r="1491" spans="1:74" s="100" customFormat="1" ht="31.5" customHeight="1" x14ac:dyDescent="0.25">
      <c r="A1491" s="74">
        <v>20</v>
      </c>
      <c r="B1491" s="75">
        <v>475</v>
      </c>
      <c r="C1491" s="49" t="s">
        <v>2026</v>
      </c>
      <c r="D1491" s="349" t="s">
        <v>4318</v>
      </c>
      <c r="E1491" s="76" t="s">
        <v>1338</v>
      </c>
      <c r="F1491" s="380" t="s">
        <v>4141</v>
      </c>
      <c r="G1491" s="380"/>
      <c r="H1491" s="380"/>
      <c r="I1491" s="380"/>
      <c r="J1491" s="380"/>
      <c r="K1491" s="380"/>
      <c r="L1491" s="380" t="s">
        <v>4266</v>
      </c>
      <c r="M1491" s="77"/>
      <c r="N1491" s="49" t="s">
        <v>4482</v>
      </c>
      <c r="O1491" s="49"/>
      <c r="P1491" s="76" t="str">
        <f t="shared" ref="P1491:P1496" si="970">IF(COUNTIF(N1491,"*未確定*"),"番地未確定","")</f>
        <v/>
      </c>
      <c r="Q1491" s="102" t="s">
        <v>768</v>
      </c>
      <c r="R1491" s="49"/>
      <c r="S1491" s="76" t="s">
        <v>1856</v>
      </c>
      <c r="T1491" s="76" t="s">
        <v>767</v>
      </c>
      <c r="U1491" s="89">
        <v>43462</v>
      </c>
      <c r="V1491" s="90">
        <v>1</v>
      </c>
      <c r="W1491" s="399">
        <f t="shared" ref="W1491:W1517" si="971">(AM1491+AN1491)/V1491</f>
        <v>362860</v>
      </c>
      <c r="X1491" s="171" t="s">
        <v>3535</v>
      </c>
      <c r="Y1491" s="419" t="s">
        <v>4463</v>
      </c>
      <c r="Z1491" s="419" t="s">
        <v>4428</v>
      </c>
      <c r="AA1491" s="419" t="s">
        <v>4428</v>
      </c>
      <c r="AB1491" s="158" t="s">
        <v>4576</v>
      </c>
      <c r="AC1491" s="132" t="str">
        <f>IF(AZ1491=0,"【支払済】","")</f>
        <v/>
      </c>
      <c r="AD1491" s="132">
        <v>42825</v>
      </c>
      <c r="AE1491" s="132">
        <v>42731</v>
      </c>
      <c r="AF1491" s="132" t="str">
        <f t="shared" si="948"/>
        <v/>
      </c>
      <c r="AG1491" s="132">
        <f t="shared" si="949"/>
        <v>42731</v>
      </c>
      <c r="AH1491" s="132"/>
      <c r="AI1491" s="204"/>
      <c r="AJ1491" s="205"/>
      <c r="AK1491" s="206"/>
      <c r="AL1491" s="207"/>
      <c r="AM1491" s="208">
        <v>362860</v>
      </c>
      <c r="AN1491" s="93"/>
      <c r="AO1491" s="49" t="str">
        <f t="shared" si="944"/>
        <v>長野県下高井郡木島平村大字上木島４６０４－７３</v>
      </c>
      <c r="AP1491" s="208">
        <v>362860</v>
      </c>
      <c r="AQ1491" s="89"/>
      <c r="AR1491" s="93"/>
      <c r="AS1491" s="89"/>
      <c r="AT1491" s="93"/>
      <c r="AU1491" s="89"/>
      <c r="AV1491" s="93"/>
      <c r="AW1491" s="89"/>
      <c r="AX1491" s="103"/>
      <c r="AY1491" s="391">
        <f t="shared" ref="AY1491:AY1505" si="972">AR1491+AT1491+AV1491+AX1491</f>
        <v>0</v>
      </c>
      <c r="AZ1491" s="95">
        <f t="shared" ref="AZ1491:AZ1497" si="973">IF(AM1491=0,"",AM1491-AR1491-AT1491-AV1491-AX1491)</f>
        <v>362860</v>
      </c>
      <c r="BA1491" s="49" t="str">
        <f t="shared" si="946"/>
        <v>長野県下高井郡木島平村大字上木島４６０４－７３</v>
      </c>
      <c r="BB1491" s="48">
        <f t="shared" si="950"/>
        <v>1</v>
      </c>
      <c r="BC1491" s="96" t="str">
        <f>Y1491</f>
        <v>有</v>
      </c>
      <c r="BD1491" s="89" t="str">
        <f>AC1491</f>
        <v/>
      </c>
      <c r="BE1491" s="97">
        <f>IF(OR(AC1491="期限未記載",AC1491="期限超過"),AZ1491,0)</f>
        <v>0</v>
      </c>
      <c r="BF1491" s="97">
        <f>IF(AND(BD1491&lt;=43506,BD1491&lt;&gt;""),AZ1491,0)</f>
        <v>0</v>
      </c>
      <c r="BG1491" s="97">
        <f>IF(AND(BD1491&lt;=43511,BD1491&gt;=43507),AZ1491,0)</f>
        <v>0</v>
      </c>
      <c r="BH1491" s="97">
        <f>IF(AND(BD1491&lt;=43516,BD1491&gt;=43512),AZ1491,0)</f>
        <v>0</v>
      </c>
      <c r="BI1491" s="97">
        <f>IF(AND(BD1491&lt;=43521,BD1491&gt;=43517),AZ1491,0)</f>
        <v>0</v>
      </c>
      <c r="BJ1491" s="97">
        <f>IF(AND(BD1491&lt;=43524,BD1491&gt;=43522),AZ1491,0)</f>
        <v>0</v>
      </c>
      <c r="BK1491" s="97">
        <f>IF(AND(BD1491&lt;=43529,BD1491&gt;=43525),AZ1491,0)</f>
        <v>0</v>
      </c>
      <c r="BL1491" s="97">
        <f>IF(AND(BD1491&lt;=43534,BD1491&gt;=43530),AZ1491,0)</f>
        <v>0</v>
      </c>
      <c r="BM1491" s="97">
        <f>IF(AND(BD1491&lt;=43539,BD1491&gt;=43535),AZ1491,0)</f>
        <v>0</v>
      </c>
      <c r="BN1491" s="97">
        <f>IF(AND(BD1491&lt;=43544,BD1491&gt;=43540),AZ1491,0)</f>
        <v>0</v>
      </c>
      <c r="BO1491" s="97">
        <f>IF(AND(BD1491&lt;=43549,BD1491&gt;=43545),AZ1491,0)</f>
        <v>0</v>
      </c>
      <c r="BP1491" s="97">
        <f>IF(AND(BD1491&lt;=43555,BD1491&gt;=43550),AZ1491,0)</f>
        <v>0</v>
      </c>
      <c r="BQ1491" s="97">
        <f>IF(AND(BD1491&lt;=43560,BD1491&gt;=43556),AZ1491,0)</f>
        <v>0</v>
      </c>
      <c r="BR1491" s="97">
        <f>IF(AND($BD1491&lt;=43565,$BD1491&gt;=43561),$AZ1491,0)</f>
        <v>0</v>
      </c>
      <c r="BS1491" s="98">
        <f>AZ1491-SUM(BE1491:BR1491)</f>
        <v>362860</v>
      </c>
      <c r="BT1491" s="184"/>
      <c r="BU1491" s="118"/>
      <c r="BV1491" s="492" t="s">
        <v>4475</v>
      </c>
    </row>
    <row r="1492" spans="1:74" ht="31.5" customHeight="1" x14ac:dyDescent="0.25">
      <c r="A1492" s="74">
        <v>40</v>
      </c>
      <c r="B1492" s="75">
        <v>740</v>
      </c>
      <c r="C1492" s="114" t="s">
        <v>2091</v>
      </c>
      <c r="D1492" s="349" t="s">
        <v>4318</v>
      </c>
      <c r="E1492" s="76" t="s">
        <v>1053</v>
      </c>
      <c r="F1492" s="380" t="s">
        <v>4146</v>
      </c>
      <c r="G1492" s="380"/>
      <c r="H1492" s="380"/>
      <c r="I1492" s="380"/>
      <c r="J1492" s="380"/>
      <c r="K1492" s="380"/>
      <c r="L1492" s="380" t="s">
        <v>4145</v>
      </c>
      <c r="M1492" s="77"/>
      <c r="N1492" s="114" t="s">
        <v>4492</v>
      </c>
      <c r="O1492" s="114"/>
      <c r="P1492" s="76" t="str">
        <f t="shared" si="970"/>
        <v/>
      </c>
      <c r="Q1492" s="102" t="s">
        <v>913</v>
      </c>
      <c r="R1492" s="103"/>
      <c r="S1492" s="48" t="s">
        <v>1853</v>
      </c>
      <c r="T1492" s="76" t="s">
        <v>901</v>
      </c>
      <c r="U1492" s="89"/>
      <c r="V1492" s="90">
        <v>1</v>
      </c>
      <c r="W1492" s="399">
        <f t="shared" si="971"/>
        <v>188530</v>
      </c>
      <c r="X1492" s="171" t="s">
        <v>3610</v>
      </c>
      <c r="Y1492" s="419" t="s">
        <v>4463</v>
      </c>
      <c r="Z1492" s="419" t="s">
        <v>4428</v>
      </c>
      <c r="AA1492" s="419" t="s">
        <v>4576</v>
      </c>
      <c r="AB1492" s="419" t="s">
        <v>4576</v>
      </c>
      <c r="AC1492" s="132" t="str">
        <f>IF(AZ1492=0,"【支払済】","")</f>
        <v>【支払済】</v>
      </c>
      <c r="AD1492" s="132">
        <v>43487</v>
      </c>
      <c r="AE1492" s="132">
        <v>41982</v>
      </c>
      <c r="AF1492" s="132" t="str">
        <f t="shared" si="948"/>
        <v/>
      </c>
      <c r="AG1492" s="132">
        <f t="shared" si="949"/>
        <v>41982</v>
      </c>
      <c r="AH1492" s="132"/>
      <c r="AI1492" s="204"/>
      <c r="AJ1492" s="205"/>
      <c r="AK1492" s="206"/>
      <c r="AL1492" s="207"/>
      <c r="AM1492" s="208">
        <v>188530</v>
      </c>
      <c r="AN1492" s="93"/>
      <c r="AO1492" s="49" t="str">
        <f t="shared" si="944"/>
        <v>福岡県北九州市八幡東区中尾３丁目２－４３</v>
      </c>
      <c r="AP1492" s="208">
        <v>188530</v>
      </c>
      <c r="AQ1492" s="89">
        <v>43496</v>
      </c>
      <c r="AR1492" s="93">
        <v>188530</v>
      </c>
      <c r="AS1492" s="89"/>
      <c r="AT1492" s="93"/>
      <c r="AU1492" s="89"/>
      <c r="AV1492" s="93"/>
      <c r="AW1492" s="107"/>
      <c r="AX1492" s="103"/>
      <c r="AY1492" s="391">
        <f t="shared" si="972"/>
        <v>188530</v>
      </c>
      <c r="AZ1492" s="95">
        <f t="shared" si="973"/>
        <v>0</v>
      </c>
      <c r="BA1492" s="49" t="str">
        <f t="shared" si="946"/>
        <v>福岡県北九州市八幡東区中尾３丁目２－４３</v>
      </c>
      <c r="BB1492" s="48">
        <f t="shared" si="950"/>
        <v>1</v>
      </c>
      <c r="BC1492" s="96" t="str">
        <f>Y1492</f>
        <v>有</v>
      </c>
      <c r="BD1492" s="89" t="str">
        <f>AC1492</f>
        <v>【支払済】</v>
      </c>
      <c r="BE1492" s="97">
        <f>IF(OR(AC1492="期限未記載",AC1492="期限超過"),AZ1492,0)</f>
        <v>0</v>
      </c>
      <c r="BF1492" s="97">
        <f>IF(AND(BD1492&lt;=43506,BD1492&lt;&gt;""),AZ1492,0)</f>
        <v>0</v>
      </c>
      <c r="BG1492" s="97">
        <f>IF(AND(BD1492&lt;=43511,BD1492&gt;=43507),AZ1492,0)</f>
        <v>0</v>
      </c>
      <c r="BH1492" s="97">
        <f>IF(AND(BD1492&lt;=43516,BD1492&gt;=43512),AZ1492,0)</f>
        <v>0</v>
      </c>
      <c r="BI1492" s="97">
        <f>IF(AND(BD1492&lt;=43521,BD1492&gt;=43517),AZ1492,0)</f>
        <v>0</v>
      </c>
      <c r="BJ1492" s="97">
        <f>IF(AND(BD1492&lt;=43524,BD1492&gt;=43522),AZ1492,0)</f>
        <v>0</v>
      </c>
      <c r="BK1492" s="97">
        <f>IF(AND(BD1492&lt;=43529,BD1492&gt;=43525),AZ1492,0)</f>
        <v>0</v>
      </c>
      <c r="BL1492" s="97">
        <f>IF(AND(BD1492&lt;=43534,BD1492&gt;=43530),AZ1492,0)</f>
        <v>0</v>
      </c>
      <c r="BM1492" s="97">
        <f>IF(AND(BD1492&lt;=43539,BD1492&gt;=43535),AZ1492,0)</f>
        <v>0</v>
      </c>
      <c r="BN1492" s="97">
        <f>IF(AND(BD1492&lt;=43544,BD1492&gt;=43540),AZ1492,0)</f>
        <v>0</v>
      </c>
      <c r="BO1492" s="97">
        <f>IF(AND(BD1492&lt;=43549,BD1492&gt;=43545),AZ1492,0)</f>
        <v>0</v>
      </c>
      <c r="BP1492" s="97">
        <f>IF(AND(BD1492&lt;=43555,BD1492&gt;=43550),AZ1492,0)</f>
        <v>0</v>
      </c>
      <c r="BQ1492" s="97">
        <f>IF(AND(BD1492&lt;=43560,BD1492&gt;=43556),AZ1492,0)</f>
        <v>0</v>
      </c>
      <c r="BR1492" s="97">
        <f>IF(AND($BD1492&lt;=43565,$BD1492&gt;=43561),$AZ1492,0)</f>
        <v>0</v>
      </c>
      <c r="BS1492" s="98">
        <f>AZ1492-SUM(BE1492:BR1492)</f>
        <v>0</v>
      </c>
      <c r="BT1492" s="183"/>
      <c r="BU1492" s="100"/>
      <c r="BV1492" s="492" t="s">
        <v>4475</v>
      </c>
    </row>
    <row r="1493" spans="1:74" ht="31.5" customHeight="1" x14ac:dyDescent="0.25">
      <c r="A1493" s="74">
        <v>40</v>
      </c>
      <c r="B1493" s="75">
        <v>740</v>
      </c>
      <c r="C1493" s="114" t="s">
        <v>2091</v>
      </c>
      <c r="D1493" s="349" t="s">
        <v>4318</v>
      </c>
      <c r="E1493" s="76" t="s">
        <v>1053</v>
      </c>
      <c r="F1493" s="380" t="s">
        <v>4146</v>
      </c>
      <c r="G1493" s="380"/>
      <c r="H1493" s="380"/>
      <c r="I1493" s="380"/>
      <c r="J1493" s="380"/>
      <c r="K1493" s="380"/>
      <c r="L1493" s="380" t="s">
        <v>4267</v>
      </c>
      <c r="M1493" s="77"/>
      <c r="N1493" s="114" t="s">
        <v>1995</v>
      </c>
      <c r="O1493" s="114"/>
      <c r="P1493" s="76" t="str">
        <f t="shared" si="970"/>
        <v/>
      </c>
      <c r="Q1493" s="102" t="s">
        <v>913</v>
      </c>
      <c r="R1493" s="103"/>
      <c r="S1493" s="48" t="s">
        <v>1853</v>
      </c>
      <c r="T1493" s="76" t="s">
        <v>901</v>
      </c>
      <c r="U1493" s="89"/>
      <c r="V1493" s="90">
        <v>1</v>
      </c>
      <c r="W1493" s="399">
        <f t="shared" si="971"/>
        <v>188530</v>
      </c>
      <c r="X1493" s="171" t="s">
        <v>3610</v>
      </c>
      <c r="Y1493" s="143" t="s">
        <v>4578</v>
      </c>
      <c r="Z1493" s="419" t="s">
        <v>4575</v>
      </c>
      <c r="AA1493" s="419" t="s">
        <v>4576</v>
      </c>
      <c r="AB1493" s="419" t="s">
        <v>4576</v>
      </c>
      <c r="AC1493" s="132"/>
      <c r="AD1493" s="132">
        <v>41982</v>
      </c>
      <c r="AE1493" s="132">
        <v>41982</v>
      </c>
      <c r="AF1493" s="132" t="str">
        <f t="shared" si="948"/>
        <v>SAME</v>
      </c>
      <c r="AG1493" s="132">
        <f t="shared" si="949"/>
        <v>41982</v>
      </c>
      <c r="AH1493" s="132"/>
      <c r="AI1493" s="204"/>
      <c r="AJ1493" s="205"/>
      <c r="AK1493" s="206"/>
      <c r="AL1493" s="207"/>
      <c r="AM1493" s="208">
        <v>188530</v>
      </c>
      <c r="AN1493" s="93"/>
      <c r="AO1493" s="49" t="str">
        <f t="shared" si="944"/>
        <v>福岡県北九州市八幡東区中尾３丁目２－４３</v>
      </c>
      <c r="AP1493" s="208">
        <v>188530</v>
      </c>
      <c r="AQ1493" s="89"/>
      <c r="AR1493" s="93"/>
      <c r="AS1493" s="89"/>
      <c r="AT1493" s="93"/>
      <c r="AU1493" s="89"/>
      <c r="AV1493" s="93"/>
      <c r="AW1493" s="107"/>
      <c r="AX1493" s="103"/>
      <c r="AY1493" s="391">
        <f t="shared" si="972"/>
        <v>0</v>
      </c>
      <c r="AZ1493" s="95">
        <v>0</v>
      </c>
      <c r="BA1493" s="49" t="str">
        <f t="shared" si="946"/>
        <v>福岡県北九州市八幡東区中尾３丁目２－４３</v>
      </c>
      <c r="BB1493" s="48">
        <f t="shared" si="950"/>
        <v>1</v>
      </c>
      <c r="BC1493" s="96" t="str">
        <f>Y1493</f>
        <v>無</v>
      </c>
      <c r="BD1493" s="89">
        <f>AC1493</f>
        <v>0</v>
      </c>
      <c r="BE1493" s="97">
        <f>IF(OR(AC1493="期限未記載",AC1493="期限超過"),AZ1493,0)</f>
        <v>0</v>
      </c>
      <c r="BF1493" s="97">
        <f>IF(AND(BD1493&lt;=43506,BD1493&lt;&gt;""),AZ1493,0)</f>
        <v>0</v>
      </c>
      <c r="BG1493" s="97">
        <f>IF(AND(BD1493&lt;=43511,BD1493&gt;=43507),AZ1493,0)</f>
        <v>0</v>
      </c>
      <c r="BH1493" s="97">
        <f>IF(AND(BD1493&lt;=43516,BD1493&gt;=43512),AZ1493,0)</f>
        <v>0</v>
      </c>
      <c r="BI1493" s="97">
        <f>IF(AND(BD1493&lt;=43521,BD1493&gt;=43517),AZ1493,0)</f>
        <v>0</v>
      </c>
      <c r="BJ1493" s="97">
        <f>IF(AND(BD1493&lt;=43524,BD1493&gt;=43522),AZ1493,0)</f>
        <v>0</v>
      </c>
      <c r="BK1493" s="97">
        <f>IF(AND(BD1493&lt;=43529,BD1493&gt;=43525),AZ1493,0)</f>
        <v>0</v>
      </c>
      <c r="BL1493" s="97">
        <f>IF(AND(BD1493&lt;=43534,BD1493&gt;=43530),AZ1493,0)</f>
        <v>0</v>
      </c>
      <c r="BM1493" s="97">
        <f>IF(AND(BD1493&lt;=43539,BD1493&gt;=43535),AZ1493,0)</f>
        <v>0</v>
      </c>
      <c r="BN1493" s="97">
        <f>IF(AND(BD1493&lt;=43544,BD1493&gt;=43540),AZ1493,0)</f>
        <v>0</v>
      </c>
      <c r="BO1493" s="97">
        <f>IF(AND(BD1493&lt;=43549,BD1493&gt;=43545),AZ1493,0)</f>
        <v>0</v>
      </c>
      <c r="BP1493" s="97">
        <f>IF(AND(BD1493&lt;=43555,BD1493&gt;=43550),AZ1493,0)</f>
        <v>0</v>
      </c>
      <c r="BQ1493" s="97">
        <f>IF(AND(BD1493&lt;=43560,BD1493&gt;=43556),AZ1493,0)</f>
        <v>0</v>
      </c>
      <c r="BR1493" s="97">
        <f>IF(AND($BD1493&lt;=43565,$BD1493&gt;=43561),$AZ1493,0)</f>
        <v>0</v>
      </c>
      <c r="BS1493" s="98">
        <f>AZ1493-SUM(BE1493:BR1493)</f>
        <v>0</v>
      </c>
      <c r="BT1493" s="183"/>
      <c r="BU1493" s="100"/>
      <c r="BV1493" s="492"/>
    </row>
    <row r="1494" spans="1:74" s="100" customFormat="1" ht="31.5" customHeight="1" x14ac:dyDescent="0.25">
      <c r="A1494" s="74">
        <v>46</v>
      </c>
      <c r="B1494" s="75"/>
      <c r="C1494" s="114" t="s">
        <v>4268</v>
      </c>
      <c r="D1494" s="349" t="s">
        <v>4318</v>
      </c>
      <c r="E1494" s="76"/>
      <c r="F1494" s="101" t="s">
        <v>4269</v>
      </c>
      <c r="G1494" s="101"/>
      <c r="H1494" s="101"/>
      <c r="I1494" s="101"/>
      <c r="J1494" s="257"/>
      <c r="K1494" s="101"/>
      <c r="L1494" s="101" t="s">
        <v>4270</v>
      </c>
      <c r="M1494" s="76" t="s">
        <v>2371</v>
      </c>
      <c r="N1494" s="114" t="s">
        <v>4271</v>
      </c>
      <c r="O1494" s="114"/>
      <c r="P1494" s="76" t="str">
        <f t="shared" si="970"/>
        <v/>
      </c>
      <c r="Q1494" s="102" t="s">
        <v>947</v>
      </c>
      <c r="R1494" s="103"/>
      <c r="S1494" s="48" t="s">
        <v>1853</v>
      </c>
      <c r="T1494" s="76" t="s">
        <v>69</v>
      </c>
      <c r="U1494" s="89">
        <v>42870</v>
      </c>
      <c r="V1494" s="90">
        <v>3</v>
      </c>
      <c r="W1494" s="399">
        <f t="shared" si="971"/>
        <v>364400</v>
      </c>
      <c r="X1494" s="171"/>
      <c r="Y1494" s="467" t="s">
        <v>4463</v>
      </c>
      <c r="Z1494" s="467" t="s">
        <v>4575</v>
      </c>
      <c r="AA1494" s="515" t="s">
        <v>4575</v>
      </c>
      <c r="AB1494" s="515" t="s">
        <v>4576</v>
      </c>
      <c r="AC1494" s="132" t="str">
        <f>IF(AZ1494=0,"【支払済】","")</f>
        <v>【支払済】</v>
      </c>
      <c r="AD1494" s="132">
        <v>42849</v>
      </c>
      <c r="AE1494" s="132"/>
      <c r="AF1494" s="132" t="str">
        <f t="shared" si="948"/>
        <v/>
      </c>
      <c r="AG1494" s="132">
        <f t="shared" si="949"/>
        <v>42849</v>
      </c>
      <c r="AH1494" s="132"/>
      <c r="AI1494" s="204"/>
      <c r="AJ1494" s="205"/>
      <c r="AK1494" s="206"/>
      <c r="AL1494" s="207"/>
      <c r="AM1494" s="208">
        <v>1093200</v>
      </c>
      <c r="AN1494" s="93"/>
      <c r="AO1494" s="49" t="str">
        <f t="shared" si="944"/>
        <v>鹿児島県薩摩川内市西方町1653-1-1他</v>
      </c>
      <c r="AP1494" s="208">
        <v>1093200</v>
      </c>
      <c r="AQ1494" s="89">
        <v>42849</v>
      </c>
      <c r="AR1494" s="93">
        <v>1093200</v>
      </c>
      <c r="AS1494" s="89"/>
      <c r="AT1494" s="93"/>
      <c r="AU1494" s="89"/>
      <c r="AV1494" s="93"/>
      <c r="AW1494" s="107"/>
      <c r="AX1494" s="103"/>
      <c r="AY1494" s="391">
        <f t="shared" si="972"/>
        <v>1093200</v>
      </c>
      <c r="AZ1494" s="95">
        <f t="shared" si="973"/>
        <v>0</v>
      </c>
      <c r="BA1494" s="49" t="str">
        <f t="shared" si="946"/>
        <v>鹿児島県薩摩川内市西方町1653-1-1他</v>
      </c>
      <c r="BB1494" s="48">
        <f t="shared" si="950"/>
        <v>3</v>
      </c>
      <c r="BC1494" s="96" t="str">
        <f>Y1494</f>
        <v>有</v>
      </c>
      <c r="BD1494" s="89" t="str">
        <f>AC1494</f>
        <v>【支払済】</v>
      </c>
      <c r="BE1494" s="97">
        <f>IF(OR(AC1494="期限未記載",AC1494="期限超過"),AZ1494,0)</f>
        <v>0</v>
      </c>
      <c r="BF1494" s="97">
        <f>IF(AND(BD1494&lt;=43506,BD1494&lt;&gt;""),AZ1494,0)</f>
        <v>0</v>
      </c>
      <c r="BG1494" s="97">
        <f>IF(AND(BD1494&lt;=43511,BD1494&gt;=43507),AZ1494,0)</f>
        <v>0</v>
      </c>
      <c r="BH1494" s="97">
        <f>IF(AND(BD1494&lt;=43516,BD1494&gt;=43512),AZ1494,0)</f>
        <v>0</v>
      </c>
      <c r="BI1494" s="97">
        <f>IF(AND(BD1494&lt;=43521,BD1494&gt;=43517),AZ1494,0)</f>
        <v>0</v>
      </c>
      <c r="BJ1494" s="97">
        <f>IF(AND(BD1494&lt;=43524,BD1494&gt;=43522),AZ1494,0)</f>
        <v>0</v>
      </c>
      <c r="BK1494" s="97">
        <f>IF(AND(BD1494&lt;=43529,BD1494&gt;=43525),AZ1494,0)</f>
        <v>0</v>
      </c>
      <c r="BL1494" s="97">
        <f>IF(AND(BD1494&lt;=43534,BD1494&gt;=43530),AZ1494,0)</f>
        <v>0</v>
      </c>
      <c r="BM1494" s="97">
        <f>IF(AND(BD1494&lt;=43539,BD1494&gt;=43535),AZ1494,0)</f>
        <v>0</v>
      </c>
      <c r="BN1494" s="97">
        <f>IF(AND(BD1494&lt;=43544,BD1494&gt;=43540),AZ1494,0)</f>
        <v>0</v>
      </c>
      <c r="BO1494" s="97">
        <f>IF(AND(BD1494&lt;=43549,BD1494&gt;=43545),AZ1494,0)</f>
        <v>0</v>
      </c>
      <c r="BP1494" s="97">
        <f>IF(AND(BD1494&lt;=43555,BD1494&gt;=43550),AZ1494,0)</f>
        <v>0</v>
      </c>
      <c r="BQ1494" s="97">
        <f>IF(AND(BD1494&lt;=43560,BD1494&gt;=43556),AZ1494,0)</f>
        <v>0</v>
      </c>
      <c r="BR1494" s="97">
        <f>IF(AND($BD1494&lt;=43565,$BD1494&gt;=43561),$AZ1494,0)</f>
        <v>0</v>
      </c>
      <c r="BS1494" s="98">
        <f>AZ1494-SUM(BE1494:BR1494)</f>
        <v>0</v>
      </c>
      <c r="BT1494" s="182"/>
      <c r="BU1494" s="118"/>
      <c r="BV1494" s="492" t="s">
        <v>4475</v>
      </c>
    </row>
    <row r="1495" spans="1:74" s="100" customFormat="1" ht="31.5" customHeight="1" x14ac:dyDescent="0.25">
      <c r="A1495" s="74">
        <v>46</v>
      </c>
      <c r="B1495" s="75"/>
      <c r="C1495" s="114" t="s">
        <v>4268</v>
      </c>
      <c r="D1495" s="349" t="s">
        <v>4318</v>
      </c>
      <c r="E1495" s="76"/>
      <c r="F1495" s="101" t="s">
        <v>4269</v>
      </c>
      <c r="G1495" s="101"/>
      <c r="H1495" s="101"/>
      <c r="I1495" s="101"/>
      <c r="J1495" s="257"/>
      <c r="K1495" s="101"/>
      <c r="L1495" s="101" t="s">
        <v>4270</v>
      </c>
      <c r="M1495" s="76" t="s">
        <v>2371</v>
      </c>
      <c r="N1495" s="114" t="s">
        <v>4272</v>
      </c>
      <c r="O1495" s="114"/>
      <c r="P1495" s="76" t="str">
        <f t="shared" si="970"/>
        <v/>
      </c>
      <c r="Q1495" s="102" t="s">
        <v>947</v>
      </c>
      <c r="R1495" s="103"/>
      <c r="S1495" s="48" t="s">
        <v>1853</v>
      </c>
      <c r="T1495" s="76" t="s">
        <v>69</v>
      </c>
      <c r="U1495" s="89">
        <v>42870</v>
      </c>
      <c r="V1495" s="90">
        <v>10</v>
      </c>
      <c r="W1495" s="399">
        <f t="shared" si="971"/>
        <v>371193.4</v>
      </c>
      <c r="X1495" s="171"/>
      <c r="Y1495" s="421" t="s">
        <v>4578</v>
      </c>
      <c r="Z1495" s="515" t="s">
        <v>4575</v>
      </c>
      <c r="AA1495" s="515" t="s">
        <v>4575</v>
      </c>
      <c r="AB1495" s="515" t="s">
        <v>4576</v>
      </c>
      <c r="AC1495" s="132" t="str">
        <f>IF(AZ1495=0,"【支払済】","")</f>
        <v>【支払済】</v>
      </c>
      <c r="AD1495" s="132">
        <v>42849</v>
      </c>
      <c r="AE1495" s="132"/>
      <c r="AF1495" s="132" t="str">
        <f t="shared" si="948"/>
        <v/>
      </c>
      <c r="AG1495" s="132">
        <f t="shared" si="949"/>
        <v>42849</v>
      </c>
      <c r="AH1495" s="132"/>
      <c r="AI1495" s="204"/>
      <c r="AJ1495" s="205"/>
      <c r="AK1495" s="206"/>
      <c r="AL1495" s="207"/>
      <c r="AM1495" s="208">
        <v>3711934</v>
      </c>
      <c r="AN1495" s="93"/>
      <c r="AO1495" s="49" t="str">
        <f t="shared" si="944"/>
        <v>鹿児島県薩摩川内市西方町1653-1他</v>
      </c>
      <c r="AP1495" s="208">
        <v>3711934</v>
      </c>
      <c r="AQ1495" s="89">
        <v>42849</v>
      </c>
      <c r="AR1495" s="93">
        <v>3711934</v>
      </c>
      <c r="AS1495" s="89"/>
      <c r="AT1495" s="93"/>
      <c r="AU1495" s="89"/>
      <c r="AV1495" s="93"/>
      <c r="AW1495" s="107"/>
      <c r="AX1495" s="103"/>
      <c r="AY1495" s="391">
        <f t="shared" si="972"/>
        <v>3711934</v>
      </c>
      <c r="AZ1495" s="95">
        <f t="shared" si="973"/>
        <v>0</v>
      </c>
      <c r="BA1495" s="49" t="str">
        <f t="shared" si="946"/>
        <v>鹿児島県薩摩川内市西方町1653-1他</v>
      </c>
      <c r="BB1495" s="48">
        <f t="shared" si="950"/>
        <v>10</v>
      </c>
      <c r="BC1495" s="96" t="str">
        <f>Y1495</f>
        <v>無</v>
      </c>
      <c r="BD1495" s="89" t="str">
        <f>AC1495</f>
        <v>【支払済】</v>
      </c>
      <c r="BE1495" s="97">
        <f>IF(OR(AC1495="期限未記載",AC1495="期限超過"),AZ1495,0)</f>
        <v>0</v>
      </c>
      <c r="BF1495" s="97">
        <f>IF(AND(BD1495&lt;=43506,BD1495&lt;&gt;""),AZ1495,0)</f>
        <v>0</v>
      </c>
      <c r="BG1495" s="97">
        <f>IF(AND(BD1495&lt;=43511,BD1495&gt;=43507),AZ1495,0)</f>
        <v>0</v>
      </c>
      <c r="BH1495" s="97">
        <f>IF(AND(BD1495&lt;=43516,BD1495&gt;=43512),AZ1495,0)</f>
        <v>0</v>
      </c>
      <c r="BI1495" s="97">
        <f>IF(AND(BD1495&lt;=43521,BD1495&gt;=43517),AZ1495,0)</f>
        <v>0</v>
      </c>
      <c r="BJ1495" s="97">
        <f>IF(AND(BD1495&lt;=43524,BD1495&gt;=43522),AZ1495,0)</f>
        <v>0</v>
      </c>
      <c r="BK1495" s="97">
        <f>IF(AND(BD1495&lt;=43529,BD1495&gt;=43525),AZ1495,0)</f>
        <v>0</v>
      </c>
      <c r="BL1495" s="97">
        <f>IF(AND(BD1495&lt;=43534,BD1495&gt;=43530),AZ1495,0)</f>
        <v>0</v>
      </c>
      <c r="BM1495" s="97">
        <f>IF(AND(BD1495&lt;=43539,BD1495&gt;=43535),AZ1495,0)</f>
        <v>0</v>
      </c>
      <c r="BN1495" s="97">
        <f>IF(AND(BD1495&lt;=43544,BD1495&gt;=43540),AZ1495,0)</f>
        <v>0</v>
      </c>
      <c r="BO1495" s="97">
        <f>IF(AND(BD1495&lt;=43549,BD1495&gt;=43545),AZ1495,0)</f>
        <v>0</v>
      </c>
      <c r="BP1495" s="97">
        <f>IF(AND(BD1495&lt;=43555,BD1495&gt;=43550),AZ1495,0)</f>
        <v>0</v>
      </c>
      <c r="BQ1495" s="97">
        <f>IF(AND(BD1495&lt;=43560,BD1495&gt;=43556),AZ1495,0)</f>
        <v>0</v>
      </c>
      <c r="BR1495" s="97">
        <f>IF(AND($BD1495&lt;=43565,$BD1495&gt;=43561),$AZ1495,0)</f>
        <v>0</v>
      </c>
      <c r="BS1495" s="98">
        <f>AZ1495-SUM(BE1495:BR1495)</f>
        <v>0</v>
      </c>
      <c r="BT1495" s="182"/>
      <c r="BU1495" s="118"/>
      <c r="BV1495" s="492"/>
    </row>
    <row r="1496" spans="1:74" ht="31.5" customHeight="1" x14ac:dyDescent="0.25">
      <c r="A1496" s="74"/>
      <c r="B1496" s="75"/>
      <c r="C1496" s="126" t="s">
        <v>4273</v>
      </c>
      <c r="D1496" s="349" t="s">
        <v>4318</v>
      </c>
      <c r="E1496" s="349"/>
      <c r="F1496" s="315" t="s">
        <v>4274</v>
      </c>
      <c r="G1496" s="315"/>
      <c r="H1496" s="315"/>
      <c r="I1496" s="315"/>
      <c r="J1496" s="315"/>
      <c r="K1496" s="315"/>
      <c r="L1496" s="315" t="s">
        <v>4275</v>
      </c>
      <c r="M1496" s="350"/>
      <c r="N1496" s="384" t="s">
        <v>4278</v>
      </c>
      <c r="O1496" s="348"/>
      <c r="P1496" s="349" t="str">
        <f t="shared" si="970"/>
        <v/>
      </c>
      <c r="Q1496" s="348"/>
      <c r="R1496" s="351"/>
      <c r="S1496" s="76" t="s">
        <v>1854</v>
      </c>
      <c r="T1496" s="349" t="s">
        <v>4685</v>
      </c>
      <c r="U1496" s="253"/>
      <c r="V1496" s="353">
        <v>1</v>
      </c>
      <c r="W1496" s="406">
        <f t="shared" si="971"/>
        <v>167850</v>
      </c>
      <c r="X1496" s="354"/>
      <c r="Y1496" s="353" t="s">
        <v>4463</v>
      </c>
      <c r="Z1496" s="515" t="s">
        <v>4575</v>
      </c>
      <c r="AA1496" s="515" t="s">
        <v>4575</v>
      </c>
      <c r="AB1496" s="515" t="s">
        <v>4576</v>
      </c>
      <c r="AC1496" s="132" t="str">
        <f>IF(AZ1496=0,"【支払済】","")</f>
        <v>【支払済】</v>
      </c>
      <c r="AD1496" s="253">
        <v>43537</v>
      </c>
      <c r="AE1496" s="253">
        <v>42396</v>
      </c>
      <c r="AF1496" s="253" t="str">
        <f t="shared" si="948"/>
        <v/>
      </c>
      <c r="AG1496" s="253">
        <f t="shared" si="949"/>
        <v>42396</v>
      </c>
      <c r="AH1496" s="253"/>
      <c r="AI1496" s="253"/>
      <c r="AJ1496" s="253"/>
      <c r="AK1496" s="253"/>
      <c r="AL1496" s="254"/>
      <c r="AM1496" s="355">
        <v>167850</v>
      </c>
      <c r="AN1496" s="93"/>
      <c r="AO1496" s="103" t="str">
        <f t="shared" si="944"/>
        <v>群馬県安中市松井田町松井田1497-10</v>
      </c>
      <c r="AP1496" s="391">
        <v>167850</v>
      </c>
      <c r="AQ1496" s="89">
        <v>43581</v>
      </c>
      <c r="AR1496" s="93">
        <v>167850</v>
      </c>
      <c r="AS1496" s="89"/>
      <c r="AT1496" s="93"/>
      <c r="AU1496" s="89"/>
      <c r="AV1496" s="93"/>
      <c r="AW1496" s="107"/>
      <c r="AX1496" s="103"/>
      <c r="AY1496" s="391">
        <f t="shared" si="972"/>
        <v>167850</v>
      </c>
      <c r="AZ1496" s="93">
        <f t="shared" si="973"/>
        <v>0</v>
      </c>
      <c r="BA1496" s="103" t="str">
        <f t="shared" si="946"/>
        <v>群馬県安中市松井田町松井田1497-10</v>
      </c>
      <c r="BB1496" s="48">
        <f t="shared" si="950"/>
        <v>1</v>
      </c>
      <c r="BC1496" s="90"/>
      <c r="BD1496" s="89"/>
      <c r="BE1496" s="103"/>
      <c r="BF1496" s="103"/>
      <c r="BG1496" s="103"/>
      <c r="BH1496" s="103"/>
      <c r="BI1496" s="103"/>
      <c r="BJ1496" s="103"/>
      <c r="BK1496" s="103"/>
      <c r="BL1496" s="103"/>
      <c r="BM1496" s="103"/>
      <c r="BN1496" s="103"/>
      <c r="BO1496" s="103"/>
      <c r="BP1496" s="103"/>
      <c r="BQ1496" s="103"/>
      <c r="BR1496" s="103"/>
      <c r="BS1496" s="103"/>
      <c r="BT1496" s="378"/>
      <c r="BU1496" s="418"/>
      <c r="BV1496" s="492" t="s">
        <v>4493</v>
      </c>
    </row>
    <row r="1497" spans="1:74" ht="31.5" customHeight="1" x14ac:dyDescent="0.25">
      <c r="A1497" s="74"/>
      <c r="B1497" s="75"/>
      <c r="C1497" s="126" t="s">
        <v>4273</v>
      </c>
      <c r="D1497" s="349" t="s">
        <v>4318</v>
      </c>
      <c r="E1497" s="349"/>
      <c r="F1497" s="315" t="s">
        <v>4276</v>
      </c>
      <c r="G1497" s="315"/>
      <c r="H1497" s="315"/>
      <c r="I1497" s="315"/>
      <c r="J1497" s="315"/>
      <c r="K1497" s="315"/>
      <c r="L1497" s="315" t="s">
        <v>4277</v>
      </c>
      <c r="M1497" s="350"/>
      <c r="N1497" s="384" t="s">
        <v>4279</v>
      </c>
      <c r="O1497" s="348"/>
      <c r="P1497" s="349"/>
      <c r="Q1497" s="348"/>
      <c r="R1497" s="351"/>
      <c r="S1497" s="76" t="s">
        <v>1854</v>
      </c>
      <c r="T1497" s="349" t="s">
        <v>4685</v>
      </c>
      <c r="U1497" s="253"/>
      <c r="V1497" s="353">
        <v>1</v>
      </c>
      <c r="W1497" s="406">
        <f t="shared" si="971"/>
        <v>349477</v>
      </c>
      <c r="X1497" s="354"/>
      <c r="Y1497" s="353" t="s">
        <v>4463</v>
      </c>
      <c r="Z1497" s="515" t="s">
        <v>4575</v>
      </c>
      <c r="AA1497" s="515" t="s">
        <v>4575</v>
      </c>
      <c r="AB1497" s="515" t="s">
        <v>4576</v>
      </c>
      <c r="AC1497" s="132" t="str">
        <f>IF(AZ1497=0,"【支払済】","")</f>
        <v>【支払済】</v>
      </c>
      <c r="AD1497" s="253">
        <v>43537</v>
      </c>
      <c r="AE1497" s="253">
        <v>42396</v>
      </c>
      <c r="AF1497" s="253" t="str">
        <f t="shared" si="948"/>
        <v/>
      </c>
      <c r="AG1497" s="253">
        <f t="shared" si="949"/>
        <v>42396</v>
      </c>
      <c r="AH1497" s="253"/>
      <c r="AI1497" s="253"/>
      <c r="AJ1497" s="253"/>
      <c r="AK1497" s="253"/>
      <c r="AL1497" s="254"/>
      <c r="AM1497" s="355">
        <v>349477</v>
      </c>
      <c r="AN1497" s="93"/>
      <c r="AO1497" s="103" t="s">
        <v>4280</v>
      </c>
      <c r="AP1497" s="391">
        <v>349477</v>
      </c>
      <c r="AQ1497" s="89">
        <v>43601</v>
      </c>
      <c r="AR1497" s="93">
        <v>349477</v>
      </c>
      <c r="AS1497" s="89"/>
      <c r="AT1497" s="93"/>
      <c r="AU1497" s="89"/>
      <c r="AV1497" s="93"/>
      <c r="AW1497" s="107"/>
      <c r="AX1497" s="103"/>
      <c r="AY1497" s="391">
        <f t="shared" si="972"/>
        <v>349477</v>
      </c>
      <c r="AZ1497" s="93">
        <f t="shared" si="973"/>
        <v>0</v>
      </c>
      <c r="BA1497" s="103" t="str">
        <f t="shared" si="946"/>
        <v>群馬県安中市松井田町松井田1497-1</v>
      </c>
      <c r="BB1497" s="48">
        <f t="shared" si="950"/>
        <v>1</v>
      </c>
      <c r="BC1497" s="90"/>
      <c r="BD1497" s="89"/>
      <c r="BE1497" s="103"/>
      <c r="BF1497" s="103"/>
      <c r="BG1497" s="103"/>
      <c r="BH1497" s="103"/>
      <c r="BI1497" s="103"/>
      <c r="BJ1497" s="103"/>
      <c r="BK1497" s="103"/>
      <c r="BL1497" s="103"/>
      <c r="BM1497" s="103"/>
      <c r="BN1497" s="103"/>
      <c r="BO1497" s="103"/>
      <c r="BP1497" s="103"/>
      <c r="BQ1497" s="103"/>
      <c r="BR1497" s="103"/>
      <c r="BS1497" s="103"/>
      <c r="BT1497" s="378"/>
      <c r="BU1497" s="418"/>
      <c r="BV1497" s="492" t="s">
        <v>4493</v>
      </c>
    </row>
    <row r="1498" spans="1:74" ht="31.5" customHeight="1" x14ac:dyDescent="0.25">
      <c r="A1498" s="74"/>
      <c r="B1498" s="75"/>
      <c r="C1498" s="126" t="s">
        <v>4273</v>
      </c>
      <c r="D1498" s="349" t="s">
        <v>4318</v>
      </c>
      <c r="E1498" s="349"/>
      <c r="F1498" s="315" t="s">
        <v>4281</v>
      </c>
      <c r="G1498" s="315"/>
      <c r="H1498" s="315"/>
      <c r="I1498" s="315"/>
      <c r="J1498" s="315"/>
      <c r="K1498" s="315"/>
      <c r="L1498" s="315" t="s">
        <v>4277</v>
      </c>
      <c r="M1498" s="350"/>
      <c r="N1498" s="384" t="s">
        <v>4282</v>
      </c>
      <c r="O1498" s="348"/>
      <c r="P1498" s="349"/>
      <c r="Q1498" s="348"/>
      <c r="R1498" s="351"/>
      <c r="S1498" s="76" t="s">
        <v>1854</v>
      </c>
      <c r="T1498" s="349"/>
      <c r="U1498" s="253"/>
      <c r="V1498" s="353">
        <v>1</v>
      </c>
      <c r="W1498" s="406">
        <f t="shared" si="971"/>
        <v>622067</v>
      </c>
      <c r="X1498" s="354"/>
      <c r="Y1498" s="353" t="s">
        <v>4463</v>
      </c>
      <c r="Z1498" s="515" t="s">
        <v>4575</v>
      </c>
      <c r="AA1498" s="515" t="s">
        <v>4575</v>
      </c>
      <c r="AB1498" s="515" t="s">
        <v>4576</v>
      </c>
      <c r="AC1498" s="253"/>
      <c r="AD1498" s="253">
        <v>43537</v>
      </c>
      <c r="AE1498" s="253">
        <v>42396</v>
      </c>
      <c r="AF1498" s="253"/>
      <c r="AG1498" s="253">
        <f t="shared" si="949"/>
        <v>42396</v>
      </c>
      <c r="AH1498" s="253"/>
      <c r="AI1498" s="253"/>
      <c r="AJ1498" s="253"/>
      <c r="AK1498" s="253"/>
      <c r="AL1498" s="254"/>
      <c r="AM1498" s="355">
        <v>622067</v>
      </c>
      <c r="AN1498" s="93"/>
      <c r="AO1498" s="103" t="s">
        <v>4283</v>
      </c>
      <c r="AP1498" s="391">
        <v>622067</v>
      </c>
      <c r="AQ1498" s="89"/>
      <c r="AR1498" s="93"/>
      <c r="AS1498" s="89"/>
      <c r="AT1498" s="93"/>
      <c r="AU1498" s="89"/>
      <c r="AV1498" s="93"/>
      <c r="AW1498" s="107"/>
      <c r="AX1498" s="103"/>
      <c r="AY1498" s="391">
        <f t="shared" si="972"/>
        <v>0</v>
      </c>
      <c r="AZ1498" s="93"/>
      <c r="BA1498" s="103" t="str">
        <f t="shared" si="946"/>
        <v>群馬県安中市松井田町松井田1497-9</v>
      </c>
      <c r="BB1498" s="48">
        <f t="shared" si="950"/>
        <v>1</v>
      </c>
      <c r="BC1498" s="90"/>
      <c r="BD1498" s="89"/>
      <c r="BE1498" s="103"/>
      <c r="BF1498" s="103"/>
      <c r="BG1498" s="103"/>
      <c r="BH1498" s="103"/>
      <c r="BI1498" s="103"/>
      <c r="BJ1498" s="103"/>
      <c r="BK1498" s="103"/>
      <c r="BL1498" s="103"/>
      <c r="BM1498" s="103"/>
      <c r="BN1498" s="103"/>
      <c r="BO1498" s="103"/>
      <c r="BP1498" s="103"/>
      <c r="BQ1498" s="103"/>
      <c r="BR1498" s="103"/>
      <c r="BS1498" s="103"/>
      <c r="BT1498" s="378"/>
      <c r="BU1498" s="418"/>
      <c r="BV1498" s="492" t="s">
        <v>4493</v>
      </c>
    </row>
    <row r="1499" spans="1:74" ht="31.5" customHeight="1" x14ac:dyDescent="0.25">
      <c r="A1499" s="74"/>
      <c r="B1499" s="75"/>
      <c r="C1499" s="126" t="s">
        <v>4273</v>
      </c>
      <c r="D1499" s="349" t="s">
        <v>4318</v>
      </c>
      <c r="E1499" s="349"/>
      <c r="F1499" s="315" t="s">
        <v>4274</v>
      </c>
      <c r="G1499" s="315"/>
      <c r="H1499" s="315"/>
      <c r="I1499" s="315"/>
      <c r="J1499" s="315"/>
      <c r="K1499" s="315"/>
      <c r="L1499" s="315" t="s">
        <v>4285</v>
      </c>
      <c r="M1499" s="350"/>
      <c r="N1499" s="384" t="s">
        <v>4278</v>
      </c>
      <c r="O1499" s="348"/>
      <c r="P1499" s="349" t="str">
        <f>IF(COUNTIF(N1499,"*未確定*"),"番地未確定","")</f>
        <v/>
      </c>
      <c r="Q1499" s="348"/>
      <c r="R1499" s="351"/>
      <c r="S1499" s="76" t="s">
        <v>1854</v>
      </c>
      <c r="T1499" s="349" t="s">
        <v>4685</v>
      </c>
      <c r="U1499" s="253"/>
      <c r="V1499" s="353">
        <v>1</v>
      </c>
      <c r="W1499" s="406">
        <f t="shared" si="971"/>
        <v>167850</v>
      </c>
      <c r="X1499" s="354"/>
      <c r="Y1499" s="353" t="s">
        <v>4428</v>
      </c>
      <c r="Z1499" s="515" t="s">
        <v>4575</v>
      </c>
      <c r="AA1499" s="515" t="s">
        <v>4575</v>
      </c>
      <c r="AB1499" s="515" t="s">
        <v>4576</v>
      </c>
      <c r="AC1499" s="204" t="s">
        <v>4490</v>
      </c>
      <c r="AD1499" s="253">
        <v>42821</v>
      </c>
      <c r="AE1499" s="253">
        <v>42396</v>
      </c>
      <c r="AF1499" s="253" t="str">
        <f>+IF(AD1499=AE1499,"SAME","")</f>
        <v/>
      </c>
      <c r="AG1499" s="253">
        <f t="shared" ref="AG1499:AG1523" si="974">+IF(AE1499="",AD1499,IF(AD1499&gt;AE1499,AE1499,AD1499))</f>
        <v>42396</v>
      </c>
      <c r="AH1499" s="253"/>
      <c r="AI1499" s="253"/>
      <c r="AJ1499" s="253"/>
      <c r="AK1499" s="253"/>
      <c r="AL1499" s="254"/>
      <c r="AM1499" s="355">
        <v>167850</v>
      </c>
      <c r="AN1499" s="93"/>
      <c r="AO1499" s="103" t="str">
        <f>N1499</f>
        <v>群馬県安中市松井田町松井田1497-10</v>
      </c>
      <c r="AP1499" s="391">
        <v>167850</v>
      </c>
      <c r="AQ1499" s="89"/>
      <c r="AR1499" s="93"/>
      <c r="AS1499" s="89"/>
      <c r="AT1499" s="93"/>
      <c r="AU1499" s="89"/>
      <c r="AV1499" s="93"/>
      <c r="AW1499" s="107"/>
      <c r="AX1499" s="103"/>
      <c r="AY1499" s="391">
        <f t="shared" si="972"/>
        <v>0</v>
      </c>
      <c r="AZ1499" s="93">
        <v>0</v>
      </c>
      <c r="BA1499" s="103" t="str">
        <f t="shared" si="946"/>
        <v>群馬県安中市松井田町松井田1497-10</v>
      </c>
      <c r="BB1499" s="48">
        <f t="shared" si="950"/>
        <v>1</v>
      </c>
      <c r="BC1499" s="90"/>
      <c r="BD1499" s="89"/>
      <c r="BE1499" s="103"/>
      <c r="BF1499" s="103"/>
      <c r="BG1499" s="103"/>
      <c r="BH1499" s="103"/>
      <c r="BI1499" s="103"/>
      <c r="BJ1499" s="103"/>
      <c r="BK1499" s="103"/>
      <c r="BL1499" s="103"/>
      <c r="BM1499" s="103"/>
      <c r="BN1499" s="103"/>
      <c r="BO1499" s="103"/>
      <c r="BP1499" s="103"/>
      <c r="BQ1499" s="103"/>
      <c r="BR1499" s="103"/>
      <c r="BS1499" s="103"/>
      <c r="BT1499" s="378"/>
      <c r="BU1499" s="418"/>
      <c r="BV1499" s="492" t="s">
        <v>4493</v>
      </c>
    </row>
    <row r="1500" spans="1:74" ht="31.5" customHeight="1" x14ac:dyDescent="0.25">
      <c r="A1500" s="74"/>
      <c r="B1500" s="75"/>
      <c r="C1500" s="126" t="s">
        <v>4273</v>
      </c>
      <c r="D1500" s="349" t="s">
        <v>4318</v>
      </c>
      <c r="E1500" s="349"/>
      <c r="F1500" s="315" t="s">
        <v>4276</v>
      </c>
      <c r="G1500" s="315"/>
      <c r="H1500" s="315"/>
      <c r="I1500" s="315"/>
      <c r="J1500" s="315"/>
      <c r="K1500" s="315"/>
      <c r="L1500" s="315" t="s">
        <v>4284</v>
      </c>
      <c r="M1500" s="350"/>
      <c r="N1500" s="384" t="s">
        <v>4279</v>
      </c>
      <c r="O1500" s="348"/>
      <c r="P1500" s="349"/>
      <c r="Q1500" s="348"/>
      <c r="R1500" s="351"/>
      <c r="S1500" s="76" t="s">
        <v>1854</v>
      </c>
      <c r="T1500" s="349" t="s">
        <v>4685</v>
      </c>
      <c r="U1500" s="253"/>
      <c r="V1500" s="353">
        <v>1</v>
      </c>
      <c r="W1500" s="406">
        <f t="shared" si="971"/>
        <v>349477</v>
      </c>
      <c r="X1500" s="354"/>
      <c r="Y1500" s="353" t="s">
        <v>4428</v>
      </c>
      <c r="Z1500" s="515" t="s">
        <v>4575</v>
      </c>
      <c r="AA1500" s="515" t="s">
        <v>4575</v>
      </c>
      <c r="AB1500" s="515" t="s">
        <v>4576</v>
      </c>
      <c r="AC1500" s="204" t="s">
        <v>4490</v>
      </c>
      <c r="AD1500" s="253">
        <v>42821</v>
      </c>
      <c r="AE1500" s="253">
        <v>42396</v>
      </c>
      <c r="AF1500" s="253" t="str">
        <f>+IF(AD1500=AE1500,"SAME","")</f>
        <v/>
      </c>
      <c r="AG1500" s="253">
        <f t="shared" si="974"/>
        <v>42396</v>
      </c>
      <c r="AH1500" s="253"/>
      <c r="AI1500" s="253"/>
      <c r="AJ1500" s="253"/>
      <c r="AK1500" s="253"/>
      <c r="AL1500" s="254"/>
      <c r="AM1500" s="355">
        <v>349477</v>
      </c>
      <c r="AN1500" s="93"/>
      <c r="AO1500" s="103" t="s">
        <v>4280</v>
      </c>
      <c r="AP1500" s="391">
        <v>349477</v>
      </c>
      <c r="AQ1500" s="89"/>
      <c r="AR1500" s="93"/>
      <c r="AS1500" s="89"/>
      <c r="AT1500" s="93"/>
      <c r="AU1500" s="89"/>
      <c r="AV1500" s="93"/>
      <c r="AW1500" s="107"/>
      <c r="AX1500" s="103"/>
      <c r="AY1500" s="391">
        <f t="shared" si="972"/>
        <v>0</v>
      </c>
      <c r="AZ1500" s="93">
        <v>0</v>
      </c>
      <c r="BA1500" s="103" t="str">
        <f t="shared" si="946"/>
        <v>群馬県安中市松井田町松井田1497-1</v>
      </c>
      <c r="BB1500" s="48">
        <f t="shared" si="950"/>
        <v>1</v>
      </c>
      <c r="BC1500" s="90"/>
      <c r="BD1500" s="89"/>
      <c r="BE1500" s="103"/>
      <c r="BF1500" s="103"/>
      <c r="BG1500" s="103"/>
      <c r="BH1500" s="103"/>
      <c r="BI1500" s="103"/>
      <c r="BJ1500" s="103"/>
      <c r="BK1500" s="103"/>
      <c r="BL1500" s="103"/>
      <c r="BM1500" s="103"/>
      <c r="BN1500" s="103"/>
      <c r="BO1500" s="103"/>
      <c r="BP1500" s="103"/>
      <c r="BQ1500" s="103"/>
      <c r="BR1500" s="103"/>
      <c r="BS1500" s="103"/>
      <c r="BT1500" s="378"/>
      <c r="BU1500" s="418"/>
      <c r="BV1500" s="492" t="s">
        <v>4493</v>
      </c>
    </row>
    <row r="1501" spans="1:74" ht="31.5" customHeight="1" x14ac:dyDescent="0.25">
      <c r="A1501" s="74"/>
      <c r="B1501" s="75"/>
      <c r="C1501" s="126" t="s">
        <v>4273</v>
      </c>
      <c r="D1501" s="349" t="s">
        <v>4318</v>
      </c>
      <c r="E1501" s="349"/>
      <c r="F1501" s="315" t="s">
        <v>4281</v>
      </c>
      <c r="G1501" s="315"/>
      <c r="H1501" s="315"/>
      <c r="I1501" s="315"/>
      <c r="J1501" s="315"/>
      <c r="K1501" s="315"/>
      <c r="L1501" s="315" t="s">
        <v>4284</v>
      </c>
      <c r="M1501" s="350"/>
      <c r="N1501" s="384" t="s">
        <v>4282</v>
      </c>
      <c r="O1501" s="348"/>
      <c r="P1501" s="349"/>
      <c r="Q1501" s="348"/>
      <c r="R1501" s="351"/>
      <c r="S1501" s="76" t="s">
        <v>1854</v>
      </c>
      <c r="T1501" s="349"/>
      <c r="U1501" s="253"/>
      <c r="V1501" s="353">
        <v>1</v>
      </c>
      <c r="W1501" s="406">
        <f t="shared" si="971"/>
        <v>622067</v>
      </c>
      <c r="X1501" s="354"/>
      <c r="Y1501" s="353" t="s">
        <v>4428</v>
      </c>
      <c r="Z1501" s="515" t="s">
        <v>4575</v>
      </c>
      <c r="AA1501" s="515" t="s">
        <v>4575</v>
      </c>
      <c r="AB1501" s="515" t="s">
        <v>4576</v>
      </c>
      <c r="AC1501" s="253"/>
      <c r="AD1501" s="253">
        <v>42821</v>
      </c>
      <c r="AE1501" s="253">
        <v>42396</v>
      </c>
      <c r="AF1501" s="253"/>
      <c r="AG1501" s="253">
        <f t="shared" si="974"/>
        <v>42396</v>
      </c>
      <c r="AH1501" s="253"/>
      <c r="AI1501" s="253"/>
      <c r="AJ1501" s="253"/>
      <c r="AK1501" s="253"/>
      <c r="AL1501" s="254"/>
      <c r="AM1501" s="355">
        <v>622067</v>
      </c>
      <c r="AN1501" s="93"/>
      <c r="AO1501" s="103" t="s">
        <v>4283</v>
      </c>
      <c r="AP1501" s="391">
        <v>622067</v>
      </c>
      <c r="AQ1501" s="89"/>
      <c r="AR1501" s="93"/>
      <c r="AS1501" s="89"/>
      <c r="AT1501" s="93"/>
      <c r="AU1501" s="89"/>
      <c r="AV1501" s="93"/>
      <c r="AW1501" s="107"/>
      <c r="AX1501" s="103"/>
      <c r="AY1501" s="391">
        <f t="shared" si="972"/>
        <v>0</v>
      </c>
      <c r="AZ1501" s="93">
        <f>IF(AM1501=0,"",AM1501-AR1501-AT1501-AV1501-AX1501)</f>
        <v>622067</v>
      </c>
      <c r="BA1501" s="103" t="str">
        <f t="shared" si="946"/>
        <v>群馬県安中市松井田町松井田1497-9</v>
      </c>
      <c r="BB1501" s="48">
        <f t="shared" si="950"/>
        <v>1</v>
      </c>
      <c r="BC1501" s="90"/>
      <c r="BD1501" s="89"/>
      <c r="BE1501" s="103"/>
      <c r="BF1501" s="103"/>
      <c r="BG1501" s="103"/>
      <c r="BH1501" s="103"/>
      <c r="BI1501" s="103"/>
      <c r="BJ1501" s="103"/>
      <c r="BK1501" s="103"/>
      <c r="BL1501" s="103"/>
      <c r="BM1501" s="103"/>
      <c r="BN1501" s="103"/>
      <c r="BO1501" s="103"/>
      <c r="BP1501" s="103"/>
      <c r="BQ1501" s="103"/>
      <c r="BR1501" s="103"/>
      <c r="BS1501" s="103"/>
      <c r="BT1501" s="378"/>
      <c r="BU1501" s="418"/>
      <c r="BV1501" s="492" t="s">
        <v>4493</v>
      </c>
    </row>
    <row r="1502" spans="1:74" ht="31.5" customHeight="1" x14ac:dyDescent="0.25">
      <c r="A1502" s="74"/>
      <c r="B1502" s="75"/>
      <c r="C1502" s="126" t="s">
        <v>4286</v>
      </c>
      <c r="D1502" s="349" t="s">
        <v>4318</v>
      </c>
      <c r="E1502" s="349"/>
      <c r="F1502" s="315" t="s">
        <v>4291</v>
      </c>
      <c r="G1502" s="315"/>
      <c r="H1502" s="315"/>
      <c r="I1502" s="315"/>
      <c r="J1502" s="315"/>
      <c r="K1502" s="315"/>
      <c r="L1502" s="315" t="s">
        <v>4287</v>
      </c>
      <c r="M1502" s="350"/>
      <c r="N1502" s="384" t="s">
        <v>4290</v>
      </c>
      <c r="O1502" s="348"/>
      <c r="P1502" s="349"/>
      <c r="Q1502" s="348"/>
      <c r="R1502" s="351"/>
      <c r="S1502" s="352" t="s">
        <v>4288</v>
      </c>
      <c r="T1502" s="349" t="s">
        <v>4289</v>
      </c>
      <c r="U1502" s="253"/>
      <c r="V1502" s="353">
        <v>7</v>
      </c>
      <c r="W1502" s="406">
        <f t="shared" si="971"/>
        <v>743542.85714285716</v>
      </c>
      <c r="X1502" s="354"/>
      <c r="Y1502" s="158" t="s">
        <v>4463</v>
      </c>
      <c r="Z1502" s="515" t="s">
        <v>4575</v>
      </c>
      <c r="AA1502" s="515" t="s">
        <v>4575</v>
      </c>
      <c r="AB1502" s="515" t="s">
        <v>4576</v>
      </c>
      <c r="AC1502" s="253"/>
      <c r="AD1502" s="253">
        <v>43727</v>
      </c>
      <c r="AE1502" s="253">
        <v>43642</v>
      </c>
      <c r="AF1502" s="253"/>
      <c r="AG1502" s="253">
        <f t="shared" si="974"/>
        <v>43642</v>
      </c>
      <c r="AH1502" s="253"/>
      <c r="AI1502" s="253"/>
      <c r="AJ1502" s="253"/>
      <c r="AK1502" s="253"/>
      <c r="AL1502" s="254"/>
      <c r="AM1502" s="355">
        <v>5204800</v>
      </c>
      <c r="AN1502" s="93"/>
      <c r="AO1502" s="103" t="s">
        <v>4290</v>
      </c>
      <c r="AP1502" s="391">
        <v>5204800</v>
      </c>
      <c r="AQ1502" s="89"/>
      <c r="AR1502" s="93"/>
      <c r="AS1502" s="89">
        <v>43787</v>
      </c>
      <c r="AT1502" s="93">
        <v>492800</v>
      </c>
      <c r="AU1502" s="89"/>
      <c r="AV1502" s="93"/>
      <c r="AW1502" s="107"/>
      <c r="AX1502" s="103"/>
      <c r="AY1502" s="391">
        <f t="shared" si="972"/>
        <v>492800</v>
      </c>
      <c r="AZ1502" s="93">
        <f>IF(AM1502=0,"",AM1502-AR1502-AT1502-AV1502-AX1502)</f>
        <v>4712000</v>
      </c>
      <c r="BA1502" s="103" t="str">
        <f t="shared" si="946"/>
        <v>大分県豊後大野市千歳町柴山字日向久保1932</v>
      </c>
      <c r="BB1502" s="48">
        <f t="shared" si="950"/>
        <v>7</v>
      </c>
      <c r="BC1502" s="90"/>
      <c r="BD1502" s="89"/>
      <c r="BE1502" s="103"/>
      <c r="BF1502" s="103"/>
      <c r="BG1502" s="103"/>
      <c r="BH1502" s="103"/>
      <c r="BI1502" s="103"/>
      <c r="BJ1502" s="103"/>
      <c r="BK1502" s="103"/>
      <c r="BL1502" s="103"/>
      <c r="BM1502" s="103"/>
      <c r="BN1502" s="103"/>
      <c r="BO1502" s="103"/>
      <c r="BP1502" s="103"/>
      <c r="BQ1502" s="103"/>
      <c r="BR1502" s="103"/>
      <c r="BS1502" s="103"/>
      <c r="BT1502" s="378"/>
      <c r="BU1502" s="418"/>
      <c r="BV1502" s="492" t="s">
        <v>4475</v>
      </c>
    </row>
    <row r="1503" spans="1:74" ht="31.5" customHeight="1" x14ac:dyDescent="0.25">
      <c r="A1503" s="74"/>
      <c r="B1503" s="75"/>
      <c r="C1503" s="126" t="s">
        <v>4286</v>
      </c>
      <c r="D1503" s="349" t="s">
        <v>4318</v>
      </c>
      <c r="E1503" s="349"/>
      <c r="F1503" s="315" t="s">
        <v>4292</v>
      </c>
      <c r="G1503" s="315"/>
      <c r="H1503" s="315"/>
      <c r="I1503" s="315"/>
      <c r="J1503" s="315"/>
      <c r="K1503" s="315"/>
      <c r="L1503" s="315" t="s">
        <v>4287</v>
      </c>
      <c r="M1503" s="350"/>
      <c r="N1503" s="384" t="s">
        <v>4293</v>
      </c>
      <c r="O1503" s="348"/>
      <c r="P1503" s="349"/>
      <c r="Q1503" s="348"/>
      <c r="R1503" s="351"/>
      <c r="S1503" s="352" t="s">
        <v>4288</v>
      </c>
      <c r="T1503" s="349" t="s">
        <v>4289</v>
      </c>
      <c r="U1503" s="253"/>
      <c r="V1503" s="353">
        <v>2</v>
      </c>
      <c r="W1503" s="406">
        <f t="shared" si="971"/>
        <v>1264800</v>
      </c>
      <c r="X1503" s="354"/>
      <c r="Y1503" s="48" t="s">
        <v>4461</v>
      </c>
      <c r="Z1503" s="158" t="s">
        <v>4432</v>
      </c>
      <c r="AA1503" s="515" t="s">
        <v>4575</v>
      </c>
      <c r="AB1503" s="515" t="s">
        <v>4576</v>
      </c>
      <c r="AC1503" s="253"/>
      <c r="AD1503" s="253">
        <v>43727</v>
      </c>
      <c r="AE1503" s="253">
        <v>43642</v>
      </c>
      <c r="AF1503" s="253"/>
      <c r="AG1503" s="253">
        <f t="shared" si="974"/>
        <v>43642</v>
      </c>
      <c r="AH1503" s="253"/>
      <c r="AI1503" s="253"/>
      <c r="AJ1503" s="253"/>
      <c r="AK1503" s="253"/>
      <c r="AL1503" s="254"/>
      <c r="AM1503" s="355">
        <v>2529600</v>
      </c>
      <c r="AN1503" s="93"/>
      <c r="AO1503" s="103" t="s">
        <v>4294</v>
      </c>
      <c r="AP1503" s="391">
        <v>2529600</v>
      </c>
      <c r="AQ1503" s="89"/>
      <c r="AR1503" s="93"/>
      <c r="AS1503" s="89">
        <v>43787</v>
      </c>
      <c r="AT1503" s="93">
        <v>108348</v>
      </c>
      <c r="AU1503" s="89"/>
      <c r="AV1503" s="93"/>
      <c r="AW1503" s="107"/>
      <c r="AX1503" s="103"/>
      <c r="AY1503" s="391">
        <f t="shared" si="972"/>
        <v>108348</v>
      </c>
      <c r="AZ1503" s="93">
        <f>IF(AM1503=0,"",AM1503-AR1503-AT1503-AV1503-AX1503)</f>
        <v>2421252</v>
      </c>
      <c r="BA1503" s="103" t="str">
        <f t="shared" si="946"/>
        <v>大分県豊後大野市三重町百枝1256-15-1</v>
      </c>
      <c r="BB1503" s="48">
        <f t="shared" si="950"/>
        <v>2</v>
      </c>
      <c r="BC1503" s="90"/>
      <c r="BD1503" s="89"/>
      <c r="BE1503" s="103"/>
      <c r="BF1503" s="103"/>
      <c r="BG1503" s="103"/>
      <c r="BH1503" s="103"/>
      <c r="BI1503" s="103"/>
      <c r="BJ1503" s="103"/>
      <c r="BK1503" s="103"/>
      <c r="BL1503" s="103"/>
      <c r="BM1503" s="103"/>
      <c r="BN1503" s="103"/>
      <c r="BO1503" s="103"/>
      <c r="BP1503" s="103"/>
      <c r="BQ1503" s="103"/>
      <c r="BR1503" s="103"/>
      <c r="BS1503" s="103"/>
      <c r="BT1503" s="378"/>
      <c r="BU1503" s="418"/>
      <c r="BV1503" s="492"/>
    </row>
    <row r="1504" spans="1:74" s="100" customFormat="1" ht="31.5" customHeight="1" x14ac:dyDescent="0.25">
      <c r="A1504" s="74">
        <v>21</v>
      </c>
      <c r="B1504" s="75">
        <v>622</v>
      </c>
      <c r="C1504" s="49" t="s">
        <v>2058</v>
      </c>
      <c r="D1504" s="349" t="s">
        <v>4318</v>
      </c>
      <c r="E1504" s="76" t="s">
        <v>1021</v>
      </c>
      <c r="F1504" s="380" t="s">
        <v>4301</v>
      </c>
      <c r="G1504" s="101"/>
      <c r="H1504" s="101"/>
      <c r="I1504" s="101"/>
      <c r="J1504" s="257"/>
      <c r="K1504" s="101"/>
      <c r="L1504" s="380" t="s">
        <v>4295</v>
      </c>
      <c r="M1504" s="76" t="s">
        <v>2371</v>
      </c>
      <c r="N1504" s="411" t="s">
        <v>4494</v>
      </c>
      <c r="O1504" s="49"/>
      <c r="P1504" s="76" t="str">
        <f>IF(COUNTIF(N1504,"*未確定*"),"番地未確定","")</f>
        <v/>
      </c>
      <c r="Q1504" s="102" t="s">
        <v>805</v>
      </c>
      <c r="R1504" s="49"/>
      <c r="S1504" s="76" t="s">
        <v>1856</v>
      </c>
      <c r="T1504" s="76" t="s">
        <v>47</v>
      </c>
      <c r="U1504" s="89"/>
      <c r="V1504" s="90">
        <v>1</v>
      </c>
      <c r="W1504" s="399">
        <f t="shared" si="971"/>
        <v>753080</v>
      </c>
      <c r="X1504" s="171" t="s">
        <v>3362</v>
      </c>
      <c r="Y1504" s="419" t="s">
        <v>4463</v>
      </c>
      <c r="Z1504" s="419" t="s">
        <v>4428</v>
      </c>
      <c r="AA1504" s="419" t="s">
        <v>4575</v>
      </c>
      <c r="AB1504" s="419" t="s">
        <v>4576</v>
      </c>
      <c r="AC1504" s="132" t="str">
        <f t="shared" ref="AC1504:AC1514" si="975">IF(AZ1504=0,"【支払済】","")</f>
        <v>【支払済】</v>
      </c>
      <c r="AD1504" s="132">
        <v>43444</v>
      </c>
      <c r="AE1504" s="218">
        <v>42818</v>
      </c>
      <c r="AF1504" s="132" t="str">
        <f>+IF(AD1504=AE1504,"SAME","")</f>
        <v/>
      </c>
      <c r="AG1504" s="132">
        <f t="shared" si="974"/>
        <v>42818</v>
      </c>
      <c r="AH1504" s="218"/>
      <c r="AI1504" s="219"/>
      <c r="AJ1504" s="220"/>
      <c r="AK1504" s="211"/>
      <c r="AL1504" s="227"/>
      <c r="AM1504" s="208">
        <v>753080</v>
      </c>
      <c r="AN1504" s="93"/>
      <c r="AO1504" s="49" t="str">
        <f>N1504</f>
        <v>岐阜県恵那市笠置町姫栗９７７－３５０</v>
      </c>
      <c r="AP1504" s="208">
        <v>753080</v>
      </c>
      <c r="AQ1504" s="89">
        <v>43474</v>
      </c>
      <c r="AR1504" s="93">
        <v>753080</v>
      </c>
      <c r="AS1504" s="89"/>
      <c r="AT1504" s="93"/>
      <c r="AU1504" s="89"/>
      <c r="AV1504" s="93"/>
      <c r="AW1504" s="89"/>
      <c r="AX1504" s="103"/>
      <c r="AY1504" s="391">
        <f t="shared" si="972"/>
        <v>753080</v>
      </c>
      <c r="AZ1504" s="95">
        <f>IF(AM1504=0,"",AM1504-AR1504-AT1504-AV1504-AX1504)</f>
        <v>0</v>
      </c>
      <c r="BA1504" s="49" t="str">
        <f t="shared" si="946"/>
        <v>岐阜県恵那市笠置町姫栗９７７－３５０</v>
      </c>
      <c r="BB1504" s="48">
        <f t="shared" si="950"/>
        <v>1</v>
      </c>
      <c r="BC1504" s="96" t="str">
        <f>Y1504</f>
        <v>有</v>
      </c>
      <c r="BD1504" s="89" t="str">
        <f>AC1504</f>
        <v>【支払済】</v>
      </c>
      <c r="BE1504" s="97">
        <f>IF(OR(AC1504="期限未記載",AC1504="期限超過"),AZ1504,0)</f>
        <v>0</v>
      </c>
      <c r="BF1504" s="97">
        <f>IF(AND(BD1504&lt;=43506,BD1504&lt;&gt;""),AZ1504,0)</f>
        <v>0</v>
      </c>
      <c r="BG1504" s="97">
        <f>IF(AND(BD1504&lt;=43511,BD1504&gt;=43507),AZ1504,0)</f>
        <v>0</v>
      </c>
      <c r="BH1504" s="97">
        <f>IF(AND(BD1504&lt;=43516,BD1504&gt;=43512),AZ1504,0)</f>
        <v>0</v>
      </c>
      <c r="BI1504" s="97">
        <f>IF(AND(BD1504&lt;=43521,BD1504&gt;=43517),AZ1504,0)</f>
        <v>0</v>
      </c>
      <c r="BJ1504" s="97">
        <f>IF(AND(BD1504&lt;=43524,BD1504&gt;=43522),AZ1504,0)</f>
        <v>0</v>
      </c>
      <c r="BK1504" s="97">
        <f>IF(AND(BD1504&lt;=43529,BD1504&gt;=43525),AZ1504,0)</f>
        <v>0</v>
      </c>
      <c r="BL1504" s="97">
        <f>IF(AND(BD1504&lt;=43534,BD1504&gt;=43530),AZ1504,0)</f>
        <v>0</v>
      </c>
      <c r="BM1504" s="97">
        <f>IF(AND(BD1504&lt;=43539,BD1504&gt;=43535),AZ1504,0)</f>
        <v>0</v>
      </c>
      <c r="BN1504" s="97">
        <f>IF(AND(BD1504&lt;=43544,BD1504&gt;=43540),AZ1504,0)</f>
        <v>0</v>
      </c>
      <c r="BO1504" s="97">
        <f>IF(AND(BD1504&lt;=43549,BD1504&gt;=43545),AZ1504,0)</f>
        <v>0</v>
      </c>
      <c r="BP1504" s="97">
        <f>IF(AND(BD1504&lt;=43555,BD1504&gt;=43550),AZ1504,0)</f>
        <v>0</v>
      </c>
      <c r="BQ1504" s="97">
        <f>IF(AND(BD1504&lt;=43560,BD1504&gt;=43556),AZ1504,0)</f>
        <v>0</v>
      </c>
      <c r="BR1504" s="97">
        <f>IF(AND($BD1504&lt;=43565,$BD1504&gt;=43561),$AZ1504,0)</f>
        <v>0</v>
      </c>
      <c r="BS1504" s="98">
        <f>AZ1504-SUM(BE1504:BR1504)</f>
        <v>0</v>
      </c>
      <c r="BT1504" s="184"/>
      <c r="BU1504" s="58"/>
      <c r="BV1504" s="492" t="s">
        <v>4495</v>
      </c>
    </row>
    <row r="1505" spans="1:74" ht="31.5" customHeight="1" x14ac:dyDescent="0.25">
      <c r="A1505" s="74">
        <v>21</v>
      </c>
      <c r="B1505" s="75">
        <v>616</v>
      </c>
      <c r="C1505" s="49" t="s">
        <v>2056</v>
      </c>
      <c r="D1505" s="349" t="s">
        <v>4318</v>
      </c>
      <c r="E1505" s="76" t="s">
        <v>1137</v>
      </c>
      <c r="F1505" s="380" t="s">
        <v>4133</v>
      </c>
      <c r="G1505" s="380"/>
      <c r="H1505" s="380"/>
      <c r="I1505" s="380"/>
      <c r="J1505" s="380"/>
      <c r="K1505" s="380"/>
      <c r="L1505" s="380" t="s">
        <v>4296</v>
      </c>
      <c r="M1505" s="76" t="s">
        <v>2371</v>
      </c>
      <c r="N1505" s="411" t="s">
        <v>4298</v>
      </c>
      <c r="O1505" s="49"/>
      <c r="P1505" s="49"/>
      <c r="Q1505" s="102" t="s">
        <v>294</v>
      </c>
      <c r="R1505" s="103"/>
      <c r="S1505" s="48" t="s">
        <v>1856</v>
      </c>
      <c r="T1505" s="76" t="s">
        <v>52</v>
      </c>
      <c r="U1505" s="89"/>
      <c r="V1505" s="90">
        <v>3</v>
      </c>
      <c r="W1505" s="399">
        <f t="shared" si="971"/>
        <v>476397</v>
      </c>
      <c r="X1505" s="171" t="s">
        <v>3364</v>
      </c>
      <c r="Y1505" s="516" t="s">
        <v>2161</v>
      </c>
      <c r="Z1505" s="467" t="s">
        <v>4576</v>
      </c>
      <c r="AA1505" s="467" t="s">
        <v>4575</v>
      </c>
      <c r="AB1505" s="467" t="s">
        <v>4576</v>
      </c>
      <c r="AC1505" s="132" t="str">
        <f t="shared" si="975"/>
        <v>【支払済】</v>
      </c>
      <c r="AD1505" s="132">
        <v>43556</v>
      </c>
      <c r="AE1505" s="132">
        <v>42481</v>
      </c>
      <c r="AF1505" s="132" t="str">
        <f>+IF(AD1505=AE1505,"SAME","")</f>
        <v/>
      </c>
      <c r="AG1505" s="132">
        <f t="shared" si="974"/>
        <v>42481</v>
      </c>
      <c r="AH1505" s="132"/>
      <c r="AI1505" s="204"/>
      <c r="AJ1505" s="205"/>
      <c r="AK1505" s="211"/>
      <c r="AL1505" s="207"/>
      <c r="AM1505" s="150">
        <v>1429191</v>
      </c>
      <c r="AN1505" s="111"/>
      <c r="AO1505" s="49" t="str">
        <f>N1505</f>
        <v>岐阜県高山市漆垣内町２００４－２</v>
      </c>
      <c r="AP1505" s="208">
        <v>1429191</v>
      </c>
      <c r="AQ1505" s="89">
        <v>43581</v>
      </c>
      <c r="AR1505" s="93">
        <v>1429191</v>
      </c>
      <c r="AS1505" s="89"/>
      <c r="AT1505" s="93"/>
      <c r="AU1505" s="89"/>
      <c r="AV1505" s="93"/>
      <c r="AW1505" s="107"/>
      <c r="AX1505" s="103"/>
      <c r="AY1505" s="391">
        <f t="shared" si="972"/>
        <v>1429191</v>
      </c>
      <c r="AZ1505" s="95">
        <f>IF(AM1505=0,"",AM1505-AR1505-AT1505-AV1505-AX1505)</f>
        <v>0</v>
      </c>
      <c r="BA1505" s="49" t="str">
        <f t="shared" si="946"/>
        <v>岐阜県高山市漆垣内町２００４－２</v>
      </c>
      <c r="BB1505" s="48">
        <v>1</v>
      </c>
      <c r="BC1505" s="96" t="str">
        <f>Y1505</f>
        <v>日本ｴｺﾛｼﾞｰ</v>
      </c>
      <c r="BD1505" s="89" t="str">
        <f>AC1505</f>
        <v>【支払済】</v>
      </c>
      <c r="BE1505" s="97">
        <f>IF(OR(AC1505="期限未記載",AC1505="期限超過"),AZ1505,0)</f>
        <v>0</v>
      </c>
      <c r="BF1505" s="97">
        <f>IF(AND(BD1505&lt;=43506,BD1505&lt;&gt;""),AZ1505,0)</f>
        <v>0</v>
      </c>
      <c r="BG1505" s="97">
        <f>IF(AND(BD1505&lt;=43511,BD1505&gt;=43507),AZ1505,0)</f>
        <v>0</v>
      </c>
      <c r="BH1505" s="97">
        <f>IF(AND(BD1505&lt;=43516,BD1505&gt;=43512),AZ1505,0)</f>
        <v>0</v>
      </c>
      <c r="BI1505" s="97">
        <f>IF(AND(BD1505&lt;=43521,BD1505&gt;=43517),AZ1505,0)</f>
        <v>0</v>
      </c>
      <c r="BJ1505" s="97">
        <f>IF(AND(BD1505&lt;=43524,BD1505&gt;=43522),AZ1505,0)</f>
        <v>0</v>
      </c>
      <c r="BK1505" s="97">
        <f>IF(AND(BD1505&lt;=43529,BD1505&gt;=43525),AZ1505,0)</f>
        <v>0</v>
      </c>
      <c r="BL1505" s="97">
        <f>IF(AND(BD1505&lt;=43534,BD1505&gt;=43530),AZ1505,0)</f>
        <v>0</v>
      </c>
      <c r="BM1505" s="97">
        <f>IF(AND(BD1505&lt;=43539,BD1505&gt;=43535),AZ1505,0)</f>
        <v>0</v>
      </c>
      <c r="BN1505" s="97">
        <f>IF(AND(BD1505&lt;=43544,BD1505&gt;=43540),AZ1505,0)</f>
        <v>0</v>
      </c>
      <c r="BO1505" s="97">
        <f>IF(AND(BD1505&lt;=43549,BD1505&gt;=43545),AZ1505,0)</f>
        <v>0</v>
      </c>
      <c r="BP1505" s="97">
        <f>IF(AND(BD1505&lt;=43555,BD1505&gt;=43550),AZ1505,0)</f>
        <v>0</v>
      </c>
      <c r="BQ1505" s="97">
        <f>IF(AND(BD1505&lt;=43560,BD1505&gt;=43556),AZ1505,0)</f>
        <v>0</v>
      </c>
      <c r="BR1505" s="97">
        <f>IF(AND($BD1505&lt;=43565,$BD1505&gt;=43561),$AZ1505,0)</f>
        <v>0</v>
      </c>
      <c r="BS1505" s="98">
        <f>AZ1505-SUM(BE1505:BR1505)</f>
        <v>0</v>
      </c>
      <c r="BT1505" s="184" t="s">
        <v>3712</v>
      </c>
      <c r="BV1505" s="492" t="s">
        <v>2161</v>
      </c>
    </row>
    <row r="1506" spans="1:74" ht="31.5" customHeight="1" x14ac:dyDescent="0.25">
      <c r="A1506" s="74">
        <v>21</v>
      </c>
      <c r="B1506" s="75"/>
      <c r="C1506" s="126" t="s">
        <v>4299</v>
      </c>
      <c r="D1506" s="349" t="s">
        <v>4318</v>
      </c>
      <c r="E1506" s="349"/>
      <c r="F1506" s="315" t="s">
        <v>4300</v>
      </c>
      <c r="G1506" s="315"/>
      <c r="H1506" s="315"/>
      <c r="I1506" s="315"/>
      <c r="J1506" s="315"/>
      <c r="K1506" s="315"/>
      <c r="L1506" s="315" t="s">
        <v>4302</v>
      </c>
      <c r="M1506" s="350"/>
      <c r="N1506" s="384" t="s">
        <v>4303</v>
      </c>
      <c r="O1506" s="348"/>
      <c r="P1506" s="349"/>
      <c r="Q1506" s="348"/>
      <c r="R1506" s="351"/>
      <c r="S1506" s="352" t="s">
        <v>4304</v>
      </c>
      <c r="T1506" s="349" t="s">
        <v>4305</v>
      </c>
      <c r="U1506" s="253"/>
      <c r="V1506" s="353">
        <v>1</v>
      </c>
      <c r="W1506" s="406">
        <f t="shared" si="971"/>
        <v>612460</v>
      </c>
      <c r="X1506" s="354"/>
      <c r="Y1506" s="158" t="s">
        <v>4463</v>
      </c>
      <c r="Z1506" s="158" t="s">
        <v>4428</v>
      </c>
      <c r="AA1506" s="467" t="s">
        <v>4575</v>
      </c>
      <c r="AB1506" s="467" t="s">
        <v>4576</v>
      </c>
      <c r="AC1506" s="253" t="str">
        <f t="shared" si="975"/>
        <v>【支払済】</v>
      </c>
      <c r="AD1506" s="253">
        <v>43444</v>
      </c>
      <c r="AE1506" s="253">
        <v>42786</v>
      </c>
      <c r="AF1506" s="253"/>
      <c r="AG1506" s="253">
        <f t="shared" si="974"/>
        <v>42786</v>
      </c>
      <c r="AH1506" s="253"/>
      <c r="AI1506" s="253"/>
      <c r="AJ1506" s="253"/>
      <c r="AK1506" s="253"/>
      <c r="AL1506" s="254"/>
      <c r="AM1506" s="355">
        <v>612460</v>
      </c>
      <c r="AN1506" s="93"/>
      <c r="AO1506" s="103" t="s">
        <v>4303</v>
      </c>
      <c r="AP1506" s="391">
        <v>612460</v>
      </c>
      <c r="AQ1506" s="89">
        <v>43474</v>
      </c>
      <c r="AR1506" s="93">
        <v>612460</v>
      </c>
      <c r="AS1506" s="89"/>
      <c r="AT1506" s="93"/>
      <c r="AU1506" s="89"/>
      <c r="AV1506" s="93"/>
      <c r="AW1506" s="107"/>
      <c r="AX1506" s="103"/>
      <c r="AY1506" s="391">
        <f t="shared" ref="AY1506:AY1523" si="976">AR1506+AT1506+AV1506+AX1506</f>
        <v>612460</v>
      </c>
      <c r="AZ1506" s="93">
        <f t="shared" ref="AZ1506:AZ1523" si="977">IF(AM1506=0,"",AM1506-AR1506-AT1506-AV1506-AX1506)</f>
        <v>0</v>
      </c>
      <c r="BA1506" s="103" t="str">
        <f t="shared" si="946"/>
        <v>岐阜県中津川市落合3153-1-1</v>
      </c>
      <c r="BB1506" s="48">
        <v>1</v>
      </c>
      <c r="BC1506" s="90"/>
      <c r="BD1506" s="89" t="str">
        <f t="shared" ref="BD1506:BD1525" si="978">AC1506</f>
        <v>【支払済】</v>
      </c>
      <c r="BE1506" s="103"/>
      <c r="BF1506" s="103"/>
      <c r="BG1506" s="103"/>
      <c r="BH1506" s="103"/>
      <c r="BI1506" s="103"/>
      <c r="BJ1506" s="103"/>
      <c r="BK1506" s="103"/>
      <c r="BL1506" s="103"/>
      <c r="BM1506" s="103"/>
      <c r="BN1506" s="103"/>
      <c r="BO1506" s="103"/>
      <c r="BP1506" s="103"/>
      <c r="BQ1506" s="103"/>
      <c r="BR1506" s="103"/>
      <c r="BS1506" s="103"/>
      <c r="BT1506" s="378"/>
      <c r="BU1506" s="418"/>
      <c r="BV1506" s="492" t="s">
        <v>4475</v>
      </c>
    </row>
    <row r="1507" spans="1:74" s="100" customFormat="1" ht="31.5" customHeight="1" x14ac:dyDescent="0.25">
      <c r="A1507" s="74">
        <v>21</v>
      </c>
      <c r="B1507" s="75">
        <v>633</v>
      </c>
      <c r="C1507" s="49" t="s">
        <v>2060</v>
      </c>
      <c r="D1507" s="349" t="s">
        <v>4318</v>
      </c>
      <c r="E1507" s="76" t="s">
        <v>1225</v>
      </c>
      <c r="F1507" s="380" t="s">
        <v>4306</v>
      </c>
      <c r="G1507" s="380"/>
      <c r="H1507" s="380"/>
      <c r="I1507" s="380"/>
      <c r="J1507" s="380"/>
      <c r="K1507" s="380"/>
      <c r="L1507" s="380" t="s">
        <v>4307</v>
      </c>
      <c r="M1507" s="76" t="s">
        <v>2371</v>
      </c>
      <c r="N1507" s="49" t="s">
        <v>4308</v>
      </c>
      <c r="O1507" s="49"/>
      <c r="P1507" s="76" t="str">
        <f>IF(COUNTIF(N1507,"*未確定*"),"番地未確定","")</f>
        <v/>
      </c>
      <c r="Q1507" s="102" t="s">
        <v>809</v>
      </c>
      <c r="R1507" s="49"/>
      <c r="S1507" s="76" t="s">
        <v>1856</v>
      </c>
      <c r="T1507" s="76" t="s">
        <v>55</v>
      </c>
      <c r="U1507" s="89"/>
      <c r="V1507" s="90">
        <v>1</v>
      </c>
      <c r="W1507" s="399">
        <f t="shared" si="971"/>
        <v>413200</v>
      </c>
      <c r="X1507" s="171" t="s">
        <v>3359</v>
      </c>
      <c r="Y1507" s="143" t="s">
        <v>4461</v>
      </c>
      <c r="Z1507" s="419" t="s">
        <v>4432</v>
      </c>
      <c r="AA1507" s="419" t="s">
        <v>4575</v>
      </c>
      <c r="AB1507" s="419" t="s">
        <v>4576</v>
      </c>
      <c r="AC1507" s="132" t="str">
        <f t="shared" si="975"/>
        <v>【支払済】</v>
      </c>
      <c r="AD1507" s="132">
        <v>43382</v>
      </c>
      <c r="AE1507" s="132">
        <v>42811</v>
      </c>
      <c r="AF1507" s="132" t="str">
        <f t="shared" ref="AF1507:AF1523" si="979">+IF(AD1507=AE1507,"SAME","")</f>
        <v/>
      </c>
      <c r="AG1507" s="132">
        <f t="shared" si="974"/>
        <v>42811</v>
      </c>
      <c r="AH1507" s="218"/>
      <c r="AI1507" s="219"/>
      <c r="AJ1507" s="220"/>
      <c r="AK1507" s="211"/>
      <c r="AL1507" s="227"/>
      <c r="AM1507" s="208">
        <v>413200</v>
      </c>
      <c r="AN1507" s="93"/>
      <c r="AO1507" s="49" t="str">
        <f t="shared" ref="AO1507:AO1538" si="980">N1507</f>
        <v>岐阜県郡上市高鷲町ひるがの４６７１－９３４</v>
      </c>
      <c r="AP1507" s="208">
        <v>413200</v>
      </c>
      <c r="AQ1507" s="89">
        <v>43411</v>
      </c>
      <c r="AR1507" s="93">
        <v>413200</v>
      </c>
      <c r="AS1507" s="89"/>
      <c r="AT1507" s="93"/>
      <c r="AU1507" s="89"/>
      <c r="AV1507" s="93"/>
      <c r="AW1507" s="89"/>
      <c r="AX1507" s="103"/>
      <c r="AY1507" s="391">
        <f t="shared" si="976"/>
        <v>413200</v>
      </c>
      <c r="AZ1507" s="95">
        <f t="shared" si="977"/>
        <v>0</v>
      </c>
      <c r="BA1507" s="49" t="str">
        <f t="shared" si="946"/>
        <v>岐阜県郡上市高鷲町ひるがの４６７１－９３４</v>
      </c>
      <c r="BB1507" s="48">
        <f t="shared" ref="BB1507:BB1538" si="981">V1507</f>
        <v>1</v>
      </c>
      <c r="BC1507" s="96" t="str">
        <f t="shared" ref="BC1507:BC1536" si="982">Y1507</f>
        <v>無</v>
      </c>
      <c r="BD1507" s="89" t="str">
        <f t="shared" si="978"/>
        <v>【支払済】</v>
      </c>
      <c r="BE1507" s="97">
        <f t="shared" ref="BE1507:BE1536" si="983">IF(OR(AC1507="期限未記載",AC1507="期限超過"),AZ1507,0)</f>
        <v>0</v>
      </c>
      <c r="BF1507" s="97">
        <f t="shared" ref="BF1507:BF1536" si="984">IF(AND(BD1507&lt;=43506,BD1507&lt;&gt;""),AZ1507,0)</f>
        <v>0</v>
      </c>
      <c r="BG1507" s="97">
        <f t="shared" ref="BG1507:BG1536" si="985">IF(AND(BD1507&lt;=43511,BD1507&gt;=43507),AZ1507,0)</f>
        <v>0</v>
      </c>
      <c r="BH1507" s="97">
        <f t="shared" ref="BH1507:BH1536" si="986">IF(AND(BD1507&lt;=43516,BD1507&gt;=43512),AZ1507,0)</f>
        <v>0</v>
      </c>
      <c r="BI1507" s="97">
        <f t="shared" ref="BI1507:BI1536" si="987">IF(AND(BD1507&lt;=43521,BD1507&gt;=43517),AZ1507,0)</f>
        <v>0</v>
      </c>
      <c r="BJ1507" s="97">
        <f t="shared" ref="BJ1507:BJ1536" si="988">IF(AND(BD1507&lt;=43524,BD1507&gt;=43522),AZ1507,0)</f>
        <v>0</v>
      </c>
      <c r="BK1507" s="97">
        <f t="shared" ref="BK1507:BK1536" si="989">IF(AND(BD1507&lt;=43529,BD1507&gt;=43525),AZ1507,0)</f>
        <v>0</v>
      </c>
      <c r="BL1507" s="97">
        <f t="shared" ref="BL1507:BL1536" si="990">IF(AND(BD1507&lt;=43534,BD1507&gt;=43530),AZ1507,0)</f>
        <v>0</v>
      </c>
      <c r="BM1507" s="97">
        <f t="shared" ref="BM1507:BM1536" si="991">IF(AND(BD1507&lt;=43539,BD1507&gt;=43535),AZ1507,0)</f>
        <v>0</v>
      </c>
      <c r="BN1507" s="97">
        <f t="shared" ref="BN1507:BN1536" si="992">IF(AND(BD1507&lt;=43544,BD1507&gt;=43540),AZ1507,0)</f>
        <v>0</v>
      </c>
      <c r="BO1507" s="97">
        <f t="shared" ref="BO1507:BO1536" si="993">IF(AND(BD1507&lt;=43549,BD1507&gt;=43545),AZ1507,0)</f>
        <v>0</v>
      </c>
      <c r="BP1507" s="97">
        <f t="shared" ref="BP1507:BP1536" si="994">IF(AND(BD1507&lt;=43555,BD1507&gt;=43550),AZ1507,0)</f>
        <v>0</v>
      </c>
      <c r="BQ1507" s="97">
        <f t="shared" ref="BQ1507:BQ1536" si="995">IF(AND(BD1507&lt;=43560,BD1507&gt;=43556),AZ1507,0)</f>
        <v>0</v>
      </c>
      <c r="BR1507" s="97">
        <f t="shared" ref="BR1507:BR1536" si="996">IF(AND($BD1507&lt;=43565,$BD1507&gt;=43561),$AZ1507,0)</f>
        <v>0</v>
      </c>
      <c r="BS1507" s="98">
        <f t="shared" ref="BS1507:BS1536" si="997">AZ1507-SUM(BE1507:BR1507)</f>
        <v>0</v>
      </c>
      <c r="BT1507" s="184"/>
      <c r="BU1507" s="58"/>
      <c r="BV1507" s="492"/>
    </row>
    <row r="1508" spans="1:74" s="100" customFormat="1" ht="31.5" customHeight="1" x14ac:dyDescent="0.25">
      <c r="A1508" s="74">
        <v>25</v>
      </c>
      <c r="B1508" s="75">
        <v>882</v>
      </c>
      <c r="C1508" s="49" t="s">
        <v>2110</v>
      </c>
      <c r="D1508" s="349" t="s">
        <v>4318</v>
      </c>
      <c r="E1508" s="48" t="s">
        <v>1543</v>
      </c>
      <c r="F1508" s="376" t="s">
        <v>4309</v>
      </c>
      <c r="G1508" s="87"/>
      <c r="H1508" s="87"/>
      <c r="I1508" s="87"/>
      <c r="J1508" s="109"/>
      <c r="K1508" s="87"/>
      <c r="L1508" s="87" t="s">
        <v>4310</v>
      </c>
      <c r="M1508" s="48" t="s">
        <v>2371</v>
      </c>
      <c r="N1508" s="49" t="s">
        <v>4311</v>
      </c>
      <c r="O1508" s="49"/>
      <c r="P1508" s="49"/>
      <c r="Q1508" s="102" t="s">
        <v>846</v>
      </c>
      <c r="R1508" s="103"/>
      <c r="S1508" s="48" t="s">
        <v>1858</v>
      </c>
      <c r="T1508" s="76" t="s">
        <v>832</v>
      </c>
      <c r="U1508" s="89"/>
      <c r="V1508" s="90">
        <v>1</v>
      </c>
      <c r="W1508" s="399">
        <f t="shared" si="971"/>
        <v>451687</v>
      </c>
      <c r="X1508" s="171" t="s">
        <v>3447</v>
      </c>
      <c r="Y1508" s="419" t="s">
        <v>4463</v>
      </c>
      <c r="Z1508" s="419" t="s">
        <v>4428</v>
      </c>
      <c r="AA1508" s="419" t="s">
        <v>4575</v>
      </c>
      <c r="AB1508" s="419" t="s">
        <v>4576</v>
      </c>
      <c r="AC1508" s="132" t="str">
        <f t="shared" si="975"/>
        <v>【支払済】</v>
      </c>
      <c r="AD1508" s="132">
        <v>42779</v>
      </c>
      <c r="AE1508" s="132">
        <v>42779</v>
      </c>
      <c r="AF1508" s="132" t="str">
        <f t="shared" si="979"/>
        <v>SAME</v>
      </c>
      <c r="AG1508" s="132">
        <f t="shared" si="974"/>
        <v>42779</v>
      </c>
      <c r="AH1508" s="132"/>
      <c r="AI1508" s="204"/>
      <c r="AJ1508" s="205"/>
      <c r="AK1508" s="206"/>
      <c r="AL1508" s="207"/>
      <c r="AM1508" s="150">
        <v>451687</v>
      </c>
      <c r="AN1508" s="111"/>
      <c r="AO1508" s="49" t="str">
        <f t="shared" si="980"/>
        <v>滋賀県高島市マキノ町西浜１１９２－１</v>
      </c>
      <c r="AP1508" s="208">
        <v>451687</v>
      </c>
      <c r="AQ1508" s="123">
        <v>42839</v>
      </c>
      <c r="AR1508" s="111">
        <v>451687</v>
      </c>
      <c r="AS1508" s="123"/>
      <c r="AT1508" s="111"/>
      <c r="AU1508" s="123"/>
      <c r="AV1508" s="111"/>
      <c r="AW1508" s="123"/>
      <c r="AX1508" s="111"/>
      <c r="AY1508" s="391">
        <f t="shared" si="976"/>
        <v>451687</v>
      </c>
      <c r="AZ1508" s="99">
        <f t="shared" si="977"/>
        <v>0</v>
      </c>
      <c r="BA1508" s="49" t="str">
        <f t="shared" ref="BA1508:BA1539" si="998">N1508</f>
        <v>滋賀県高島市マキノ町西浜１１９２－１</v>
      </c>
      <c r="BB1508" s="48">
        <f t="shared" si="981"/>
        <v>1</v>
      </c>
      <c r="BC1508" s="96" t="str">
        <f t="shared" si="982"/>
        <v>有</v>
      </c>
      <c r="BD1508" s="89" t="str">
        <f t="shared" si="978"/>
        <v>【支払済】</v>
      </c>
      <c r="BE1508" s="97">
        <f t="shared" si="983"/>
        <v>0</v>
      </c>
      <c r="BF1508" s="97">
        <f t="shared" si="984"/>
        <v>0</v>
      </c>
      <c r="BG1508" s="97">
        <f t="shared" si="985"/>
        <v>0</v>
      </c>
      <c r="BH1508" s="97">
        <f t="shared" si="986"/>
        <v>0</v>
      </c>
      <c r="BI1508" s="97">
        <f t="shared" si="987"/>
        <v>0</v>
      </c>
      <c r="BJ1508" s="97">
        <f t="shared" si="988"/>
        <v>0</v>
      </c>
      <c r="BK1508" s="97">
        <f t="shared" si="989"/>
        <v>0</v>
      </c>
      <c r="BL1508" s="97">
        <f t="shared" si="990"/>
        <v>0</v>
      </c>
      <c r="BM1508" s="97">
        <f t="shared" si="991"/>
        <v>0</v>
      </c>
      <c r="BN1508" s="97">
        <f t="shared" si="992"/>
        <v>0</v>
      </c>
      <c r="BO1508" s="97">
        <f t="shared" si="993"/>
        <v>0</v>
      </c>
      <c r="BP1508" s="97">
        <f t="shared" si="994"/>
        <v>0</v>
      </c>
      <c r="BQ1508" s="97">
        <f t="shared" si="995"/>
        <v>0</v>
      </c>
      <c r="BR1508" s="97">
        <f t="shared" si="996"/>
        <v>0</v>
      </c>
      <c r="BS1508" s="98">
        <f t="shared" si="997"/>
        <v>0</v>
      </c>
      <c r="BT1508" s="184"/>
      <c r="BU1508" s="118"/>
      <c r="BV1508" s="492" t="s">
        <v>4481</v>
      </c>
    </row>
    <row r="1509" spans="1:74" s="100" customFormat="1" ht="31.5" customHeight="1" x14ac:dyDescent="0.25">
      <c r="A1509" s="74">
        <v>21</v>
      </c>
      <c r="B1509" s="75">
        <v>601</v>
      </c>
      <c r="C1509" s="49" t="s">
        <v>2052</v>
      </c>
      <c r="D1509" s="349" t="s">
        <v>4318</v>
      </c>
      <c r="E1509" s="76" t="s">
        <v>1113</v>
      </c>
      <c r="F1509" s="380" t="s">
        <v>4316</v>
      </c>
      <c r="G1509" s="101"/>
      <c r="H1509" s="101"/>
      <c r="I1509" s="101"/>
      <c r="J1509" s="257"/>
      <c r="K1509" s="101"/>
      <c r="L1509" s="380" t="s">
        <v>4313</v>
      </c>
      <c r="M1509" s="48" t="s">
        <v>2371</v>
      </c>
      <c r="N1509" s="49" t="s">
        <v>4314</v>
      </c>
      <c r="O1509" s="49"/>
      <c r="P1509" s="76" t="str">
        <f t="shared" ref="P1509:P1515" si="999">IF(COUNTIF(N1509,"*未確定*"),"番地未確定","")</f>
        <v>番地未確定</v>
      </c>
      <c r="Q1509" s="102" t="s">
        <v>801</v>
      </c>
      <c r="R1509" s="49"/>
      <c r="S1509" s="48" t="s">
        <v>1856</v>
      </c>
      <c r="T1509" s="76" t="s">
        <v>59</v>
      </c>
      <c r="U1509" s="89">
        <v>43483</v>
      </c>
      <c r="V1509" s="90">
        <v>1</v>
      </c>
      <c r="W1509" s="399">
        <f t="shared" si="971"/>
        <v>393960</v>
      </c>
      <c r="X1509" s="171" t="s">
        <v>3351</v>
      </c>
      <c r="Y1509" s="419" t="s">
        <v>4463</v>
      </c>
      <c r="Z1509" s="419" t="s">
        <v>4428</v>
      </c>
      <c r="AA1509" s="419" t="s">
        <v>4575</v>
      </c>
      <c r="AB1509" s="419" t="s">
        <v>4576</v>
      </c>
      <c r="AC1509" s="132" t="str">
        <f t="shared" si="975"/>
        <v>【支払済】</v>
      </c>
      <c r="AD1509" s="132">
        <v>43455</v>
      </c>
      <c r="AE1509" s="218">
        <v>42573</v>
      </c>
      <c r="AF1509" s="132" t="str">
        <f t="shared" si="979"/>
        <v/>
      </c>
      <c r="AG1509" s="132">
        <f t="shared" si="974"/>
        <v>42573</v>
      </c>
      <c r="AH1509" s="218"/>
      <c r="AI1509" s="219"/>
      <c r="AJ1509" s="220"/>
      <c r="AK1509" s="211"/>
      <c r="AL1509" s="227"/>
      <c r="AM1509" s="208">
        <v>393960</v>
      </c>
      <c r="AN1509" s="93"/>
      <c r="AO1509" s="49" t="str">
        <f t="shared" si="980"/>
        <v>岐阜県加茂郡白川町上佐見（番地未確定）－１</v>
      </c>
      <c r="AP1509" s="208">
        <v>393960</v>
      </c>
      <c r="AQ1509" s="89">
        <v>43483</v>
      </c>
      <c r="AR1509" s="93">
        <v>393960</v>
      </c>
      <c r="AS1509" s="89"/>
      <c r="AT1509" s="93"/>
      <c r="AU1509" s="89"/>
      <c r="AV1509" s="93"/>
      <c r="AW1509" s="89"/>
      <c r="AX1509" s="103"/>
      <c r="AY1509" s="391">
        <f t="shared" si="976"/>
        <v>393960</v>
      </c>
      <c r="AZ1509" s="95">
        <f t="shared" si="977"/>
        <v>0</v>
      </c>
      <c r="BA1509" s="49" t="str">
        <f t="shared" si="998"/>
        <v>岐阜県加茂郡白川町上佐見（番地未確定）－１</v>
      </c>
      <c r="BB1509" s="48">
        <f t="shared" si="981"/>
        <v>1</v>
      </c>
      <c r="BC1509" s="96" t="str">
        <f t="shared" si="982"/>
        <v>有</v>
      </c>
      <c r="BD1509" s="89" t="str">
        <f t="shared" si="978"/>
        <v>【支払済】</v>
      </c>
      <c r="BE1509" s="97">
        <f t="shared" si="983"/>
        <v>0</v>
      </c>
      <c r="BF1509" s="97">
        <f t="shared" si="984"/>
        <v>0</v>
      </c>
      <c r="BG1509" s="97">
        <f t="shared" si="985"/>
        <v>0</v>
      </c>
      <c r="BH1509" s="97">
        <f t="shared" si="986"/>
        <v>0</v>
      </c>
      <c r="BI1509" s="97">
        <f t="shared" si="987"/>
        <v>0</v>
      </c>
      <c r="BJ1509" s="97">
        <f t="shared" si="988"/>
        <v>0</v>
      </c>
      <c r="BK1509" s="97">
        <f t="shared" si="989"/>
        <v>0</v>
      </c>
      <c r="BL1509" s="97">
        <f t="shared" si="990"/>
        <v>0</v>
      </c>
      <c r="BM1509" s="97">
        <f t="shared" si="991"/>
        <v>0</v>
      </c>
      <c r="BN1509" s="97">
        <f t="shared" si="992"/>
        <v>0</v>
      </c>
      <c r="BO1509" s="97">
        <f t="shared" si="993"/>
        <v>0</v>
      </c>
      <c r="BP1509" s="97">
        <f t="shared" si="994"/>
        <v>0</v>
      </c>
      <c r="BQ1509" s="97">
        <f t="shared" si="995"/>
        <v>0</v>
      </c>
      <c r="BR1509" s="97">
        <f t="shared" si="996"/>
        <v>0</v>
      </c>
      <c r="BS1509" s="98">
        <f t="shared" si="997"/>
        <v>0</v>
      </c>
      <c r="BT1509" s="184"/>
      <c r="BU1509" s="58"/>
      <c r="BV1509" s="492" t="s">
        <v>4481</v>
      </c>
    </row>
    <row r="1510" spans="1:74" s="100" customFormat="1" ht="31.5" customHeight="1" x14ac:dyDescent="0.25">
      <c r="A1510" s="74">
        <v>21</v>
      </c>
      <c r="B1510" s="75">
        <v>601</v>
      </c>
      <c r="C1510" s="49" t="s">
        <v>2052</v>
      </c>
      <c r="D1510" s="349" t="s">
        <v>4318</v>
      </c>
      <c r="E1510" s="76" t="s">
        <v>1113</v>
      </c>
      <c r="F1510" s="380" t="s">
        <v>4317</v>
      </c>
      <c r="G1510" s="101"/>
      <c r="H1510" s="101"/>
      <c r="I1510" s="101"/>
      <c r="J1510" s="257"/>
      <c r="K1510" s="101"/>
      <c r="L1510" s="380" t="s">
        <v>4313</v>
      </c>
      <c r="M1510" s="48" t="s">
        <v>2371</v>
      </c>
      <c r="N1510" s="49" t="s">
        <v>4315</v>
      </c>
      <c r="O1510" s="49"/>
      <c r="P1510" s="76" t="str">
        <f t="shared" si="999"/>
        <v>番地未確定</v>
      </c>
      <c r="Q1510" s="102" t="s">
        <v>801</v>
      </c>
      <c r="R1510" s="49"/>
      <c r="S1510" s="48" t="s">
        <v>1856</v>
      </c>
      <c r="T1510" s="76" t="s">
        <v>59</v>
      </c>
      <c r="U1510" s="89">
        <v>43483</v>
      </c>
      <c r="V1510" s="90">
        <v>1</v>
      </c>
      <c r="W1510" s="399">
        <f t="shared" si="971"/>
        <v>404960</v>
      </c>
      <c r="X1510" s="171" t="s">
        <v>3351</v>
      </c>
      <c r="Y1510" s="419" t="s">
        <v>4463</v>
      </c>
      <c r="Z1510" s="419" t="s">
        <v>4428</v>
      </c>
      <c r="AA1510" s="419" t="s">
        <v>4575</v>
      </c>
      <c r="AB1510" s="419" t="s">
        <v>4576</v>
      </c>
      <c r="AC1510" s="132" t="str">
        <f t="shared" si="975"/>
        <v>【支払済】</v>
      </c>
      <c r="AD1510" s="132">
        <v>43455</v>
      </c>
      <c r="AE1510" s="218">
        <v>42573</v>
      </c>
      <c r="AF1510" s="132" t="str">
        <f t="shared" si="979"/>
        <v/>
      </c>
      <c r="AG1510" s="132">
        <f t="shared" si="974"/>
        <v>42573</v>
      </c>
      <c r="AH1510" s="218"/>
      <c r="AI1510" s="219"/>
      <c r="AJ1510" s="220"/>
      <c r="AK1510" s="211"/>
      <c r="AL1510" s="227"/>
      <c r="AM1510" s="208">
        <v>404960</v>
      </c>
      <c r="AN1510" s="93"/>
      <c r="AO1510" s="49" t="str">
        <f t="shared" si="980"/>
        <v>岐阜県加茂郡白川町上佐見（番地未確定）－２</v>
      </c>
      <c r="AP1510" s="208">
        <v>404960</v>
      </c>
      <c r="AQ1510" s="89">
        <v>43483</v>
      </c>
      <c r="AR1510" s="93">
        <v>404960</v>
      </c>
      <c r="AS1510" s="89"/>
      <c r="AT1510" s="93"/>
      <c r="AU1510" s="89"/>
      <c r="AV1510" s="93"/>
      <c r="AW1510" s="89"/>
      <c r="AX1510" s="103"/>
      <c r="AY1510" s="391">
        <f t="shared" si="976"/>
        <v>404960</v>
      </c>
      <c r="AZ1510" s="95">
        <f t="shared" si="977"/>
        <v>0</v>
      </c>
      <c r="BA1510" s="49" t="str">
        <f t="shared" si="998"/>
        <v>岐阜県加茂郡白川町上佐見（番地未確定）－２</v>
      </c>
      <c r="BB1510" s="48">
        <f t="shared" si="981"/>
        <v>1</v>
      </c>
      <c r="BC1510" s="96" t="str">
        <f t="shared" si="982"/>
        <v>有</v>
      </c>
      <c r="BD1510" s="89" t="str">
        <f t="shared" si="978"/>
        <v>【支払済】</v>
      </c>
      <c r="BE1510" s="97">
        <f t="shared" si="983"/>
        <v>0</v>
      </c>
      <c r="BF1510" s="97">
        <f t="shared" si="984"/>
        <v>0</v>
      </c>
      <c r="BG1510" s="97">
        <f t="shared" si="985"/>
        <v>0</v>
      </c>
      <c r="BH1510" s="97">
        <f t="shared" si="986"/>
        <v>0</v>
      </c>
      <c r="BI1510" s="97">
        <f t="shared" si="987"/>
        <v>0</v>
      </c>
      <c r="BJ1510" s="97">
        <f t="shared" si="988"/>
        <v>0</v>
      </c>
      <c r="BK1510" s="97">
        <f t="shared" si="989"/>
        <v>0</v>
      </c>
      <c r="BL1510" s="97">
        <f t="shared" si="990"/>
        <v>0</v>
      </c>
      <c r="BM1510" s="97">
        <f t="shared" si="991"/>
        <v>0</v>
      </c>
      <c r="BN1510" s="97">
        <f t="shared" si="992"/>
        <v>0</v>
      </c>
      <c r="BO1510" s="97">
        <f t="shared" si="993"/>
        <v>0</v>
      </c>
      <c r="BP1510" s="97">
        <f t="shared" si="994"/>
        <v>0</v>
      </c>
      <c r="BQ1510" s="97">
        <f t="shared" si="995"/>
        <v>0</v>
      </c>
      <c r="BR1510" s="97">
        <f t="shared" si="996"/>
        <v>0</v>
      </c>
      <c r="BS1510" s="98">
        <f t="shared" si="997"/>
        <v>0</v>
      </c>
      <c r="BT1510" s="184"/>
      <c r="BU1510" s="58"/>
      <c r="BV1510" s="492" t="s">
        <v>4481</v>
      </c>
    </row>
    <row r="1511" spans="1:74" s="118" customFormat="1" ht="31.5" customHeight="1" x14ac:dyDescent="0.25">
      <c r="A1511" s="74">
        <v>24</v>
      </c>
      <c r="B1511" s="75">
        <v>690</v>
      </c>
      <c r="C1511" s="49" t="s">
        <v>2083</v>
      </c>
      <c r="D1511" s="349"/>
      <c r="E1511" s="76" t="s">
        <v>1620</v>
      </c>
      <c r="F1511" s="380" t="s">
        <v>4319</v>
      </c>
      <c r="G1511" s="101"/>
      <c r="H1511" s="101"/>
      <c r="I1511" s="101"/>
      <c r="J1511" s="257"/>
      <c r="K1511" s="101"/>
      <c r="L1511" s="380" t="s">
        <v>4232</v>
      </c>
      <c r="M1511" s="76" t="s">
        <v>2371</v>
      </c>
      <c r="N1511" s="49" t="s">
        <v>4496</v>
      </c>
      <c r="O1511" s="49"/>
      <c r="P1511" s="76" t="str">
        <f t="shared" si="999"/>
        <v/>
      </c>
      <c r="Q1511" s="102" t="s">
        <v>38</v>
      </c>
      <c r="R1511" s="49"/>
      <c r="S1511" s="48" t="s">
        <v>1856</v>
      </c>
      <c r="T1511" s="76" t="s">
        <v>37</v>
      </c>
      <c r="U1511" s="89"/>
      <c r="V1511" s="90">
        <v>5</v>
      </c>
      <c r="W1511" s="399">
        <f t="shared" si="971"/>
        <v>582340</v>
      </c>
      <c r="X1511" s="171" t="s">
        <v>3418</v>
      </c>
      <c r="Y1511" s="419" t="s">
        <v>4463</v>
      </c>
      <c r="Z1511" s="419" t="s">
        <v>4428</v>
      </c>
      <c r="AA1511" s="419" t="s">
        <v>4575</v>
      </c>
      <c r="AB1511" s="419" t="s">
        <v>4576</v>
      </c>
      <c r="AC1511" s="132" t="str">
        <f t="shared" si="975"/>
        <v>【支払済】</v>
      </c>
      <c r="AD1511" s="132">
        <v>43430</v>
      </c>
      <c r="AE1511" s="132">
        <v>42802</v>
      </c>
      <c r="AF1511" s="132" t="str">
        <f t="shared" si="979"/>
        <v/>
      </c>
      <c r="AG1511" s="132">
        <f t="shared" si="974"/>
        <v>42802</v>
      </c>
      <c r="AH1511" s="218"/>
      <c r="AI1511" s="219"/>
      <c r="AJ1511" s="220"/>
      <c r="AK1511" s="206"/>
      <c r="AL1511" s="227"/>
      <c r="AM1511" s="208">
        <v>2911700</v>
      </c>
      <c r="AN1511" s="93"/>
      <c r="AO1511" s="49" t="str">
        <f t="shared" si="980"/>
        <v>三重県多気郡明和町大字上村１２５８－１、７～１０</v>
      </c>
      <c r="AP1511" s="208">
        <v>2911700</v>
      </c>
      <c r="AQ1511" s="89">
        <v>43462</v>
      </c>
      <c r="AR1511" s="93">
        <v>2911700</v>
      </c>
      <c r="AS1511" s="89"/>
      <c r="AT1511" s="93"/>
      <c r="AU1511" s="89"/>
      <c r="AV1511" s="93"/>
      <c r="AW1511" s="89"/>
      <c r="AX1511" s="103"/>
      <c r="AY1511" s="391">
        <f t="shared" si="976"/>
        <v>2911700</v>
      </c>
      <c r="AZ1511" s="95">
        <f t="shared" si="977"/>
        <v>0</v>
      </c>
      <c r="BA1511" s="49" t="str">
        <f t="shared" si="998"/>
        <v>三重県多気郡明和町大字上村１２５８－１、７～１０</v>
      </c>
      <c r="BB1511" s="48">
        <f t="shared" si="981"/>
        <v>5</v>
      </c>
      <c r="BC1511" s="96" t="str">
        <f t="shared" si="982"/>
        <v>有</v>
      </c>
      <c r="BD1511" s="89" t="str">
        <f t="shared" si="978"/>
        <v>【支払済】</v>
      </c>
      <c r="BE1511" s="97">
        <f t="shared" si="983"/>
        <v>0</v>
      </c>
      <c r="BF1511" s="97">
        <f t="shared" si="984"/>
        <v>0</v>
      </c>
      <c r="BG1511" s="97">
        <f t="shared" si="985"/>
        <v>0</v>
      </c>
      <c r="BH1511" s="97">
        <f t="shared" si="986"/>
        <v>0</v>
      </c>
      <c r="BI1511" s="97">
        <f t="shared" si="987"/>
        <v>0</v>
      </c>
      <c r="BJ1511" s="97">
        <f t="shared" si="988"/>
        <v>0</v>
      </c>
      <c r="BK1511" s="97">
        <f t="shared" si="989"/>
        <v>0</v>
      </c>
      <c r="BL1511" s="97">
        <f t="shared" si="990"/>
        <v>0</v>
      </c>
      <c r="BM1511" s="97">
        <f t="shared" si="991"/>
        <v>0</v>
      </c>
      <c r="BN1511" s="97">
        <f t="shared" si="992"/>
        <v>0</v>
      </c>
      <c r="BO1511" s="97">
        <f t="shared" si="993"/>
        <v>0</v>
      </c>
      <c r="BP1511" s="97">
        <f t="shared" si="994"/>
        <v>0</v>
      </c>
      <c r="BQ1511" s="97">
        <f t="shared" si="995"/>
        <v>0</v>
      </c>
      <c r="BR1511" s="97">
        <f t="shared" si="996"/>
        <v>0</v>
      </c>
      <c r="BS1511" s="130">
        <f t="shared" si="997"/>
        <v>0</v>
      </c>
      <c r="BT1511" s="182"/>
      <c r="BV1511" s="492" t="s">
        <v>4481</v>
      </c>
    </row>
    <row r="1512" spans="1:74" s="100" customFormat="1" ht="31.5" customHeight="1" x14ac:dyDescent="0.25">
      <c r="A1512" s="74">
        <v>21</v>
      </c>
      <c r="B1512" s="75">
        <v>595</v>
      </c>
      <c r="C1512" s="49" t="s">
        <v>2048</v>
      </c>
      <c r="D1512" s="349"/>
      <c r="E1512" s="76" t="s">
        <v>1021</v>
      </c>
      <c r="F1512" s="380" t="s">
        <v>4324</v>
      </c>
      <c r="G1512" s="101"/>
      <c r="H1512" s="101"/>
      <c r="I1512" s="101"/>
      <c r="J1512" s="257"/>
      <c r="K1512" s="101"/>
      <c r="L1512" s="380" t="s">
        <v>4325</v>
      </c>
      <c r="M1512" s="76" t="s">
        <v>2371</v>
      </c>
      <c r="N1512" s="49" t="s">
        <v>4497</v>
      </c>
      <c r="O1512" s="49"/>
      <c r="P1512" s="76" t="str">
        <f t="shared" si="999"/>
        <v/>
      </c>
      <c r="Q1512" s="102" t="s">
        <v>58</v>
      </c>
      <c r="R1512" s="49"/>
      <c r="S1512" s="48" t="s">
        <v>1856</v>
      </c>
      <c r="T1512" s="76" t="s">
        <v>46</v>
      </c>
      <c r="U1512" s="89"/>
      <c r="V1512" s="90">
        <v>1</v>
      </c>
      <c r="W1512" s="399">
        <f t="shared" si="971"/>
        <v>548764</v>
      </c>
      <c r="X1512" s="171" t="s">
        <v>3358</v>
      </c>
      <c r="Y1512" s="419" t="s">
        <v>4463</v>
      </c>
      <c r="Z1512" s="419" t="s">
        <v>4576</v>
      </c>
      <c r="AA1512" s="419" t="s">
        <v>4575</v>
      </c>
      <c r="AB1512" s="419" t="s">
        <v>4576</v>
      </c>
      <c r="AC1512" s="132" t="str">
        <f t="shared" si="975"/>
        <v>【支払済】</v>
      </c>
      <c r="AD1512" s="132">
        <v>42870</v>
      </c>
      <c r="AE1512" s="132">
        <v>42825</v>
      </c>
      <c r="AF1512" s="132" t="str">
        <f t="shared" si="979"/>
        <v/>
      </c>
      <c r="AG1512" s="132">
        <f t="shared" si="974"/>
        <v>42825</v>
      </c>
      <c r="AH1512" s="218"/>
      <c r="AI1512" s="219"/>
      <c r="AJ1512" s="220"/>
      <c r="AK1512" s="211"/>
      <c r="AL1512" s="227"/>
      <c r="AM1512" s="208">
        <v>548764</v>
      </c>
      <c r="AN1512" s="93"/>
      <c r="AO1512" s="49" t="str">
        <f t="shared" si="980"/>
        <v>岐阜県海津市平田町仏師川７６６－１</v>
      </c>
      <c r="AP1512" s="208">
        <v>548764</v>
      </c>
      <c r="AQ1512" s="89">
        <v>42901</v>
      </c>
      <c r="AR1512" s="93">
        <v>548764</v>
      </c>
      <c r="AS1512" s="89"/>
      <c r="AT1512" s="93"/>
      <c r="AU1512" s="89"/>
      <c r="AV1512" s="93"/>
      <c r="AW1512" s="89"/>
      <c r="AX1512" s="103"/>
      <c r="AY1512" s="391">
        <f t="shared" si="976"/>
        <v>548764</v>
      </c>
      <c r="AZ1512" s="95">
        <f t="shared" si="977"/>
        <v>0</v>
      </c>
      <c r="BA1512" s="49" t="str">
        <f t="shared" si="998"/>
        <v>岐阜県海津市平田町仏師川７６６－１</v>
      </c>
      <c r="BB1512" s="48">
        <f t="shared" si="981"/>
        <v>1</v>
      </c>
      <c r="BC1512" s="96" t="str">
        <f t="shared" si="982"/>
        <v>有</v>
      </c>
      <c r="BD1512" s="89" t="str">
        <f t="shared" si="978"/>
        <v>【支払済】</v>
      </c>
      <c r="BE1512" s="97">
        <f t="shared" si="983"/>
        <v>0</v>
      </c>
      <c r="BF1512" s="97">
        <f t="shared" si="984"/>
        <v>0</v>
      </c>
      <c r="BG1512" s="97">
        <f t="shared" si="985"/>
        <v>0</v>
      </c>
      <c r="BH1512" s="97">
        <f t="shared" si="986"/>
        <v>0</v>
      </c>
      <c r="BI1512" s="97">
        <f t="shared" si="987"/>
        <v>0</v>
      </c>
      <c r="BJ1512" s="97">
        <f t="shared" si="988"/>
        <v>0</v>
      </c>
      <c r="BK1512" s="97">
        <f t="shared" si="989"/>
        <v>0</v>
      </c>
      <c r="BL1512" s="97">
        <f t="shared" si="990"/>
        <v>0</v>
      </c>
      <c r="BM1512" s="97">
        <f t="shared" si="991"/>
        <v>0</v>
      </c>
      <c r="BN1512" s="97">
        <f t="shared" si="992"/>
        <v>0</v>
      </c>
      <c r="BO1512" s="97">
        <f t="shared" si="993"/>
        <v>0</v>
      </c>
      <c r="BP1512" s="97">
        <f t="shared" si="994"/>
        <v>0</v>
      </c>
      <c r="BQ1512" s="97">
        <f t="shared" si="995"/>
        <v>0</v>
      </c>
      <c r="BR1512" s="97">
        <f t="shared" si="996"/>
        <v>0</v>
      </c>
      <c r="BS1512" s="98">
        <f t="shared" si="997"/>
        <v>0</v>
      </c>
      <c r="BT1512" s="184"/>
      <c r="BU1512" s="58"/>
      <c r="BV1512" s="492" t="s">
        <v>4498</v>
      </c>
    </row>
    <row r="1513" spans="1:74" s="100" customFormat="1" ht="31.5" customHeight="1" x14ac:dyDescent="0.25">
      <c r="A1513" s="74">
        <v>21</v>
      </c>
      <c r="B1513" s="75">
        <v>595</v>
      </c>
      <c r="C1513" s="49" t="s">
        <v>2048</v>
      </c>
      <c r="D1513" s="349"/>
      <c r="E1513" s="76" t="s">
        <v>1021</v>
      </c>
      <c r="F1513" s="380" t="s">
        <v>4323</v>
      </c>
      <c r="G1513" s="101"/>
      <c r="H1513" s="101"/>
      <c r="I1513" s="101"/>
      <c r="J1513" s="257"/>
      <c r="K1513" s="101"/>
      <c r="L1513" s="380" t="s">
        <v>4325</v>
      </c>
      <c r="M1513" s="76" t="s">
        <v>2371</v>
      </c>
      <c r="N1513" s="49" t="s">
        <v>4321</v>
      </c>
      <c r="O1513" s="49"/>
      <c r="P1513" s="76" t="str">
        <f t="shared" si="999"/>
        <v/>
      </c>
      <c r="Q1513" s="102" t="s">
        <v>58</v>
      </c>
      <c r="R1513" s="49"/>
      <c r="S1513" s="48" t="s">
        <v>1856</v>
      </c>
      <c r="T1513" s="76" t="s">
        <v>46</v>
      </c>
      <c r="U1513" s="89"/>
      <c r="V1513" s="90">
        <v>1</v>
      </c>
      <c r="W1513" s="399">
        <f t="shared" si="971"/>
        <v>536413</v>
      </c>
      <c r="X1513" s="171" t="s">
        <v>3358</v>
      </c>
      <c r="Y1513" s="419" t="s">
        <v>4463</v>
      </c>
      <c r="Z1513" s="419" t="s">
        <v>4576</v>
      </c>
      <c r="AA1513" s="419" t="s">
        <v>4575</v>
      </c>
      <c r="AB1513" s="419" t="s">
        <v>4576</v>
      </c>
      <c r="AC1513" s="132" t="str">
        <f t="shared" si="975"/>
        <v>【支払済】</v>
      </c>
      <c r="AD1513" s="132">
        <v>42870</v>
      </c>
      <c r="AE1513" s="132">
        <v>42825</v>
      </c>
      <c r="AF1513" s="132" t="str">
        <f t="shared" si="979"/>
        <v/>
      </c>
      <c r="AG1513" s="132">
        <f t="shared" si="974"/>
        <v>42825</v>
      </c>
      <c r="AH1513" s="218"/>
      <c r="AI1513" s="219"/>
      <c r="AJ1513" s="220"/>
      <c r="AK1513" s="211"/>
      <c r="AL1513" s="227"/>
      <c r="AM1513" s="208">
        <v>536413</v>
      </c>
      <c r="AN1513" s="93"/>
      <c r="AO1513" s="49" t="str">
        <f t="shared" si="980"/>
        <v>岐阜県海津市平田町仏師川７６６－２</v>
      </c>
      <c r="AP1513" s="208">
        <v>536413</v>
      </c>
      <c r="AQ1513" s="89">
        <v>42901</v>
      </c>
      <c r="AR1513" s="93">
        <v>536413</v>
      </c>
      <c r="AS1513" s="89"/>
      <c r="AT1513" s="93"/>
      <c r="AU1513" s="89"/>
      <c r="AV1513" s="93"/>
      <c r="AW1513" s="89"/>
      <c r="AX1513" s="103"/>
      <c r="AY1513" s="391">
        <f t="shared" si="976"/>
        <v>536413</v>
      </c>
      <c r="AZ1513" s="95">
        <f t="shared" si="977"/>
        <v>0</v>
      </c>
      <c r="BA1513" s="49" t="str">
        <f t="shared" si="998"/>
        <v>岐阜県海津市平田町仏師川７６６－２</v>
      </c>
      <c r="BB1513" s="48">
        <f t="shared" si="981"/>
        <v>1</v>
      </c>
      <c r="BC1513" s="96" t="str">
        <f t="shared" si="982"/>
        <v>有</v>
      </c>
      <c r="BD1513" s="89" t="str">
        <f t="shared" si="978"/>
        <v>【支払済】</v>
      </c>
      <c r="BE1513" s="97">
        <f t="shared" si="983"/>
        <v>0</v>
      </c>
      <c r="BF1513" s="97">
        <f t="shared" si="984"/>
        <v>0</v>
      </c>
      <c r="BG1513" s="97">
        <f t="shared" si="985"/>
        <v>0</v>
      </c>
      <c r="BH1513" s="97">
        <f t="shared" si="986"/>
        <v>0</v>
      </c>
      <c r="BI1513" s="97">
        <f t="shared" si="987"/>
        <v>0</v>
      </c>
      <c r="BJ1513" s="97">
        <f t="shared" si="988"/>
        <v>0</v>
      </c>
      <c r="BK1513" s="97">
        <f t="shared" si="989"/>
        <v>0</v>
      </c>
      <c r="BL1513" s="97">
        <f t="shared" si="990"/>
        <v>0</v>
      </c>
      <c r="BM1513" s="97">
        <f t="shared" si="991"/>
        <v>0</v>
      </c>
      <c r="BN1513" s="97">
        <f t="shared" si="992"/>
        <v>0</v>
      </c>
      <c r="BO1513" s="97">
        <f t="shared" si="993"/>
        <v>0</v>
      </c>
      <c r="BP1513" s="97">
        <f t="shared" si="994"/>
        <v>0</v>
      </c>
      <c r="BQ1513" s="97">
        <f t="shared" si="995"/>
        <v>0</v>
      </c>
      <c r="BR1513" s="97">
        <f t="shared" si="996"/>
        <v>0</v>
      </c>
      <c r="BS1513" s="98">
        <f t="shared" si="997"/>
        <v>0</v>
      </c>
      <c r="BT1513" s="184"/>
      <c r="BU1513" s="58"/>
      <c r="BV1513" s="492" t="s">
        <v>4498</v>
      </c>
    </row>
    <row r="1514" spans="1:74" s="100" customFormat="1" ht="31.5" customHeight="1" x14ac:dyDescent="0.25">
      <c r="A1514" s="74">
        <v>21</v>
      </c>
      <c r="B1514" s="75">
        <v>595</v>
      </c>
      <c r="C1514" s="49" t="s">
        <v>2048</v>
      </c>
      <c r="D1514" s="349"/>
      <c r="E1514" s="76" t="s">
        <v>1021</v>
      </c>
      <c r="F1514" s="380" t="s">
        <v>4320</v>
      </c>
      <c r="G1514" s="101"/>
      <c r="H1514" s="101"/>
      <c r="I1514" s="101"/>
      <c r="J1514" s="257"/>
      <c r="K1514" s="101"/>
      <c r="L1514" s="380" t="s">
        <v>4325</v>
      </c>
      <c r="M1514" s="76" t="s">
        <v>2371</v>
      </c>
      <c r="N1514" s="49" t="s">
        <v>4322</v>
      </c>
      <c r="O1514" s="49"/>
      <c r="P1514" s="76" t="str">
        <f t="shared" si="999"/>
        <v/>
      </c>
      <c r="Q1514" s="102" t="s">
        <v>58</v>
      </c>
      <c r="R1514" s="49"/>
      <c r="S1514" s="48" t="s">
        <v>1856</v>
      </c>
      <c r="T1514" s="76" t="s">
        <v>46</v>
      </c>
      <c r="U1514" s="89"/>
      <c r="V1514" s="90">
        <v>1</v>
      </c>
      <c r="W1514" s="399">
        <f t="shared" si="971"/>
        <v>536063</v>
      </c>
      <c r="X1514" s="171" t="s">
        <v>3358</v>
      </c>
      <c r="Y1514" s="419" t="s">
        <v>4463</v>
      </c>
      <c r="Z1514" s="419" t="s">
        <v>4576</v>
      </c>
      <c r="AA1514" s="419" t="s">
        <v>4575</v>
      </c>
      <c r="AB1514" s="419" t="s">
        <v>4576</v>
      </c>
      <c r="AC1514" s="132" t="str">
        <f t="shared" si="975"/>
        <v>【支払済】</v>
      </c>
      <c r="AD1514" s="132">
        <v>42870</v>
      </c>
      <c r="AE1514" s="132">
        <v>42825</v>
      </c>
      <c r="AF1514" s="132" t="str">
        <f t="shared" si="979"/>
        <v/>
      </c>
      <c r="AG1514" s="132">
        <f t="shared" si="974"/>
        <v>42825</v>
      </c>
      <c r="AH1514" s="218"/>
      <c r="AI1514" s="219"/>
      <c r="AJ1514" s="220"/>
      <c r="AK1514" s="211"/>
      <c r="AL1514" s="227"/>
      <c r="AM1514" s="208">
        <v>536063</v>
      </c>
      <c r="AN1514" s="93"/>
      <c r="AO1514" s="49" t="str">
        <f t="shared" si="980"/>
        <v>岐阜県海津市平田町仏師川７６６－３</v>
      </c>
      <c r="AP1514" s="208">
        <v>536063</v>
      </c>
      <c r="AQ1514" s="89">
        <v>42901</v>
      </c>
      <c r="AR1514" s="93">
        <v>536063</v>
      </c>
      <c r="AS1514" s="89"/>
      <c r="AT1514" s="93"/>
      <c r="AU1514" s="89"/>
      <c r="AV1514" s="93"/>
      <c r="AW1514" s="89"/>
      <c r="AX1514" s="103"/>
      <c r="AY1514" s="391">
        <f t="shared" si="976"/>
        <v>536063</v>
      </c>
      <c r="AZ1514" s="95">
        <f t="shared" si="977"/>
        <v>0</v>
      </c>
      <c r="BA1514" s="49" t="str">
        <f t="shared" si="998"/>
        <v>岐阜県海津市平田町仏師川７６６－３</v>
      </c>
      <c r="BB1514" s="48">
        <f t="shared" si="981"/>
        <v>1</v>
      </c>
      <c r="BC1514" s="96" t="str">
        <f t="shared" si="982"/>
        <v>有</v>
      </c>
      <c r="BD1514" s="89" t="str">
        <f t="shared" si="978"/>
        <v>【支払済】</v>
      </c>
      <c r="BE1514" s="97">
        <f t="shared" si="983"/>
        <v>0</v>
      </c>
      <c r="BF1514" s="97">
        <f t="shared" si="984"/>
        <v>0</v>
      </c>
      <c r="BG1514" s="97">
        <f t="shared" si="985"/>
        <v>0</v>
      </c>
      <c r="BH1514" s="97">
        <f t="shared" si="986"/>
        <v>0</v>
      </c>
      <c r="BI1514" s="97">
        <f t="shared" si="987"/>
        <v>0</v>
      </c>
      <c r="BJ1514" s="97">
        <f t="shared" si="988"/>
        <v>0</v>
      </c>
      <c r="BK1514" s="97">
        <f t="shared" si="989"/>
        <v>0</v>
      </c>
      <c r="BL1514" s="97">
        <f t="shared" si="990"/>
        <v>0</v>
      </c>
      <c r="BM1514" s="97">
        <f t="shared" si="991"/>
        <v>0</v>
      </c>
      <c r="BN1514" s="97">
        <f t="shared" si="992"/>
        <v>0</v>
      </c>
      <c r="BO1514" s="97">
        <f t="shared" si="993"/>
        <v>0</v>
      </c>
      <c r="BP1514" s="97">
        <f t="shared" si="994"/>
        <v>0</v>
      </c>
      <c r="BQ1514" s="97">
        <f t="shared" si="995"/>
        <v>0</v>
      </c>
      <c r="BR1514" s="97">
        <f t="shared" si="996"/>
        <v>0</v>
      </c>
      <c r="BS1514" s="98">
        <f t="shared" si="997"/>
        <v>0</v>
      </c>
      <c r="BT1514" s="184"/>
      <c r="BU1514" s="58"/>
      <c r="BV1514" s="492" t="s">
        <v>4498</v>
      </c>
    </row>
    <row r="1515" spans="1:74" s="100" customFormat="1" ht="31.5" customHeight="1" x14ac:dyDescent="0.25">
      <c r="A1515" s="74">
        <v>20</v>
      </c>
      <c r="B1515" s="75">
        <v>522</v>
      </c>
      <c r="C1515" s="49" t="s">
        <v>2035</v>
      </c>
      <c r="D1515" s="76"/>
      <c r="E1515" s="76" t="s">
        <v>1427</v>
      </c>
      <c r="F1515" s="101" t="s">
        <v>4326</v>
      </c>
      <c r="G1515" s="101"/>
      <c r="H1515" s="101"/>
      <c r="I1515" s="101"/>
      <c r="J1515" s="257"/>
      <c r="K1515" s="101"/>
      <c r="L1515" s="101" t="s">
        <v>4327</v>
      </c>
      <c r="M1515" s="76" t="s">
        <v>2371</v>
      </c>
      <c r="N1515" s="49" t="s">
        <v>4499</v>
      </c>
      <c r="O1515" s="49"/>
      <c r="P1515" s="76" t="str">
        <f t="shared" si="999"/>
        <v/>
      </c>
      <c r="Q1515" s="102" t="s">
        <v>785</v>
      </c>
      <c r="R1515" s="49"/>
      <c r="S1515" s="76" t="s">
        <v>1856</v>
      </c>
      <c r="T1515" s="76" t="s">
        <v>60</v>
      </c>
      <c r="U1515" s="89">
        <v>43462</v>
      </c>
      <c r="V1515" s="90">
        <v>8</v>
      </c>
      <c r="W1515" s="399">
        <f t="shared" si="971"/>
        <v>347787.5</v>
      </c>
      <c r="X1515" s="171" t="s">
        <v>2496</v>
      </c>
      <c r="Y1515" s="419" t="s">
        <v>4463</v>
      </c>
      <c r="Z1515" s="419" t="s">
        <v>4428</v>
      </c>
      <c r="AA1515" s="419" t="s">
        <v>4575</v>
      </c>
      <c r="AB1515" s="419" t="s">
        <v>4576</v>
      </c>
      <c r="AC1515" s="132" t="str">
        <f t="shared" ref="AC1515:AC1521" si="1000">IF(AZ1515=0,"【支払済】","")</f>
        <v>【支払済】</v>
      </c>
      <c r="AD1515" s="132">
        <v>43430</v>
      </c>
      <c r="AE1515" s="132">
        <v>42458</v>
      </c>
      <c r="AF1515" s="132" t="str">
        <f t="shared" si="979"/>
        <v/>
      </c>
      <c r="AG1515" s="132">
        <f t="shared" si="974"/>
        <v>42458</v>
      </c>
      <c r="AH1515" s="132"/>
      <c r="AI1515" s="204"/>
      <c r="AJ1515" s="205"/>
      <c r="AK1515" s="206"/>
      <c r="AL1515" s="207"/>
      <c r="AM1515" s="208">
        <v>2782300</v>
      </c>
      <c r="AN1515" s="93"/>
      <c r="AO1515" s="49" t="str">
        <f t="shared" si="980"/>
        <v>長野県南佐久郡南牧村野辺山喜峯ケ丘６５－２５～３３</v>
      </c>
      <c r="AP1515" s="208">
        <v>2782300</v>
      </c>
      <c r="AQ1515" s="89">
        <v>43462</v>
      </c>
      <c r="AR1515" s="93">
        <v>2782300</v>
      </c>
      <c r="AS1515" s="89"/>
      <c r="AT1515" s="93"/>
      <c r="AU1515" s="89"/>
      <c r="AV1515" s="93"/>
      <c r="AW1515" s="89"/>
      <c r="AX1515" s="103"/>
      <c r="AY1515" s="391">
        <f t="shared" si="976"/>
        <v>2782300</v>
      </c>
      <c r="AZ1515" s="95">
        <f t="shared" si="977"/>
        <v>0</v>
      </c>
      <c r="BA1515" s="49" t="str">
        <f t="shared" si="998"/>
        <v>長野県南佐久郡南牧村野辺山喜峯ケ丘６５－２５～３３</v>
      </c>
      <c r="BB1515" s="48">
        <f t="shared" si="981"/>
        <v>8</v>
      </c>
      <c r="BC1515" s="96" t="str">
        <f t="shared" si="982"/>
        <v>有</v>
      </c>
      <c r="BD1515" s="89" t="str">
        <f t="shared" si="978"/>
        <v>【支払済】</v>
      </c>
      <c r="BE1515" s="97">
        <f t="shared" si="983"/>
        <v>0</v>
      </c>
      <c r="BF1515" s="97">
        <f t="shared" si="984"/>
        <v>0</v>
      </c>
      <c r="BG1515" s="97">
        <f t="shared" si="985"/>
        <v>0</v>
      </c>
      <c r="BH1515" s="97">
        <f t="shared" si="986"/>
        <v>0</v>
      </c>
      <c r="BI1515" s="97">
        <f t="shared" si="987"/>
        <v>0</v>
      </c>
      <c r="BJ1515" s="97">
        <f t="shared" si="988"/>
        <v>0</v>
      </c>
      <c r="BK1515" s="97">
        <f t="shared" si="989"/>
        <v>0</v>
      </c>
      <c r="BL1515" s="97">
        <f t="shared" si="990"/>
        <v>0</v>
      </c>
      <c r="BM1515" s="97">
        <f t="shared" si="991"/>
        <v>0</v>
      </c>
      <c r="BN1515" s="97">
        <f t="shared" si="992"/>
        <v>0</v>
      </c>
      <c r="BO1515" s="97">
        <f t="shared" si="993"/>
        <v>0</v>
      </c>
      <c r="BP1515" s="97">
        <f t="shared" si="994"/>
        <v>0</v>
      </c>
      <c r="BQ1515" s="97">
        <f t="shared" si="995"/>
        <v>0</v>
      </c>
      <c r="BR1515" s="97">
        <f t="shared" si="996"/>
        <v>0</v>
      </c>
      <c r="BS1515" s="98">
        <f t="shared" si="997"/>
        <v>0</v>
      </c>
      <c r="BT1515" s="182"/>
      <c r="BV1515" s="492" t="s">
        <v>4502</v>
      </c>
    </row>
    <row r="1516" spans="1:74" ht="32" customHeight="1" x14ac:dyDescent="0.25">
      <c r="A1516" s="74">
        <v>47</v>
      </c>
      <c r="B1516" s="75"/>
      <c r="C1516" s="49" t="s">
        <v>2120</v>
      </c>
      <c r="D1516" s="76"/>
      <c r="E1516" s="48" t="s">
        <v>1161</v>
      </c>
      <c r="F1516" s="87"/>
      <c r="G1516" s="87"/>
      <c r="H1516" s="87"/>
      <c r="I1516" s="87"/>
      <c r="J1516" s="109"/>
      <c r="K1516" s="87"/>
      <c r="L1516" s="87" t="s">
        <v>4328</v>
      </c>
      <c r="M1516" s="48" t="s">
        <v>2371</v>
      </c>
      <c r="N1516" s="49" t="s">
        <v>4501</v>
      </c>
      <c r="O1516" s="49"/>
      <c r="P1516" s="49"/>
      <c r="Q1516" s="102" t="s">
        <v>109</v>
      </c>
      <c r="R1516" s="103"/>
      <c r="S1516" s="48" t="s">
        <v>1857</v>
      </c>
      <c r="T1516" s="76" t="s">
        <v>107</v>
      </c>
      <c r="U1516" s="89"/>
      <c r="V1516" s="90">
        <v>4</v>
      </c>
      <c r="W1516" s="399">
        <f t="shared" si="971"/>
        <v>694381.5</v>
      </c>
      <c r="X1516" s="171" t="s">
        <v>3339</v>
      </c>
      <c r="Y1516" s="419" t="s">
        <v>4463</v>
      </c>
      <c r="Z1516" s="473" t="s">
        <v>4428</v>
      </c>
      <c r="AA1516" s="473"/>
      <c r="AB1516" s="473"/>
      <c r="AC1516" s="132" t="str">
        <f t="shared" si="1000"/>
        <v>【支払済】</v>
      </c>
      <c r="AD1516" s="132">
        <v>42031</v>
      </c>
      <c r="AE1516" s="132">
        <v>42758</v>
      </c>
      <c r="AF1516" s="132" t="str">
        <f t="shared" si="979"/>
        <v/>
      </c>
      <c r="AG1516" s="132">
        <f t="shared" si="974"/>
        <v>42031</v>
      </c>
      <c r="AH1516" s="132"/>
      <c r="AI1516" s="204"/>
      <c r="AJ1516" s="205"/>
      <c r="AK1516" s="206"/>
      <c r="AL1516" s="207"/>
      <c r="AM1516" s="150">
        <v>2777526</v>
      </c>
      <c r="AN1516" s="111"/>
      <c r="AO1516" s="49" t="str">
        <f t="shared" si="980"/>
        <v>沖縄県石垣市宮良４３８－１</v>
      </c>
      <c r="AP1516" s="208">
        <v>2777526</v>
      </c>
      <c r="AQ1516" s="123">
        <v>42067</v>
      </c>
      <c r="AR1516" s="111">
        <v>2777526</v>
      </c>
      <c r="AS1516" s="123"/>
      <c r="AT1516" s="111"/>
      <c r="AU1516" s="123"/>
      <c r="AV1516" s="111"/>
      <c r="AW1516" s="124"/>
      <c r="AX1516" s="122"/>
      <c r="AY1516" s="391">
        <f t="shared" si="976"/>
        <v>2777526</v>
      </c>
      <c r="AZ1516" s="99">
        <f t="shared" si="977"/>
        <v>0</v>
      </c>
      <c r="BA1516" s="49" t="str">
        <f t="shared" si="998"/>
        <v>沖縄県石垣市宮良４３８－１</v>
      </c>
      <c r="BB1516" s="48">
        <f t="shared" si="981"/>
        <v>4</v>
      </c>
      <c r="BC1516" s="96" t="str">
        <f t="shared" si="982"/>
        <v>有</v>
      </c>
      <c r="BD1516" s="89" t="str">
        <f t="shared" si="978"/>
        <v>【支払済】</v>
      </c>
      <c r="BE1516" s="97">
        <f t="shared" si="983"/>
        <v>0</v>
      </c>
      <c r="BF1516" s="97">
        <f t="shared" si="984"/>
        <v>0</v>
      </c>
      <c r="BG1516" s="97">
        <f t="shared" si="985"/>
        <v>0</v>
      </c>
      <c r="BH1516" s="97">
        <f t="shared" si="986"/>
        <v>0</v>
      </c>
      <c r="BI1516" s="97">
        <f t="shared" si="987"/>
        <v>0</v>
      </c>
      <c r="BJ1516" s="97">
        <f t="shared" si="988"/>
        <v>0</v>
      </c>
      <c r="BK1516" s="97">
        <f t="shared" si="989"/>
        <v>0</v>
      </c>
      <c r="BL1516" s="97">
        <f t="shared" si="990"/>
        <v>0</v>
      </c>
      <c r="BM1516" s="97">
        <f t="shared" si="991"/>
        <v>0</v>
      </c>
      <c r="BN1516" s="97">
        <f t="shared" si="992"/>
        <v>0</v>
      </c>
      <c r="BO1516" s="97">
        <f t="shared" si="993"/>
        <v>0</v>
      </c>
      <c r="BP1516" s="97">
        <f t="shared" si="994"/>
        <v>0</v>
      </c>
      <c r="BQ1516" s="97">
        <f t="shared" si="995"/>
        <v>0</v>
      </c>
      <c r="BR1516" s="97">
        <f t="shared" si="996"/>
        <v>0</v>
      </c>
      <c r="BS1516" s="98">
        <f t="shared" si="997"/>
        <v>0</v>
      </c>
      <c r="BT1516" s="184"/>
      <c r="BV1516" s="492" t="s">
        <v>4488</v>
      </c>
    </row>
    <row r="1517" spans="1:74" s="100" customFormat="1" ht="31.5" customHeight="1" x14ac:dyDescent="0.25">
      <c r="A1517" s="74">
        <v>1</v>
      </c>
      <c r="B1517" s="75">
        <v>8</v>
      </c>
      <c r="C1517" s="49" t="s">
        <v>399</v>
      </c>
      <c r="D1517" s="349"/>
      <c r="E1517" s="48" t="s">
        <v>1061</v>
      </c>
      <c r="F1517" s="376"/>
      <c r="G1517" s="376"/>
      <c r="H1517" s="376"/>
      <c r="I1517" s="376"/>
      <c r="J1517" s="376"/>
      <c r="K1517" s="376"/>
      <c r="L1517" s="376" t="s">
        <v>4330</v>
      </c>
      <c r="M1517" s="48" t="s">
        <v>2371</v>
      </c>
      <c r="N1517" s="49" t="s">
        <v>4503</v>
      </c>
      <c r="O1517" s="49"/>
      <c r="P1517" s="76" t="str">
        <f>IF(COUNTIF(N1517,"*未確定*"),"番地未確定","")</f>
        <v/>
      </c>
      <c r="Q1517" s="102" t="s">
        <v>400</v>
      </c>
      <c r="R1517" s="103"/>
      <c r="S1517" s="48" t="s">
        <v>1852</v>
      </c>
      <c r="T1517" s="76" t="s">
        <v>401</v>
      </c>
      <c r="U1517" s="89"/>
      <c r="V1517" s="90">
        <v>1</v>
      </c>
      <c r="W1517" s="399">
        <f t="shared" si="971"/>
        <v>480515</v>
      </c>
      <c r="X1517" s="174"/>
      <c r="Y1517" s="143" t="s">
        <v>4461</v>
      </c>
      <c r="Z1517" s="419" t="s">
        <v>4575</v>
      </c>
      <c r="AA1517" s="419" t="s">
        <v>4575</v>
      </c>
      <c r="AB1517" s="419" t="s">
        <v>4576</v>
      </c>
      <c r="AC1517" s="132" t="str">
        <f t="shared" si="1000"/>
        <v>【支払済】</v>
      </c>
      <c r="AD1517" s="132" t="s">
        <v>4331</v>
      </c>
      <c r="AE1517" s="132">
        <v>42810</v>
      </c>
      <c r="AF1517" s="132" t="str">
        <f t="shared" si="979"/>
        <v/>
      </c>
      <c r="AG1517" s="132">
        <f t="shared" si="974"/>
        <v>42810</v>
      </c>
      <c r="AH1517" s="132"/>
      <c r="AI1517" s="204"/>
      <c r="AJ1517" s="205"/>
      <c r="AK1517" s="206"/>
      <c r="AL1517" s="207"/>
      <c r="AM1517" s="208">
        <v>480515</v>
      </c>
      <c r="AN1517" s="93"/>
      <c r="AO1517" s="49" t="str">
        <f t="shared" si="980"/>
        <v>北海道江別市一番町１０</v>
      </c>
      <c r="AP1517" s="208">
        <v>480515</v>
      </c>
      <c r="AQ1517" s="89">
        <v>42872</v>
      </c>
      <c r="AR1517" s="93">
        <v>480515</v>
      </c>
      <c r="AS1517" s="89"/>
      <c r="AT1517" s="93"/>
      <c r="AU1517" s="89"/>
      <c r="AV1517" s="93"/>
      <c r="AW1517" s="107"/>
      <c r="AX1517" s="103"/>
      <c r="AY1517" s="391">
        <f t="shared" si="976"/>
        <v>480515</v>
      </c>
      <c r="AZ1517" s="95">
        <f t="shared" si="977"/>
        <v>0</v>
      </c>
      <c r="BA1517" s="49" t="str">
        <f t="shared" si="998"/>
        <v>北海道江別市一番町１０</v>
      </c>
      <c r="BB1517" s="48">
        <f t="shared" si="981"/>
        <v>1</v>
      </c>
      <c r="BC1517" s="96" t="str">
        <f t="shared" si="982"/>
        <v>無</v>
      </c>
      <c r="BD1517" s="89" t="str">
        <f t="shared" si="978"/>
        <v>【支払済】</v>
      </c>
      <c r="BE1517" s="97">
        <f t="shared" si="983"/>
        <v>0</v>
      </c>
      <c r="BF1517" s="97">
        <f t="shared" si="984"/>
        <v>0</v>
      </c>
      <c r="BG1517" s="97">
        <f t="shared" si="985"/>
        <v>0</v>
      </c>
      <c r="BH1517" s="97">
        <f t="shared" si="986"/>
        <v>0</v>
      </c>
      <c r="BI1517" s="97">
        <f t="shared" si="987"/>
        <v>0</v>
      </c>
      <c r="BJ1517" s="97">
        <f t="shared" si="988"/>
        <v>0</v>
      </c>
      <c r="BK1517" s="97">
        <f t="shared" si="989"/>
        <v>0</v>
      </c>
      <c r="BL1517" s="97">
        <f t="shared" si="990"/>
        <v>0</v>
      </c>
      <c r="BM1517" s="97">
        <f t="shared" si="991"/>
        <v>0</v>
      </c>
      <c r="BN1517" s="97">
        <f t="shared" si="992"/>
        <v>0</v>
      </c>
      <c r="BO1517" s="97">
        <f t="shared" si="993"/>
        <v>0</v>
      </c>
      <c r="BP1517" s="97">
        <f t="shared" si="994"/>
        <v>0</v>
      </c>
      <c r="BQ1517" s="97">
        <f t="shared" si="995"/>
        <v>0</v>
      </c>
      <c r="BR1517" s="97">
        <f t="shared" si="996"/>
        <v>0</v>
      </c>
      <c r="BS1517" s="98">
        <f t="shared" si="997"/>
        <v>0</v>
      </c>
      <c r="BT1517" s="182"/>
      <c r="BV1517" s="492"/>
    </row>
    <row r="1518" spans="1:74" s="100" customFormat="1" ht="31.5" customHeight="1" x14ac:dyDescent="0.25">
      <c r="A1518" s="74">
        <v>1</v>
      </c>
      <c r="B1518" s="75">
        <v>44</v>
      </c>
      <c r="C1518" s="49" t="s">
        <v>1866</v>
      </c>
      <c r="D1518" s="349"/>
      <c r="E1518" s="48" t="s">
        <v>1071</v>
      </c>
      <c r="F1518" s="376"/>
      <c r="G1518" s="87"/>
      <c r="H1518" s="87"/>
      <c r="I1518" s="87"/>
      <c r="J1518" s="109"/>
      <c r="K1518" s="87"/>
      <c r="L1518" s="376" t="s">
        <v>4332</v>
      </c>
      <c r="M1518" s="48" t="s">
        <v>2371</v>
      </c>
      <c r="N1518" s="49" t="s">
        <v>4504</v>
      </c>
      <c r="O1518" s="49"/>
      <c r="P1518" s="76" t="str">
        <f>IF(COUNTIF(N1518,"*未確定*"),"番地未確定","")</f>
        <v/>
      </c>
      <c r="Q1518" s="102" t="s">
        <v>442</v>
      </c>
      <c r="R1518" s="103"/>
      <c r="S1518" s="48" t="s">
        <v>1852</v>
      </c>
      <c r="T1518" s="76" t="s">
        <v>440</v>
      </c>
      <c r="U1518" s="89"/>
      <c r="V1518" s="90">
        <v>1</v>
      </c>
      <c r="W1518" s="399">
        <v>1423629</v>
      </c>
      <c r="X1518" s="174"/>
      <c r="Y1518" s="419" t="s">
        <v>4463</v>
      </c>
      <c r="Z1518" s="419" t="s">
        <v>4428</v>
      </c>
      <c r="AA1518" s="419" t="s">
        <v>4575</v>
      </c>
      <c r="AB1518" s="419" t="s">
        <v>4576</v>
      </c>
      <c r="AC1518" s="132" t="str">
        <f t="shared" si="1000"/>
        <v>【支払済】</v>
      </c>
      <c r="AD1518" s="132">
        <v>42648</v>
      </c>
      <c r="AE1518" s="132">
        <v>42648</v>
      </c>
      <c r="AF1518" s="132" t="str">
        <f t="shared" si="979"/>
        <v>SAME</v>
      </c>
      <c r="AG1518" s="132">
        <f t="shared" si="974"/>
        <v>42648</v>
      </c>
      <c r="AH1518" s="132"/>
      <c r="AI1518" s="204"/>
      <c r="AJ1518" s="205"/>
      <c r="AK1518" s="206"/>
      <c r="AL1518" s="207"/>
      <c r="AM1518" s="208">
        <v>1423629</v>
      </c>
      <c r="AN1518" s="93"/>
      <c r="AO1518" s="49" t="str">
        <f t="shared" si="980"/>
        <v>北海道勇払郡むかわ町二宮２７５－３３</v>
      </c>
      <c r="AP1518" s="208">
        <v>1423629</v>
      </c>
      <c r="AQ1518" s="89">
        <v>42720</v>
      </c>
      <c r="AR1518" s="93">
        <v>1423629</v>
      </c>
      <c r="AS1518" s="89"/>
      <c r="AT1518" s="93"/>
      <c r="AU1518" s="89"/>
      <c r="AV1518" s="93"/>
      <c r="AW1518" s="107"/>
      <c r="AX1518" s="103"/>
      <c r="AY1518" s="391">
        <f t="shared" si="976"/>
        <v>1423629</v>
      </c>
      <c r="AZ1518" s="95">
        <f t="shared" si="977"/>
        <v>0</v>
      </c>
      <c r="BA1518" s="49" t="str">
        <f t="shared" si="998"/>
        <v>北海道勇払郡むかわ町二宮２７５－３３</v>
      </c>
      <c r="BB1518" s="48">
        <f t="shared" si="981"/>
        <v>1</v>
      </c>
      <c r="BC1518" s="96" t="str">
        <f t="shared" si="982"/>
        <v>有</v>
      </c>
      <c r="BD1518" s="89" t="str">
        <f t="shared" si="978"/>
        <v>【支払済】</v>
      </c>
      <c r="BE1518" s="97">
        <f t="shared" si="983"/>
        <v>0</v>
      </c>
      <c r="BF1518" s="97">
        <f t="shared" si="984"/>
        <v>0</v>
      </c>
      <c r="BG1518" s="97">
        <f t="shared" si="985"/>
        <v>0</v>
      </c>
      <c r="BH1518" s="97">
        <f t="shared" si="986"/>
        <v>0</v>
      </c>
      <c r="BI1518" s="97">
        <f t="shared" si="987"/>
        <v>0</v>
      </c>
      <c r="BJ1518" s="97">
        <f t="shared" si="988"/>
        <v>0</v>
      </c>
      <c r="BK1518" s="97">
        <f t="shared" si="989"/>
        <v>0</v>
      </c>
      <c r="BL1518" s="97">
        <f t="shared" si="990"/>
        <v>0</v>
      </c>
      <c r="BM1518" s="97">
        <f t="shared" si="991"/>
        <v>0</v>
      </c>
      <c r="BN1518" s="97">
        <f t="shared" si="992"/>
        <v>0</v>
      </c>
      <c r="BO1518" s="97">
        <f t="shared" si="993"/>
        <v>0</v>
      </c>
      <c r="BP1518" s="97">
        <f t="shared" si="994"/>
        <v>0</v>
      </c>
      <c r="BQ1518" s="97">
        <f t="shared" si="995"/>
        <v>0</v>
      </c>
      <c r="BR1518" s="97">
        <f t="shared" si="996"/>
        <v>0</v>
      </c>
      <c r="BS1518" s="98">
        <f t="shared" si="997"/>
        <v>0</v>
      </c>
      <c r="BT1518" s="184"/>
      <c r="BV1518" s="492" t="s">
        <v>4500</v>
      </c>
    </row>
    <row r="1519" spans="1:74" ht="31.5" customHeight="1" x14ac:dyDescent="0.25">
      <c r="A1519" s="74">
        <v>1</v>
      </c>
      <c r="B1519" s="75">
        <v>33</v>
      </c>
      <c r="C1519" s="49" t="s">
        <v>431</v>
      </c>
      <c r="D1519" s="76"/>
      <c r="E1519" s="48" t="s">
        <v>1066</v>
      </c>
      <c r="F1519" s="87"/>
      <c r="G1519" s="87"/>
      <c r="H1519" s="87"/>
      <c r="I1519" s="87"/>
      <c r="J1519" s="109"/>
      <c r="K1519" s="87"/>
      <c r="L1519" s="87" t="s">
        <v>4333</v>
      </c>
      <c r="M1519" s="48" t="s">
        <v>2371</v>
      </c>
      <c r="N1519" s="49" t="s">
        <v>4505</v>
      </c>
      <c r="O1519" s="49"/>
      <c r="P1519" s="76"/>
      <c r="Q1519" s="102" t="s">
        <v>436</v>
      </c>
      <c r="R1519" s="103"/>
      <c r="S1519" s="48" t="s">
        <v>1852</v>
      </c>
      <c r="T1519" s="76" t="s">
        <v>433</v>
      </c>
      <c r="U1519" s="89"/>
      <c r="V1519" s="90">
        <v>1</v>
      </c>
      <c r="W1519" s="399">
        <f t="shared" ref="W1519:W1533" si="1001">(AM1519+AN1519)/V1519</f>
        <v>1967658</v>
      </c>
      <c r="X1519" s="171" t="s">
        <v>3305</v>
      </c>
      <c r="Y1519" s="419" t="s">
        <v>4463</v>
      </c>
      <c r="Z1519" s="419" t="s">
        <v>4428</v>
      </c>
      <c r="AA1519" s="419" t="s">
        <v>4575</v>
      </c>
      <c r="AB1519" s="419" t="s">
        <v>4576</v>
      </c>
      <c r="AC1519" s="132" t="str">
        <f t="shared" si="1000"/>
        <v>【支払済】</v>
      </c>
      <c r="AD1519" s="132">
        <v>42761</v>
      </c>
      <c r="AE1519" s="132">
        <v>42761</v>
      </c>
      <c r="AF1519" s="132" t="str">
        <f t="shared" si="979"/>
        <v>SAME</v>
      </c>
      <c r="AG1519" s="132">
        <f t="shared" si="974"/>
        <v>42761</v>
      </c>
      <c r="AH1519" s="132"/>
      <c r="AI1519" s="204"/>
      <c r="AJ1519" s="205"/>
      <c r="AK1519" s="206"/>
      <c r="AL1519" s="207"/>
      <c r="AM1519" s="208">
        <v>1967658</v>
      </c>
      <c r="AN1519" s="93"/>
      <c r="AO1519" s="49" t="str">
        <f t="shared" si="980"/>
        <v>北海道苫小牧市字糸井１４３－４２</v>
      </c>
      <c r="AP1519" s="208">
        <v>1967658</v>
      </c>
      <c r="AQ1519" s="89">
        <v>42790</v>
      </c>
      <c r="AR1519" s="93">
        <v>1967658</v>
      </c>
      <c r="AS1519" s="89"/>
      <c r="AT1519" s="93"/>
      <c r="AU1519" s="89"/>
      <c r="AV1519" s="93"/>
      <c r="AW1519" s="107"/>
      <c r="AX1519" s="103"/>
      <c r="AY1519" s="391">
        <f t="shared" si="976"/>
        <v>1967658</v>
      </c>
      <c r="AZ1519" s="95">
        <f t="shared" si="977"/>
        <v>0</v>
      </c>
      <c r="BA1519" s="49" t="str">
        <f t="shared" si="998"/>
        <v>北海道苫小牧市字糸井１４３－４２</v>
      </c>
      <c r="BB1519" s="48">
        <f t="shared" si="981"/>
        <v>1</v>
      </c>
      <c r="BC1519" s="96" t="str">
        <f t="shared" si="982"/>
        <v>有</v>
      </c>
      <c r="BD1519" s="89" t="str">
        <f t="shared" si="978"/>
        <v>【支払済】</v>
      </c>
      <c r="BE1519" s="97">
        <f t="shared" si="983"/>
        <v>0</v>
      </c>
      <c r="BF1519" s="97">
        <f t="shared" si="984"/>
        <v>0</v>
      </c>
      <c r="BG1519" s="97">
        <f t="shared" si="985"/>
        <v>0</v>
      </c>
      <c r="BH1519" s="97">
        <f t="shared" si="986"/>
        <v>0</v>
      </c>
      <c r="BI1519" s="97">
        <f t="shared" si="987"/>
        <v>0</v>
      </c>
      <c r="BJ1519" s="97">
        <f t="shared" si="988"/>
        <v>0</v>
      </c>
      <c r="BK1519" s="97">
        <f t="shared" si="989"/>
        <v>0</v>
      </c>
      <c r="BL1519" s="97">
        <f t="shared" si="990"/>
        <v>0</v>
      </c>
      <c r="BM1519" s="97">
        <f t="shared" si="991"/>
        <v>0</v>
      </c>
      <c r="BN1519" s="97">
        <f t="shared" si="992"/>
        <v>0</v>
      </c>
      <c r="BO1519" s="97">
        <f t="shared" si="993"/>
        <v>0</v>
      </c>
      <c r="BP1519" s="97">
        <f t="shared" si="994"/>
        <v>0</v>
      </c>
      <c r="BQ1519" s="97">
        <f t="shared" si="995"/>
        <v>0</v>
      </c>
      <c r="BR1519" s="97">
        <f t="shared" si="996"/>
        <v>0</v>
      </c>
      <c r="BS1519" s="98">
        <f t="shared" si="997"/>
        <v>0</v>
      </c>
      <c r="BT1519" s="184"/>
      <c r="BV1519" s="492" t="s">
        <v>4506</v>
      </c>
    </row>
    <row r="1520" spans="1:74" s="100" customFormat="1" ht="31.5" customHeight="1" x14ac:dyDescent="0.25">
      <c r="A1520" s="74">
        <v>1</v>
      </c>
      <c r="B1520" s="75">
        <v>2</v>
      </c>
      <c r="C1520" s="49" t="s">
        <v>389</v>
      </c>
      <c r="D1520" s="349"/>
      <c r="E1520" s="48" t="s">
        <v>1069</v>
      </c>
      <c r="F1520" s="376"/>
      <c r="G1520" s="376"/>
      <c r="H1520" s="376"/>
      <c r="I1520" s="376"/>
      <c r="J1520" s="376"/>
      <c r="K1520" s="376"/>
      <c r="L1520" s="376" t="s">
        <v>4334</v>
      </c>
      <c r="M1520" s="48" t="s">
        <v>2371</v>
      </c>
      <c r="N1520" s="49" t="s">
        <v>4507</v>
      </c>
      <c r="O1520" s="49"/>
      <c r="P1520" s="76" t="str">
        <f t="shared" ref="P1520:P1525" si="1002">IF(COUNTIF(N1520,"*未確定*"),"番地未確定","")</f>
        <v/>
      </c>
      <c r="Q1520" s="102" t="s">
        <v>390</v>
      </c>
      <c r="R1520" s="103"/>
      <c r="S1520" s="48" t="s">
        <v>1852</v>
      </c>
      <c r="T1520" s="76" t="s">
        <v>391</v>
      </c>
      <c r="U1520" s="89"/>
      <c r="V1520" s="90">
        <v>1</v>
      </c>
      <c r="W1520" s="399">
        <f t="shared" si="1001"/>
        <v>472465</v>
      </c>
      <c r="X1520" s="171" t="s">
        <v>3308</v>
      </c>
      <c r="Y1520" s="419" t="s">
        <v>4463</v>
      </c>
      <c r="Z1520" s="419" t="s">
        <v>4428</v>
      </c>
      <c r="AA1520" s="419" t="s">
        <v>4575</v>
      </c>
      <c r="AB1520" s="419" t="s">
        <v>4576</v>
      </c>
      <c r="AC1520" s="132" t="str">
        <f t="shared" si="1000"/>
        <v>【支払済】</v>
      </c>
      <c r="AD1520" s="132">
        <v>42650</v>
      </c>
      <c r="AE1520" s="132">
        <v>42650</v>
      </c>
      <c r="AF1520" s="132" t="str">
        <f t="shared" si="979"/>
        <v>SAME</v>
      </c>
      <c r="AG1520" s="132">
        <f t="shared" si="974"/>
        <v>42650</v>
      </c>
      <c r="AH1520" s="132"/>
      <c r="AI1520" s="204"/>
      <c r="AJ1520" s="205"/>
      <c r="AK1520" s="206"/>
      <c r="AL1520" s="207"/>
      <c r="AM1520" s="208">
        <v>472465</v>
      </c>
      <c r="AN1520" s="93"/>
      <c r="AO1520" s="49" t="str">
        <f t="shared" si="980"/>
        <v>北海道釧路郡釧路町中央２－４３</v>
      </c>
      <c r="AP1520" s="49">
        <v>472465</v>
      </c>
      <c r="AQ1520" s="89">
        <v>42720</v>
      </c>
      <c r="AR1520" s="93">
        <v>472465</v>
      </c>
      <c r="AS1520" s="89"/>
      <c r="AT1520" s="93"/>
      <c r="AU1520" s="89"/>
      <c r="AV1520" s="93"/>
      <c r="AW1520" s="107"/>
      <c r="AX1520" s="103"/>
      <c r="AY1520" s="391">
        <f t="shared" si="976"/>
        <v>472465</v>
      </c>
      <c r="AZ1520" s="95">
        <f t="shared" si="977"/>
        <v>0</v>
      </c>
      <c r="BA1520" s="49" t="str">
        <f t="shared" si="998"/>
        <v>北海道釧路郡釧路町中央２－４３</v>
      </c>
      <c r="BB1520" s="48">
        <f t="shared" si="981"/>
        <v>1</v>
      </c>
      <c r="BC1520" s="96" t="str">
        <f t="shared" si="982"/>
        <v>有</v>
      </c>
      <c r="BD1520" s="89" t="str">
        <f t="shared" si="978"/>
        <v>【支払済】</v>
      </c>
      <c r="BE1520" s="97">
        <f t="shared" si="983"/>
        <v>0</v>
      </c>
      <c r="BF1520" s="97">
        <f t="shared" si="984"/>
        <v>0</v>
      </c>
      <c r="BG1520" s="97">
        <f t="shared" si="985"/>
        <v>0</v>
      </c>
      <c r="BH1520" s="97">
        <f t="shared" si="986"/>
        <v>0</v>
      </c>
      <c r="BI1520" s="97">
        <f t="shared" si="987"/>
        <v>0</v>
      </c>
      <c r="BJ1520" s="97">
        <f t="shared" si="988"/>
        <v>0</v>
      </c>
      <c r="BK1520" s="97">
        <f t="shared" si="989"/>
        <v>0</v>
      </c>
      <c r="BL1520" s="97">
        <f t="shared" si="990"/>
        <v>0</v>
      </c>
      <c r="BM1520" s="97">
        <f t="shared" si="991"/>
        <v>0</v>
      </c>
      <c r="BN1520" s="97">
        <f t="shared" si="992"/>
        <v>0</v>
      </c>
      <c r="BO1520" s="97">
        <f t="shared" si="993"/>
        <v>0</v>
      </c>
      <c r="BP1520" s="97">
        <f t="shared" si="994"/>
        <v>0</v>
      </c>
      <c r="BQ1520" s="97">
        <f t="shared" si="995"/>
        <v>0</v>
      </c>
      <c r="BR1520" s="97">
        <f t="shared" si="996"/>
        <v>0</v>
      </c>
      <c r="BS1520" s="98">
        <f t="shared" si="997"/>
        <v>0</v>
      </c>
      <c r="BT1520" s="184"/>
      <c r="BV1520" s="492" t="s">
        <v>4475</v>
      </c>
    </row>
    <row r="1521" spans="1:74" ht="31.5" customHeight="1" x14ac:dyDescent="0.25">
      <c r="A1521" s="74">
        <v>1</v>
      </c>
      <c r="B1521" s="75">
        <v>4</v>
      </c>
      <c r="C1521" s="49" t="s">
        <v>392</v>
      </c>
      <c r="D1521" s="349"/>
      <c r="E1521" s="48" t="s">
        <v>1081</v>
      </c>
      <c r="F1521" s="376"/>
      <c r="G1521" s="376"/>
      <c r="H1521" s="376"/>
      <c r="I1521" s="376"/>
      <c r="J1521" s="376"/>
      <c r="K1521" s="376"/>
      <c r="L1521" s="376" t="s">
        <v>4335</v>
      </c>
      <c r="M1521" s="48" t="s">
        <v>2368</v>
      </c>
      <c r="N1521" s="49" t="s">
        <v>4508</v>
      </c>
      <c r="O1521" s="49"/>
      <c r="P1521" s="76" t="str">
        <f t="shared" si="1002"/>
        <v/>
      </c>
      <c r="Q1521" s="102" t="s">
        <v>395</v>
      </c>
      <c r="R1521" s="103"/>
      <c r="S1521" s="48" t="s">
        <v>1852</v>
      </c>
      <c r="T1521" s="76" t="s">
        <v>394</v>
      </c>
      <c r="U1521" s="89"/>
      <c r="V1521" s="90">
        <v>10</v>
      </c>
      <c r="W1521" s="399">
        <f t="shared" si="1001"/>
        <v>2682342</v>
      </c>
      <c r="X1521" s="171" t="s">
        <v>3660</v>
      </c>
      <c r="Y1521" s="143" t="s">
        <v>4509</v>
      </c>
      <c r="Z1521" s="419" t="s">
        <v>4432</v>
      </c>
      <c r="AA1521" s="419" t="s">
        <v>4576</v>
      </c>
      <c r="AB1521" s="419" t="s">
        <v>4576</v>
      </c>
      <c r="AC1521" s="132" t="str">
        <f t="shared" si="1000"/>
        <v>【支払済】</v>
      </c>
      <c r="AD1521" s="132">
        <v>42823</v>
      </c>
      <c r="AE1521" s="132">
        <v>42823</v>
      </c>
      <c r="AF1521" s="132" t="str">
        <f t="shared" si="979"/>
        <v>SAME</v>
      </c>
      <c r="AG1521" s="132">
        <f t="shared" si="974"/>
        <v>42823</v>
      </c>
      <c r="AH1521" s="132"/>
      <c r="AI1521" s="204"/>
      <c r="AJ1521" s="205"/>
      <c r="AK1521" s="206"/>
      <c r="AL1521" s="207"/>
      <c r="AM1521" s="208">
        <v>26823420</v>
      </c>
      <c r="AN1521" s="93"/>
      <c r="AO1521" s="49" t="str">
        <f t="shared" si="980"/>
        <v>北海道夕張郡長沼町東９線南２</v>
      </c>
      <c r="AP1521" s="208">
        <v>26823420</v>
      </c>
      <c r="AQ1521" s="89">
        <v>42887</v>
      </c>
      <c r="AR1521" s="93">
        <v>26823420</v>
      </c>
      <c r="AS1521" s="89"/>
      <c r="AT1521" s="93"/>
      <c r="AU1521" s="89"/>
      <c r="AV1521" s="93"/>
      <c r="AW1521" s="107"/>
      <c r="AX1521" s="103"/>
      <c r="AY1521" s="391">
        <f t="shared" si="976"/>
        <v>26823420</v>
      </c>
      <c r="AZ1521" s="95">
        <f t="shared" si="977"/>
        <v>0</v>
      </c>
      <c r="BA1521" s="49" t="str">
        <f t="shared" si="998"/>
        <v>北海道夕張郡長沼町東９線南２</v>
      </c>
      <c r="BB1521" s="48">
        <f t="shared" si="981"/>
        <v>10</v>
      </c>
      <c r="BC1521" s="96" t="str">
        <f t="shared" si="982"/>
        <v>無</v>
      </c>
      <c r="BD1521" s="89" t="str">
        <f t="shared" si="978"/>
        <v>【支払済】</v>
      </c>
      <c r="BE1521" s="97">
        <f t="shared" si="983"/>
        <v>0</v>
      </c>
      <c r="BF1521" s="97">
        <f t="shared" si="984"/>
        <v>0</v>
      </c>
      <c r="BG1521" s="97">
        <f t="shared" si="985"/>
        <v>0</v>
      </c>
      <c r="BH1521" s="97">
        <f t="shared" si="986"/>
        <v>0</v>
      </c>
      <c r="BI1521" s="97">
        <f t="shared" si="987"/>
        <v>0</v>
      </c>
      <c r="BJ1521" s="97">
        <f t="shared" si="988"/>
        <v>0</v>
      </c>
      <c r="BK1521" s="97">
        <f t="shared" si="989"/>
        <v>0</v>
      </c>
      <c r="BL1521" s="97">
        <f t="shared" si="990"/>
        <v>0</v>
      </c>
      <c r="BM1521" s="97">
        <f t="shared" si="991"/>
        <v>0</v>
      </c>
      <c r="BN1521" s="97">
        <f t="shared" si="992"/>
        <v>0</v>
      </c>
      <c r="BO1521" s="97">
        <f t="shared" si="993"/>
        <v>0</v>
      </c>
      <c r="BP1521" s="97">
        <f t="shared" si="994"/>
        <v>0</v>
      </c>
      <c r="BQ1521" s="97">
        <f t="shared" si="995"/>
        <v>0</v>
      </c>
      <c r="BR1521" s="97">
        <f t="shared" si="996"/>
        <v>0</v>
      </c>
      <c r="BS1521" s="98">
        <f t="shared" si="997"/>
        <v>0</v>
      </c>
      <c r="BT1521" s="184"/>
      <c r="BV1521" s="492"/>
    </row>
    <row r="1522" spans="1:74" s="118" customFormat="1" ht="31.5" customHeight="1" x14ac:dyDescent="0.25">
      <c r="A1522" s="74">
        <v>44</v>
      </c>
      <c r="B1522" s="75">
        <v>784</v>
      </c>
      <c r="C1522" s="114" t="s">
        <v>342</v>
      </c>
      <c r="D1522" s="349"/>
      <c r="E1522" s="76" t="s">
        <v>1071</v>
      </c>
      <c r="F1522" s="380" t="s">
        <v>4209</v>
      </c>
      <c r="G1522" s="101"/>
      <c r="H1522" s="101"/>
      <c r="I1522" s="101"/>
      <c r="J1522" s="257"/>
      <c r="K1522" s="101"/>
      <c r="L1522" s="380" t="s">
        <v>4338</v>
      </c>
      <c r="M1522" s="77"/>
      <c r="N1522" s="114" t="s">
        <v>4510</v>
      </c>
      <c r="O1522" s="114"/>
      <c r="P1522" s="76" t="str">
        <f t="shared" si="1002"/>
        <v/>
      </c>
      <c r="Q1522" s="49"/>
      <c r="R1522" s="103"/>
      <c r="S1522" s="48" t="s">
        <v>1853</v>
      </c>
      <c r="T1522" s="76" t="s">
        <v>78</v>
      </c>
      <c r="U1522" s="89"/>
      <c r="V1522" s="90">
        <v>2</v>
      </c>
      <c r="W1522" s="399">
        <f t="shared" si="1001"/>
        <v>810111</v>
      </c>
      <c r="X1522" s="171" t="s">
        <v>3517</v>
      </c>
      <c r="Y1522" s="419" t="s">
        <v>4511</v>
      </c>
      <c r="Z1522" s="419" t="s">
        <v>4428</v>
      </c>
      <c r="AA1522" s="419" t="s">
        <v>4575</v>
      </c>
      <c r="AB1522" s="419" t="s">
        <v>4576</v>
      </c>
      <c r="AC1522" s="132" t="str">
        <f>IF(AZ1522=0,"【支払済】","")</f>
        <v>【支払済】</v>
      </c>
      <c r="AD1522" s="132">
        <v>43481</v>
      </c>
      <c r="AE1522" s="132">
        <v>43424</v>
      </c>
      <c r="AF1522" s="132" t="str">
        <f t="shared" si="979"/>
        <v/>
      </c>
      <c r="AG1522" s="132">
        <f t="shared" si="974"/>
        <v>43424</v>
      </c>
      <c r="AH1522" s="132"/>
      <c r="AI1522" s="204"/>
      <c r="AJ1522" s="205"/>
      <c r="AK1522" s="211"/>
      <c r="AL1522" s="207"/>
      <c r="AM1522" s="208">
        <v>1620222</v>
      </c>
      <c r="AN1522" s="93"/>
      <c r="AO1522" s="49" t="str">
        <f t="shared" si="980"/>
        <v>大分県杵築市大字狩宿２０２２－３２</v>
      </c>
      <c r="AP1522" s="208">
        <v>1620222</v>
      </c>
      <c r="AQ1522" s="89">
        <v>43514</v>
      </c>
      <c r="AR1522" s="93">
        <v>1620222</v>
      </c>
      <c r="AS1522" s="89"/>
      <c r="AT1522" s="93"/>
      <c r="AU1522" s="89"/>
      <c r="AV1522" s="93"/>
      <c r="AW1522" s="107"/>
      <c r="AX1522" s="103"/>
      <c r="AY1522" s="391">
        <f t="shared" si="976"/>
        <v>1620222</v>
      </c>
      <c r="AZ1522" s="95">
        <f t="shared" si="977"/>
        <v>0</v>
      </c>
      <c r="BA1522" s="49" t="str">
        <f t="shared" si="998"/>
        <v>大分県杵築市大字狩宿２０２２－３２</v>
      </c>
      <c r="BB1522" s="48">
        <f t="shared" si="981"/>
        <v>2</v>
      </c>
      <c r="BC1522" s="96" t="str">
        <f t="shared" si="982"/>
        <v>有</v>
      </c>
      <c r="BD1522" s="89" t="str">
        <f t="shared" si="978"/>
        <v>【支払済】</v>
      </c>
      <c r="BE1522" s="97">
        <f t="shared" si="983"/>
        <v>0</v>
      </c>
      <c r="BF1522" s="97">
        <f t="shared" si="984"/>
        <v>0</v>
      </c>
      <c r="BG1522" s="97">
        <f t="shared" si="985"/>
        <v>0</v>
      </c>
      <c r="BH1522" s="97">
        <f t="shared" si="986"/>
        <v>0</v>
      </c>
      <c r="BI1522" s="97">
        <f t="shared" si="987"/>
        <v>0</v>
      </c>
      <c r="BJ1522" s="97">
        <f t="shared" si="988"/>
        <v>0</v>
      </c>
      <c r="BK1522" s="97">
        <f t="shared" si="989"/>
        <v>0</v>
      </c>
      <c r="BL1522" s="97">
        <f t="shared" si="990"/>
        <v>0</v>
      </c>
      <c r="BM1522" s="97">
        <f t="shared" si="991"/>
        <v>0</v>
      </c>
      <c r="BN1522" s="97">
        <f t="shared" si="992"/>
        <v>0</v>
      </c>
      <c r="BO1522" s="97">
        <f t="shared" si="993"/>
        <v>0</v>
      </c>
      <c r="BP1522" s="97">
        <f t="shared" si="994"/>
        <v>0</v>
      </c>
      <c r="BQ1522" s="97">
        <f t="shared" si="995"/>
        <v>0</v>
      </c>
      <c r="BR1522" s="97">
        <f t="shared" si="996"/>
        <v>0</v>
      </c>
      <c r="BS1522" s="98">
        <f t="shared" si="997"/>
        <v>0</v>
      </c>
      <c r="BT1522" s="183"/>
      <c r="BU1522" s="58"/>
      <c r="BV1522" s="492" t="s">
        <v>4456</v>
      </c>
    </row>
    <row r="1523" spans="1:74" s="100" customFormat="1" ht="31.5" customHeight="1" x14ac:dyDescent="0.25">
      <c r="A1523" s="74">
        <v>44</v>
      </c>
      <c r="B1523" s="75">
        <v>775</v>
      </c>
      <c r="C1523" s="114" t="s">
        <v>2101</v>
      </c>
      <c r="D1523" s="349"/>
      <c r="E1523" s="76" t="s">
        <v>1451</v>
      </c>
      <c r="F1523" s="101"/>
      <c r="G1523" s="101"/>
      <c r="H1523" s="101"/>
      <c r="I1523" s="101"/>
      <c r="J1523" s="257"/>
      <c r="K1523" s="101"/>
      <c r="L1523" s="380" t="s">
        <v>4337</v>
      </c>
      <c r="M1523" s="77"/>
      <c r="N1523" s="114" t="s">
        <v>4341</v>
      </c>
      <c r="O1523" s="114"/>
      <c r="P1523" s="76" t="str">
        <f t="shared" si="1002"/>
        <v/>
      </c>
      <c r="Q1523" s="49" t="s">
        <v>932</v>
      </c>
      <c r="R1523" s="103"/>
      <c r="S1523" s="48" t="s">
        <v>1853</v>
      </c>
      <c r="T1523" s="76" t="s">
        <v>931</v>
      </c>
      <c r="U1523" s="89"/>
      <c r="V1523" s="90">
        <v>4</v>
      </c>
      <c r="W1523" s="399">
        <f t="shared" si="1001"/>
        <v>704810</v>
      </c>
      <c r="X1523" s="171" t="s">
        <v>3522</v>
      </c>
      <c r="Y1523" s="419" t="s">
        <v>4511</v>
      </c>
      <c r="Z1523" s="419" t="s">
        <v>4428</v>
      </c>
      <c r="AA1523" s="419" t="s">
        <v>4575</v>
      </c>
      <c r="AB1523" s="419" t="s">
        <v>4576</v>
      </c>
      <c r="AC1523" s="132" t="str">
        <f>IF(AZ1523=0,"【支払済】","")</f>
        <v/>
      </c>
      <c r="AD1523" s="132">
        <v>42825</v>
      </c>
      <c r="AE1523" s="218">
        <v>42825</v>
      </c>
      <c r="AF1523" s="132" t="str">
        <f t="shared" si="979"/>
        <v>SAME</v>
      </c>
      <c r="AG1523" s="132">
        <f t="shared" si="974"/>
        <v>42825</v>
      </c>
      <c r="AH1523" s="218"/>
      <c r="AI1523" s="219"/>
      <c r="AJ1523" s="220"/>
      <c r="AK1523" s="206"/>
      <c r="AL1523" s="227"/>
      <c r="AM1523" s="208">
        <v>2819240</v>
      </c>
      <c r="AN1523" s="93"/>
      <c r="AO1523" s="49" t="str">
        <f t="shared" si="980"/>
        <v>大分県中津市大字角木２３２－１－１～４</v>
      </c>
      <c r="AP1523" s="208">
        <v>2819240</v>
      </c>
      <c r="AQ1523" s="89"/>
      <c r="AR1523" s="93"/>
      <c r="AS1523" s="89"/>
      <c r="AT1523" s="93"/>
      <c r="AU1523" s="89"/>
      <c r="AV1523" s="93"/>
      <c r="AW1523" s="107"/>
      <c r="AX1523" s="103"/>
      <c r="AY1523" s="391">
        <f t="shared" si="976"/>
        <v>0</v>
      </c>
      <c r="AZ1523" s="95">
        <f t="shared" si="977"/>
        <v>2819240</v>
      </c>
      <c r="BA1523" s="49" t="str">
        <f t="shared" si="998"/>
        <v>大分県中津市大字角木２３２－１－１～４</v>
      </c>
      <c r="BB1523" s="48">
        <f t="shared" si="981"/>
        <v>4</v>
      </c>
      <c r="BC1523" s="96" t="str">
        <f t="shared" si="982"/>
        <v>有</v>
      </c>
      <c r="BD1523" s="89" t="str">
        <f t="shared" si="978"/>
        <v/>
      </c>
      <c r="BE1523" s="97">
        <f t="shared" si="983"/>
        <v>0</v>
      </c>
      <c r="BF1523" s="97">
        <f t="shared" si="984"/>
        <v>0</v>
      </c>
      <c r="BG1523" s="97">
        <f t="shared" si="985"/>
        <v>0</v>
      </c>
      <c r="BH1523" s="97">
        <f t="shared" si="986"/>
        <v>0</v>
      </c>
      <c r="BI1523" s="97">
        <f t="shared" si="987"/>
        <v>0</v>
      </c>
      <c r="BJ1523" s="97">
        <f t="shared" si="988"/>
        <v>0</v>
      </c>
      <c r="BK1523" s="97">
        <f t="shared" si="989"/>
        <v>0</v>
      </c>
      <c r="BL1523" s="97">
        <f t="shared" si="990"/>
        <v>0</v>
      </c>
      <c r="BM1523" s="97">
        <f t="shared" si="991"/>
        <v>0</v>
      </c>
      <c r="BN1523" s="97">
        <f t="shared" si="992"/>
        <v>0</v>
      </c>
      <c r="BO1523" s="97">
        <f t="shared" si="993"/>
        <v>0</v>
      </c>
      <c r="BP1523" s="97">
        <f t="shared" si="994"/>
        <v>0</v>
      </c>
      <c r="BQ1523" s="97">
        <f t="shared" si="995"/>
        <v>0</v>
      </c>
      <c r="BR1523" s="97">
        <f t="shared" si="996"/>
        <v>0</v>
      </c>
      <c r="BS1523" s="98">
        <f t="shared" si="997"/>
        <v>2819240</v>
      </c>
      <c r="BT1523" s="184"/>
      <c r="BU1523" s="58"/>
      <c r="BV1523" s="492" t="s">
        <v>4456</v>
      </c>
    </row>
    <row r="1524" spans="1:74" s="100" customFormat="1" ht="31.5" customHeight="1" x14ac:dyDescent="0.25">
      <c r="A1524" s="74">
        <v>44</v>
      </c>
      <c r="B1524" s="75">
        <v>775</v>
      </c>
      <c r="C1524" s="114" t="s">
        <v>2101</v>
      </c>
      <c r="D1524" s="349"/>
      <c r="E1524" s="76" t="s">
        <v>1451</v>
      </c>
      <c r="F1524" s="101"/>
      <c r="G1524" s="101"/>
      <c r="H1524" s="101"/>
      <c r="I1524" s="101"/>
      <c r="J1524" s="257"/>
      <c r="K1524" s="101"/>
      <c r="L1524" s="380" t="s">
        <v>4339</v>
      </c>
      <c r="M1524" s="77"/>
      <c r="N1524" s="114" t="s">
        <v>4340</v>
      </c>
      <c r="O1524" s="114"/>
      <c r="P1524" s="76" t="str">
        <f t="shared" si="1002"/>
        <v/>
      </c>
      <c r="Q1524" s="49" t="s">
        <v>932</v>
      </c>
      <c r="R1524" s="103"/>
      <c r="S1524" s="48" t="s">
        <v>1853</v>
      </c>
      <c r="T1524" s="76" t="s">
        <v>931</v>
      </c>
      <c r="U1524" s="89"/>
      <c r="V1524" s="90">
        <v>4</v>
      </c>
      <c r="W1524" s="399">
        <f t="shared" si="1001"/>
        <v>704810</v>
      </c>
      <c r="X1524" s="171" t="s">
        <v>3522</v>
      </c>
      <c r="Y1524" s="419" t="s">
        <v>4511</v>
      </c>
      <c r="Z1524" s="419" t="s">
        <v>4428</v>
      </c>
      <c r="AA1524" s="419" t="s">
        <v>4575</v>
      </c>
      <c r="AB1524" s="419" t="s">
        <v>4576</v>
      </c>
      <c r="AC1524" s="132" t="str">
        <f>IF(AZ1524=0,"【支払済】","")</f>
        <v>【支払済】</v>
      </c>
      <c r="AD1524" s="132">
        <v>42825</v>
      </c>
      <c r="AE1524" s="218">
        <v>42825</v>
      </c>
      <c r="AF1524" s="132" t="str">
        <f t="shared" ref="AF1524:AF1533" si="1003">+IF(AD1524=AE1524,"SAME","")</f>
        <v>SAME</v>
      </c>
      <c r="AG1524" s="132">
        <f t="shared" ref="AG1524:AG1533" si="1004">+IF(AE1524="",AD1524,IF(AD1524&gt;AE1524,AE1524,AD1524))</f>
        <v>42825</v>
      </c>
      <c r="AH1524" s="218"/>
      <c r="AI1524" s="219"/>
      <c r="AJ1524" s="220"/>
      <c r="AK1524" s="206"/>
      <c r="AL1524" s="227"/>
      <c r="AM1524" s="208">
        <v>2819240</v>
      </c>
      <c r="AN1524" s="93"/>
      <c r="AO1524" s="49" t="str">
        <f t="shared" si="980"/>
        <v>大分県中津市大字角木２３２－１－１～４</v>
      </c>
      <c r="AP1524" s="208">
        <v>2819240</v>
      </c>
      <c r="AQ1524" s="89">
        <v>42902</v>
      </c>
      <c r="AR1524" s="93">
        <v>2819240</v>
      </c>
      <c r="AS1524" s="89"/>
      <c r="AT1524" s="93"/>
      <c r="AU1524" s="89"/>
      <c r="AV1524" s="93"/>
      <c r="AW1524" s="107"/>
      <c r="AX1524" s="103"/>
      <c r="AY1524" s="391">
        <f t="shared" ref="AY1524:AY1533" si="1005">AR1524+AT1524+AV1524+AX1524</f>
        <v>2819240</v>
      </c>
      <c r="AZ1524" s="95">
        <f t="shared" ref="AZ1524:AZ1533" si="1006">IF(AM1524=0,"",AM1524-AR1524-AT1524-AV1524-AX1524)</f>
        <v>0</v>
      </c>
      <c r="BA1524" s="49" t="str">
        <f t="shared" si="998"/>
        <v>大分県中津市大字角木２３２－１－１～４</v>
      </c>
      <c r="BB1524" s="48">
        <f t="shared" si="981"/>
        <v>4</v>
      </c>
      <c r="BC1524" s="96" t="str">
        <f t="shared" si="982"/>
        <v>有</v>
      </c>
      <c r="BD1524" s="89" t="str">
        <f t="shared" si="978"/>
        <v>【支払済】</v>
      </c>
      <c r="BE1524" s="97">
        <f t="shared" si="983"/>
        <v>0</v>
      </c>
      <c r="BF1524" s="97">
        <f t="shared" si="984"/>
        <v>0</v>
      </c>
      <c r="BG1524" s="97">
        <f t="shared" si="985"/>
        <v>0</v>
      </c>
      <c r="BH1524" s="97">
        <f t="shared" si="986"/>
        <v>0</v>
      </c>
      <c r="BI1524" s="97">
        <f t="shared" si="987"/>
        <v>0</v>
      </c>
      <c r="BJ1524" s="97">
        <f t="shared" si="988"/>
        <v>0</v>
      </c>
      <c r="BK1524" s="97">
        <f t="shared" si="989"/>
        <v>0</v>
      </c>
      <c r="BL1524" s="97">
        <f t="shared" si="990"/>
        <v>0</v>
      </c>
      <c r="BM1524" s="97">
        <f t="shared" si="991"/>
        <v>0</v>
      </c>
      <c r="BN1524" s="97">
        <f t="shared" si="992"/>
        <v>0</v>
      </c>
      <c r="BO1524" s="97">
        <f t="shared" si="993"/>
        <v>0</v>
      </c>
      <c r="BP1524" s="97">
        <f t="shared" si="994"/>
        <v>0</v>
      </c>
      <c r="BQ1524" s="97">
        <f t="shared" si="995"/>
        <v>0</v>
      </c>
      <c r="BR1524" s="97">
        <f t="shared" si="996"/>
        <v>0</v>
      </c>
      <c r="BS1524" s="98">
        <f t="shared" si="997"/>
        <v>0</v>
      </c>
      <c r="BT1524" s="184"/>
      <c r="BU1524" s="58"/>
      <c r="BV1524" s="492" t="s">
        <v>4456</v>
      </c>
    </row>
    <row r="1525" spans="1:74" s="100" customFormat="1" ht="31.5" customHeight="1" x14ac:dyDescent="0.25">
      <c r="A1525" s="74">
        <v>44</v>
      </c>
      <c r="B1525" s="75">
        <v>795</v>
      </c>
      <c r="C1525" s="114" t="s">
        <v>933</v>
      </c>
      <c r="D1525" s="349"/>
      <c r="E1525" s="76" t="s">
        <v>1543</v>
      </c>
      <c r="F1525" s="380" t="s">
        <v>4207</v>
      </c>
      <c r="G1525" s="380"/>
      <c r="H1525" s="380"/>
      <c r="I1525" s="380"/>
      <c r="J1525" s="380"/>
      <c r="K1525" s="380"/>
      <c r="L1525" s="380" t="s">
        <v>4342</v>
      </c>
      <c r="M1525" s="77"/>
      <c r="N1525" s="114" t="s">
        <v>4512</v>
      </c>
      <c r="O1525" s="114"/>
      <c r="P1525" s="76" t="str">
        <f t="shared" si="1002"/>
        <v/>
      </c>
      <c r="Q1525" s="102" t="s">
        <v>934</v>
      </c>
      <c r="R1525" s="103"/>
      <c r="S1525" s="48" t="s">
        <v>1853</v>
      </c>
      <c r="T1525" s="76" t="s">
        <v>78</v>
      </c>
      <c r="U1525" s="89">
        <v>42797</v>
      </c>
      <c r="V1525" s="90">
        <v>1</v>
      </c>
      <c r="W1525" s="399">
        <f t="shared" si="1001"/>
        <v>399016</v>
      </c>
      <c r="X1525" s="171" t="s">
        <v>3524</v>
      </c>
      <c r="Y1525" s="419" t="s">
        <v>4511</v>
      </c>
      <c r="Z1525" s="419" t="s">
        <v>4428</v>
      </c>
      <c r="AA1525" s="419" t="s">
        <v>4576</v>
      </c>
      <c r="AB1525" s="419" t="s">
        <v>4576</v>
      </c>
      <c r="AC1525" s="132" t="str">
        <f>IF(AZ1525=0,"【支払済】","")</f>
        <v>【支払済】</v>
      </c>
      <c r="AD1525" s="132">
        <v>42766</v>
      </c>
      <c r="AE1525" s="218">
        <v>42766</v>
      </c>
      <c r="AF1525" s="132" t="str">
        <f t="shared" si="1003"/>
        <v>SAME</v>
      </c>
      <c r="AG1525" s="132">
        <f t="shared" si="1004"/>
        <v>42766</v>
      </c>
      <c r="AH1525" s="218"/>
      <c r="AI1525" s="219"/>
      <c r="AJ1525" s="220"/>
      <c r="AK1525" s="206"/>
      <c r="AL1525" s="227"/>
      <c r="AM1525" s="208">
        <v>399016</v>
      </c>
      <c r="AN1525" s="93"/>
      <c r="AO1525" s="49" t="str">
        <f t="shared" si="980"/>
        <v>大分県別府市古市町２５－１</v>
      </c>
      <c r="AP1525" s="208">
        <v>399016</v>
      </c>
      <c r="AQ1525" s="89">
        <v>42797</v>
      </c>
      <c r="AR1525" s="93">
        <v>399016</v>
      </c>
      <c r="AS1525" s="89"/>
      <c r="AT1525" s="93"/>
      <c r="AU1525" s="89"/>
      <c r="AV1525" s="93"/>
      <c r="AW1525" s="107"/>
      <c r="AX1525" s="103"/>
      <c r="AY1525" s="391">
        <f t="shared" si="1005"/>
        <v>399016</v>
      </c>
      <c r="AZ1525" s="95">
        <f t="shared" si="1006"/>
        <v>0</v>
      </c>
      <c r="BA1525" s="49" t="str">
        <f t="shared" si="998"/>
        <v>大分県別府市古市町２５－１</v>
      </c>
      <c r="BB1525" s="48">
        <f t="shared" si="981"/>
        <v>1</v>
      </c>
      <c r="BC1525" s="96" t="str">
        <f t="shared" si="982"/>
        <v>有</v>
      </c>
      <c r="BD1525" s="89" t="str">
        <f t="shared" si="978"/>
        <v>【支払済】</v>
      </c>
      <c r="BE1525" s="97">
        <f t="shared" si="983"/>
        <v>0</v>
      </c>
      <c r="BF1525" s="97">
        <f t="shared" si="984"/>
        <v>0</v>
      </c>
      <c r="BG1525" s="97">
        <f t="shared" si="985"/>
        <v>0</v>
      </c>
      <c r="BH1525" s="97">
        <f t="shared" si="986"/>
        <v>0</v>
      </c>
      <c r="BI1525" s="97">
        <f t="shared" si="987"/>
        <v>0</v>
      </c>
      <c r="BJ1525" s="97">
        <f t="shared" si="988"/>
        <v>0</v>
      </c>
      <c r="BK1525" s="97">
        <f t="shared" si="989"/>
        <v>0</v>
      </c>
      <c r="BL1525" s="97">
        <f t="shared" si="990"/>
        <v>0</v>
      </c>
      <c r="BM1525" s="97">
        <f t="shared" si="991"/>
        <v>0</v>
      </c>
      <c r="BN1525" s="97">
        <f t="shared" si="992"/>
        <v>0</v>
      </c>
      <c r="BO1525" s="97">
        <f t="shared" si="993"/>
        <v>0</v>
      </c>
      <c r="BP1525" s="97">
        <f t="shared" si="994"/>
        <v>0</v>
      </c>
      <c r="BQ1525" s="97">
        <f t="shared" si="995"/>
        <v>0</v>
      </c>
      <c r="BR1525" s="97">
        <f t="shared" si="996"/>
        <v>0</v>
      </c>
      <c r="BS1525" s="98">
        <f t="shared" si="997"/>
        <v>0</v>
      </c>
      <c r="BT1525" s="183"/>
      <c r="BU1525" s="58"/>
      <c r="BV1525" s="492" t="s">
        <v>4456</v>
      </c>
    </row>
    <row r="1526" spans="1:74" ht="31.5" customHeight="1" x14ac:dyDescent="0.25">
      <c r="A1526" s="74">
        <v>22</v>
      </c>
      <c r="B1526" s="75">
        <v>653</v>
      </c>
      <c r="C1526" s="49" t="s">
        <v>2074</v>
      </c>
      <c r="D1526" s="349"/>
      <c r="E1526" s="76" t="s">
        <v>1380</v>
      </c>
      <c r="F1526" s="380" t="s">
        <v>4343</v>
      </c>
      <c r="G1526" s="101"/>
      <c r="H1526" s="101"/>
      <c r="I1526" s="101"/>
      <c r="J1526" s="257"/>
      <c r="K1526" s="101"/>
      <c r="L1526" s="380" t="s">
        <v>4344</v>
      </c>
      <c r="M1526" s="77"/>
      <c r="N1526" s="348" t="s">
        <v>4513</v>
      </c>
      <c r="O1526" s="49"/>
      <c r="P1526" s="49"/>
      <c r="Q1526" s="102" t="s">
        <v>304</v>
      </c>
      <c r="R1526" s="103"/>
      <c r="S1526" s="48" t="s">
        <v>1856</v>
      </c>
      <c r="T1526" s="76" t="s">
        <v>4345</v>
      </c>
      <c r="U1526" s="89"/>
      <c r="V1526" s="353">
        <v>3</v>
      </c>
      <c r="W1526" s="399">
        <f t="shared" si="1001"/>
        <v>455380</v>
      </c>
      <c r="X1526" s="171" t="s">
        <v>3672</v>
      </c>
      <c r="Y1526" s="419" t="s">
        <v>4511</v>
      </c>
      <c r="Z1526" s="419" t="s">
        <v>4428</v>
      </c>
      <c r="AA1526" s="419" t="s">
        <v>4575</v>
      </c>
      <c r="AB1526" s="419" t="s">
        <v>4576</v>
      </c>
      <c r="AC1526" s="121"/>
      <c r="AD1526" s="132">
        <v>43579</v>
      </c>
      <c r="AE1526" s="132">
        <v>42816</v>
      </c>
      <c r="AF1526" s="132" t="str">
        <f t="shared" si="1003"/>
        <v/>
      </c>
      <c r="AG1526" s="132">
        <f t="shared" si="1004"/>
        <v>42816</v>
      </c>
      <c r="AH1526" s="132"/>
      <c r="AI1526" s="132"/>
      <c r="AJ1526" s="132"/>
      <c r="AK1526" s="112"/>
      <c r="AL1526" s="132"/>
      <c r="AM1526" s="150">
        <v>1366140</v>
      </c>
      <c r="AN1526" s="111"/>
      <c r="AO1526" s="49" t="str">
        <f t="shared" si="980"/>
        <v>静岡県湖西市岡崎１８０－１～５、１８７～１８８</v>
      </c>
      <c r="AP1526" s="208">
        <v>1366160</v>
      </c>
      <c r="AQ1526" s="89">
        <v>43609</v>
      </c>
      <c r="AR1526" s="93">
        <v>1366140</v>
      </c>
      <c r="AS1526" s="89"/>
      <c r="AT1526" s="93"/>
      <c r="AU1526" s="89"/>
      <c r="AV1526" s="93"/>
      <c r="AW1526" s="107"/>
      <c r="AX1526" s="103"/>
      <c r="AY1526" s="391">
        <f t="shared" si="1005"/>
        <v>1366140</v>
      </c>
      <c r="AZ1526" s="95">
        <f t="shared" si="1006"/>
        <v>0</v>
      </c>
      <c r="BA1526" s="49" t="str">
        <f t="shared" si="998"/>
        <v>静岡県湖西市岡崎１８０－１～５、１８７～１８８</v>
      </c>
      <c r="BB1526" s="48">
        <f t="shared" si="981"/>
        <v>3</v>
      </c>
      <c r="BC1526" s="96" t="str">
        <f t="shared" si="982"/>
        <v>有</v>
      </c>
      <c r="BD1526" s="89" t="s">
        <v>2360</v>
      </c>
      <c r="BE1526" s="97">
        <f t="shared" si="983"/>
        <v>0</v>
      </c>
      <c r="BF1526" s="97">
        <f t="shared" si="984"/>
        <v>0</v>
      </c>
      <c r="BG1526" s="97">
        <f t="shared" si="985"/>
        <v>0</v>
      </c>
      <c r="BH1526" s="97">
        <f t="shared" si="986"/>
        <v>0</v>
      </c>
      <c r="BI1526" s="97">
        <f t="shared" si="987"/>
        <v>0</v>
      </c>
      <c r="BJ1526" s="97">
        <f t="shared" si="988"/>
        <v>0</v>
      </c>
      <c r="BK1526" s="97">
        <f t="shared" si="989"/>
        <v>0</v>
      </c>
      <c r="BL1526" s="97">
        <f t="shared" si="990"/>
        <v>0</v>
      </c>
      <c r="BM1526" s="97">
        <f t="shared" si="991"/>
        <v>0</v>
      </c>
      <c r="BN1526" s="97">
        <f t="shared" si="992"/>
        <v>0</v>
      </c>
      <c r="BO1526" s="97">
        <f t="shared" si="993"/>
        <v>0</v>
      </c>
      <c r="BP1526" s="97">
        <f t="shared" si="994"/>
        <v>0</v>
      </c>
      <c r="BQ1526" s="97">
        <f t="shared" si="995"/>
        <v>0</v>
      </c>
      <c r="BR1526" s="97">
        <f t="shared" si="996"/>
        <v>0</v>
      </c>
      <c r="BS1526" s="98">
        <f t="shared" si="997"/>
        <v>0</v>
      </c>
      <c r="BT1526" s="183"/>
      <c r="BU1526" s="118"/>
      <c r="BV1526" s="492" t="s">
        <v>4514</v>
      </c>
    </row>
    <row r="1527" spans="1:74" s="100" customFormat="1" ht="32" customHeight="1" x14ac:dyDescent="0.25">
      <c r="A1527" s="74">
        <v>21</v>
      </c>
      <c r="B1527" s="75"/>
      <c r="C1527" s="49" t="s">
        <v>4346</v>
      </c>
      <c r="D1527" s="349"/>
      <c r="E1527" s="76"/>
      <c r="F1527" s="380" t="s">
        <v>4348</v>
      </c>
      <c r="G1527" s="101"/>
      <c r="H1527" s="101"/>
      <c r="I1527" s="101"/>
      <c r="J1527" s="257"/>
      <c r="K1527" s="101"/>
      <c r="L1527" s="380" t="s">
        <v>4349</v>
      </c>
      <c r="M1527" s="48" t="s">
        <v>2371</v>
      </c>
      <c r="N1527" s="49" t="s">
        <v>4347</v>
      </c>
      <c r="O1527" s="49"/>
      <c r="P1527" s="76" t="str">
        <f>IF(COUNTIF(N1527,"*未確定*"),"番地未確定","")</f>
        <v/>
      </c>
      <c r="Q1527" s="102" t="s">
        <v>801</v>
      </c>
      <c r="R1527" s="49"/>
      <c r="S1527" s="48" t="s">
        <v>1856</v>
      </c>
      <c r="T1527" s="76" t="s">
        <v>47</v>
      </c>
      <c r="U1527" s="89">
        <v>43483</v>
      </c>
      <c r="V1527" s="90">
        <v>1</v>
      </c>
      <c r="W1527" s="399">
        <f t="shared" si="1001"/>
        <v>374260</v>
      </c>
      <c r="X1527" s="171" t="s">
        <v>3351</v>
      </c>
      <c r="Y1527" s="419" t="s">
        <v>4511</v>
      </c>
      <c r="Z1527" s="473" t="s">
        <v>4428</v>
      </c>
      <c r="AA1527" s="473"/>
      <c r="AB1527" s="473"/>
      <c r="AC1527" s="132" t="str">
        <f>IF(AZ1527=0,"【支払済】","")</f>
        <v>【支払済】</v>
      </c>
      <c r="AD1527" s="132">
        <v>42865</v>
      </c>
      <c r="AE1527" s="132">
        <v>42865</v>
      </c>
      <c r="AF1527" s="132" t="str">
        <f t="shared" si="1003"/>
        <v>SAME</v>
      </c>
      <c r="AG1527" s="132">
        <f t="shared" si="1004"/>
        <v>42865</v>
      </c>
      <c r="AH1527" s="218"/>
      <c r="AI1527" s="219"/>
      <c r="AJ1527" s="220"/>
      <c r="AK1527" s="211"/>
      <c r="AL1527" s="227"/>
      <c r="AM1527" s="208">
        <v>374260</v>
      </c>
      <c r="AN1527" s="93"/>
      <c r="AO1527" s="49" t="str">
        <f t="shared" si="980"/>
        <v>岐阜県中津川市福岡2907-14</v>
      </c>
      <c r="AP1527" s="208">
        <v>374260</v>
      </c>
      <c r="AQ1527" s="89">
        <v>42895</v>
      </c>
      <c r="AR1527" s="93">
        <v>374260</v>
      </c>
      <c r="AS1527" s="89"/>
      <c r="AT1527" s="93"/>
      <c r="AU1527" s="89"/>
      <c r="AV1527" s="93"/>
      <c r="AW1527" s="89"/>
      <c r="AX1527" s="103"/>
      <c r="AY1527" s="391">
        <f t="shared" si="1005"/>
        <v>374260</v>
      </c>
      <c r="AZ1527" s="95">
        <f t="shared" si="1006"/>
        <v>0</v>
      </c>
      <c r="BA1527" s="49" t="str">
        <f t="shared" si="998"/>
        <v>岐阜県中津川市福岡2907-14</v>
      </c>
      <c r="BB1527" s="48">
        <f t="shared" si="981"/>
        <v>1</v>
      </c>
      <c r="BC1527" s="96" t="str">
        <f t="shared" si="982"/>
        <v>有</v>
      </c>
      <c r="BD1527" s="89" t="str">
        <f t="shared" ref="BD1527:BD1561" si="1007">AC1527</f>
        <v>【支払済】</v>
      </c>
      <c r="BE1527" s="97">
        <f t="shared" si="983"/>
        <v>0</v>
      </c>
      <c r="BF1527" s="97">
        <f t="shared" si="984"/>
        <v>0</v>
      </c>
      <c r="BG1527" s="97">
        <f t="shared" si="985"/>
        <v>0</v>
      </c>
      <c r="BH1527" s="97">
        <f t="shared" si="986"/>
        <v>0</v>
      </c>
      <c r="BI1527" s="97">
        <f t="shared" si="987"/>
        <v>0</v>
      </c>
      <c r="BJ1527" s="97">
        <f t="shared" si="988"/>
        <v>0</v>
      </c>
      <c r="BK1527" s="97">
        <f t="shared" si="989"/>
        <v>0</v>
      </c>
      <c r="BL1527" s="97">
        <f t="shared" si="990"/>
        <v>0</v>
      </c>
      <c r="BM1527" s="97">
        <f t="shared" si="991"/>
        <v>0</v>
      </c>
      <c r="BN1527" s="97">
        <f t="shared" si="992"/>
        <v>0</v>
      </c>
      <c r="BO1527" s="97">
        <f t="shared" si="993"/>
        <v>0</v>
      </c>
      <c r="BP1527" s="97">
        <f t="shared" si="994"/>
        <v>0</v>
      </c>
      <c r="BQ1527" s="97">
        <f t="shared" si="995"/>
        <v>0</v>
      </c>
      <c r="BR1527" s="97">
        <f t="shared" si="996"/>
        <v>0</v>
      </c>
      <c r="BS1527" s="98">
        <f t="shared" si="997"/>
        <v>0</v>
      </c>
      <c r="BT1527" s="184"/>
      <c r="BU1527" s="58"/>
      <c r="BV1527" s="492" t="s">
        <v>4500</v>
      </c>
    </row>
    <row r="1528" spans="1:74" s="118" customFormat="1" ht="31.5" customHeight="1" x14ac:dyDescent="0.25">
      <c r="A1528" s="74">
        <v>25</v>
      </c>
      <c r="B1528" s="75">
        <v>893</v>
      </c>
      <c r="C1528" s="49" t="s">
        <v>2109</v>
      </c>
      <c r="D1528" s="349"/>
      <c r="E1528" s="48" t="s">
        <v>1137</v>
      </c>
      <c r="F1528" s="376" t="s">
        <v>4350</v>
      </c>
      <c r="G1528" s="87"/>
      <c r="H1528" s="87"/>
      <c r="I1528" s="87"/>
      <c r="J1528" s="109"/>
      <c r="K1528" s="87"/>
      <c r="L1528" s="376" t="s">
        <v>4351</v>
      </c>
      <c r="M1528" s="48" t="s">
        <v>3388</v>
      </c>
      <c r="N1528" s="49" t="s">
        <v>4515</v>
      </c>
      <c r="O1528" s="49"/>
      <c r="P1528" s="49"/>
      <c r="Q1528" s="102" t="s">
        <v>835</v>
      </c>
      <c r="R1528" s="103"/>
      <c r="S1528" s="48" t="s">
        <v>1858</v>
      </c>
      <c r="T1528" s="76" t="s">
        <v>832</v>
      </c>
      <c r="U1528" s="89"/>
      <c r="V1528" s="90">
        <v>1</v>
      </c>
      <c r="W1528" s="399">
        <f t="shared" si="1001"/>
        <v>421227</v>
      </c>
      <c r="X1528" s="171" t="s">
        <v>3457</v>
      </c>
      <c r="Y1528" s="419" t="s">
        <v>4511</v>
      </c>
      <c r="Z1528" s="419" t="s">
        <v>4428</v>
      </c>
      <c r="AA1528" s="419" t="s">
        <v>4575</v>
      </c>
      <c r="AB1528" s="419" t="s">
        <v>4576</v>
      </c>
      <c r="AC1528" s="132" t="str">
        <f>IF(AZ1528=0,"【支払済】","")</f>
        <v>【支払済】</v>
      </c>
      <c r="AD1528" s="132">
        <v>42822</v>
      </c>
      <c r="AE1528" s="132">
        <v>42822</v>
      </c>
      <c r="AF1528" s="132" t="str">
        <f t="shared" si="1003"/>
        <v>SAME</v>
      </c>
      <c r="AG1528" s="132">
        <f t="shared" si="1004"/>
        <v>42822</v>
      </c>
      <c r="AH1528" s="132"/>
      <c r="AI1528" s="204"/>
      <c r="AJ1528" s="205"/>
      <c r="AK1528" s="206"/>
      <c r="AL1528" s="207"/>
      <c r="AM1528" s="150">
        <v>421227</v>
      </c>
      <c r="AN1528" s="111"/>
      <c r="AO1528" s="49" t="str">
        <f t="shared" si="980"/>
        <v>滋賀県大津市大石曽束町９７－１</v>
      </c>
      <c r="AP1528" s="208">
        <v>421227</v>
      </c>
      <c r="AQ1528" s="123">
        <v>42877</v>
      </c>
      <c r="AR1528" s="111">
        <v>421227</v>
      </c>
      <c r="AS1528" s="123"/>
      <c r="AT1528" s="111"/>
      <c r="AU1528" s="123"/>
      <c r="AV1528" s="111"/>
      <c r="AW1528" s="123"/>
      <c r="AX1528" s="111"/>
      <c r="AY1528" s="391">
        <f t="shared" si="1005"/>
        <v>421227</v>
      </c>
      <c r="AZ1528" s="99">
        <f t="shared" si="1006"/>
        <v>0</v>
      </c>
      <c r="BA1528" s="49" t="str">
        <f t="shared" si="998"/>
        <v>滋賀県大津市大石曽束町９７－１</v>
      </c>
      <c r="BB1528" s="48">
        <f t="shared" si="981"/>
        <v>1</v>
      </c>
      <c r="BC1528" s="96" t="str">
        <f t="shared" si="982"/>
        <v>有</v>
      </c>
      <c r="BD1528" s="89" t="str">
        <f t="shared" si="1007"/>
        <v>【支払済】</v>
      </c>
      <c r="BE1528" s="97">
        <f t="shared" si="983"/>
        <v>0</v>
      </c>
      <c r="BF1528" s="97">
        <f t="shared" si="984"/>
        <v>0</v>
      </c>
      <c r="BG1528" s="97">
        <f t="shared" si="985"/>
        <v>0</v>
      </c>
      <c r="BH1528" s="97">
        <f t="shared" si="986"/>
        <v>0</v>
      </c>
      <c r="BI1528" s="97">
        <f t="shared" si="987"/>
        <v>0</v>
      </c>
      <c r="BJ1528" s="97">
        <f t="shared" si="988"/>
        <v>0</v>
      </c>
      <c r="BK1528" s="97">
        <f t="shared" si="989"/>
        <v>0</v>
      </c>
      <c r="BL1528" s="97">
        <f t="shared" si="990"/>
        <v>0</v>
      </c>
      <c r="BM1528" s="97">
        <f t="shared" si="991"/>
        <v>0</v>
      </c>
      <c r="BN1528" s="97">
        <f t="shared" si="992"/>
        <v>0</v>
      </c>
      <c r="BO1528" s="97">
        <f t="shared" si="993"/>
        <v>0</v>
      </c>
      <c r="BP1528" s="97">
        <f t="shared" si="994"/>
        <v>0</v>
      </c>
      <c r="BQ1528" s="97">
        <f t="shared" si="995"/>
        <v>0</v>
      </c>
      <c r="BR1528" s="97">
        <f t="shared" si="996"/>
        <v>0</v>
      </c>
      <c r="BS1528" s="98">
        <f t="shared" si="997"/>
        <v>0</v>
      </c>
      <c r="BT1528" s="182"/>
      <c r="BU1528" s="100"/>
      <c r="BV1528" s="492" t="s">
        <v>4516</v>
      </c>
    </row>
    <row r="1529" spans="1:74" s="118" customFormat="1" ht="31.5" customHeight="1" x14ac:dyDescent="0.25">
      <c r="A1529" s="74">
        <v>9</v>
      </c>
      <c r="B1529" s="75">
        <v>86</v>
      </c>
      <c r="C1529" s="49" t="s">
        <v>1810</v>
      </c>
      <c r="D1529" s="76"/>
      <c r="E1529" s="48" t="s">
        <v>1182</v>
      </c>
      <c r="F1529" s="87" t="s">
        <v>2433</v>
      </c>
      <c r="G1529" s="87"/>
      <c r="H1529" s="87"/>
      <c r="I1529" s="87"/>
      <c r="J1529" s="109"/>
      <c r="K1529" s="87"/>
      <c r="L1529" s="87" t="s">
        <v>4352</v>
      </c>
      <c r="M1529" s="48" t="s">
        <v>2371</v>
      </c>
      <c r="N1529" s="49" t="s">
        <v>4517</v>
      </c>
      <c r="O1529" s="76"/>
      <c r="P1529" s="76"/>
      <c r="Q1529" s="49" t="s">
        <v>459</v>
      </c>
      <c r="R1529" s="49"/>
      <c r="S1529" s="76" t="s">
        <v>1854</v>
      </c>
      <c r="T1529" s="76" t="s">
        <v>449</v>
      </c>
      <c r="U1529" s="89"/>
      <c r="V1529" s="90">
        <v>1</v>
      </c>
      <c r="W1529" s="399">
        <f t="shared" si="1001"/>
        <v>1362423</v>
      </c>
      <c r="X1529" s="174"/>
      <c r="Y1529" s="419" t="s">
        <v>4511</v>
      </c>
      <c r="Z1529" s="419" t="s">
        <v>4428</v>
      </c>
      <c r="AA1529" s="419" t="s">
        <v>4575</v>
      </c>
      <c r="AB1529" s="419" t="s">
        <v>4576</v>
      </c>
      <c r="AC1529" s="132" t="str">
        <f>IF(AZ1529=0,"【支払済】","")</f>
        <v>【支払済】</v>
      </c>
      <c r="AD1529" s="132">
        <v>43487</v>
      </c>
      <c r="AE1529" s="132">
        <v>41726</v>
      </c>
      <c r="AF1529" s="132" t="str">
        <f t="shared" si="1003"/>
        <v/>
      </c>
      <c r="AG1529" s="132">
        <f t="shared" si="1004"/>
        <v>41726</v>
      </c>
      <c r="AH1529" s="132"/>
      <c r="AI1529" s="204"/>
      <c r="AJ1529" s="205"/>
      <c r="AK1529" s="211"/>
      <c r="AL1529" s="207"/>
      <c r="AM1529" s="208">
        <v>1362423</v>
      </c>
      <c r="AN1529" s="93"/>
      <c r="AO1529" s="49" t="str">
        <f t="shared" si="980"/>
        <v>栃木県那須郡那須町豊原乙６６０－１９４</v>
      </c>
      <c r="AP1529" s="208">
        <v>1362423</v>
      </c>
      <c r="AQ1529" s="89">
        <v>43546</v>
      </c>
      <c r="AR1529" s="93">
        <v>1362423</v>
      </c>
      <c r="AS1529" s="89"/>
      <c r="AT1529" s="93"/>
      <c r="AU1529" s="89"/>
      <c r="AV1529" s="93"/>
      <c r="AW1529" s="107"/>
      <c r="AX1529" s="103"/>
      <c r="AY1529" s="391">
        <f t="shared" si="1005"/>
        <v>1362423</v>
      </c>
      <c r="AZ1529" s="95">
        <f t="shared" si="1006"/>
        <v>0</v>
      </c>
      <c r="BA1529" s="49" t="str">
        <f t="shared" si="998"/>
        <v>栃木県那須郡那須町豊原乙６６０－１９４</v>
      </c>
      <c r="BB1529" s="48">
        <f t="shared" si="981"/>
        <v>1</v>
      </c>
      <c r="BC1529" s="96" t="str">
        <f t="shared" si="982"/>
        <v>有</v>
      </c>
      <c r="BD1529" s="89" t="str">
        <f t="shared" si="1007"/>
        <v>【支払済】</v>
      </c>
      <c r="BE1529" s="97">
        <f t="shared" si="983"/>
        <v>0</v>
      </c>
      <c r="BF1529" s="97">
        <f t="shared" si="984"/>
        <v>0</v>
      </c>
      <c r="BG1529" s="97">
        <f t="shared" si="985"/>
        <v>0</v>
      </c>
      <c r="BH1529" s="97">
        <f t="shared" si="986"/>
        <v>0</v>
      </c>
      <c r="BI1529" s="97">
        <f t="shared" si="987"/>
        <v>0</v>
      </c>
      <c r="BJ1529" s="97">
        <f t="shared" si="988"/>
        <v>0</v>
      </c>
      <c r="BK1529" s="97">
        <f t="shared" si="989"/>
        <v>0</v>
      </c>
      <c r="BL1529" s="97">
        <f t="shared" si="990"/>
        <v>0</v>
      </c>
      <c r="BM1529" s="97">
        <f t="shared" si="991"/>
        <v>0</v>
      </c>
      <c r="BN1529" s="97">
        <f t="shared" si="992"/>
        <v>0</v>
      </c>
      <c r="BO1529" s="97">
        <f t="shared" si="993"/>
        <v>0</v>
      </c>
      <c r="BP1529" s="97">
        <f t="shared" si="994"/>
        <v>0</v>
      </c>
      <c r="BQ1529" s="97">
        <f t="shared" si="995"/>
        <v>0</v>
      </c>
      <c r="BR1529" s="97">
        <f t="shared" si="996"/>
        <v>0</v>
      </c>
      <c r="BS1529" s="98">
        <f t="shared" si="997"/>
        <v>0</v>
      </c>
      <c r="BT1529" s="183"/>
      <c r="BV1529" s="492" t="s">
        <v>4516</v>
      </c>
    </row>
    <row r="1530" spans="1:74" s="118" customFormat="1" ht="31.5" customHeight="1" x14ac:dyDescent="0.25">
      <c r="A1530" s="74">
        <v>9</v>
      </c>
      <c r="B1530" s="75">
        <v>86</v>
      </c>
      <c r="C1530" s="49" t="s">
        <v>1810</v>
      </c>
      <c r="D1530" s="76"/>
      <c r="E1530" s="48" t="s">
        <v>1182</v>
      </c>
      <c r="F1530" s="87" t="s">
        <v>2433</v>
      </c>
      <c r="G1530" s="87"/>
      <c r="H1530" s="87"/>
      <c r="I1530" s="87"/>
      <c r="J1530" s="109"/>
      <c r="K1530" s="87"/>
      <c r="L1530" s="87" t="s">
        <v>4353</v>
      </c>
      <c r="M1530" s="48" t="s">
        <v>2371</v>
      </c>
      <c r="N1530" s="49" t="s">
        <v>1845</v>
      </c>
      <c r="O1530" s="49"/>
      <c r="P1530" s="76"/>
      <c r="Q1530" s="49" t="s">
        <v>459</v>
      </c>
      <c r="R1530" s="49"/>
      <c r="S1530" s="76" t="s">
        <v>1854</v>
      </c>
      <c r="T1530" s="76" t="s">
        <v>449</v>
      </c>
      <c r="U1530" s="89"/>
      <c r="V1530" s="90">
        <v>1</v>
      </c>
      <c r="W1530" s="399">
        <f t="shared" si="1001"/>
        <v>1362423</v>
      </c>
      <c r="X1530" s="174"/>
      <c r="Y1530" s="419" t="s">
        <v>4511</v>
      </c>
      <c r="Z1530" s="419" t="s">
        <v>4428</v>
      </c>
      <c r="AA1530" s="419" t="s">
        <v>4575</v>
      </c>
      <c r="AB1530" s="419" t="s">
        <v>4576</v>
      </c>
      <c r="AC1530" s="132"/>
      <c r="AD1530" s="132">
        <v>42901</v>
      </c>
      <c r="AE1530" s="132">
        <v>41726</v>
      </c>
      <c r="AF1530" s="132" t="str">
        <f t="shared" si="1003"/>
        <v/>
      </c>
      <c r="AG1530" s="132">
        <f t="shared" si="1004"/>
        <v>41726</v>
      </c>
      <c r="AH1530" s="132"/>
      <c r="AI1530" s="204"/>
      <c r="AJ1530" s="205"/>
      <c r="AK1530" s="206"/>
      <c r="AL1530" s="207"/>
      <c r="AM1530" s="208">
        <v>1362423</v>
      </c>
      <c r="AN1530" s="93"/>
      <c r="AO1530" s="49" t="str">
        <f t="shared" si="980"/>
        <v>栃木県那須郡那須町豊原乙６６０－１９４</v>
      </c>
      <c r="AP1530" s="49">
        <v>1362423</v>
      </c>
      <c r="AQ1530" s="89"/>
      <c r="AR1530" s="93"/>
      <c r="AS1530" s="89"/>
      <c r="AT1530" s="93"/>
      <c r="AU1530" s="89"/>
      <c r="AV1530" s="93"/>
      <c r="AW1530" s="107"/>
      <c r="AX1530" s="103"/>
      <c r="AY1530" s="391">
        <f t="shared" si="1005"/>
        <v>0</v>
      </c>
      <c r="AZ1530" s="95">
        <f t="shared" si="1006"/>
        <v>1362423</v>
      </c>
      <c r="BA1530" s="49" t="str">
        <f t="shared" si="998"/>
        <v>栃木県那須郡那須町豊原乙６６０－１９４</v>
      </c>
      <c r="BB1530" s="48">
        <f t="shared" si="981"/>
        <v>1</v>
      </c>
      <c r="BC1530" s="96" t="str">
        <f t="shared" si="982"/>
        <v>有</v>
      </c>
      <c r="BD1530" s="89">
        <f t="shared" si="1007"/>
        <v>0</v>
      </c>
      <c r="BE1530" s="97">
        <f t="shared" si="983"/>
        <v>0</v>
      </c>
      <c r="BF1530" s="97">
        <f t="shared" si="984"/>
        <v>1362423</v>
      </c>
      <c r="BG1530" s="97">
        <f t="shared" si="985"/>
        <v>0</v>
      </c>
      <c r="BH1530" s="97">
        <f t="shared" si="986"/>
        <v>0</v>
      </c>
      <c r="BI1530" s="97">
        <f t="shared" si="987"/>
        <v>0</v>
      </c>
      <c r="BJ1530" s="97">
        <f t="shared" si="988"/>
        <v>0</v>
      </c>
      <c r="BK1530" s="97">
        <f t="shared" si="989"/>
        <v>0</v>
      </c>
      <c r="BL1530" s="97">
        <f t="shared" si="990"/>
        <v>0</v>
      </c>
      <c r="BM1530" s="97">
        <f t="shared" si="991"/>
        <v>0</v>
      </c>
      <c r="BN1530" s="97">
        <f t="shared" si="992"/>
        <v>0</v>
      </c>
      <c r="BO1530" s="97">
        <f t="shared" si="993"/>
        <v>0</v>
      </c>
      <c r="BP1530" s="97">
        <f t="shared" si="994"/>
        <v>0</v>
      </c>
      <c r="BQ1530" s="97">
        <f t="shared" si="995"/>
        <v>0</v>
      </c>
      <c r="BR1530" s="97">
        <f t="shared" si="996"/>
        <v>0</v>
      </c>
      <c r="BS1530" s="98">
        <f t="shared" si="997"/>
        <v>0</v>
      </c>
      <c r="BT1530" s="183"/>
      <c r="BV1530" s="492" t="s">
        <v>4516</v>
      </c>
    </row>
    <row r="1531" spans="1:74" ht="31.5" customHeight="1" x14ac:dyDescent="0.25">
      <c r="A1531" s="74">
        <v>9</v>
      </c>
      <c r="B1531" s="75">
        <v>81</v>
      </c>
      <c r="C1531" s="49" t="s">
        <v>1810</v>
      </c>
      <c r="D1531" s="349"/>
      <c r="E1531" s="48" t="s">
        <v>1186</v>
      </c>
      <c r="F1531" s="87" t="s">
        <v>3203</v>
      </c>
      <c r="G1531" s="87"/>
      <c r="H1531" s="87"/>
      <c r="I1531" s="87"/>
      <c r="J1531" s="109"/>
      <c r="K1531" s="87"/>
      <c r="L1531" s="376" t="s">
        <v>4354</v>
      </c>
      <c r="M1531" s="48" t="s">
        <v>2371</v>
      </c>
      <c r="N1531" s="49" t="s">
        <v>4195</v>
      </c>
      <c r="O1531" s="76"/>
      <c r="P1531" s="76"/>
      <c r="Q1531" s="88" t="s">
        <v>463</v>
      </c>
      <c r="R1531" s="49"/>
      <c r="S1531" s="76" t="s">
        <v>1854</v>
      </c>
      <c r="T1531" s="76" t="s">
        <v>449</v>
      </c>
      <c r="U1531" s="89"/>
      <c r="V1531" s="90">
        <v>1</v>
      </c>
      <c r="W1531" s="399">
        <f t="shared" si="1001"/>
        <v>594550</v>
      </c>
      <c r="X1531" s="171" t="s">
        <v>3204</v>
      </c>
      <c r="Y1531" s="143" t="s">
        <v>4509</v>
      </c>
      <c r="Z1531" s="419" t="s">
        <v>4432</v>
      </c>
      <c r="AA1531" s="419" t="s">
        <v>4575</v>
      </c>
      <c r="AB1531" s="419" t="s">
        <v>4576</v>
      </c>
      <c r="AC1531" s="132" t="str">
        <f t="shared" ref="AC1531:AC1567" si="1008">IF(AZ1531=0,"【支払済】","")</f>
        <v>【支払済】</v>
      </c>
      <c r="AD1531" s="132">
        <v>43459</v>
      </c>
      <c r="AE1531" s="218">
        <v>41364</v>
      </c>
      <c r="AF1531" s="132" t="str">
        <f t="shared" si="1003"/>
        <v/>
      </c>
      <c r="AG1531" s="132">
        <f t="shared" si="1004"/>
        <v>41364</v>
      </c>
      <c r="AH1531" s="218"/>
      <c r="AI1531" s="219"/>
      <c r="AJ1531" s="220"/>
      <c r="AK1531" s="206"/>
      <c r="AL1531" s="227"/>
      <c r="AM1531" s="208">
        <v>594550</v>
      </c>
      <c r="AN1531" s="93"/>
      <c r="AO1531" s="49" t="str">
        <f t="shared" si="980"/>
        <v>栃木県那須郡那須町沼野井字砂野目６３９－５８</v>
      </c>
      <c r="AP1531" s="208">
        <v>594550</v>
      </c>
      <c r="AQ1531" s="89">
        <v>43483</v>
      </c>
      <c r="AR1531" s="93">
        <v>594550</v>
      </c>
      <c r="AS1531" s="89"/>
      <c r="AT1531" s="93"/>
      <c r="AU1531" s="89"/>
      <c r="AV1531" s="93"/>
      <c r="AW1531" s="89"/>
      <c r="AX1531" s="94"/>
      <c r="AY1531" s="391">
        <f t="shared" si="1005"/>
        <v>594550</v>
      </c>
      <c r="AZ1531" s="95">
        <f t="shared" si="1006"/>
        <v>0</v>
      </c>
      <c r="BA1531" s="49" t="str">
        <f t="shared" si="998"/>
        <v>栃木県那須郡那須町沼野井字砂野目６３９－５８</v>
      </c>
      <c r="BB1531" s="48">
        <f t="shared" si="981"/>
        <v>1</v>
      </c>
      <c r="BC1531" s="96" t="str">
        <f t="shared" si="982"/>
        <v>無</v>
      </c>
      <c r="BD1531" s="89" t="str">
        <f t="shared" si="1007"/>
        <v>【支払済】</v>
      </c>
      <c r="BE1531" s="97">
        <f t="shared" si="983"/>
        <v>0</v>
      </c>
      <c r="BF1531" s="97">
        <f t="shared" si="984"/>
        <v>0</v>
      </c>
      <c r="BG1531" s="97">
        <f t="shared" si="985"/>
        <v>0</v>
      </c>
      <c r="BH1531" s="97">
        <f t="shared" si="986"/>
        <v>0</v>
      </c>
      <c r="BI1531" s="97">
        <f t="shared" si="987"/>
        <v>0</v>
      </c>
      <c r="BJ1531" s="97">
        <f t="shared" si="988"/>
        <v>0</v>
      </c>
      <c r="BK1531" s="97">
        <f t="shared" si="989"/>
        <v>0</v>
      </c>
      <c r="BL1531" s="97">
        <f t="shared" si="990"/>
        <v>0</v>
      </c>
      <c r="BM1531" s="97">
        <f t="shared" si="991"/>
        <v>0</v>
      </c>
      <c r="BN1531" s="97">
        <f t="shared" si="992"/>
        <v>0</v>
      </c>
      <c r="BO1531" s="97">
        <f t="shared" si="993"/>
        <v>0</v>
      </c>
      <c r="BP1531" s="97">
        <f t="shared" si="994"/>
        <v>0</v>
      </c>
      <c r="BQ1531" s="97">
        <f t="shared" si="995"/>
        <v>0</v>
      </c>
      <c r="BR1531" s="97">
        <f t="shared" si="996"/>
        <v>0</v>
      </c>
      <c r="BS1531" s="98">
        <f t="shared" si="997"/>
        <v>0</v>
      </c>
      <c r="BT1531" s="183"/>
      <c r="BU1531" s="118"/>
      <c r="BV1531" s="492"/>
    </row>
    <row r="1532" spans="1:74" s="100" customFormat="1" ht="31.5" customHeight="1" x14ac:dyDescent="0.25">
      <c r="A1532" s="74">
        <v>9</v>
      </c>
      <c r="B1532" s="75">
        <v>81</v>
      </c>
      <c r="C1532" s="49" t="s">
        <v>1810</v>
      </c>
      <c r="D1532" s="349"/>
      <c r="E1532" s="48" t="s">
        <v>1186</v>
      </c>
      <c r="F1532" s="87" t="s">
        <v>3203</v>
      </c>
      <c r="G1532" s="87"/>
      <c r="H1532" s="87"/>
      <c r="I1532" s="87"/>
      <c r="J1532" s="109"/>
      <c r="K1532" s="87"/>
      <c r="L1532" s="376" t="s">
        <v>4355</v>
      </c>
      <c r="M1532" s="48" t="s">
        <v>2371</v>
      </c>
      <c r="N1532" s="49" t="s">
        <v>1840</v>
      </c>
      <c r="O1532" s="49"/>
      <c r="P1532" s="76"/>
      <c r="Q1532" s="88" t="s">
        <v>463</v>
      </c>
      <c r="R1532" s="49"/>
      <c r="S1532" s="76" t="s">
        <v>1854</v>
      </c>
      <c r="T1532" s="76" t="s">
        <v>449</v>
      </c>
      <c r="U1532" s="89"/>
      <c r="V1532" s="90">
        <v>1</v>
      </c>
      <c r="W1532" s="399">
        <f t="shared" si="1001"/>
        <v>594550</v>
      </c>
      <c r="X1532" s="171" t="s">
        <v>3204</v>
      </c>
      <c r="Y1532" s="143" t="s">
        <v>4509</v>
      </c>
      <c r="Z1532" s="419" t="s">
        <v>4432</v>
      </c>
      <c r="AA1532" s="419" t="s">
        <v>4575</v>
      </c>
      <c r="AB1532" s="419" t="s">
        <v>4576</v>
      </c>
      <c r="AC1532" s="132" t="str">
        <f t="shared" si="1008"/>
        <v/>
      </c>
      <c r="AD1532" s="132">
        <v>42978</v>
      </c>
      <c r="AE1532" s="218">
        <v>41364</v>
      </c>
      <c r="AF1532" s="132" t="str">
        <f t="shared" si="1003"/>
        <v/>
      </c>
      <c r="AG1532" s="132">
        <f t="shared" si="1004"/>
        <v>41364</v>
      </c>
      <c r="AH1532" s="218"/>
      <c r="AI1532" s="219"/>
      <c r="AJ1532" s="220"/>
      <c r="AK1532" s="206"/>
      <c r="AL1532" s="227"/>
      <c r="AM1532" s="208">
        <v>594550</v>
      </c>
      <c r="AN1532" s="93"/>
      <c r="AO1532" s="49" t="str">
        <f t="shared" si="980"/>
        <v>栃木県那須郡那須町沼野井字砂野目６３９－５８</v>
      </c>
      <c r="AP1532" s="208">
        <v>594550</v>
      </c>
      <c r="AQ1532" s="89"/>
      <c r="AR1532" s="93"/>
      <c r="AS1532" s="89"/>
      <c r="AT1532" s="93"/>
      <c r="AU1532" s="89"/>
      <c r="AV1532" s="93"/>
      <c r="AW1532" s="89"/>
      <c r="AX1532" s="94"/>
      <c r="AY1532" s="391">
        <f t="shared" si="1005"/>
        <v>0</v>
      </c>
      <c r="AZ1532" s="95">
        <f t="shared" si="1006"/>
        <v>594550</v>
      </c>
      <c r="BA1532" s="49" t="str">
        <f t="shared" si="998"/>
        <v>栃木県那須郡那須町沼野井字砂野目６３９－５８</v>
      </c>
      <c r="BB1532" s="48">
        <f t="shared" si="981"/>
        <v>1</v>
      </c>
      <c r="BC1532" s="96" t="str">
        <f t="shared" si="982"/>
        <v>無</v>
      </c>
      <c r="BD1532" s="89" t="str">
        <f t="shared" si="1007"/>
        <v/>
      </c>
      <c r="BE1532" s="97">
        <f t="shared" si="983"/>
        <v>0</v>
      </c>
      <c r="BF1532" s="97">
        <f t="shared" si="984"/>
        <v>0</v>
      </c>
      <c r="BG1532" s="97">
        <f t="shared" si="985"/>
        <v>0</v>
      </c>
      <c r="BH1532" s="97">
        <f t="shared" si="986"/>
        <v>0</v>
      </c>
      <c r="BI1532" s="97">
        <f t="shared" si="987"/>
        <v>0</v>
      </c>
      <c r="BJ1532" s="97">
        <f t="shared" si="988"/>
        <v>0</v>
      </c>
      <c r="BK1532" s="97">
        <f t="shared" si="989"/>
        <v>0</v>
      </c>
      <c r="BL1532" s="97">
        <f t="shared" si="990"/>
        <v>0</v>
      </c>
      <c r="BM1532" s="97">
        <f t="shared" si="991"/>
        <v>0</v>
      </c>
      <c r="BN1532" s="97">
        <f t="shared" si="992"/>
        <v>0</v>
      </c>
      <c r="BO1532" s="97">
        <f t="shared" si="993"/>
        <v>0</v>
      </c>
      <c r="BP1532" s="97">
        <f t="shared" si="994"/>
        <v>0</v>
      </c>
      <c r="BQ1532" s="97">
        <f t="shared" si="995"/>
        <v>0</v>
      </c>
      <c r="BR1532" s="97">
        <f t="shared" si="996"/>
        <v>0</v>
      </c>
      <c r="BS1532" s="98">
        <f t="shared" si="997"/>
        <v>594550</v>
      </c>
      <c r="BT1532" s="183"/>
      <c r="BU1532" s="118"/>
      <c r="BV1532" s="492"/>
    </row>
    <row r="1533" spans="1:74" s="100" customFormat="1" ht="31.5" customHeight="1" x14ac:dyDescent="0.25">
      <c r="A1533" s="74">
        <v>21</v>
      </c>
      <c r="B1533" s="75">
        <v>604</v>
      </c>
      <c r="C1533" s="49" t="s">
        <v>2052</v>
      </c>
      <c r="D1533" s="76"/>
      <c r="E1533" s="76" t="s">
        <v>1226</v>
      </c>
      <c r="F1533" s="380" t="s">
        <v>4358</v>
      </c>
      <c r="G1533" s="101"/>
      <c r="H1533" s="101"/>
      <c r="I1533" s="101"/>
      <c r="J1533" s="257"/>
      <c r="K1533" s="101"/>
      <c r="L1533" s="380" t="s">
        <v>4313</v>
      </c>
      <c r="M1533" s="48" t="s">
        <v>2371</v>
      </c>
      <c r="N1533" s="49" t="s">
        <v>4518</v>
      </c>
      <c r="O1533" s="49"/>
      <c r="P1533" s="76" t="str">
        <f>IF(COUNTIF(N1533,"*未確定*"),"番地未確定","")</f>
        <v/>
      </c>
      <c r="Q1533" s="102" t="s">
        <v>802</v>
      </c>
      <c r="R1533" s="49"/>
      <c r="S1533" s="48" t="s">
        <v>1856</v>
      </c>
      <c r="T1533" s="76" t="s">
        <v>59</v>
      </c>
      <c r="U1533" s="89">
        <v>43483</v>
      </c>
      <c r="V1533" s="90">
        <v>1</v>
      </c>
      <c r="W1533" s="399">
        <f t="shared" si="1001"/>
        <v>538860</v>
      </c>
      <c r="X1533" s="171" t="s">
        <v>3352</v>
      </c>
      <c r="Y1533" s="419" t="s">
        <v>4511</v>
      </c>
      <c r="Z1533" s="419" t="s">
        <v>4428</v>
      </c>
      <c r="AA1533" s="419" t="s">
        <v>4576</v>
      </c>
      <c r="AB1533" s="419" t="s">
        <v>4576</v>
      </c>
      <c r="AC1533" s="132" t="str">
        <f t="shared" si="1008"/>
        <v>【支払済】</v>
      </c>
      <c r="AD1533" s="132">
        <v>43455</v>
      </c>
      <c r="AE1533" s="132">
        <v>42926</v>
      </c>
      <c r="AF1533" s="132" t="str">
        <f t="shared" si="1003"/>
        <v/>
      </c>
      <c r="AG1533" s="132">
        <f t="shared" si="1004"/>
        <v>42926</v>
      </c>
      <c r="AH1533" s="132"/>
      <c r="AI1533" s="204"/>
      <c r="AJ1533" s="205"/>
      <c r="AK1533" s="206"/>
      <c r="AL1533" s="207"/>
      <c r="AM1533" s="208">
        <v>538860</v>
      </c>
      <c r="AN1533" s="93"/>
      <c r="AO1533" s="49" t="str">
        <f t="shared" si="980"/>
        <v>岐阜県加茂郡白川町上佐見字高松原１６６９－１２</v>
      </c>
      <c r="AP1533" s="208">
        <v>538860</v>
      </c>
      <c r="AQ1533" s="89">
        <v>43483</v>
      </c>
      <c r="AR1533" s="93">
        <v>538860</v>
      </c>
      <c r="AS1533" s="89"/>
      <c r="AT1533" s="93"/>
      <c r="AU1533" s="89"/>
      <c r="AV1533" s="93"/>
      <c r="AW1533" s="89"/>
      <c r="AX1533" s="103"/>
      <c r="AY1533" s="391">
        <f t="shared" si="1005"/>
        <v>538860</v>
      </c>
      <c r="AZ1533" s="95">
        <f t="shared" si="1006"/>
        <v>0</v>
      </c>
      <c r="BA1533" s="49" t="str">
        <f t="shared" si="998"/>
        <v>岐阜県加茂郡白川町上佐見字高松原１６６９－１２</v>
      </c>
      <c r="BB1533" s="48">
        <f t="shared" si="981"/>
        <v>1</v>
      </c>
      <c r="BC1533" s="96" t="str">
        <f t="shared" si="982"/>
        <v>有</v>
      </c>
      <c r="BD1533" s="89" t="str">
        <f t="shared" si="1007"/>
        <v>【支払済】</v>
      </c>
      <c r="BE1533" s="97">
        <f t="shared" si="983"/>
        <v>0</v>
      </c>
      <c r="BF1533" s="97">
        <f t="shared" si="984"/>
        <v>0</v>
      </c>
      <c r="BG1533" s="97">
        <f t="shared" si="985"/>
        <v>0</v>
      </c>
      <c r="BH1533" s="97">
        <f t="shared" si="986"/>
        <v>0</v>
      </c>
      <c r="BI1533" s="97">
        <f t="shared" si="987"/>
        <v>0</v>
      </c>
      <c r="BJ1533" s="97">
        <f t="shared" si="988"/>
        <v>0</v>
      </c>
      <c r="BK1533" s="97">
        <f t="shared" si="989"/>
        <v>0</v>
      </c>
      <c r="BL1533" s="97">
        <f t="shared" si="990"/>
        <v>0</v>
      </c>
      <c r="BM1533" s="97">
        <f t="shared" si="991"/>
        <v>0</v>
      </c>
      <c r="BN1533" s="97">
        <f t="shared" si="992"/>
        <v>0</v>
      </c>
      <c r="BO1533" s="97">
        <f t="shared" si="993"/>
        <v>0</v>
      </c>
      <c r="BP1533" s="97">
        <f t="shared" si="994"/>
        <v>0</v>
      </c>
      <c r="BQ1533" s="97">
        <f t="shared" si="995"/>
        <v>0</v>
      </c>
      <c r="BR1533" s="97">
        <f t="shared" si="996"/>
        <v>0</v>
      </c>
      <c r="BS1533" s="98">
        <f t="shared" si="997"/>
        <v>0</v>
      </c>
      <c r="BT1533" s="184"/>
      <c r="BU1533" s="58"/>
      <c r="BV1533" s="492" t="s">
        <v>4519</v>
      </c>
    </row>
    <row r="1534" spans="1:74" s="458" customFormat="1" ht="32" customHeight="1" x14ac:dyDescent="0.25">
      <c r="A1534" s="321">
        <v>21</v>
      </c>
      <c r="B1534" s="75"/>
      <c r="C1534" s="322" t="s">
        <v>4346</v>
      </c>
      <c r="D1534" s="349"/>
      <c r="E1534" s="76"/>
      <c r="F1534" s="455" t="s">
        <v>4359</v>
      </c>
      <c r="G1534" s="101"/>
      <c r="H1534" s="101"/>
      <c r="I1534" s="101"/>
      <c r="J1534" s="257"/>
      <c r="K1534" s="101"/>
      <c r="L1534" s="380" t="s">
        <v>4360</v>
      </c>
      <c r="M1534" s="48" t="s">
        <v>2371</v>
      </c>
      <c r="N1534" s="322" t="s">
        <v>4361</v>
      </c>
      <c r="O1534" s="49"/>
      <c r="P1534" s="76" t="str">
        <f>IF(COUNTIF(N1534,"*未確定*"),"番地未確定","")</f>
        <v/>
      </c>
      <c r="Q1534" s="102" t="s">
        <v>801</v>
      </c>
      <c r="R1534" s="49"/>
      <c r="S1534" s="340" t="s">
        <v>1856</v>
      </c>
      <c r="T1534" s="76" t="s">
        <v>47</v>
      </c>
      <c r="U1534" s="89">
        <v>43483</v>
      </c>
      <c r="V1534" s="329">
        <v>1</v>
      </c>
      <c r="W1534" s="399">
        <v>368860</v>
      </c>
      <c r="X1534" s="171" t="s">
        <v>3351</v>
      </c>
      <c r="Y1534" s="456" t="s">
        <v>4511</v>
      </c>
      <c r="Z1534" s="489" t="s">
        <v>4428</v>
      </c>
      <c r="AA1534" s="489"/>
      <c r="AB1534" s="489"/>
      <c r="AC1534" s="332" t="str">
        <f t="shared" si="1008"/>
        <v>【支払済】</v>
      </c>
      <c r="AD1534" s="132">
        <v>42866</v>
      </c>
      <c r="AE1534" s="132">
        <v>42865</v>
      </c>
      <c r="AF1534" s="132" t="str">
        <f>+IF(AD1534=AE1534,"SAME","")</f>
        <v/>
      </c>
      <c r="AG1534" s="132">
        <f>+IF(AE1534="",AD1534,IF(AD1534&gt;AE1534,AE1534,AD1534))</f>
        <v>42865</v>
      </c>
      <c r="AH1534" s="218"/>
      <c r="AI1534" s="219"/>
      <c r="AJ1534" s="220"/>
      <c r="AK1534" s="211"/>
      <c r="AL1534" s="227"/>
      <c r="AM1534" s="457">
        <v>386860</v>
      </c>
      <c r="AN1534" s="93"/>
      <c r="AO1534" s="49" t="str">
        <f t="shared" si="980"/>
        <v>岐阜県中津川市田瀬字矢平1480-6-1</v>
      </c>
      <c r="AP1534" s="208">
        <v>386860</v>
      </c>
      <c r="AQ1534" s="89">
        <v>42895</v>
      </c>
      <c r="AR1534" s="93">
        <v>386860</v>
      </c>
      <c r="AS1534" s="89"/>
      <c r="AT1534" s="93"/>
      <c r="AU1534" s="89"/>
      <c r="AV1534" s="93"/>
      <c r="AW1534" s="89"/>
      <c r="AX1534" s="103"/>
      <c r="AY1534" s="391">
        <f t="shared" ref="AY1534:AY1547" si="1009">AR1534+AT1534+AV1534+AX1534</f>
        <v>386860</v>
      </c>
      <c r="AZ1534" s="339">
        <f t="shared" ref="AZ1534:AZ1547" si="1010">IF(AM1534=0,"",AM1534-AR1534-AT1534-AV1534-AX1534)</f>
        <v>0</v>
      </c>
      <c r="BA1534" s="49" t="str">
        <f t="shared" si="998"/>
        <v>岐阜県中津川市田瀬字矢平1480-6-1</v>
      </c>
      <c r="BB1534" s="48">
        <f t="shared" si="981"/>
        <v>1</v>
      </c>
      <c r="BC1534" s="96" t="str">
        <f t="shared" si="982"/>
        <v>有</v>
      </c>
      <c r="BD1534" s="89" t="str">
        <f t="shared" si="1007"/>
        <v>【支払済】</v>
      </c>
      <c r="BE1534" s="97">
        <f t="shared" si="983"/>
        <v>0</v>
      </c>
      <c r="BF1534" s="97">
        <f t="shared" si="984"/>
        <v>0</v>
      </c>
      <c r="BG1534" s="97">
        <f t="shared" si="985"/>
        <v>0</v>
      </c>
      <c r="BH1534" s="97">
        <f t="shared" si="986"/>
        <v>0</v>
      </c>
      <c r="BI1534" s="97">
        <f t="shared" si="987"/>
        <v>0</v>
      </c>
      <c r="BJ1534" s="97">
        <f t="shared" si="988"/>
        <v>0</v>
      </c>
      <c r="BK1534" s="97">
        <f t="shared" si="989"/>
        <v>0</v>
      </c>
      <c r="BL1534" s="97">
        <f t="shared" si="990"/>
        <v>0</v>
      </c>
      <c r="BM1534" s="97">
        <f t="shared" si="991"/>
        <v>0</v>
      </c>
      <c r="BN1534" s="97">
        <f t="shared" si="992"/>
        <v>0</v>
      </c>
      <c r="BO1534" s="97">
        <f t="shared" si="993"/>
        <v>0</v>
      </c>
      <c r="BP1534" s="97">
        <f t="shared" si="994"/>
        <v>0</v>
      </c>
      <c r="BQ1534" s="97">
        <f t="shared" si="995"/>
        <v>0</v>
      </c>
      <c r="BR1534" s="97">
        <f t="shared" si="996"/>
        <v>0</v>
      </c>
      <c r="BS1534" s="98">
        <f t="shared" si="997"/>
        <v>0</v>
      </c>
      <c r="BT1534" s="184"/>
      <c r="BU1534" s="58"/>
      <c r="BV1534" s="496" t="s">
        <v>4500</v>
      </c>
    </row>
    <row r="1535" spans="1:74" s="100" customFormat="1" ht="31.5" customHeight="1" x14ac:dyDescent="0.25">
      <c r="A1535" s="74">
        <v>22</v>
      </c>
      <c r="B1535" s="75">
        <v>652</v>
      </c>
      <c r="C1535" s="49" t="s">
        <v>2071</v>
      </c>
      <c r="D1535" s="349"/>
      <c r="E1535" s="76" t="s">
        <v>1070</v>
      </c>
      <c r="F1535" s="101" t="s">
        <v>4362</v>
      </c>
      <c r="G1535" s="101"/>
      <c r="H1535" s="101"/>
      <c r="I1535" s="101"/>
      <c r="J1535" s="257"/>
      <c r="K1535" s="101"/>
      <c r="L1535" s="380" t="s">
        <v>4363</v>
      </c>
      <c r="M1535" s="76" t="s">
        <v>2371</v>
      </c>
      <c r="N1535" s="49" t="s">
        <v>4364</v>
      </c>
      <c r="O1535" s="49"/>
      <c r="P1535" s="76" t="str">
        <f>IF(COUNTIF(N1535,"*未確定*"),"番地未確定","")</f>
        <v/>
      </c>
      <c r="Q1535" s="102" t="s">
        <v>817</v>
      </c>
      <c r="R1535" s="49"/>
      <c r="S1535" s="76" t="s">
        <v>1856</v>
      </c>
      <c r="T1535" s="76" t="s">
        <v>42</v>
      </c>
      <c r="U1535" s="89"/>
      <c r="V1535" s="90">
        <v>1</v>
      </c>
      <c r="W1535" s="399">
        <f>(AM1535+AN1535)/V1535</f>
        <v>766100</v>
      </c>
      <c r="X1535" s="171" t="s">
        <v>2485</v>
      </c>
      <c r="Y1535" s="461" t="s">
        <v>4575</v>
      </c>
      <c r="Z1535" s="511" t="s">
        <v>4576</v>
      </c>
      <c r="AA1535" s="511" t="s">
        <v>4575</v>
      </c>
      <c r="AB1535" s="511" t="s">
        <v>4576</v>
      </c>
      <c r="AC1535" s="332" t="str">
        <f t="shared" si="1008"/>
        <v>【支払済】</v>
      </c>
      <c r="AD1535" s="132">
        <v>42818</v>
      </c>
      <c r="AE1535" s="132">
        <v>42356</v>
      </c>
      <c r="AF1535" s="132" t="str">
        <f>+IF(AD1535=AE1535,"SAME","")</f>
        <v/>
      </c>
      <c r="AG1535" s="132">
        <f>+IF(AE1535="",AD1535,IF(AD1535&gt;AE1535,AE1535,AD1535))</f>
        <v>42356</v>
      </c>
      <c r="AH1535" s="132"/>
      <c r="AI1535" s="204"/>
      <c r="AJ1535" s="205"/>
      <c r="AK1535" s="206"/>
      <c r="AL1535" s="207"/>
      <c r="AM1535" s="208">
        <v>766100</v>
      </c>
      <c r="AN1535" s="93"/>
      <c r="AO1535" s="49" t="str">
        <f t="shared" si="980"/>
        <v>静岡県浜松市浜北区宮口２４３５－２－２－１</v>
      </c>
      <c r="AP1535" s="208">
        <v>766100</v>
      </c>
      <c r="AQ1535" s="89">
        <v>42885</v>
      </c>
      <c r="AR1535" s="93">
        <v>766100</v>
      </c>
      <c r="AS1535" s="89"/>
      <c r="AT1535" s="93"/>
      <c r="AU1535" s="89"/>
      <c r="AV1535" s="93"/>
      <c r="AW1535" s="89"/>
      <c r="AX1535" s="103"/>
      <c r="AY1535" s="391">
        <f t="shared" si="1009"/>
        <v>766100</v>
      </c>
      <c r="AZ1535" s="95">
        <f t="shared" si="1010"/>
        <v>0</v>
      </c>
      <c r="BA1535" s="49" t="str">
        <f t="shared" si="998"/>
        <v>静岡県浜松市浜北区宮口２４３５－２－２－１</v>
      </c>
      <c r="BB1535" s="48">
        <f t="shared" si="981"/>
        <v>1</v>
      </c>
      <c r="BC1535" s="96" t="str">
        <f t="shared" si="982"/>
        <v>有</v>
      </c>
      <c r="BD1535" s="89" t="str">
        <f t="shared" si="1007"/>
        <v>【支払済】</v>
      </c>
      <c r="BE1535" s="97">
        <f t="shared" si="983"/>
        <v>0</v>
      </c>
      <c r="BF1535" s="97">
        <f t="shared" si="984"/>
        <v>0</v>
      </c>
      <c r="BG1535" s="97">
        <f t="shared" si="985"/>
        <v>0</v>
      </c>
      <c r="BH1535" s="97">
        <f t="shared" si="986"/>
        <v>0</v>
      </c>
      <c r="BI1535" s="97">
        <f t="shared" si="987"/>
        <v>0</v>
      </c>
      <c r="BJ1535" s="97">
        <f t="shared" si="988"/>
        <v>0</v>
      </c>
      <c r="BK1535" s="97">
        <f t="shared" si="989"/>
        <v>0</v>
      </c>
      <c r="BL1535" s="97">
        <f t="shared" si="990"/>
        <v>0</v>
      </c>
      <c r="BM1535" s="97">
        <f t="shared" si="991"/>
        <v>0</v>
      </c>
      <c r="BN1535" s="97">
        <f t="shared" si="992"/>
        <v>0</v>
      </c>
      <c r="BO1535" s="97">
        <f t="shared" si="993"/>
        <v>0</v>
      </c>
      <c r="BP1535" s="97">
        <f t="shared" si="994"/>
        <v>0</v>
      </c>
      <c r="BQ1535" s="97">
        <f t="shared" si="995"/>
        <v>0</v>
      </c>
      <c r="BR1535" s="97">
        <f t="shared" si="996"/>
        <v>0</v>
      </c>
      <c r="BS1535" s="98">
        <f t="shared" si="997"/>
        <v>0</v>
      </c>
      <c r="BT1535" s="183"/>
      <c r="BV1535" s="492" t="s">
        <v>4580</v>
      </c>
    </row>
    <row r="1536" spans="1:74" s="100" customFormat="1" ht="31.5" customHeight="1" x14ac:dyDescent="0.25">
      <c r="A1536" s="74">
        <v>22</v>
      </c>
      <c r="B1536" s="75">
        <v>652</v>
      </c>
      <c r="C1536" s="49" t="s">
        <v>2071</v>
      </c>
      <c r="D1536" s="349"/>
      <c r="E1536" s="76" t="s">
        <v>1070</v>
      </c>
      <c r="F1536" s="101" t="s">
        <v>4362</v>
      </c>
      <c r="G1536" s="101"/>
      <c r="H1536" s="101"/>
      <c r="I1536" s="101"/>
      <c r="J1536" s="257"/>
      <c r="K1536" s="101"/>
      <c r="L1536" s="380" t="s">
        <v>4365</v>
      </c>
      <c r="M1536" s="76" t="s">
        <v>2371</v>
      </c>
      <c r="N1536" s="49" t="s">
        <v>4364</v>
      </c>
      <c r="O1536" s="49"/>
      <c r="P1536" s="76" t="str">
        <f>IF(COUNTIF(N1536,"*未確定*"),"番地未確定","")</f>
        <v/>
      </c>
      <c r="Q1536" s="102" t="s">
        <v>817</v>
      </c>
      <c r="R1536" s="49"/>
      <c r="S1536" s="76" t="s">
        <v>1856</v>
      </c>
      <c r="T1536" s="76" t="s">
        <v>42</v>
      </c>
      <c r="U1536" s="89"/>
      <c r="V1536" s="90">
        <v>1</v>
      </c>
      <c r="W1536" s="399">
        <v>696700</v>
      </c>
      <c r="X1536" s="171" t="s">
        <v>2485</v>
      </c>
      <c r="Y1536" s="289" t="s">
        <v>4575</v>
      </c>
      <c r="Z1536" s="512" t="s">
        <v>4576</v>
      </c>
      <c r="AA1536" s="512" t="s">
        <v>4575</v>
      </c>
      <c r="AB1536" s="512" t="s">
        <v>4576</v>
      </c>
      <c r="AC1536" s="295" t="str">
        <f t="shared" si="1008"/>
        <v/>
      </c>
      <c r="AD1536" s="132">
        <v>42376</v>
      </c>
      <c r="AE1536" s="132">
        <v>42356</v>
      </c>
      <c r="AF1536" s="132" t="str">
        <f>+IF(AD1536=AE1536,"SAME","")</f>
        <v/>
      </c>
      <c r="AG1536" s="132">
        <f t="shared" ref="AG1536:AG1541" si="1011">+IF(AE1536="",AD1536,IF(AD1536&gt;AE1536,AE1536,AD1536))</f>
        <v>42356</v>
      </c>
      <c r="AH1536" s="132"/>
      <c r="AI1536" s="204"/>
      <c r="AJ1536" s="205"/>
      <c r="AK1536" s="206"/>
      <c r="AL1536" s="207"/>
      <c r="AM1536" s="208">
        <v>696700</v>
      </c>
      <c r="AN1536" s="93"/>
      <c r="AO1536" s="49" t="str">
        <f t="shared" si="980"/>
        <v>静岡県浜松市浜北区宮口２４３５－２－２－１</v>
      </c>
      <c r="AP1536" s="208">
        <v>696700</v>
      </c>
      <c r="AQ1536" s="89"/>
      <c r="AR1536" s="93"/>
      <c r="AS1536" s="89"/>
      <c r="AT1536" s="93"/>
      <c r="AU1536" s="89"/>
      <c r="AV1536" s="93"/>
      <c r="AW1536" s="89"/>
      <c r="AX1536" s="103"/>
      <c r="AY1536" s="391">
        <f t="shared" si="1009"/>
        <v>0</v>
      </c>
      <c r="AZ1536" s="95">
        <f t="shared" si="1010"/>
        <v>696700</v>
      </c>
      <c r="BA1536" s="49" t="str">
        <f t="shared" si="998"/>
        <v>静岡県浜松市浜北区宮口２４３５－２－２－１</v>
      </c>
      <c r="BB1536" s="48">
        <f t="shared" si="981"/>
        <v>1</v>
      </c>
      <c r="BC1536" s="96" t="str">
        <f t="shared" si="982"/>
        <v>有</v>
      </c>
      <c r="BD1536" s="89" t="str">
        <f t="shared" si="1007"/>
        <v/>
      </c>
      <c r="BE1536" s="97">
        <f t="shared" si="983"/>
        <v>0</v>
      </c>
      <c r="BF1536" s="97">
        <f t="shared" si="984"/>
        <v>0</v>
      </c>
      <c r="BG1536" s="97">
        <f t="shared" si="985"/>
        <v>0</v>
      </c>
      <c r="BH1536" s="97">
        <f t="shared" si="986"/>
        <v>0</v>
      </c>
      <c r="BI1536" s="97">
        <f t="shared" si="987"/>
        <v>0</v>
      </c>
      <c r="BJ1536" s="97">
        <f t="shared" si="988"/>
        <v>0</v>
      </c>
      <c r="BK1536" s="97">
        <f t="shared" si="989"/>
        <v>0</v>
      </c>
      <c r="BL1536" s="97">
        <f t="shared" si="990"/>
        <v>0</v>
      </c>
      <c r="BM1536" s="97">
        <f t="shared" si="991"/>
        <v>0</v>
      </c>
      <c r="BN1536" s="97">
        <f t="shared" si="992"/>
        <v>0</v>
      </c>
      <c r="BO1536" s="97">
        <f t="shared" si="993"/>
        <v>0</v>
      </c>
      <c r="BP1536" s="97">
        <f t="shared" si="994"/>
        <v>0</v>
      </c>
      <c r="BQ1536" s="97">
        <f t="shared" si="995"/>
        <v>0</v>
      </c>
      <c r="BR1536" s="97">
        <f t="shared" si="996"/>
        <v>0</v>
      </c>
      <c r="BS1536" s="98">
        <f t="shared" si="997"/>
        <v>696700</v>
      </c>
      <c r="BT1536" s="183"/>
      <c r="BV1536" s="492" t="s">
        <v>4580</v>
      </c>
    </row>
    <row r="1537" spans="1:74" ht="31.5" customHeight="1" x14ac:dyDescent="0.25">
      <c r="A1537" s="74">
        <v>22</v>
      </c>
      <c r="B1537" s="75"/>
      <c r="C1537" s="126" t="s">
        <v>4366</v>
      </c>
      <c r="D1537" s="349"/>
      <c r="E1537" s="349"/>
      <c r="F1537" s="315" t="s">
        <v>4058</v>
      </c>
      <c r="G1537" s="315"/>
      <c r="H1537" s="315"/>
      <c r="I1537" s="315"/>
      <c r="J1537" s="315"/>
      <c r="K1537" s="315"/>
      <c r="L1537" s="315" t="s">
        <v>4367</v>
      </c>
      <c r="M1537" s="350"/>
      <c r="N1537" s="411" t="s">
        <v>4369</v>
      </c>
      <c r="O1537" s="348"/>
      <c r="P1537" s="349"/>
      <c r="Q1537" s="348"/>
      <c r="R1537" s="351"/>
      <c r="S1537" s="352" t="s">
        <v>1854</v>
      </c>
      <c r="T1537" s="349" t="s">
        <v>4368</v>
      </c>
      <c r="U1537" s="253"/>
      <c r="V1537" s="353">
        <v>1</v>
      </c>
      <c r="W1537" s="406"/>
      <c r="X1537" s="354"/>
      <c r="Y1537" s="436" t="s">
        <v>4575</v>
      </c>
      <c r="Z1537" s="513" t="s">
        <v>4575</v>
      </c>
      <c r="AA1537" s="513" t="s">
        <v>4575</v>
      </c>
      <c r="AB1537" s="513" t="s">
        <v>4576</v>
      </c>
      <c r="AC1537" s="290" t="str">
        <f t="shared" si="1008"/>
        <v/>
      </c>
      <c r="AD1537" s="253">
        <v>42803</v>
      </c>
      <c r="AE1537" s="253">
        <v>42335</v>
      </c>
      <c r="AF1537" s="253"/>
      <c r="AG1537" s="253">
        <f t="shared" si="1011"/>
        <v>42335</v>
      </c>
      <c r="AH1537" s="253"/>
      <c r="AI1537" s="253"/>
      <c r="AJ1537" s="253"/>
      <c r="AK1537" s="253"/>
      <c r="AL1537" s="254"/>
      <c r="AM1537" s="93">
        <v>488305</v>
      </c>
      <c r="AN1537" s="93"/>
      <c r="AO1537" s="103" t="str">
        <f t="shared" si="980"/>
        <v>静岡県裾野市須山１－１４</v>
      </c>
      <c r="AP1537" s="391">
        <v>488305</v>
      </c>
      <c r="AQ1537" s="89"/>
      <c r="AR1537" s="93"/>
      <c r="AS1537" s="89"/>
      <c r="AT1537" s="93"/>
      <c r="AU1537" s="89"/>
      <c r="AV1537" s="93"/>
      <c r="AW1537" s="107"/>
      <c r="AX1537" s="103"/>
      <c r="AY1537" s="391">
        <f t="shared" si="1009"/>
        <v>0</v>
      </c>
      <c r="AZ1537" s="93">
        <f t="shared" si="1010"/>
        <v>488305</v>
      </c>
      <c r="BA1537" s="103" t="str">
        <f t="shared" si="998"/>
        <v>静岡県裾野市須山１－１４</v>
      </c>
      <c r="BB1537" s="48">
        <f t="shared" si="981"/>
        <v>1</v>
      </c>
      <c r="BC1537" s="90"/>
      <c r="BD1537" s="89" t="str">
        <f t="shared" si="1007"/>
        <v/>
      </c>
      <c r="BE1537" s="103"/>
      <c r="BF1537" s="103"/>
      <c r="BG1537" s="103"/>
      <c r="BH1537" s="103"/>
      <c r="BI1537" s="103"/>
      <c r="BJ1537" s="103"/>
      <c r="BK1537" s="103"/>
      <c r="BL1537" s="103"/>
      <c r="BM1537" s="103"/>
      <c r="BN1537" s="103"/>
      <c r="BO1537" s="103"/>
      <c r="BP1537" s="103"/>
      <c r="BQ1537" s="103"/>
      <c r="BR1537" s="103"/>
      <c r="BV1537" s="492" t="s">
        <v>4581</v>
      </c>
    </row>
    <row r="1538" spans="1:74" ht="31.5" customHeight="1" x14ac:dyDescent="0.25">
      <c r="A1538" s="356">
        <v>22</v>
      </c>
      <c r="B1538" s="357"/>
      <c r="C1538" s="358" t="s">
        <v>4366</v>
      </c>
      <c r="D1538" s="359"/>
      <c r="E1538" s="359"/>
      <c r="F1538" s="360" t="s">
        <v>4058</v>
      </c>
      <c r="G1538" s="360"/>
      <c r="H1538" s="360"/>
      <c r="I1538" s="360"/>
      <c r="J1538" s="360"/>
      <c r="K1538" s="360"/>
      <c r="L1538" s="315" t="s">
        <v>4367</v>
      </c>
      <c r="M1538" s="361"/>
      <c r="N1538" s="362" t="s">
        <v>4369</v>
      </c>
      <c r="O1538" s="362"/>
      <c r="P1538" s="359"/>
      <c r="Q1538" s="362"/>
      <c r="R1538" s="363"/>
      <c r="S1538" s="364" t="s">
        <v>1854</v>
      </c>
      <c r="T1538" s="359" t="s">
        <v>4368</v>
      </c>
      <c r="U1538" s="365"/>
      <c r="V1538" s="366">
        <v>1</v>
      </c>
      <c r="W1538" s="407"/>
      <c r="X1538" s="367"/>
      <c r="Y1538" s="459" t="s">
        <v>4575</v>
      </c>
      <c r="Z1538" s="514" t="s">
        <v>4575</v>
      </c>
      <c r="AA1538" s="513" t="s">
        <v>4575</v>
      </c>
      <c r="AB1538" s="513" t="s">
        <v>4576</v>
      </c>
      <c r="AC1538" s="460" t="str">
        <f t="shared" si="1008"/>
        <v/>
      </c>
      <c r="AD1538" s="365">
        <v>42803</v>
      </c>
      <c r="AE1538" s="365">
        <v>42335</v>
      </c>
      <c r="AF1538" s="365"/>
      <c r="AG1538" s="365">
        <f t="shared" si="1011"/>
        <v>42335</v>
      </c>
      <c r="AH1538" s="365"/>
      <c r="AI1538" s="365"/>
      <c r="AJ1538" s="365"/>
      <c r="AK1538" s="365"/>
      <c r="AL1538" s="368"/>
      <c r="AM1538" s="370">
        <v>85400</v>
      </c>
      <c r="AN1538" s="370"/>
      <c r="AO1538" s="371" t="str">
        <f t="shared" si="980"/>
        <v>静岡県裾野市須山１－１４</v>
      </c>
      <c r="AP1538" s="394">
        <v>85400</v>
      </c>
      <c r="AQ1538" s="372"/>
      <c r="AR1538" s="370"/>
      <c r="AS1538" s="372"/>
      <c r="AT1538" s="370"/>
      <c r="AU1538" s="372"/>
      <c r="AV1538" s="370"/>
      <c r="AW1538" s="373"/>
      <c r="AX1538" s="371"/>
      <c r="AY1538" s="394">
        <f t="shared" si="1009"/>
        <v>0</v>
      </c>
      <c r="AZ1538" s="370">
        <f t="shared" si="1010"/>
        <v>85400</v>
      </c>
      <c r="BA1538" s="371" t="str">
        <f t="shared" si="998"/>
        <v>静岡県裾野市須山１－１４</v>
      </c>
      <c r="BB1538" s="374">
        <f t="shared" si="981"/>
        <v>1</v>
      </c>
      <c r="BC1538" s="375"/>
      <c r="BD1538" s="372" t="str">
        <f t="shared" si="1007"/>
        <v/>
      </c>
      <c r="BE1538" s="371"/>
      <c r="BF1538" s="371"/>
      <c r="BG1538" s="371"/>
      <c r="BH1538" s="371"/>
      <c r="BI1538" s="371"/>
      <c r="BJ1538" s="371"/>
      <c r="BK1538" s="371"/>
      <c r="BL1538" s="371"/>
      <c r="BM1538" s="371"/>
      <c r="BN1538" s="371"/>
      <c r="BO1538" s="371"/>
      <c r="BP1538" s="371"/>
      <c r="BQ1538" s="371"/>
      <c r="BR1538" s="371"/>
      <c r="BV1538" s="492" t="s">
        <v>4581</v>
      </c>
    </row>
    <row r="1539" spans="1:74" ht="31.5" customHeight="1" x14ac:dyDescent="0.25">
      <c r="A1539" s="356">
        <v>22</v>
      </c>
      <c r="B1539" s="357"/>
      <c r="C1539" s="358" t="s">
        <v>4366</v>
      </c>
      <c r="D1539" s="359"/>
      <c r="E1539" s="359"/>
      <c r="F1539" s="360" t="s">
        <v>4058</v>
      </c>
      <c r="G1539" s="360"/>
      <c r="H1539" s="360"/>
      <c r="I1539" s="360"/>
      <c r="J1539" s="360"/>
      <c r="K1539" s="360"/>
      <c r="L1539" s="315" t="s">
        <v>4370</v>
      </c>
      <c r="M1539" s="361"/>
      <c r="N1539" s="362" t="s">
        <v>4369</v>
      </c>
      <c r="O1539" s="362"/>
      <c r="P1539" s="359"/>
      <c r="Q1539" s="362"/>
      <c r="R1539" s="363"/>
      <c r="S1539" s="364" t="s">
        <v>1854</v>
      </c>
      <c r="T1539" s="359" t="s">
        <v>4368</v>
      </c>
      <c r="U1539" s="365"/>
      <c r="V1539" s="366">
        <v>1</v>
      </c>
      <c r="W1539" s="407"/>
      <c r="X1539" s="367"/>
      <c r="Y1539" s="459" t="s">
        <v>4575</v>
      </c>
      <c r="Z1539" s="514" t="s">
        <v>4575</v>
      </c>
      <c r="AA1539" s="513" t="s">
        <v>4575</v>
      </c>
      <c r="AB1539" s="513" t="s">
        <v>4576</v>
      </c>
      <c r="AC1539" s="460" t="str">
        <f t="shared" si="1008"/>
        <v>【支払済】</v>
      </c>
      <c r="AD1539" s="365">
        <v>43571</v>
      </c>
      <c r="AE1539" s="365">
        <v>42335</v>
      </c>
      <c r="AF1539" s="365"/>
      <c r="AG1539" s="365">
        <f t="shared" si="1011"/>
        <v>42335</v>
      </c>
      <c r="AH1539" s="365"/>
      <c r="AI1539" s="365"/>
      <c r="AJ1539" s="365"/>
      <c r="AK1539" s="365"/>
      <c r="AL1539" s="368"/>
      <c r="AM1539" s="370">
        <v>573705</v>
      </c>
      <c r="AN1539" s="370"/>
      <c r="AO1539" s="371" t="str">
        <f t="shared" ref="AO1539:AO1568" si="1012">N1539</f>
        <v>静岡県裾野市須山１－１４</v>
      </c>
      <c r="AP1539" s="394">
        <v>573705</v>
      </c>
      <c r="AQ1539" s="372">
        <v>43581</v>
      </c>
      <c r="AR1539" s="370">
        <v>573705</v>
      </c>
      <c r="AS1539" s="372"/>
      <c r="AT1539" s="370"/>
      <c r="AU1539" s="372"/>
      <c r="AV1539" s="370"/>
      <c r="AW1539" s="373"/>
      <c r="AX1539" s="371"/>
      <c r="AY1539" s="394">
        <f t="shared" si="1009"/>
        <v>573705</v>
      </c>
      <c r="AZ1539" s="370">
        <f t="shared" si="1010"/>
        <v>0</v>
      </c>
      <c r="BA1539" s="371" t="str">
        <f t="shared" si="998"/>
        <v>静岡県裾野市須山１－１４</v>
      </c>
      <c r="BB1539" s="374">
        <f t="shared" ref="BB1539:BB1568" si="1013">V1539</f>
        <v>1</v>
      </c>
      <c r="BC1539" s="375"/>
      <c r="BD1539" s="372" t="str">
        <f t="shared" si="1007"/>
        <v>【支払済】</v>
      </c>
      <c r="BE1539" s="371"/>
      <c r="BF1539" s="371"/>
      <c r="BG1539" s="371"/>
      <c r="BH1539" s="371"/>
      <c r="BI1539" s="371"/>
      <c r="BJ1539" s="371"/>
      <c r="BK1539" s="371"/>
      <c r="BL1539" s="371"/>
      <c r="BM1539" s="371"/>
      <c r="BN1539" s="371"/>
      <c r="BO1539" s="371"/>
      <c r="BP1539" s="371"/>
      <c r="BQ1539" s="371"/>
      <c r="BR1539" s="371"/>
      <c r="BV1539" s="492" t="s">
        <v>4581</v>
      </c>
    </row>
    <row r="1540" spans="1:74" ht="31.5" customHeight="1" x14ac:dyDescent="0.25">
      <c r="A1540" s="74">
        <v>22</v>
      </c>
      <c r="B1540" s="75">
        <v>419</v>
      </c>
      <c r="C1540" s="49" t="s">
        <v>724</v>
      </c>
      <c r="D1540" s="76"/>
      <c r="E1540" s="48" t="s">
        <v>1623</v>
      </c>
      <c r="F1540" s="87" t="s">
        <v>4371</v>
      </c>
      <c r="G1540" s="87"/>
      <c r="H1540" s="87"/>
      <c r="I1540" s="87"/>
      <c r="J1540" s="109"/>
      <c r="K1540" s="87"/>
      <c r="L1540" s="87" t="s">
        <v>4372</v>
      </c>
      <c r="M1540" s="48" t="s">
        <v>2371</v>
      </c>
      <c r="N1540" s="49" t="s">
        <v>4582</v>
      </c>
      <c r="O1540" s="49"/>
      <c r="P1540" s="76" t="str">
        <f t="shared" ref="P1540:P1568" si="1014">IF(COUNTIF(N1540,"*未確定*"),"番地未確定","")</f>
        <v/>
      </c>
      <c r="Q1540" s="88" t="s">
        <v>725</v>
      </c>
      <c r="R1540" s="49"/>
      <c r="S1540" s="76" t="s">
        <v>1854</v>
      </c>
      <c r="T1540" s="76" t="s">
        <v>16</v>
      </c>
      <c r="U1540" s="89"/>
      <c r="V1540" s="90">
        <v>1</v>
      </c>
      <c r="W1540" s="399">
        <f t="shared" ref="W1540:W1561" si="1015">(AM1540+AN1540)/V1540</f>
        <v>697248</v>
      </c>
      <c r="X1540" s="171" t="s">
        <v>3499</v>
      </c>
      <c r="Y1540" s="289" t="s">
        <v>4575</v>
      </c>
      <c r="Z1540" s="512" t="s">
        <v>4575</v>
      </c>
      <c r="AA1540" s="512" t="s">
        <v>4575</v>
      </c>
      <c r="AB1540" s="512" t="s">
        <v>4576</v>
      </c>
      <c r="AC1540" s="295" t="str">
        <f t="shared" si="1008"/>
        <v>【支払済】</v>
      </c>
      <c r="AD1540" s="132">
        <v>42451</v>
      </c>
      <c r="AE1540" s="132">
        <v>41722</v>
      </c>
      <c r="AF1540" s="132" t="str">
        <f t="shared" ref="AF1540:AF1561" si="1016">+IF(AD1540=AE1540,"SAME","")</f>
        <v/>
      </c>
      <c r="AG1540" s="132">
        <f t="shared" si="1011"/>
        <v>41722</v>
      </c>
      <c r="AH1540" s="132"/>
      <c r="AI1540" s="204"/>
      <c r="AJ1540" s="205"/>
      <c r="AK1540" s="211"/>
      <c r="AL1540" s="207"/>
      <c r="AM1540" s="208">
        <v>697248</v>
      </c>
      <c r="AN1540" s="93"/>
      <c r="AO1540" s="49" t="str">
        <f t="shared" si="1012"/>
        <v>静岡県下田市吉佐美字桜窪２１８８－１</v>
      </c>
      <c r="AP1540" s="208">
        <v>697248</v>
      </c>
      <c r="AQ1540" s="89">
        <v>42846</v>
      </c>
      <c r="AR1540" s="93">
        <v>697248</v>
      </c>
      <c r="AS1540" s="89"/>
      <c r="AT1540" s="93"/>
      <c r="AU1540" s="89"/>
      <c r="AV1540" s="93"/>
      <c r="AW1540" s="89"/>
      <c r="AX1540" s="94"/>
      <c r="AY1540" s="391">
        <f t="shared" si="1009"/>
        <v>697248</v>
      </c>
      <c r="AZ1540" s="95">
        <f t="shared" si="1010"/>
        <v>0</v>
      </c>
      <c r="BA1540" s="49" t="str">
        <f t="shared" ref="BA1540:BA1568" si="1017">N1540</f>
        <v>静岡県下田市吉佐美字桜窪２１８８－１</v>
      </c>
      <c r="BB1540" s="48">
        <f t="shared" si="1013"/>
        <v>1</v>
      </c>
      <c r="BC1540" s="96" t="str">
        <f t="shared" ref="BC1540:BC1561" si="1018">Y1540</f>
        <v>有</v>
      </c>
      <c r="BD1540" s="89" t="str">
        <f t="shared" si="1007"/>
        <v>【支払済】</v>
      </c>
      <c r="BE1540" s="97">
        <f t="shared" ref="BE1540:BE1561" si="1019">IF(OR(AC1540="期限未記載",AC1540="期限超過"),AZ1540,0)</f>
        <v>0</v>
      </c>
      <c r="BF1540" s="97">
        <f t="shared" ref="BF1540:BF1561" si="1020">IF(AND(BD1540&lt;=43506,BD1540&lt;&gt;""),AZ1540,0)</f>
        <v>0</v>
      </c>
      <c r="BG1540" s="97">
        <f t="shared" ref="BG1540:BG1561" si="1021">IF(AND(BD1540&lt;=43511,BD1540&gt;=43507),AZ1540,0)</f>
        <v>0</v>
      </c>
      <c r="BH1540" s="97">
        <f t="shared" ref="BH1540:BH1561" si="1022">IF(AND(BD1540&lt;=43516,BD1540&gt;=43512),AZ1540,0)</f>
        <v>0</v>
      </c>
      <c r="BI1540" s="97">
        <f t="shared" ref="BI1540:BI1561" si="1023">IF(AND(BD1540&lt;=43521,BD1540&gt;=43517),AZ1540,0)</f>
        <v>0</v>
      </c>
      <c r="BJ1540" s="97">
        <f t="shared" ref="BJ1540:BJ1561" si="1024">IF(AND(BD1540&lt;=43524,BD1540&gt;=43522),AZ1540,0)</f>
        <v>0</v>
      </c>
      <c r="BK1540" s="97">
        <f t="shared" ref="BK1540:BK1561" si="1025">IF(AND(BD1540&lt;=43529,BD1540&gt;=43525),AZ1540,0)</f>
        <v>0</v>
      </c>
      <c r="BL1540" s="97">
        <f t="shared" ref="BL1540:BL1561" si="1026">IF(AND(BD1540&lt;=43534,BD1540&gt;=43530),AZ1540,0)</f>
        <v>0</v>
      </c>
      <c r="BM1540" s="97">
        <f t="shared" ref="BM1540:BM1561" si="1027">IF(AND(BD1540&lt;=43539,BD1540&gt;=43535),AZ1540,0)</f>
        <v>0</v>
      </c>
      <c r="BN1540" s="97">
        <f t="shared" ref="BN1540:BN1561" si="1028">IF(AND(BD1540&lt;=43544,BD1540&gt;=43540),AZ1540,0)</f>
        <v>0</v>
      </c>
      <c r="BO1540" s="97">
        <f t="shared" ref="BO1540:BO1561" si="1029">IF(AND(BD1540&lt;=43549,BD1540&gt;=43545),AZ1540,0)</f>
        <v>0</v>
      </c>
      <c r="BP1540" s="97">
        <f t="shared" ref="BP1540:BP1561" si="1030">IF(AND(BD1540&lt;=43555,BD1540&gt;=43550),AZ1540,0)</f>
        <v>0</v>
      </c>
      <c r="BQ1540" s="97">
        <f t="shared" ref="BQ1540:BQ1561" si="1031">IF(AND(BD1540&lt;=43560,BD1540&gt;=43556),AZ1540,0)</f>
        <v>0</v>
      </c>
      <c r="BR1540" s="97">
        <f t="shared" ref="BR1540:BR1561" si="1032">IF(AND($BD1540&lt;=43565,$BD1540&gt;=43561),$AZ1540,0)</f>
        <v>0</v>
      </c>
      <c r="BS1540" s="98">
        <f t="shared" ref="BS1540:BS1561" si="1033">AZ1540-SUM(BE1540:BR1540)</f>
        <v>0</v>
      </c>
      <c r="BT1540" s="183"/>
      <c r="BU1540" s="118"/>
      <c r="BV1540" s="492" t="s">
        <v>4583</v>
      </c>
    </row>
    <row r="1541" spans="1:74" s="118" customFormat="1" ht="31.5" customHeight="1" x14ac:dyDescent="0.25">
      <c r="A1541" s="74">
        <v>22</v>
      </c>
      <c r="B1541" s="75">
        <v>466</v>
      </c>
      <c r="C1541" s="49" t="s">
        <v>379</v>
      </c>
      <c r="D1541" s="76"/>
      <c r="E1541" s="48" t="s">
        <v>4375</v>
      </c>
      <c r="F1541" s="87" t="s">
        <v>4376</v>
      </c>
      <c r="G1541" s="87"/>
      <c r="H1541" s="87"/>
      <c r="I1541" s="87"/>
      <c r="J1541" s="109"/>
      <c r="K1541" s="87"/>
      <c r="L1541" s="87" t="s">
        <v>4377</v>
      </c>
      <c r="M1541" s="48" t="s">
        <v>2371</v>
      </c>
      <c r="N1541" s="49" t="s">
        <v>4378</v>
      </c>
      <c r="O1541" s="76"/>
      <c r="P1541" s="76" t="str">
        <f t="shared" si="1014"/>
        <v/>
      </c>
      <c r="Q1541" s="88" t="s">
        <v>750</v>
      </c>
      <c r="R1541" s="49"/>
      <c r="S1541" s="76" t="s">
        <v>1854</v>
      </c>
      <c r="T1541" s="76" t="s">
        <v>133</v>
      </c>
      <c r="U1541" s="89"/>
      <c r="V1541" s="90">
        <v>1</v>
      </c>
      <c r="W1541" s="399">
        <f t="shared" si="1015"/>
        <v>1540139</v>
      </c>
      <c r="X1541" s="171" t="s">
        <v>2521</v>
      </c>
      <c r="Y1541" s="289" t="s">
        <v>4576</v>
      </c>
      <c r="Z1541" s="512" t="s">
        <v>4576</v>
      </c>
      <c r="AA1541" s="512" t="s">
        <v>4575</v>
      </c>
      <c r="AB1541" s="512" t="s">
        <v>4576</v>
      </c>
      <c r="AC1541" s="295" t="str">
        <f t="shared" si="1008"/>
        <v>【支払済】</v>
      </c>
      <c r="AD1541" s="132">
        <v>42978</v>
      </c>
      <c r="AE1541" s="132">
        <v>41708</v>
      </c>
      <c r="AF1541" s="132" t="str">
        <f t="shared" si="1016"/>
        <v/>
      </c>
      <c r="AG1541" s="132">
        <f t="shared" si="1011"/>
        <v>41708</v>
      </c>
      <c r="AH1541" s="132"/>
      <c r="AI1541" s="204"/>
      <c r="AJ1541" s="205"/>
      <c r="AK1541" s="206"/>
      <c r="AL1541" s="207"/>
      <c r="AM1541" s="208">
        <f>1438512+101627</f>
        <v>1540139</v>
      </c>
      <c r="AN1541" s="93"/>
      <c r="AO1541" s="49" t="str">
        <f t="shared" si="1012"/>
        <v>静岡県富士市比奈60-6</v>
      </c>
      <c r="AP1541" s="208">
        <v>1540139</v>
      </c>
      <c r="AQ1541" s="89">
        <v>43546</v>
      </c>
      <c r="AR1541" s="93">
        <v>1540139</v>
      </c>
      <c r="AS1541" s="89"/>
      <c r="AT1541" s="93"/>
      <c r="AU1541" s="89"/>
      <c r="AV1541" s="93"/>
      <c r="AW1541" s="89"/>
      <c r="AX1541" s="94"/>
      <c r="AY1541" s="391">
        <f t="shared" si="1009"/>
        <v>1540139</v>
      </c>
      <c r="AZ1541" s="95">
        <f t="shared" si="1010"/>
        <v>0</v>
      </c>
      <c r="BA1541" s="49" t="str">
        <f t="shared" si="1017"/>
        <v>静岡県富士市比奈60-6</v>
      </c>
      <c r="BB1541" s="48">
        <f t="shared" si="1013"/>
        <v>1</v>
      </c>
      <c r="BC1541" s="96" t="str">
        <f t="shared" si="1018"/>
        <v>無</v>
      </c>
      <c r="BD1541" s="89" t="str">
        <f t="shared" si="1007"/>
        <v>【支払済】</v>
      </c>
      <c r="BE1541" s="97">
        <f t="shared" si="1019"/>
        <v>0</v>
      </c>
      <c r="BF1541" s="97">
        <f t="shared" si="1020"/>
        <v>0</v>
      </c>
      <c r="BG1541" s="97">
        <f t="shared" si="1021"/>
        <v>0</v>
      </c>
      <c r="BH1541" s="97">
        <f t="shared" si="1022"/>
        <v>0</v>
      </c>
      <c r="BI1541" s="97">
        <f t="shared" si="1023"/>
        <v>0</v>
      </c>
      <c r="BJ1541" s="97">
        <f t="shared" si="1024"/>
        <v>0</v>
      </c>
      <c r="BK1541" s="97">
        <f t="shared" si="1025"/>
        <v>0</v>
      </c>
      <c r="BL1541" s="97">
        <f t="shared" si="1026"/>
        <v>0</v>
      </c>
      <c r="BM1541" s="97">
        <f t="shared" si="1027"/>
        <v>0</v>
      </c>
      <c r="BN1541" s="97">
        <f t="shared" si="1028"/>
        <v>0</v>
      </c>
      <c r="BO1541" s="97">
        <f t="shared" si="1029"/>
        <v>0</v>
      </c>
      <c r="BP1541" s="97">
        <f t="shared" si="1030"/>
        <v>0</v>
      </c>
      <c r="BQ1541" s="97">
        <f t="shared" si="1031"/>
        <v>0</v>
      </c>
      <c r="BR1541" s="97">
        <f t="shared" si="1032"/>
        <v>0</v>
      </c>
      <c r="BS1541" s="98">
        <f t="shared" si="1033"/>
        <v>0</v>
      </c>
      <c r="BT1541" s="182"/>
      <c r="BV1541" s="492"/>
    </row>
    <row r="1542" spans="1:74" s="118" customFormat="1" ht="31.5" customHeight="1" x14ac:dyDescent="0.25">
      <c r="A1542" s="74">
        <v>22</v>
      </c>
      <c r="B1542" s="75">
        <v>466</v>
      </c>
      <c r="C1542" s="49" t="s">
        <v>379</v>
      </c>
      <c r="D1542" s="76"/>
      <c r="E1542" s="48" t="s">
        <v>4375</v>
      </c>
      <c r="F1542" s="87" t="s">
        <v>4376</v>
      </c>
      <c r="G1542" s="87"/>
      <c r="H1542" s="87"/>
      <c r="I1542" s="87"/>
      <c r="J1542" s="109"/>
      <c r="K1542" s="87"/>
      <c r="L1542" s="87" t="s">
        <v>4377</v>
      </c>
      <c r="M1542" s="48" t="s">
        <v>2371</v>
      </c>
      <c r="N1542" s="49" t="s">
        <v>4378</v>
      </c>
      <c r="O1542" s="76"/>
      <c r="P1542" s="76" t="str">
        <f t="shared" si="1014"/>
        <v/>
      </c>
      <c r="Q1542" s="88" t="s">
        <v>750</v>
      </c>
      <c r="R1542" s="49"/>
      <c r="S1542" s="76" t="s">
        <v>1854</v>
      </c>
      <c r="T1542" s="76" t="s">
        <v>133</v>
      </c>
      <c r="U1542" s="89"/>
      <c r="V1542" s="90">
        <v>1</v>
      </c>
      <c r="W1542" s="399">
        <f t="shared" si="1015"/>
        <v>1540139</v>
      </c>
      <c r="X1542" s="171" t="s">
        <v>2521</v>
      </c>
      <c r="Y1542" s="289" t="s">
        <v>4576</v>
      </c>
      <c r="Z1542" s="512" t="s">
        <v>4576</v>
      </c>
      <c r="AA1542" s="512" t="s">
        <v>4575</v>
      </c>
      <c r="AB1542" s="512" t="s">
        <v>4576</v>
      </c>
      <c r="AC1542" s="295" t="str">
        <f t="shared" si="1008"/>
        <v>【支払済】</v>
      </c>
      <c r="AD1542" s="132">
        <v>43484</v>
      </c>
      <c r="AE1542" s="132">
        <v>41708</v>
      </c>
      <c r="AF1542" s="132" t="str">
        <f t="shared" si="1016"/>
        <v/>
      </c>
      <c r="AG1542" s="132">
        <f t="shared" ref="AG1542:AG1567" si="1034">+IF(AE1542="",AD1542,IF(AD1542&gt;AE1542,AE1542,AD1542))</f>
        <v>41708</v>
      </c>
      <c r="AH1542" s="132"/>
      <c r="AI1542" s="204"/>
      <c r="AJ1542" s="205"/>
      <c r="AK1542" s="206"/>
      <c r="AL1542" s="207"/>
      <c r="AM1542" s="208">
        <f>1438512+101627</f>
        <v>1540139</v>
      </c>
      <c r="AN1542" s="93"/>
      <c r="AO1542" s="49" t="str">
        <f t="shared" si="1012"/>
        <v>静岡県富士市比奈60-6</v>
      </c>
      <c r="AP1542" s="208">
        <v>1540139</v>
      </c>
      <c r="AQ1542" s="89">
        <v>43546</v>
      </c>
      <c r="AR1542" s="93">
        <v>1540139</v>
      </c>
      <c r="AS1542" s="89"/>
      <c r="AT1542" s="93"/>
      <c r="AU1542" s="89"/>
      <c r="AV1542" s="93"/>
      <c r="AW1542" s="89"/>
      <c r="AX1542" s="94"/>
      <c r="AY1542" s="391">
        <f t="shared" si="1009"/>
        <v>1540139</v>
      </c>
      <c r="AZ1542" s="95">
        <f t="shared" si="1010"/>
        <v>0</v>
      </c>
      <c r="BA1542" s="49" t="str">
        <f t="shared" si="1017"/>
        <v>静岡県富士市比奈60-6</v>
      </c>
      <c r="BB1542" s="48">
        <f t="shared" si="1013"/>
        <v>1</v>
      </c>
      <c r="BC1542" s="96" t="str">
        <f t="shared" si="1018"/>
        <v>無</v>
      </c>
      <c r="BD1542" s="89" t="str">
        <f t="shared" si="1007"/>
        <v>【支払済】</v>
      </c>
      <c r="BE1542" s="97">
        <f t="shared" si="1019"/>
        <v>0</v>
      </c>
      <c r="BF1542" s="97">
        <f t="shared" si="1020"/>
        <v>0</v>
      </c>
      <c r="BG1542" s="97">
        <f t="shared" si="1021"/>
        <v>0</v>
      </c>
      <c r="BH1542" s="97">
        <f t="shared" si="1022"/>
        <v>0</v>
      </c>
      <c r="BI1542" s="97">
        <f t="shared" si="1023"/>
        <v>0</v>
      </c>
      <c r="BJ1542" s="97">
        <f t="shared" si="1024"/>
        <v>0</v>
      </c>
      <c r="BK1542" s="97">
        <f t="shared" si="1025"/>
        <v>0</v>
      </c>
      <c r="BL1542" s="97">
        <f t="shared" si="1026"/>
        <v>0</v>
      </c>
      <c r="BM1542" s="97">
        <f t="shared" si="1027"/>
        <v>0</v>
      </c>
      <c r="BN1542" s="97">
        <f t="shared" si="1028"/>
        <v>0</v>
      </c>
      <c r="BO1542" s="97">
        <f t="shared" si="1029"/>
        <v>0</v>
      </c>
      <c r="BP1542" s="97">
        <f t="shared" si="1030"/>
        <v>0</v>
      </c>
      <c r="BQ1542" s="97">
        <f t="shared" si="1031"/>
        <v>0</v>
      </c>
      <c r="BR1542" s="97">
        <f t="shared" si="1032"/>
        <v>0</v>
      </c>
      <c r="BS1542" s="98">
        <f t="shared" si="1033"/>
        <v>0</v>
      </c>
      <c r="BT1542" s="182"/>
      <c r="BV1542" s="492"/>
    </row>
    <row r="1543" spans="1:74" s="100" customFormat="1" ht="31.5" customHeight="1" x14ac:dyDescent="0.25">
      <c r="A1543" s="74">
        <v>44</v>
      </c>
      <c r="B1543" s="75">
        <v>774</v>
      </c>
      <c r="C1543" s="114" t="s">
        <v>2100</v>
      </c>
      <c r="D1543" s="349"/>
      <c r="E1543" s="76" t="s">
        <v>1095</v>
      </c>
      <c r="F1543" s="101" t="s">
        <v>4401</v>
      </c>
      <c r="G1543" s="101"/>
      <c r="H1543" s="101"/>
      <c r="I1543" s="101"/>
      <c r="J1543" s="257"/>
      <c r="K1543" s="101"/>
      <c r="L1543" s="380" t="s">
        <v>4379</v>
      </c>
      <c r="M1543" s="77"/>
      <c r="N1543" s="114" t="s">
        <v>4584</v>
      </c>
      <c r="O1543" s="114"/>
      <c r="P1543" s="76" t="str">
        <f t="shared" si="1014"/>
        <v/>
      </c>
      <c r="Q1543" s="102" t="s">
        <v>930</v>
      </c>
      <c r="R1543" s="103"/>
      <c r="S1543" s="48" t="s">
        <v>1853</v>
      </c>
      <c r="T1543" s="76" t="s">
        <v>931</v>
      </c>
      <c r="U1543" s="89"/>
      <c r="V1543" s="90">
        <v>2</v>
      </c>
      <c r="W1543" s="399">
        <f t="shared" si="1015"/>
        <v>553031.5</v>
      </c>
      <c r="X1543" s="171" t="s">
        <v>3516</v>
      </c>
      <c r="Y1543" s="289" t="s">
        <v>4576</v>
      </c>
      <c r="Z1543" s="512" t="s">
        <v>4576</v>
      </c>
      <c r="AA1543" s="512" t="s">
        <v>4575</v>
      </c>
      <c r="AB1543" s="512" t="s">
        <v>4576</v>
      </c>
      <c r="AC1543" s="295" t="str">
        <f t="shared" si="1008"/>
        <v/>
      </c>
      <c r="AD1543" s="132">
        <v>42292</v>
      </c>
      <c r="AE1543" s="132">
        <v>42292</v>
      </c>
      <c r="AF1543" s="132" t="str">
        <f t="shared" si="1016"/>
        <v>SAME</v>
      </c>
      <c r="AG1543" s="132">
        <f t="shared" si="1034"/>
        <v>42292</v>
      </c>
      <c r="AH1543" s="132"/>
      <c r="AI1543" s="204"/>
      <c r="AJ1543" s="205"/>
      <c r="AK1543" s="206"/>
      <c r="AL1543" s="207"/>
      <c r="AM1543" s="208">
        <v>1106063</v>
      </c>
      <c r="AN1543" s="93"/>
      <c r="AO1543" s="49" t="str">
        <f t="shared" si="1012"/>
        <v>大分県宇佐市佐野１１０５－１～２</v>
      </c>
      <c r="AP1543" s="208">
        <v>1106063</v>
      </c>
      <c r="AQ1543" s="89"/>
      <c r="AR1543" s="93"/>
      <c r="AS1543" s="89"/>
      <c r="AT1543" s="93"/>
      <c r="AU1543" s="89"/>
      <c r="AV1543" s="93"/>
      <c r="AW1543" s="107"/>
      <c r="AX1543" s="103"/>
      <c r="AY1543" s="391">
        <f t="shared" si="1009"/>
        <v>0</v>
      </c>
      <c r="AZ1543" s="95">
        <f t="shared" si="1010"/>
        <v>1106063</v>
      </c>
      <c r="BA1543" s="49" t="str">
        <f t="shared" si="1017"/>
        <v>大分県宇佐市佐野１１０５－１～２</v>
      </c>
      <c r="BB1543" s="48">
        <f t="shared" si="1013"/>
        <v>2</v>
      </c>
      <c r="BC1543" s="96" t="str">
        <f t="shared" si="1018"/>
        <v>無</v>
      </c>
      <c r="BD1543" s="89" t="str">
        <f t="shared" si="1007"/>
        <v/>
      </c>
      <c r="BE1543" s="97">
        <f t="shared" si="1019"/>
        <v>0</v>
      </c>
      <c r="BF1543" s="97">
        <f t="shared" si="1020"/>
        <v>0</v>
      </c>
      <c r="BG1543" s="97">
        <f t="shared" si="1021"/>
        <v>0</v>
      </c>
      <c r="BH1543" s="97">
        <f t="shared" si="1022"/>
        <v>0</v>
      </c>
      <c r="BI1543" s="97">
        <f t="shared" si="1023"/>
        <v>0</v>
      </c>
      <c r="BJ1543" s="97">
        <f t="shared" si="1024"/>
        <v>0</v>
      </c>
      <c r="BK1543" s="97">
        <f t="shared" si="1025"/>
        <v>0</v>
      </c>
      <c r="BL1543" s="97">
        <f t="shared" si="1026"/>
        <v>0</v>
      </c>
      <c r="BM1543" s="97">
        <f t="shared" si="1027"/>
        <v>0</v>
      </c>
      <c r="BN1543" s="97">
        <f t="shared" si="1028"/>
        <v>0</v>
      </c>
      <c r="BO1543" s="97">
        <f t="shared" si="1029"/>
        <v>0</v>
      </c>
      <c r="BP1543" s="97">
        <f t="shared" si="1030"/>
        <v>0</v>
      </c>
      <c r="BQ1543" s="97">
        <f t="shared" si="1031"/>
        <v>0</v>
      </c>
      <c r="BR1543" s="97">
        <f t="shared" si="1032"/>
        <v>0</v>
      </c>
      <c r="BS1543" s="98">
        <f t="shared" si="1033"/>
        <v>1106063</v>
      </c>
      <c r="BT1543" s="183"/>
      <c r="BU1543" s="58"/>
      <c r="BV1543" s="492"/>
    </row>
    <row r="1544" spans="1:74" s="100" customFormat="1" ht="31.5" customHeight="1" x14ac:dyDescent="0.25">
      <c r="A1544" s="74">
        <v>44</v>
      </c>
      <c r="B1544" s="75">
        <v>774</v>
      </c>
      <c r="C1544" s="114" t="s">
        <v>2100</v>
      </c>
      <c r="D1544" s="349"/>
      <c r="E1544" s="76" t="s">
        <v>1095</v>
      </c>
      <c r="F1544" s="101"/>
      <c r="G1544" s="101"/>
      <c r="H1544" s="101"/>
      <c r="I1544" s="101"/>
      <c r="J1544" s="257"/>
      <c r="K1544" s="101"/>
      <c r="L1544" s="380" t="s">
        <v>4360</v>
      </c>
      <c r="M1544" s="77"/>
      <c r="N1544" s="114" t="s">
        <v>998</v>
      </c>
      <c r="O1544" s="114"/>
      <c r="P1544" s="76" t="str">
        <f t="shared" si="1014"/>
        <v/>
      </c>
      <c r="Q1544" s="102" t="s">
        <v>930</v>
      </c>
      <c r="R1544" s="103"/>
      <c r="S1544" s="48" t="s">
        <v>1853</v>
      </c>
      <c r="T1544" s="76" t="s">
        <v>931</v>
      </c>
      <c r="U1544" s="89"/>
      <c r="V1544" s="90">
        <v>2</v>
      </c>
      <c r="W1544" s="399">
        <f t="shared" si="1015"/>
        <v>553031.5</v>
      </c>
      <c r="X1544" s="171" t="s">
        <v>3516</v>
      </c>
      <c r="Y1544" s="289" t="s">
        <v>4576</v>
      </c>
      <c r="Z1544" s="512" t="s">
        <v>4576</v>
      </c>
      <c r="AA1544" s="512" t="s">
        <v>4575</v>
      </c>
      <c r="AB1544" s="512" t="s">
        <v>4576</v>
      </c>
      <c r="AC1544" s="295" t="str">
        <f t="shared" si="1008"/>
        <v>【支払済】</v>
      </c>
      <c r="AD1544" s="132">
        <v>42866</v>
      </c>
      <c r="AE1544" s="132">
        <v>42292</v>
      </c>
      <c r="AF1544" s="132" t="str">
        <f t="shared" si="1016"/>
        <v/>
      </c>
      <c r="AG1544" s="132">
        <f t="shared" si="1034"/>
        <v>42292</v>
      </c>
      <c r="AH1544" s="132"/>
      <c r="AI1544" s="204"/>
      <c r="AJ1544" s="205"/>
      <c r="AK1544" s="206"/>
      <c r="AL1544" s="207"/>
      <c r="AM1544" s="208">
        <v>1106063</v>
      </c>
      <c r="AN1544" s="93"/>
      <c r="AO1544" s="49" t="str">
        <f t="shared" si="1012"/>
        <v>大分県宇佐市佐野１１０５－１～２</v>
      </c>
      <c r="AP1544" s="208">
        <v>1106063</v>
      </c>
      <c r="AQ1544" s="89">
        <v>42898</v>
      </c>
      <c r="AR1544" s="93">
        <v>1106063</v>
      </c>
      <c r="AS1544" s="89"/>
      <c r="AT1544" s="93"/>
      <c r="AU1544" s="89"/>
      <c r="AV1544" s="93"/>
      <c r="AW1544" s="107"/>
      <c r="AX1544" s="103"/>
      <c r="AY1544" s="391">
        <f t="shared" si="1009"/>
        <v>1106063</v>
      </c>
      <c r="AZ1544" s="95">
        <f t="shared" si="1010"/>
        <v>0</v>
      </c>
      <c r="BA1544" s="49" t="str">
        <f t="shared" si="1017"/>
        <v>大分県宇佐市佐野１１０５－１～２</v>
      </c>
      <c r="BB1544" s="48">
        <f t="shared" si="1013"/>
        <v>2</v>
      </c>
      <c r="BC1544" s="96" t="str">
        <f t="shared" si="1018"/>
        <v>無</v>
      </c>
      <c r="BD1544" s="89" t="str">
        <f t="shared" si="1007"/>
        <v>【支払済】</v>
      </c>
      <c r="BE1544" s="97">
        <f t="shared" si="1019"/>
        <v>0</v>
      </c>
      <c r="BF1544" s="97">
        <f t="shared" si="1020"/>
        <v>0</v>
      </c>
      <c r="BG1544" s="97">
        <f t="shared" si="1021"/>
        <v>0</v>
      </c>
      <c r="BH1544" s="97">
        <f t="shared" si="1022"/>
        <v>0</v>
      </c>
      <c r="BI1544" s="97">
        <f t="shared" si="1023"/>
        <v>0</v>
      </c>
      <c r="BJ1544" s="97">
        <f t="shared" si="1024"/>
        <v>0</v>
      </c>
      <c r="BK1544" s="97">
        <f t="shared" si="1025"/>
        <v>0</v>
      </c>
      <c r="BL1544" s="97">
        <f t="shared" si="1026"/>
        <v>0</v>
      </c>
      <c r="BM1544" s="97">
        <f t="shared" si="1027"/>
        <v>0</v>
      </c>
      <c r="BN1544" s="97">
        <f t="shared" si="1028"/>
        <v>0</v>
      </c>
      <c r="BO1544" s="97">
        <f t="shared" si="1029"/>
        <v>0</v>
      </c>
      <c r="BP1544" s="97">
        <f t="shared" si="1030"/>
        <v>0</v>
      </c>
      <c r="BQ1544" s="97">
        <f t="shared" si="1031"/>
        <v>0</v>
      </c>
      <c r="BR1544" s="97">
        <f t="shared" si="1032"/>
        <v>0</v>
      </c>
      <c r="BS1544" s="98">
        <f t="shared" si="1033"/>
        <v>0</v>
      </c>
      <c r="BT1544" s="183"/>
      <c r="BU1544" s="58"/>
      <c r="BV1544" s="492"/>
    </row>
    <row r="1545" spans="1:74" s="100" customFormat="1" ht="32" customHeight="1" x14ac:dyDescent="0.25">
      <c r="A1545" s="74">
        <v>20</v>
      </c>
      <c r="B1545" s="75"/>
      <c r="C1545" s="49" t="s">
        <v>4380</v>
      </c>
      <c r="D1545" s="349"/>
      <c r="E1545" s="76" t="s">
        <v>1022</v>
      </c>
      <c r="F1545" s="380" t="s">
        <v>4381</v>
      </c>
      <c r="G1545" s="380"/>
      <c r="H1545" s="380"/>
      <c r="I1545" s="380"/>
      <c r="J1545" s="380"/>
      <c r="K1545" s="380"/>
      <c r="L1545" s="380" t="s">
        <v>4363</v>
      </c>
      <c r="M1545" s="77"/>
      <c r="N1545" s="49" t="s">
        <v>4382</v>
      </c>
      <c r="O1545" s="49"/>
      <c r="P1545" s="76" t="str">
        <f t="shared" si="1014"/>
        <v/>
      </c>
      <c r="Q1545" s="102" t="s">
        <v>773</v>
      </c>
      <c r="R1545" s="49"/>
      <c r="S1545" s="76" t="s">
        <v>1856</v>
      </c>
      <c r="T1545" s="76" t="s">
        <v>798</v>
      </c>
      <c r="U1545" s="89">
        <v>43462</v>
      </c>
      <c r="V1545" s="90">
        <v>3</v>
      </c>
      <c r="W1545" s="399">
        <f t="shared" si="1015"/>
        <v>634100</v>
      </c>
      <c r="X1545" s="171" t="s">
        <v>3575</v>
      </c>
      <c r="Y1545" s="289" t="s">
        <v>4575</v>
      </c>
      <c r="Z1545" s="490" t="s">
        <v>4575</v>
      </c>
      <c r="AA1545" s="490"/>
      <c r="AB1545" s="490"/>
      <c r="AC1545" s="295" t="str">
        <f t="shared" si="1008"/>
        <v/>
      </c>
      <c r="AD1545" s="218">
        <v>42818</v>
      </c>
      <c r="AE1545" s="132">
        <v>42793</v>
      </c>
      <c r="AF1545" s="132" t="str">
        <f t="shared" si="1016"/>
        <v/>
      </c>
      <c r="AG1545" s="132">
        <f t="shared" si="1034"/>
        <v>42793</v>
      </c>
      <c r="AH1545" s="132"/>
      <c r="AI1545" s="204"/>
      <c r="AJ1545" s="205"/>
      <c r="AK1545" s="206"/>
      <c r="AL1545" s="207"/>
      <c r="AM1545" s="208">
        <f>11170+1891130</f>
        <v>1902300</v>
      </c>
      <c r="AN1545" s="93"/>
      <c r="AO1545" s="49" t="str">
        <f t="shared" si="1012"/>
        <v>長野県松本市大字内田1971-1-1～3</v>
      </c>
      <c r="AP1545" s="208">
        <v>1902300</v>
      </c>
      <c r="AQ1545" s="89"/>
      <c r="AR1545" s="93"/>
      <c r="AS1545" s="89">
        <v>42837</v>
      </c>
      <c r="AT1545" s="93">
        <v>11170</v>
      </c>
      <c r="AU1545" s="89"/>
      <c r="AV1545" s="93"/>
      <c r="AW1545" s="89"/>
      <c r="AX1545" s="103"/>
      <c r="AY1545" s="391">
        <f t="shared" si="1009"/>
        <v>11170</v>
      </c>
      <c r="AZ1545" s="95">
        <f t="shared" si="1010"/>
        <v>1891130</v>
      </c>
      <c r="BA1545" s="49" t="str">
        <f t="shared" si="1017"/>
        <v>長野県松本市大字内田1971-1-1～3</v>
      </c>
      <c r="BB1545" s="48">
        <f t="shared" si="1013"/>
        <v>3</v>
      </c>
      <c r="BC1545" s="96" t="str">
        <f t="shared" si="1018"/>
        <v>有</v>
      </c>
      <c r="BD1545" s="89" t="str">
        <f t="shared" si="1007"/>
        <v/>
      </c>
      <c r="BE1545" s="97">
        <f t="shared" si="1019"/>
        <v>0</v>
      </c>
      <c r="BF1545" s="97">
        <f t="shared" si="1020"/>
        <v>0</v>
      </c>
      <c r="BG1545" s="97">
        <f t="shared" si="1021"/>
        <v>0</v>
      </c>
      <c r="BH1545" s="97">
        <f t="shared" si="1022"/>
        <v>0</v>
      </c>
      <c r="BI1545" s="97">
        <f t="shared" si="1023"/>
        <v>0</v>
      </c>
      <c r="BJ1545" s="97">
        <f t="shared" si="1024"/>
        <v>0</v>
      </c>
      <c r="BK1545" s="97">
        <f t="shared" si="1025"/>
        <v>0</v>
      </c>
      <c r="BL1545" s="97">
        <f t="shared" si="1026"/>
        <v>0</v>
      </c>
      <c r="BM1545" s="97">
        <f t="shared" si="1027"/>
        <v>0</v>
      </c>
      <c r="BN1545" s="97">
        <f t="shared" si="1028"/>
        <v>0</v>
      </c>
      <c r="BO1545" s="97">
        <f t="shared" si="1029"/>
        <v>0</v>
      </c>
      <c r="BP1545" s="97">
        <f t="shared" si="1030"/>
        <v>0</v>
      </c>
      <c r="BQ1545" s="97">
        <f t="shared" si="1031"/>
        <v>0</v>
      </c>
      <c r="BR1545" s="97">
        <f t="shared" si="1032"/>
        <v>0</v>
      </c>
      <c r="BS1545" s="98">
        <f t="shared" si="1033"/>
        <v>1891130</v>
      </c>
      <c r="BT1545" s="184"/>
      <c r="BU1545" s="58"/>
      <c r="BV1545" s="492" t="s">
        <v>4581</v>
      </c>
    </row>
    <row r="1546" spans="1:74" s="100" customFormat="1" ht="31.5" customHeight="1" x14ac:dyDescent="0.25">
      <c r="A1546" s="74">
        <v>20</v>
      </c>
      <c r="B1546" s="75">
        <v>563</v>
      </c>
      <c r="C1546" s="49" t="s">
        <v>2037</v>
      </c>
      <c r="D1546" s="349" t="s">
        <v>4056</v>
      </c>
      <c r="E1546" s="76" t="s">
        <v>1114</v>
      </c>
      <c r="F1546" s="380" t="s">
        <v>4387</v>
      </c>
      <c r="G1546" s="380"/>
      <c r="H1546" s="381"/>
      <c r="I1546" s="381"/>
      <c r="J1546" s="381"/>
      <c r="K1546" s="381"/>
      <c r="L1546" s="380" t="s">
        <v>4383</v>
      </c>
      <c r="M1546" s="76" t="s">
        <v>2972</v>
      </c>
      <c r="N1546" s="49" t="s">
        <v>4585</v>
      </c>
      <c r="O1546" s="49"/>
      <c r="P1546" s="76" t="str">
        <f t="shared" si="1014"/>
        <v/>
      </c>
      <c r="Q1546" s="102" t="s">
        <v>782</v>
      </c>
      <c r="R1546" s="49"/>
      <c r="S1546" s="76" t="s">
        <v>1856</v>
      </c>
      <c r="T1546" s="76" t="s">
        <v>60</v>
      </c>
      <c r="U1546" s="89">
        <v>42800</v>
      </c>
      <c r="V1546" s="90">
        <v>1</v>
      </c>
      <c r="W1546" s="399">
        <f t="shared" si="1015"/>
        <v>412060</v>
      </c>
      <c r="X1546" s="171" t="s">
        <v>2471</v>
      </c>
      <c r="Y1546" s="289" t="s">
        <v>4575</v>
      </c>
      <c r="Z1546" s="512" t="s">
        <v>4575</v>
      </c>
      <c r="AA1546" s="512" t="s">
        <v>4576</v>
      </c>
      <c r="AB1546" s="512" t="s">
        <v>4576</v>
      </c>
      <c r="AC1546" s="295" t="str">
        <f t="shared" si="1008"/>
        <v/>
      </c>
      <c r="AD1546" s="132">
        <v>42786</v>
      </c>
      <c r="AE1546" s="132">
        <v>42678</v>
      </c>
      <c r="AF1546" s="132" t="str">
        <f t="shared" si="1016"/>
        <v/>
      </c>
      <c r="AG1546" s="132">
        <f t="shared" si="1034"/>
        <v>42678</v>
      </c>
      <c r="AH1546" s="132"/>
      <c r="AI1546" s="204"/>
      <c r="AJ1546" s="205"/>
      <c r="AK1546" s="211"/>
      <c r="AL1546" s="207"/>
      <c r="AM1546" s="208">
        <v>412060</v>
      </c>
      <c r="AN1546" s="93"/>
      <c r="AO1546" s="49" t="str">
        <f t="shared" si="1012"/>
        <v>長野県北佐久郡御代田町茂沢字森泉郷３７１－４７５－１</v>
      </c>
      <c r="AP1546" s="208">
        <v>412060</v>
      </c>
      <c r="AQ1546" s="89"/>
      <c r="AR1546" s="93"/>
      <c r="AS1546" s="89"/>
      <c r="AT1546" s="93"/>
      <c r="AU1546" s="89"/>
      <c r="AV1546" s="93"/>
      <c r="AW1546" s="89"/>
      <c r="AX1546" s="103"/>
      <c r="AY1546" s="391">
        <f t="shared" si="1009"/>
        <v>0</v>
      </c>
      <c r="AZ1546" s="95">
        <f t="shared" si="1010"/>
        <v>412060</v>
      </c>
      <c r="BA1546" s="49" t="str">
        <f t="shared" si="1017"/>
        <v>長野県北佐久郡御代田町茂沢字森泉郷３７１－４７５－１</v>
      </c>
      <c r="BB1546" s="48">
        <f t="shared" si="1013"/>
        <v>1</v>
      </c>
      <c r="BC1546" s="96" t="str">
        <f t="shared" si="1018"/>
        <v>有</v>
      </c>
      <c r="BD1546" s="89" t="str">
        <f t="shared" si="1007"/>
        <v/>
      </c>
      <c r="BE1546" s="97">
        <f t="shared" si="1019"/>
        <v>0</v>
      </c>
      <c r="BF1546" s="97">
        <f t="shared" si="1020"/>
        <v>0</v>
      </c>
      <c r="BG1546" s="97">
        <f t="shared" si="1021"/>
        <v>0</v>
      </c>
      <c r="BH1546" s="97">
        <f t="shared" si="1022"/>
        <v>0</v>
      </c>
      <c r="BI1546" s="97">
        <f t="shared" si="1023"/>
        <v>0</v>
      </c>
      <c r="BJ1546" s="97">
        <f t="shared" si="1024"/>
        <v>0</v>
      </c>
      <c r="BK1546" s="97">
        <f t="shared" si="1025"/>
        <v>0</v>
      </c>
      <c r="BL1546" s="97">
        <f t="shared" si="1026"/>
        <v>0</v>
      </c>
      <c r="BM1546" s="97">
        <f t="shared" si="1027"/>
        <v>0</v>
      </c>
      <c r="BN1546" s="97">
        <f t="shared" si="1028"/>
        <v>0</v>
      </c>
      <c r="BO1546" s="97">
        <f t="shared" si="1029"/>
        <v>0</v>
      </c>
      <c r="BP1546" s="97">
        <f t="shared" si="1030"/>
        <v>0</v>
      </c>
      <c r="BQ1546" s="97">
        <f t="shared" si="1031"/>
        <v>0</v>
      </c>
      <c r="BR1546" s="97">
        <f t="shared" si="1032"/>
        <v>0</v>
      </c>
      <c r="BS1546" s="98">
        <f t="shared" si="1033"/>
        <v>412060</v>
      </c>
      <c r="BT1546" s="184"/>
      <c r="BU1546" s="58"/>
      <c r="BV1546" s="492" t="s">
        <v>4583</v>
      </c>
    </row>
    <row r="1547" spans="1:74" s="100" customFormat="1" ht="31.5" customHeight="1" x14ac:dyDescent="0.25">
      <c r="A1547" s="74">
        <v>20</v>
      </c>
      <c r="B1547" s="75">
        <v>563</v>
      </c>
      <c r="C1547" s="49" t="s">
        <v>2037</v>
      </c>
      <c r="D1547" s="349" t="s">
        <v>4056</v>
      </c>
      <c r="E1547" s="76" t="s">
        <v>1114</v>
      </c>
      <c r="F1547" s="380" t="s">
        <v>4386</v>
      </c>
      <c r="G1547" s="380"/>
      <c r="H1547" s="381"/>
      <c r="I1547" s="381"/>
      <c r="J1547" s="381"/>
      <c r="K1547" s="381"/>
      <c r="L1547" s="380" t="s">
        <v>4385</v>
      </c>
      <c r="M1547" s="76" t="s">
        <v>2972</v>
      </c>
      <c r="N1547" s="49" t="s">
        <v>1527</v>
      </c>
      <c r="O1547" s="49"/>
      <c r="P1547" s="76" t="str">
        <f t="shared" si="1014"/>
        <v/>
      </c>
      <c r="Q1547" s="102" t="s">
        <v>782</v>
      </c>
      <c r="R1547" s="49"/>
      <c r="S1547" s="76" t="s">
        <v>1856</v>
      </c>
      <c r="T1547" s="76" t="s">
        <v>60</v>
      </c>
      <c r="U1547" s="89">
        <v>42800</v>
      </c>
      <c r="V1547" s="90">
        <v>1</v>
      </c>
      <c r="W1547" s="399">
        <f t="shared" si="1015"/>
        <v>412060</v>
      </c>
      <c r="X1547" s="171" t="s">
        <v>2471</v>
      </c>
      <c r="Y1547" s="289" t="s">
        <v>4575</v>
      </c>
      <c r="Z1547" s="512" t="s">
        <v>4575</v>
      </c>
      <c r="AA1547" s="512" t="s">
        <v>4576</v>
      </c>
      <c r="AB1547" s="512" t="s">
        <v>4576</v>
      </c>
      <c r="AC1547" s="295" t="str">
        <f t="shared" si="1008"/>
        <v/>
      </c>
      <c r="AD1547" s="132">
        <v>42678</v>
      </c>
      <c r="AE1547" s="132">
        <v>42678</v>
      </c>
      <c r="AF1547" s="132" t="str">
        <f t="shared" si="1016"/>
        <v>SAME</v>
      </c>
      <c r="AG1547" s="132">
        <f t="shared" si="1034"/>
        <v>42678</v>
      </c>
      <c r="AH1547" s="132"/>
      <c r="AI1547" s="204"/>
      <c r="AJ1547" s="205"/>
      <c r="AK1547" s="206"/>
      <c r="AL1547" s="207"/>
      <c r="AM1547" s="208">
        <v>412060</v>
      </c>
      <c r="AN1547" s="93"/>
      <c r="AO1547" s="49" t="str">
        <f t="shared" si="1012"/>
        <v>長野県北佐久郡御代田町茂沢字森泉郷３７１－４７５－１</v>
      </c>
      <c r="AP1547" s="208">
        <v>412060</v>
      </c>
      <c r="AQ1547" s="89"/>
      <c r="AR1547" s="93"/>
      <c r="AS1547" s="89"/>
      <c r="AT1547" s="93"/>
      <c r="AU1547" s="89"/>
      <c r="AV1547" s="93"/>
      <c r="AW1547" s="89"/>
      <c r="AX1547" s="103"/>
      <c r="AY1547" s="391">
        <f t="shared" si="1009"/>
        <v>0</v>
      </c>
      <c r="AZ1547" s="95">
        <f t="shared" si="1010"/>
        <v>412060</v>
      </c>
      <c r="BA1547" s="49" t="str">
        <f t="shared" si="1017"/>
        <v>長野県北佐久郡御代田町茂沢字森泉郷３７１－４７５－１</v>
      </c>
      <c r="BB1547" s="48">
        <f t="shared" si="1013"/>
        <v>1</v>
      </c>
      <c r="BC1547" s="96" t="str">
        <f t="shared" si="1018"/>
        <v>有</v>
      </c>
      <c r="BD1547" s="89" t="str">
        <f t="shared" si="1007"/>
        <v/>
      </c>
      <c r="BE1547" s="97">
        <f t="shared" si="1019"/>
        <v>0</v>
      </c>
      <c r="BF1547" s="97">
        <f t="shared" si="1020"/>
        <v>0</v>
      </c>
      <c r="BG1547" s="97">
        <f t="shared" si="1021"/>
        <v>0</v>
      </c>
      <c r="BH1547" s="97">
        <f t="shared" si="1022"/>
        <v>0</v>
      </c>
      <c r="BI1547" s="97">
        <f t="shared" si="1023"/>
        <v>0</v>
      </c>
      <c r="BJ1547" s="97">
        <f t="shared" si="1024"/>
        <v>0</v>
      </c>
      <c r="BK1547" s="97">
        <f t="shared" si="1025"/>
        <v>0</v>
      </c>
      <c r="BL1547" s="97">
        <f t="shared" si="1026"/>
        <v>0</v>
      </c>
      <c r="BM1547" s="97">
        <f t="shared" si="1027"/>
        <v>0</v>
      </c>
      <c r="BN1547" s="97">
        <f t="shared" si="1028"/>
        <v>0</v>
      </c>
      <c r="BO1547" s="97">
        <f t="shared" si="1029"/>
        <v>0</v>
      </c>
      <c r="BP1547" s="97">
        <f t="shared" si="1030"/>
        <v>0</v>
      </c>
      <c r="BQ1547" s="97">
        <f t="shared" si="1031"/>
        <v>0</v>
      </c>
      <c r="BR1547" s="97">
        <f t="shared" si="1032"/>
        <v>0</v>
      </c>
      <c r="BS1547" s="98">
        <f t="shared" si="1033"/>
        <v>412060</v>
      </c>
      <c r="BT1547" s="184"/>
      <c r="BU1547" s="58"/>
      <c r="BV1547" s="492" t="s">
        <v>4583</v>
      </c>
    </row>
    <row r="1548" spans="1:74" s="100" customFormat="1" ht="31.5" customHeight="1" x14ac:dyDescent="0.25">
      <c r="A1548" s="74">
        <v>20</v>
      </c>
      <c r="B1548" s="75">
        <v>563</v>
      </c>
      <c r="C1548" s="49" t="s">
        <v>2037</v>
      </c>
      <c r="D1548" s="349" t="s">
        <v>4056</v>
      </c>
      <c r="E1548" s="76" t="s">
        <v>1114</v>
      </c>
      <c r="F1548" s="380" t="s">
        <v>4386</v>
      </c>
      <c r="G1548" s="380"/>
      <c r="H1548" s="381"/>
      <c r="I1548" s="381"/>
      <c r="J1548" s="381"/>
      <c r="K1548" s="381"/>
      <c r="L1548" s="380" t="s">
        <v>4232</v>
      </c>
      <c r="M1548" s="76" t="s">
        <v>2972</v>
      </c>
      <c r="N1548" s="49" t="s">
        <v>1527</v>
      </c>
      <c r="O1548" s="49"/>
      <c r="P1548" s="76" t="str">
        <f t="shared" si="1014"/>
        <v/>
      </c>
      <c r="Q1548" s="102" t="s">
        <v>782</v>
      </c>
      <c r="R1548" s="49"/>
      <c r="S1548" s="76" t="s">
        <v>1856</v>
      </c>
      <c r="T1548" s="76" t="s">
        <v>60</v>
      </c>
      <c r="U1548" s="89">
        <v>42800</v>
      </c>
      <c r="V1548" s="90">
        <v>1</v>
      </c>
      <c r="W1548" s="399">
        <f t="shared" si="1015"/>
        <v>412060</v>
      </c>
      <c r="X1548" s="171" t="s">
        <v>2471</v>
      </c>
      <c r="Y1548" s="289" t="s">
        <v>4575</v>
      </c>
      <c r="Z1548" s="512" t="s">
        <v>4575</v>
      </c>
      <c r="AA1548" s="512" t="s">
        <v>4576</v>
      </c>
      <c r="AB1548" s="512" t="s">
        <v>4576</v>
      </c>
      <c r="AC1548" s="295" t="str">
        <f t="shared" si="1008"/>
        <v>【支払済】</v>
      </c>
      <c r="AD1548" s="132">
        <v>43430</v>
      </c>
      <c r="AE1548" s="132">
        <v>42678</v>
      </c>
      <c r="AF1548" s="132" t="str">
        <f t="shared" si="1016"/>
        <v/>
      </c>
      <c r="AG1548" s="132">
        <f t="shared" si="1034"/>
        <v>42678</v>
      </c>
      <c r="AH1548" s="132"/>
      <c r="AI1548" s="204"/>
      <c r="AJ1548" s="205"/>
      <c r="AK1548" s="206"/>
      <c r="AL1548" s="207"/>
      <c r="AM1548" s="208">
        <v>412060</v>
      </c>
      <c r="AN1548" s="93"/>
      <c r="AO1548" s="49" t="str">
        <f t="shared" si="1012"/>
        <v>長野県北佐久郡御代田町茂沢字森泉郷３７１－４７５－１</v>
      </c>
      <c r="AP1548" s="208">
        <v>412060</v>
      </c>
      <c r="AQ1548" s="89">
        <v>43462</v>
      </c>
      <c r="AR1548" s="93">
        <v>412060</v>
      </c>
      <c r="AS1548" s="89"/>
      <c r="AT1548" s="93"/>
      <c r="AU1548" s="89"/>
      <c r="AV1548" s="93"/>
      <c r="AW1548" s="89"/>
      <c r="AX1548" s="103"/>
      <c r="AY1548" s="391">
        <f t="shared" ref="AY1548:AY1606" si="1035">AR1548+AT1548+AV1548+AX1548</f>
        <v>412060</v>
      </c>
      <c r="AZ1548" s="95">
        <f t="shared" ref="AZ1548:AZ1567" si="1036">IF(AM1548=0,"",AM1548-AR1548-AT1548-AV1548-AX1548)</f>
        <v>0</v>
      </c>
      <c r="BA1548" s="49" t="str">
        <f t="shared" si="1017"/>
        <v>長野県北佐久郡御代田町茂沢字森泉郷３７１－４７５－１</v>
      </c>
      <c r="BB1548" s="48">
        <f t="shared" si="1013"/>
        <v>1</v>
      </c>
      <c r="BC1548" s="96" t="str">
        <f t="shared" si="1018"/>
        <v>有</v>
      </c>
      <c r="BD1548" s="89" t="str">
        <f t="shared" si="1007"/>
        <v>【支払済】</v>
      </c>
      <c r="BE1548" s="97">
        <f t="shared" si="1019"/>
        <v>0</v>
      </c>
      <c r="BF1548" s="97">
        <f t="shared" si="1020"/>
        <v>0</v>
      </c>
      <c r="BG1548" s="97">
        <f t="shared" si="1021"/>
        <v>0</v>
      </c>
      <c r="BH1548" s="97">
        <f t="shared" si="1022"/>
        <v>0</v>
      </c>
      <c r="BI1548" s="97">
        <f t="shared" si="1023"/>
        <v>0</v>
      </c>
      <c r="BJ1548" s="97">
        <f t="shared" si="1024"/>
        <v>0</v>
      </c>
      <c r="BK1548" s="97">
        <f t="shared" si="1025"/>
        <v>0</v>
      </c>
      <c r="BL1548" s="97">
        <f t="shared" si="1026"/>
        <v>0</v>
      </c>
      <c r="BM1548" s="97">
        <f t="shared" si="1027"/>
        <v>0</v>
      </c>
      <c r="BN1548" s="97">
        <f t="shared" si="1028"/>
        <v>0</v>
      </c>
      <c r="BO1548" s="97">
        <f t="shared" si="1029"/>
        <v>0</v>
      </c>
      <c r="BP1548" s="97">
        <f t="shared" si="1030"/>
        <v>0</v>
      </c>
      <c r="BQ1548" s="97">
        <f t="shared" si="1031"/>
        <v>0</v>
      </c>
      <c r="BR1548" s="97">
        <f t="shared" si="1032"/>
        <v>0</v>
      </c>
      <c r="BS1548" s="98">
        <f t="shared" si="1033"/>
        <v>0</v>
      </c>
      <c r="BT1548" s="184"/>
      <c r="BU1548" s="58"/>
      <c r="BV1548" s="492" t="s">
        <v>4583</v>
      </c>
    </row>
    <row r="1549" spans="1:74" s="118" customFormat="1" ht="31.5" customHeight="1" x14ac:dyDescent="0.25">
      <c r="A1549" s="74">
        <v>22</v>
      </c>
      <c r="B1549" s="75">
        <v>644</v>
      </c>
      <c r="C1549" s="49" t="s">
        <v>2068</v>
      </c>
      <c r="D1549" s="76"/>
      <c r="E1549" s="76" t="s">
        <v>1114</v>
      </c>
      <c r="F1549" s="101"/>
      <c r="G1549" s="101"/>
      <c r="H1549" s="101"/>
      <c r="I1549" s="101"/>
      <c r="J1549" s="257"/>
      <c r="K1549" s="101"/>
      <c r="L1549" s="101" t="s">
        <v>4389</v>
      </c>
      <c r="M1549" s="76" t="s">
        <v>2371</v>
      </c>
      <c r="N1549" s="49" t="s">
        <v>2635</v>
      </c>
      <c r="O1549" s="49"/>
      <c r="P1549" s="76" t="str">
        <f t="shared" si="1014"/>
        <v/>
      </c>
      <c r="Q1549" s="102" t="s">
        <v>814</v>
      </c>
      <c r="R1549" s="49"/>
      <c r="S1549" s="76" t="s">
        <v>1856</v>
      </c>
      <c r="T1549" s="76" t="s">
        <v>41</v>
      </c>
      <c r="U1549" s="89"/>
      <c r="V1549" s="90">
        <v>1</v>
      </c>
      <c r="W1549" s="399">
        <f t="shared" si="1015"/>
        <v>2975500</v>
      </c>
      <c r="X1549" s="171" t="s">
        <v>2468</v>
      </c>
      <c r="Y1549" s="289" t="s">
        <v>4575</v>
      </c>
      <c r="Z1549" s="512" t="s">
        <v>4575</v>
      </c>
      <c r="AA1549" s="512" t="s">
        <v>4575</v>
      </c>
      <c r="AB1549" s="512" t="s">
        <v>4576</v>
      </c>
      <c r="AC1549" s="295" t="str">
        <f t="shared" si="1008"/>
        <v>【支払済】</v>
      </c>
      <c r="AD1549" s="132">
        <v>43452</v>
      </c>
      <c r="AE1549" s="132">
        <v>42754</v>
      </c>
      <c r="AF1549" s="132" t="str">
        <f t="shared" si="1016"/>
        <v/>
      </c>
      <c r="AG1549" s="132">
        <f t="shared" si="1034"/>
        <v>42754</v>
      </c>
      <c r="AH1549" s="132"/>
      <c r="AI1549" s="204"/>
      <c r="AJ1549" s="205"/>
      <c r="AK1549" s="206"/>
      <c r="AL1549" s="207"/>
      <c r="AM1549" s="208">
        <v>2975500</v>
      </c>
      <c r="AN1549" s="93"/>
      <c r="AO1549" s="49" t="str">
        <f t="shared" si="1012"/>
        <v>静岡県榛原郡川根本町水川１３２－１</v>
      </c>
      <c r="AP1549" s="208">
        <v>2975500</v>
      </c>
      <c r="AQ1549" s="89">
        <v>43483</v>
      </c>
      <c r="AR1549" s="93">
        <v>2975500</v>
      </c>
      <c r="AS1549" s="89"/>
      <c r="AT1549" s="93"/>
      <c r="AU1549" s="89"/>
      <c r="AV1549" s="93"/>
      <c r="AW1549" s="89"/>
      <c r="AX1549" s="103"/>
      <c r="AY1549" s="391">
        <f t="shared" si="1035"/>
        <v>2975500</v>
      </c>
      <c r="AZ1549" s="95">
        <f t="shared" si="1036"/>
        <v>0</v>
      </c>
      <c r="BA1549" s="49" t="str">
        <f t="shared" si="1017"/>
        <v>静岡県榛原郡川根本町水川１３２－１</v>
      </c>
      <c r="BB1549" s="48">
        <f t="shared" si="1013"/>
        <v>1</v>
      </c>
      <c r="BC1549" s="96" t="str">
        <f t="shared" si="1018"/>
        <v>有</v>
      </c>
      <c r="BD1549" s="89" t="str">
        <f t="shared" si="1007"/>
        <v>【支払済】</v>
      </c>
      <c r="BE1549" s="97">
        <f t="shared" si="1019"/>
        <v>0</v>
      </c>
      <c r="BF1549" s="97">
        <f t="shared" si="1020"/>
        <v>0</v>
      </c>
      <c r="BG1549" s="97">
        <f t="shared" si="1021"/>
        <v>0</v>
      </c>
      <c r="BH1549" s="97">
        <f t="shared" si="1022"/>
        <v>0</v>
      </c>
      <c r="BI1549" s="97">
        <f t="shared" si="1023"/>
        <v>0</v>
      </c>
      <c r="BJ1549" s="97">
        <f t="shared" si="1024"/>
        <v>0</v>
      </c>
      <c r="BK1549" s="97">
        <f t="shared" si="1025"/>
        <v>0</v>
      </c>
      <c r="BL1549" s="97">
        <f t="shared" si="1026"/>
        <v>0</v>
      </c>
      <c r="BM1549" s="97">
        <f t="shared" si="1027"/>
        <v>0</v>
      </c>
      <c r="BN1549" s="97">
        <f t="shared" si="1028"/>
        <v>0</v>
      </c>
      <c r="BO1549" s="97">
        <f t="shared" si="1029"/>
        <v>0</v>
      </c>
      <c r="BP1549" s="97">
        <f t="shared" si="1030"/>
        <v>0</v>
      </c>
      <c r="BQ1549" s="97">
        <f t="shared" si="1031"/>
        <v>0</v>
      </c>
      <c r="BR1549" s="97">
        <f t="shared" si="1032"/>
        <v>0</v>
      </c>
      <c r="BS1549" s="98">
        <f t="shared" si="1033"/>
        <v>0</v>
      </c>
      <c r="BT1549" s="183"/>
      <c r="BU1549" s="100"/>
      <c r="BV1549" s="492" t="s">
        <v>4586</v>
      </c>
    </row>
    <row r="1550" spans="1:74" s="118" customFormat="1" ht="31.5" customHeight="1" x14ac:dyDescent="0.25">
      <c r="A1550" s="74">
        <v>22</v>
      </c>
      <c r="B1550" s="75">
        <v>644</v>
      </c>
      <c r="C1550" s="49" t="s">
        <v>2068</v>
      </c>
      <c r="D1550" s="76"/>
      <c r="E1550" s="76" t="s">
        <v>1114</v>
      </c>
      <c r="F1550" s="101"/>
      <c r="G1550" s="101"/>
      <c r="H1550" s="101"/>
      <c r="I1550" s="101"/>
      <c r="J1550" s="257"/>
      <c r="K1550" s="101"/>
      <c r="L1550" s="101" t="s">
        <v>4388</v>
      </c>
      <c r="M1550" s="76" t="s">
        <v>2371</v>
      </c>
      <c r="N1550" s="49" t="s">
        <v>2638</v>
      </c>
      <c r="O1550" s="49"/>
      <c r="P1550" s="76" t="str">
        <f t="shared" si="1014"/>
        <v/>
      </c>
      <c r="Q1550" s="102" t="s">
        <v>814</v>
      </c>
      <c r="R1550" s="49"/>
      <c r="S1550" s="76" t="s">
        <v>1856</v>
      </c>
      <c r="T1550" s="76" t="s">
        <v>41</v>
      </c>
      <c r="U1550" s="89"/>
      <c r="V1550" s="90">
        <v>1</v>
      </c>
      <c r="W1550" s="399">
        <f t="shared" si="1015"/>
        <v>69500</v>
      </c>
      <c r="X1550" s="171" t="s">
        <v>2468</v>
      </c>
      <c r="Y1550" s="289" t="s">
        <v>4575</v>
      </c>
      <c r="Z1550" s="512" t="s">
        <v>4575</v>
      </c>
      <c r="AA1550" s="512" t="s">
        <v>4575</v>
      </c>
      <c r="AB1550" s="512" t="s">
        <v>4576</v>
      </c>
      <c r="AC1550" s="295" t="str">
        <f t="shared" si="1008"/>
        <v>【支払済】</v>
      </c>
      <c r="AD1550" s="132">
        <v>43452</v>
      </c>
      <c r="AE1550" s="132">
        <v>42754</v>
      </c>
      <c r="AF1550" s="132" t="str">
        <f t="shared" si="1016"/>
        <v/>
      </c>
      <c r="AG1550" s="132">
        <f t="shared" si="1034"/>
        <v>42754</v>
      </c>
      <c r="AH1550" s="132"/>
      <c r="AI1550" s="204"/>
      <c r="AJ1550" s="205"/>
      <c r="AK1550" s="206"/>
      <c r="AL1550" s="207"/>
      <c r="AM1550" s="208">
        <v>69500</v>
      </c>
      <c r="AN1550" s="93"/>
      <c r="AO1550" s="49" t="str">
        <f t="shared" si="1012"/>
        <v>静岡県榛原郡川根本町水川１３２－４</v>
      </c>
      <c r="AP1550" s="208">
        <v>69500</v>
      </c>
      <c r="AQ1550" s="89">
        <v>43483</v>
      </c>
      <c r="AR1550" s="93">
        <v>69500</v>
      </c>
      <c r="AS1550" s="89"/>
      <c r="AT1550" s="93"/>
      <c r="AU1550" s="89"/>
      <c r="AV1550" s="93"/>
      <c r="AW1550" s="89"/>
      <c r="AX1550" s="103"/>
      <c r="AY1550" s="391">
        <f t="shared" si="1035"/>
        <v>69500</v>
      </c>
      <c r="AZ1550" s="95">
        <f t="shared" si="1036"/>
        <v>0</v>
      </c>
      <c r="BA1550" s="49" t="str">
        <f t="shared" si="1017"/>
        <v>静岡県榛原郡川根本町水川１３２－４</v>
      </c>
      <c r="BB1550" s="48">
        <f t="shared" si="1013"/>
        <v>1</v>
      </c>
      <c r="BC1550" s="96" t="str">
        <f t="shared" si="1018"/>
        <v>有</v>
      </c>
      <c r="BD1550" s="89" t="str">
        <f t="shared" si="1007"/>
        <v>【支払済】</v>
      </c>
      <c r="BE1550" s="97">
        <f t="shared" si="1019"/>
        <v>0</v>
      </c>
      <c r="BF1550" s="97">
        <f t="shared" si="1020"/>
        <v>0</v>
      </c>
      <c r="BG1550" s="97">
        <f t="shared" si="1021"/>
        <v>0</v>
      </c>
      <c r="BH1550" s="97">
        <f t="shared" si="1022"/>
        <v>0</v>
      </c>
      <c r="BI1550" s="97">
        <f t="shared" si="1023"/>
        <v>0</v>
      </c>
      <c r="BJ1550" s="97">
        <f t="shared" si="1024"/>
        <v>0</v>
      </c>
      <c r="BK1550" s="97">
        <f t="shared" si="1025"/>
        <v>0</v>
      </c>
      <c r="BL1550" s="97">
        <f t="shared" si="1026"/>
        <v>0</v>
      </c>
      <c r="BM1550" s="97">
        <f t="shared" si="1027"/>
        <v>0</v>
      </c>
      <c r="BN1550" s="97">
        <f t="shared" si="1028"/>
        <v>0</v>
      </c>
      <c r="BO1550" s="97">
        <f t="shared" si="1029"/>
        <v>0</v>
      </c>
      <c r="BP1550" s="97">
        <f t="shared" si="1030"/>
        <v>0</v>
      </c>
      <c r="BQ1550" s="97">
        <f t="shared" si="1031"/>
        <v>0</v>
      </c>
      <c r="BR1550" s="97">
        <f t="shared" si="1032"/>
        <v>0</v>
      </c>
      <c r="BS1550" s="98">
        <f t="shared" si="1033"/>
        <v>0</v>
      </c>
      <c r="BT1550" s="183"/>
      <c r="BU1550" s="100"/>
      <c r="BV1550" s="492" t="s">
        <v>4586</v>
      </c>
    </row>
    <row r="1551" spans="1:74" s="118" customFormat="1" ht="31.5" customHeight="1" x14ac:dyDescent="0.25">
      <c r="A1551" s="74">
        <v>22</v>
      </c>
      <c r="B1551" s="75">
        <v>644</v>
      </c>
      <c r="C1551" s="49" t="s">
        <v>2068</v>
      </c>
      <c r="D1551" s="76"/>
      <c r="E1551" s="76" t="s">
        <v>1114</v>
      </c>
      <c r="F1551" s="101"/>
      <c r="G1551" s="101"/>
      <c r="H1551" s="101"/>
      <c r="I1551" s="101"/>
      <c r="J1551" s="257"/>
      <c r="K1551" s="101"/>
      <c r="L1551" s="101" t="s">
        <v>4388</v>
      </c>
      <c r="M1551" s="76" t="s">
        <v>2371</v>
      </c>
      <c r="N1551" s="49" t="s">
        <v>2639</v>
      </c>
      <c r="O1551" s="49"/>
      <c r="P1551" s="76" t="str">
        <f t="shared" si="1014"/>
        <v/>
      </c>
      <c r="Q1551" s="102" t="s">
        <v>814</v>
      </c>
      <c r="R1551" s="49"/>
      <c r="S1551" s="76" t="s">
        <v>1856</v>
      </c>
      <c r="T1551" s="76" t="s">
        <v>41</v>
      </c>
      <c r="U1551" s="89"/>
      <c r="V1551" s="90">
        <v>1</v>
      </c>
      <c r="W1551" s="399">
        <f t="shared" si="1015"/>
        <v>69500</v>
      </c>
      <c r="X1551" s="171" t="s">
        <v>2468</v>
      </c>
      <c r="Y1551" s="289" t="s">
        <v>4575</v>
      </c>
      <c r="Z1551" s="512" t="s">
        <v>4575</v>
      </c>
      <c r="AA1551" s="512" t="s">
        <v>4575</v>
      </c>
      <c r="AB1551" s="512" t="s">
        <v>4576</v>
      </c>
      <c r="AC1551" s="295" t="str">
        <f t="shared" si="1008"/>
        <v>【支払済】</v>
      </c>
      <c r="AD1551" s="132">
        <v>43452</v>
      </c>
      <c r="AE1551" s="132">
        <v>42754</v>
      </c>
      <c r="AF1551" s="132" t="str">
        <f t="shared" si="1016"/>
        <v/>
      </c>
      <c r="AG1551" s="132">
        <f t="shared" si="1034"/>
        <v>42754</v>
      </c>
      <c r="AH1551" s="132"/>
      <c r="AI1551" s="204"/>
      <c r="AJ1551" s="205"/>
      <c r="AK1551" s="206"/>
      <c r="AL1551" s="207"/>
      <c r="AM1551" s="208">
        <v>69500</v>
      </c>
      <c r="AN1551" s="93"/>
      <c r="AO1551" s="49" t="str">
        <f t="shared" si="1012"/>
        <v>静岡県榛原郡川根本町水川１３２－８</v>
      </c>
      <c r="AP1551" s="208">
        <v>69500</v>
      </c>
      <c r="AQ1551" s="89">
        <v>43483</v>
      </c>
      <c r="AR1551" s="93">
        <v>69500</v>
      </c>
      <c r="AS1551" s="89"/>
      <c r="AT1551" s="93"/>
      <c r="AU1551" s="89"/>
      <c r="AV1551" s="93"/>
      <c r="AW1551" s="89"/>
      <c r="AX1551" s="103"/>
      <c r="AY1551" s="391">
        <f t="shared" si="1035"/>
        <v>69500</v>
      </c>
      <c r="AZ1551" s="95">
        <f t="shared" si="1036"/>
        <v>0</v>
      </c>
      <c r="BA1551" s="49" t="str">
        <f t="shared" si="1017"/>
        <v>静岡県榛原郡川根本町水川１３２－８</v>
      </c>
      <c r="BB1551" s="48">
        <f t="shared" si="1013"/>
        <v>1</v>
      </c>
      <c r="BC1551" s="96" t="str">
        <f t="shared" si="1018"/>
        <v>有</v>
      </c>
      <c r="BD1551" s="89" t="str">
        <f t="shared" si="1007"/>
        <v>【支払済】</v>
      </c>
      <c r="BE1551" s="97">
        <f t="shared" si="1019"/>
        <v>0</v>
      </c>
      <c r="BF1551" s="97">
        <f t="shared" si="1020"/>
        <v>0</v>
      </c>
      <c r="BG1551" s="97">
        <f t="shared" si="1021"/>
        <v>0</v>
      </c>
      <c r="BH1551" s="97">
        <f t="shared" si="1022"/>
        <v>0</v>
      </c>
      <c r="BI1551" s="97">
        <f t="shared" si="1023"/>
        <v>0</v>
      </c>
      <c r="BJ1551" s="97">
        <f t="shared" si="1024"/>
        <v>0</v>
      </c>
      <c r="BK1551" s="97">
        <f t="shared" si="1025"/>
        <v>0</v>
      </c>
      <c r="BL1551" s="97">
        <f t="shared" si="1026"/>
        <v>0</v>
      </c>
      <c r="BM1551" s="97">
        <f t="shared" si="1027"/>
        <v>0</v>
      </c>
      <c r="BN1551" s="97">
        <f t="shared" si="1028"/>
        <v>0</v>
      </c>
      <c r="BO1551" s="97">
        <f t="shared" si="1029"/>
        <v>0</v>
      </c>
      <c r="BP1551" s="97">
        <f t="shared" si="1030"/>
        <v>0</v>
      </c>
      <c r="BQ1551" s="97">
        <f t="shared" si="1031"/>
        <v>0</v>
      </c>
      <c r="BR1551" s="97">
        <f t="shared" si="1032"/>
        <v>0</v>
      </c>
      <c r="BS1551" s="98">
        <f t="shared" si="1033"/>
        <v>0</v>
      </c>
      <c r="BT1551" s="183"/>
      <c r="BU1551" s="100"/>
      <c r="BV1551" s="492" t="s">
        <v>4586</v>
      </c>
    </row>
    <row r="1552" spans="1:74" s="118" customFormat="1" ht="31.5" customHeight="1" x14ac:dyDescent="0.25">
      <c r="A1552" s="74">
        <v>22</v>
      </c>
      <c r="B1552" s="75">
        <v>644</v>
      </c>
      <c r="C1552" s="49" t="s">
        <v>2068</v>
      </c>
      <c r="D1552" s="76"/>
      <c r="E1552" s="76" t="s">
        <v>1114</v>
      </c>
      <c r="F1552" s="101"/>
      <c r="G1552" s="101"/>
      <c r="H1552" s="101"/>
      <c r="I1552" s="101"/>
      <c r="J1552" s="257"/>
      <c r="K1552" s="101"/>
      <c r="L1552" s="101" t="s">
        <v>4390</v>
      </c>
      <c r="M1552" s="76" t="s">
        <v>2371</v>
      </c>
      <c r="N1552" s="49" t="s">
        <v>4391</v>
      </c>
      <c r="O1552" s="49"/>
      <c r="P1552" s="76" t="str">
        <f t="shared" si="1014"/>
        <v/>
      </c>
      <c r="Q1552" s="102" t="s">
        <v>814</v>
      </c>
      <c r="R1552" s="49"/>
      <c r="S1552" s="76" t="s">
        <v>1856</v>
      </c>
      <c r="T1552" s="76" t="s">
        <v>41</v>
      </c>
      <c r="U1552" s="89"/>
      <c r="V1552" s="90">
        <v>3</v>
      </c>
      <c r="W1552" s="399">
        <f t="shared" si="1015"/>
        <v>991833.33333333337</v>
      </c>
      <c r="X1552" s="171" t="s">
        <v>2468</v>
      </c>
      <c r="Y1552" s="289" t="s">
        <v>4575</v>
      </c>
      <c r="Z1552" s="512" t="s">
        <v>4575</v>
      </c>
      <c r="AA1552" s="512" t="s">
        <v>4575</v>
      </c>
      <c r="AB1552" s="512" t="s">
        <v>4576</v>
      </c>
      <c r="AC1552" s="295" t="str">
        <f t="shared" si="1008"/>
        <v/>
      </c>
      <c r="AD1552" s="132">
        <v>42759</v>
      </c>
      <c r="AE1552" s="132">
        <v>42754</v>
      </c>
      <c r="AF1552" s="132" t="str">
        <f t="shared" si="1016"/>
        <v/>
      </c>
      <c r="AG1552" s="132">
        <f t="shared" si="1034"/>
        <v>42754</v>
      </c>
      <c r="AH1552" s="132"/>
      <c r="AI1552" s="204"/>
      <c r="AJ1552" s="205"/>
      <c r="AK1552" s="206"/>
      <c r="AL1552" s="207"/>
      <c r="AM1552" s="208">
        <v>2975500</v>
      </c>
      <c r="AN1552" s="93"/>
      <c r="AO1552" s="49" t="str">
        <f t="shared" si="1012"/>
        <v>静岡県榛原郡川根本町水川１３２－１他</v>
      </c>
      <c r="AP1552" s="208">
        <v>2975500</v>
      </c>
      <c r="AQ1552" s="89"/>
      <c r="AR1552" s="93"/>
      <c r="AS1552" s="89"/>
      <c r="AT1552" s="93"/>
      <c r="AU1552" s="89"/>
      <c r="AV1552" s="93"/>
      <c r="AW1552" s="89"/>
      <c r="AX1552" s="103"/>
      <c r="AY1552" s="391">
        <f t="shared" si="1035"/>
        <v>0</v>
      </c>
      <c r="AZ1552" s="95">
        <f t="shared" si="1036"/>
        <v>2975500</v>
      </c>
      <c r="BA1552" s="49" t="str">
        <f t="shared" si="1017"/>
        <v>静岡県榛原郡川根本町水川１３２－１他</v>
      </c>
      <c r="BB1552" s="48">
        <f t="shared" si="1013"/>
        <v>3</v>
      </c>
      <c r="BC1552" s="96" t="str">
        <f t="shared" si="1018"/>
        <v>有</v>
      </c>
      <c r="BD1552" s="89" t="str">
        <f t="shared" si="1007"/>
        <v/>
      </c>
      <c r="BE1552" s="97">
        <f t="shared" si="1019"/>
        <v>0</v>
      </c>
      <c r="BF1552" s="97">
        <f t="shared" si="1020"/>
        <v>0</v>
      </c>
      <c r="BG1552" s="97">
        <f t="shared" si="1021"/>
        <v>0</v>
      </c>
      <c r="BH1552" s="97">
        <f t="shared" si="1022"/>
        <v>0</v>
      </c>
      <c r="BI1552" s="97">
        <f t="shared" si="1023"/>
        <v>0</v>
      </c>
      <c r="BJ1552" s="97">
        <f t="shared" si="1024"/>
        <v>0</v>
      </c>
      <c r="BK1552" s="97">
        <f t="shared" si="1025"/>
        <v>0</v>
      </c>
      <c r="BL1552" s="97">
        <f t="shared" si="1026"/>
        <v>0</v>
      </c>
      <c r="BM1552" s="97">
        <f t="shared" si="1027"/>
        <v>0</v>
      </c>
      <c r="BN1552" s="97">
        <f t="shared" si="1028"/>
        <v>0</v>
      </c>
      <c r="BO1552" s="97">
        <f t="shared" si="1029"/>
        <v>0</v>
      </c>
      <c r="BP1552" s="97">
        <f t="shared" si="1030"/>
        <v>0</v>
      </c>
      <c r="BQ1552" s="97">
        <f t="shared" si="1031"/>
        <v>0</v>
      </c>
      <c r="BR1552" s="97">
        <f t="shared" si="1032"/>
        <v>0</v>
      </c>
      <c r="BS1552" s="98">
        <f t="shared" si="1033"/>
        <v>2975500</v>
      </c>
      <c r="BT1552" s="183"/>
      <c r="BU1552" s="100"/>
      <c r="BV1552" s="492" t="s">
        <v>4586</v>
      </c>
    </row>
    <row r="1553" spans="1:74" s="118" customFormat="1" ht="31.5" customHeight="1" x14ac:dyDescent="0.25">
      <c r="A1553" s="74">
        <v>22</v>
      </c>
      <c r="B1553" s="75">
        <v>1021</v>
      </c>
      <c r="C1553" s="49" t="s">
        <v>738</v>
      </c>
      <c r="D1553" s="76"/>
      <c r="E1553" s="48" t="s">
        <v>1070</v>
      </c>
      <c r="F1553" s="87" t="s">
        <v>2924</v>
      </c>
      <c r="G1553" s="87"/>
      <c r="H1553" s="87"/>
      <c r="I1553" s="87"/>
      <c r="J1553" s="109"/>
      <c r="K1553" s="87"/>
      <c r="L1553" s="87" t="s">
        <v>4393</v>
      </c>
      <c r="M1553" s="48" t="s">
        <v>2972</v>
      </c>
      <c r="N1553" s="49" t="s">
        <v>2343</v>
      </c>
      <c r="O1553" s="76"/>
      <c r="P1553" s="76" t="str">
        <f t="shared" si="1014"/>
        <v/>
      </c>
      <c r="Q1553" s="88" t="s">
        <v>740</v>
      </c>
      <c r="R1553" s="49"/>
      <c r="S1553" s="76" t="s">
        <v>1854</v>
      </c>
      <c r="T1553" s="76" t="s">
        <v>17</v>
      </c>
      <c r="U1553" s="89"/>
      <c r="V1553" s="90">
        <v>1</v>
      </c>
      <c r="W1553" s="399">
        <f t="shared" si="1015"/>
        <v>581840</v>
      </c>
      <c r="X1553" s="171" t="s">
        <v>2922</v>
      </c>
      <c r="Y1553" s="289" t="s">
        <v>4575</v>
      </c>
      <c r="Z1553" s="512" t="s">
        <v>4575</v>
      </c>
      <c r="AA1553" s="512" t="s">
        <v>4575</v>
      </c>
      <c r="AB1553" s="512" t="s">
        <v>4576</v>
      </c>
      <c r="AC1553" s="295" t="str">
        <f t="shared" si="1008"/>
        <v/>
      </c>
      <c r="AD1553" s="132">
        <v>42872</v>
      </c>
      <c r="AE1553" s="132">
        <v>41362</v>
      </c>
      <c r="AF1553" s="132" t="str">
        <f t="shared" si="1016"/>
        <v/>
      </c>
      <c r="AG1553" s="132">
        <f t="shared" si="1034"/>
        <v>41362</v>
      </c>
      <c r="AH1553" s="132"/>
      <c r="AI1553" s="204"/>
      <c r="AJ1553" s="205"/>
      <c r="AK1553" s="206"/>
      <c r="AL1553" s="207"/>
      <c r="AM1553" s="208">
        <v>581840</v>
      </c>
      <c r="AN1553" s="93"/>
      <c r="AO1553" s="49" t="str">
        <f t="shared" si="1012"/>
        <v>静岡県駿東郡小山町用沢字相野１４４５－３８</v>
      </c>
      <c r="AP1553" s="208">
        <v>581840</v>
      </c>
      <c r="AQ1553" s="89"/>
      <c r="AR1553" s="93"/>
      <c r="AS1553" s="89"/>
      <c r="AT1553" s="93"/>
      <c r="AU1553" s="89"/>
      <c r="AV1553" s="93"/>
      <c r="AW1553" s="89"/>
      <c r="AX1553" s="94"/>
      <c r="AY1553" s="391">
        <f t="shared" si="1035"/>
        <v>0</v>
      </c>
      <c r="AZ1553" s="95">
        <f t="shared" si="1036"/>
        <v>581840</v>
      </c>
      <c r="BA1553" s="49" t="str">
        <f t="shared" si="1017"/>
        <v>静岡県駿東郡小山町用沢字相野１４４５－３８</v>
      </c>
      <c r="BB1553" s="48">
        <f t="shared" si="1013"/>
        <v>1</v>
      </c>
      <c r="BC1553" s="96" t="str">
        <f t="shared" si="1018"/>
        <v>有</v>
      </c>
      <c r="BD1553" s="89" t="str">
        <f t="shared" si="1007"/>
        <v/>
      </c>
      <c r="BE1553" s="97">
        <f t="shared" si="1019"/>
        <v>0</v>
      </c>
      <c r="BF1553" s="97">
        <f t="shared" si="1020"/>
        <v>0</v>
      </c>
      <c r="BG1553" s="97">
        <f t="shared" si="1021"/>
        <v>0</v>
      </c>
      <c r="BH1553" s="97">
        <f t="shared" si="1022"/>
        <v>0</v>
      </c>
      <c r="BI1553" s="97">
        <f t="shared" si="1023"/>
        <v>0</v>
      </c>
      <c r="BJ1553" s="97">
        <f t="shared" si="1024"/>
        <v>0</v>
      </c>
      <c r="BK1553" s="97">
        <f t="shared" si="1025"/>
        <v>0</v>
      </c>
      <c r="BL1553" s="97">
        <f t="shared" si="1026"/>
        <v>0</v>
      </c>
      <c r="BM1553" s="97">
        <f t="shared" si="1027"/>
        <v>0</v>
      </c>
      <c r="BN1553" s="97">
        <f t="shared" si="1028"/>
        <v>0</v>
      </c>
      <c r="BO1553" s="97">
        <f t="shared" si="1029"/>
        <v>0</v>
      </c>
      <c r="BP1553" s="97">
        <f t="shared" si="1030"/>
        <v>0</v>
      </c>
      <c r="BQ1553" s="97">
        <f t="shared" si="1031"/>
        <v>0</v>
      </c>
      <c r="BR1553" s="97">
        <f t="shared" si="1032"/>
        <v>0</v>
      </c>
      <c r="BS1553" s="98">
        <f t="shared" si="1033"/>
        <v>581840</v>
      </c>
      <c r="BT1553" s="183"/>
      <c r="BV1553" s="492" t="s">
        <v>4583</v>
      </c>
    </row>
    <row r="1554" spans="1:74" s="118" customFormat="1" ht="31.5" customHeight="1" x14ac:dyDescent="0.25">
      <c r="A1554" s="74">
        <v>22</v>
      </c>
      <c r="B1554" s="75">
        <v>1021</v>
      </c>
      <c r="C1554" s="49" t="s">
        <v>738</v>
      </c>
      <c r="D1554" s="76"/>
      <c r="E1554" s="48" t="s">
        <v>1070</v>
      </c>
      <c r="F1554" s="87" t="s">
        <v>2924</v>
      </c>
      <c r="G1554" s="87"/>
      <c r="H1554" s="87"/>
      <c r="I1554" s="87"/>
      <c r="J1554" s="109"/>
      <c r="K1554" s="87"/>
      <c r="L1554" s="87" t="s">
        <v>4395</v>
      </c>
      <c r="M1554" s="48" t="s">
        <v>2972</v>
      </c>
      <c r="N1554" s="49" t="s">
        <v>2343</v>
      </c>
      <c r="O1554" s="76"/>
      <c r="P1554" s="76" t="str">
        <f t="shared" si="1014"/>
        <v/>
      </c>
      <c r="Q1554" s="88" t="s">
        <v>740</v>
      </c>
      <c r="R1554" s="49"/>
      <c r="S1554" s="76" t="s">
        <v>1854</v>
      </c>
      <c r="T1554" s="76" t="s">
        <v>17</v>
      </c>
      <c r="U1554" s="89"/>
      <c r="V1554" s="90">
        <v>1</v>
      </c>
      <c r="W1554" s="399">
        <f t="shared" si="1015"/>
        <v>581840</v>
      </c>
      <c r="X1554" s="171" t="s">
        <v>2922</v>
      </c>
      <c r="Y1554" s="289" t="s">
        <v>4575</v>
      </c>
      <c r="Z1554" s="512" t="s">
        <v>4575</v>
      </c>
      <c r="AA1554" s="512" t="s">
        <v>4575</v>
      </c>
      <c r="AB1554" s="512" t="s">
        <v>4576</v>
      </c>
      <c r="AC1554" s="295" t="str">
        <f t="shared" si="1008"/>
        <v>【支払済】</v>
      </c>
      <c r="AD1554" s="132">
        <v>43523</v>
      </c>
      <c r="AE1554" s="132">
        <v>41362</v>
      </c>
      <c r="AF1554" s="132" t="str">
        <f t="shared" si="1016"/>
        <v/>
      </c>
      <c r="AG1554" s="132">
        <f t="shared" si="1034"/>
        <v>41362</v>
      </c>
      <c r="AH1554" s="132"/>
      <c r="AI1554" s="204"/>
      <c r="AJ1554" s="205"/>
      <c r="AK1554" s="206"/>
      <c r="AL1554" s="207"/>
      <c r="AM1554" s="208">
        <v>581840</v>
      </c>
      <c r="AN1554" s="93"/>
      <c r="AO1554" s="49" t="str">
        <f t="shared" si="1012"/>
        <v>静岡県駿東郡小山町用沢字相野１４４５－３８</v>
      </c>
      <c r="AP1554" s="208">
        <v>581840</v>
      </c>
      <c r="AQ1554" s="89">
        <v>43549</v>
      </c>
      <c r="AR1554" s="93">
        <v>581840</v>
      </c>
      <c r="AS1554" s="89"/>
      <c r="AT1554" s="93"/>
      <c r="AU1554" s="89"/>
      <c r="AV1554" s="93"/>
      <c r="AW1554" s="89"/>
      <c r="AX1554" s="94"/>
      <c r="AY1554" s="391">
        <f t="shared" si="1035"/>
        <v>581840</v>
      </c>
      <c r="AZ1554" s="95">
        <f t="shared" si="1036"/>
        <v>0</v>
      </c>
      <c r="BA1554" s="49" t="str">
        <f t="shared" si="1017"/>
        <v>静岡県駿東郡小山町用沢字相野１４４５－３８</v>
      </c>
      <c r="BB1554" s="48">
        <f t="shared" si="1013"/>
        <v>1</v>
      </c>
      <c r="BC1554" s="96" t="str">
        <f t="shared" si="1018"/>
        <v>有</v>
      </c>
      <c r="BD1554" s="89" t="str">
        <f t="shared" si="1007"/>
        <v>【支払済】</v>
      </c>
      <c r="BE1554" s="97">
        <f t="shared" si="1019"/>
        <v>0</v>
      </c>
      <c r="BF1554" s="97">
        <f t="shared" si="1020"/>
        <v>0</v>
      </c>
      <c r="BG1554" s="97">
        <f t="shared" si="1021"/>
        <v>0</v>
      </c>
      <c r="BH1554" s="97">
        <f t="shared" si="1022"/>
        <v>0</v>
      </c>
      <c r="BI1554" s="97">
        <f t="shared" si="1023"/>
        <v>0</v>
      </c>
      <c r="BJ1554" s="97">
        <f t="shared" si="1024"/>
        <v>0</v>
      </c>
      <c r="BK1554" s="97">
        <f t="shared" si="1025"/>
        <v>0</v>
      </c>
      <c r="BL1554" s="97">
        <f t="shared" si="1026"/>
        <v>0</v>
      </c>
      <c r="BM1554" s="97">
        <f t="shared" si="1027"/>
        <v>0</v>
      </c>
      <c r="BN1554" s="97">
        <f t="shared" si="1028"/>
        <v>0</v>
      </c>
      <c r="BO1554" s="97">
        <f t="shared" si="1029"/>
        <v>0</v>
      </c>
      <c r="BP1554" s="97">
        <f t="shared" si="1030"/>
        <v>0</v>
      </c>
      <c r="BQ1554" s="97">
        <f t="shared" si="1031"/>
        <v>0</v>
      </c>
      <c r="BR1554" s="97">
        <f t="shared" si="1032"/>
        <v>0</v>
      </c>
      <c r="BS1554" s="98">
        <f t="shared" si="1033"/>
        <v>0</v>
      </c>
      <c r="BT1554" s="183"/>
      <c r="BV1554" s="492" t="s">
        <v>4583</v>
      </c>
    </row>
    <row r="1555" spans="1:74" s="118" customFormat="1" ht="31.5" customHeight="1" x14ac:dyDescent="0.25">
      <c r="A1555" s="74">
        <v>22</v>
      </c>
      <c r="B1555" s="75">
        <v>1020</v>
      </c>
      <c r="C1555" s="49" t="s">
        <v>738</v>
      </c>
      <c r="D1555" s="76"/>
      <c r="E1555" s="48" t="s">
        <v>1070</v>
      </c>
      <c r="F1555" s="87" t="s">
        <v>2925</v>
      </c>
      <c r="G1555" s="87"/>
      <c r="H1555" s="87"/>
      <c r="I1555" s="87"/>
      <c r="J1555" s="109"/>
      <c r="K1555" s="87"/>
      <c r="L1555" s="87" t="s">
        <v>4394</v>
      </c>
      <c r="M1555" s="48" t="s">
        <v>2972</v>
      </c>
      <c r="N1555" s="49" t="s">
        <v>2301</v>
      </c>
      <c r="O1555" s="76"/>
      <c r="P1555" s="76" t="str">
        <f t="shared" si="1014"/>
        <v/>
      </c>
      <c r="Q1555" s="88" t="s">
        <v>740</v>
      </c>
      <c r="R1555" s="49"/>
      <c r="S1555" s="76" t="s">
        <v>1854</v>
      </c>
      <c r="T1555" s="76" t="s">
        <v>17</v>
      </c>
      <c r="U1555" s="89"/>
      <c r="V1555" s="90">
        <v>1</v>
      </c>
      <c r="W1555" s="399">
        <f t="shared" si="1015"/>
        <v>581840</v>
      </c>
      <c r="X1555" s="171" t="s">
        <v>2921</v>
      </c>
      <c r="Y1555" s="289" t="s">
        <v>4575</v>
      </c>
      <c r="Z1555" s="512" t="s">
        <v>4575</v>
      </c>
      <c r="AA1555" s="512" t="s">
        <v>4575</v>
      </c>
      <c r="AB1555" s="512" t="s">
        <v>4576</v>
      </c>
      <c r="AC1555" s="295" t="str">
        <f t="shared" si="1008"/>
        <v/>
      </c>
      <c r="AD1555" s="132">
        <v>42872</v>
      </c>
      <c r="AE1555" s="132">
        <v>41362</v>
      </c>
      <c r="AF1555" s="132" t="str">
        <f t="shared" si="1016"/>
        <v/>
      </c>
      <c r="AG1555" s="132">
        <f t="shared" si="1034"/>
        <v>41362</v>
      </c>
      <c r="AH1555" s="132"/>
      <c r="AI1555" s="204"/>
      <c r="AJ1555" s="205"/>
      <c r="AK1555" s="211"/>
      <c r="AL1555" s="207"/>
      <c r="AM1555" s="208">
        <v>581840</v>
      </c>
      <c r="AN1555" s="93"/>
      <c r="AO1555" s="49" t="str">
        <f t="shared" si="1012"/>
        <v>静岡県駿東郡小山町用沢字相野１４４５－１８６（199）</v>
      </c>
      <c r="AP1555" s="208">
        <v>581840</v>
      </c>
      <c r="AQ1555" s="89"/>
      <c r="AR1555" s="93"/>
      <c r="AS1555" s="89"/>
      <c r="AT1555" s="93"/>
      <c r="AU1555" s="89"/>
      <c r="AV1555" s="93"/>
      <c r="AW1555" s="89"/>
      <c r="AX1555" s="94"/>
      <c r="AY1555" s="391">
        <f t="shared" si="1035"/>
        <v>0</v>
      </c>
      <c r="AZ1555" s="95">
        <f t="shared" si="1036"/>
        <v>581840</v>
      </c>
      <c r="BA1555" s="49" t="str">
        <f t="shared" si="1017"/>
        <v>静岡県駿東郡小山町用沢字相野１４４５－１８６（199）</v>
      </c>
      <c r="BB1555" s="48">
        <f t="shared" si="1013"/>
        <v>1</v>
      </c>
      <c r="BC1555" s="96" t="str">
        <f t="shared" si="1018"/>
        <v>有</v>
      </c>
      <c r="BD1555" s="89" t="str">
        <f t="shared" si="1007"/>
        <v/>
      </c>
      <c r="BE1555" s="97">
        <f t="shared" si="1019"/>
        <v>0</v>
      </c>
      <c r="BF1555" s="97">
        <f t="shared" si="1020"/>
        <v>0</v>
      </c>
      <c r="BG1555" s="97">
        <f t="shared" si="1021"/>
        <v>0</v>
      </c>
      <c r="BH1555" s="97">
        <f t="shared" si="1022"/>
        <v>0</v>
      </c>
      <c r="BI1555" s="97">
        <f t="shared" si="1023"/>
        <v>0</v>
      </c>
      <c r="BJ1555" s="97">
        <f t="shared" si="1024"/>
        <v>0</v>
      </c>
      <c r="BK1555" s="97">
        <f t="shared" si="1025"/>
        <v>0</v>
      </c>
      <c r="BL1555" s="97">
        <f t="shared" si="1026"/>
        <v>0</v>
      </c>
      <c r="BM1555" s="97">
        <f t="shared" si="1027"/>
        <v>0</v>
      </c>
      <c r="BN1555" s="97">
        <f t="shared" si="1028"/>
        <v>0</v>
      </c>
      <c r="BO1555" s="97">
        <f t="shared" si="1029"/>
        <v>0</v>
      </c>
      <c r="BP1555" s="97">
        <f t="shared" si="1030"/>
        <v>0</v>
      </c>
      <c r="BQ1555" s="97">
        <f t="shared" si="1031"/>
        <v>0</v>
      </c>
      <c r="BR1555" s="97">
        <f t="shared" si="1032"/>
        <v>0</v>
      </c>
      <c r="BS1555" s="98">
        <f t="shared" si="1033"/>
        <v>581840</v>
      </c>
      <c r="BT1555" s="183"/>
      <c r="BV1555" s="492" t="s">
        <v>4583</v>
      </c>
    </row>
    <row r="1556" spans="1:74" s="118" customFormat="1" ht="31.5" customHeight="1" x14ac:dyDescent="0.25">
      <c r="A1556" s="74">
        <v>22</v>
      </c>
      <c r="B1556" s="75">
        <v>1020</v>
      </c>
      <c r="C1556" s="49" t="s">
        <v>738</v>
      </c>
      <c r="D1556" s="76"/>
      <c r="E1556" s="48" t="s">
        <v>1070</v>
      </c>
      <c r="F1556" s="87" t="s">
        <v>2925</v>
      </c>
      <c r="G1556" s="87"/>
      <c r="H1556" s="87"/>
      <c r="I1556" s="87"/>
      <c r="J1556" s="109"/>
      <c r="K1556" s="87"/>
      <c r="L1556" s="87" t="s">
        <v>4396</v>
      </c>
      <c r="M1556" s="48" t="s">
        <v>2972</v>
      </c>
      <c r="N1556" s="49" t="s">
        <v>2301</v>
      </c>
      <c r="O1556" s="76"/>
      <c r="P1556" s="76" t="str">
        <f t="shared" si="1014"/>
        <v/>
      </c>
      <c r="Q1556" s="88" t="s">
        <v>740</v>
      </c>
      <c r="R1556" s="49"/>
      <c r="S1556" s="76" t="s">
        <v>1854</v>
      </c>
      <c r="T1556" s="76" t="s">
        <v>17</v>
      </c>
      <c r="U1556" s="89"/>
      <c r="V1556" s="90">
        <v>1</v>
      </c>
      <c r="W1556" s="399">
        <f t="shared" si="1015"/>
        <v>581840</v>
      </c>
      <c r="X1556" s="171" t="s">
        <v>2921</v>
      </c>
      <c r="Y1556" s="289" t="s">
        <v>4575</v>
      </c>
      <c r="Z1556" s="512" t="s">
        <v>4575</v>
      </c>
      <c r="AA1556" s="512" t="s">
        <v>4575</v>
      </c>
      <c r="AB1556" s="512" t="s">
        <v>4576</v>
      </c>
      <c r="AC1556" s="295" t="str">
        <f t="shared" si="1008"/>
        <v>【支払済】</v>
      </c>
      <c r="AD1556" s="132">
        <v>43523</v>
      </c>
      <c r="AE1556" s="132">
        <v>41362</v>
      </c>
      <c r="AF1556" s="132" t="str">
        <f t="shared" si="1016"/>
        <v/>
      </c>
      <c r="AG1556" s="132">
        <f t="shared" si="1034"/>
        <v>41362</v>
      </c>
      <c r="AH1556" s="132"/>
      <c r="AI1556" s="204"/>
      <c r="AJ1556" s="205"/>
      <c r="AK1556" s="211"/>
      <c r="AL1556" s="207"/>
      <c r="AM1556" s="208">
        <v>581840</v>
      </c>
      <c r="AN1556" s="93"/>
      <c r="AO1556" s="49" t="str">
        <f t="shared" si="1012"/>
        <v>静岡県駿東郡小山町用沢字相野１４４５－１８６（199）</v>
      </c>
      <c r="AP1556" s="208">
        <v>581840</v>
      </c>
      <c r="AQ1556" s="89">
        <v>43549</v>
      </c>
      <c r="AR1556" s="93">
        <v>581840</v>
      </c>
      <c r="AS1556" s="89"/>
      <c r="AT1556" s="93"/>
      <c r="AU1556" s="89"/>
      <c r="AV1556" s="93"/>
      <c r="AW1556" s="89"/>
      <c r="AX1556" s="94"/>
      <c r="AY1556" s="391">
        <f t="shared" si="1035"/>
        <v>581840</v>
      </c>
      <c r="AZ1556" s="95">
        <f t="shared" si="1036"/>
        <v>0</v>
      </c>
      <c r="BA1556" s="49" t="str">
        <f t="shared" si="1017"/>
        <v>静岡県駿東郡小山町用沢字相野１４４５－１８６（199）</v>
      </c>
      <c r="BB1556" s="48">
        <f t="shared" si="1013"/>
        <v>1</v>
      </c>
      <c r="BC1556" s="96" t="str">
        <f t="shared" si="1018"/>
        <v>有</v>
      </c>
      <c r="BD1556" s="89" t="str">
        <f t="shared" si="1007"/>
        <v>【支払済】</v>
      </c>
      <c r="BE1556" s="97">
        <f t="shared" si="1019"/>
        <v>0</v>
      </c>
      <c r="BF1556" s="97">
        <f t="shared" si="1020"/>
        <v>0</v>
      </c>
      <c r="BG1556" s="97">
        <f t="shared" si="1021"/>
        <v>0</v>
      </c>
      <c r="BH1556" s="97">
        <f t="shared" si="1022"/>
        <v>0</v>
      </c>
      <c r="BI1556" s="97">
        <f t="shared" si="1023"/>
        <v>0</v>
      </c>
      <c r="BJ1556" s="97">
        <f t="shared" si="1024"/>
        <v>0</v>
      </c>
      <c r="BK1556" s="97">
        <f t="shared" si="1025"/>
        <v>0</v>
      </c>
      <c r="BL1556" s="97">
        <f t="shared" si="1026"/>
        <v>0</v>
      </c>
      <c r="BM1556" s="97">
        <f t="shared" si="1027"/>
        <v>0</v>
      </c>
      <c r="BN1556" s="97">
        <f t="shared" si="1028"/>
        <v>0</v>
      </c>
      <c r="BO1556" s="97">
        <f t="shared" si="1029"/>
        <v>0</v>
      </c>
      <c r="BP1556" s="97">
        <f t="shared" si="1030"/>
        <v>0</v>
      </c>
      <c r="BQ1556" s="97">
        <f t="shared" si="1031"/>
        <v>0</v>
      </c>
      <c r="BR1556" s="97">
        <f t="shared" si="1032"/>
        <v>0</v>
      </c>
      <c r="BS1556" s="98">
        <f t="shared" si="1033"/>
        <v>0</v>
      </c>
      <c r="BT1556" s="183"/>
      <c r="BV1556" s="492" t="s">
        <v>4583</v>
      </c>
    </row>
    <row r="1557" spans="1:74" ht="31.5" customHeight="1" x14ac:dyDescent="0.25">
      <c r="A1557" s="74">
        <v>22</v>
      </c>
      <c r="B1557" s="75">
        <v>440</v>
      </c>
      <c r="C1557" s="49" t="s">
        <v>726</v>
      </c>
      <c r="D1557" s="76"/>
      <c r="E1557" s="48" t="s">
        <v>1138</v>
      </c>
      <c r="F1557" s="87" t="s">
        <v>2395</v>
      </c>
      <c r="G1557" s="87"/>
      <c r="H1557" s="87"/>
      <c r="I1557" s="87"/>
      <c r="J1557" s="109"/>
      <c r="K1557" s="87"/>
      <c r="L1557" s="87" t="s">
        <v>4399</v>
      </c>
      <c r="M1557" s="48" t="s">
        <v>2371</v>
      </c>
      <c r="N1557" s="49" t="s">
        <v>4587</v>
      </c>
      <c r="O1557" s="76" t="s">
        <v>3745</v>
      </c>
      <c r="P1557" s="76" t="str">
        <f t="shared" si="1014"/>
        <v/>
      </c>
      <c r="Q1557" s="88" t="s">
        <v>731</v>
      </c>
      <c r="R1557" s="49"/>
      <c r="S1557" s="76" t="s">
        <v>1854</v>
      </c>
      <c r="T1557" s="76" t="s">
        <v>17</v>
      </c>
      <c r="U1557" s="89"/>
      <c r="V1557" s="90">
        <v>1</v>
      </c>
      <c r="W1557" s="399">
        <f t="shared" si="1015"/>
        <v>164458</v>
      </c>
      <c r="X1557" s="188" t="s">
        <v>2446</v>
      </c>
      <c r="Y1557" s="289" t="s">
        <v>4575</v>
      </c>
      <c r="Z1557" s="512" t="s">
        <v>4575</v>
      </c>
      <c r="AA1557" s="512" t="s">
        <v>4575</v>
      </c>
      <c r="AB1557" s="512" t="s">
        <v>4576</v>
      </c>
      <c r="AC1557" s="295" t="str">
        <f t="shared" si="1008"/>
        <v/>
      </c>
      <c r="AD1557" s="132">
        <v>43571</v>
      </c>
      <c r="AE1557" s="132">
        <v>41712</v>
      </c>
      <c r="AF1557" s="132" t="str">
        <f t="shared" si="1016"/>
        <v/>
      </c>
      <c r="AG1557" s="132">
        <f t="shared" si="1034"/>
        <v>41712</v>
      </c>
      <c r="AH1557" s="132"/>
      <c r="AI1557" s="204" t="s">
        <v>2345</v>
      </c>
      <c r="AJ1557" s="205">
        <v>43567</v>
      </c>
      <c r="AK1557" s="211">
        <v>164458</v>
      </c>
      <c r="AL1557" s="226">
        <v>164458</v>
      </c>
      <c r="AM1557" s="208">
        <v>164458</v>
      </c>
      <c r="AN1557" s="93"/>
      <c r="AO1557" s="49" t="str">
        <f t="shared" si="1012"/>
        <v>静岡県裾野市須山２２５５－３６４５、２２５５－４６５４</v>
      </c>
      <c r="AP1557" s="208">
        <v>164458</v>
      </c>
      <c r="AQ1557" s="89"/>
      <c r="AR1557" s="93"/>
      <c r="AS1557" s="89"/>
      <c r="AT1557" s="93"/>
      <c r="AU1557" s="89"/>
      <c r="AV1557" s="93"/>
      <c r="AW1557" s="89"/>
      <c r="AX1557" s="94"/>
      <c r="AY1557" s="391">
        <f t="shared" si="1035"/>
        <v>0</v>
      </c>
      <c r="AZ1557" s="95">
        <f t="shared" si="1036"/>
        <v>164458</v>
      </c>
      <c r="BA1557" s="49" t="str">
        <f t="shared" si="1017"/>
        <v>静岡県裾野市須山２２５５－３６４５、２２５５－４６５４</v>
      </c>
      <c r="BB1557" s="48">
        <f t="shared" si="1013"/>
        <v>1</v>
      </c>
      <c r="BC1557" s="96" t="str">
        <f t="shared" si="1018"/>
        <v>有</v>
      </c>
      <c r="BD1557" s="89" t="str">
        <f t="shared" si="1007"/>
        <v/>
      </c>
      <c r="BE1557" s="97">
        <f t="shared" si="1019"/>
        <v>0</v>
      </c>
      <c r="BF1557" s="97">
        <f t="shared" si="1020"/>
        <v>0</v>
      </c>
      <c r="BG1557" s="97">
        <f t="shared" si="1021"/>
        <v>0</v>
      </c>
      <c r="BH1557" s="97">
        <f t="shared" si="1022"/>
        <v>0</v>
      </c>
      <c r="BI1557" s="97">
        <f t="shared" si="1023"/>
        <v>0</v>
      </c>
      <c r="BJ1557" s="97">
        <f t="shared" si="1024"/>
        <v>0</v>
      </c>
      <c r="BK1557" s="97">
        <f t="shared" si="1025"/>
        <v>0</v>
      </c>
      <c r="BL1557" s="97">
        <f t="shared" si="1026"/>
        <v>0</v>
      </c>
      <c r="BM1557" s="97">
        <f t="shared" si="1027"/>
        <v>0</v>
      </c>
      <c r="BN1557" s="97">
        <f t="shared" si="1028"/>
        <v>0</v>
      </c>
      <c r="BO1557" s="97">
        <f t="shared" si="1029"/>
        <v>0</v>
      </c>
      <c r="BP1557" s="97">
        <f t="shared" si="1030"/>
        <v>0</v>
      </c>
      <c r="BQ1557" s="97">
        <f t="shared" si="1031"/>
        <v>0</v>
      </c>
      <c r="BR1557" s="97">
        <f t="shared" si="1032"/>
        <v>0</v>
      </c>
      <c r="BS1557" s="98">
        <f t="shared" si="1033"/>
        <v>164458</v>
      </c>
      <c r="BT1557" s="183"/>
      <c r="BU1557" s="118"/>
      <c r="BV1557" s="492" t="s">
        <v>4581</v>
      </c>
    </row>
    <row r="1558" spans="1:74" ht="31.5" customHeight="1" x14ac:dyDescent="0.25">
      <c r="A1558" s="74">
        <v>22</v>
      </c>
      <c r="B1558" s="75">
        <v>440</v>
      </c>
      <c r="C1558" s="49" t="s">
        <v>726</v>
      </c>
      <c r="D1558" s="76"/>
      <c r="E1558" s="48" t="s">
        <v>1138</v>
      </c>
      <c r="F1558" s="87" t="s">
        <v>2395</v>
      </c>
      <c r="G1558" s="87"/>
      <c r="H1558" s="87"/>
      <c r="I1558" s="87"/>
      <c r="J1558" s="109"/>
      <c r="K1558" s="87"/>
      <c r="L1558" s="87" t="s">
        <v>4397</v>
      </c>
      <c r="M1558" s="48" t="s">
        <v>2371</v>
      </c>
      <c r="N1558" s="49" t="s">
        <v>1646</v>
      </c>
      <c r="O1558" s="76" t="s">
        <v>3745</v>
      </c>
      <c r="P1558" s="76" t="str">
        <f t="shared" si="1014"/>
        <v/>
      </c>
      <c r="Q1558" s="88" t="s">
        <v>731</v>
      </c>
      <c r="R1558" s="49"/>
      <c r="S1558" s="76" t="s">
        <v>1854</v>
      </c>
      <c r="T1558" s="76" t="s">
        <v>17</v>
      </c>
      <c r="U1558" s="89"/>
      <c r="V1558" s="90">
        <v>1</v>
      </c>
      <c r="W1558" s="399">
        <f t="shared" si="1015"/>
        <v>164458</v>
      </c>
      <c r="X1558" s="188" t="s">
        <v>2446</v>
      </c>
      <c r="Y1558" s="289" t="s">
        <v>4575</v>
      </c>
      <c r="Z1558" s="512" t="s">
        <v>4575</v>
      </c>
      <c r="AA1558" s="512" t="s">
        <v>4575</v>
      </c>
      <c r="AB1558" s="512" t="s">
        <v>4576</v>
      </c>
      <c r="AC1558" s="295" t="str">
        <f t="shared" si="1008"/>
        <v/>
      </c>
      <c r="AD1558" s="132">
        <v>43537</v>
      </c>
      <c r="AE1558" s="132">
        <v>41712</v>
      </c>
      <c r="AF1558" s="132" t="str">
        <f t="shared" si="1016"/>
        <v/>
      </c>
      <c r="AG1558" s="132">
        <f t="shared" si="1034"/>
        <v>41712</v>
      </c>
      <c r="AH1558" s="132"/>
      <c r="AI1558" s="204" t="s">
        <v>2345</v>
      </c>
      <c r="AJ1558" s="205">
        <v>43567</v>
      </c>
      <c r="AK1558" s="211">
        <v>164458</v>
      </c>
      <c r="AL1558" s="226">
        <v>164458</v>
      </c>
      <c r="AM1558" s="208">
        <v>164458</v>
      </c>
      <c r="AN1558" s="93"/>
      <c r="AO1558" s="49" t="str">
        <f t="shared" si="1012"/>
        <v>静岡県裾野市須山２２５５－３６４５、２２５５－４６５４</v>
      </c>
      <c r="AP1558" s="208">
        <v>164458</v>
      </c>
      <c r="AQ1558" s="89"/>
      <c r="AR1558" s="93"/>
      <c r="AS1558" s="89"/>
      <c r="AT1558" s="93"/>
      <c r="AU1558" s="89"/>
      <c r="AV1558" s="93"/>
      <c r="AW1558" s="89"/>
      <c r="AX1558" s="94"/>
      <c r="AY1558" s="391">
        <f t="shared" si="1035"/>
        <v>0</v>
      </c>
      <c r="AZ1558" s="95">
        <f t="shared" si="1036"/>
        <v>164458</v>
      </c>
      <c r="BA1558" s="49" t="str">
        <f t="shared" si="1017"/>
        <v>静岡県裾野市須山２２５５－３６４５、２２５５－４６５４</v>
      </c>
      <c r="BB1558" s="48">
        <f t="shared" si="1013"/>
        <v>1</v>
      </c>
      <c r="BC1558" s="96" t="str">
        <f t="shared" si="1018"/>
        <v>有</v>
      </c>
      <c r="BD1558" s="89" t="str">
        <f t="shared" si="1007"/>
        <v/>
      </c>
      <c r="BE1558" s="97">
        <f t="shared" si="1019"/>
        <v>0</v>
      </c>
      <c r="BF1558" s="97">
        <f t="shared" si="1020"/>
        <v>0</v>
      </c>
      <c r="BG1558" s="97">
        <f t="shared" si="1021"/>
        <v>0</v>
      </c>
      <c r="BH1558" s="97">
        <f t="shared" si="1022"/>
        <v>0</v>
      </c>
      <c r="BI1558" s="97">
        <f t="shared" si="1023"/>
        <v>0</v>
      </c>
      <c r="BJ1558" s="97">
        <f t="shared" si="1024"/>
        <v>0</v>
      </c>
      <c r="BK1558" s="97">
        <f t="shared" si="1025"/>
        <v>0</v>
      </c>
      <c r="BL1558" s="97">
        <f t="shared" si="1026"/>
        <v>0</v>
      </c>
      <c r="BM1558" s="97">
        <f t="shared" si="1027"/>
        <v>0</v>
      </c>
      <c r="BN1558" s="97">
        <f t="shared" si="1028"/>
        <v>0</v>
      </c>
      <c r="BO1558" s="97">
        <f t="shared" si="1029"/>
        <v>0</v>
      </c>
      <c r="BP1558" s="97">
        <f t="shared" si="1030"/>
        <v>0</v>
      </c>
      <c r="BQ1558" s="97">
        <f t="shared" si="1031"/>
        <v>0</v>
      </c>
      <c r="BR1558" s="97">
        <f t="shared" si="1032"/>
        <v>0</v>
      </c>
      <c r="BS1558" s="98">
        <f t="shared" si="1033"/>
        <v>164458</v>
      </c>
      <c r="BT1558" s="183"/>
      <c r="BU1558" s="118"/>
      <c r="BV1558" s="492" t="s">
        <v>4581</v>
      </c>
    </row>
    <row r="1559" spans="1:74" ht="31.5" customHeight="1" x14ac:dyDescent="0.25">
      <c r="A1559" s="74">
        <v>22</v>
      </c>
      <c r="B1559" s="75">
        <v>440</v>
      </c>
      <c r="C1559" s="49" t="s">
        <v>726</v>
      </c>
      <c r="D1559" s="76"/>
      <c r="E1559" s="48" t="s">
        <v>1138</v>
      </c>
      <c r="F1559" s="87" t="s">
        <v>2395</v>
      </c>
      <c r="G1559" s="87"/>
      <c r="H1559" s="87"/>
      <c r="I1559" s="87"/>
      <c r="J1559" s="109"/>
      <c r="K1559" s="87"/>
      <c r="L1559" s="87" t="s">
        <v>4398</v>
      </c>
      <c r="M1559" s="48" t="s">
        <v>2371</v>
      </c>
      <c r="N1559" s="49" t="s">
        <v>1646</v>
      </c>
      <c r="O1559" s="76" t="s">
        <v>3745</v>
      </c>
      <c r="P1559" s="76" t="str">
        <f t="shared" si="1014"/>
        <v/>
      </c>
      <c r="Q1559" s="88" t="s">
        <v>731</v>
      </c>
      <c r="R1559" s="49"/>
      <c r="S1559" s="76" t="s">
        <v>1854</v>
      </c>
      <c r="T1559" s="76" t="s">
        <v>17</v>
      </c>
      <c r="U1559" s="89"/>
      <c r="V1559" s="90">
        <v>1</v>
      </c>
      <c r="W1559" s="399">
        <f t="shared" si="1015"/>
        <v>79058</v>
      </c>
      <c r="X1559" s="188" t="s">
        <v>2446</v>
      </c>
      <c r="Y1559" s="289" t="s">
        <v>4575</v>
      </c>
      <c r="Z1559" s="512" t="s">
        <v>4575</v>
      </c>
      <c r="AA1559" s="512" t="s">
        <v>4575</v>
      </c>
      <c r="AB1559" s="512" t="s">
        <v>4576</v>
      </c>
      <c r="AC1559" s="295" t="str">
        <f t="shared" si="1008"/>
        <v>【支払済】</v>
      </c>
      <c r="AD1559" s="132">
        <v>42817</v>
      </c>
      <c r="AE1559" s="132">
        <v>41712</v>
      </c>
      <c r="AF1559" s="132" t="str">
        <f t="shared" si="1016"/>
        <v/>
      </c>
      <c r="AG1559" s="132">
        <f t="shared" si="1034"/>
        <v>41712</v>
      </c>
      <c r="AH1559" s="132"/>
      <c r="AI1559" s="204" t="s">
        <v>2345</v>
      </c>
      <c r="AJ1559" s="205">
        <v>43567</v>
      </c>
      <c r="AK1559" s="211">
        <v>164458</v>
      </c>
      <c r="AL1559" s="226">
        <v>164458</v>
      </c>
      <c r="AM1559" s="208">
        <v>79058</v>
      </c>
      <c r="AN1559" s="93"/>
      <c r="AO1559" s="49" t="str">
        <f t="shared" si="1012"/>
        <v>静岡県裾野市須山２２５５－３６４５、２２５５－４６５４</v>
      </c>
      <c r="AP1559" s="208">
        <v>79058</v>
      </c>
      <c r="AQ1559" s="89">
        <v>43601</v>
      </c>
      <c r="AR1559" s="93">
        <v>79058</v>
      </c>
      <c r="AS1559" s="89"/>
      <c r="AT1559" s="93"/>
      <c r="AU1559" s="89"/>
      <c r="AV1559" s="93"/>
      <c r="AW1559" s="89"/>
      <c r="AX1559" s="94"/>
      <c r="AY1559" s="391">
        <f t="shared" si="1035"/>
        <v>79058</v>
      </c>
      <c r="AZ1559" s="95">
        <f t="shared" si="1036"/>
        <v>0</v>
      </c>
      <c r="BA1559" s="49" t="str">
        <f t="shared" si="1017"/>
        <v>静岡県裾野市須山２２５５－３６４５、２２５５－４６５４</v>
      </c>
      <c r="BB1559" s="48">
        <f t="shared" si="1013"/>
        <v>1</v>
      </c>
      <c r="BC1559" s="96" t="str">
        <f t="shared" si="1018"/>
        <v>有</v>
      </c>
      <c r="BD1559" s="89" t="str">
        <f t="shared" si="1007"/>
        <v>【支払済】</v>
      </c>
      <c r="BE1559" s="97">
        <f t="shared" si="1019"/>
        <v>0</v>
      </c>
      <c r="BF1559" s="97">
        <f t="shared" si="1020"/>
        <v>0</v>
      </c>
      <c r="BG1559" s="97">
        <f t="shared" si="1021"/>
        <v>0</v>
      </c>
      <c r="BH1559" s="97">
        <f t="shared" si="1022"/>
        <v>0</v>
      </c>
      <c r="BI1559" s="97">
        <f t="shared" si="1023"/>
        <v>0</v>
      </c>
      <c r="BJ1559" s="97">
        <f t="shared" si="1024"/>
        <v>0</v>
      </c>
      <c r="BK1559" s="97">
        <f t="shared" si="1025"/>
        <v>0</v>
      </c>
      <c r="BL1559" s="97">
        <f t="shared" si="1026"/>
        <v>0</v>
      </c>
      <c r="BM1559" s="97">
        <f t="shared" si="1027"/>
        <v>0</v>
      </c>
      <c r="BN1559" s="97">
        <f t="shared" si="1028"/>
        <v>0</v>
      </c>
      <c r="BO1559" s="97">
        <f t="shared" si="1029"/>
        <v>0</v>
      </c>
      <c r="BP1559" s="97">
        <f t="shared" si="1030"/>
        <v>0</v>
      </c>
      <c r="BQ1559" s="97">
        <f t="shared" si="1031"/>
        <v>0</v>
      </c>
      <c r="BR1559" s="97">
        <f t="shared" si="1032"/>
        <v>0</v>
      </c>
      <c r="BS1559" s="98">
        <f t="shared" si="1033"/>
        <v>0</v>
      </c>
      <c r="BT1559" s="183"/>
      <c r="BU1559" s="118"/>
      <c r="BV1559" s="492" t="s">
        <v>4581</v>
      </c>
    </row>
    <row r="1560" spans="1:74" ht="31.5" customHeight="1" x14ac:dyDescent="0.25">
      <c r="A1560" s="74">
        <v>22</v>
      </c>
      <c r="B1560" s="75">
        <v>440</v>
      </c>
      <c r="C1560" s="49" t="s">
        <v>726</v>
      </c>
      <c r="D1560" s="76"/>
      <c r="E1560" s="48" t="s">
        <v>1138</v>
      </c>
      <c r="F1560" s="87" t="s">
        <v>2395</v>
      </c>
      <c r="G1560" s="87"/>
      <c r="H1560" s="87"/>
      <c r="I1560" s="87"/>
      <c r="J1560" s="109"/>
      <c r="K1560" s="87"/>
      <c r="L1560" s="87" t="s">
        <v>4398</v>
      </c>
      <c r="M1560" s="48" t="s">
        <v>2371</v>
      </c>
      <c r="N1560" s="49" t="s">
        <v>1646</v>
      </c>
      <c r="O1560" s="76" t="s">
        <v>3745</v>
      </c>
      <c r="P1560" s="76" t="str">
        <f t="shared" si="1014"/>
        <v/>
      </c>
      <c r="Q1560" s="88" t="s">
        <v>731</v>
      </c>
      <c r="R1560" s="49"/>
      <c r="S1560" s="76" t="s">
        <v>1854</v>
      </c>
      <c r="T1560" s="76" t="s">
        <v>17</v>
      </c>
      <c r="U1560" s="89"/>
      <c r="V1560" s="90">
        <v>1</v>
      </c>
      <c r="W1560" s="399">
        <f t="shared" si="1015"/>
        <v>85400</v>
      </c>
      <c r="X1560" s="188" t="s">
        <v>2446</v>
      </c>
      <c r="Y1560" s="289" t="s">
        <v>4575</v>
      </c>
      <c r="Z1560" s="512" t="s">
        <v>4575</v>
      </c>
      <c r="AA1560" s="512" t="s">
        <v>4575</v>
      </c>
      <c r="AB1560" s="512" t="s">
        <v>4576</v>
      </c>
      <c r="AC1560" s="295" t="str">
        <f t="shared" si="1008"/>
        <v>【支払済】</v>
      </c>
      <c r="AD1560" s="132">
        <v>42817</v>
      </c>
      <c r="AE1560" s="132">
        <v>41712</v>
      </c>
      <c r="AF1560" s="132" t="str">
        <f t="shared" si="1016"/>
        <v/>
      </c>
      <c r="AG1560" s="132">
        <f t="shared" si="1034"/>
        <v>41712</v>
      </c>
      <c r="AH1560" s="132"/>
      <c r="AI1560" s="204" t="s">
        <v>2345</v>
      </c>
      <c r="AJ1560" s="205">
        <v>43567</v>
      </c>
      <c r="AK1560" s="211">
        <v>164458</v>
      </c>
      <c r="AL1560" s="226">
        <v>164458</v>
      </c>
      <c r="AM1560" s="208">
        <v>85400</v>
      </c>
      <c r="AN1560" s="93"/>
      <c r="AO1560" s="49" t="str">
        <f t="shared" si="1012"/>
        <v>静岡県裾野市須山２２５５－３６４５、２２５５－４６５４</v>
      </c>
      <c r="AP1560" s="208">
        <v>85400</v>
      </c>
      <c r="AQ1560" s="89">
        <v>43601</v>
      </c>
      <c r="AR1560" s="93">
        <v>85400</v>
      </c>
      <c r="AS1560" s="89"/>
      <c r="AT1560" s="93"/>
      <c r="AU1560" s="89"/>
      <c r="AV1560" s="93"/>
      <c r="AW1560" s="89"/>
      <c r="AX1560" s="94"/>
      <c r="AY1560" s="391">
        <f t="shared" si="1035"/>
        <v>85400</v>
      </c>
      <c r="AZ1560" s="95">
        <f t="shared" si="1036"/>
        <v>0</v>
      </c>
      <c r="BA1560" s="49" t="str">
        <f t="shared" si="1017"/>
        <v>静岡県裾野市須山２２５５－３６４５、２２５５－４６５４</v>
      </c>
      <c r="BB1560" s="48">
        <f t="shared" si="1013"/>
        <v>1</v>
      </c>
      <c r="BC1560" s="96" t="str">
        <f t="shared" si="1018"/>
        <v>有</v>
      </c>
      <c r="BD1560" s="89" t="str">
        <f t="shared" si="1007"/>
        <v>【支払済】</v>
      </c>
      <c r="BE1560" s="97">
        <f t="shared" si="1019"/>
        <v>0</v>
      </c>
      <c r="BF1560" s="97">
        <f t="shared" si="1020"/>
        <v>0</v>
      </c>
      <c r="BG1560" s="97">
        <f t="shared" si="1021"/>
        <v>0</v>
      </c>
      <c r="BH1560" s="97">
        <f t="shared" si="1022"/>
        <v>0</v>
      </c>
      <c r="BI1560" s="97">
        <f t="shared" si="1023"/>
        <v>0</v>
      </c>
      <c r="BJ1560" s="97">
        <f t="shared" si="1024"/>
        <v>0</v>
      </c>
      <c r="BK1560" s="97">
        <f t="shared" si="1025"/>
        <v>0</v>
      </c>
      <c r="BL1560" s="97">
        <f t="shared" si="1026"/>
        <v>0</v>
      </c>
      <c r="BM1560" s="97">
        <f t="shared" si="1027"/>
        <v>0</v>
      </c>
      <c r="BN1560" s="97">
        <f t="shared" si="1028"/>
        <v>0</v>
      </c>
      <c r="BO1560" s="97">
        <f t="shared" si="1029"/>
        <v>0</v>
      </c>
      <c r="BP1560" s="97">
        <f t="shared" si="1030"/>
        <v>0</v>
      </c>
      <c r="BQ1560" s="97">
        <f t="shared" si="1031"/>
        <v>0</v>
      </c>
      <c r="BR1560" s="97">
        <f t="shared" si="1032"/>
        <v>0</v>
      </c>
      <c r="BS1560" s="98">
        <f t="shared" si="1033"/>
        <v>0</v>
      </c>
      <c r="BT1560" s="183"/>
      <c r="BU1560" s="118"/>
      <c r="BV1560" s="492" t="s">
        <v>4581</v>
      </c>
    </row>
    <row r="1561" spans="1:74" ht="31.5" customHeight="1" x14ac:dyDescent="0.25">
      <c r="A1561" s="74">
        <v>22</v>
      </c>
      <c r="B1561" s="75">
        <v>440</v>
      </c>
      <c r="C1561" s="49" t="s">
        <v>726</v>
      </c>
      <c r="D1561" s="76"/>
      <c r="E1561" s="48" t="s">
        <v>1138</v>
      </c>
      <c r="F1561" s="87" t="s">
        <v>2395</v>
      </c>
      <c r="G1561" s="87"/>
      <c r="H1561" s="87"/>
      <c r="I1561" s="87"/>
      <c r="J1561" s="109"/>
      <c r="K1561" s="87"/>
      <c r="L1561" s="87" t="s">
        <v>4400</v>
      </c>
      <c r="M1561" s="48" t="s">
        <v>2371</v>
      </c>
      <c r="N1561" s="49" t="s">
        <v>1646</v>
      </c>
      <c r="O1561" s="76" t="s">
        <v>3745</v>
      </c>
      <c r="P1561" s="76" t="str">
        <f t="shared" si="1014"/>
        <v/>
      </c>
      <c r="Q1561" s="88" t="s">
        <v>731</v>
      </c>
      <c r="R1561" s="49"/>
      <c r="S1561" s="76" t="s">
        <v>1854</v>
      </c>
      <c r="T1561" s="76" t="s">
        <v>17</v>
      </c>
      <c r="U1561" s="89"/>
      <c r="V1561" s="90">
        <v>1</v>
      </c>
      <c r="W1561" s="399">
        <f t="shared" si="1015"/>
        <v>336528</v>
      </c>
      <c r="X1561" s="188" t="s">
        <v>2446</v>
      </c>
      <c r="Y1561" s="289" t="s">
        <v>4575</v>
      </c>
      <c r="Z1561" s="512" t="s">
        <v>4575</v>
      </c>
      <c r="AA1561" s="512" t="s">
        <v>4575</v>
      </c>
      <c r="AB1561" s="512" t="s">
        <v>4576</v>
      </c>
      <c r="AC1561" s="295" t="str">
        <f t="shared" si="1008"/>
        <v/>
      </c>
      <c r="AD1561" s="132">
        <v>42803</v>
      </c>
      <c r="AE1561" s="132">
        <v>41712</v>
      </c>
      <c r="AF1561" s="132" t="str">
        <f t="shared" si="1016"/>
        <v/>
      </c>
      <c r="AG1561" s="132">
        <f t="shared" si="1034"/>
        <v>41712</v>
      </c>
      <c r="AH1561" s="132"/>
      <c r="AI1561" s="204" t="s">
        <v>2345</v>
      </c>
      <c r="AJ1561" s="205">
        <v>43567</v>
      </c>
      <c r="AK1561" s="211">
        <v>164458</v>
      </c>
      <c r="AL1561" s="226">
        <v>164458</v>
      </c>
      <c r="AM1561" s="208">
        <v>336528</v>
      </c>
      <c r="AN1561" s="93"/>
      <c r="AO1561" s="49" t="str">
        <f t="shared" si="1012"/>
        <v>静岡県裾野市須山２２５５－３６４５、２２５５－４６５４</v>
      </c>
      <c r="AP1561" s="208">
        <v>336528</v>
      </c>
      <c r="AQ1561" s="89"/>
      <c r="AR1561" s="93"/>
      <c r="AS1561" s="89"/>
      <c r="AT1561" s="93"/>
      <c r="AU1561" s="89"/>
      <c r="AV1561" s="93"/>
      <c r="AW1561" s="89"/>
      <c r="AX1561" s="94"/>
      <c r="AY1561" s="391">
        <f t="shared" si="1035"/>
        <v>0</v>
      </c>
      <c r="AZ1561" s="95">
        <f t="shared" si="1036"/>
        <v>336528</v>
      </c>
      <c r="BA1561" s="49" t="str">
        <f t="shared" si="1017"/>
        <v>静岡県裾野市須山２２５５－３６４５、２２５５－４６５４</v>
      </c>
      <c r="BB1561" s="48">
        <f t="shared" si="1013"/>
        <v>1</v>
      </c>
      <c r="BC1561" s="96" t="str">
        <f t="shared" si="1018"/>
        <v>有</v>
      </c>
      <c r="BD1561" s="89" t="str">
        <f t="shared" si="1007"/>
        <v/>
      </c>
      <c r="BE1561" s="97">
        <f t="shared" si="1019"/>
        <v>0</v>
      </c>
      <c r="BF1561" s="97">
        <f t="shared" si="1020"/>
        <v>0</v>
      </c>
      <c r="BG1561" s="97">
        <f t="shared" si="1021"/>
        <v>0</v>
      </c>
      <c r="BH1561" s="97">
        <f t="shared" si="1022"/>
        <v>0</v>
      </c>
      <c r="BI1561" s="97">
        <f t="shared" si="1023"/>
        <v>0</v>
      </c>
      <c r="BJ1561" s="97">
        <f t="shared" si="1024"/>
        <v>0</v>
      </c>
      <c r="BK1561" s="97">
        <f t="shared" si="1025"/>
        <v>0</v>
      </c>
      <c r="BL1561" s="97">
        <f t="shared" si="1026"/>
        <v>0</v>
      </c>
      <c r="BM1561" s="97">
        <f t="shared" si="1027"/>
        <v>0</v>
      </c>
      <c r="BN1561" s="97">
        <f t="shared" si="1028"/>
        <v>0</v>
      </c>
      <c r="BO1561" s="97">
        <f t="shared" si="1029"/>
        <v>0</v>
      </c>
      <c r="BP1561" s="97">
        <f t="shared" si="1030"/>
        <v>0</v>
      </c>
      <c r="BQ1561" s="97">
        <f t="shared" si="1031"/>
        <v>0</v>
      </c>
      <c r="BR1561" s="97">
        <f t="shared" si="1032"/>
        <v>0</v>
      </c>
      <c r="BS1561" s="98">
        <f t="shared" si="1033"/>
        <v>336528</v>
      </c>
      <c r="BT1561" s="183"/>
      <c r="BU1561" s="118"/>
      <c r="BV1561" s="492" t="s">
        <v>4581</v>
      </c>
    </row>
    <row r="1562" spans="1:74" ht="31.5" customHeight="1" x14ac:dyDescent="0.25">
      <c r="A1562" s="74">
        <v>22</v>
      </c>
      <c r="B1562" s="75"/>
      <c r="C1562" s="126" t="s">
        <v>4402</v>
      </c>
      <c r="D1562" s="349"/>
      <c r="E1562" s="349"/>
      <c r="F1562" s="315" t="s">
        <v>4403</v>
      </c>
      <c r="G1562" s="315"/>
      <c r="H1562" s="315"/>
      <c r="I1562" s="315"/>
      <c r="J1562" s="315"/>
      <c r="K1562" s="315"/>
      <c r="L1562" s="315" t="s">
        <v>4404</v>
      </c>
      <c r="M1562" s="350"/>
      <c r="N1562" s="384" t="s">
        <v>4405</v>
      </c>
      <c r="O1562" s="348"/>
      <c r="P1562" s="349" t="str">
        <f t="shared" si="1014"/>
        <v/>
      </c>
      <c r="Q1562" s="348"/>
      <c r="R1562" s="351"/>
      <c r="S1562" s="352" t="s">
        <v>4406</v>
      </c>
      <c r="T1562" s="349" t="s">
        <v>4345</v>
      </c>
      <c r="U1562" s="253"/>
      <c r="V1562" s="353">
        <v>3</v>
      </c>
      <c r="W1562" s="406"/>
      <c r="X1562" s="354"/>
      <c r="Y1562" s="10" t="s">
        <v>4575</v>
      </c>
      <c r="Z1562" s="513" t="s">
        <v>4575</v>
      </c>
      <c r="AA1562" s="513" t="s">
        <v>4575</v>
      </c>
      <c r="AB1562" s="513" t="s">
        <v>4576</v>
      </c>
      <c r="AC1562" s="290" t="str">
        <f t="shared" si="1008"/>
        <v>【支払済】</v>
      </c>
      <c r="AD1562" s="253">
        <v>43516</v>
      </c>
      <c r="AE1562" s="253">
        <v>42766</v>
      </c>
      <c r="AF1562" s="253"/>
      <c r="AG1562" s="253">
        <f t="shared" si="1034"/>
        <v>42766</v>
      </c>
      <c r="AH1562" s="253"/>
      <c r="AI1562" s="253"/>
      <c r="AJ1562" s="253"/>
      <c r="AK1562" s="253"/>
      <c r="AL1562" s="254"/>
      <c r="AM1562" s="93">
        <v>1952000</v>
      </c>
      <c r="AN1562" s="93"/>
      <c r="AO1562" s="103" t="str">
        <f t="shared" si="1012"/>
        <v>静岡県浜松市西区大山町3353-1</v>
      </c>
      <c r="AP1562" s="391">
        <v>1952000</v>
      </c>
      <c r="AQ1562" s="89" t="s">
        <v>4407</v>
      </c>
      <c r="AR1562" s="93">
        <v>1952000</v>
      </c>
      <c r="AS1562" s="89"/>
      <c r="AT1562" s="93"/>
      <c r="AU1562" s="89"/>
      <c r="AV1562" s="93"/>
      <c r="AW1562" s="107"/>
      <c r="AX1562" s="103"/>
      <c r="AY1562" s="391">
        <f t="shared" si="1035"/>
        <v>1952000</v>
      </c>
      <c r="AZ1562" s="95">
        <f t="shared" si="1036"/>
        <v>0</v>
      </c>
      <c r="BA1562" s="103" t="str">
        <f t="shared" si="1017"/>
        <v>静岡県浜松市西区大山町3353-1</v>
      </c>
      <c r="BB1562" s="48">
        <f t="shared" si="1013"/>
        <v>3</v>
      </c>
      <c r="BC1562" s="90"/>
      <c r="BD1562" s="89"/>
      <c r="BE1562" s="103"/>
      <c r="BF1562" s="103"/>
      <c r="BG1562" s="103"/>
      <c r="BH1562" s="103"/>
      <c r="BI1562" s="103"/>
      <c r="BJ1562" s="103"/>
      <c r="BK1562" s="103"/>
      <c r="BL1562" s="103"/>
      <c r="BM1562" s="103"/>
      <c r="BN1562" s="103"/>
      <c r="BO1562" s="103"/>
      <c r="BP1562" s="103"/>
      <c r="BQ1562" s="103"/>
      <c r="BR1562" s="103"/>
      <c r="BS1562" s="103"/>
      <c r="BT1562" s="378"/>
      <c r="BU1562" s="418"/>
      <c r="BV1562" s="492" t="s">
        <v>4588</v>
      </c>
    </row>
    <row r="1563" spans="1:74" s="100" customFormat="1" ht="31.5" customHeight="1" x14ac:dyDescent="0.25">
      <c r="A1563" s="74">
        <v>20</v>
      </c>
      <c r="B1563" s="75">
        <v>522</v>
      </c>
      <c r="C1563" s="49" t="s">
        <v>4408</v>
      </c>
      <c r="D1563" s="76"/>
      <c r="E1563" s="76"/>
      <c r="F1563" s="101" t="s">
        <v>4409</v>
      </c>
      <c r="G1563" s="101"/>
      <c r="H1563" s="101"/>
      <c r="I1563" s="101"/>
      <c r="J1563" s="257"/>
      <c r="K1563" s="101"/>
      <c r="L1563" s="101" t="s">
        <v>4411</v>
      </c>
      <c r="M1563" s="76" t="s">
        <v>2371</v>
      </c>
      <c r="N1563" s="49" t="s">
        <v>4410</v>
      </c>
      <c r="O1563" s="49"/>
      <c r="P1563" s="76" t="str">
        <f t="shared" si="1014"/>
        <v/>
      </c>
      <c r="Q1563" s="102" t="s">
        <v>785</v>
      </c>
      <c r="R1563" s="49"/>
      <c r="S1563" s="76" t="s">
        <v>1856</v>
      </c>
      <c r="T1563" s="76" t="s">
        <v>762</v>
      </c>
      <c r="U1563" s="89">
        <v>43462</v>
      </c>
      <c r="V1563" s="90">
        <v>66</v>
      </c>
      <c r="W1563" s="399">
        <f>(AM1563+AN1563)/V1563</f>
        <v>1785425.0909090908</v>
      </c>
      <c r="X1563" s="171"/>
      <c r="Y1563" s="289" t="s">
        <v>4575</v>
      </c>
      <c r="Z1563" s="512" t="s">
        <v>4575</v>
      </c>
      <c r="AA1563" s="513" t="s">
        <v>4575</v>
      </c>
      <c r="AB1563" s="513" t="s">
        <v>4576</v>
      </c>
      <c r="AC1563" s="295" t="str">
        <f t="shared" si="1008"/>
        <v/>
      </c>
      <c r="AD1563" s="132">
        <v>42769</v>
      </c>
      <c r="AE1563" s="132">
        <v>42769</v>
      </c>
      <c r="AF1563" s="132" t="str">
        <f>+IF(AD1563=AE1563,"SAME","")</f>
        <v>SAME</v>
      </c>
      <c r="AG1563" s="132">
        <f t="shared" si="1034"/>
        <v>42769</v>
      </c>
      <c r="AH1563" s="132"/>
      <c r="AI1563" s="204"/>
      <c r="AJ1563" s="205"/>
      <c r="AK1563" s="206"/>
      <c r="AL1563" s="207"/>
      <c r="AM1563" s="208">
        <v>117838056</v>
      </c>
      <c r="AN1563" s="93"/>
      <c r="AO1563" s="49" t="str">
        <f t="shared" si="1012"/>
        <v>長野県飯田市伊豆木16-1他</v>
      </c>
      <c r="AP1563" s="208">
        <v>117838056</v>
      </c>
      <c r="AQ1563" s="89"/>
      <c r="AR1563" s="93"/>
      <c r="AS1563" s="89">
        <v>42916</v>
      </c>
      <c r="AT1563" s="93">
        <v>8527773</v>
      </c>
      <c r="AU1563" s="89"/>
      <c r="AV1563" s="93"/>
      <c r="AW1563" s="89"/>
      <c r="AX1563" s="103"/>
      <c r="AY1563" s="391">
        <f t="shared" si="1035"/>
        <v>8527773</v>
      </c>
      <c r="AZ1563" s="95">
        <f t="shared" si="1036"/>
        <v>109310283</v>
      </c>
      <c r="BA1563" s="49" t="str">
        <f t="shared" si="1017"/>
        <v>長野県飯田市伊豆木16-1他</v>
      </c>
      <c r="BB1563" s="48">
        <f t="shared" si="1013"/>
        <v>66</v>
      </c>
      <c r="BC1563" s="96" t="str">
        <f>Y1563</f>
        <v>有</v>
      </c>
      <c r="BD1563" s="89" t="str">
        <f>AC1563</f>
        <v/>
      </c>
      <c r="BE1563" s="97">
        <f>IF(OR(AC1563="期限未記載",AC1563="期限超過"),AZ1563,0)</f>
        <v>0</v>
      </c>
      <c r="BF1563" s="97">
        <f>IF(AND(BD1563&lt;=43506,BD1563&lt;&gt;""),AZ1563,0)</f>
        <v>0</v>
      </c>
      <c r="BG1563" s="97">
        <f>IF(AND(BD1563&lt;=43511,BD1563&gt;=43507),AZ1563,0)</f>
        <v>0</v>
      </c>
      <c r="BH1563" s="97">
        <f>IF(AND(BD1563&lt;=43516,BD1563&gt;=43512),AZ1563,0)</f>
        <v>0</v>
      </c>
      <c r="BI1563" s="97">
        <f>IF(AND(BD1563&lt;=43521,BD1563&gt;=43517),AZ1563,0)</f>
        <v>0</v>
      </c>
      <c r="BJ1563" s="97">
        <f>IF(AND(BD1563&lt;=43524,BD1563&gt;=43522),AZ1563,0)</f>
        <v>0</v>
      </c>
      <c r="BK1563" s="97">
        <f>IF(AND(BD1563&lt;=43529,BD1563&gt;=43525),AZ1563,0)</f>
        <v>0</v>
      </c>
      <c r="BL1563" s="97">
        <f>IF(AND(BD1563&lt;=43534,BD1563&gt;=43530),AZ1563,0)</f>
        <v>0</v>
      </c>
      <c r="BM1563" s="97">
        <f>IF(AND(BD1563&lt;=43539,BD1563&gt;=43535),AZ1563,0)</f>
        <v>0</v>
      </c>
      <c r="BN1563" s="97">
        <f>IF(AND(BD1563&lt;=43544,BD1563&gt;=43540),AZ1563,0)</f>
        <v>0</v>
      </c>
      <c r="BO1563" s="97">
        <f>IF(AND(BD1563&lt;=43549,BD1563&gt;=43545),AZ1563,0)</f>
        <v>0</v>
      </c>
      <c r="BP1563" s="97">
        <f>IF(AND(BD1563&lt;=43555,BD1563&gt;=43550),AZ1563,0)</f>
        <v>0</v>
      </c>
      <c r="BQ1563" s="97">
        <f>IF(AND(BD1563&lt;=43560,BD1563&gt;=43556),AZ1563,0)</f>
        <v>0</v>
      </c>
      <c r="BR1563" s="97">
        <f>IF(AND($BD1563&lt;=43565,$BD1563&gt;=43561),$AZ1563,0)</f>
        <v>0</v>
      </c>
      <c r="BS1563" s="98">
        <f>AZ1563-SUM(BE1563:BR1563)</f>
        <v>109310283</v>
      </c>
      <c r="BT1563" s="182"/>
      <c r="BV1563" s="492" t="s">
        <v>4581</v>
      </c>
    </row>
    <row r="1564" spans="1:74" s="100" customFormat="1" ht="31.5" customHeight="1" x14ac:dyDescent="0.25">
      <c r="A1564" s="74">
        <v>20</v>
      </c>
      <c r="B1564" s="75">
        <v>522</v>
      </c>
      <c r="C1564" s="49" t="s">
        <v>4408</v>
      </c>
      <c r="D1564" s="76"/>
      <c r="E1564" s="76"/>
      <c r="F1564" s="101" t="s">
        <v>4412</v>
      </c>
      <c r="G1564" s="101"/>
      <c r="H1564" s="101"/>
      <c r="I1564" s="101"/>
      <c r="J1564" s="257"/>
      <c r="K1564" s="101"/>
      <c r="L1564" s="101" t="s">
        <v>4413</v>
      </c>
      <c r="M1564" s="76" t="s">
        <v>2371</v>
      </c>
      <c r="N1564" s="49" t="s">
        <v>4414</v>
      </c>
      <c r="O1564" s="49"/>
      <c r="P1564" s="76" t="str">
        <f t="shared" si="1014"/>
        <v/>
      </c>
      <c r="Q1564" s="102" t="s">
        <v>785</v>
      </c>
      <c r="R1564" s="49"/>
      <c r="S1564" s="76" t="s">
        <v>1856</v>
      </c>
      <c r="T1564" s="76" t="s">
        <v>762</v>
      </c>
      <c r="U1564" s="89">
        <v>43462</v>
      </c>
      <c r="V1564" s="90">
        <v>6</v>
      </c>
      <c r="W1564" s="399">
        <f>(AM1564+AN1564)/V1564</f>
        <v>651850</v>
      </c>
      <c r="X1564" s="171"/>
      <c r="Y1564" s="289" t="s">
        <v>4575</v>
      </c>
      <c r="Z1564" s="512" t="s">
        <v>4575</v>
      </c>
      <c r="AA1564" s="513" t="s">
        <v>4575</v>
      </c>
      <c r="AB1564" s="513" t="s">
        <v>4576</v>
      </c>
      <c r="AC1564" s="295" t="str">
        <f t="shared" si="1008"/>
        <v/>
      </c>
      <c r="AD1564" s="132">
        <v>42808</v>
      </c>
      <c r="AE1564" s="132">
        <v>42806</v>
      </c>
      <c r="AF1564" s="132" t="str">
        <f>+IF(AD1564=AE1564,"SAME","")</f>
        <v/>
      </c>
      <c r="AG1564" s="132">
        <f t="shared" si="1034"/>
        <v>42806</v>
      </c>
      <c r="AH1564" s="132"/>
      <c r="AI1564" s="204"/>
      <c r="AJ1564" s="205"/>
      <c r="AK1564" s="206"/>
      <c r="AL1564" s="207"/>
      <c r="AM1564" s="208">
        <v>3911100</v>
      </c>
      <c r="AN1564" s="93"/>
      <c r="AO1564" s="49" t="str">
        <f t="shared" si="1012"/>
        <v>長野県下伊那郡高森町下市田4047-1</v>
      </c>
      <c r="AP1564" s="208">
        <v>3911100</v>
      </c>
      <c r="AQ1564" s="89"/>
      <c r="AR1564" s="93"/>
      <c r="AS1564" s="89">
        <v>42842</v>
      </c>
      <c r="AT1564" s="93">
        <v>240546</v>
      </c>
      <c r="AU1564" s="89"/>
      <c r="AV1564" s="93"/>
      <c r="AW1564" s="89"/>
      <c r="AX1564" s="103"/>
      <c r="AY1564" s="391">
        <f t="shared" si="1035"/>
        <v>240546</v>
      </c>
      <c r="AZ1564" s="95">
        <f t="shared" si="1036"/>
        <v>3670554</v>
      </c>
      <c r="BA1564" s="49" t="str">
        <f t="shared" si="1017"/>
        <v>長野県下伊那郡高森町下市田4047-1</v>
      </c>
      <c r="BB1564" s="48">
        <f t="shared" si="1013"/>
        <v>6</v>
      </c>
      <c r="BC1564" s="96" t="str">
        <f>Y1564</f>
        <v>有</v>
      </c>
      <c r="BD1564" s="89" t="str">
        <f>AC1564</f>
        <v/>
      </c>
      <c r="BE1564" s="97">
        <f>IF(OR(AC1564="期限未記載",AC1564="期限超過"),AZ1564,0)</f>
        <v>0</v>
      </c>
      <c r="BF1564" s="97">
        <f>IF(AND(BD1564&lt;=43506,BD1564&lt;&gt;""),AZ1564,0)</f>
        <v>0</v>
      </c>
      <c r="BG1564" s="97">
        <f>IF(AND(BD1564&lt;=43511,BD1564&gt;=43507),AZ1564,0)</f>
        <v>0</v>
      </c>
      <c r="BH1564" s="97">
        <f>IF(AND(BD1564&lt;=43516,BD1564&gt;=43512),AZ1564,0)</f>
        <v>0</v>
      </c>
      <c r="BI1564" s="97">
        <f>IF(AND(BD1564&lt;=43521,BD1564&gt;=43517),AZ1564,0)</f>
        <v>0</v>
      </c>
      <c r="BJ1564" s="97">
        <f>IF(AND(BD1564&lt;=43524,BD1564&gt;=43522),AZ1564,0)</f>
        <v>0</v>
      </c>
      <c r="BK1564" s="97">
        <f>IF(AND(BD1564&lt;=43529,BD1564&gt;=43525),AZ1564,0)</f>
        <v>0</v>
      </c>
      <c r="BL1564" s="97">
        <f>IF(AND(BD1564&lt;=43534,BD1564&gt;=43530),AZ1564,0)</f>
        <v>0</v>
      </c>
      <c r="BM1564" s="97">
        <f>IF(AND(BD1564&lt;=43539,BD1564&gt;=43535),AZ1564,0)</f>
        <v>0</v>
      </c>
      <c r="BN1564" s="97">
        <f>IF(AND(BD1564&lt;=43544,BD1564&gt;=43540),AZ1564,0)</f>
        <v>0</v>
      </c>
      <c r="BO1564" s="97">
        <f>IF(AND(BD1564&lt;=43549,BD1564&gt;=43545),AZ1564,0)</f>
        <v>0</v>
      </c>
      <c r="BP1564" s="97">
        <f>IF(AND(BD1564&lt;=43555,BD1564&gt;=43550),AZ1564,0)</f>
        <v>0</v>
      </c>
      <c r="BQ1564" s="97">
        <f>IF(AND(BD1564&lt;=43560,BD1564&gt;=43556),AZ1564,0)</f>
        <v>0</v>
      </c>
      <c r="BR1564" s="97">
        <f>IF(AND($BD1564&lt;=43565,$BD1564&gt;=43561),$AZ1564,0)</f>
        <v>0</v>
      </c>
      <c r="BS1564" s="98">
        <f>AZ1564-SUM(BE1564:BR1564)</f>
        <v>3670554</v>
      </c>
      <c r="BT1564" s="182"/>
      <c r="BV1564" s="492" t="s">
        <v>4589</v>
      </c>
    </row>
    <row r="1565" spans="1:74" s="100" customFormat="1" ht="31.5" customHeight="1" x14ac:dyDescent="0.25">
      <c r="A1565" s="74">
        <v>20</v>
      </c>
      <c r="B1565" s="75">
        <v>522</v>
      </c>
      <c r="C1565" s="49" t="s">
        <v>4415</v>
      </c>
      <c r="D1565" s="76"/>
      <c r="E1565" s="76"/>
      <c r="F1565" s="101" t="s">
        <v>4416</v>
      </c>
      <c r="G1565" s="101"/>
      <c r="H1565" s="101"/>
      <c r="I1565" s="101"/>
      <c r="J1565" s="257"/>
      <c r="K1565" s="101"/>
      <c r="L1565" s="101" t="s">
        <v>4363</v>
      </c>
      <c r="M1565" s="76" t="s">
        <v>2371</v>
      </c>
      <c r="N1565" s="49" t="s">
        <v>4414</v>
      </c>
      <c r="O1565" s="49"/>
      <c r="P1565" s="76" t="str">
        <f t="shared" si="1014"/>
        <v/>
      </c>
      <c r="Q1565" s="102" t="s">
        <v>785</v>
      </c>
      <c r="R1565" s="49"/>
      <c r="S1565" s="76" t="s">
        <v>1856</v>
      </c>
      <c r="T1565" s="76" t="s">
        <v>798</v>
      </c>
      <c r="U1565" s="89">
        <v>43462</v>
      </c>
      <c r="V1565" s="90">
        <v>4</v>
      </c>
      <c r="W1565" s="399">
        <f>(AM1565+AN1565)/V1565</f>
        <v>392260</v>
      </c>
      <c r="X1565" s="171"/>
      <c r="Y1565" s="289" t="s">
        <v>4575</v>
      </c>
      <c r="Z1565" s="512" t="s">
        <v>4575</v>
      </c>
      <c r="AA1565" s="513" t="s">
        <v>4575</v>
      </c>
      <c r="AB1565" s="513" t="s">
        <v>4576</v>
      </c>
      <c r="AC1565" s="295" t="str">
        <f t="shared" si="1008"/>
        <v/>
      </c>
      <c r="AD1565" s="132">
        <v>42818</v>
      </c>
      <c r="AE1565" s="132">
        <v>42793</v>
      </c>
      <c r="AF1565" s="132" t="str">
        <f>+IF(AD1565=AE1565,"SAME","")</f>
        <v/>
      </c>
      <c r="AG1565" s="132">
        <f t="shared" si="1034"/>
        <v>42793</v>
      </c>
      <c r="AH1565" s="132"/>
      <c r="AI1565" s="204"/>
      <c r="AJ1565" s="205"/>
      <c r="AK1565" s="206"/>
      <c r="AL1565" s="207"/>
      <c r="AM1565" s="208">
        <v>1569040</v>
      </c>
      <c r="AN1565" s="93"/>
      <c r="AO1565" s="49" t="str">
        <f t="shared" si="1012"/>
        <v>長野県下伊那郡高森町下市田4047-1</v>
      </c>
      <c r="AP1565" s="208">
        <v>1569040</v>
      </c>
      <c r="AQ1565" s="89"/>
      <c r="AR1565" s="93"/>
      <c r="AS1565" s="89">
        <v>42842</v>
      </c>
      <c r="AT1565" s="93">
        <v>14200</v>
      </c>
      <c r="AU1565" s="89"/>
      <c r="AV1565" s="93"/>
      <c r="AW1565" s="89"/>
      <c r="AX1565" s="103"/>
      <c r="AY1565" s="391">
        <f t="shared" si="1035"/>
        <v>14200</v>
      </c>
      <c r="AZ1565" s="95">
        <f t="shared" si="1036"/>
        <v>1554840</v>
      </c>
      <c r="BA1565" s="49" t="str">
        <f t="shared" si="1017"/>
        <v>長野県下伊那郡高森町下市田4047-1</v>
      </c>
      <c r="BB1565" s="48">
        <f t="shared" si="1013"/>
        <v>4</v>
      </c>
      <c r="BC1565" s="96" t="str">
        <f>Y1565</f>
        <v>有</v>
      </c>
      <c r="BD1565" s="89" t="str">
        <f>AC1565</f>
        <v/>
      </c>
      <c r="BE1565" s="97">
        <f>IF(OR(AC1565="期限未記載",AC1565="期限超過"),AZ1565,0)</f>
        <v>0</v>
      </c>
      <c r="BF1565" s="97">
        <f>IF(AND(BD1565&lt;=43506,BD1565&lt;&gt;""),AZ1565,0)</f>
        <v>0</v>
      </c>
      <c r="BG1565" s="97">
        <f>IF(AND(BD1565&lt;=43511,BD1565&gt;=43507),AZ1565,0)</f>
        <v>0</v>
      </c>
      <c r="BH1565" s="97">
        <f>IF(AND(BD1565&lt;=43516,BD1565&gt;=43512),AZ1565,0)</f>
        <v>0</v>
      </c>
      <c r="BI1565" s="97">
        <f>IF(AND(BD1565&lt;=43521,BD1565&gt;=43517),AZ1565,0)</f>
        <v>0</v>
      </c>
      <c r="BJ1565" s="97">
        <f>IF(AND(BD1565&lt;=43524,BD1565&gt;=43522),AZ1565,0)</f>
        <v>0</v>
      </c>
      <c r="BK1565" s="97">
        <f>IF(AND(BD1565&lt;=43529,BD1565&gt;=43525),AZ1565,0)</f>
        <v>0</v>
      </c>
      <c r="BL1565" s="97">
        <f>IF(AND(BD1565&lt;=43534,BD1565&gt;=43530),AZ1565,0)</f>
        <v>0</v>
      </c>
      <c r="BM1565" s="97">
        <f>IF(AND(BD1565&lt;=43539,BD1565&gt;=43535),AZ1565,0)</f>
        <v>0</v>
      </c>
      <c r="BN1565" s="97">
        <f>IF(AND(BD1565&lt;=43544,BD1565&gt;=43540),AZ1565,0)</f>
        <v>0</v>
      </c>
      <c r="BO1565" s="97">
        <f>IF(AND(BD1565&lt;=43549,BD1565&gt;=43545),AZ1565,0)</f>
        <v>0</v>
      </c>
      <c r="BP1565" s="97">
        <f>IF(AND(BD1565&lt;=43555,BD1565&gt;=43550),AZ1565,0)</f>
        <v>0</v>
      </c>
      <c r="BQ1565" s="97">
        <f>IF(AND(BD1565&lt;=43560,BD1565&gt;=43556),AZ1565,0)</f>
        <v>0</v>
      </c>
      <c r="BR1565" s="97">
        <f>IF(AND($BD1565&lt;=43565,$BD1565&gt;=43561),$AZ1565,0)</f>
        <v>0</v>
      </c>
      <c r="BS1565" s="98">
        <f>AZ1565-SUM(BE1565:BR1565)</f>
        <v>1554840</v>
      </c>
      <c r="BT1565" s="182"/>
      <c r="BV1565" s="492" t="s">
        <v>4589</v>
      </c>
    </row>
    <row r="1566" spans="1:74" s="100" customFormat="1" ht="31.5" customHeight="1" x14ac:dyDescent="0.25">
      <c r="A1566" s="74">
        <v>20</v>
      </c>
      <c r="B1566" s="75">
        <v>522</v>
      </c>
      <c r="C1566" s="49" t="s">
        <v>4417</v>
      </c>
      <c r="D1566" s="76"/>
      <c r="E1566" s="76"/>
      <c r="F1566" s="101" t="s">
        <v>4418</v>
      </c>
      <c r="G1566" s="101"/>
      <c r="H1566" s="101"/>
      <c r="I1566" s="101"/>
      <c r="J1566" s="257"/>
      <c r="K1566" s="101"/>
      <c r="L1566" s="101" t="s">
        <v>4419</v>
      </c>
      <c r="M1566" s="76" t="s">
        <v>2371</v>
      </c>
      <c r="N1566" s="49" t="s">
        <v>4420</v>
      </c>
      <c r="O1566" s="49"/>
      <c r="P1566" s="76" t="str">
        <f t="shared" si="1014"/>
        <v/>
      </c>
      <c r="Q1566" s="102" t="s">
        <v>785</v>
      </c>
      <c r="R1566" s="49"/>
      <c r="S1566" s="76" t="s">
        <v>1856</v>
      </c>
      <c r="T1566" s="76" t="s">
        <v>62</v>
      </c>
      <c r="U1566" s="89">
        <v>43462</v>
      </c>
      <c r="V1566" s="90">
        <v>2</v>
      </c>
      <c r="W1566" s="399">
        <f>(AM1566+AN1566)/V1566</f>
        <v>635400</v>
      </c>
      <c r="X1566" s="171"/>
      <c r="Y1566" s="289" t="s">
        <v>4575</v>
      </c>
      <c r="Z1566" s="512" t="s">
        <v>4575</v>
      </c>
      <c r="AA1566" s="513" t="s">
        <v>4575</v>
      </c>
      <c r="AB1566" s="513" t="s">
        <v>4576</v>
      </c>
      <c r="AC1566" s="295" t="str">
        <f t="shared" si="1008"/>
        <v/>
      </c>
      <c r="AD1566" s="132">
        <v>42813</v>
      </c>
      <c r="AE1566" s="132">
        <v>42794</v>
      </c>
      <c r="AF1566" s="132" t="str">
        <f>+IF(AD1566=AE1566,"SAME","")</f>
        <v/>
      </c>
      <c r="AG1566" s="132">
        <f t="shared" si="1034"/>
        <v>42794</v>
      </c>
      <c r="AH1566" s="132"/>
      <c r="AI1566" s="204"/>
      <c r="AJ1566" s="205"/>
      <c r="AK1566" s="206"/>
      <c r="AL1566" s="207"/>
      <c r="AM1566" s="208">
        <v>1270800</v>
      </c>
      <c r="AN1566" s="93"/>
      <c r="AO1566" s="49" t="str">
        <f t="shared" si="1012"/>
        <v>長野県諏訪郡富士見町立沢広沢1-347-1</v>
      </c>
      <c r="AP1566" s="208">
        <v>1270800</v>
      </c>
      <c r="AQ1566" s="89"/>
      <c r="AR1566" s="93"/>
      <c r="AS1566" s="89">
        <v>42849</v>
      </c>
      <c r="AT1566" s="93">
        <v>16560</v>
      </c>
      <c r="AU1566" s="89"/>
      <c r="AV1566" s="93"/>
      <c r="AW1566" s="89"/>
      <c r="AX1566" s="103"/>
      <c r="AY1566" s="391">
        <f t="shared" si="1035"/>
        <v>16560</v>
      </c>
      <c r="AZ1566" s="95">
        <f t="shared" si="1036"/>
        <v>1254240</v>
      </c>
      <c r="BA1566" s="49" t="str">
        <f t="shared" si="1017"/>
        <v>長野県諏訪郡富士見町立沢広沢1-347-1</v>
      </c>
      <c r="BB1566" s="48">
        <f t="shared" si="1013"/>
        <v>2</v>
      </c>
      <c r="BC1566" s="96" t="str">
        <f>Y1566</f>
        <v>有</v>
      </c>
      <c r="BD1566" s="89" t="str">
        <f>AC1566</f>
        <v/>
      </c>
      <c r="BE1566" s="97">
        <f>IF(OR(AC1566="期限未記載",AC1566="期限超過"),AZ1566,0)</f>
        <v>0</v>
      </c>
      <c r="BF1566" s="97">
        <f>IF(AND(BD1566&lt;=43506,BD1566&lt;&gt;""),AZ1566,0)</f>
        <v>0</v>
      </c>
      <c r="BG1566" s="97">
        <f>IF(AND(BD1566&lt;=43511,BD1566&gt;=43507),AZ1566,0)</f>
        <v>0</v>
      </c>
      <c r="BH1566" s="97">
        <f>IF(AND(BD1566&lt;=43516,BD1566&gt;=43512),AZ1566,0)</f>
        <v>0</v>
      </c>
      <c r="BI1566" s="97">
        <f>IF(AND(BD1566&lt;=43521,BD1566&gt;=43517),AZ1566,0)</f>
        <v>0</v>
      </c>
      <c r="BJ1566" s="97">
        <f>IF(AND(BD1566&lt;=43524,BD1566&gt;=43522),AZ1566,0)</f>
        <v>0</v>
      </c>
      <c r="BK1566" s="97">
        <f>IF(AND(BD1566&lt;=43529,BD1566&gt;=43525),AZ1566,0)</f>
        <v>0</v>
      </c>
      <c r="BL1566" s="97">
        <f>IF(AND(BD1566&lt;=43534,BD1566&gt;=43530),AZ1566,0)</f>
        <v>0</v>
      </c>
      <c r="BM1566" s="97">
        <f>IF(AND(BD1566&lt;=43539,BD1566&gt;=43535),AZ1566,0)</f>
        <v>0</v>
      </c>
      <c r="BN1566" s="97">
        <f>IF(AND(BD1566&lt;=43544,BD1566&gt;=43540),AZ1566,0)</f>
        <v>0</v>
      </c>
      <c r="BO1566" s="97">
        <f>IF(AND(BD1566&lt;=43549,BD1566&gt;=43545),AZ1566,0)</f>
        <v>0</v>
      </c>
      <c r="BP1566" s="97">
        <f>IF(AND(BD1566&lt;=43555,BD1566&gt;=43550),AZ1566,0)</f>
        <v>0</v>
      </c>
      <c r="BQ1566" s="97">
        <f>IF(AND(BD1566&lt;=43560,BD1566&gt;=43556),AZ1566,0)</f>
        <v>0</v>
      </c>
      <c r="BR1566" s="97">
        <f>IF(AND($BD1566&lt;=43565,$BD1566&gt;=43561),$AZ1566,0)</f>
        <v>0</v>
      </c>
      <c r="BS1566" s="98">
        <f>AZ1566-SUM(BE1566:BR1566)</f>
        <v>1254240</v>
      </c>
      <c r="BT1566" s="182"/>
      <c r="BV1566" s="492" t="s">
        <v>4581</v>
      </c>
    </row>
    <row r="1567" spans="1:74" s="100" customFormat="1" ht="31.5" customHeight="1" x14ac:dyDescent="0.25">
      <c r="A1567" s="74">
        <v>20</v>
      </c>
      <c r="B1567" s="75">
        <v>522</v>
      </c>
      <c r="C1567" s="49" t="s">
        <v>4421</v>
      </c>
      <c r="D1567" s="76"/>
      <c r="E1567" s="76"/>
      <c r="F1567" s="101" t="s">
        <v>4422</v>
      </c>
      <c r="G1567" s="101"/>
      <c r="H1567" s="101"/>
      <c r="I1567" s="101"/>
      <c r="J1567" s="257"/>
      <c r="K1567" s="101"/>
      <c r="L1567" s="101" t="s">
        <v>4419</v>
      </c>
      <c r="M1567" s="76" t="s">
        <v>2371</v>
      </c>
      <c r="N1567" s="49" t="s">
        <v>4423</v>
      </c>
      <c r="O1567" s="49"/>
      <c r="P1567" s="76" t="str">
        <f t="shared" si="1014"/>
        <v/>
      </c>
      <c r="Q1567" s="102" t="s">
        <v>785</v>
      </c>
      <c r="R1567" s="49"/>
      <c r="S1567" s="76" t="s">
        <v>1856</v>
      </c>
      <c r="T1567" s="76" t="s">
        <v>62</v>
      </c>
      <c r="U1567" s="89">
        <v>43462</v>
      </c>
      <c r="V1567" s="90">
        <v>4</v>
      </c>
      <c r="W1567" s="399">
        <f>(AM1567+AN1567)/V1567</f>
        <v>582675</v>
      </c>
      <c r="X1567" s="171"/>
      <c r="Y1567" s="289" t="s">
        <v>4579</v>
      </c>
      <c r="Z1567" s="512" t="s">
        <v>4579</v>
      </c>
      <c r="AA1567" s="513" t="s">
        <v>4575</v>
      </c>
      <c r="AB1567" s="513" t="s">
        <v>4576</v>
      </c>
      <c r="AC1567" s="295" t="str">
        <f t="shared" si="1008"/>
        <v/>
      </c>
      <c r="AD1567" s="132">
        <v>42810</v>
      </c>
      <c r="AE1567" s="132">
        <v>42794</v>
      </c>
      <c r="AF1567" s="132" t="str">
        <f>+IF(AD1567=AE1567,"SAME","")</f>
        <v/>
      </c>
      <c r="AG1567" s="132">
        <f t="shared" si="1034"/>
        <v>42794</v>
      </c>
      <c r="AH1567" s="132"/>
      <c r="AI1567" s="204"/>
      <c r="AJ1567" s="205"/>
      <c r="AK1567" s="206"/>
      <c r="AL1567" s="207"/>
      <c r="AM1567" s="208">
        <v>2330700</v>
      </c>
      <c r="AN1567" s="93"/>
      <c r="AO1567" s="49" t="str">
        <f t="shared" si="1012"/>
        <v>長野県茅野市北山蕨原5722-1-1～4</v>
      </c>
      <c r="AP1567" s="208">
        <v>23307000</v>
      </c>
      <c r="AQ1567" s="89"/>
      <c r="AR1567" s="93"/>
      <c r="AS1567" s="89">
        <v>42849</v>
      </c>
      <c r="AT1567" s="93">
        <v>13410</v>
      </c>
      <c r="AU1567" s="89"/>
      <c r="AV1567" s="93"/>
      <c r="AW1567" s="89"/>
      <c r="AX1567" s="103"/>
      <c r="AY1567" s="391">
        <f t="shared" si="1035"/>
        <v>13410</v>
      </c>
      <c r="AZ1567" s="95">
        <f t="shared" si="1036"/>
        <v>2317290</v>
      </c>
      <c r="BA1567" s="49" t="str">
        <f t="shared" si="1017"/>
        <v>長野県茅野市北山蕨原5722-1-1～4</v>
      </c>
      <c r="BB1567" s="48">
        <f t="shared" si="1013"/>
        <v>4</v>
      </c>
      <c r="BC1567" s="96" t="str">
        <f>Y1567</f>
        <v>有</v>
      </c>
      <c r="BD1567" s="89" t="str">
        <f>AC1567</f>
        <v/>
      </c>
      <c r="BE1567" s="97">
        <f>IF(OR(AC1567="期限未記載",AC1567="期限超過"),AZ1567,0)</f>
        <v>0</v>
      </c>
      <c r="BF1567" s="97">
        <f>IF(AND(BD1567&lt;=43506,BD1567&lt;&gt;""),AZ1567,0)</f>
        <v>0</v>
      </c>
      <c r="BG1567" s="97">
        <f>IF(AND(BD1567&lt;=43511,BD1567&gt;=43507),AZ1567,0)</f>
        <v>0</v>
      </c>
      <c r="BH1567" s="97">
        <f>IF(AND(BD1567&lt;=43516,BD1567&gt;=43512),AZ1567,0)</f>
        <v>0</v>
      </c>
      <c r="BI1567" s="97">
        <f>IF(AND(BD1567&lt;=43521,BD1567&gt;=43517),AZ1567,0)</f>
        <v>0</v>
      </c>
      <c r="BJ1567" s="97">
        <f>IF(AND(BD1567&lt;=43524,BD1567&gt;=43522),AZ1567,0)</f>
        <v>0</v>
      </c>
      <c r="BK1567" s="97">
        <f>IF(AND(BD1567&lt;=43529,BD1567&gt;=43525),AZ1567,0)</f>
        <v>0</v>
      </c>
      <c r="BL1567" s="97">
        <f>IF(AND(BD1567&lt;=43534,BD1567&gt;=43530),AZ1567,0)</f>
        <v>0</v>
      </c>
      <c r="BM1567" s="97">
        <f>IF(AND(BD1567&lt;=43539,BD1567&gt;=43535),AZ1567,0)</f>
        <v>0</v>
      </c>
      <c r="BN1567" s="97">
        <f>IF(AND(BD1567&lt;=43544,BD1567&gt;=43540),AZ1567,0)</f>
        <v>0</v>
      </c>
      <c r="BO1567" s="97">
        <f>IF(AND(BD1567&lt;=43549,BD1567&gt;=43545),AZ1567,0)</f>
        <v>0</v>
      </c>
      <c r="BP1567" s="97">
        <f>IF(AND(BD1567&lt;=43555,BD1567&gt;=43550),AZ1567,0)</f>
        <v>0</v>
      </c>
      <c r="BQ1567" s="97">
        <f>IF(AND(BD1567&lt;=43560,BD1567&gt;=43556),AZ1567,0)</f>
        <v>0</v>
      </c>
      <c r="BR1567" s="97">
        <f>IF(AND($BD1567&lt;=43565,$BD1567&gt;=43561),$AZ1567,0)</f>
        <v>0</v>
      </c>
      <c r="BS1567" s="98">
        <f>AZ1567-SUM(BE1567:BR1567)</f>
        <v>2317290</v>
      </c>
      <c r="BT1567" s="182"/>
      <c r="BV1567" s="492" t="s">
        <v>4598</v>
      </c>
    </row>
    <row r="1568" spans="1:74" ht="31.5" customHeight="1" x14ac:dyDescent="0.25">
      <c r="A1568" s="283">
        <v>40</v>
      </c>
      <c r="B1568" s="284"/>
      <c r="C1568" s="11" t="s">
        <v>4520</v>
      </c>
      <c r="D1568" s="386"/>
      <c r="E1568" s="386"/>
      <c r="F1568" s="273" t="s">
        <v>4539</v>
      </c>
      <c r="G1568" s="273"/>
      <c r="H1568" s="273"/>
      <c r="I1568" s="273"/>
      <c r="J1568" s="273"/>
      <c r="K1568" s="273"/>
      <c r="L1568" s="273"/>
      <c r="M1568" s="438"/>
      <c r="N1568" s="384" t="s">
        <v>4590</v>
      </c>
      <c r="O1568" s="384"/>
      <c r="P1568" s="386" t="str">
        <f t="shared" si="1014"/>
        <v/>
      </c>
      <c r="Q1568" s="384"/>
      <c r="R1568" s="439"/>
      <c r="S1568" s="434" t="s">
        <v>4602</v>
      </c>
      <c r="T1568" s="386"/>
      <c r="U1568" s="290"/>
      <c r="V1568" s="436">
        <v>2</v>
      </c>
      <c r="W1568" s="406"/>
      <c r="X1568" s="440"/>
      <c r="Y1568" s="10" t="s">
        <v>4575</v>
      </c>
      <c r="Z1568" s="513" t="s">
        <v>4575</v>
      </c>
      <c r="AA1568" s="513" t="s">
        <v>4575</v>
      </c>
      <c r="AB1568" s="513" t="s">
        <v>4576</v>
      </c>
      <c r="AC1568" s="290"/>
      <c r="AD1568" s="290"/>
      <c r="AE1568" s="290"/>
      <c r="AF1568" s="290"/>
      <c r="AG1568" s="290"/>
      <c r="AH1568" s="290"/>
      <c r="AI1568" s="290"/>
      <c r="AJ1568" s="290"/>
      <c r="AK1568" s="290"/>
      <c r="AL1568" s="291"/>
      <c r="AM1568" s="355">
        <v>756440</v>
      </c>
      <c r="AN1568" s="93"/>
      <c r="AO1568" s="279" t="str">
        <f t="shared" si="1012"/>
        <v>福岡県田川郡糸田町字松ケ迫４００４－１</v>
      </c>
      <c r="AP1568" s="391"/>
      <c r="AQ1568" s="5"/>
      <c r="AR1568" s="93"/>
      <c r="AS1568" s="5"/>
      <c r="AT1568" s="93"/>
      <c r="AU1568" s="5"/>
      <c r="AV1568" s="93"/>
      <c r="AW1568" s="292"/>
      <c r="AX1568" s="279"/>
      <c r="AY1568" s="391">
        <f t="shared" si="1035"/>
        <v>0</v>
      </c>
      <c r="AZ1568" s="95">
        <v>0</v>
      </c>
      <c r="BA1568" s="279" t="str">
        <f t="shared" si="1017"/>
        <v>福岡県田川郡糸田町字松ケ迫４００４－１</v>
      </c>
      <c r="BB1568" s="278">
        <f t="shared" si="1013"/>
        <v>2</v>
      </c>
      <c r="BC1568" s="10"/>
      <c r="BD1568" s="5"/>
      <c r="BE1568" s="279"/>
      <c r="BF1568" s="279"/>
      <c r="BG1568" s="279"/>
      <c r="BH1568" s="279"/>
      <c r="BI1568" s="279"/>
      <c r="BJ1568" s="279"/>
      <c r="BK1568" s="279"/>
      <c r="BL1568" s="279"/>
      <c r="BM1568" s="279"/>
      <c r="BN1568" s="279"/>
      <c r="BO1568" s="279"/>
      <c r="BP1568" s="279"/>
      <c r="BQ1568" s="279"/>
      <c r="BR1568" s="279"/>
      <c r="BS1568" s="279"/>
      <c r="BT1568" s="441"/>
      <c r="BU1568" s="442"/>
      <c r="BV1568" s="493" t="s">
        <v>4591</v>
      </c>
    </row>
    <row r="1569" spans="1:74" ht="31.5" customHeight="1" x14ac:dyDescent="0.25">
      <c r="A1569" s="283">
        <v>40</v>
      </c>
      <c r="B1569" s="284"/>
      <c r="C1569" s="11" t="s">
        <v>4521</v>
      </c>
      <c r="D1569" s="386"/>
      <c r="E1569" s="386"/>
      <c r="F1569" s="273" t="s">
        <v>4540</v>
      </c>
      <c r="G1569" s="273"/>
      <c r="H1569" s="273"/>
      <c r="I1569" s="273"/>
      <c r="J1569" s="273"/>
      <c r="K1569" s="273"/>
      <c r="L1569" s="273"/>
      <c r="M1569" s="438"/>
      <c r="N1569" s="384" t="s">
        <v>4557</v>
      </c>
      <c r="O1569" s="384"/>
      <c r="P1569" s="386"/>
      <c r="Q1569" s="384"/>
      <c r="R1569" s="439"/>
      <c r="S1569" s="434" t="s">
        <v>4602</v>
      </c>
      <c r="T1569" s="386"/>
      <c r="U1569" s="290"/>
      <c r="V1569" s="436">
        <v>3</v>
      </c>
      <c r="W1569" s="406"/>
      <c r="X1569" s="440"/>
      <c r="Y1569" s="10" t="s">
        <v>4575</v>
      </c>
      <c r="Z1569" s="513" t="s">
        <v>4575</v>
      </c>
      <c r="AA1569" s="513" t="s">
        <v>4575</v>
      </c>
      <c r="AB1569" s="513" t="s">
        <v>4576</v>
      </c>
      <c r="AC1569" s="290"/>
      <c r="AD1569" s="290"/>
      <c r="AE1569" s="290"/>
      <c r="AF1569" s="290"/>
      <c r="AG1569" s="290"/>
      <c r="AH1569" s="290"/>
      <c r="AI1569" s="290"/>
      <c r="AJ1569" s="290"/>
      <c r="AK1569" s="290"/>
      <c r="AL1569" s="291"/>
      <c r="AM1569" s="355">
        <v>1920497</v>
      </c>
      <c r="AN1569" s="93"/>
      <c r="AO1569" s="279"/>
      <c r="AP1569" s="391"/>
      <c r="AQ1569" s="5"/>
      <c r="AR1569" s="93"/>
      <c r="AS1569" s="5"/>
      <c r="AT1569" s="93"/>
      <c r="AU1569" s="5"/>
      <c r="AV1569" s="93"/>
      <c r="AW1569" s="292"/>
      <c r="AX1569" s="279"/>
      <c r="AY1569" s="391">
        <f t="shared" si="1035"/>
        <v>0</v>
      </c>
      <c r="AZ1569" s="95">
        <v>0</v>
      </c>
      <c r="BA1569" s="279"/>
      <c r="BB1569" s="278"/>
      <c r="BC1569" s="10"/>
      <c r="BD1569" s="5"/>
      <c r="BE1569" s="279"/>
      <c r="BF1569" s="279"/>
      <c r="BG1569" s="279"/>
      <c r="BH1569" s="279"/>
      <c r="BI1569" s="279"/>
      <c r="BJ1569" s="279"/>
      <c r="BK1569" s="279"/>
      <c r="BL1569" s="279"/>
      <c r="BM1569" s="279"/>
      <c r="BN1569" s="279"/>
      <c r="BO1569" s="279"/>
      <c r="BP1569" s="279"/>
      <c r="BQ1569" s="279"/>
      <c r="BR1569" s="279"/>
      <c r="BS1569" s="279"/>
      <c r="BT1569" s="441"/>
      <c r="BU1569" s="442"/>
      <c r="BV1569" s="493" t="s">
        <v>4592</v>
      </c>
    </row>
    <row r="1570" spans="1:74" ht="31.5" customHeight="1" x14ac:dyDescent="0.25">
      <c r="A1570" s="283">
        <v>40</v>
      </c>
      <c r="B1570" s="284"/>
      <c r="C1570" s="11" t="s">
        <v>4522</v>
      </c>
      <c r="D1570" s="386"/>
      <c r="E1570" s="386"/>
      <c r="F1570" s="273" t="s">
        <v>4541</v>
      </c>
      <c r="G1570" s="273"/>
      <c r="H1570" s="273"/>
      <c r="I1570" s="273"/>
      <c r="J1570" s="273"/>
      <c r="K1570" s="273"/>
      <c r="L1570" s="273"/>
      <c r="M1570" s="438"/>
      <c r="N1570" s="384" t="s">
        <v>4593</v>
      </c>
      <c r="O1570" s="384"/>
      <c r="P1570" s="386"/>
      <c r="Q1570" s="384"/>
      <c r="R1570" s="439"/>
      <c r="S1570" s="434" t="s">
        <v>4602</v>
      </c>
      <c r="T1570" s="386"/>
      <c r="U1570" s="290"/>
      <c r="V1570" s="436">
        <v>2</v>
      </c>
      <c r="W1570" s="406"/>
      <c r="X1570" s="440"/>
      <c r="Y1570" s="10" t="s">
        <v>4575</v>
      </c>
      <c r="Z1570" s="513" t="s">
        <v>4575</v>
      </c>
      <c r="AA1570" s="513" t="s">
        <v>4575</v>
      </c>
      <c r="AB1570" s="513" t="s">
        <v>4576</v>
      </c>
      <c r="AC1570" s="290"/>
      <c r="AD1570" s="290"/>
      <c r="AE1570" s="290"/>
      <c r="AF1570" s="290"/>
      <c r="AG1570" s="290"/>
      <c r="AH1570" s="290"/>
      <c r="AI1570" s="290"/>
      <c r="AJ1570" s="290"/>
      <c r="AK1570" s="290"/>
      <c r="AL1570" s="291"/>
      <c r="AM1570" s="355">
        <v>1509523</v>
      </c>
      <c r="AN1570" s="93"/>
      <c r="AO1570" s="279"/>
      <c r="AP1570" s="391"/>
      <c r="AQ1570" s="5"/>
      <c r="AR1570" s="93"/>
      <c r="AS1570" s="5"/>
      <c r="AT1570" s="93"/>
      <c r="AU1570" s="5"/>
      <c r="AV1570" s="93"/>
      <c r="AW1570" s="292"/>
      <c r="AX1570" s="279"/>
      <c r="AY1570" s="391">
        <f t="shared" si="1035"/>
        <v>0</v>
      </c>
      <c r="AZ1570" s="95">
        <v>0</v>
      </c>
      <c r="BA1570" s="279"/>
      <c r="BB1570" s="278"/>
      <c r="BC1570" s="10"/>
      <c r="BD1570" s="5"/>
      <c r="BE1570" s="279"/>
      <c r="BF1570" s="279"/>
      <c r="BG1570" s="279"/>
      <c r="BH1570" s="279"/>
      <c r="BI1570" s="279"/>
      <c r="BJ1570" s="279"/>
      <c r="BK1570" s="279"/>
      <c r="BL1570" s="279"/>
      <c r="BM1570" s="279"/>
      <c r="BN1570" s="279"/>
      <c r="BO1570" s="279"/>
      <c r="BP1570" s="279"/>
      <c r="BQ1570" s="279"/>
      <c r="BR1570" s="279"/>
      <c r="BS1570" s="279"/>
      <c r="BT1570" s="441"/>
      <c r="BU1570" s="442"/>
      <c r="BV1570" s="492" t="s">
        <v>4588</v>
      </c>
    </row>
    <row r="1571" spans="1:74" ht="31.5" customHeight="1" x14ac:dyDescent="0.25">
      <c r="A1571" s="283">
        <v>40</v>
      </c>
      <c r="B1571" s="284"/>
      <c r="C1571" s="11" t="s">
        <v>4523</v>
      </c>
      <c r="D1571" s="386"/>
      <c r="E1571" s="386"/>
      <c r="F1571" s="273" t="s">
        <v>2371</v>
      </c>
      <c r="G1571" s="273"/>
      <c r="H1571" s="273"/>
      <c r="I1571" s="273"/>
      <c r="J1571" s="273"/>
      <c r="K1571" s="273"/>
      <c r="L1571" s="273"/>
      <c r="M1571" s="438"/>
      <c r="N1571" s="384" t="s">
        <v>4594</v>
      </c>
      <c r="O1571" s="384"/>
      <c r="P1571" s="386"/>
      <c r="Q1571" s="384"/>
      <c r="R1571" s="439"/>
      <c r="S1571" s="434" t="s">
        <v>4602</v>
      </c>
      <c r="T1571" s="386"/>
      <c r="U1571" s="290"/>
      <c r="V1571" s="436">
        <v>2</v>
      </c>
      <c r="W1571" s="406"/>
      <c r="X1571" s="440"/>
      <c r="Y1571" s="10" t="s">
        <v>4575</v>
      </c>
      <c r="Z1571" s="513" t="s">
        <v>4575</v>
      </c>
      <c r="AA1571" s="513" t="s">
        <v>4575</v>
      </c>
      <c r="AB1571" s="513" t="s">
        <v>4576</v>
      </c>
      <c r="AC1571" s="290"/>
      <c r="AD1571" s="290"/>
      <c r="AE1571" s="290"/>
      <c r="AF1571" s="290"/>
      <c r="AG1571" s="290"/>
      <c r="AH1571" s="290"/>
      <c r="AI1571" s="290"/>
      <c r="AJ1571" s="290"/>
      <c r="AK1571" s="290"/>
      <c r="AL1571" s="291"/>
      <c r="AM1571" s="355">
        <v>295201</v>
      </c>
      <c r="AN1571" s="93"/>
      <c r="AO1571" s="279"/>
      <c r="AP1571" s="391"/>
      <c r="AQ1571" s="5"/>
      <c r="AR1571" s="93"/>
      <c r="AS1571" s="5"/>
      <c r="AT1571" s="93"/>
      <c r="AU1571" s="5"/>
      <c r="AV1571" s="93"/>
      <c r="AW1571" s="292"/>
      <c r="AX1571" s="279"/>
      <c r="AY1571" s="391">
        <f t="shared" si="1035"/>
        <v>0</v>
      </c>
      <c r="AZ1571" s="95">
        <v>0</v>
      </c>
      <c r="BA1571" s="279"/>
      <c r="BB1571" s="278"/>
      <c r="BC1571" s="10"/>
      <c r="BD1571" s="5"/>
      <c r="BE1571" s="279"/>
      <c r="BF1571" s="279"/>
      <c r="BG1571" s="279"/>
      <c r="BH1571" s="279"/>
      <c r="BI1571" s="279"/>
      <c r="BJ1571" s="279"/>
      <c r="BK1571" s="279"/>
      <c r="BL1571" s="279"/>
      <c r="BM1571" s="279"/>
      <c r="BN1571" s="279"/>
      <c r="BO1571" s="279"/>
      <c r="BP1571" s="279"/>
      <c r="BQ1571" s="279"/>
      <c r="BR1571" s="279"/>
      <c r="BS1571" s="279"/>
      <c r="BT1571" s="441"/>
      <c r="BU1571" s="442"/>
      <c r="BV1571" s="493" t="s">
        <v>4583</v>
      </c>
    </row>
    <row r="1572" spans="1:74" ht="31.5" customHeight="1" x14ac:dyDescent="0.25">
      <c r="A1572" s="283">
        <v>40</v>
      </c>
      <c r="B1572" s="284"/>
      <c r="C1572" s="11" t="s">
        <v>4523</v>
      </c>
      <c r="D1572" s="386"/>
      <c r="E1572" s="386"/>
      <c r="F1572" s="273" t="s">
        <v>2371</v>
      </c>
      <c r="G1572" s="273"/>
      <c r="H1572" s="273"/>
      <c r="I1572" s="273"/>
      <c r="J1572" s="273"/>
      <c r="K1572" s="273"/>
      <c r="L1572" s="273"/>
      <c r="M1572" s="438"/>
      <c r="N1572" s="384" t="s">
        <v>4595</v>
      </c>
      <c r="O1572" s="384"/>
      <c r="P1572" s="386"/>
      <c r="Q1572" s="384"/>
      <c r="R1572" s="439"/>
      <c r="S1572" s="434" t="s">
        <v>4602</v>
      </c>
      <c r="T1572" s="386"/>
      <c r="U1572" s="290"/>
      <c r="V1572" s="436">
        <v>1</v>
      </c>
      <c r="W1572" s="406"/>
      <c r="X1572" s="440"/>
      <c r="Y1572" s="10" t="s">
        <v>4575</v>
      </c>
      <c r="Z1572" s="513" t="s">
        <v>4575</v>
      </c>
      <c r="AA1572" s="513" t="s">
        <v>4575</v>
      </c>
      <c r="AB1572" s="513" t="s">
        <v>4576</v>
      </c>
      <c r="AC1572" s="290"/>
      <c r="AD1572" s="290"/>
      <c r="AE1572" s="290"/>
      <c r="AF1572" s="290"/>
      <c r="AG1572" s="290"/>
      <c r="AH1572" s="290"/>
      <c r="AI1572" s="290"/>
      <c r="AJ1572" s="290"/>
      <c r="AK1572" s="290"/>
      <c r="AL1572" s="291"/>
      <c r="AM1572" s="355">
        <v>2532835</v>
      </c>
      <c r="AN1572" s="93"/>
      <c r="AO1572" s="279"/>
      <c r="AP1572" s="391"/>
      <c r="AQ1572" s="5"/>
      <c r="AR1572" s="93"/>
      <c r="AS1572" s="5"/>
      <c r="AT1572" s="93"/>
      <c r="AU1572" s="5"/>
      <c r="AV1572" s="93"/>
      <c r="AW1572" s="292"/>
      <c r="AX1572" s="279"/>
      <c r="AY1572" s="391">
        <f t="shared" si="1035"/>
        <v>0</v>
      </c>
      <c r="AZ1572" s="95">
        <v>0</v>
      </c>
      <c r="BA1572" s="279"/>
      <c r="BB1572" s="278"/>
      <c r="BC1572" s="10"/>
      <c r="BD1572" s="5"/>
      <c r="BE1572" s="279"/>
      <c r="BF1572" s="279"/>
      <c r="BG1572" s="279"/>
      <c r="BH1572" s="279"/>
      <c r="BI1572" s="279"/>
      <c r="BJ1572" s="279"/>
      <c r="BK1572" s="279"/>
      <c r="BL1572" s="279"/>
      <c r="BM1572" s="279"/>
      <c r="BN1572" s="279"/>
      <c r="BO1572" s="279"/>
      <c r="BP1572" s="279"/>
      <c r="BQ1572" s="279"/>
      <c r="BR1572" s="279"/>
      <c r="BS1572" s="279"/>
      <c r="BT1572" s="441"/>
      <c r="BU1572" s="442"/>
      <c r="BV1572" s="493" t="s">
        <v>4596</v>
      </c>
    </row>
    <row r="1573" spans="1:74" ht="31.5" customHeight="1" x14ac:dyDescent="0.25">
      <c r="A1573" s="283">
        <v>40</v>
      </c>
      <c r="B1573" s="284"/>
      <c r="C1573" s="11" t="s">
        <v>4523</v>
      </c>
      <c r="D1573" s="386"/>
      <c r="E1573" s="386"/>
      <c r="F1573" s="273" t="s">
        <v>2371</v>
      </c>
      <c r="G1573" s="273"/>
      <c r="H1573" s="273"/>
      <c r="I1573" s="273"/>
      <c r="J1573" s="273"/>
      <c r="K1573" s="273"/>
      <c r="L1573" s="273"/>
      <c r="M1573" s="438"/>
      <c r="N1573" s="384" t="s">
        <v>4558</v>
      </c>
      <c r="O1573" s="384"/>
      <c r="P1573" s="386"/>
      <c r="Q1573" s="384"/>
      <c r="R1573" s="439"/>
      <c r="S1573" s="434" t="s">
        <v>4602</v>
      </c>
      <c r="T1573" s="386"/>
      <c r="U1573" s="290"/>
      <c r="V1573" s="436">
        <v>1</v>
      </c>
      <c r="W1573" s="406"/>
      <c r="X1573" s="440"/>
      <c r="Y1573" s="10" t="s">
        <v>4575</v>
      </c>
      <c r="Z1573" s="513" t="s">
        <v>4575</v>
      </c>
      <c r="AA1573" s="513" t="s">
        <v>4575</v>
      </c>
      <c r="AB1573" s="513" t="s">
        <v>4576</v>
      </c>
      <c r="AC1573" s="290"/>
      <c r="AD1573" s="290"/>
      <c r="AE1573" s="290"/>
      <c r="AF1573" s="290"/>
      <c r="AG1573" s="290"/>
      <c r="AH1573" s="290"/>
      <c r="AI1573" s="290"/>
      <c r="AJ1573" s="290"/>
      <c r="AK1573" s="290"/>
      <c r="AL1573" s="291"/>
      <c r="AM1573" s="355">
        <v>229825</v>
      </c>
      <c r="AN1573" s="93"/>
      <c r="AO1573" s="279"/>
      <c r="AP1573" s="391"/>
      <c r="AQ1573" s="5"/>
      <c r="AR1573" s="93"/>
      <c r="AS1573" s="5"/>
      <c r="AT1573" s="93"/>
      <c r="AU1573" s="5"/>
      <c r="AV1573" s="93"/>
      <c r="AW1573" s="292"/>
      <c r="AX1573" s="279"/>
      <c r="AY1573" s="391">
        <f t="shared" si="1035"/>
        <v>0</v>
      </c>
      <c r="AZ1573" s="95">
        <v>0</v>
      </c>
      <c r="BA1573" s="279"/>
      <c r="BB1573" s="278"/>
      <c r="BC1573" s="10"/>
      <c r="BD1573" s="5"/>
      <c r="BE1573" s="279"/>
      <c r="BF1573" s="279"/>
      <c r="BG1573" s="279"/>
      <c r="BH1573" s="279"/>
      <c r="BI1573" s="279"/>
      <c r="BJ1573" s="279"/>
      <c r="BK1573" s="279"/>
      <c r="BL1573" s="279"/>
      <c r="BM1573" s="279"/>
      <c r="BN1573" s="279"/>
      <c r="BO1573" s="279"/>
      <c r="BP1573" s="279"/>
      <c r="BQ1573" s="279"/>
      <c r="BR1573" s="279"/>
      <c r="BS1573" s="279"/>
      <c r="BT1573" s="441"/>
      <c r="BU1573" s="442"/>
      <c r="BV1573" s="493" t="s">
        <v>4596</v>
      </c>
    </row>
    <row r="1574" spans="1:74" ht="31.5" customHeight="1" x14ac:dyDescent="0.25">
      <c r="A1574" s="283">
        <v>40</v>
      </c>
      <c r="B1574" s="284"/>
      <c r="C1574" s="11" t="s">
        <v>4523</v>
      </c>
      <c r="D1574" s="386"/>
      <c r="E1574" s="386"/>
      <c r="F1574" s="273" t="s">
        <v>2371</v>
      </c>
      <c r="G1574" s="273"/>
      <c r="H1574" s="273"/>
      <c r="I1574" s="273"/>
      <c r="J1574" s="273"/>
      <c r="K1574" s="273"/>
      <c r="L1574" s="273"/>
      <c r="M1574" s="438"/>
      <c r="N1574" s="384" t="s">
        <v>4559</v>
      </c>
      <c r="O1574" s="384"/>
      <c r="P1574" s="386"/>
      <c r="Q1574" s="384"/>
      <c r="R1574" s="439"/>
      <c r="S1574" s="434" t="s">
        <v>4602</v>
      </c>
      <c r="T1574" s="386"/>
      <c r="U1574" s="290"/>
      <c r="V1574" s="436">
        <v>1</v>
      </c>
      <c r="W1574" s="406"/>
      <c r="X1574" s="440"/>
      <c r="Y1574" s="10" t="s">
        <v>4575</v>
      </c>
      <c r="Z1574" s="513" t="s">
        <v>4575</v>
      </c>
      <c r="AA1574" s="513" t="s">
        <v>4575</v>
      </c>
      <c r="AB1574" s="513" t="s">
        <v>4576</v>
      </c>
      <c r="AC1574" s="290"/>
      <c r="AD1574" s="290"/>
      <c r="AE1574" s="290"/>
      <c r="AF1574" s="290"/>
      <c r="AG1574" s="290"/>
      <c r="AH1574" s="290"/>
      <c r="AI1574" s="290"/>
      <c r="AJ1574" s="290"/>
      <c r="AK1574" s="290"/>
      <c r="AL1574" s="291"/>
      <c r="AM1574" s="355">
        <v>269064</v>
      </c>
      <c r="AN1574" s="93"/>
      <c r="AO1574" s="279"/>
      <c r="AP1574" s="391"/>
      <c r="AQ1574" s="5"/>
      <c r="AR1574" s="93"/>
      <c r="AS1574" s="5"/>
      <c r="AT1574" s="93"/>
      <c r="AU1574" s="5"/>
      <c r="AV1574" s="93"/>
      <c r="AW1574" s="292"/>
      <c r="AX1574" s="279"/>
      <c r="AY1574" s="391">
        <f t="shared" si="1035"/>
        <v>0</v>
      </c>
      <c r="AZ1574" s="95">
        <v>0</v>
      </c>
      <c r="BA1574" s="279"/>
      <c r="BB1574" s="278"/>
      <c r="BC1574" s="10"/>
      <c r="BD1574" s="5"/>
      <c r="BE1574" s="279"/>
      <c r="BF1574" s="279"/>
      <c r="BG1574" s="279"/>
      <c r="BH1574" s="279"/>
      <c r="BI1574" s="279"/>
      <c r="BJ1574" s="279"/>
      <c r="BK1574" s="279"/>
      <c r="BL1574" s="279"/>
      <c r="BM1574" s="279"/>
      <c r="BN1574" s="279"/>
      <c r="BO1574" s="279"/>
      <c r="BP1574" s="279"/>
      <c r="BQ1574" s="279"/>
      <c r="BR1574" s="279"/>
      <c r="BS1574" s="279"/>
      <c r="BT1574" s="441"/>
      <c r="BU1574" s="442"/>
      <c r="BV1574" s="493" t="s">
        <v>4596</v>
      </c>
    </row>
    <row r="1575" spans="1:74" ht="31.5" customHeight="1" x14ac:dyDescent="0.25">
      <c r="A1575" s="283">
        <v>45</v>
      </c>
      <c r="B1575" s="284"/>
      <c r="C1575" s="11" t="s">
        <v>4524</v>
      </c>
      <c r="D1575" s="386"/>
      <c r="E1575" s="386"/>
      <c r="F1575" s="273" t="s">
        <v>2371</v>
      </c>
      <c r="G1575" s="273"/>
      <c r="H1575" s="273"/>
      <c r="I1575" s="273"/>
      <c r="J1575" s="273"/>
      <c r="K1575" s="273"/>
      <c r="L1575" s="273"/>
      <c r="M1575" s="438"/>
      <c r="N1575" s="384" t="s">
        <v>4597</v>
      </c>
      <c r="O1575" s="384"/>
      <c r="P1575" s="386"/>
      <c r="Q1575" s="384"/>
      <c r="R1575" s="439"/>
      <c r="S1575" s="434" t="s">
        <v>4602</v>
      </c>
      <c r="T1575" s="386"/>
      <c r="U1575" s="290"/>
      <c r="V1575" s="436">
        <v>2</v>
      </c>
      <c r="W1575" s="406"/>
      <c r="X1575" s="440"/>
      <c r="Y1575" s="10" t="s">
        <v>4575</v>
      </c>
      <c r="Z1575" s="513" t="s">
        <v>4575</v>
      </c>
      <c r="AA1575" s="513" t="s">
        <v>4575</v>
      </c>
      <c r="AB1575" s="513" t="s">
        <v>4576</v>
      </c>
      <c r="AC1575" s="290" t="str">
        <f>IF(AZ1575=0,"【支払済】","")</f>
        <v>【支払済】</v>
      </c>
      <c r="AD1575" s="290"/>
      <c r="AE1575" s="290"/>
      <c r="AF1575" s="290"/>
      <c r="AG1575" s="290"/>
      <c r="AH1575" s="290"/>
      <c r="AI1575" s="290"/>
      <c r="AJ1575" s="290"/>
      <c r="AK1575" s="290"/>
      <c r="AL1575" s="291"/>
      <c r="AM1575" s="355">
        <v>981636</v>
      </c>
      <c r="AN1575" s="93"/>
      <c r="AO1575" s="279"/>
      <c r="AP1575" s="391"/>
      <c r="AQ1575" s="5"/>
      <c r="AR1575" s="93"/>
      <c r="AS1575" s="5"/>
      <c r="AT1575" s="93"/>
      <c r="AU1575" s="5"/>
      <c r="AV1575" s="93"/>
      <c r="AW1575" s="292"/>
      <c r="AX1575" s="279"/>
      <c r="AY1575" s="391">
        <f t="shared" si="1035"/>
        <v>0</v>
      </c>
      <c r="AZ1575" s="95">
        <v>0</v>
      </c>
      <c r="BA1575" s="279"/>
      <c r="BB1575" s="278"/>
      <c r="BC1575" s="10"/>
      <c r="BD1575" s="5"/>
      <c r="BE1575" s="279"/>
      <c r="BF1575" s="279"/>
      <c r="BG1575" s="279"/>
      <c r="BH1575" s="279"/>
      <c r="BI1575" s="279"/>
      <c r="BJ1575" s="279"/>
      <c r="BK1575" s="279"/>
      <c r="BL1575" s="279"/>
      <c r="BM1575" s="279"/>
      <c r="BN1575" s="279"/>
      <c r="BO1575" s="279"/>
      <c r="BP1575" s="279"/>
      <c r="BQ1575" s="279"/>
      <c r="BR1575" s="279"/>
      <c r="BS1575" s="279"/>
      <c r="BT1575" s="441"/>
      <c r="BU1575" s="442"/>
      <c r="BV1575" s="492" t="s">
        <v>4581</v>
      </c>
    </row>
    <row r="1576" spans="1:74" ht="31.5" customHeight="1" x14ac:dyDescent="0.25">
      <c r="A1576" s="283">
        <v>45</v>
      </c>
      <c r="B1576" s="284"/>
      <c r="C1576" s="11" t="s">
        <v>4525</v>
      </c>
      <c r="D1576" s="386"/>
      <c r="E1576" s="386"/>
      <c r="F1576" s="309" t="s">
        <v>4542</v>
      </c>
      <c r="G1576" s="273"/>
      <c r="H1576" s="273"/>
      <c r="I1576" s="273"/>
      <c r="J1576" s="273"/>
      <c r="K1576" s="273"/>
      <c r="L1576" s="273"/>
      <c r="M1576" s="438"/>
      <c r="N1576" s="384" t="s">
        <v>4599</v>
      </c>
      <c r="O1576" s="384"/>
      <c r="P1576" s="386"/>
      <c r="Q1576" s="384"/>
      <c r="R1576" s="439"/>
      <c r="S1576" s="434" t="s">
        <v>4602</v>
      </c>
      <c r="T1576" s="386"/>
      <c r="U1576" s="290"/>
      <c r="V1576" s="436">
        <v>1</v>
      </c>
      <c r="W1576" s="406"/>
      <c r="X1576" s="440"/>
      <c r="Y1576" s="10" t="s">
        <v>4575</v>
      </c>
      <c r="Z1576" s="513" t="s">
        <v>4575</v>
      </c>
      <c r="AA1576" s="513" t="s">
        <v>4575</v>
      </c>
      <c r="AB1576" s="513" t="s">
        <v>4576</v>
      </c>
      <c r="AC1576" s="290"/>
      <c r="AD1576" s="290"/>
      <c r="AE1576" s="290"/>
      <c r="AF1576" s="290"/>
      <c r="AG1576" s="290"/>
      <c r="AH1576" s="290"/>
      <c r="AI1576" s="290"/>
      <c r="AJ1576" s="290"/>
      <c r="AK1576" s="290"/>
      <c r="AL1576" s="291"/>
      <c r="AM1576" s="355">
        <v>958763</v>
      </c>
      <c r="AN1576" s="93"/>
      <c r="AO1576" s="279"/>
      <c r="AP1576" s="391"/>
      <c r="AQ1576" s="5"/>
      <c r="AR1576" s="93"/>
      <c r="AS1576" s="5"/>
      <c r="AT1576" s="93"/>
      <c r="AU1576" s="5"/>
      <c r="AV1576" s="93"/>
      <c r="AW1576" s="292"/>
      <c r="AX1576" s="279"/>
      <c r="AY1576" s="391">
        <f t="shared" si="1035"/>
        <v>0</v>
      </c>
      <c r="AZ1576" s="95">
        <v>0</v>
      </c>
      <c r="BA1576" s="279"/>
      <c r="BB1576" s="278"/>
      <c r="BC1576" s="10"/>
      <c r="BD1576" s="5"/>
      <c r="BE1576" s="279"/>
      <c r="BF1576" s="279"/>
      <c r="BG1576" s="279"/>
      <c r="BH1576" s="279"/>
      <c r="BI1576" s="279"/>
      <c r="BJ1576" s="279"/>
      <c r="BK1576" s="279"/>
      <c r="BL1576" s="279"/>
      <c r="BM1576" s="279"/>
      <c r="BN1576" s="279"/>
      <c r="BO1576" s="279"/>
      <c r="BP1576" s="279"/>
      <c r="BQ1576" s="279"/>
      <c r="BR1576" s="279"/>
      <c r="BS1576" s="279"/>
      <c r="BT1576" s="441"/>
      <c r="BU1576" s="442"/>
      <c r="BV1576" s="492" t="s">
        <v>4581</v>
      </c>
    </row>
    <row r="1577" spans="1:74" ht="31.5" customHeight="1" x14ac:dyDescent="0.25">
      <c r="A1577" s="283">
        <v>40</v>
      </c>
      <c r="B1577" s="284"/>
      <c r="C1577" s="11" t="s">
        <v>4526</v>
      </c>
      <c r="D1577" s="386"/>
      <c r="E1577" s="386"/>
      <c r="F1577" s="273" t="s">
        <v>2371</v>
      </c>
      <c r="G1577" s="273"/>
      <c r="H1577" s="273"/>
      <c r="I1577" s="273"/>
      <c r="J1577" s="273"/>
      <c r="K1577" s="273"/>
      <c r="L1577" s="273"/>
      <c r="M1577" s="438"/>
      <c r="N1577" s="384" t="s">
        <v>1988</v>
      </c>
      <c r="O1577" s="384"/>
      <c r="P1577" s="386"/>
      <c r="Q1577" s="384"/>
      <c r="R1577" s="439"/>
      <c r="S1577" s="434" t="s">
        <v>4602</v>
      </c>
      <c r="T1577" s="386"/>
      <c r="U1577" s="290"/>
      <c r="V1577" s="436">
        <v>2</v>
      </c>
      <c r="W1577" s="406"/>
      <c r="X1577" s="440"/>
      <c r="Y1577" s="10" t="s">
        <v>4575</v>
      </c>
      <c r="Z1577" s="513" t="s">
        <v>4575</v>
      </c>
      <c r="AA1577" s="513" t="s">
        <v>4575</v>
      </c>
      <c r="AB1577" s="513" t="s">
        <v>4576</v>
      </c>
      <c r="AC1577" s="290"/>
      <c r="AD1577" s="290"/>
      <c r="AE1577" s="290"/>
      <c r="AF1577" s="290"/>
      <c r="AG1577" s="290"/>
      <c r="AH1577" s="290"/>
      <c r="AI1577" s="290"/>
      <c r="AJ1577" s="290"/>
      <c r="AK1577" s="290"/>
      <c r="AL1577" s="291"/>
      <c r="AM1577" s="355">
        <v>1475814</v>
      </c>
      <c r="AN1577" s="93"/>
      <c r="AO1577" s="279"/>
      <c r="AP1577" s="391"/>
      <c r="AQ1577" s="5"/>
      <c r="AR1577" s="93"/>
      <c r="AS1577" s="5"/>
      <c r="AT1577" s="93"/>
      <c r="AU1577" s="5"/>
      <c r="AV1577" s="93"/>
      <c r="AW1577" s="292"/>
      <c r="AX1577" s="279"/>
      <c r="AY1577" s="391">
        <f t="shared" si="1035"/>
        <v>0</v>
      </c>
      <c r="AZ1577" s="95">
        <v>0</v>
      </c>
      <c r="BA1577" s="279"/>
      <c r="BB1577" s="278"/>
      <c r="BC1577" s="10"/>
      <c r="BD1577" s="5"/>
      <c r="BE1577" s="279"/>
      <c r="BF1577" s="279"/>
      <c r="BG1577" s="279"/>
      <c r="BH1577" s="279"/>
      <c r="BI1577" s="279"/>
      <c r="BJ1577" s="279"/>
      <c r="BK1577" s="279"/>
      <c r="BL1577" s="279"/>
      <c r="BM1577" s="279"/>
      <c r="BN1577" s="279"/>
      <c r="BO1577" s="279"/>
      <c r="BP1577" s="279"/>
      <c r="BQ1577" s="279"/>
      <c r="BR1577" s="279"/>
      <c r="BS1577" s="279"/>
      <c r="BT1577" s="441"/>
      <c r="BU1577" s="442"/>
      <c r="BV1577" s="492" t="s">
        <v>4581</v>
      </c>
    </row>
    <row r="1578" spans="1:74" ht="31.5" customHeight="1" x14ac:dyDescent="0.25">
      <c r="A1578" s="283">
        <v>40</v>
      </c>
      <c r="B1578" s="284"/>
      <c r="C1578" s="11" t="s">
        <v>4527</v>
      </c>
      <c r="D1578" s="386"/>
      <c r="E1578" s="386"/>
      <c r="F1578" s="273" t="s">
        <v>2371</v>
      </c>
      <c r="G1578" s="273"/>
      <c r="H1578" s="273"/>
      <c r="I1578" s="273"/>
      <c r="J1578" s="273"/>
      <c r="K1578" s="273"/>
      <c r="L1578" s="273"/>
      <c r="M1578" s="438"/>
      <c r="N1578" s="384" t="s">
        <v>1988</v>
      </c>
      <c r="O1578" s="384"/>
      <c r="P1578" s="386"/>
      <c r="Q1578" s="384"/>
      <c r="R1578" s="439"/>
      <c r="S1578" s="434" t="s">
        <v>4602</v>
      </c>
      <c r="T1578" s="386"/>
      <c r="U1578" s="290"/>
      <c r="V1578" s="436">
        <v>2</v>
      </c>
      <c r="W1578" s="406"/>
      <c r="X1578" s="440"/>
      <c r="Y1578" s="10" t="s">
        <v>4575</v>
      </c>
      <c r="Z1578" s="513" t="s">
        <v>4575</v>
      </c>
      <c r="AA1578" s="513" t="s">
        <v>4575</v>
      </c>
      <c r="AB1578" s="513" t="s">
        <v>4576</v>
      </c>
      <c r="AC1578" s="290"/>
      <c r="AD1578" s="290"/>
      <c r="AE1578" s="290"/>
      <c r="AF1578" s="290"/>
      <c r="AG1578" s="290"/>
      <c r="AH1578" s="290"/>
      <c r="AI1578" s="290"/>
      <c r="AJ1578" s="290"/>
      <c r="AK1578" s="290"/>
      <c r="AL1578" s="291"/>
      <c r="AM1578" s="355">
        <v>134880</v>
      </c>
      <c r="AN1578" s="93"/>
      <c r="AO1578" s="279"/>
      <c r="AP1578" s="391"/>
      <c r="AQ1578" s="5"/>
      <c r="AR1578" s="93"/>
      <c r="AS1578" s="5"/>
      <c r="AT1578" s="93"/>
      <c r="AU1578" s="5"/>
      <c r="AV1578" s="93"/>
      <c r="AW1578" s="292"/>
      <c r="AX1578" s="279"/>
      <c r="AY1578" s="391">
        <f t="shared" si="1035"/>
        <v>0</v>
      </c>
      <c r="AZ1578" s="95">
        <v>0</v>
      </c>
      <c r="BA1578" s="279"/>
      <c r="BB1578" s="278"/>
      <c r="BC1578" s="10"/>
      <c r="BD1578" s="5"/>
      <c r="BE1578" s="279"/>
      <c r="BF1578" s="279"/>
      <c r="BG1578" s="279"/>
      <c r="BH1578" s="279"/>
      <c r="BI1578" s="279"/>
      <c r="BJ1578" s="279"/>
      <c r="BK1578" s="279"/>
      <c r="BL1578" s="279"/>
      <c r="BM1578" s="279"/>
      <c r="BN1578" s="279"/>
      <c r="BO1578" s="279"/>
      <c r="BP1578" s="279"/>
      <c r="BQ1578" s="279"/>
      <c r="BR1578" s="279"/>
      <c r="BS1578" s="279"/>
      <c r="BT1578" s="441"/>
      <c r="BU1578" s="442"/>
      <c r="BV1578" s="492" t="s">
        <v>4581</v>
      </c>
    </row>
    <row r="1579" spans="1:74" ht="31.5" customHeight="1" x14ac:dyDescent="0.25">
      <c r="A1579" s="283">
        <v>40</v>
      </c>
      <c r="B1579" s="284"/>
      <c r="C1579" s="11" t="s">
        <v>4528</v>
      </c>
      <c r="D1579" s="386"/>
      <c r="E1579" s="386"/>
      <c r="F1579" s="273" t="s">
        <v>2371</v>
      </c>
      <c r="G1579" s="273"/>
      <c r="H1579" s="273"/>
      <c r="I1579" s="273"/>
      <c r="J1579" s="273"/>
      <c r="K1579" s="273"/>
      <c r="L1579" s="273"/>
      <c r="M1579" s="438"/>
      <c r="N1579" s="384" t="s">
        <v>4560</v>
      </c>
      <c r="O1579" s="384"/>
      <c r="P1579" s="386"/>
      <c r="Q1579" s="384"/>
      <c r="R1579" s="439"/>
      <c r="S1579" s="434" t="s">
        <v>4602</v>
      </c>
      <c r="T1579" s="386"/>
      <c r="U1579" s="290"/>
      <c r="V1579" s="436">
        <v>4</v>
      </c>
      <c r="W1579" s="406"/>
      <c r="X1579" s="440"/>
      <c r="Y1579" s="10" t="s">
        <v>4576</v>
      </c>
      <c r="Z1579" s="513" t="s">
        <v>4576</v>
      </c>
      <c r="AA1579" s="513" t="s">
        <v>4575</v>
      </c>
      <c r="AB1579" s="513" t="s">
        <v>4576</v>
      </c>
      <c r="AC1579" s="290"/>
      <c r="AD1579" s="290"/>
      <c r="AE1579" s="290"/>
      <c r="AF1579" s="290"/>
      <c r="AG1579" s="290"/>
      <c r="AH1579" s="290"/>
      <c r="AI1579" s="290"/>
      <c r="AJ1579" s="290"/>
      <c r="AK1579" s="290"/>
      <c r="AL1579" s="291"/>
      <c r="AM1579" s="355">
        <v>2147419</v>
      </c>
      <c r="AN1579" s="93"/>
      <c r="AO1579" s="279"/>
      <c r="AP1579" s="391"/>
      <c r="AQ1579" s="5"/>
      <c r="AR1579" s="93"/>
      <c r="AS1579" s="5"/>
      <c r="AT1579" s="93"/>
      <c r="AU1579" s="5"/>
      <c r="AV1579" s="93"/>
      <c r="AW1579" s="292"/>
      <c r="AX1579" s="279"/>
      <c r="AY1579" s="391">
        <f t="shared" si="1035"/>
        <v>0</v>
      </c>
      <c r="AZ1579" s="95">
        <v>0</v>
      </c>
      <c r="BA1579" s="279"/>
      <c r="BB1579" s="278"/>
      <c r="BC1579" s="10"/>
      <c r="BD1579" s="5"/>
      <c r="BE1579" s="279"/>
      <c r="BF1579" s="279"/>
      <c r="BG1579" s="279"/>
      <c r="BH1579" s="279"/>
      <c r="BI1579" s="279"/>
      <c r="BJ1579" s="279"/>
      <c r="BK1579" s="279"/>
      <c r="BL1579" s="279"/>
      <c r="BM1579" s="279"/>
      <c r="BN1579" s="279"/>
      <c r="BO1579" s="279"/>
      <c r="BP1579" s="279"/>
      <c r="BQ1579" s="279"/>
      <c r="BR1579" s="279"/>
      <c r="BS1579" s="279"/>
      <c r="BT1579" s="441"/>
      <c r="BU1579" s="442"/>
      <c r="BV1579" s="493"/>
    </row>
    <row r="1580" spans="1:74" ht="31.5" customHeight="1" x14ac:dyDescent="0.25">
      <c r="A1580" s="283">
        <v>40</v>
      </c>
      <c r="B1580" s="284"/>
      <c r="C1580" s="11" t="s">
        <v>4529</v>
      </c>
      <c r="D1580" s="386"/>
      <c r="E1580" s="386"/>
      <c r="F1580" s="273" t="s">
        <v>2371</v>
      </c>
      <c r="G1580" s="273"/>
      <c r="H1580" s="273"/>
      <c r="I1580" s="273"/>
      <c r="J1580" s="273"/>
      <c r="K1580" s="273"/>
      <c r="L1580" s="273"/>
      <c r="M1580" s="438"/>
      <c r="N1580" s="384" t="s">
        <v>4561</v>
      </c>
      <c r="O1580" s="384"/>
      <c r="P1580" s="386"/>
      <c r="Q1580" s="384"/>
      <c r="R1580" s="439"/>
      <c r="S1580" s="434" t="s">
        <v>4602</v>
      </c>
      <c r="T1580" s="386"/>
      <c r="U1580" s="290"/>
      <c r="V1580" s="436">
        <v>1</v>
      </c>
      <c r="W1580" s="406"/>
      <c r="X1580" s="440"/>
      <c r="Y1580" s="10" t="s">
        <v>4575</v>
      </c>
      <c r="Z1580" s="513" t="s">
        <v>4575</v>
      </c>
      <c r="AA1580" s="513" t="s">
        <v>4575</v>
      </c>
      <c r="AB1580" s="513" t="s">
        <v>4576</v>
      </c>
      <c r="AC1580" s="290" t="str">
        <f t="shared" ref="AC1580:AC1590" si="1037">IF(AZ1580=0,"【支払済】","")</f>
        <v>【支払済】</v>
      </c>
      <c r="AD1580" s="290"/>
      <c r="AE1580" s="290"/>
      <c r="AF1580" s="290"/>
      <c r="AG1580" s="290"/>
      <c r="AH1580" s="290"/>
      <c r="AI1580" s="290"/>
      <c r="AJ1580" s="290"/>
      <c r="AK1580" s="290"/>
      <c r="AL1580" s="291"/>
      <c r="AM1580" s="355">
        <v>161610</v>
      </c>
      <c r="AN1580" s="93"/>
      <c r="AO1580" s="279"/>
      <c r="AP1580" s="391"/>
      <c r="AQ1580" s="5"/>
      <c r="AR1580" s="93"/>
      <c r="AS1580" s="5"/>
      <c r="AT1580" s="93"/>
      <c r="AU1580" s="5"/>
      <c r="AV1580" s="93"/>
      <c r="AW1580" s="292"/>
      <c r="AX1580" s="279"/>
      <c r="AY1580" s="391">
        <f t="shared" si="1035"/>
        <v>0</v>
      </c>
      <c r="AZ1580" s="95">
        <v>0</v>
      </c>
      <c r="BA1580" s="279"/>
      <c r="BB1580" s="278"/>
      <c r="BC1580" s="10"/>
      <c r="BD1580" s="5"/>
      <c r="BE1580" s="279"/>
      <c r="BF1580" s="279"/>
      <c r="BG1580" s="279"/>
      <c r="BH1580" s="279"/>
      <c r="BI1580" s="279"/>
      <c r="BJ1580" s="279"/>
      <c r="BK1580" s="279"/>
      <c r="BL1580" s="279"/>
      <c r="BM1580" s="279"/>
      <c r="BN1580" s="279"/>
      <c r="BO1580" s="279"/>
      <c r="BP1580" s="279"/>
      <c r="BQ1580" s="279"/>
      <c r="BR1580" s="279"/>
      <c r="BS1580" s="279"/>
      <c r="BT1580" s="441"/>
      <c r="BU1580" s="442"/>
      <c r="BV1580" s="493" t="s">
        <v>4583</v>
      </c>
    </row>
    <row r="1581" spans="1:74" ht="31.5" customHeight="1" x14ac:dyDescent="0.25">
      <c r="A1581" s="283">
        <v>42</v>
      </c>
      <c r="B1581" s="284"/>
      <c r="C1581" s="11" t="s">
        <v>4530</v>
      </c>
      <c r="D1581" s="386"/>
      <c r="E1581" s="386"/>
      <c r="F1581" s="309" t="s">
        <v>4543</v>
      </c>
      <c r="G1581" s="273"/>
      <c r="H1581" s="273"/>
      <c r="I1581" s="273"/>
      <c r="J1581" s="273"/>
      <c r="K1581" s="273"/>
      <c r="L1581" s="273"/>
      <c r="M1581" s="438"/>
      <c r="N1581" s="384" t="s">
        <v>4562</v>
      </c>
      <c r="O1581" s="384"/>
      <c r="P1581" s="386"/>
      <c r="Q1581" s="384"/>
      <c r="R1581" s="439"/>
      <c r="S1581" s="434" t="s">
        <v>4602</v>
      </c>
      <c r="T1581" s="386"/>
      <c r="U1581" s="290"/>
      <c r="V1581" s="436">
        <v>1</v>
      </c>
      <c r="W1581" s="406"/>
      <c r="X1581" s="440"/>
      <c r="Y1581" s="10" t="s">
        <v>4575</v>
      </c>
      <c r="Z1581" s="513" t="s">
        <v>4575</v>
      </c>
      <c r="AA1581" s="513" t="s">
        <v>4575</v>
      </c>
      <c r="AB1581" s="513" t="s">
        <v>4576</v>
      </c>
      <c r="AC1581" s="290" t="str">
        <f t="shared" si="1037"/>
        <v>【支払済】</v>
      </c>
      <c r="AD1581" s="290"/>
      <c r="AE1581" s="290"/>
      <c r="AF1581" s="290"/>
      <c r="AG1581" s="290"/>
      <c r="AH1581" s="290"/>
      <c r="AI1581" s="290"/>
      <c r="AJ1581" s="290"/>
      <c r="AK1581" s="290"/>
      <c r="AL1581" s="291"/>
      <c r="AM1581" s="355">
        <v>1141474</v>
      </c>
      <c r="AN1581" s="93"/>
      <c r="AO1581" s="279"/>
      <c r="AP1581" s="391"/>
      <c r="AQ1581" s="5"/>
      <c r="AR1581" s="93"/>
      <c r="AS1581" s="5"/>
      <c r="AT1581" s="93"/>
      <c r="AU1581" s="5"/>
      <c r="AV1581" s="93"/>
      <c r="AW1581" s="292"/>
      <c r="AX1581" s="279"/>
      <c r="AY1581" s="391">
        <f t="shared" si="1035"/>
        <v>0</v>
      </c>
      <c r="AZ1581" s="95">
        <v>0</v>
      </c>
      <c r="BA1581" s="279"/>
      <c r="BB1581" s="278"/>
      <c r="BC1581" s="10"/>
      <c r="BD1581" s="5"/>
      <c r="BE1581" s="279"/>
      <c r="BF1581" s="279"/>
      <c r="BG1581" s="279"/>
      <c r="BH1581" s="279"/>
      <c r="BI1581" s="279"/>
      <c r="BJ1581" s="279"/>
      <c r="BK1581" s="279"/>
      <c r="BL1581" s="279"/>
      <c r="BM1581" s="279"/>
      <c r="BN1581" s="279"/>
      <c r="BO1581" s="279"/>
      <c r="BP1581" s="279"/>
      <c r="BQ1581" s="279"/>
      <c r="BR1581" s="279"/>
      <c r="BS1581" s="279"/>
      <c r="BT1581" s="441"/>
      <c r="BU1581" s="442"/>
      <c r="BV1581" s="492" t="s">
        <v>4581</v>
      </c>
    </row>
    <row r="1582" spans="1:74" ht="31.5" customHeight="1" x14ac:dyDescent="0.25">
      <c r="A1582" s="283">
        <v>42</v>
      </c>
      <c r="B1582" s="284"/>
      <c r="C1582" s="11" t="s">
        <v>4531</v>
      </c>
      <c r="D1582" s="386"/>
      <c r="E1582" s="386"/>
      <c r="F1582" s="309" t="s">
        <v>4544</v>
      </c>
      <c r="G1582" s="273"/>
      <c r="H1582" s="273"/>
      <c r="I1582" s="273"/>
      <c r="J1582" s="273"/>
      <c r="K1582" s="273"/>
      <c r="L1582" s="273"/>
      <c r="M1582" s="438"/>
      <c r="N1582" s="384" t="s">
        <v>4563</v>
      </c>
      <c r="O1582" s="384"/>
      <c r="P1582" s="386"/>
      <c r="Q1582" s="384"/>
      <c r="R1582" s="439"/>
      <c r="S1582" s="434" t="s">
        <v>4602</v>
      </c>
      <c r="T1582" s="386"/>
      <c r="U1582" s="290"/>
      <c r="V1582" s="436">
        <v>1</v>
      </c>
      <c r="W1582" s="406"/>
      <c r="X1582" s="440"/>
      <c r="Y1582" s="10" t="s">
        <v>4575</v>
      </c>
      <c r="Z1582" s="513" t="s">
        <v>4575</v>
      </c>
      <c r="AA1582" s="513" t="s">
        <v>4575</v>
      </c>
      <c r="AB1582" s="513" t="s">
        <v>4576</v>
      </c>
      <c r="AC1582" s="290" t="str">
        <f t="shared" si="1037"/>
        <v>【支払済】</v>
      </c>
      <c r="AD1582" s="290"/>
      <c r="AE1582" s="290"/>
      <c r="AF1582" s="290"/>
      <c r="AG1582" s="290"/>
      <c r="AH1582" s="290"/>
      <c r="AI1582" s="290"/>
      <c r="AJ1582" s="290"/>
      <c r="AK1582" s="290"/>
      <c r="AL1582" s="291"/>
      <c r="AM1582" s="355">
        <v>1141474</v>
      </c>
      <c r="AN1582" s="93"/>
      <c r="AO1582" s="279"/>
      <c r="AP1582" s="391"/>
      <c r="AQ1582" s="5"/>
      <c r="AR1582" s="93"/>
      <c r="AS1582" s="5"/>
      <c r="AT1582" s="93"/>
      <c r="AU1582" s="5"/>
      <c r="AV1582" s="93"/>
      <c r="AW1582" s="292"/>
      <c r="AX1582" s="279"/>
      <c r="AY1582" s="391">
        <f t="shared" si="1035"/>
        <v>0</v>
      </c>
      <c r="AZ1582" s="95">
        <v>0</v>
      </c>
      <c r="BA1582" s="279"/>
      <c r="BB1582" s="278"/>
      <c r="BC1582" s="10"/>
      <c r="BD1582" s="5"/>
      <c r="BE1582" s="279"/>
      <c r="BF1582" s="279"/>
      <c r="BG1582" s="279"/>
      <c r="BH1582" s="279"/>
      <c r="BI1582" s="279"/>
      <c r="BJ1582" s="279"/>
      <c r="BK1582" s="279"/>
      <c r="BL1582" s="279"/>
      <c r="BM1582" s="279"/>
      <c r="BN1582" s="279"/>
      <c r="BO1582" s="279"/>
      <c r="BP1582" s="279"/>
      <c r="BQ1582" s="279"/>
      <c r="BR1582" s="279"/>
      <c r="BS1582" s="279"/>
      <c r="BT1582" s="441"/>
      <c r="BU1582" s="442"/>
      <c r="BV1582" s="492" t="s">
        <v>4581</v>
      </c>
    </row>
    <row r="1583" spans="1:74" ht="31.5" customHeight="1" x14ac:dyDescent="0.25">
      <c r="A1583" s="283">
        <v>42</v>
      </c>
      <c r="B1583" s="284"/>
      <c r="C1583" s="11" t="s">
        <v>4532</v>
      </c>
      <c r="D1583" s="386"/>
      <c r="E1583" s="386"/>
      <c r="F1583" s="309" t="s">
        <v>2371</v>
      </c>
      <c r="G1583" s="273"/>
      <c r="H1583" s="273"/>
      <c r="I1583" s="273"/>
      <c r="J1583" s="273"/>
      <c r="K1583" s="273"/>
      <c r="L1583" s="273"/>
      <c r="M1583" s="438"/>
      <c r="N1583" s="384" t="s">
        <v>2000</v>
      </c>
      <c r="O1583" s="384"/>
      <c r="P1583" s="386"/>
      <c r="Q1583" s="384"/>
      <c r="R1583" s="439"/>
      <c r="S1583" s="434" t="s">
        <v>4602</v>
      </c>
      <c r="T1583" s="386"/>
      <c r="U1583" s="290"/>
      <c r="V1583" s="436">
        <v>1</v>
      </c>
      <c r="W1583" s="406"/>
      <c r="X1583" s="440"/>
      <c r="Y1583" s="10" t="s">
        <v>4575</v>
      </c>
      <c r="Z1583" s="513" t="s">
        <v>4575</v>
      </c>
      <c r="AA1583" s="513" t="s">
        <v>4575</v>
      </c>
      <c r="AB1583" s="513" t="s">
        <v>4576</v>
      </c>
      <c r="AC1583" s="290" t="str">
        <f t="shared" si="1037"/>
        <v>【支払済】</v>
      </c>
      <c r="AD1583" s="290"/>
      <c r="AE1583" s="290"/>
      <c r="AF1583" s="290"/>
      <c r="AG1583" s="290"/>
      <c r="AH1583" s="290"/>
      <c r="AI1583" s="290"/>
      <c r="AJ1583" s="290"/>
      <c r="AK1583" s="290"/>
      <c r="AL1583" s="291"/>
      <c r="AM1583" s="355">
        <v>864313</v>
      </c>
      <c r="AN1583" s="93"/>
      <c r="AO1583" s="279"/>
      <c r="AP1583" s="391"/>
      <c r="AQ1583" s="5"/>
      <c r="AR1583" s="93"/>
      <c r="AS1583" s="5"/>
      <c r="AT1583" s="93"/>
      <c r="AU1583" s="5"/>
      <c r="AV1583" s="93"/>
      <c r="AW1583" s="292"/>
      <c r="AX1583" s="279"/>
      <c r="AY1583" s="391">
        <f t="shared" si="1035"/>
        <v>0</v>
      </c>
      <c r="AZ1583" s="95">
        <v>0</v>
      </c>
      <c r="BA1583" s="279"/>
      <c r="BB1583" s="278"/>
      <c r="BC1583" s="10"/>
      <c r="BD1583" s="5"/>
      <c r="BE1583" s="279"/>
      <c r="BF1583" s="279"/>
      <c r="BG1583" s="279"/>
      <c r="BH1583" s="279"/>
      <c r="BI1583" s="279"/>
      <c r="BJ1583" s="279"/>
      <c r="BK1583" s="279"/>
      <c r="BL1583" s="279"/>
      <c r="BM1583" s="279"/>
      <c r="BN1583" s="279"/>
      <c r="BO1583" s="279"/>
      <c r="BP1583" s="279"/>
      <c r="BQ1583" s="279"/>
      <c r="BR1583" s="279"/>
      <c r="BS1583" s="279"/>
      <c r="BT1583" s="441"/>
      <c r="BU1583" s="442"/>
      <c r="BV1583" s="492" t="s">
        <v>4581</v>
      </c>
    </row>
    <row r="1584" spans="1:74" ht="31.5" customHeight="1" x14ac:dyDescent="0.25">
      <c r="A1584" s="283">
        <v>42</v>
      </c>
      <c r="B1584" s="284"/>
      <c r="C1584" s="11" t="s">
        <v>4531</v>
      </c>
      <c r="D1584" s="386"/>
      <c r="E1584" s="386"/>
      <c r="F1584" s="273" t="s">
        <v>4545</v>
      </c>
      <c r="G1584" s="273"/>
      <c r="H1584" s="273"/>
      <c r="I1584" s="273"/>
      <c r="J1584" s="273"/>
      <c r="K1584" s="273"/>
      <c r="L1584" s="273"/>
      <c r="M1584" s="438"/>
      <c r="N1584" s="384" t="s">
        <v>4600</v>
      </c>
      <c r="O1584" s="384"/>
      <c r="P1584" s="386"/>
      <c r="Q1584" s="384"/>
      <c r="R1584" s="439"/>
      <c r="S1584" s="434" t="s">
        <v>4602</v>
      </c>
      <c r="T1584" s="386"/>
      <c r="U1584" s="290"/>
      <c r="V1584" s="436">
        <v>2</v>
      </c>
      <c r="W1584" s="406"/>
      <c r="X1584" s="440"/>
      <c r="Y1584" s="10" t="s">
        <v>4575</v>
      </c>
      <c r="Z1584" s="513" t="s">
        <v>4575</v>
      </c>
      <c r="AA1584" s="513" t="s">
        <v>4575</v>
      </c>
      <c r="AB1584" s="513" t="s">
        <v>4576</v>
      </c>
      <c r="AC1584" s="290" t="str">
        <f t="shared" si="1037"/>
        <v>【支払済】</v>
      </c>
      <c r="AD1584" s="290"/>
      <c r="AE1584" s="290"/>
      <c r="AF1584" s="290"/>
      <c r="AG1584" s="290"/>
      <c r="AH1584" s="290"/>
      <c r="AI1584" s="290"/>
      <c r="AJ1584" s="290"/>
      <c r="AK1584" s="290"/>
      <c r="AL1584" s="291"/>
      <c r="AM1584" s="355">
        <v>1403469</v>
      </c>
      <c r="AN1584" s="93"/>
      <c r="AO1584" s="279"/>
      <c r="AP1584" s="391"/>
      <c r="AQ1584" s="5"/>
      <c r="AR1584" s="93"/>
      <c r="AS1584" s="5"/>
      <c r="AT1584" s="93"/>
      <c r="AU1584" s="5"/>
      <c r="AV1584" s="93"/>
      <c r="AW1584" s="292"/>
      <c r="AX1584" s="279"/>
      <c r="AY1584" s="391">
        <f t="shared" si="1035"/>
        <v>0</v>
      </c>
      <c r="AZ1584" s="95">
        <v>0</v>
      </c>
      <c r="BA1584" s="279"/>
      <c r="BB1584" s="278"/>
      <c r="BC1584" s="10"/>
      <c r="BD1584" s="5"/>
      <c r="BE1584" s="279"/>
      <c r="BF1584" s="279"/>
      <c r="BG1584" s="279"/>
      <c r="BH1584" s="279"/>
      <c r="BI1584" s="279"/>
      <c r="BJ1584" s="279"/>
      <c r="BK1584" s="279"/>
      <c r="BL1584" s="279"/>
      <c r="BM1584" s="279"/>
      <c r="BN1584" s="279"/>
      <c r="BO1584" s="279"/>
      <c r="BP1584" s="279"/>
      <c r="BQ1584" s="279"/>
      <c r="BR1584" s="279"/>
      <c r="BS1584" s="279"/>
      <c r="BT1584" s="441"/>
      <c r="BU1584" s="442"/>
      <c r="BV1584" s="493" t="s">
        <v>4580</v>
      </c>
    </row>
    <row r="1585" spans="1:74" ht="31.5" customHeight="1" x14ac:dyDescent="0.25">
      <c r="A1585" s="283">
        <v>40</v>
      </c>
      <c r="B1585" s="284"/>
      <c r="C1585" s="11" t="s">
        <v>4533</v>
      </c>
      <c r="D1585" s="386"/>
      <c r="E1585" s="386"/>
      <c r="F1585" s="273" t="s">
        <v>2371</v>
      </c>
      <c r="G1585" s="273"/>
      <c r="H1585" s="273"/>
      <c r="I1585" s="273"/>
      <c r="J1585" s="273"/>
      <c r="K1585" s="273"/>
      <c r="L1585" s="273"/>
      <c r="M1585" s="438"/>
      <c r="N1585" s="384" t="s">
        <v>4564</v>
      </c>
      <c r="O1585" s="384"/>
      <c r="P1585" s="386"/>
      <c r="Q1585" s="384"/>
      <c r="R1585" s="439"/>
      <c r="S1585" s="434" t="s">
        <v>4602</v>
      </c>
      <c r="T1585" s="386"/>
      <c r="U1585" s="290"/>
      <c r="V1585" s="436">
        <v>1</v>
      </c>
      <c r="W1585" s="406"/>
      <c r="X1585" s="440"/>
      <c r="Y1585" s="10" t="s">
        <v>4575</v>
      </c>
      <c r="Z1585" s="513" t="s">
        <v>4575</v>
      </c>
      <c r="AA1585" s="513" t="s">
        <v>4575</v>
      </c>
      <c r="AB1585" s="513" t="s">
        <v>4576</v>
      </c>
      <c r="AC1585" s="290" t="str">
        <f t="shared" si="1037"/>
        <v>【支払済】</v>
      </c>
      <c r="AD1585" s="290"/>
      <c r="AE1585" s="290"/>
      <c r="AF1585" s="290"/>
      <c r="AG1585" s="290"/>
      <c r="AH1585" s="290"/>
      <c r="AI1585" s="290"/>
      <c r="AJ1585" s="290"/>
      <c r="AK1585" s="290"/>
      <c r="AL1585" s="291"/>
      <c r="AM1585" s="355">
        <v>142043</v>
      </c>
      <c r="AN1585" s="93"/>
      <c r="AO1585" s="279"/>
      <c r="AP1585" s="391"/>
      <c r="AQ1585" s="5"/>
      <c r="AR1585" s="93"/>
      <c r="AS1585" s="5"/>
      <c r="AT1585" s="93"/>
      <c r="AU1585" s="5"/>
      <c r="AV1585" s="93"/>
      <c r="AW1585" s="292"/>
      <c r="AX1585" s="279"/>
      <c r="AY1585" s="391">
        <f t="shared" si="1035"/>
        <v>0</v>
      </c>
      <c r="AZ1585" s="95">
        <v>0</v>
      </c>
      <c r="BA1585" s="279"/>
      <c r="BB1585" s="278"/>
      <c r="BC1585" s="10"/>
      <c r="BD1585" s="5"/>
      <c r="BE1585" s="279"/>
      <c r="BF1585" s="279"/>
      <c r="BG1585" s="279"/>
      <c r="BH1585" s="279"/>
      <c r="BI1585" s="279"/>
      <c r="BJ1585" s="279"/>
      <c r="BK1585" s="279"/>
      <c r="BL1585" s="279"/>
      <c r="BM1585" s="279"/>
      <c r="BN1585" s="279"/>
      <c r="BO1585" s="279"/>
      <c r="BP1585" s="279"/>
      <c r="BQ1585" s="279"/>
      <c r="BR1585" s="279"/>
      <c r="BS1585" s="279"/>
      <c r="BT1585" s="441"/>
      <c r="BU1585" s="442"/>
      <c r="BV1585" s="492" t="s">
        <v>4601</v>
      </c>
    </row>
    <row r="1586" spans="1:74" ht="31.5" customHeight="1" x14ac:dyDescent="0.25">
      <c r="A1586" s="283">
        <v>40</v>
      </c>
      <c r="B1586" s="284"/>
      <c r="C1586" s="11" t="s">
        <v>4533</v>
      </c>
      <c r="D1586" s="386"/>
      <c r="E1586" s="386"/>
      <c r="F1586" s="273" t="s">
        <v>2371</v>
      </c>
      <c r="G1586" s="273"/>
      <c r="H1586" s="273"/>
      <c r="I1586" s="273"/>
      <c r="J1586" s="273"/>
      <c r="K1586" s="273"/>
      <c r="L1586" s="273"/>
      <c r="M1586" s="438"/>
      <c r="N1586" s="384" t="s">
        <v>4565</v>
      </c>
      <c r="O1586" s="384"/>
      <c r="P1586" s="386"/>
      <c r="Q1586" s="384"/>
      <c r="R1586" s="439"/>
      <c r="S1586" s="434" t="s">
        <v>4602</v>
      </c>
      <c r="T1586" s="386"/>
      <c r="U1586" s="290"/>
      <c r="V1586" s="436">
        <v>1</v>
      </c>
      <c r="W1586" s="406"/>
      <c r="X1586" s="440"/>
      <c r="Y1586" s="10" t="s">
        <v>4575</v>
      </c>
      <c r="Z1586" s="513" t="s">
        <v>4575</v>
      </c>
      <c r="AA1586" s="513" t="s">
        <v>4575</v>
      </c>
      <c r="AB1586" s="513" t="s">
        <v>4576</v>
      </c>
      <c r="AC1586" s="290" t="str">
        <f t="shared" si="1037"/>
        <v>【支払済】</v>
      </c>
      <c r="AD1586" s="290"/>
      <c r="AE1586" s="290"/>
      <c r="AF1586" s="290"/>
      <c r="AG1586" s="290"/>
      <c r="AH1586" s="290"/>
      <c r="AI1586" s="290"/>
      <c r="AJ1586" s="290"/>
      <c r="AK1586" s="290"/>
      <c r="AL1586" s="291"/>
      <c r="AM1586" s="355">
        <v>160814</v>
      </c>
      <c r="AN1586" s="93"/>
      <c r="AO1586" s="279"/>
      <c r="AP1586" s="391"/>
      <c r="AQ1586" s="5"/>
      <c r="AR1586" s="93"/>
      <c r="AS1586" s="5"/>
      <c r="AT1586" s="93"/>
      <c r="AU1586" s="5"/>
      <c r="AV1586" s="93"/>
      <c r="AW1586" s="292"/>
      <c r="AX1586" s="279"/>
      <c r="AY1586" s="391">
        <f t="shared" si="1035"/>
        <v>0</v>
      </c>
      <c r="AZ1586" s="95">
        <v>0</v>
      </c>
      <c r="BA1586" s="279"/>
      <c r="BB1586" s="278"/>
      <c r="BC1586" s="10"/>
      <c r="BD1586" s="5"/>
      <c r="BE1586" s="279"/>
      <c r="BF1586" s="279"/>
      <c r="BG1586" s="279"/>
      <c r="BH1586" s="279"/>
      <c r="BI1586" s="279"/>
      <c r="BJ1586" s="279"/>
      <c r="BK1586" s="279"/>
      <c r="BL1586" s="279"/>
      <c r="BM1586" s="279"/>
      <c r="BN1586" s="279"/>
      <c r="BO1586" s="279"/>
      <c r="BP1586" s="279"/>
      <c r="BQ1586" s="279"/>
      <c r="BR1586" s="279"/>
      <c r="BS1586" s="279"/>
      <c r="BT1586" s="441"/>
      <c r="BU1586" s="442"/>
      <c r="BV1586" s="492" t="s">
        <v>4601</v>
      </c>
    </row>
    <row r="1587" spans="1:74" ht="31.5" customHeight="1" x14ac:dyDescent="0.25">
      <c r="A1587" s="283">
        <v>40</v>
      </c>
      <c r="B1587" s="284"/>
      <c r="C1587" s="11" t="s">
        <v>4533</v>
      </c>
      <c r="D1587" s="386"/>
      <c r="E1587" s="386"/>
      <c r="F1587" s="273" t="s">
        <v>2371</v>
      </c>
      <c r="G1587" s="273"/>
      <c r="H1587" s="273"/>
      <c r="I1587" s="273"/>
      <c r="J1587" s="273"/>
      <c r="K1587" s="273"/>
      <c r="L1587" s="273"/>
      <c r="M1587" s="438"/>
      <c r="N1587" s="384" t="s">
        <v>4566</v>
      </c>
      <c r="O1587" s="384"/>
      <c r="P1587" s="386"/>
      <c r="Q1587" s="384"/>
      <c r="R1587" s="439"/>
      <c r="S1587" s="434" t="s">
        <v>4602</v>
      </c>
      <c r="T1587" s="386"/>
      <c r="U1587" s="290"/>
      <c r="V1587" s="436">
        <v>1</v>
      </c>
      <c r="W1587" s="406"/>
      <c r="X1587" s="440"/>
      <c r="Y1587" s="10" t="s">
        <v>4575</v>
      </c>
      <c r="Z1587" s="513" t="s">
        <v>4575</v>
      </c>
      <c r="AA1587" s="513" t="s">
        <v>4575</v>
      </c>
      <c r="AB1587" s="513" t="s">
        <v>4576</v>
      </c>
      <c r="AC1587" s="290" t="str">
        <f t="shared" si="1037"/>
        <v>【支払済】</v>
      </c>
      <c r="AD1587" s="290"/>
      <c r="AE1587" s="290"/>
      <c r="AF1587" s="290"/>
      <c r="AG1587" s="290"/>
      <c r="AH1587" s="290"/>
      <c r="AI1587" s="290"/>
      <c r="AJ1587" s="290"/>
      <c r="AK1587" s="290"/>
      <c r="AL1587" s="291"/>
      <c r="AM1587" s="355">
        <v>1648221</v>
      </c>
      <c r="AN1587" s="93"/>
      <c r="AO1587" s="279"/>
      <c r="AP1587" s="391"/>
      <c r="AQ1587" s="5"/>
      <c r="AR1587" s="93"/>
      <c r="AS1587" s="5"/>
      <c r="AT1587" s="93"/>
      <c r="AU1587" s="5"/>
      <c r="AV1587" s="93"/>
      <c r="AW1587" s="292"/>
      <c r="AX1587" s="279"/>
      <c r="AY1587" s="391">
        <f t="shared" si="1035"/>
        <v>0</v>
      </c>
      <c r="AZ1587" s="95">
        <v>0</v>
      </c>
      <c r="BA1587" s="279"/>
      <c r="BB1587" s="278"/>
      <c r="BC1587" s="10"/>
      <c r="BD1587" s="5"/>
      <c r="BE1587" s="279"/>
      <c r="BF1587" s="279"/>
      <c r="BG1587" s="279"/>
      <c r="BH1587" s="279"/>
      <c r="BI1587" s="279"/>
      <c r="BJ1587" s="279"/>
      <c r="BK1587" s="279"/>
      <c r="BL1587" s="279"/>
      <c r="BM1587" s="279"/>
      <c r="BN1587" s="279"/>
      <c r="BO1587" s="279"/>
      <c r="BP1587" s="279"/>
      <c r="BQ1587" s="279"/>
      <c r="BR1587" s="279"/>
      <c r="BS1587" s="279"/>
      <c r="BT1587" s="441"/>
      <c r="BU1587" s="442"/>
      <c r="BV1587" s="492" t="s">
        <v>4601</v>
      </c>
    </row>
    <row r="1588" spans="1:74" ht="31.5" customHeight="1" x14ac:dyDescent="0.25">
      <c r="A1588" s="283">
        <v>12</v>
      </c>
      <c r="B1588" s="284"/>
      <c r="C1588" s="11" t="s">
        <v>4534</v>
      </c>
      <c r="D1588" s="386"/>
      <c r="E1588" s="386"/>
      <c r="F1588" s="273" t="s">
        <v>4546</v>
      </c>
      <c r="G1588" s="273"/>
      <c r="H1588" s="273"/>
      <c r="I1588" s="273"/>
      <c r="J1588" s="273"/>
      <c r="K1588" s="273"/>
      <c r="L1588" s="273"/>
      <c r="M1588" s="438"/>
      <c r="N1588" s="384" t="s">
        <v>1378</v>
      </c>
      <c r="O1588" s="384"/>
      <c r="P1588" s="386"/>
      <c r="Q1588" s="384"/>
      <c r="R1588" s="439"/>
      <c r="S1588" s="434" t="s">
        <v>4604</v>
      </c>
      <c r="T1588" s="386"/>
      <c r="U1588" s="290"/>
      <c r="V1588" s="436">
        <v>1</v>
      </c>
      <c r="W1588" s="406"/>
      <c r="X1588" s="440"/>
      <c r="Y1588" s="10" t="s">
        <v>4575</v>
      </c>
      <c r="Z1588" s="513" t="s">
        <v>4575</v>
      </c>
      <c r="AA1588" s="513" t="s">
        <v>4575</v>
      </c>
      <c r="AB1588" s="513" t="s">
        <v>4576</v>
      </c>
      <c r="AC1588" s="437" t="str">
        <f t="shared" si="1037"/>
        <v>【支払済】</v>
      </c>
      <c r="AD1588" s="290"/>
      <c r="AE1588" s="290"/>
      <c r="AF1588" s="290"/>
      <c r="AG1588" s="290"/>
      <c r="AH1588" s="290"/>
      <c r="AI1588" s="290"/>
      <c r="AJ1588" s="290"/>
      <c r="AK1588" s="290"/>
      <c r="AL1588" s="291"/>
      <c r="AM1588" s="355">
        <v>573705</v>
      </c>
      <c r="AN1588" s="93"/>
      <c r="AO1588" s="279"/>
      <c r="AP1588" s="391"/>
      <c r="AQ1588" s="5"/>
      <c r="AR1588" s="93"/>
      <c r="AS1588" s="5"/>
      <c r="AT1588" s="93"/>
      <c r="AU1588" s="5"/>
      <c r="AV1588" s="93"/>
      <c r="AW1588" s="292"/>
      <c r="AX1588" s="279"/>
      <c r="AY1588" s="391">
        <f t="shared" si="1035"/>
        <v>0</v>
      </c>
      <c r="AZ1588" s="95">
        <v>0</v>
      </c>
      <c r="BA1588" s="279"/>
      <c r="BB1588" s="278"/>
      <c r="BC1588" s="10"/>
      <c r="BD1588" s="5"/>
      <c r="BE1588" s="279"/>
      <c r="BF1588" s="279"/>
      <c r="BG1588" s="279"/>
      <c r="BH1588" s="279"/>
      <c r="BI1588" s="279"/>
      <c r="BJ1588" s="279"/>
      <c r="BK1588" s="279"/>
      <c r="BL1588" s="279"/>
      <c r="BM1588" s="279"/>
      <c r="BN1588" s="279"/>
      <c r="BO1588" s="279"/>
      <c r="BP1588" s="279"/>
      <c r="BQ1588" s="279"/>
      <c r="BR1588" s="279"/>
      <c r="BS1588" s="279"/>
      <c r="BT1588" s="441"/>
      <c r="BU1588" s="442"/>
      <c r="BV1588" s="493" t="s">
        <v>4583</v>
      </c>
    </row>
    <row r="1589" spans="1:74" ht="31.5" customHeight="1" x14ac:dyDescent="0.25">
      <c r="A1589" s="283">
        <v>12</v>
      </c>
      <c r="B1589" s="284"/>
      <c r="C1589" s="11" t="s">
        <v>4534</v>
      </c>
      <c r="D1589" s="386"/>
      <c r="E1589" s="386"/>
      <c r="F1589" s="273" t="s">
        <v>4546</v>
      </c>
      <c r="G1589" s="273"/>
      <c r="H1589" s="273"/>
      <c r="I1589" s="273"/>
      <c r="J1589" s="273"/>
      <c r="K1589" s="273"/>
      <c r="L1589" s="273"/>
      <c r="M1589" s="438"/>
      <c r="N1589" s="384" t="s">
        <v>1378</v>
      </c>
      <c r="O1589" s="384"/>
      <c r="P1589" s="386"/>
      <c r="Q1589" s="384"/>
      <c r="R1589" s="439"/>
      <c r="S1589" s="434" t="s">
        <v>4604</v>
      </c>
      <c r="T1589" s="386"/>
      <c r="U1589" s="290"/>
      <c r="V1589" s="436">
        <v>1</v>
      </c>
      <c r="W1589" s="406"/>
      <c r="X1589" s="440"/>
      <c r="Y1589" s="10" t="s">
        <v>4575</v>
      </c>
      <c r="Z1589" s="510" t="s">
        <v>4428</v>
      </c>
      <c r="AA1589" s="510" t="s">
        <v>4428</v>
      </c>
      <c r="AB1589" s="510" t="s">
        <v>4432</v>
      </c>
      <c r="AC1589" s="290" t="str">
        <f t="shared" si="1037"/>
        <v>【支払済】</v>
      </c>
      <c r="AD1589" s="290"/>
      <c r="AE1589" s="290"/>
      <c r="AF1589" s="290"/>
      <c r="AG1589" s="290"/>
      <c r="AH1589" s="290"/>
      <c r="AI1589" s="290"/>
      <c r="AJ1589" s="290"/>
      <c r="AK1589" s="290"/>
      <c r="AL1589" s="291"/>
      <c r="AM1589" s="355">
        <v>573705</v>
      </c>
      <c r="AN1589" s="93"/>
      <c r="AO1589" s="279"/>
      <c r="AP1589" s="391"/>
      <c r="AQ1589" s="5"/>
      <c r="AR1589" s="93"/>
      <c r="AS1589" s="5"/>
      <c r="AT1589" s="93"/>
      <c r="AU1589" s="5"/>
      <c r="AV1589" s="93"/>
      <c r="AW1589" s="292"/>
      <c r="AX1589" s="279"/>
      <c r="AY1589" s="391">
        <f t="shared" si="1035"/>
        <v>0</v>
      </c>
      <c r="AZ1589" s="95">
        <v>0</v>
      </c>
      <c r="BA1589" s="279"/>
      <c r="BB1589" s="278"/>
      <c r="BC1589" s="10"/>
      <c r="BD1589" s="5"/>
      <c r="BE1589" s="279"/>
      <c r="BF1589" s="279"/>
      <c r="BG1589" s="279"/>
      <c r="BH1589" s="279"/>
      <c r="BI1589" s="279"/>
      <c r="BJ1589" s="279"/>
      <c r="BK1589" s="279"/>
      <c r="BL1589" s="279"/>
      <c r="BM1589" s="279"/>
      <c r="BN1589" s="279"/>
      <c r="BO1589" s="279"/>
      <c r="BP1589" s="279"/>
      <c r="BQ1589" s="279"/>
      <c r="BR1589" s="279"/>
      <c r="BS1589" s="279"/>
      <c r="BT1589" s="441"/>
      <c r="BU1589" s="442"/>
      <c r="BV1589" s="493" t="s">
        <v>4583</v>
      </c>
    </row>
    <row r="1590" spans="1:74" ht="31.5" customHeight="1" x14ac:dyDescent="0.25">
      <c r="A1590" s="283">
        <v>12</v>
      </c>
      <c r="B1590" s="284"/>
      <c r="C1590" s="11" t="s">
        <v>4535</v>
      </c>
      <c r="D1590" s="386"/>
      <c r="E1590" s="386"/>
      <c r="F1590" s="273" t="s">
        <v>4547</v>
      </c>
      <c r="G1590" s="273"/>
      <c r="H1590" s="273"/>
      <c r="I1590" s="273"/>
      <c r="J1590" s="273"/>
      <c r="K1590" s="273"/>
      <c r="L1590" s="273"/>
      <c r="M1590" s="438"/>
      <c r="N1590" s="384" t="s">
        <v>1015</v>
      </c>
      <c r="O1590" s="384"/>
      <c r="P1590" s="386"/>
      <c r="Q1590" s="384"/>
      <c r="R1590" s="439"/>
      <c r="S1590" s="434" t="s">
        <v>4604</v>
      </c>
      <c r="T1590" s="386"/>
      <c r="U1590" s="290"/>
      <c r="V1590" s="436">
        <v>1</v>
      </c>
      <c r="W1590" s="406"/>
      <c r="X1590" s="440"/>
      <c r="Y1590" s="10" t="s">
        <v>4575</v>
      </c>
      <c r="Z1590" s="510" t="s">
        <v>4428</v>
      </c>
      <c r="AA1590" s="510" t="s">
        <v>4428</v>
      </c>
      <c r="AB1590" s="510" t="s">
        <v>4432</v>
      </c>
      <c r="AC1590" s="290" t="str">
        <f t="shared" si="1037"/>
        <v>【支払済】</v>
      </c>
      <c r="AD1590" s="290"/>
      <c r="AE1590" s="290"/>
      <c r="AF1590" s="290"/>
      <c r="AG1590" s="290"/>
      <c r="AH1590" s="290"/>
      <c r="AI1590" s="290"/>
      <c r="AJ1590" s="290"/>
      <c r="AK1590" s="290"/>
      <c r="AL1590" s="291"/>
      <c r="AM1590" s="355">
        <v>594532</v>
      </c>
      <c r="AN1590" s="93"/>
      <c r="AO1590" s="279"/>
      <c r="AP1590" s="391"/>
      <c r="AQ1590" s="5"/>
      <c r="AR1590" s="93"/>
      <c r="AS1590" s="5"/>
      <c r="AT1590" s="93"/>
      <c r="AU1590" s="5"/>
      <c r="AV1590" s="93"/>
      <c r="AW1590" s="292"/>
      <c r="AX1590" s="279"/>
      <c r="AY1590" s="391">
        <f t="shared" si="1035"/>
        <v>0</v>
      </c>
      <c r="AZ1590" s="95">
        <v>0</v>
      </c>
      <c r="BA1590" s="279"/>
      <c r="BB1590" s="278"/>
      <c r="BC1590" s="10"/>
      <c r="BD1590" s="5"/>
      <c r="BE1590" s="279"/>
      <c r="BF1590" s="279"/>
      <c r="BG1590" s="279"/>
      <c r="BH1590" s="279"/>
      <c r="BI1590" s="279"/>
      <c r="BJ1590" s="279"/>
      <c r="BK1590" s="279"/>
      <c r="BL1590" s="279"/>
      <c r="BM1590" s="279"/>
      <c r="BN1590" s="279"/>
      <c r="BO1590" s="279"/>
      <c r="BP1590" s="279"/>
      <c r="BQ1590" s="279"/>
      <c r="BR1590" s="279"/>
      <c r="BS1590" s="279"/>
      <c r="BT1590" s="441"/>
      <c r="BU1590" s="442"/>
      <c r="BV1590" s="492" t="s">
        <v>4581</v>
      </c>
    </row>
    <row r="1591" spans="1:74" ht="31.5" customHeight="1" x14ac:dyDescent="0.25">
      <c r="A1591" s="283">
        <v>10</v>
      </c>
      <c r="B1591" s="284"/>
      <c r="C1591" s="11" t="s">
        <v>4536</v>
      </c>
      <c r="D1591" s="386"/>
      <c r="E1591" s="285"/>
      <c r="F1591" s="273" t="s">
        <v>4548</v>
      </c>
      <c r="G1591" s="273"/>
      <c r="H1591" s="273"/>
      <c r="I1591" s="273"/>
      <c r="J1591" s="273"/>
      <c r="K1591" s="273"/>
      <c r="L1591" s="273"/>
      <c r="M1591" s="438"/>
      <c r="N1591" s="384" t="s">
        <v>1266</v>
      </c>
      <c r="O1591" s="384"/>
      <c r="P1591" s="386"/>
      <c r="Q1591" s="384"/>
      <c r="R1591" s="439"/>
      <c r="S1591" s="434" t="s">
        <v>4604</v>
      </c>
      <c r="T1591" s="386"/>
      <c r="U1591" s="290"/>
      <c r="V1591" s="436">
        <v>1</v>
      </c>
      <c r="W1591" s="406"/>
      <c r="X1591" s="440"/>
      <c r="Y1591" s="10" t="s">
        <v>4575</v>
      </c>
      <c r="Z1591" s="510" t="s">
        <v>4575</v>
      </c>
      <c r="AA1591" s="510" t="s">
        <v>4575</v>
      </c>
      <c r="AB1591" s="510" t="s">
        <v>4576</v>
      </c>
      <c r="AC1591" s="290" t="s">
        <v>4577</v>
      </c>
      <c r="AD1591" s="290"/>
      <c r="AE1591" s="290"/>
      <c r="AF1591" s="290"/>
      <c r="AG1591" s="290"/>
      <c r="AH1591" s="290"/>
      <c r="AI1591" s="290"/>
      <c r="AJ1591" s="290"/>
      <c r="AK1591" s="290"/>
      <c r="AL1591" s="291"/>
      <c r="AM1591" s="355">
        <v>170027</v>
      </c>
      <c r="AN1591" s="93"/>
      <c r="AO1591" s="279"/>
      <c r="AP1591" s="391"/>
      <c r="AQ1591" s="5"/>
      <c r="AR1591" s="93">
        <v>170027</v>
      </c>
      <c r="AS1591" s="5"/>
      <c r="AT1591" s="93"/>
      <c r="AU1591" s="5"/>
      <c r="AV1591" s="93"/>
      <c r="AW1591" s="292"/>
      <c r="AX1591" s="279"/>
      <c r="AY1591" s="391">
        <f t="shared" si="1035"/>
        <v>170027</v>
      </c>
      <c r="AZ1591" s="95">
        <v>0</v>
      </c>
      <c r="BA1591" s="279"/>
      <c r="BB1591" s="278"/>
      <c r="BC1591" s="10"/>
      <c r="BD1591" s="5"/>
      <c r="BE1591" s="279"/>
      <c r="BF1591" s="279"/>
      <c r="BG1591" s="279"/>
      <c r="BH1591" s="279"/>
      <c r="BI1591" s="279"/>
      <c r="BJ1591" s="279"/>
      <c r="BK1591" s="279"/>
      <c r="BL1591" s="279"/>
      <c r="BM1591" s="279"/>
      <c r="BN1591" s="279"/>
      <c r="BO1591" s="279"/>
      <c r="BP1591" s="279"/>
      <c r="BQ1591" s="279"/>
      <c r="BR1591" s="279"/>
      <c r="BS1591" s="279"/>
      <c r="BT1591" s="441"/>
      <c r="BU1591" s="442"/>
      <c r="BV1591" s="493" t="s">
        <v>4580</v>
      </c>
    </row>
    <row r="1592" spans="1:74" ht="31.5" customHeight="1" x14ac:dyDescent="0.25">
      <c r="A1592" s="283">
        <v>10</v>
      </c>
      <c r="B1592" s="284"/>
      <c r="C1592" s="11" t="s">
        <v>4536</v>
      </c>
      <c r="D1592" s="285"/>
      <c r="E1592" s="285"/>
      <c r="F1592" s="286" t="s">
        <v>4548</v>
      </c>
      <c r="G1592" s="286"/>
      <c r="H1592" s="286"/>
      <c r="I1592" s="286"/>
      <c r="J1592" s="443"/>
      <c r="K1592" s="286"/>
      <c r="L1592" s="286"/>
      <c r="M1592" s="288"/>
      <c r="N1592" s="4" t="s">
        <v>1266</v>
      </c>
      <c r="O1592" s="4"/>
      <c r="P1592" s="285"/>
      <c r="Q1592" s="4"/>
      <c r="R1592" s="279"/>
      <c r="S1592" s="434" t="s">
        <v>4604</v>
      </c>
      <c r="T1592" s="285"/>
      <c r="U1592" s="5"/>
      <c r="V1592" s="10">
        <v>1</v>
      </c>
      <c r="W1592" s="408"/>
      <c r="X1592" s="289"/>
      <c r="Y1592" s="10" t="s">
        <v>4575</v>
      </c>
      <c r="Z1592" s="510" t="s">
        <v>4575</v>
      </c>
      <c r="AA1592" s="510" t="s">
        <v>4575</v>
      </c>
      <c r="AB1592" s="510" t="s">
        <v>4576</v>
      </c>
      <c r="AC1592" s="5" t="s">
        <v>4577</v>
      </c>
      <c r="AD1592" s="5"/>
      <c r="AE1592" s="5"/>
      <c r="AF1592" s="5"/>
      <c r="AG1592" s="5"/>
      <c r="AH1592" s="5"/>
      <c r="AI1592" s="1"/>
      <c r="AJ1592" s="290"/>
      <c r="AK1592" s="1"/>
      <c r="AL1592" s="291"/>
      <c r="AM1592" s="93">
        <v>170027</v>
      </c>
      <c r="AN1592" s="93"/>
      <c r="AO1592" s="279"/>
      <c r="AP1592" s="391"/>
      <c r="AQ1592" s="5"/>
      <c r="AR1592" s="93">
        <v>170027</v>
      </c>
      <c r="AS1592" s="5"/>
      <c r="AT1592" s="93"/>
      <c r="AU1592" s="5"/>
      <c r="AV1592" s="93"/>
      <c r="AW1592" s="292"/>
      <c r="AX1592" s="279"/>
      <c r="AY1592" s="391">
        <f t="shared" si="1035"/>
        <v>170027</v>
      </c>
      <c r="AZ1592" s="95">
        <v>0</v>
      </c>
      <c r="BA1592" s="279"/>
      <c r="BB1592" s="278"/>
      <c r="BC1592" s="10"/>
      <c r="BD1592" s="5"/>
      <c r="BE1592" s="279"/>
      <c r="BF1592" s="279"/>
      <c r="BG1592" s="279"/>
      <c r="BH1592" s="279"/>
      <c r="BI1592" s="279"/>
      <c r="BJ1592" s="279"/>
      <c r="BK1592" s="279"/>
      <c r="BL1592" s="279"/>
      <c r="BM1592" s="279"/>
      <c r="BN1592" s="279"/>
      <c r="BO1592" s="279"/>
      <c r="BP1592" s="279"/>
      <c r="BQ1592" s="279"/>
      <c r="BR1592" s="279"/>
      <c r="BS1592" s="279"/>
      <c r="BT1592" s="441"/>
      <c r="BU1592" s="442"/>
      <c r="BV1592" s="493" t="s">
        <v>4580</v>
      </c>
    </row>
    <row r="1593" spans="1:74" ht="31.5" customHeight="1" x14ac:dyDescent="0.25">
      <c r="A1593" s="283">
        <v>23</v>
      </c>
      <c r="B1593" s="284"/>
      <c r="C1593" s="11" t="s">
        <v>4537</v>
      </c>
      <c r="D1593" s="285"/>
      <c r="E1593" s="285"/>
      <c r="F1593" s="286" t="s">
        <v>4549</v>
      </c>
      <c r="G1593" s="286"/>
      <c r="H1593" s="286"/>
      <c r="I1593" s="286"/>
      <c r="J1593" s="443"/>
      <c r="K1593" s="286"/>
      <c r="L1593" s="286"/>
      <c r="M1593" s="288"/>
      <c r="N1593" s="4" t="s">
        <v>4567</v>
      </c>
      <c r="O1593" s="4"/>
      <c r="P1593" s="285"/>
      <c r="Q1593" s="4"/>
      <c r="R1593" s="279"/>
      <c r="S1593" s="278" t="s">
        <v>4603</v>
      </c>
      <c r="T1593" s="285"/>
      <c r="U1593" s="5"/>
      <c r="V1593" s="10">
        <v>1</v>
      </c>
      <c r="W1593" s="408"/>
      <c r="X1593" s="289"/>
      <c r="Y1593" s="10" t="s">
        <v>4576</v>
      </c>
      <c r="Z1593" s="510" t="s">
        <v>4576</v>
      </c>
      <c r="AA1593" s="510" t="s">
        <v>4630</v>
      </c>
      <c r="AB1593" s="510" t="s">
        <v>4631</v>
      </c>
      <c r="AC1593" s="5" t="s">
        <v>2360</v>
      </c>
      <c r="AD1593" s="5"/>
      <c r="AE1593" s="5"/>
      <c r="AF1593" s="5"/>
      <c r="AG1593" s="5"/>
      <c r="AH1593" s="5"/>
      <c r="AI1593" s="1"/>
      <c r="AJ1593" s="290"/>
      <c r="AK1593" s="1"/>
      <c r="AL1593" s="291"/>
      <c r="AM1593" s="93">
        <v>2632080</v>
      </c>
      <c r="AN1593" s="93"/>
      <c r="AO1593" s="279"/>
      <c r="AP1593" s="391"/>
      <c r="AQ1593" s="5"/>
      <c r="AR1593" s="93"/>
      <c r="AS1593" s="5"/>
      <c r="AT1593" s="93"/>
      <c r="AU1593" s="5"/>
      <c r="AV1593" s="93"/>
      <c r="AW1593" s="292"/>
      <c r="AX1593" s="279"/>
      <c r="AY1593" s="391">
        <f t="shared" si="1035"/>
        <v>0</v>
      </c>
      <c r="AZ1593" s="95">
        <v>0</v>
      </c>
      <c r="BA1593" s="279"/>
      <c r="BB1593" s="278"/>
      <c r="BC1593" s="10"/>
      <c r="BD1593" s="5"/>
      <c r="BE1593" s="279"/>
      <c r="BF1593" s="279"/>
      <c r="BG1593" s="279"/>
      <c r="BH1593" s="279"/>
      <c r="BI1593" s="279"/>
      <c r="BJ1593" s="279"/>
      <c r="BK1593" s="279"/>
      <c r="BL1593" s="279"/>
      <c r="BM1593" s="279"/>
      <c r="BN1593" s="279"/>
      <c r="BO1593" s="279"/>
      <c r="BP1593" s="279"/>
      <c r="BQ1593" s="279"/>
      <c r="BR1593" s="279"/>
      <c r="BS1593" s="279"/>
      <c r="BT1593" s="441"/>
      <c r="BU1593" s="442"/>
      <c r="BV1593" s="493"/>
    </row>
    <row r="1594" spans="1:74" ht="31.5" customHeight="1" x14ac:dyDescent="0.25">
      <c r="A1594" s="283">
        <v>23</v>
      </c>
      <c r="B1594" s="284"/>
      <c r="C1594" s="11" t="s">
        <v>4537</v>
      </c>
      <c r="D1594" s="285"/>
      <c r="E1594" s="285"/>
      <c r="F1594" s="286" t="s">
        <v>4550</v>
      </c>
      <c r="G1594" s="286"/>
      <c r="H1594" s="286"/>
      <c r="I1594" s="286"/>
      <c r="J1594" s="443"/>
      <c r="K1594" s="286"/>
      <c r="L1594" s="286"/>
      <c r="M1594" s="288"/>
      <c r="N1594" s="4" t="s">
        <v>4568</v>
      </c>
      <c r="O1594" s="4"/>
      <c r="P1594" s="285"/>
      <c r="Q1594" s="4"/>
      <c r="R1594" s="279"/>
      <c r="S1594" s="278" t="s">
        <v>4603</v>
      </c>
      <c r="T1594" s="285"/>
      <c r="U1594" s="5"/>
      <c r="V1594" s="10">
        <v>1</v>
      </c>
      <c r="W1594" s="408"/>
      <c r="X1594" s="289"/>
      <c r="Y1594" s="10" t="s">
        <v>4576</v>
      </c>
      <c r="Z1594" s="510" t="s">
        <v>4576</v>
      </c>
      <c r="AA1594" s="510" t="s">
        <v>4630</v>
      </c>
      <c r="AB1594" s="510" t="s">
        <v>4631</v>
      </c>
      <c r="AC1594" s="5" t="s">
        <v>2360</v>
      </c>
      <c r="AD1594" s="5"/>
      <c r="AE1594" s="5"/>
      <c r="AF1594" s="5"/>
      <c r="AG1594" s="5"/>
      <c r="AH1594" s="5"/>
      <c r="AI1594" s="1"/>
      <c r="AJ1594" s="290"/>
      <c r="AK1594" s="1"/>
      <c r="AL1594" s="291"/>
      <c r="AM1594" s="93">
        <v>254720</v>
      </c>
      <c r="AN1594" s="93"/>
      <c r="AO1594" s="279"/>
      <c r="AP1594" s="391"/>
      <c r="AQ1594" s="5"/>
      <c r="AR1594" s="93"/>
      <c r="AS1594" s="5"/>
      <c r="AT1594" s="93"/>
      <c r="AU1594" s="5"/>
      <c r="AV1594" s="93"/>
      <c r="AW1594" s="292"/>
      <c r="AX1594" s="279"/>
      <c r="AY1594" s="391">
        <f t="shared" si="1035"/>
        <v>0</v>
      </c>
      <c r="AZ1594" s="95">
        <v>0</v>
      </c>
      <c r="BA1594" s="279"/>
      <c r="BB1594" s="278"/>
      <c r="BC1594" s="10"/>
      <c r="BD1594" s="5"/>
      <c r="BE1594" s="279"/>
      <c r="BF1594" s="279"/>
      <c r="BG1594" s="279"/>
      <c r="BH1594" s="279"/>
      <c r="BI1594" s="279"/>
      <c r="BJ1594" s="279"/>
      <c r="BK1594" s="279"/>
      <c r="BL1594" s="279"/>
      <c r="BM1594" s="279"/>
      <c r="BN1594" s="279"/>
      <c r="BO1594" s="279"/>
      <c r="BP1594" s="279"/>
      <c r="BQ1594" s="279"/>
      <c r="BR1594" s="279"/>
      <c r="BS1594" s="279"/>
      <c r="BT1594" s="441"/>
      <c r="BU1594" s="442"/>
      <c r="BV1594" s="493"/>
    </row>
    <row r="1595" spans="1:74" ht="31.5" customHeight="1" x14ac:dyDescent="0.25">
      <c r="A1595" s="283">
        <v>23</v>
      </c>
      <c r="B1595" s="284"/>
      <c r="C1595" s="11" t="s">
        <v>4537</v>
      </c>
      <c r="D1595" s="285"/>
      <c r="E1595" s="285"/>
      <c r="F1595" s="286" t="s">
        <v>4551</v>
      </c>
      <c r="G1595" s="286"/>
      <c r="H1595" s="286"/>
      <c r="I1595" s="286"/>
      <c r="J1595" s="443"/>
      <c r="K1595" s="286"/>
      <c r="L1595" s="286"/>
      <c r="M1595" s="288"/>
      <c r="N1595" s="4" t="s">
        <v>4569</v>
      </c>
      <c r="O1595" s="4"/>
      <c r="P1595" s="285"/>
      <c r="Q1595" s="4"/>
      <c r="R1595" s="279"/>
      <c r="S1595" s="278" t="s">
        <v>4603</v>
      </c>
      <c r="T1595" s="285"/>
      <c r="U1595" s="5"/>
      <c r="V1595" s="10">
        <v>1</v>
      </c>
      <c r="W1595" s="408"/>
      <c r="X1595" s="289"/>
      <c r="Y1595" s="10" t="s">
        <v>4576</v>
      </c>
      <c r="Z1595" s="510" t="s">
        <v>4576</v>
      </c>
      <c r="AA1595" s="510" t="s">
        <v>4630</v>
      </c>
      <c r="AB1595" s="510" t="s">
        <v>4631</v>
      </c>
      <c r="AC1595" s="5" t="s">
        <v>2360</v>
      </c>
      <c r="AD1595" s="5"/>
      <c r="AE1595" s="5"/>
      <c r="AF1595" s="5"/>
      <c r="AG1595" s="5"/>
      <c r="AH1595" s="5"/>
      <c r="AI1595" s="1"/>
      <c r="AJ1595" s="290"/>
      <c r="AK1595" s="1"/>
      <c r="AL1595" s="291"/>
      <c r="AM1595" s="93">
        <v>254720</v>
      </c>
      <c r="AN1595" s="93"/>
      <c r="AO1595" s="279"/>
      <c r="AP1595" s="391"/>
      <c r="AQ1595" s="5"/>
      <c r="AR1595" s="93"/>
      <c r="AS1595" s="5"/>
      <c r="AT1595" s="93"/>
      <c r="AU1595" s="5"/>
      <c r="AV1595" s="93"/>
      <c r="AW1595" s="292"/>
      <c r="AX1595" s="279"/>
      <c r="AY1595" s="391">
        <f t="shared" si="1035"/>
        <v>0</v>
      </c>
      <c r="AZ1595" s="95">
        <v>0</v>
      </c>
      <c r="BA1595" s="279"/>
      <c r="BB1595" s="278"/>
      <c r="BC1595" s="10"/>
      <c r="BD1595" s="5"/>
      <c r="BE1595" s="279"/>
      <c r="BF1595" s="279"/>
      <c r="BG1595" s="279"/>
      <c r="BH1595" s="279"/>
      <c r="BI1595" s="279"/>
      <c r="BJ1595" s="279"/>
      <c r="BK1595" s="279"/>
      <c r="BL1595" s="279"/>
      <c r="BM1595" s="279"/>
      <c r="BN1595" s="279"/>
      <c r="BO1595" s="279"/>
      <c r="BP1595" s="279"/>
      <c r="BQ1595" s="279"/>
      <c r="BR1595" s="279"/>
      <c r="BS1595" s="279"/>
      <c r="BT1595" s="441"/>
      <c r="BU1595" s="442"/>
      <c r="BV1595" s="493"/>
    </row>
    <row r="1596" spans="1:74" ht="31.5" customHeight="1" x14ac:dyDescent="0.25">
      <c r="A1596" s="283">
        <v>23</v>
      </c>
      <c r="B1596" s="284"/>
      <c r="C1596" s="11" t="s">
        <v>4537</v>
      </c>
      <c r="D1596" s="285"/>
      <c r="E1596" s="285"/>
      <c r="F1596" s="286" t="s">
        <v>4552</v>
      </c>
      <c r="G1596" s="444"/>
      <c r="H1596" s="444"/>
      <c r="I1596" s="444"/>
      <c r="J1596" s="445"/>
      <c r="K1596" s="444"/>
      <c r="L1596" s="444"/>
      <c r="M1596" s="288"/>
      <c r="N1596" s="4" t="s">
        <v>4570</v>
      </c>
      <c r="O1596" s="446"/>
      <c r="P1596" s="447"/>
      <c r="Q1596" s="446"/>
      <c r="R1596" s="274"/>
      <c r="S1596" s="278" t="s">
        <v>4603</v>
      </c>
      <c r="T1596" s="447"/>
      <c r="U1596" s="448"/>
      <c r="V1596" s="10">
        <v>1</v>
      </c>
      <c r="W1596" s="408"/>
      <c r="X1596" s="449"/>
      <c r="Y1596" s="10" t="s">
        <v>4576</v>
      </c>
      <c r="Z1596" s="510" t="s">
        <v>4576</v>
      </c>
      <c r="AA1596" s="510" t="s">
        <v>4630</v>
      </c>
      <c r="AB1596" s="510" t="s">
        <v>4631</v>
      </c>
      <c r="AC1596" s="5" t="s">
        <v>2360</v>
      </c>
      <c r="AD1596" s="448"/>
      <c r="AE1596" s="448"/>
      <c r="AF1596" s="448"/>
      <c r="AG1596" s="448"/>
      <c r="AH1596" s="448"/>
      <c r="AI1596" s="450"/>
      <c r="AJ1596" s="451"/>
      <c r="AK1596" s="450"/>
      <c r="AL1596" s="452"/>
      <c r="AM1596" s="93">
        <v>254720</v>
      </c>
      <c r="AN1596" s="93"/>
      <c r="AO1596" s="274"/>
      <c r="AQ1596" s="448"/>
      <c r="AS1596" s="448"/>
      <c r="AU1596" s="448"/>
      <c r="AW1596" s="453"/>
      <c r="AX1596" s="274"/>
      <c r="AY1596" s="391">
        <f t="shared" si="1035"/>
        <v>0</v>
      </c>
      <c r="AZ1596" s="95">
        <v>0</v>
      </c>
      <c r="BA1596" s="274"/>
      <c r="BB1596" s="435"/>
      <c r="BC1596" s="454"/>
      <c r="BD1596" s="448"/>
      <c r="BE1596" s="274"/>
      <c r="BF1596" s="274"/>
      <c r="BG1596" s="274"/>
      <c r="BH1596" s="274"/>
      <c r="BI1596" s="274"/>
      <c r="BJ1596" s="274"/>
      <c r="BK1596" s="274"/>
      <c r="BL1596" s="274"/>
      <c r="BM1596" s="274"/>
      <c r="BN1596" s="274"/>
      <c r="BO1596" s="274"/>
      <c r="BP1596" s="274"/>
      <c r="BQ1596" s="274"/>
      <c r="BR1596" s="274"/>
      <c r="BS1596" s="274"/>
      <c r="BT1596" s="275"/>
      <c r="BU1596" s="274"/>
      <c r="BV1596" s="493"/>
    </row>
    <row r="1597" spans="1:74" ht="31.5" customHeight="1" x14ac:dyDescent="0.25">
      <c r="A1597" s="283">
        <v>23</v>
      </c>
      <c r="B1597" s="284"/>
      <c r="C1597" s="11" t="s">
        <v>4538</v>
      </c>
      <c r="D1597" s="285"/>
      <c r="E1597" s="285"/>
      <c r="F1597" s="286" t="s">
        <v>4553</v>
      </c>
      <c r="G1597" s="444"/>
      <c r="H1597" s="444"/>
      <c r="I1597" s="444"/>
      <c r="J1597" s="445"/>
      <c r="K1597" s="444"/>
      <c r="L1597" s="286"/>
      <c r="M1597" s="288"/>
      <c r="N1597" s="4" t="s">
        <v>4571</v>
      </c>
      <c r="O1597" s="446"/>
      <c r="P1597" s="447"/>
      <c r="Q1597" s="446"/>
      <c r="R1597" s="274"/>
      <c r="S1597" s="278" t="s">
        <v>4603</v>
      </c>
      <c r="T1597" s="447"/>
      <c r="U1597" s="448"/>
      <c r="V1597" s="10">
        <v>1</v>
      </c>
      <c r="W1597" s="408"/>
      <c r="X1597" s="449"/>
      <c r="Y1597" s="10" t="s">
        <v>4576</v>
      </c>
      <c r="Z1597" s="510" t="s">
        <v>4576</v>
      </c>
      <c r="AA1597" s="510" t="s">
        <v>4630</v>
      </c>
      <c r="AB1597" s="510" t="s">
        <v>4631</v>
      </c>
      <c r="AC1597" s="5" t="s">
        <v>2360</v>
      </c>
      <c r="AD1597" s="448"/>
      <c r="AE1597" s="448"/>
      <c r="AF1597" s="448"/>
      <c r="AG1597" s="448"/>
      <c r="AH1597" s="448"/>
      <c r="AI1597" s="450"/>
      <c r="AJ1597" s="451"/>
      <c r="AK1597" s="450"/>
      <c r="AL1597" s="452"/>
      <c r="AM1597" s="93">
        <v>254720</v>
      </c>
      <c r="AN1597" s="93"/>
      <c r="AO1597" s="274"/>
      <c r="AQ1597" s="448"/>
      <c r="AS1597" s="448"/>
      <c r="AU1597" s="448"/>
      <c r="AW1597" s="453"/>
      <c r="AX1597" s="274"/>
      <c r="AY1597" s="391">
        <f t="shared" si="1035"/>
        <v>0</v>
      </c>
      <c r="AZ1597" s="95">
        <v>0</v>
      </c>
      <c r="BA1597" s="274"/>
      <c r="BB1597" s="435"/>
      <c r="BC1597" s="454"/>
      <c r="BD1597" s="448"/>
      <c r="BE1597" s="274"/>
      <c r="BF1597" s="274"/>
      <c r="BG1597" s="274"/>
      <c r="BH1597" s="274"/>
      <c r="BI1597" s="274"/>
      <c r="BJ1597" s="274"/>
      <c r="BK1597" s="274"/>
      <c r="BL1597" s="274"/>
      <c r="BM1597" s="274"/>
      <c r="BN1597" s="274"/>
      <c r="BO1597" s="274"/>
      <c r="BP1597" s="274"/>
      <c r="BQ1597" s="274"/>
      <c r="BR1597" s="274"/>
      <c r="BS1597" s="274"/>
      <c r="BT1597" s="275"/>
      <c r="BU1597" s="274"/>
      <c r="BV1597" s="493"/>
    </row>
    <row r="1598" spans="1:74" ht="31.5" customHeight="1" x14ac:dyDescent="0.25">
      <c r="A1598" s="283">
        <v>21</v>
      </c>
      <c r="B1598" s="284"/>
      <c r="C1598" s="11" t="s">
        <v>4259</v>
      </c>
      <c r="D1598" s="285"/>
      <c r="E1598" s="285"/>
      <c r="F1598" s="286" t="s">
        <v>4554</v>
      </c>
      <c r="G1598" s="444"/>
      <c r="H1598" s="444"/>
      <c r="I1598" s="444"/>
      <c r="J1598" s="445"/>
      <c r="K1598" s="444"/>
      <c r="L1598" s="286"/>
      <c r="M1598" s="288"/>
      <c r="N1598" s="4" t="s">
        <v>4572</v>
      </c>
      <c r="O1598" s="446"/>
      <c r="P1598" s="447"/>
      <c r="Q1598" s="446"/>
      <c r="R1598" s="274"/>
      <c r="S1598" s="278" t="s">
        <v>4603</v>
      </c>
      <c r="T1598" s="447"/>
      <c r="U1598" s="448"/>
      <c r="V1598" s="10">
        <v>1</v>
      </c>
      <c r="W1598" s="408"/>
      <c r="X1598" s="449"/>
      <c r="Y1598" s="10" t="s">
        <v>4575</v>
      </c>
      <c r="Z1598" s="510" t="s">
        <v>4575</v>
      </c>
      <c r="AA1598" s="510" t="s">
        <v>4575</v>
      </c>
      <c r="AB1598" s="510" t="s">
        <v>4576</v>
      </c>
      <c r="AC1598" s="5"/>
      <c r="AD1598" s="448"/>
      <c r="AE1598" s="448"/>
      <c r="AF1598" s="448"/>
      <c r="AG1598" s="448"/>
      <c r="AH1598" s="448"/>
      <c r="AI1598" s="450"/>
      <c r="AJ1598" s="451"/>
      <c r="AK1598" s="450"/>
      <c r="AL1598" s="452"/>
      <c r="AM1598" s="93">
        <v>1099591</v>
      </c>
      <c r="AN1598" s="93"/>
      <c r="AO1598" s="274"/>
      <c r="AQ1598" s="448"/>
      <c r="AR1598" s="65">
        <v>1099591</v>
      </c>
      <c r="AS1598" s="448"/>
      <c r="AU1598" s="448"/>
      <c r="AW1598" s="453"/>
      <c r="AX1598" s="274"/>
      <c r="AY1598" s="391">
        <f t="shared" si="1035"/>
        <v>1099591</v>
      </c>
      <c r="AZ1598" s="93">
        <v>0</v>
      </c>
      <c r="BA1598" s="274"/>
      <c r="BB1598" s="435"/>
      <c r="BC1598" s="454"/>
      <c r="BD1598" s="448"/>
      <c r="BE1598" s="274"/>
      <c r="BF1598" s="274"/>
      <c r="BG1598" s="274"/>
      <c r="BH1598" s="274"/>
      <c r="BI1598" s="274"/>
      <c r="BJ1598" s="274"/>
      <c r="BK1598" s="274"/>
      <c r="BL1598" s="274"/>
      <c r="BM1598" s="274"/>
      <c r="BN1598" s="274"/>
      <c r="BO1598" s="274"/>
      <c r="BP1598" s="274"/>
      <c r="BQ1598" s="274"/>
      <c r="BR1598" s="274"/>
      <c r="BS1598" s="274"/>
      <c r="BT1598" s="275"/>
      <c r="BU1598" s="274"/>
      <c r="BV1598" s="493" t="s">
        <v>4591</v>
      </c>
    </row>
    <row r="1599" spans="1:74" ht="31.5" customHeight="1" x14ac:dyDescent="0.25">
      <c r="A1599" s="283">
        <v>21</v>
      </c>
      <c r="B1599" s="284"/>
      <c r="C1599" s="11" t="s">
        <v>4259</v>
      </c>
      <c r="D1599" s="285"/>
      <c r="E1599" s="285"/>
      <c r="F1599" s="286" t="s">
        <v>4555</v>
      </c>
      <c r="G1599" s="444"/>
      <c r="H1599" s="444"/>
      <c r="I1599" s="444"/>
      <c r="J1599" s="445"/>
      <c r="K1599" s="444"/>
      <c r="L1599" s="286"/>
      <c r="M1599" s="288"/>
      <c r="N1599" s="4" t="s">
        <v>4573</v>
      </c>
      <c r="O1599" s="446"/>
      <c r="P1599" s="447"/>
      <c r="Q1599" s="446"/>
      <c r="R1599" s="274"/>
      <c r="S1599" s="278" t="s">
        <v>4603</v>
      </c>
      <c r="T1599" s="447"/>
      <c r="U1599" s="448"/>
      <c r="V1599" s="10">
        <v>1</v>
      </c>
      <c r="W1599" s="408"/>
      <c r="X1599" s="449"/>
      <c r="Y1599" s="10" t="s">
        <v>4432</v>
      </c>
      <c r="Z1599" s="510" t="s">
        <v>4432</v>
      </c>
      <c r="AA1599" s="510" t="s">
        <v>4575</v>
      </c>
      <c r="AB1599" s="510" t="s">
        <v>4432</v>
      </c>
      <c r="AC1599" s="5"/>
      <c r="AD1599" s="448"/>
      <c r="AE1599" s="448"/>
      <c r="AF1599" s="448"/>
      <c r="AG1599" s="448"/>
      <c r="AH1599" s="448"/>
      <c r="AI1599" s="450"/>
      <c r="AJ1599" s="451"/>
      <c r="AK1599" s="450"/>
      <c r="AL1599" s="452"/>
      <c r="AM1599" s="93">
        <v>922683</v>
      </c>
      <c r="AN1599" s="93"/>
      <c r="AO1599" s="274"/>
      <c r="AQ1599" s="448"/>
      <c r="AS1599" s="448"/>
      <c r="AU1599" s="448"/>
      <c r="AW1599" s="453"/>
      <c r="AX1599" s="274"/>
      <c r="AY1599" s="391">
        <f t="shared" si="1035"/>
        <v>0</v>
      </c>
      <c r="AZ1599" s="93"/>
      <c r="BA1599" s="274"/>
      <c r="BB1599" s="435"/>
      <c r="BC1599" s="454"/>
      <c r="BD1599" s="448"/>
      <c r="BE1599" s="274"/>
      <c r="BF1599" s="274"/>
      <c r="BG1599" s="274"/>
      <c r="BH1599" s="274"/>
      <c r="BI1599" s="274"/>
      <c r="BJ1599" s="274"/>
      <c r="BK1599" s="274"/>
      <c r="BL1599" s="274"/>
      <c r="BM1599" s="274"/>
      <c r="BN1599" s="274"/>
      <c r="BO1599" s="274"/>
      <c r="BP1599" s="274"/>
      <c r="BQ1599" s="274"/>
      <c r="BR1599" s="274"/>
      <c r="BS1599" s="274"/>
      <c r="BT1599" s="275"/>
      <c r="BU1599" s="274"/>
      <c r="BV1599" s="493"/>
    </row>
    <row r="1600" spans="1:74" ht="31.5" customHeight="1" x14ac:dyDescent="0.25">
      <c r="A1600" s="283">
        <v>21</v>
      </c>
      <c r="B1600" s="284"/>
      <c r="C1600" s="11" t="s">
        <v>4259</v>
      </c>
      <c r="D1600" s="285"/>
      <c r="E1600" s="285"/>
      <c r="F1600" s="286" t="s">
        <v>4556</v>
      </c>
      <c r="G1600" s="444"/>
      <c r="H1600" s="444"/>
      <c r="I1600" s="444"/>
      <c r="J1600" s="445"/>
      <c r="K1600" s="444"/>
      <c r="L1600" s="286"/>
      <c r="M1600" s="288"/>
      <c r="N1600" s="4" t="s">
        <v>4574</v>
      </c>
      <c r="O1600" s="446"/>
      <c r="P1600" s="447"/>
      <c r="Q1600" s="446"/>
      <c r="R1600" s="274"/>
      <c r="S1600" s="278" t="s">
        <v>4603</v>
      </c>
      <c r="T1600" s="447"/>
      <c r="U1600" s="448"/>
      <c r="V1600" s="10">
        <v>1</v>
      </c>
      <c r="W1600" s="408"/>
      <c r="X1600" s="449"/>
      <c r="Y1600" s="10" t="s">
        <v>4432</v>
      </c>
      <c r="Z1600" s="510" t="s">
        <v>4432</v>
      </c>
      <c r="AA1600" s="510" t="s">
        <v>4575</v>
      </c>
      <c r="AB1600" s="510" t="s">
        <v>4432</v>
      </c>
      <c r="AC1600" s="5"/>
      <c r="AD1600" s="448"/>
      <c r="AE1600" s="448"/>
      <c r="AF1600" s="448"/>
      <c r="AG1600" s="448"/>
      <c r="AH1600" s="448"/>
      <c r="AI1600" s="450"/>
      <c r="AJ1600" s="451"/>
      <c r="AK1600" s="450"/>
      <c r="AL1600" s="452"/>
      <c r="AM1600" s="93">
        <v>922683</v>
      </c>
      <c r="AN1600" s="93"/>
      <c r="AO1600" s="274"/>
      <c r="AQ1600" s="448"/>
      <c r="AS1600" s="448"/>
      <c r="AU1600" s="448"/>
      <c r="AW1600" s="453"/>
      <c r="AX1600" s="274"/>
      <c r="AY1600" s="391">
        <f t="shared" si="1035"/>
        <v>0</v>
      </c>
      <c r="AZ1600" s="93"/>
      <c r="BA1600" s="274"/>
      <c r="BB1600" s="435"/>
      <c r="BC1600" s="454"/>
      <c r="BD1600" s="448"/>
      <c r="BE1600" s="274"/>
      <c r="BF1600" s="274"/>
      <c r="BG1600" s="274"/>
      <c r="BH1600" s="274"/>
      <c r="BI1600" s="274"/>
      <c r="BJ1600" s="274"/>
      <c r="BK1600" s="274"/>
      <c r="BL1600" s="274"/>
      <c r="BM1600" s="274"/>
      <c r="BN1600" s="274"/>
      <c r="BO1600" s="274"/>
      <c r="BP1600" s="274"/>
      <c r="BQ1600" s="274"/>
      <c r="BR1600" s="274"/>
      <c r="BS1600" s="274"/>
      <c r="BT1600" s="275"/>
      <c r="BU1600" s="274"/>
      <c r="BV1600" s="493"/>
    </row>
    <row r="1601" spans="1:74" ht="31.5" customHeight="1" x14ac:dyDescent="0.25">
      <c r="A1601" s="74"/>
      <c r="N1601" s="49" t="s">
        <v>4650</v>
      </c>
      <c r="Y1601" s="90"/>
      <c r="Z1601" s="158" t="s">
        <v>4575</v>
      </c>
      <c r="AA1601" s="158" t="s">
        <v>4428</v>
      </c>
      <c r="AB1601" s="158" t="s">
        <v>4428</v>
      </c>
      <c r="AC1601" s="60" t="s">
        <v>4432</v>
      </c>
      <c r="AM1601" s="93">
        <v>450349</v>
      </c>
      <c r="AN1601" s="93"/>
      <c r="AY1601" s="391">
        <f t="shared" si="1035"/>
        <v>0</v>
      </c>
      <c r="BV1601" s="103"/>
    </row>
    <row r="1602" spans="1:74" ht="31.5" customHeight="1" x14ac:dyDescent="0.25">
      <c r="A1602" s="74"/>
      <c r="N1602" s="49" t="s">
        <v>1978</v>
      </c>
      <c r="Y1602" s="90"/>
      <c r="Z1602" s="158" t="s">
        <v>4575</v>
      </c>
      <c r="AA1602" s="158" t="s">
        <v>4432</v>
      </c>
      <c r="AB1602" s="158" t="s">
        <v>4428</v>
      </c>
      <c r="AC1602" s="60" t="s">
        <v>4432</v>
      </c>
      <c r="AM1602" s="93">
        <v>832689</v>
      </c>
      <c r="AN1602" s="93"/>
      <c r="AY1602" s="391">
        <f t="shared" si="1035"/>
        <v>0</v>
      </c>
      <c r="BV1602" s="103"/>
    </row>
    <row r="1603" spans="1:74" ht="31.5" customHeight="1" x14ac:dyDescent="0.25">
      <c r="A1603" s="74"/>
      <c r="N1603" s="49" t="s">
        <v>4651</v>
      </c>
      <c r="Y1603" s="90"/>
      <c r="Z1603" s="158" t="s">
        <v>4575</v>
      </c>
      <c r="AA1603" s="158" t="s">
        <v>4428</v>
      </c>
      <c r="AB1603" s="158" t="s">
        <v>4428</v>
      </c>
      <c r="AC1603" s="60" t="s">
        <v>4432</v>
      </c>
      <c r="AM1603" s="93">
        <v>448691</v>
      </c>
      <c r="AN1603" s="93"/>
      <c r="AY1603" s="391">
        <f t="shared" si="1035"/>
        <v>0</v>
      </c>
      <c r="BV1603" s="103"/>
    </row>
    <row r="1604" spans="1:74" ht="31.5" customHeight="1" x14ac:dyDescent="0.25">
      <c r="A1604" s="74"/>
      <c r="N1604" s="49" t="s">
        <v>4652</v>
      </c>
      <c r="Y1604" s="90"/>
      <c r="Z1604" s="158" t="s">
        <v>4575</v>
      </c>
      <c r="AA1604" s="158" t="s">
        <v>4428</v>
      </c>
      <c r="AB1604" s="158" t="s">
        <v>4428</v>
      </c>
      <c r="AC1604" s="60" t="s">
        <v>4432</v>
      </c>
      <c r="AM1604" s="93">
        <v>1246943</v>
      </c>
      <c r="AN1604" s="93"/>
      <c r="AY1604" s="391">
        <f t="shared" si="1035"/>
        <v>0</v>
      </c>
      <c r="BV1604" s="103"/>
    </row>
    <row r="1605" spans="1:74" ht="31.5" customHeight="1" x14ac:dyDescent="0.25">
      <c r="A1605" s="74"/>
      <c r="N1605" s="49" t="s">
        <v>4653</v>
      </c>
      <c r="Y1605" s="90"/>
      <c r="Z1605" s="158" t="s">
        <v>4575</v>
      </c>
      <c r="AA1605" s="158" t="s">
        <v>4428</v>
      </c>
      <c r="AB1605" s="158" t="s">
        <v>4428</v>
      </c>
      <c r="AC1605" s="60" t="s">
        <v>4432</v>
      </c>
      <c r="AM1605" s="93">
        <v>449905</v>
      </c>
      <c r="AN1605" s="93"/>
      <c r="AY1605" s="391">
        <f t="shared" si="1035"/>
        <v>0</v>
      </c>
      <c r="BV1605" s="103"/>
    </row>
    <row r="1606" spans="1:74" ht="31.5" customHeight="1" x14ac:dyDescent="0.25">
      <c r="A1606" s="74"/>
      <c r="N1606" s="49" t="s">
        <v>4654</v>
      </c>
      <c r="Y1606" s="90"/>
      <c r="Z1606" s="158" t="s">
        <v>4575</v>
      </c>
      <c r="AA1606" s="158" t="s">
        <v>4428</v>
      </c>
      <c r="AB1606" s="158" t="s">
        <v>4428</v>
      </c>
      <c r="AC1606" s="60" t="s">
        <v>4432</v>
      </c>
      <c r="AM1606" s="93">
        <v>154200000</v>
      </c>
      <c r="AN1606" s="93"/>
      <c r="AY1606" s="391">
        <f t="shared" si="1035"/>
        <v>0</v>
      </c>
      <c r="BV1606" s="103"/>
    </row>
    <row r="1607" spans="1:74" x14ac:dyDescent="0.25">
      <c r="BV1607" s="103"/>
    </row>
  </sheetData>
  <autoFilter ref="A4:BU1606"/>
  <sortState ref="B5:BQ1320">
    <sortCondition ref="N5:N1320"/>
  </sortState>
  <customSheetViews>
    <customSheetView guid="{65C3204F-B8A0-4B2F-97B0-9D1D923C01F0}" scale="90" showPageBreaks="1" fitToPage="1" printArea="1" showAutoFilter="1" hiddenRows="1" view="pageBreakPreview">
      <pane xSplit="8" ySplit="4" topLeftCell="AZ5" activePane="bottomRight" state="frozenSplit"/>
      <selection pane="bottomRight" activeCell="BH5" sqref="BH5"/>
      <rowBreaks count="2" manualBreakCount="2">
        <brk id="1007" max="59" man="1"/>
        <brk id="1071" max="59" man="1"/>
      </rowBreaks>
      <colBreaks count="2" manualBreakCount="2">
        <brk id="30" max="1152" man="1"/>
        <brk id="41" max="1162" man="1"/>
      </colBreaks>
      <pageMargins left="0.23622047244094491" right="0.23622047244094491" top="0.23622047244094491" bottom="0.39370078740157483" header="0.31496062992125984" footer="0.31496062992125984"/>
      <pageSetup paperSize="9" scale="45" fitToWidth="3" fitToHeight="0" pageOrder="overThenDown" orientation="landscape" horizontalDpi="4294967293" verticalDpi="1200" r:id="rId1"/>
      <headerFooter>
        <oddHeader>&amp;R&amp;D</oddHeader>
        <oddFooter>&amp;P / &amp;N ページ</oddFooter>
      </headerFooter>
      <autoFilter ref="B4:BG4"/>
    </customSheetView>
    <customSheetView guid="{437BBC98-0590-4566-B892-C6DA45AB0706}" scale="90" showPageBreaks="1" fitToPage="1" printArea="1" showAutoFilter="1" hiddenRows="1" view="pageBreakPreview">
      <pane xSplit="8" ySplit="4" topLeftCell="AZ5" activePane="bottomRight" state="frozenSplit"/>
      <selection pane="bottomRight" activeCell="A1081" sqref="A1081:XFD1096"/>
      <rowBreaks count="2" manualBreakCount="2">
        <brk id="1007" max="59" man="1"/>
        <brk id="1071" max="59" man="1"/>
      </rowBreaks>
      <colBreaks count="2" manualBreakCount="2">
        <brk id="30" max="1152" man="1"/>
        <brk id="41" max="1162" man="1"/>
      </colBreaks>
      <pageMargins left="0.23622047244094491" right="0.23622047244094491" top="0.23622047244094491" bottom="0.39370078740157483" header="0.31496062992125984" footer="0.31496062992125984"/>
      <pageSetup paperSize="9" scale="50" fitToWidth="3" fitToHeight="0" pageOrder="overThenDown" orientation="landscape" horizontalDpi="4294967293" verticalDpi="1200" r:id="rId2"/>
      <headerFooter>
        <oddHeader>&amp;R&amp;D</oddHeader>
        <oddFooter>&amp;P / &amp;N ページ</oddFooter>
      </headerFooter>
      <autoFilter ref="B4:BG4"/>
    </customSheetView>
    <customSheetView guid="{A1225764-4EE5-4778-88A4-7F774819ED6E}" scale="90" showPageBreaks="1" fitToPage="1" printArea="1" showAutoFilter="1" hiddenRows="1" view="pageBreakPreview">
      <pane xSplit="8" ySplit="4" topLeftCell="I201" activePane="bottomRight" state="frozenSplit"/>
      <selection pane="bottomRight" activeCell="H207" sqref="H1:H1048576"/>
      <rowBreaks count="2" manualBreakCount="2">
        <brk id="1007" max="59" man="1"/>
        <brk id="1071" max="59" man="1"/>
      </rowBreaks>
      <colBreaks count="2" manualBreakCount="2">
        <brk id="30" max="1152" man="1"/>
        <brk id="41" max="1162" man="1"/>
      </colBreaks>
      <pageMargins left="0.23622047244094491" right="0.23622047244094491" top="0.23622047244094491" bottom="0.39370078740157483" header="0.31496062992125984" footer="0.31496062992125984"/>
      <pageSetup paperSize="9" scale="45" fitToWidth="3" fitToHeight="0" pageOrder="overThenDown" orientation="landscape" horizontalDpi="4294967293" verticalDpi="1200" r:id="rId3"/>
      <headerFooter>
        <oddHeader>&amp;R&amp;D</oddHeader>
        <oddFooter>&amp;P / &amp;N ページ</oddFooter>
      </headerFooter>
      <autoFilter ref="B4:BG4"/>
    </customSheetView>
  </customSheetViews>
  <mergeCells count="7">
    <mergeCell ref="Y1343:Y1344"/>
    <mergeCell ref="V1343:V1344"/>
    <mergeCell ref="BV1375:BV1376"/>
    <mergeCell ref="BV1377:BV1378"/>
    <mergeCell ref="Y1375:Y1376"/>
    <mergeCell ref="V1377:V1378"/>
    <mergeCell ref="Y1377:Y1378"/>
  </mergeCells>
  <phoneticPr fontId="3"/>
  <conditionalFormatting sqref="AM2 AM666:AM671 AM551:AM552 AM546 AM544 AM680:AM687 AM554:AM555 AM557:AM558 AM612:AM617 AM4 AM697 AM520:AM525 AM487 AM536:AM540 AM730:AM733 AM504:AM506 AM714:AM723 AM182 AM432:AM437 AM542 AM656 AM651 AM654 AM660:AM661 AM663 AM636:AM647 AM699:AM712 AM689:AM693 AM649 AM658 AM676:AM677 AM673:AM674 AM619:AM620 AM508:AM518 AM498:AM500 AM489:AM493 AM458:AM461 AM469:AM471 AM473:AM484 AM572 AM574:AM610 AM565:AM570 AM445:AM450 AM440:AM443 AM452 AM455:AM456 AM560:AM563 AM726:AM728 AM630:AM634 AM622:AM627 AM735:AM740 AM83">
    <cfRule type="cellIs" dxfId="8462" priority="9854" operator="greaterThan">
      <formula>0</formula>
    </cfRule>
  </conditionalFormatting>
  <conditionalFormatting sqref="AM1204 AM1276:AM1277">
    <cfRule type="expression" dxfId="8461" priority="9844">
      <formula>$AR1204&gt;0</formula>
    </cfRule>
  </conditionalFormatting>
  <conditionalFormatting sqref="U1129:U1131 U1141">
    <cfRule type="expression" dxfId="8460" priority="9851">
      <formula>$AS1129&gt;0</formula>
    </cfRule>
    <cfRule type="expression" dxfId="8459" priority="9852">
      <formula>$AU1129&gt;0</formula>
    </cfRule>
    <cfRule type="expression" dxfId="8458" priority="9853">
      <formula>$AW1129&gt;0</formula>
    </cfRule>
  </conditionalFormatting>
  <conditionalFormatting sqref="AZ1182">
    <cfRule type="expression" dxfId="8457" priority="9868">
      <formula>$BE1182&gt;0</formula>
    </cfRule>
    <cfRule type="expression" dxfId="8456" priority="9869">
      <formula>$BG1182&gt;0</formula>
    </cfRule>
    <cfRule type="expression" dxfId="8455" priority="9870">
      <formula>$BI1182&gt;0</formula>
    </cfRule>
  </conditionalFormatting>
  <conditionalFormatting sqref="AM933:AM934 AM666:AM671 AM911 AM936:AM937 AM909 AM551:AM552 AM546 AM544 AM2 AM138:AM139 AM141 AM945 AM954 AM948 AM124:AM132 AM143:AM151 AM554:AM555 AM557:AM558 AM612:AM617 AM963 AM153:AM161 AM286:AM287 AM680:AM687 AM1056:AM1068 AM697 AM520:AM525 AM166:AM168 AM226:AM244 AM420:AM422 AM427:AM429 AM487 AM1045:AM1054 AM786:AM788 AM790:AM797 AM801 AM924:AM925 AM899:AM907 AM304:AM308 AM1207:AM1208 AM536:AM540 AM730:AM733 AM957:AM960 AM222:AM224 AM220 AM217:AM218 AM504:AM506 AM714:AM723 AM862:AM871 AM189:AM194 AM180:AM184 AM874:AM887 AM407:AM408 AM1281 AM432:AM437 AM1279 AM414:AM415 AM915:AM916 AM993:AM1023 AM542 AM1078:AM1141 AM1071:AM1075 AM656 AM651 AM654 AM660:AM661 AM663 AM134:AM136 AM636:AM647 AM699:AM712 AM689:AM693 AM649 AM658 AM676:AM677 AM673:AM674 AM619:AM620 AM1025:AM1043 AM508:AM518 AM498:AM500 AM489:AM493 AM458:AM461 AM469:AM471 AM473:AM484 AM572 AM163 AM170:AM178 AM399 AM987:AM991 AM565:AM570 AM279 AM291 AM298:AM299 AM311:AM318 AM251:AM267 AM247:AM249 AM445:AM450 AM440:AM443 AM983:AM984 AM452 AM455:AM456 AM950:AM952 AM402:AM404 AM560:AM563 AM293:AM296 AM281:AM283 AM918 AM269:AM277 AM965:AM981 AM726:AM728 AM110 AQ393:AQ396 AN380:AN381 AM379 AM574:AM610 AM622:AM634 AM939:AM943 AM4 AM48:AM49 AM1315:AM1316 AM7:AM42 AM1306:AM1311 AM52 AM1214:AM1244 AM1186:AM1204 AM1143:AM1184 AM929:AM931 AM56:AM72 AM891:AM897 AM832:AM860 AM806:AM808 AM803 AM74:AM78 AM755:AM783 AM750:AM753 AM735:AM747 AM80:AM83 AM196:AM212 AM1458 AM810 AM812:AM829">
    <cfRule type="cellIs" dxfId="8454" priority="9843" operator="greaterThan">
      <formula>0</formula>
    </cfRule>
  </conditionalFormatting>
  <conditionalFormatting sqref="AM142">
    <cfRule type="cellIs" dxfId="8453" priority="9842" operator="greaterThan">
      <formula>0</formula>
    </cfRule>
  </conditionalFormatting>
  <conditionalFormatting sqref="AM928">
    <cfRule type="cellIs" dxfId="8452" priority="9841" operator="greaterThan">
      <formula>0</formula>
    </cfRule>
  </conditionalFormatting>
  <conditionalFormatting sqref="AM932">
    <cfRule type="cellIs" dxfId="8451" priority="9840" operator="greaterThan">
      <formula>0</formula>
    </cfRule>
  </conditionalFormatting>
  <conditionalFormatting sqref="AM938">
    <cfRule type="cellIs" dxfId="8450" priority="9839" operator="greaterThan">
      <formula>0</formula>
    </cfRule>
  </conditionalFormatting>
  <conditionalFormatting sqref="AM665">
    <cfRule type="cellIs" dxfId="8449" priority="9838" operator="greaterThan">
      <formula>0</formula>
    </cfRule>
  </conditionalFormatting>
  <conditionalFormatting sqref="AM665">
    <cfRule type="cellIs" dxfId="8448" priority="9837" operator="greaterThan">
      <formula>0</formula>
    </cfRule>
  </conditionalFormatting>
  <conditionalFormatting sqref="AM910">
    <cfRule type="cellIs" dxfId="8447" priority="9836" operator="greaterThan">
      <formula>0</formula>
    </cfRule>
  </conditionalFormatting>
  <conditionalFormatting sqref="AM935">
    <cfRule type="cellIs" dxfId="8446" priority="9835" operator="greaterThan">
      <formula>0</formula>
    </cfRule>
  </conditionalFormatting>
  <conditionalFormatting sqref="AM908">
    <cfRule type="cellIs" dxfId="8445" priority="9833" operator="greaterThan">
      <formula>0</formula>
    </cfRule>
  </conditionalFormatting>
  <conditionalFormatting sqref="AM553">
    <cfRule type="cellIs" dxfId="8444" priority="9831" operator="greaterThan">
      <formula>0</formula>
    </cfRule>
  </conditionalFormatting>
  <conditionalFormatting sqref="AM553">
    <cfRule type="cellIs" dxfId="8443" priority="9832" operator="greaterThan">
      <formula>0</formula>
    </cfRule>
  </conditionalFormatting>
  <conditionalFormatting sqref="AM556:AM557">
    <cfRule type="cellIs" dxfId="8442" priority="9829" operator="greaterThan">
      <formula>0</formula>
    </cfRule>
  </conditionalFormatting>
  <conditionalFormatting sqref="AM556:AM557">
    <cfRule type="cellIs" dxfId="8441" priority="9830" operator="greaterThan">
      <formula>0</formula>
    </cfRule>
  </conditionalFormatting>
  <conditionalFormatting sqref="AM565:AM566">
    <cfRule type="cellIs" dxfId="8440" priority="9827" operator="greaterThan">
      <formula>0</formula>
    </cfRule>
  </conditionalFormatting>
  <conditionalFormatting sqref="AM565:AM566">
    <cfRule type="cellIs" dxfId="8439" priority="9828" operator="greaterThan">
      <formula>0</formula>
    </cfRule>
  </conditionalFormatting>
  <conditionalFormatting sqref="AM568:AM570">
    <cfRule type="cellIs" dxfId="8438" priority="9826" operator="greaterThan">
      <formula>0</formula>
    </cfRule>
  </conditionalFormatting>
  <conditionalFormatting sqref="AM568:AM570">
    <cfRule type="cellIs" dxfId="8437" priority="9825" operator="greaterThan">
      <formula>0</formula>
    </cfRule>
  </conditionalFormatting>
  <conditionalFormatting sqref="AM550">
    <cfRule type="cellIs" dxfId="8436" priority="9824" operator="greaterThan">
      <formula>0</formula>
    </cfRule>
  </conditionalFormatting>
  <conditionalFormatting sqref="AM550">
    <cfRule type="cellIs" dxfId="8435" priority="9823" operator="greaterThan">
      <formula>0</formula>
    </cfRule>
  </conditionalFormatting>
  <conditionalFormatting sqref="AM547">
    <cfRule type="cellIs" dxfId="8434" priority="9822" operator="greaterThan">
      <formula>0</formula>
    </cfRule>
  </conditionalFormatting>
  <conditionalFormatting sqref="AM547">
    <cfRule type="cellIs" dxfId="8433" priority="9821" operator="greaterThan">
      <formula>0</formula>
    </cfRule>
  </conditionalFormatting>
  <conditionalFormatting sqref="AM548:AM549">
    <cfRule type="cellIs" dxfId="8432" priority="9818" operator="greaterThan">
      <formula>0</formula>
    </cfRule>
  </conditionalFormatting>
  <conditionalFormatting sqref="AM548:AM549">
    <cfRule type="cellIs" dxfId="8431" priority="9817" operator="greaterThan">
      <formula>0</formula>
    </cfRule>
  </conditionalFormatting>
  <conditionalFormatting sqref="AM545">
    <cfRule type="cellIs" dxfId="8430" priority="9820" operator="greaterThan">
      <formula>0</formula>
    </cfRule>
  </conditionalFormatting>
  <conditionalFormatting sqref="AM545">
    <cfRule type="cellIs" dxfId="8429" priority="9819" operator="greaterThan">
      <formula>0</formula>
    </cfRule>
  </conditionalFormatting>
  <conditionalFormatting sqref="AM543">
    <cfRule type="cellIs" dxfId="8428" priority="9816" operator="greaterThan">
      <formula>0</formula>
    </cfRule>
  </conditionalFormatting>
  <conditionalFormatting sqref="AM543">
    <cfRule type="cellIs" dxfId="8427" priority="9815" operator="greaterThan">
      <formula>0</formula>
    </cfRule>
  </conditionalFormatting>
  <conditionalFormatting sqref="W2:X2 W801:X801 W924:X925 W899:X911 W957:X960 W220:X220 W504:X506 W1213:X1214 W728:X728 W714:X723 W891 W307:X308 W404 W165:X168 W407:X408 W962:X963 W1279:X1281 W414:W416 W915:X916 W299 W180:X184 W862 W1071:X1075 W656:X656 W651:X651 W654:X654 W660:X661 W663:X663 W695 W697:X697 W692:X692 W649:X649 W658:X658 W676:W677 W673:X674 W619:X620 W499:X500 X498 W487 W469:X471 W1207:X1208 W572:X572 W163:X163 W399:X399 W947:X948 W422:X422 W990:X990 W279:X279 W291:X291 W298:X298 W440:X443 W983:X984 W452:X452 W456:X456 W560:X561 W294:X296 W281:X287 W730:X733 W189:W191 W170:X178 X185 W192:X194 W217:W218 W222:X244 W247:W250 W293 W304:W306 W311:X318 W445:X450 W489 W490:X492 W493 W636:X647 W665:X671 W679 W680:X687 W689:W691 W693 W699:X712 W786:X788 W823:W829 W863:X869 W874:X887 W987:W989 W991 W993:W994 W995:X1023 W1025:X1043 W790:X797 W870 X870:X871 W928 X926:X928 W950:X954 X949 W437 X437:X439 W134:X161 W251:X267 W402:X403 W420:W421 W425:W426 W427:X436 W455 W458:X461 W473:X486 W508:X525 W536:X540 W542:X558 W562:W563 W565:X570 W574 W124 W125:X132 X822:X830 W1045:X1068 W918 W269:X277 W965:X981 W726:W727 X725:X727 W110:X111 AC393:AD396 X380:AB380 W379:X379 X397 W575:X617 W622:X634 W4:X4 W48:X49 W1315:X1316 W7:X42 W1306:X1311 W52:X52 W1240:W1242 W56 W1217:X1239 W1186:X1204 W1078:X1184 W929:X945 W57:X72 X917:X918 X73 W892:X897 W832:X860 W806:X822 W803:X803 W74:X78 W755:X783 W750:X753 W735:X747 W80:X83 W196:X212 W1319:X1381 W1383:X1400 X1382 X381:Y381 Z381:AB384">
    <cfRule type="cellIs" dxfId="8426" priority="9814" operator="lessThan">
      <formula>5000001</formula>
    </cfRule>
  </conditionalFormatting>
  <conditionalFormatting sqref="BC226:BC244 BC420:BC422 BC427:BC429 BC487 BC304:BC308 BC1207:BC1208 BC957:BC960 BC222:BC224 BC220 BC217:BC218 BC504:BC506 BC714:BC723 BC189:BC194 BC180:BC184 BC407:BC408 BC1056:BC1068 BC432:BC437 BC165:BC168 BC1279 BC962:BC963 BC1281 BC414:BC415 BC915:BC916 BC1071:BC1075 BC134:BC161 BC508:BC518 BC498:BC500 BC489:BC493 BC458:BC461 BC469:BC471 BC473:BC484 BC163 BC170:BC178 BC399 BC279 BC291 BC298:BC299 BC311:BC318 BC247:BC267 BC124:BC132 BC445:BC450 BC440:BC443 BC452 BC455:BC456 BC402:BC404 BC560:BC563 BC293:BC296 BC281:BC287 BC918 BC269:BC277 BC965:BC981 BC726:BC728 BC110:BC111 BF393:BF396 BD380:BD381 BC379 BC597:BC598 BC626:BC629 BC4 BC48:BC49 BC1315:BC1316 BC7:BC42 BC1306:BC1311 BC52 BC1213:BC1244 BC1186:BC1204 BC1078:BC1184 BC56:BC72 BC928:BC945 BC891:BC897 BC832:BC860 BC806:BC829 BC803 BC74:BC78 BC755:BC783 BC750:BC753 BC738:BC747 BC80:BC83 BC196:BC212 BC1458 BC1319:BC1400 Y1377:AB1377 Y1319:AB1343 Y1366:AB1375 Y1379:AB1400">
    <cfRule type="containsText" dxfId="8425" priority="9813" operator="containsText" text="保有中">
      <formula>NOT(ISERROR(SEARCH("保有中",Y4)))</formula>
    </cfRule>
  </conditionalFormatting>
  <conditionalFormatting sqref="AM1213">
    <cfRule type="cellIs" dxfId="8424" priority="9810" operator="greaterThan">
      <formula>0</formula>
    </cfRule>
  </conditionalFormatting>
  <conditionalFormatting sqref="AM679">
    <cfRule type="cellIs" dxfId="8423" priority="9808" operator="greaterThan">
      <formula>0</formula>
    </cfRule>
  </conditionalFormatting>
  <conditionalFormatting sqref="AM679">
    <cfRule type="cellIs" dxfId="8422" priority="9807" operator="greaterThan">
      <formula>0</formula>
    </cfRule>
  </conditionalFormatting>
  <conditionalFormatting sqref="AM111 AM124">
    <cfRule type="cellIs" dxfId="8421" priority="9805" operator="greaterThan">
      <formula>0</formula>
    </cfRule>
  </conditionalFormatting>
  <conditionalFormatting sqref="AM137">
    <cfRule type="cellIs" dxfId="8420" priority="9803" operator="greaterThan">
      <formula>0</formula>
    </cfRule>
  </conditionalFormatting>
  <conditionalFormatting sqref="AM140">
    <cfRule type="cellIs" dxfId="8419" priority="9801" operator="greaterThan">
      <formula>0</formula>
    </cfRule>
  </conditionalFormatting>
  <conditionalFormatting sqref="AM250">
    <cfRule type="cellIs" dxfId="8418" priority="9799" operator="greaterThan">
      <formula>0</formula>
    </cfRule>
  </conditionalFormatting>
  <conditionalFormatting sqref="AM595">
    <cfRule type="cellIs" dxfId="8417" priority="9797" operator="greaterThan">
      <formula>0</formula>
    </cfRule>
  </conditionalFormatting>
  <conditionalFormatting sqref="AM595">
    <cfRule type="cellIs" dxfId="8416" priority="9796" operator="greaterThan">
      <formula>0</formula>
    </cfRule>
  </conditionalFormatting>
  <conditionalFormatting sqref="AM611:AM614">
    <cfRule type="cellIs" dxfId="8415" priority="9794" operator="greaterThan">
      <formula>0</formula>
    </cfRule>
  </conditionalFormatting>
  <conditionalFormatting sqref="AM611:AM614">
    <cfRule type="cellIs" dxfId="8414" priority="9793" operator="greaterThan">
      <formula>0</formula>
    </cfRule>
  </conditionalFormatting>
  <conditionalFormatting sqref="AM1142">
    <cfRule type="cellIs" dxfId="8413" priority="9791" operator="greaterThan">
      <formula>0</formula>
    </cfRule>
  </conditionalFormatting>
  <conditionalFormatting sqref="AN945 AN954 AN948 AN1:AN2 AN963 AN153:AN161 AN286:AN287 AN697 AN520:AN525 AN166:AN168 AN226:AN244 AN420:AN422 AN427:AN429 AN487 AN1045:AN1054 AN786:AN788 AN790:AN797 AN801 AN924:AN925 AN899:AN911 AN304:AN308 AN1207:AN1208 AN536:AN540 AN730:AN733 AN957:AN960 AN222:AN224 AN220 AN217:AN218 AN504:AN506 AN714:AN723 AN862:AN871 AN189:AN194 AN180:AN184 AN874:AN887 AN407:AN408 AN1056:AN1068 AN1281 AN432:AN437 AN1279 AN915:AN916 AN993:AN1023 AN542:AN558 AN1071:AN1075 AN656 AN651 AN654 AN660:AN661 AN665:AN671 AN663 AN134:AN151 AN636:AN647 AN699:AN712 AN689:AN693 AN679:AN687 AN649 AN658 AN676:AN677 AN673:AN674 AN619:AN620 AN1025:AN1043 AN508:AN518 AN498:AN500 AN489:AN493 AN458:AN461 AN469:AN471 AN473:AN484 AN572 AN163 AN170:AN178 AN399 AN987:AN991 AN565:AN570 AN279 AN291 AN298:AN299 AN311:AN318 AN247:AN267 AN124:AN132 AN445:AN450 AN440:AN443 AN983:AN984 AN452 AN455:AN456 AN950:AN952 AN414:AN415 AN402:AN404 AN560:AN563 AN293:AN296 AN281:AN283 AN918 AN269:AN277 AN965:AN981 AN726:AN728 AN110:AN111 AR393:AR396 AO380:AP381 AN379 AN574:AN617 AN622:AN634 AN4 AN48:AN49 AN1315:AN1316 AN7:AN42 AN1306:AN1311 AN52 AN1213:AN1244 AN1186:AN1204 AN1078:AN1184 AN928:AN943 AN56:AN72 AN891:AN897 AN832:AN860 AN806:AN829 AN803 AN74:AN78 AN755:AN783 AN750:AN753 AN735:AN747 AN80:AN83 AN196:AN212 AN1458 AN1319:AN1400">
    <cfRule type="cellIs" dxfId="8412" priority="9790" operator="greaterThan">
      <formula>0</formula>
    </cfRule>
  </conditionalFormatting>
  <conditionalFormatting sqref="AM944">
    <cfRule type="cellIs" dxfId="8411" priority="9789" operator="greaterThan">
      <formula>0</formula>
    </cfRule>
  </conditionalFormatting>
  <conditionalFormatting sqref="AN944">
    <cfRule type="cellIs" dxfId="8410" priority="9787" operator="greaterThan">
      <formula>0</formula>
    </cfRule>
  </conditionalFormatting>
  <conditionalFormatting sqref="AM953">
    <cfRule type="cellIs" dxfId="8409" priority="9786" operator="greaterThan">
      <formula>0</formula>
    </cfRule>
  </conditionalFormatting>
  <conditionalFormatting sqref="AN953">
    <cfRule type="cellIs" dxfId="8408" priority="9784" operator="greaterThan">
      <formula>0</formula>
    </cfRule>
  </conditionalFormatting>
  <conditionalFormatting sqref="AM962">
    <cfRule type="cellIs" dxfId="8407" priority="9783" operator="greaterThan">
      <formula>0</formula>
    </cfRule>
  </conditionalFormatting>
  <conditionalFormatting sqref="AN962">
    <cfRule type="cellIs" dxfId="8406" priority="9781" operator="greaterThan">
      <formula>0</formula>
    </cfRule>
  </conditionalFormatting>
  <conditionalFormatting sqref="AM947">
    <cfRule type="cellIs" dxfId="8405" priority="9780" operator="greaterThan">
      <formula>0</formula>
    </cfRule>
  </conditionalFormatting>
  <conditionalFormatting sqref="AN947">
    <cfRule type="cellIs" dxfId="8404" priority="9778" operator="greaterThan">
      <formula>0</formula>
    </cfRule>
  </conditionalFormatting>
  <conditionalFormatting sqref="BD1:BD2 BD520:BD525 BD697 BD226:BD244 BD420:BD422 BD427:BD429 BD487 BD786:BD788 BD790:BD797 BD801 BD924:BD925 BD899:BD911 BD304:BD308 BD1207:BD1208 BD536:BD540 BD730:BD733 BD957:BD960 BD222:BD224 BD220 BD217:BD218 BD504:BD506 BD714:BD723 BD862:BD870 BD189:BD194 BD180:BD184 BD874:BD887 BD407:BD408 BD1045:BD1068 BD432:BD437 BD165:BD168 BD1279 BD962:BD963 BD1281 BD414:BD415 BD915:BD916 BD993:BD1023 BD542:BD558 BD1071:BD1075 BD656 BD651 BD654 BD660:BD661 BD665:BD671 BD663 BD134:BD161 BD636:BD647 BD699:BD712 BD689:BD693 BD679:BD687 BD649 BD658 BD676:BD677 BD673:BD674 BD619:BD620 BD1025:BD1043 BD508:BD518 BD498:BD500 BD489:BD493 BD458:BD461 BD469:BD471 BD473:BD484 BD572 BD163 BD170:BD178 BD399 BD947:BD948 BD987:BD991 BD565:BD570 BD279 BD291 BD298:BD299 BD311:BD318 BD247:BD267 BD124:BD132 BD445:BD450 BD440:BD443 BD983:BD984 BD452 BD455:BD456 BD950:BD954 BD402:BD404 BD560:BD563 BD293:BD296 BD281:BD287 BD918 BD269:BD277 BD965:BD981 BD726:BD728 BD110:BD111 BG393:BG396 BE380:BE381 BD379 BD574:BD617 BD622:BD634 BD4 BD48:BD49 BD1315:BD1316 BD7:BD42 BD1306:BD1311 BD52 BD1213:BD1244 BD1186:BD1204 BD1078:BD1184 BD56:BD72 BD928:BD945 BD891:BD897 BD832:BD860 BD806:BD829 BD803 BD74:BD78 BD755:BD783 BD750:BD753 BD735:BD747 BD80:BD83 BD196:BD212 BD1458 BD1319:BD1400">
    <cfRule type="cellIs" dxfId="8403" priority="9505" operator="equal">
      <formula>0</formula>
    </cfRule>
    <cfRule type="containsText" dxfId="8402" priority="9772" operator="containsText" text="接続契約解除">
      <formula>NOT(ISERROR(SEARCH("接続契約解除",BD1)))</formula>
    </cfRule>
    <cfRule type="containsText" dxfId="8401" priority="9773" operator="containsText" text="【譲渡済】">
      <formula>NOT(ISERROR(SEARCH("【譲渡済】",BD1)))</formula>
    </cfRule>
    <cfRule type="containsText" dxfId="8400" priority="9774" operator="containsText" text="【支払済】">
      <formula>NOT(ISERROR(SEARCH("【支払済】",BD1)))</formula>
    </cfRule>
  </conditionalFormatting>
  <conditionalFormatting sqref="AE1:AE2 AE153:AE161 AE286:AE287 AE697 AE520:AE525 AE166:AE168 AH166:AH168 AH520:AH525 AH697 AH286:AH287 AH153:AH161 AH1:AH2 AH226:AH244 AE226:AE244 AH420:AH422 AE420:AE422 AE427:AE429 AH427:AH429 AE487 AH487 AH1045:AH1054 AE1045:AE1054 AE786:AE788 AH786:AH788 AH790:AH797 AE790:AE797 AE801 AH801 AH924:AH925 AE924:AE925 AE899:AE911 AH899:AH911 AH304:AH308 AE304:AE308 AH1207:AH1208 AE1207:AE1208 AH536:AH540 AE536:AE540 AH730:AH733 AE730:AE733 AH957:AH960 AE957:AE960 AH222:AH224 AE222:AE224 AH220 AE220 AH217:AH218 AE217:AE218 AH504:AH506 AE504:AE506 AH714:AH723 AE714:AE723 AH862:AH871 AE862:AE871 AE189:AE194 AH189:AH194 AE180:AE184 AH180:AH184 AE874:AE887 AH874:AH887 AE407:AE408 AH407:AH408 AH1056:AH1068 AE1056:AE1068 AE432:AE437 AH432:AH437 AH1279 AE1279 AE962:AE963 AE1281 AH962:AH963 AH1281 AH414:AH415 AE414:AE415 AH915:AH916 AE915:AE916 AE993:AE1023 AH993:AH1023 AE542:AE558 AH542:AH558 AE1071:AE1075 AH1071:AH1075 AH656 AE656 AH651 AE651 AE654 AH654 AE660:AE661 AH660:AH661 AH665:AH671 AE665:AE671 AH663 AE663 AH134:AH151 AE134:AE151 AH636:AH647 AE636:AE647 AH699:AH712 AE699:AE712 AE689:AE693 AH689:AH693 AE679:AE687 AH679:AH687 AE649 AH649 AE658 AH658 AE676:AE677 AH676:AH677 AE673:AE674 AH673:AH674 AH619:AH620 AE619:AE620 AH1025:AH1043 AE1025:AE1043 AE508:AE518 AH508:AH518 AH498:AH500 AE498:AE500 AH489:AH493 AE489:AE493 AH458:AH461 AE458:AE461 AE469:AE471 AH469:AH471 AH473:AH484 AE473:AE484 AE572 AH572 AH163 AE163 AH170:AH178 AE170:AE178 AH399 AE399 AH947:AH948 AE947:AE948 AE987:AE991 AH987:AH991 AE565:AE570 AH565:AH570 AE279 AH279 AE291 AH291 AH298:AH299 AE298:AE299 AH311:AH318 AE311:AE318 AE247:AE267 AH247:AH267 AH124:AH132 AE124:AE132 AH445:AH450 AE445:AE450 AH440:AH443 AE440:AE443 AE983:AE984 AH983:AH984 AE452 AH452 AH455:AH456 AE455:AE456 AE950:AE954 AH950:AH954 AE402:AE404 AH402:AH404 AH560:AH563 AE560:AE563 AH293:AH296 AE293:AE296 AH281:AH283 AE281:AE283 AH918 AE918 AH269:AH277 AE269:AE277 AH965:AH981 AE965:AE981 AE726:AE728 AH726:AH728 AH110:AH111 AE110:AE111 AH393:AH396 AK393:AK396 AI380:AI381 AH379 AF380:AF381 AE379 AE574:AE617 AH574:AH617 AH622:AH634 AE622:AE634 AE4 AH4 AH48:AH49 AH1315:AH1316 AE48:AE49 AE1315:AE1316 AH7:AH42 AE7:AE42 AE1306:AE1311 AE52 AH1306:AH1311 AH52 AH1213:AH1244 AE1213:AE1244 AE1186:AE1204 AH1186:AH1204 AH1078:AH1184 AE1078:AE1184 AE56:AE72 AE928:AE945 AH56:AH72 AH928:AH945 AH891:AH897 AE891:AE897 AE832:AE860 AH832:AH860 AH806:AH829 AE806:AE829 AH803 AH74:AH78 AE803 AE74:AE78 AE755:AE783 AH755:AH783 AE750:AE753 AH750:AH753 AH735:AH747 AH80:AH83 AE735:AE747 AE80:AE83 AH196:AH212 AH1458 AE196:AE212 AE1458 AE1319:AE1400 AH1319:AH1400">
    <cfRule type="cellIs" dxfId="8399" priority="9769" operator="equal">
      <formula>0</formula>
    </cfRule>
    <cfRule type="containsText" dxfId="8398" priority="9770" operator="containsText" text="””">
      <formula>NOT(ISERROR(SEARCH("""""",AE1)))</formula>
    </cfRule>
    <cfRule type="cellIs" dxfId="8397" priority="9771" operator="lessThan">
      <formula>42583</formula>
    </cfRule>
  </conditionalFormatting>
  <conditionalFormatting sqref="BD987:BD988 BD1319:BD1400">
    <cfRule type="containsText" dxfId="8396" priority="9766" operator="containsText" text="接続契約解除">
      <formula>NOT(ISERROR(SEARCH("接続契約解除",BD987)))</formula>
    </cfRule>
    <cfRule type="containsText" dxfId="8395" priority="9767" operator="containsText" text="【譲渡済】">
      <formula>NOT(ISERROR(SEARCH("【譲渡済】",BD987)))</formula>
    </cfRule>
    <cfRule type="containsText" dxfId="8394" priority="9768" operator="containsText" text="【支払済】">
      <formula>NOT(ISERROR(SEARCH("【支払済】",BD987)))</formula>
    </cfRule>
  </conditionalFormatting>
  <conditionalFormatting sqref="AM152">
    <cfRule type="cellIs" dxfId="8393" priority="9764" operator="greaterThan">
      <formula>0</formula>
    </cfRule>
  </conditionalFormatting>
  <conditionalFormatting sqref="AN152">
    <cfRule type="cellIs" dxfId="8392" priority="9762" operator="greaterThan">
      <formula>0</formula>
    </cfRule>
  </conditionalFormatting>
  <conditionalFormatting sqref="BD152">
    <cfRule type="containsText" dxfId="8391" priority="9756" operator="containsText" text="接続契約解除">
      <formula>NOT(ISERROR(SEARCH("接続契約解除",BD152)))</formula>
    </cfRule>
    <cfRule type="containsText" dxfId="8390" priority="9757" operator="containsText" text="【譲渡済】">
      <formula>NOT(ISERROR(SEARCH("【譲渡済】",BD152)))</formula>
    </cfRule>
    <cfRule type="containsText" dxfId="8389" priority="9758" operator="containsText" text="【支払済】">
      <formula>NOT(ISERROR(SEARCH("【支払済】",BD152)))</formula>
    </cfRule>
  </conditionalFormatting>
  <conditionalFormatting sqref="AE152 AH152">
    <cfRule type="cellIs" dxfId="8388" priority="9753" operator="equal">
      <formula>0</formula>
    </cfRule>
    <cfRule type="containsText" dxfId="8387" priority="9754" operator="containsText" text="””">
      <formula>NOT(ISERROR(SEARCH("""""",AE152)))</formula>
    </cfRule>
    <cfRule type="cellIs" dxfId="8386" priority="9755" operator="lessThan">
      <formula>42583</formula>
    </cfRule>
  </conditionalFormatting>
  <conditionalFormatting sqref="AM165">
    <cfRule type="cellIs" dxfId="8385" priority="9751" operator="greaterThan">
      <formula>0</formula>
    </cfRule>
  </conditionalFormatting>
  <conditionalFormatting sqref="AN165">
    <cfRule type="cellIs" dxfId="8384" priority="9749" operator="greaterThan">
      <formula>0</formula>
    </cfRule>
  </conditionalFormatting>
  <conditionalFormatting sqref="AE285 AH285">
    <cfRule type="cellIs" dxfId="8383" priority="9727" operator="equal">
      <formula>0</formula>
    </cfRule>
    <cfRule type="containsText" dxfId="8382" priority="9728" operator="containsText" text="””">
      <formula>NOT(ISERROR(SEARCH("""""",AE285)))</formula>
    </cfRule>
    <cfRule type="cellIs" dxfId="8381" priority="9729" operator="lessThan">
      <formula>42583</formula>
    </cfRule>
  </conditionalFormatting>
  <conditionalFormatting sqref="AE165 AH165">
    <cfRule type="cellIs" dxfId="8380" priority="9739" operator="equal">
      <formula>0</formula>
    </cfRule>
    <cfRule type="containsText" dxfId="8379" priority="9740" operator="containsText" text="””">
      <formula>NOT(ISERROR(SEARCH("""""",AE165)))</formula>
    </cfRule>
    <cfRule type="cellIs" dxfId="8378" priority="9741" operator="lessThan">
      <formula>42583</formula>
    </cfRule>
  </conditionalFormatting>
  <conditionalFormatting sqref="BD165">
    <cfRule type="containsText" dxfId="8377" priority="9742" operator="containsText" text="接続契約解除">
      <formula>NOT(ISERROR(SEARCH("接続契約解除",BD165)))</formula>
    </cfRule>
    <cfRule type="containsText" dxfId="8376" priority="9743" operator="containsText" text="【譲渡済】">
      <formula>NOT(ISERROR(SEARCH("【譲渡済】",BD165)))</formula>
    </cfRule>
    <cfRule type="containsText" dxfId="8375" priority="9744" operator="containsText" text="【支払済】">
      <formula>NOT(ISERROR(SEARCH("【支払済】",BD165)))</formula>
    </cfRule>
  </conditionalFormatting>
  <conditionalFormatting sqref="AM285">
    <cfRule type="cellIs" dxfId="8374" priority="9738" operator="greaterThan">
      <formula>0</formula>
    </cfRule>
  </conditionalFormatting>
  <conditionalFormatting sqref="AN285">
    <cfRule type="cellIs" dxfId="8373" priority="9736" operator="greaterThan">
      <formula>0</formula>
    </cfRule>
  </conditionalFormatting>
  <conditionalFormatting sqref="BD285">
    <cfRule type="containsText" dxfId="8372" priority="9730" operator="containsText" text="接続契約解除">
      <formula>NOT(ISERROR(SEARCH("接続契約解除",BD285)))</formula>
    </cfRule>
    <cfRule type="containsText" dxfId="8371" priority="9731" operator="containsText" text="【譲渡済】">
      <formula>NOT(ISERROR(SEARCH("【譲渡済】",BD285)))</formula>
    </cfRule>
    <cfRule type="containsText" dxfId="8370" priority="9732" operator="containsText" text="【支払済】">
      <formula>NOT(ISERROR(SEARCH("【支払済】",BD285)))</formula>
    </cfRule>
  </conditionalFormatting>
  <conditionalFormatting sqref="AM284">
    <cfRule type="cellIs" dxfId="8369" priority="9725" operator="greaterThan">
      <formula>0</formula>
    </cfRule>
  </conditionalFormatting>
  <conditionalFormatting sqref="AN284">
    <cfRule type="cellIs" dxfId="8368" priority="9723" operator="greaterThan">
      <formula>0</formula>
    </cfRule>
  </conditionalFormatting>
  <conditionalFormatting sqref="AE284 AH284">
    <cfRule type="cellIs" dxfId="8367" priority="9713" operator="equal">
      <formula>0</formula>
    </cfRule>
    <cfRule type="containsText" dxfId="8366" priority="9714" operator="containsText" text="””">
      <formula>NOT(ISERROR(SEARCH("""""",AE284)))</formula>
    </cfRule>
    <cfRule type="cellIs" dxfId="8365" priority="9715" operator="lessThan">
      <formula>42583</formula>
    </cfRule>
  </conditionalFormatting>
  <conditionalFormatting sqref="BD284">
    <cfRule type="containsText" dxfId="8364" priority="9716" operator="containsText" text="接続契約解除">
      <formula>NOT(ISERROR(SEARCH("接続契約解除",BD284)))</formula>
    </cfRule>
    <cfRule type="containsText" dxfId="8363" priority="9717" operator="containsText" text="【譲渡済】">
      <formula>NOT(ISERROR(SEARCH("【譲渡済】",BD284)))</formula>
    </cfRule>
    <cfRule type="containsText" dxfId="8362" priority="9718" operator="containsText" text="【支払済】">
      <formula>NOT(ISERROR(SEARCH("【支払済】",BD284)))</formula>
    </cfRule>
  </conditionalFormatting>
  <conditionalFormatting sqref="Y988:AB988">
    <cfRule type="containsText" dxfId="8361" priority="9589" operator="containsText" text="保有中">
      <formula>NOT(ISERROR(SEARCH("保有中",Y988)))</formula>
    </cfRule>
  </conditionalFormatting>
  <conditionalFormatting sqref="Y988:AB988 BC226:BC244 BC420:BC422 BC427:BC429 BC487 BC304:BC308 BC1207:BC1208 BC957:BC960 BC222:BC224 BC220 BC217:BC218 BC504:BC506 BC714:BC723 BC189:BC194 BC180:BC184 BC407:BC408 BC1056:BC1068 BC432:BC437 BC165:BC168 BC1279 BC962:BC963 BC1281 BC414:BC415 BC915:BC916 BC1071:BC1075 BC134:BC161 BC508:BC518 BC498:BC500 BC489:BC493 BC458:BC461 BC469:BC471 BC473:BC484 BC163 BC170:BC178 BC399 BC279 BC291 BC298:BC299 BC311:BC318 BC247:BC267 BC124:BC132 BC445:BC450 BC440:BC443 BC452 BC455:BC456 BC402:BC404 BC560:BC563 BC293:BC296 BC281:BC287 BC918 BC269:BC277 BC965:BC981 BC726:BC728 BC110:BC111 BF393:BF396 BD380:BD381 BC379 BC597:BC598 BC626:BC629 BC4 BC48:BC49 BC1315:BC1316 BC7:BC42 BC1306:BC1311 BC52 BC1213:BC1244 BC1186:BC1204 BC1078:BC1184 BC56:BC72 BC928:BC945 BC891:BC897 BC832:BC860 BC806:BC829 BC803 BC74:BC78 BC755:BC783 BC750:BC753 BC738:BC747 BC80:BC83 BC196:BC212 BC1458 BC1319:BC1400 Y1377:AB1377 Y1319:AB1343 Y1366:AB1375 Y1379:AB1400">
    <cfRule type="containsText" dxfId="8360" priority="9588" operator="containsText" text="賃借中">
      <formula>NOT(ISERROR(SEARCH("賃借中",Y4)))</formula>
    </cfRule>
  </conditionalFormatting>
  <conditionalFormatting sqref="Y988:AB988 BC226:BC244 BC420:BC422 BC427:BC429 BC487 BC304:BC308 BC1207:BC1208 BC957:BC960 BC222:BC224 BC220 BC217:BC218 BC504:BC506 BC714:BC723 BC189:BC194 BC180:BC184 BC407:BC408 BC1056:BC1068 BC432:BC437 BC165:BC168 BC1279 BC962:BC963 BC1281 BC414:BC415 BC915:BC916 BC1071:BC1075 BC134:BC161 BC508:BC518 BC498:BC500 BC489:BC493 BC458:BC461 BC469:BC471 BC473:BC484 BC163 BC170:BC178 BC399 BC279 BC291 BC298:BC299 BC311:BC318 BC247:BC267 BC124:BC132 BC445:BC450 BC440:BC443 BC452 BC455:BC456 BC402:BC404 BC560:BC563 BC293:BC296 BC281:BC287 BC918 BC269:BC277 BC965:BC981 BC726:BC728 BC110:BC111 BF393:BF396 BD380:BD381 BC379 BC597:BC598 BC626:BC629 BC4 BC48:BC49 BC1315:BC1316 BC7:BC42 BC1306:BC1311 BC52 BC1213:BC1244 BC1186:BC1204 BC1078:BC1184 BC928:BC945 BC56:BC72 BC891:BC897 BC832:BC860 BC806:BC829 BC803 BC74:BC78 BC755:BC783 BC750:BC753 BC738:BC747 BC80:BC83 BC196:BC212 BC1458 BC1319:BC1400 Y1377:AB1377 Y1319:AB1343 Y1366:AB1375 Y1379:AB1400">
    <cfRule type="cellIs" dxfId="8359" priority="9587" operator="equal">
      <formula>0</formula>
    </cfRule>
  </conditionalFormatting>
  <conditionalFormatting sqref="Y765:AB766 AB767:AB769">
    <cfRule type="containsText" dxfId="8358" priority="9712" operator="containsText" text="保有中">
      <formula>NOT(ISERROR(SEARCH("保有中",Y765)))</formula>
    </cfRule>
  </conditionalFormatting>
  <conditionalFormatting sqref="Y765:AB766 AB767:AB769">
    <cfRule type="containsText" dxfId="8357" priority="9711" operator="containsText" text="賃借中">
      <formula>NOT(ISERROR(SEARCH("賃借中",Y765)))</formula>
    </cfRule>
  </conditionalFormatting>
  <conditionalFormatting sqref="Y765:AB766 AB767:AB769">
    <cfRule type="cellIs" dxfId="8356" priority="9710" operator="equal">
      <formula>0</formula>
    </cfRule>
  </conditionalFormatting>
  <conditionalFormatting sqref="Y628:AB628">
    <cfRule type="containsText" dxfId="8355" priority="9709" operator="containsText" text="保有中">
      <formula>NOT(ISERROR(SEARCH("保有中",Y628)))</formula>
    </cfRule>
  </conditionalFormatting>
  <conditionalFormatting sqref="Y628:AB628">
    <cfRule type="containsText" dxfId="8354" priority="9708" operator="containsText" text="賃借中">
      <formula>NOT(ISERROR(SEARCH("賃借中",Y628)))</formula>
    </cfRule>
  </conditionalFormatting>
  <conditionalFormatting sqref="Y628:AB628">
    <cfRule type="cellIs" dxfId="8353" priority="9707" operator="equal">
      <formula>0</formula>
    </cfRule>
  </conditionalFormatting>
  <conditionalFormatting sqref="Y22:AB25">
    <cfRule type="containsText" dxfId="8352" priority="9706" operator="containsText" text="保有中">
      <formula>NOT(ISERROR(SEARCH("保有中",Y22)))</formula>
    </cfRule>
  </conditionalFormatting>
  <conditionalFormatting sqref="Y22:AB25">
    <cfRule type="containsText" dxfId="8351" priority="9705" operator="containsText" text="賃借中">
      <formula>NOT(ISERROR(SEARCH("賃借中",Y22)))</formula>
    </cfRule>
  </conditionalFormatting>
  <conditionalFormatting sqref="Y22:AB25">
    <cfRule type="cellIs" dxfId="8350" priority="9704" operator="equal">
      <formula>0</formula>
    </cfRule>
  </conditionalFormatting>
  <conditionalFormatting sqref="Y26:AB26">
    <cfRule type="containsText" dxfId="8349" priority="9703" operator="containsText" text="保有中">
      <formula>NOT(ISERROR(SEARCH("保有中",Y26)))</formula>
    </cfRule>
  </conditionalFormatting>
  <conditionalFormatting sqref="Y26:AB26">
    <cfRule type="containsText" dxfId="8348" priority="9702" operator="containsText" text="賃借中">
      <formula>NOT(ISERROR(SEARCH("賃借中",Y26)))</formula>
    </cfRule>
  </conditionalFormatting>
  <conditionalFormatting sqref="Y26:AB26">
    <cfRule type="cellIs" dxfId="8347" priority="9701" operator="equal">
      <formula>0</formula>
    </cfRule>
  </conditionalFormatting>
  <conditionalFormatting sqref="Y52:AB52">
    <cfRule type="containsText" dxfId="8346" priority="9700" operator="containsText" text="保有中">
      <formula>NOT(ISERROR(SEARCH("保有中",Y52)))</formula>
    </cfRule>
  </conditionalFormatting>
  <conditionalFormatting sqref="Y52:AB52">
    <cfRule type="containsText" dxfId="8345" priority="9699" operator="containsText" text="賃借中">
      <formula>NOT(ISERROR(SEARCH("賃借中",Y52)))</formula>
    </cfRule>
  </conditionalFormatting>
  <conditionalFormatting sqref="Y52:AB52">
    <cfRule type="cellIs" dxfId="8344" priority="9698" operator="equal">
      <formula>0</formula>
    </cfRule>
  </conditionalFormatting>
  <conditionalFormatting sqref="Y144:AB144">
    <cfRule type="containsText" dxfId="8343" priority="9697" operator="containsText" text="保有中">
      <formula>NOT(ISERROR(SEARCH("保有中",Y144)))</formula>
    </cfRule>
  </conditionalFormatting>
  <conditionalFormatting sqref="Y144:AB144">
    <cfRule type="containsText" dxfId="8342" priority="9696" operator="containsText" text="賃借中">
      <formula>NOT(ISERROR(SEARCH("賃借中",Y144)))</formula>
    </cfRule>
  </conditionalFormatting>
  <conditionalFormatting sqref="Y144:AB144">
    <cfRule type="cellIs" dxfId="8341" priority="9695" operator="equal">
      <formula>0</formula>
    </cfRule>
  </conditionalFormatting>
  <conditionalFormatting sqref="Y154:AB154">
    <cfRule type="containsText" dxfId="8340" priority="9694" operator="containsText" text="保有中">
      <formula>NOT(ISERROR(SEARCH("保有中",Y154)))</formula>
    </cfRule>
  </conditionalFormatting>
  <conditionalFormatting sqref="Y154:AB154">
    <cfRule type="containsText" dxfId="8339" priority="9693" operator="containsText" text="賃借中">
      <formula>NOT(ISERROR(SEARCH("賃借中",Y154)))</formula>
    </cfRule>
  </conditionalFormatting>
  <conditionalFormatting sqref="Y154:AB154">
    <cfRule type="cellIs" dxfId="8338" priority="9692" operator="equal">
      <formula>0</formula>
    </cfRule>
  </conditionalFormatting>
  <conditionalFormatting sqref="Y157:AB157">
    <cfRule type="containsText" dxfId="8337" priority="9691" operator="containsText" text="保有中">
      <formula>NOT(ISERROR(SEARCH("保有中",Y157)))</formula>
    </cfRule>
  </conditionalFormatting>
  <conditionalFormatting sqref="Y157:AB157">
    <cfRule type="containsText" dxfId="8336" priority="9690" operator="containsText" text="賃借中">
      <formula>NOT(ISERROR(SEARCH("賃借中",Y157)))</formula>
    </cfRule>
  </conditionalFormatting>
  <conditionalFormatting sqref="Y157:AB157">
    <cfRule type="cellIs" dxfId="8335" priority="9689" operator="equal">
      <formula>0</formula>
    </cfRule>
  </conditionalFormatting>
  <conditionalFormatting sqref="Y158:AB158">
    <cfRule type="containsText" dxfId="8334" priority="9688" operator="containsText" text="保有中">
      <formula>NOT(ISERROR(SEARCH("保有中",Y158)))</formula>
    </cfRule>
  </conditionalFormatting>
  <conditionalFormatting sqref="Y158:AB158">
    <cfRule type="containsText" dxfId="8333" priority="9687" operator="containsText" text="賃借中">
      <formula>NOT(ISERROR(SEARCH("賃借中",Y158)))</formula>
    </cfRule>
  </conditionalFormatting>
  <conditionalFormatting sqref="Y158:AB158">
    <cfRule type="cellIs" dxfId="8332" priority="9686" operator="equal">
      <formula>0</formula>
    </cfRule>
  </conditionalFormatting>
  <conditionalFormatting sqref="Y204:AB204">
    <cfRule type="containsText" dxfId="8331" priority="9685" operator="containsText" text="保有中">
      <formula>NOT(ISERROR(SEARCH("保有中",Y204)))</formula>
    </cfRule>
  </conditionalFormatting>
  <conditionalFormatting sqref="Y204:AB204">
    <cfRule type="containsText" dxfId="8330" priority="9684" operator="containsText" text="賃借中">
      <formula>NOT(ISERROR(SEARCH("賃借中",Y204)))</formula>
    </cfRule>
  </conditionalFormatting>
  <conditionalFormatting sqref="Y204:AB204">
    <cfRule type="cellIs" dxfId="8329" priority="9683" operator="equal">
      <formula>0</formula>
    </cfRule>
  </conditionalFormatting>
  <conditionalFormatting sqref="Y226:AB226 AB236 Z227:AB235">
    <cfRule type="containsText" dxfId="8328" priority="9682" operator="containsText" text="保有中">
      <formula>NOT(ISERROR(SEARCH("保有中",Y226)))</formula>
    </cfRule>
  </conditionalFormatting>
  <conditionalFormatting sqref="Y226:AB226 AB236 Z227:AB235">
    <cfRule type="containsText" dxfId="8327" priority="9681" operator="containsText" text="賃借中">
      <formula>NOT(ISERROR(SEARCH("賃借中",Y226)))</formula>
    </cfRule>
  </conditionalFormatting>
  <conditionalFormatting sqref="Y226:AB226 AB236 Z227:AB235">
    <cfRule type="cellIs" dxfId="8326" priority="9680" operator="equal">
      <formula>0</formula>
    </cfRule>
  </conditionalFormatting>
  <conditionalFormatting sqref="Y259:AB259">
    <cfRule type="containsText" dxfId="8325" priority="9679" operator="containsText" text="保有中">
      <formula>NOT(ISERROR(SEARCH("保有中",Y259)))</formula>
    </cfRule>
  </conditionalFormatting>
  <conditionalFormatting sqref="Y259:AB259">
    <cfRule type="containsText" dxfId="8324" priority="9678" operator="containsText" text="賃借中">
      <formula>NOT(ISERROR(SEARCH("賃借中",Y259)))</formula>
    </cfRule>
  </conditionalFormatting>
  <conditionalFormatting sqref="Y259:AB259">
    <cfRule type="cellIs" dxfId="8323" priority="9677" operator="equal">
      <formula>0</formula>
    </cfRule>
  </conditionalFormatting>
  <conditionalFormatting sqref="Y282:AB282">
    <cfRule type="containsText" dxfId="8322" priority="9676" operator="containsText" text="保有中">
      <formula>NOT(ISERROR(SEARCH("保有中",Y282)))</formula>
    </cfRule>
  </conditionalFormatting>
  <conditionalFormatting sqref="Y282:AB282">
    <cfRule type="containsText" dxfId="8321" priority="9675" operator="containsText" text="賃借中">
      <formula>NOT(ISERROR(SEARCH("賃借中",Y282)))</formula>
    </cfRule>
  </conditionalFormatting>
  <conditionalFormatting sqref="Y282:AB282">
    <cfRule type="cellIs" dxfId="8320" priority="9674" operator="equal">
      <formula>0</formula>
    </cfRule>
  </conditionalFormatting>
  <conditionalFormatting sqref="Y291:AB291">
    <cfRule type="containsText" dxfId="8319" priority="9673" operator="containsText" text="保有中">
      <formula>NOT(ISERROR(SEARCH("保有中",Y291)))</formula>
    </cfRule>
  </conditionalFormatting>
  <conditionalFormatting sqref="Y291:AB291">
    <cfRule type="containsText" dxfId="8318" priority="9672" operator="containsText" text="賃借中">
      <formula>NOT(ISERROR(SEARCH("賃借中",Y291)))</formula>
    </cfRule>
  </conditionalFormatting>
  <conditionalFormatting sqref="Y291:AB291">
    <cfRule type="cellIs" dxfId="8317" priority="9671" operator="equal">
      <formula>0</formula>
    </cfRule>
  </conditionalFormatting>
  <conditionalFormatting sqref="Y299:AB299">
    <cfRule type="containsText" dxfId="8316" priority="9670" operator="containsText" text="保有中">
      <formula>NOT(ISERROR(SEARCH("保有中",Y299)))</formula>
    </cfRule>
  </conditionalFormatting>
  <conditionalFormatting sqref="Y299:AB299">
    <cfRule type="containsText" dxfId="8315" priority="9669" operator="containsText" text="賃借中">
      <formula>NOT(ISERROR(SEARCH("賃借中",Y299)))</formula>
    </cfRule>
  </conditionalFormatting>
  <conditionalFormatting sqref="Y299:AB299">
    <cfRule type="cellIs" dxfId="8314" priority="9668" operator="equal">
      <formula>0</formula>
    </cfRule>
  </conditionalFormatting>
  <conditionalFormatting sqref="Y314:AB314">
    <cfRule type="containsText" dxfId="8313" priority="9667" operator="containsText" text="保有中">
      <formula>NOT(ISERROR(SEARCH("保有中",Y314)))</formula>
    </cfRule>
  </conditionalFormatting>
  <conditionalFormatting sqref="Y314:AB314">
    <cfRule type="containsText" dxfId="8312" priority="9666" operator="containsText" text="賃借中">
      <formula>NOT(ISERROR(SEARCH("賃借中",Y314)))</formula>
    </cfRule>
  </conditionalFormatting>
  <conditionalFormatting sqref="Y314:AB314">
    <cfRule type="cellIs" dxfId="8311" priority="9665" operator="equal">
      <formula>0</formula>
    </cfRule>
  </conditionalFormatting>
  <conditionalFormatting sqref="Y399">
    <cfRule type="containsText" dxfId="8310" priority="9664" operator="containsText" text="保有中">
      <formula>NOT(ISERROR(SEARCH("保有中",Y399)))</formula>
    </cfRule>
  </conditionalFormatting>
  <conditionalFormatting sqref="Y399">
    <cfRule type="containsText" dxfId="8309" priority="9663" operator="containsText" text="賃借中">
      <formula>NOT(ISERROR(SEARCH("賃借中",Y399)))</formula>
    </cfRule>
  </conditionalFormatting>
  <conditionalFormatting sqref="Y399">
    <cfRule type="cellIs" dxfId="8308" priority="9662" operator="equal">
      <formula>0</formula>
    </cfRule>
  </conditionalFormatting>
  <conditionalFormatting sqref="Y435:AB435">
    <cfRule type="containsText" dxfId="8307" priority="9658" operator="containsText" text="保有中">
      <formula>NOT(ISERROR(SEARCH("保有中",Y435)))</formula>
    </cfRule>
  </conditionalFormatting>
  <conditionalFormatting sqref="Y435:AB435">
    <cfRule type="containsText" dxfId="8306" priority="9657" operator="containsText" text="賃借中">
      <formula>NOT(ISERROR(SEARCH("賃借中",Y435)))</formula>
    </cfRule>
  </conditionalFormatting>
  <conditionalFormatting sqref="Y435:AB435">
    <cfRule type="cellIs" dxfId="8305" priority="9656" operator="equal">
      <formula>0</formula>
    </cfRule>
  </conditionalFormatting>
  <conditionalFormatting sqref="Y442">
    <cfRule type="containsText" dxfId="8304" priority="9655" operator="containsText" text="保有中">
      <formula>NOT(ISERROR(SEARCH("保有中",Y442)))</formula>
    </cfRule>
  </conditionalFormatting>
  <conditionalFormatting sqref="Y442">
    <cfRule type="containsText" dxfId="8303" priority="9654" operator="containsText" text="賃借中">
      <formula>NOT(ISERROR(SEARCH("賃借中",Y442)))</formula>
    </cfRule>
  </conditionalFormatting>
  <conditionalFormatting sqref="Y442">
    <cfRule type="cellIs" dxfId="8302" priority="9653" operator="equal">
      <formula>0</formula>
    </cfRule>
  </conditionalFormatting>
  <conditionalFormatting sqref="Y448 Y461:AB462 Z463:AB468">
    <cfRule type="containsText" dxfId="8301" priority="9652" operator="containsText" text="保有中">
      <formula>NOT(ISERROR(SEARCH("保有中",Y448)))</formula>
    </cfRule>
  </conditionalFormatting>
  <conditionalFormatting sqref="Y448 Y461:AB462 Z463:AB468">
    <cfRule type="containsText" dxfId="8300" priority="9651" operator="containsText" text="賃借中">
      <formula>NOT(ISERROR(SEARCH("賃借中",Y448)))</formula>
    </cfRule>
  </conditionalFormatting>
  <conditionalFormatting sqref="Y448 Y461:AB462 Z463:AB468">
    <cfRule type="cellIs" dxfId="8299" priority="9650" operator="equal">
      <formula>0</formula>
    </cfRule>
  </conditionalFormatting>
  <conditionalFormatting sqref="Y471:AB471 Z472:AB472">
    <cfRule type="containsText" dxfId="8298" priority="9649" operator="containsText" text="保有中">
      <formula>NOT(ISERROR(SEARCH("保有中",Y471)))</formula>
    </cfRule>
  </conditionalFormatting>
  <conditionalFormatting sqref="Y471:AB471 Z472:AB472">
    <cfRule type="containsText" dxfId="8297" priority="9648" operator="containsText" text="賃借中">
      <formula>NOT(ISERROR(SEARCH("賃借中",Y471)))</formula>
    </cfRule>
  </conditionalFormatting>
  <conditionalFormatting sqref="Y471:AB471 Z472:AB472">
    <cfRule type="cellIs" dxfId="8296" priority="9647" operator="equal">
      <formula>0</formula>
    </cfRule>
  </conditionalFormatting>
  <conditionalFormatting sqref="Y474:AB474">
    <cfRule type="containsText" dxfId="8295" priority="9646" operator="containsText" text="保有中">
      <formula>NOT(ISERROR(SEARCH("保有中",Y474)))</formula>
    </cfRule>
  </conditionalFormatting>
  <conditionalFormatting sqref="Y474:AB474">
    <cfRule type="containsText" dxfId="8294" priority="9645" operator="containsText" text="賃借中">
      <formula>NOT(ISERROR(SEARCH("賃借中",Y474)))</formula>
    </cfRule>
  </conditionalFormatting>
  <conditionalFormatting sqref="Y474:AB474">
    <cfRule type="cellIs" dxfId="8293" priority="9644" operator="equal">
      <formula>0</formula>
    </cfRule>
  </conditionalFormatting>
  <conditionalFormatting sqref="Y492:AA493">
    <cfRule type="containsText" dxfId="8292" priority="9643" operator="containsText" text="保有中">
      <formula>NOT(ISERROR(SEARCH("保有中",Y492)))</formula>
    </cfRule>
  </conditionalFormatting>
  <conditionalFormatting sqref="Y492:AA493">
    <cfRule type="containsText" dxfId="8291" priority="9642" operator="containsText" text="賃借中">
      <formula>NOT(ISERROR(SEARCH("賃借中",Y492)))</formula>
    </cfRule>
  </conditionalFormatting>
  <conditionalFormatting sqref="Y492:AA493">
    <cfRule type="cellIs" dxfId="8290" priority="9641" operator="equal">
      <formula>0</formula>
    </cfRule>
  </conditionalFormatting>
  <conditionalFormatting sqref="Y599:AB600">
    <cfRule type="containsText" dxfId="8289" priority="9640" operator="containsText" text="保有中">
      <formula>NOT(ISERROR(SEARCH("保有中",Y599)))</formula>
    </cfRule>
  </conditionalFormatting>
  <conditionalFormatting sqref="Y599:AB600">
    <cfRule type="containsText" dxfId="8288" priority="9639" operator="containsText" text="賃借中">
      <formula>NOT(ISERROR(SEARCH("賃借中",Y599)))</formula>
    </cfRule>
  </conditionalFormatting>
  <conditionalFormatting sqref="Y599:AB600">
    <cfRule type="cellIs" dxfId="8287" priority="9638" operator="equal">
      <formula>0</formula>
    </cfRule>
  </conditionalFormatting>
  <conditionalFormatting sqref="Y601:AB601 Z602:AB603 AB604">
    <cfRule type="containsText" dxfId="8286" priority="9637" operator="containsText" text="保有中">
      <formula>NOT(ISERROR(SEARCH("保有中",Y601)))</formula>
    </cfRule>
  </conditionalFormatting>
  <conditionalFormatting sqref="Y601:AB601 Z602:AB603 AB604">
    <cfRule type="containsText" dxfId="8285" priority="9636" operator="containsText" text="賃借中">
      <formula>NOT(ISERROR(SEARCH("賃借中",Y601)))</formula>
    </cfRule>
  </conditionalFormatting>
  <conditionalFormatting sqref="Y601:AB601 Z602:AB603 AB604">
    <cfRule type="cellIs" dxfId="8284" priority="9635" operator="equal">
      <formula>0</formula>
    </cfRule>
  </conditionalFormatting>
  <conditionalFormatting sqref="Y654">
    <cfRule type="containsBlanks" dxfId="8283" priority="9633">
      <formula>LEN(TRIM(Y654))=0</formula>
    </cfRule>
    <cfRule type="cellIs" dxfId="8282" priority="9634" operator="lessThan">
      <formula>42583</formula>
    </cfRule>
  </conditionalFormatting>
  <conditionalFormatting sqref="Y654">
    <cfRule type="cellIs" dxfId="8281" priority="9632" operator="equal">
      <formula>0</formula>
    </cfRule>
  </conditionalFormatting>
  <conditionalFormatting sqref="Y656">
    <cfRule type="containsBlanks" dxfId="8280" priority="9630">
      <formula>LEN(TRIM(Y656))=0</formula>
    </cfRule>
    <cfRule type="cellIs" dxfId="8279" priority="9631" operator="lessThan">
      <formula>42583</formula>
    </cfRule>
  </conditionalFormatting>
  <conditionalFormatting sqref="Y656">
    <cfRule type="cellIs" dxfId="8278" priority="9629" operator="equal">
      <formula>0</formula>
    </cfRule>
  </conditionalFormatting>
  <conditionalFormatting sqref="Y720 AA720">
    <cfRule type="containsText" dxfId="8277" priority="9628" operator="containsText" text="保有中">
      <formula>NOT(ISERROR(SEARCH("保有中",Y720)))</formula>
    </cfRule>
  </conditionalFormatting>
  <conditionalFormatting sqref="Y720 AA720">
    <cfRule type="containsText" dxfId="8276" priority="9627" operator="containsText" text="賃借中">
      <formula>NOT(ISERROR(SEARCH("賃借中",Y720)))</formula>
    </cfRule>
  </conditionalFormatting>
  <conditionalFormatting sqref="Y720 AA720">
    <cfRule type="cellIs" dxfId="8275" priority="9626" operator="equal">
      <formula>0</formula>
    </cfRule>
  </conditionalFormatting>
  <conditionalFormatting sqref="Y753:AB753">
    <cfRule type="containsText" dxfId="8274" priority="9625" operator="containsText" text="保有中">
      <formula>NOT(ISERROR(SEARCH("保有中",Y753)))</formula>
    </cfRule>
  </conditionalFormatting>
  <conditionalFormatting sqref="Y753:AB753">
    <cfRule type="containsText" dxfId="8273" priority="9624" operator="containsText" text="賃借中">
      <formula>NOT(ISERROR(SEARCH("賃借中",Y753)))</formula>
    </cfRule>
  </conditionalFormatting>
  <conditionalFormatting sqref="Y753:AB753">
    <cfRule type="cellIs" dxfId="8272" priority="9623" operator="equal">
      <formula>0</formula>
    </cfRule>
  </conditionalFormatting>
  <conditionalFormatting sqref="Y880:AB880">
    <cfRule type="containsText" dxfId="8271" priority="9622" operator="containsText" text="保有中">
      <formula>NOT(ISERROR(SEARCH("保有中",Y880)))</formula>
    </cfRule>
  </conditionalFormatting>
  <conditionalFormatting sqref="Y880:AB880">
    <cfRule type="containsText" dxfId="8270" priority="9621" operator="containsText" text="賃借中">
      <formula>NOT(ISERROR(SEARCH("賃借中",Y880)))</formula>
    </cfRule>
  </conditionalFormatting>
  <conditionalFormatting sqref="Y880:AB880">
    <cfRule type="cellIs" dxfId="8269" priority="9620" operator="equal">
      <formula>0</formula>
    </cfRule>
  </conditionalFormatting>
  <conditionalFormatting sqref="Y900:AB900 AA901:AA913">
    <cfRule type="containsText" dxfId="8268" priority="9619" operator="containsText" text="保有中">
      <formula>NOT(ISERROR(SEARCH("保有中",Y900)))</formula>
    </cfRule>
  </conditionalFormatting>
  <conditionalFormatting sqref="Y900:AB900 AA901:AA913">
    <cfRule type="containsText" dxfId="8267" priority="9618" operator="containsText" text="賃借中">
      <formula>NOT(ISERROR(SEARCH("賃借中",Y900)))</formula>
    </cfRule>
  </conditionalFormatting>
  <conditionalFormatting sqref="Y900:AB900 AA901:AA913">
    <cfRule type="cellIs" dxfId="8266" priority="9617" operator="equal">
      <formula>0</formula>
    </cfRule>
  </conditionalFormatting>
  <conditionalFormatting sqref="Y901:AB901 AA902:AA913">
    <cfRule type="containsText" dxfId="8265" priority="9616" operator="containsText" text="保有中">
      <formula>NOT(ISERROR(SEARCH("保有中",Y901)))</formula>
    </cfRule>
  </conditionalFormatting>
  <conditionalFormatting sqref="Y901:AB901 AA902:AA913">
    <cfRule type="containsText" dxfId="8264" priority="9615" operator="containsText" text="賃借中">
      <formula>NOT(ISERROR(SEARCH("賃借中",Y901)))</formula>
    </cfRule>
  </conditionalFormatting>
  <conditionalFormatting sqref="Y901:AB901 AA902:AA913">
    <cfRule type="cellIs" dxfId="8263" priority="9614" operator="equal">
      <formula>0</formula>
    </cfRule>
  </conditionalFormatting>
  <conditionalFormatting sqref="Y903:AB903 Z904:AB913">
    <cfRule type="containsText" dxfId="8262" priority="9613" operator="containsText" text="保有中">
      <formula>NOT(ISERROR(SEARCH("保有中",Y903)))</formula>
    </cfRule>
  </conditionalFormatting>
  <conditionalFormatting sqref="Y903:AB903 Z904:AB913">
    <cfRule type="containsText" dxfId="8261" priority="9612" operator="containsText" text="賃借中">
      <formula>NOT(ISERROR(SEARCH("賃借中",Y903)))</formula>
    </cfRule>
  </conditionalFormatting>
  <conditionalFormatting sqref="Y903:AB903 Z904:AB913">
    <cfRule type="cellIs" dxfId="8260" priority="9611" operator="equal">
      <formula>0</formula>
    </cfRule>
  </conditionalFormatting>
  <conditionalFormatting sqref="Y904:AB904">
    <cfRule type="containsText" dxfId="8259" priority="9610" operator="containsText" text="保有中">
      <formula>NOT(ISERROR(SEARCH("保有中",Y904)))</formula>
    </cfRule>
  </conditionalFormatting>
  <conditionalFormatting sqref="Y904:AB904">
    <cfRule type="containsText" dxfId="8258" priority="9609" operator="containsText" text="賃借中">
      <formula>NOT(ISERROR(SEARCH("賃借中",Y904)))</formula>
    </cfRule>
  </conditionalFormatting>
  <conditionalFormatting sqref="Y904:AB904">
    <cfRule type="cellIs" dxfId="8257" priority="9608" operator="equal">
      <formula>0</formula>
    </cfRule>
  </conditionalFormatting>
  <conditionalFormatting sqref="Y905:AB905 Z906:AB913">
    <cfRule type="containsText" dxfId="8256" priority="9607" operator="containsText" text="保有中">
      <formula>NOT(ISERROR(SEARCH("保有中",Y905)))</formula>
    </cfRule>
  </conditionalFormatting>
  <conditionalFormatting sqref="Y905:AB905 Z906:AB913">
    <cfRule type="containsText" dxfId="8255" priority="9606" operator="containsText" text="賃借中">
      <formula>NOT(ISERROR(SEARCH("賃借中",Y905)))</formula>
    </cfRule>
  </conditionalFormatting>
  <conditionalFormatting sqref="Y905:AB905 Z906:AB913">
    <cfRule type="cellIs" dxfId="8254" priority="9605" operator="equal">
      <formula>0</formula>
    </cfRule>
  </conditionalFormatting>
  <conditionalFormatting sqref="Y925">
    <cfRule type="containsText" dxfId="8253" priority="9604" operator="containsText" text="保有中">
      <formula>NOT(ISERROR(SEARCH("保有中",Y925)))</formula>
    </cfRule>
  </conditionalFormatting>
  <conditionalFormatting sqref="Y925">
    <cfRule type="containsText" dxfId="8252" priority="9603" operator="containsText" text="賃借中">
      <formula>NOT(ISERROR(SEARCH("賃借中",Y925)))</formula>
    </cfRule>
  </conditionalFormatting>
  <conditionalFormatting sqref="Y925">
    <cfRule type="cellIs" dxfId="8251" priority="9602" operator="equal">
      <formula>0</formula>
    </cfRule>
  </conditionalFormatting>
  <conditionalFormatting sqref="Y972:AB972">
    <cfRule type="containsText" dxfId="8250" priority="9601" operator="containsText" text="保有中">
      <formula>NOT(ISERROR(SEARCH("保有中",Y972)))</formula>
    </cfRule>
  </conditionalFormatting>
  <conditionalFormatting sqref="Y972:AB972">
    <cfRule type="containsText" dxfId="8249" priority="9600" operator="containsText" text="賃借中">
      <formula>NOT(ISERROR(SEARCH("賃借中",Y972)))</formula>
    </cfRule>
  </conditionalFormatting>
  <conditionalFormatting sqref="Y972:AB972">
    <cfRule type="cellIs" dxfId="8248" priority="9599" operator="equal">
      <formula>0</formula>
    </cfRule>
  </conditionalFormatting>
  <conditionalFormatting sqref="Y973:AB973">
    <cfRule type="containsText" dxfId="8247" priority="9598" operator="containsText" text="保有中">
      <formula>NOT(ISERROR(SEARCH("保有中",Y973)))</formula>
    </cfRule>
  </conditionalFormatting>
  <conditionalFormatting sqref="Y973:AB973">
    <cfRule type="containsText" dxfId="8246" priority="9597" operator="containsText" text="賃借中">
      <formula>NOT(ISERROR(SEARCH("賃借中",Y973)))</formula>
    </cfRule>
  </conditionalFormatting>
  <conditionalFormatting sqref="Y973:AB973">
    <cfRule type="cellIs" dxfId="8245" priority="9596" operator="equal">
      <formula>0</formula>
    </cfRule>
  </conditionalFormatting>
  <conditionalFormatting sqref="Y974:AB977 Z977:Z978 AA976:AB978">
    <cfRule type="containsText" dxfId="8244" priority="9595" operator="containsText" text="保有中">
      <formula>NOT(ISERROR(SEARCH("保有中",Y974)))</formula>
    </cfRule>
  </conditionalFormatting>
  <conditionalFormatting sqref="Y974:AB977 Z977:Z978 AA976:AB978">
    <cfRule type="containsText" dxfId="8243" priority="9594" operator="containsText" text="賃借中">
      <formula>NOT(ISERROR(SEARCH("賃借中",Y974)))</formula>
    </cfRule>
  </conditionalFormatting>
  <conditionalFormatting sqref="Y974:AB977 Z977:Z978 AA976:AB978">
    <cfRule type="cellIs" dxfId="8242" priority="9593" operator="equal">
      <formula>0</formula>
    </cfRule>
  </conditionalFormatting>
  <conditionalFormatting sqref="Y987">
    <cfRule type="containsText" dxfId="8241" priority="9592" operator="containsText" text="保有中">
      <formula>NOT(ISERROR(SEARCH("保有中",Y987)))</formula>
    </cfRule>
  </conditionalFormatting>
  <conditionalFormatting sqref="Y987">
    <cfRule type="containsText" dxfId="8240" priority="9591" operator="containsText" text="賃借中">
      <formula>NOT(ISERROR(SEARCH("賃借中",Y987)))</formula>
    </cfRule>
  </conditionalFormatting>
  <conditionalFormatting sqref="Y987">
    <cfRule type="cellIs" dxfId="8239" priority="9590" operator="equal">
      <formula>0</formula>
    </cfRule>
  </conditionalFormatting>
  <conditionalFormatting sqref="BC1:BC2 BC697 BC520:BC525 BC1045:BC1054 BC786:BC788 BC790:BC797 BC801 BC924:BC925 BC899:BC911 BC536:BC540 BC730:BC733 BC735:BC737 BC862:BC870 BC874:BC887 BC993:BC1023 BC542:BC558 BC656 BC651 BC654 BC660:BC661 BC665:BC671 BC663 BC636:BC647 BC699:BC712 BC689:BC693 BC679:BC687 BC649 BC658 BC676:BC677 BC673:BC674 BC619:BC620 BC1025:BC1043 BC572 BC574:BC617 BC947:BC948 BC987:BC991 BC565:BC570 BC622:BC625 BC983:BC984 BC950:BC954 BC630:BC634">
    <cfRule type="containsText" dxfId="8238" priority="9586" operator="containsText" text="保有中">
      <formula>NOT(ISERROR(SEARCH("保有中",BC1)))</formula>
    </cfRule>
  </conditionalFormatting>
  <conditionalFormatting sqref="BC1213">
    <cfRule type="containsText" dxfId="8237" priority="9584" operator="containsText" text="保有中">
      <formula>NOT(ISERROR(SEARCH("保有中",BC1213)))</formula>
    </cfRule>
  </conditionalFormatting>
  <conditionalFormatting sqref="BC679">
    <cfRule type="containsText" dxfId="8236" priority="9583" operator="containsText" text="保有中">
      <formula>NOT(ISERROR(SEARCH("保有中",BC679)))</formula>
    </cfRule>
  </conditionalFormatting>
  <conditionalFormatting sqref="BC111 BC124">
    <cfRule type="containsText" dxfId="8235" priority="9582" operator="containsText" text="保有中">
      <formula>NOT(ISERROR(SEARCH("保有中",BC111)))</formula>
    </cfRule>
  </conditionalFormatting>
  <conditionalFormatting sqref="BC137">
    <cfRule type="containsText" dxfId="8234" priority="9581" operator="containsText" text="保有中">
      <formula>NOT(ISERROR(SEARCH("保有中",BC137)))</formula>
    </cfRule>
  </conditionalFormatting>
  <conditionalFormatting sqref="BC140">
    <cfRule type="containsText" dxfId="8233" priority="9580" operator="containsText" text="保有中">
      <formula>NOT(ISERROR(SEARCH("保有中",BC140)))</formula>
    </cfRule>
  </conditionalFormatting>
  <conditionalFormatting sqref="BC250">
    <cfRule type="containsText" dxfId="8232" priority="9579" operator="containsText" text="保有中">
      <formula>NOT(ISERROR(SEARCH("保有中",BC250)))</formula>
    </cfRule>
  </conditionalFormatting>
  <conditionalFormatting sqref="BC595">
    <cfRule type="containsText" dxfId="8231" priority="9578" operator="containsText" text="保有中">
      <formula>NOT(ISERROR(SEARCH("保有中",BC595)))</formula>
    </cfRule>
  </conditionalFormatting>
  <conditionalFormatting sqref="BC611:BC614">
    <cfRule type="containsText" dxfId="8230" priority="9577" operator="containsText" text="保有中">
      <formula>NOT(ISERROR(SEARCH("保有中",BC611)))</formula>
    </cfRule>
  </conditionalFormatting>
  <conditionalFormatting sqref="BC574">
    <cfRule type="containsText" dxfId="8229" priority="9575" operator="containsText" text="【譲渡済】">
      <formula>NOT(ISERROR(SEARCH("【譲渡済】",BC574)))</formula>
    </cfRule>
    <cfRule type="containsText" dxfId="8228" priority="9576" operator="containsText" text="【支払済】">
      <formula>NOT(ISERROR(SEARCH("【支払済】",BC574)))</formula>
    </cfRule>
  </conditionalFormatting>
  <conditionalFormatting sqref="BC574">
    <cfRule type="containsText" dxfId="8227" priority="9574" operator="containsText" text="接続契約解除">
      <formula>NOT(ISERROR(SEARCH("接続契約解除",BC574)))</formula>
    </cfRule>
  </conditionalFormatting>
  <conditionalFormatting sqref="BC944">
    <cfRule type="containsText" dxfId="8226" priority="9573" operator="containsText" text="保有中">
      <formula>NOT(ISERROR(SEARCH("保有中",BC944)))</formula>
    </cfRule>
  </conditionalFormatting>
  <conditionalFormatting sqref="BC953">
    <cfRule type="containsText" dxfId="8225" priority="9572" operator="containsText" text="保有中">
      <formula>NOT(ISERROR(SEARCH("保有中",BC953)))</formula>
    </cfRule>
  </conditionalFormatting>
  <conditionalFormatting sqref="BC962">
    <cfRule type="containsText" dxfId="8224" priority="9571" operator="containsText" text="保有中">
      <formula>NOT(ISERROR(SEARCH("保有中",BC962)))</formula>
    </cfRule>
  </conditionalFormatting>
  <conditionalFormatting sqref="BC1:BC2 BC697 BC520:BC525 BC1045:BC1054 BC786:BC788 BC790:BC797 BC801 BC924:BC925 BC899:BC911 BC536:BC540 BC730:BC733 BC735:BC737 BC862:BC870 BC874:BC887 BC993:BC1023 BC542:BC558 BC656 BC651 BC654 BC660:BC661 BC665:BC671 BC663 BC636:BC647 BC699:BC712 BC689:BC693 BC679:BC687 BC649 BC658 BC676:BC677 BC673:BC674 BC619:BC620 BC1025:BC1043 BC572 BC574:BC617 BC947:BC948 BC987:BC991 BC565:BC570 BC622:BC625 BC983:BC984 BC950:BC954 BC630:BC634">
    <cfRule type="containsText" dxfId="8223" priority="9570" operator="containsText" text="賃借中">
      <formula>NOT(ISERROR(SEARCH("賃借中",BC1)))</formula>
    </cfRule>
  </conditionalFormatting>
  <conditionalFormatting sqref="BC654">
    <cfRule type="containsBlanks" dxfId="8222" priority="9568">
      <formula>LEN(TRIM(BC654))=0</formula>
    </cfRule>
    <cfRule type="cellIs" dxfId="8221" priority="9569" operator="lessThan">
      <formula>42583</formula>
    </cfRule>
  </conditionalFormatting>
  <conditionalFormatting sqref="BC656">
    <cfRule type="containsBlanks" dxfId="8220" priority="9566">
      <formula>LEN(TRIM(BC656))=0</formula>
    </cfRule>
    <cfRule type="cellIs" dxfId="8219" priority="9567" operator="lessThan">
      <formula>42583</formula>
    </cfRule>
  </conditionalFormatting>
  <conditionalFormatting sqref="BC904:BC905">
    <cfRule type="containsText" dxfId="8218" priority="9565" operator="containsText" text="保有中">
      <formula>NOT(ISERROR(SEARCH("保有中",BC904)))</formula>
    </cfRule>
  </conditionalFormatting>
  <conditionalFormatting sqref="BC904:BC905">
    <cfRule type="containsText" dxfId="8217" priority="9564" operator="containsText" text="賃借中">
      <formula>NOT(ISERROR(SEARCH("賃借中",BC904)))</formula>
    </cfRule>
  </conditionalFormatting>
  <conditionalFormatting sqref="BC947">
    <cfRule type="containsText" dxfId="8216" priority="9563" operator="containsText" text="保有中">
      <formula>NOT(ISERROR(SEARCH("保有中",BC947)))</formula>
    </cfRule>
  </conditionalFormatting>
  <conditionalFormatting sqref="BC947">
    <cfRule type="containsText" dxfId="8215" priority="9562" operator="containsText" text="賃借中">
      <formula>NOT(ISERROR(SEARCH("賃借中",BC947)))</formula>
    </cfRule>
  </conditionalFormatting>
  <conditionalFormatting sqref="BC944">
    <cfRule type="containsText" dxfId="8214" priority="9561" operator="containsText" text="保有中">
      <formula>NOT(ISERROR(SEARCH("保有中",BC944)))</formula>
    </cfRule>
  </conditionalFormatting>
  <conditionalFormatting sqref="BC152">
    <cfRule type="containsText" dxfId="8213" priority="9560" operator="containsText" text="保有中">
      <formula>NOT(ISERROR(SEARCH("保有中",BC152)))</formula>
    </cfRule>
  </conditionalFormatting>
  <conditionalFormatting sqref="BC152">
    <cfRule type="containsText" dxfId="8212" priority="9559" operator="containsText" text="賃借中">
      <formula>NOT(ISERROR(SEARCH("賃借中",BC152)))</formula>
    </cfRule>
  </conditionalFormatting>
  <conditionalFormatting sqref="BC284">
    <cfRule type="containsText" dxfId="8211" priority="9553" operator="containsText" text="賃借中">
      <formula>NOT(ISERROR(SEARCH("賃借中",BC284)))</formula>
    </cfRule>
  </conditionalFormatting>
  <conditionalFormatting sqref="BC165">
    <cfRule type="containsText" dxfId="8210" priority="9558" operator="containsText" text="保有中">
      <formula>NOT(ISERROR(SEARCH("保有中",BC165)))</formula>
    </cfRule>
  </conditionalFormatting>
  <conditionalFormatting sqref="BC165">
    <cfRule type="containsText" dxfId="8209" priority="9557" operator="containsText" text="賃借中">
      <formula>NOT(ISERROR(SEARCH("賃借中",BC165)))</formula>
    </cfRule>
  </conditionalFormatting>
  <conditionalFormatting sqref="BC285">
    <cfRule type="containsText" dxfId="8208" priority="9556" operator="containsText" text="保有中">
      <formula>NOT(ISERROR(SEARCH("保有中",BC285)))</formula>
    </cfRule>
  </conditionalFormatting>
  <conditionalFormatting sqref="BC285">
    <cfRule type="containsText" dxfId="8207" priority="9555" operator="containsText" text="賃借中">
      <formula>NOT(ISERROR(SEARCH("賃借中",BC285)))</formula>
    </cfRule>
  </conditionalFormatting>
  <conditionalFormatting sqref="BC284">
    <cfRule type="containsText" dxfId="8206" priority="9554" operator="containsText" text="保有中">
      <formula>NOT(ISERROR(SEARCH("保有中",BC284)))</formula>
    </cfRule>
  </conditionalFormatting>
  <conditionalFormatting sqref="BC1:BC2 BC697 BC520:BC525 BC1045:BC1054 BC786:BC788 BC790:BC797 BC801 BC924:BC925 BC899:BC911 BC536:BC540 BC730:BC733 BC735:BC737 BC862:BC870 BC874:BC887 BC993:BC1023 BC542:BC558 BC656 BC651 BC654 BC660:BC661 BC665:BC671 BC663 BC636:BC647 BC699:BC712 BC689:BC693 BC679:BC687 BC649 BC658 BC676:BC677 BC673:BC674 BC619:BC620 BC1025:BC1043 BC572 BC574:BC617 BC947:BC948 BC987:BC991 BC565:BC570 BC622:BC625 BC983:BC984 BC950:BC954 BC630:BC634">
    <cfRule type="cellIs" dxfId="8205" priority="9552" operator="equal">
      <formula>0</formula>
    </cfRule>
  </conditionalFormatting>
  <conditionalFormatting sqref="Y1:AB2 Y697 Y111:AB111 Y420:Y422 Y427:AB429 Y786:Y788 Y801 Y304:AB308 Y222:AB224 Y220:AB220 Y217:AB218 Y189:AB193 Y165:AB168 Y1279:AB1279 Y963:Z963 Y1281:AB1281 Y1071:AB1075 Y656 Y651 Y654 Y660:AB661 Y663 Y649 Y658:Z658 Y619:Y620 Y572:AB572 Y163:AB163 Y170:AB176 Y399 Y988:AB991 Y279:AB279 Y298:AB299 Y311:AB318 Y124:AB132 Y449:AB449 Y440:AB440 Y983:Y984 Y452 Y455:AB455 Y402:Y404 Y293:AB296 Y434:AB437 Y674:AB674 Y1255 Y1264 Y1287 Y1291:AB1291 Y1297:AB1297 Y1300:AB1300 Y1304:AB1304 Y134:AB161 Y185:AB185 Y918 Y269:AB277 Y726:Y728 AE393:AE396 AC380:AC381 Y379 Y4:AB4 Y48:AB49 Y1315:AB1316 Y52:AB52 Y1219:AB1228 Y56:AB72 Y803 Y74:AB83 Y196:AB212 Y1458:AB1458 Y1377:AB1377 Y1319:AB1343 Y1366:AB1375 Y7:AB42 Y180:AA184 Y177:AA178 Y1056:AB1068 Y1306:AB1311 Y226:AB244 Y1240:AB1242 Y247:AB267 Y281:AB287 Y291:AB291 Y450 Z450:AB452 Y498:Y500 Y533:Y534 Y574:Z574 AB573:AB574 Z754:AB754 AA918:AB918 Y987 Y671:AB671 Y673 Z672:AB673 Y735 Y731:AB733 Y993:AB1023 Y924:Y925 Y1379:AB1400 Y441:Y443 Y445:Y448 Z441:AB448 Y1491:Z1491 AA1491:AA1492 Z409:AB409 Y407:AB408 Y414:Y415 Y456 AB453:AB455 AA456:AB457 Z453:Z458 AC457:AL457 Y458:AB462 Z463:AB468 Y469:AB471 Z472:AB472 Y473:AB483 Y484:Y485 AB484:AB485 Z484:AA486 Y487:AA487 Z488:AA488 Y489:AA493 Y504:Y506 AB499:AB506 Y508:AB518 Y520:AA520 Z519:Z522 Y521:AB525 Z526:Z529 Y530:AA530 AB528:AB530 AA533:AA534 Y542 Z541:AB542 Y540:AB540 Y535:AA539 Y543:AB558 Y560:AB563 Y565:Y570 AA565:AB568 AA569:AA570 AB569:AB571 Y575:AB615 Y616:Z617 Y622:Y623 AA616:AB623 Z618:Z628 Y624:AB634 Y636:Y642 Z635:AB642 Y643:AB646 Y647:Z647 AA647:AB658 Z648:Z659 AB659 Z662:AB663 Y665:Y670 Z675:AB675 Y676:AB677 Z678 Y679:Z679 AA678:AB679 Y680:AB687 Y689:Z689 AA688:AB689 Y690:AB693 AA696:AA703 Z694:Z707 Y699:AA712 Y714:Y723 Y730 AA720:AA730 Y736:AB753 Z914:AB914 Y915:AB916 Y790:AB797 Y781:Y783 Z781:Z788 Y755:AB780 AA785:AA788 AA781:AA783 AB781:AB789 Z798:AA799 Z800:AB804 Y806:Y810 AA806:AB810 Y811:AB830 Z831:AB831 Y832:AB860 Y862:Y865 Y866:Z867 Y871 Y868:AB870 Z871:AB874 Y895:AB897 Z889:AA894 Y875:AB888 Y891:AA894 Y899:Z899 Z898:AB899 Y900:AB905 Y910:Y911 AB906:AB913 Y906:AA909 Z910:AA913 Y928:Y930 Y943:Y945 Y931:AB942 Y947:Y948 Y950:Y951 Z943:AB951 Y952:AB954 Z955:AB956 Y957:AB959 Y960 Y962 Y965:Y966 Z960:AB966 Y967:AB981 Y1203:Y1204 Y1207 Z1203:AB1207 Y1208:Z1208 AA1208:AB1209 Y1193:AB1202 Y1213:Y1214 Y1217:Y1218 Z1243:AB1243 Y1244:AB1244 Z1245:AB1245 Y1246:AB1246 Z1253:AB1265 Y1266:Z1266 Z1267:Z1274 AA1266:AB1274 Z1301:AB1301 Y1184 Y1186:Y1187 Z1184:Z1196 Y1078:AB1182 Y1183:Z1183 Y1188:Z1192 AA1183:AB1196 Y1025:AB1054 Y194:AA194">
    <cfRule type="containsText" dxfId="8204" priority="9550" operator="containsText" text="賃借中">
      <formula>NOT(ISERROR(SEARCH("賃借中",Y1)))</formula>
    </cfRule>
    <cfRule type="containsText" dxfId="8203" priority="9551" operator="containsText" text="保有中">
      <formula>NOT(ISERROR(SEARCH("保有中",Y1)))</formula>
    </cfRule>
  </conditionalFormatting>
  <conditionalFormatting sqref="Y110:AB110">
    <cfRule type="containsText" dxfId="8202" priority="9548" operator="containsText" text="賃借中">
      <formula>NOT(ISERROR(SEARCH("賃借中",Y110)))</formula>
    </cfRule>
    <cfRule type="containsText" dxfId="8201" priority="9549" operator="containsText" text="保有中">
      <formula>NOT(ISERROR(SEARCH("保有中",Y110)))</formula>
    </cfRule>
  </conditionalFormatting>
  <conditionalFormatting sqref="AM1055">
    <cfRule type="cellIs" dxfId="8200" priority="9547" operator="greaterThan">
      <formula>0</formula>
    </cfRule>
  </conditionalFormatting>
  <conditionalFormatting sqref="AN1055">
    <cfRule type="cellIs" dxfId="8199" priority="9545" operator="greaterThan">
      <formula>0</formula>
    </cfRule>
  </conditionalFormatting>
  <conditionalFormatting sqref="BD1055">
    <cfRule type="containsText" dxfId="8198" priority="9539" operator="containsText" text="接続契約解除">
      <formula>NOT(ISERROR(SEARCH("接続契約解除",BD1055)))</formula>
    </cfRule>
    <cfRule type="containsText" dxfId="8197" priority="9540" operator="containsText" text="【譲渡済】">
      <formula>NOT(ISERROR(SEARCH("【譲渡済】",BD1055)))</formula>
    </cfRule>
    <cfRule type="containsText" dxfId="8196" priority="9541" operator="containsText" text="【支払済】">
      <formula>NOT(ISERROR(SEARCH("【支払済】",BD1055)))</formula>
    </cfRule>
  </conditionalFormatting>
  <conditionalFormatting sqref="AE1055 AH1055">
    <cfRule type="cellIs" dxfId="8195" priority="9536" operator="equal">
      <formula>0</formula>
    </cfRule>
    <cfRule type="containsText" dxfId="8194" priority="9537" operator="containsText" text="””">
      <formula>NOT(ISERROR(SEARCH("""""",AE1055)))</formula>
    </cfRule>
    <cfRule type="cellIs" dxfId="8193" priority="9538" operator="lessThan">
      <formula>42583</formula>
    </cfRule>
  </conditionalFormatting>
  <conditionalFormatting sqref="BC1055">
    <cfRule type="containsText" dxfId="8192" priority="9534" operator="containsText" text="保有中">
      <formula>NOT(ISERROR(SEARCH("保有中",BC1055)))</formula>
    </cfRule>
  </conditionalFormatting>
  <conditionalFormatting sqref="BC1055">
    <cfRule type="containsText" dxfId="8191" priority="9533" operator="containsText" text="賃借中">
      <formula>NOT(ISERROR(SEARCH("賃借中",BC1055)))</formula>
    </cfRule>
  </conditionalFormatting>
  <conditionalFormatting sqref="BC1055">
    <cfRule type="cellIs" dxfId="8190" priority="9532" operator="equal">
      <formula>0</formula>
    </cfRule>
  </conditionalFormatting>
  <conditionalFormatting sqref="Y1055:AB1055">
    <cfRule type="containsText" dxfId="8189" priority="9530" operator="containsText" text="賃借中">
      <formula>NOT(ISERROR(SEARCH("賃借中",Y1055)))</formula>
    </cfRule>
    <cfRule type="containsText" dxfId="8188" priority="9531" operator="containsText" text="保有中">
      <formula>NOT(ISERROR(SEARCH("保有中",Y1055)))</formula>
    </cfRule>
  </conditionalFormatting>
  <conditionalFormatting sqref="AC1:AC2 AC153:AC161 AC286:AC287 AC697 AC520:AC525 AC166:AC168 AC226:AC244 AC421:AC422 AC427:AC428 AC487 AC1045:AC1054 AC786:AC788 AC801 AC834 AC925 AC899:AC911 AC304:AC308 AC1207:AC1208 AC536:AC540 AC730:AC733 AC957:AC960 AC755:AC759 AC222:AC224 AC220 AC217:AC218 AC504:AC506 AC714:AC723 AC862:AC863 AC189:AC194 AC180:AC184 AC874:AC879 AC407:AC408 AC1056:AC1062 AC432:AC436 AC1279 AC962:AC963 AC415 AC915:AC916 AC993:AC994 AC542:AC558 AC1072:AC1075 AC668 AC663 AC134:AC151 AC639:AC647 AC699:AC712 AC689:AC693 AC679:AC687 AC676:AC677 AC673:AC674 AC619 AC1027:AC1033 AC508:AC518 AC498:AC500 AC489 AC458:AC461 AC469:AC471 AC473:AC474 AC565:AE565 AC572 AC163 AC574:AC589 AC399 AC947:AC948 AC987:AC991 AC565:AC570 AC279 AC291 AC298:AC299 AC311:AC318 AC247:AC267 AC124:AC132 AC445:AC446 AC440:AC443 AC983:AC984 AC452 AC455:AC456 AC950 AC402:AC403 AC560:AC563 AC293:AC296 AC281:AC283 AC1078:AC1100 AC449:AC450 AC477:AC480 AC482:AC484 AC491 AC493 AC670 AC761 AC796:AC797 AC822:AC824 AC826 AC828:AC829 AC865:AC871 AC881:AC887 AC952:AC954 AC981 AC996:AC1001 AC1003 AC1005:AC1007 AC1009:AC1022 AC1035:AC1042 AC1064:AC1068 AC1104:AC1106 AC1108:AC1115 AC1117:AC1118 AC1120:AC1123 AC1127:AC1128 AC1131 AC170:AC178 AC1182:AC1184 AC918 AC269:AC277 AC965:AC979 AC726:AC728 AC110:AC111 AF393:AF396 AD380:AD381 AC379 AC591:AC617 AC626:AC629 AC4 AC49 AC1316 AC7:AC42 AC1306:AC1311 AC52 AC1238:AC1244 AC1213:AC1218 AC1221:AC1229 AC1186:AC1203 AC1164:AC1180 AC1135:AC1162 AC56:AC72 AC928:AC943 AC892:AC897 AC836:AC860 AC806:AC820 AC803 AC790:AC794 AC763:AC783 AC750:AC753 AC735:AC747 AC74:AC83 AC197:AC212 AC1458 AC1319:AC1400">
    <cfRule type="containsText" dxfId="8187" priority="9526" operator="containsText" text="申込取消">
      <formula>NOT(ISERROR(SEARCH("申込取消",AC1)))</formula>
    </cfRule>
    <cfRule type="containsText" dxfId="8186" priority="9527" operator="containsText" text="接続契約解除">
      <formula>NOT(ISERROR(SEARCH("接続契約解除",AC1)))</formula>
    </cfRule>
    <cfRule type="containsText" dxfId="8185" priority="9528" operator="containsText" text="【譲渡済】">
      <formula>NOT(ISERROR(SEARCH("【譲渡済】",AC1)))</formula>
    </cfRule>
    <cfRule type="containsText" dxfId="8184" priority="9529" operator="containsText" text="【支払済】">
      <formula>NOT(ISERROR(SEARCH("【支払済】",AC1)))</formula>
    </cfRule>
  </conditionalFormatting>
  <conditionalFormatting sqref="AC152">
    <cfRule type="containsText" dxfId="8183" priority="9522" operator="containsText" text="申込取消">
      <formula>NOT(ISERROR(SEARCH("申込取消",AC152)))</formula>
    </cfRule>
    <cfRule type="containsText" dxfId="8182" priority="9523" operator="containsText" text="接続契約解除">
      <formula>NOT(ISERROR(SEARCH("接続契約解除",AC152)))</formula>
    </cfRule>
    <cfRule type="containsText" dxfId="8181" priority="9524" operator="containsText" text="【譲渡済】">
      <formula>NOT(ISERROR(SEARCH("【譲渡済】",AC152)))</formula>
    </cfRule>
    <cfRule type="containsText" dxfId="8180" priority="9525" operator="containsText" text="【支払済】">
      <formula>NOT(ISERROR(SEARCH("【支払済】",AC152)))</formula>
    </cfRule>
  </conditionalFormatting>
  <conditionalFormatting sqref="AC165">
    <cfRule type="containsText" dxfId="8179" priority="9518" operator="containsText" text="申込取消">
      <formula>NOT(ISERROR(SEARCH("申込取消",AC165)))</formula>
    </cfRule>
    <cfRule type="containsText" dxfId="8178" priority="9519" operator="containsText" text="接続契約解除">
      <formula>NOT(ISERROR(SEARCH("接続契約解除",AC165)))</formula>
    </cfRule>
    <cfRule type="containsText" dxfId="8177" priority="9520" operator="containsText" text="【譲渡済】">
      <formula>NOT(ISERROR(SEARCH("【譲渡済】",AC165)))</formula>
    </cfRule>
    <cfRule type="containsText" dxfId="8176" priority="9521" operator="containsText" text="【支払済】">
      <formula>NOT(ISERROR(SEARCH("【支払済】",AC165)))</formula>
    </cfRule>
  </conditionalFormatting>
  <conditionalFormatting sqref="AC285">
    <cfRule type="containsText" dxfId="8175" priority="9514" operator="containsText" text="申込取消">
      <formula>NOT(ISERROR(SEARCH("申込取消",AC285)))</formula>
    </cfRule>
    <cfRule type="containsText" dxfId="8174" priority="9515" operator="containsText" text="接続契約解除">
      <formula>NOT(ISERROR(SEARCH("接続契約解除",AC285)))</formula>
    </cfRule>
    <cfRule type="containsText" dxfId="8173" priority="9516" operator="containsText" text="【譲渡済】">
      <formula>NOT(ISERROR(SEARCH("【譲渡済】",AC285)))</formula>
    </cfRule>
    <cfRule type="containsText" dxfId="8172" priority="9517" operator="containsText" text="【支払済】">
      <formula>NOT(ISERROR(SEARCH("【支払済】",AC285)))</formula>
    </cfRule>
  </conditionalFormatting>
  <conditionalFormatting sqref="AC284">
    <cfRule type="containsText" dxfId="8171" priority="9510" operator="containsText" text="申込取消">
      <formula>NOT(ISERROR(SEARCH("申込取消",AC284)))</formula>
    </cfRule>
    <cfRule type="containsText" dxfId="8170" priority="9511" operator="containsText" text="接続契約解除">
      <formula>NOT(ISERROR(SEARCH("接続契約解除",AC284)))</formula>
    </cfRule>
    <cfRule type="containsText" dxfId="8169" priority="9512" operator="containsText" text="【譲渡済】">
      <formula>NOT(ISERROR(SEARCH("【譲渡済】",AC284)))</formula>
    </cfRule>
    <cfRule type="containsText" dxfId="8168" priority="9513" operator="containsText" text="【支払済】">
      <formula>NOT(ISERROR(SEARCH("【支払済】",AC284)))</formula>
    </cfRule>
  </conditionalFormatting>
  <conditionalFormatting sqref="AC1055">
    <cfRule type="containsText" dxfId="8167" priority="9501" operator="containsText" text="申込取消">
      <formula>NOT(ISERROR(SEARCH("申込取消",AC1055)))</formula>
    </cfRule>
    <cfRule type="containsText" dxfId="8166" priority="9502" operator="containsText" text="接続契約解除">
      <formula>NOT(ISERROR(SEARCH("接続契約解除",AC1055)))</formula>
    </cfRule>
    <cfRule type="containsText" dxfId="8165" priority="9503" operator="containsText" text="【譲渡済】">
      <formula>NOT(ISERROR(SEARCH("【譲渡済】",AC1055)))</formula>
    </cfRule>
    <cfRule type="containsText" dxfId="8164" priority="9504" operator="containsText" text="【支払済】">
      <formula>NOT(ISERROR(SEARCH("【支払済】",AC1055)))</formula>
    </cfRule>
  </conditionalFormatting>
  <conditionalFormatting sqref="AN695">
    <cfRule type="cellIs" dxfId="8163" priority="9474" operator="greaterThan">
      <formula>0</formula>
    </cfRule>
  </conditionalFormatting>
  <conditionalFormatting sqref="BD695">
    <cfRule type="cellIs" dxfId="8162" priority="9458" operator="equal">
      <formula>0</formula>
    </cfRule>
    <cfRule type="containsText" dxfId="8161" priority="9471" operator="containsText" text="接続契約解除">
      <formula>NOT(ISERROR(SEARCH("接続契約解除",BD695)))</formula>
    </cfRule>
    <cfRule type="containsText" dxfId="8160" priority="9472" operator="containsText" text="【譲渡済】">
      <formula>NOT(ISERROR(SEARCH("【譲渡済】",BD695)))</formula>
    </cfRule>
    <cfRule type="containsText" dxfId="8159" priority="9473" operator="containsText" text="【支払済】">
      <formula>NOT(ISERROR(SEARCH("【支払済】",BD695)))</formula>
    </cfRule>
  </conditionalFormatting>
  <conditionalFormatting sqref="AE695 AH695">
    <cfRule type="cellIs" dxfId="8158" priority="9468" operator="equal">
      <formula>0</formula>
    </cfRule>
    <cfRule type="containsText" dxfId="8157" priority="9469" operator="containsText" text="””">
      <formula>NOT(ISERROR(SEARCH("""""",AE695)))</formula>
    </cfRule>
    <cfRule type="cellIs" dxfId="8156" priority="9470" operator="lessThan">
      <formula>42583</formula>
    </cfRule>
  </conditionalFormatting>
  <conditionalFormatting sqref="BC695">
    <cfRule type="containsText" dxfId="8155" priority="9467" operator="containsText" text="保有中">
      <formula>NOT(ISERROR(SEARCH("保有中",BC695)))</formula>
    </cfRule>
  </conditionalFormatting>
  <conditionalFormatting sqref="BC695">
    <cfRule type="containsText" dxfId="8154" priority="9466" operator="containsText" text="賃借中">
      <formula>NOT(ISERROR(SEARCH("賃借中",BC695)))</formula>
    </cfRule>
  </conditionalFormatting>
  <conditionalFormatting sqref="BC695">
    <cfRule type="cellIs" dxfId="8153" priority="9465" operator="equal">
      <formula>0</formula>
    </cfRule>
  </conditionalFormatting>
  <conditionalFormatting sqref="Y695 AA695:AB695 AB696:AB730">
    <cfRule type="containsText" dxfId="8152" priority="9463" operator="containsText" text="賃借中">
      <formula>NOT(ISERROR(SEARCH("賃借中",Y695)))</formula>
    </cfRule>
    <cfRule type="containsText" dxfId="8151" priority="9464" operator="containsText" text="保有中">
      <formula>NOT(ISERROR(SEARCH("保有中",Y695)))</formula>
    </cfRule>
  </conditionalFormatting>
  <conditionalFormatting sqref="AM695">
    <cfRule type="cellIs" dxfId="8150" priority="9457" operator="greaterThan">
      <formula>0</formula>
    </cfRule>
  </conditionalFormatting>
  <conditionalFormatting sqref="AM695">
    <cfRule type="cellIs" dxfId="8149" priority="9456" operator="greaterThan">
      <formula>0</formula>
    </cfRule>
  </conditionalFormatting>
  <conditionalFormatting sqref="AM519">
    <cfRule type="cellIs" dxfId="8148" priority="9435" operator="greaterThan">
      <formula>0</formula>
    </cfRule>
  </conditionalFormatting>
  <conditionalFormatting sqref="AM519">
    <cfRule type="cellIs" dxfId="8147" priority="9434" operator="greaterThan">
      <formula>0</formula>
    </cfRule>
  </conditionalFormatting>
  <conditionalFormatting sqref="AN519">
    <cfRule type="cellIs" dxfId="8146" priority="9432" operator="greaterThan">
      <formula>0</formula>
    </cfRule>
  </conditionalFormatting>
  <conditionalFormatting sqref="BD519">
    <cfRule type="cellIs" dxfId="8145" priority="9416" operator="equal">
      <formula>0</formula>
    </cfRule>
    <cfRule type="containsText" dxfId="8144" priority="9429" operator="containsText" text="接続契約解除">
      <formula>NOT(ISERROR(SEARCH("接続契約解除",BD519)))</formula>
    </cfRule>
    <cfRule type="containsText" dxfId="8143" priority="9430" operator="containsText" text="【譲渡済】">
      <formula>NOT(ISERROR(SEARCH("【譲渡済】",BD519)))</formula>
    </cfRule>
    <cfRule type="containsText" dxfId="8142" priority="9431" operator="containsText" text="【支払済】">
      <formula>NOT(ISERROR(SEARCH("【支払済】",BD519)))</formula>
    </cfRule>
  </conditionalFormatting>
  <conditionalFormatting sqref="AE519 AH519">
    <cfRule type="cellIs" dxfId="8141" priority="9426" operator="equal">
      <formula>0</formula>
    </cfRule>
    <cfRule type="containsText" dxfId="8140" priority="9427" operator="containsText" text="””">
      <formula>NOT(ISERROR(SEARCH("""""",AE519)))</formula>
    </cfRule>
    <cfRule type="cellIs" dxfId="8139" priority="9428" operator="lessThan">
      <formula>42583</formula>
    </cfRule>
  </conditionalFormatting>
  <conditionalFormatting sqref="BC519">
    <cfRule type="containsText" dxfId="8138" priority="9425" operator="containsText" text="保有中">
      <formula>NOT(ISERROR(SEARCH("保有中",BC519)))</formula>
    </cfRule>
  </conditionalFormatting>
  <conditionalFormatting sqref="BC519">
    <cfRule type="containsText" dxfId="8137" priority="9424" operator="containsText" text="賃借中">
      <formula>NOT(ISERROR(SEARCH("賃借中",BC519)))</formula>
    </cfRule>
  </conditionalFormatting>
  <conditionalFormatting sqref="BC519">
    <cfRule type="cellIs" dxfId="8136" priority="9423" operator="equal">
      <formula>0</formula>
    </cfRule>
  </conditionalFormatting>
  <conditionalFormatting sqref="Y519 AA519:AB519 AB520">
    <cfRule type="containsText" dxfId="8135" priority="9421" operator="containsText" text="賃借中">
      <formula>NOT(ISERROR(SEARCH("賃借中",Y519)))</formula>
    </cfRule>
    <cfRule type="containsText" dxfId="8134" priority="9422" operator="containsText" text="保有中">
      <formula>NOT(ISERROR(SEARCH("保有中",Y519)))</formula>
    </cfRule>
  </conditionalFormatting>
  <conditionalFormatting sqref="AC519">
    <cfRule type="containsText" dxfId="8133" priority="9417" operator="containsText" text="申込取消">
      <formula>NOT(ISERROR(SEARCH("申込取消",AC519)))</formula>
    </cfRule>
    <cfRule type="containsText" dxfId="8132" priority="9418" operator="containsText" text="接続契約解除">
      <formula>NOT(ISERROR(SEARCH("接続契約解除",AC519)))</formula>
    </cfRule>
    <cfRule type="containsText" dxfId="8131" priority="9419" operator="containsText" text="【譲渡済】">
      <formula>NOT(ISERROR(SEARCH("【譲渡済】",AC519)))</formula>
    </cfRule>
    <cfRule type="containsText" dxfId="8130" priority="9420" operator="containsText" text="【支払済】">
      <formula>NOT(ISERROR(SEARCH("【支払済】",AC519)))</formula>
    </cfRule>
  </conditionalFormatting>
  <conditionalFormatting sqref="AC695">
    <cfRule type="containsText" dxfId="8129" priority="9412" operator="containsText" text="申込取消">
      <formula>NOT(ISERROR(SEARCH("申込取消",AC695)))</formula>
    </cfRule>
    <cfRule type="containsText" dxfId="8128" priority="9413" operator="containsText" text="接続契約解除">
      <formula>NOT(ISERROR(SEARCH("接続契約解除",AC695)))</formula>
    </cfRule>
    <cfRule type="containsText" dxfId="8127" priority="9414" operator="containsText" text="【譲渡済】">
      <formula>NOT(ISERROR(SEARCH("【譲渡済】",AC695)))</formula>
    </cfRule>
    <cfRule type="containsText" dxfId="8126" priority="9415" operator="containsText" text="【支払済】">
      <formula>NOT(ISERROR(SEARCH("【支払済】",AC695)))</formula>
    </cfRule>
  </conditionalFormatting>
  <conditionalFormatting sqref="AD225:AE225 AD416:AE416 AD425:AE426 AD430:AE431 AD485:AE486 AE1280">
    <cfRule type="expression" dxfId="8125" priority="9410">
      <formula>$AD$1196&gt;$AE$1196</formula>
    </cfRule>
  </conditionalFormatting>
  <conditionalFormatting sqref="W1215:X1216 X56 W1243:X1244 X1242">
    <cfRule type="cellIs" dxfId="8124" priority="9402" operator="lessThan">
      <formula>5000001</formula>
    </cfRule>
  </conditionalFormatting>
  <conditionalFormatting sqref="Y1215:Y1216 Y1229:AB1239 Y1243">
    <cfRule type="containsText" dxfId="8123" priority="9390" operator="containsText" text="賃借中">
      <formula>NOT(ISERROR(SEARCH("賃借中",Y1215)))</formula>
    </cfRule>
    <cfRule type="containsText" dxfId="8122" priority="9391" operator="containsText" text="保有中">
      <formula>NOT(ISERROR(SEARCH("保有中",Y1215)))</formula>
    </cfRule>
  </conditionalFormatting>
  <conditionalFormatting sqref="AC1220 AC1230 AC1233 AC1235:AC1236">
    <cfRule type="containsText" dxfId="8121" priority="9386" operator="containsText" text="申込取消">
      <formula>NOT(ISERROR(SEARCH("申込取消",AC1220)))</formula>
    </cfRule>
    <cfRule type="containsText" dxfId="8120" priority="9387" operator="containsText" text="接続契約解除">
      <formula>NOT(ISERROR(SEARCH("接続契約解除",AC1220)))</formula>
    </cfRule>
    <cfRule type="containsText" dxfId="8119" priority="9388" operator="containsText" text="【譲渡済】">
      <formula>NOT(ISERROR(SEARCH("【譲渡済】",AC1220)))</formula>
    </cfRule>
    <cfRule type="containsText" dxfId="8118" priority="9389" operator="containsText" text="【支払済】">
      <formula>NOT(ISERROR(SEARCH("【支払済】",AC1220)))</formula>
    </cfRule>
  </conditionalFormatting>
  <conditionalFormatting sqref="AM1044">
    <cfRule type="cellIs" dxfId="8117" priority="9384" operator="greaterThan">
      <formula>0</formula>
    </cfRule>
  </conditionalFormatting>
  <conditionalFormatting sqref="W1044">
    <cfRule type="cellIs" dxfId="8116" priority="9383" operator="lessThan">
      <formula>5000001</formula>
    </cfRule>
  </conditionalFormatting>
  <conditionalFormatting sqref="AN1044">
    <cfRule type="cellIs" dxfId="8115" priority="9382" operator="greaterThan">
      <formula>0</formula>
    </cfRule>
  </conditionalFormatting>
  <conditionalFormatting sqref="BD1044">
    <cfRule type="cellIs" dxfId="8114" priority="9366" operator="equal">
      <formula>0</formula>
    </cfRule>
    <cfRule type="containsText" dxfId="8113" priority="9379" operator="containsText" text="接続契約解除">
      <formula>NOT(ISERROR(SEARCH("接続契約解除",BD1044)))</formula>
    </cfRule>
    <cfRule type="containsText" dxfId="8112" priority="9380" operator="containsText" text="【譲渡済】">
      <formula>NOT(ISERROR(SEARCH("【譲渡済】",BD1044)))</formula>
    </cfRule>
    <cfRule type="containsText" dxfId="8111" priority="9381" operator="containsText" text="【支払済】">
      <formula>NOT(ISERROR(SEARCH("【支払済】",BD1044)))</formula>
    </cfRule>
  </conditionalFormatting>
  <conditionalFormatting sqref="AE1044 AH1044">
    <cfRule type="cellIs" dxfId="8110" priority="9376" operator="equal">
      <formula>0</formula>
    </cfRule>
    <cfRule type="containsText" dxfId="8109" priority="9377" operator="containsText" text="””">
      <formula>NOT(ISERROR(SEARCH("""""",AE1044)))</formula>
    </cfRule>
    <cfRule type="cellIs" dxfId="8108" priority="9378" operator="lessThan">
      <formula>42583</formula>
    </cfRule>
  </conditionalFormatting>
  <conditionalFormatting sqref="BC1044">
    <cfRule type="containsText" dxfId="8107" priority="9375" operator="containsText" text="保有中">
      <formula>NOT(ISERROR(SEARCH("保有中",BC1044)))</formula>
    </cfRule>
  </conditionalFormatting>
  <conditionalFormatting sqref="BC1044">
    <cfRule type="containsText" dxfId="8106" priority="9374" operator="containsText" text="賃借中">
      <formula>NOT(ISERROR(SEARCH("賃借中",BC1044)))</formula>
    </cfRule>
  </conditionalFormatting>
  <conditionalFormatting sqref="BC1044">
    <cfRule type="cellIs" dxfId="8105" priority="9373" operator="equal">
      <formula>0</formula>
    </cfRule>
  </conditionalFormatting>
  <conditionalFormatting sqref="AC1044">
    <cfRule type="containsText" dxfId="8104" priority="9367" operator="containsText" text="申込取消">
      <formula>NOT(ISERROR(SEARCH("申込取消",AC1044)))</formula>
    </cfRule>
    <cfRule type="containsText" dxfId="8103" priority="9368" operator="containsText" text="接続契約解除">
      <formula>NOT(ISERROR(SEARCH("接続契約解除",AC1044)))</formula>
    </cfRule>
    <cfRule type="containsText" dxfId="8102" priority="9369" operator="containsText" text="【譲渡済】">
      <formula>NOT(ISERROR(SEARCH("【譲渡済】",AC1044)))</formula>
    </cfRule>
    <cfRule type="containsText" dxfId="8101" priority="9370" operator="containsText" text="【支払済】">
      <formula>NOT(ISERROR(SEARCH("【支払済】",AC1044)))</formula>
    </cfRule>
  </conditionalFormatting>
  <conditionalFormatting sqref="AM784">
    <cfRule type="cellIs" dxfId="8100" priority="9346" operator="greaterThan">
      <formula>0</formula>
    </cfRule>
  </conditionalFormatting>
  <conditionalFormatting sqref="W784:X784">
    <cfRule type="cellIs" dxfId="8099" priority="9345" operator="lessThan">
      <formula>5000001</formula>
    </cfRule>
  </conditionalFormatting>
  <conditionalFormatting sqref="AN784">
    <cfRule type="cellIs" dxfId="8098" priority="9344" operator="greaterThan">
      <formula>0</formula>
    </cfRule>
  </conditionalFormatting>
  <conditionalFormatting sqref="BD784">
    <cfRule type="cellIs" dxfId="8097" priority="9328" operator="equal">
      <formula>0</formula>
    </cfRule>
    <cfRule type="containsText" dxfId="8096" priority="9341" operator="containsText" text="接続契約解除">
      <formula>NOT(ISERROR(SEARCH("接続契約解除",BD784)))</formula>
    </cfRule>
    <cfRule type="containsText" dxfId="8095" priority="9342" operator="containsText" text="【譲渡済】">
      <formula>NOT(ISERROR(SEARCH("【譲渡済】",BD784)))</formula>
    </cfRule>
    <cfRule type="containsText" dxfId="8094" priority="9343" operator="containsText" text="【支払済】">
      <formula>NOT(ISERROR(SEARCH("【支払済】",BD784)))</formula>
    </cfRule>
  </conditionalFormatting>
  <conditionalFormatting sqref="AH784 AE784">
    <cfRule type="cellIs" dxfId="8093" priority="9338" operator="equal">
      <formula>0</formula>
    </cfRule>
    <cfRule type="containsText" dxfId="8092" priority="9339" operator="containsText" text="””">
      <formula>NOT(ISERROR(SEARCH("""""",AE784)))</formula>
    </cfRule>
    <cfRule type="cellIs" dxfId="8091" priority="9340" operator="lessThan">
      <formula>42583</formula>
    </cfRule>
  </conditionalFormatting>
  <conditionalFormatting sqref="BC784">
    <cfRule type="containsText" dxfId="8090" priority="9337" operator="containsText" text="保有中">
      <formula>NOT(ISERROR(SEARCH("保有中",BC784)))</formula>
    </cfRule>
  </conditionalFormatting>
  <conditionalFormatting sqref="BC784">
    <cfRule type="containsText" dxfId="8089" priority="9336" operator="containsText" text="賃借中">
      <formula>NOT(ISERROR(SEARCH("賃借中",BC784)))</formula>
    </cfRule>
  </conditionalFormatting>
  <conditionalFormatting sqref="BC784">
    <cfRule type="cellIs" dxfId="8088" priority="9335" operator="equal">
      <formula>0</formula>
    </cfRule>
  </conditionalFormatting>
  <conditionalFormatting sqref="Y784 AA784">
    <cfRule type="containsText" dxfId="8087" priority="9333" operator="containsText" text="賃借中">
      <formula>NOT(ISERROR(SEARCH("賃借中",Y784)))</formula>
    </cfRule>
    <cfRule type="containsText" dxfId="8086" priority="9334" operator="containsText" text="保有中">
      <formula>NOT(ISERROR(SEARCH("保有中",Y784)))</formula>
    </cfRule>
  </conditionalFormatting>
  <conditionalFormatting sqref="AC784">
    <cfRule type="containsText" dxfId="8085" priority="9329" operator="containsText" text="申込取消">
      <formula>NOT(ISERROR(SEARCH("申込取消",AC784)))</formula>
    </cfRule>
    <cfRule type="containsText" dxfId="8084" priority="9330" operator="containsText" text="接続契約解除">
      <formula>NOT(ISERROR(SEARCH("接続契約解除",AC784)))</formula>
    </cfRule>
    <cfRule type="containsText" dxfId="8083" priority="9331" operator="containsText" text="【譲渡済】">
      <formula>NOT(ISERROR(SEARCH("【譲渡済】",AC784)))</formula>
    </cfRule>
    <cfRule type="containsText" dxfId="8082" priority="9332" operator="containsText" text="【支払済】">
      <formula>NOT(ISERROR(SEARCH("【支払済】",AC784)))</formula>
    </cfRule>
  </conditionalFormatting>
  <conditionalFormatting sqref="AM804">
    <cfRule type="cellIs" dxfId="8081" priority="9327" operator="greaterThan">
      <formula>0</formula>
    </cfRule>
  </conditionalFormatting>
  <conditionalFormatting sqref="W804:X804">
    <cfRule type="cellIs" dxfId="8080" priority="9326" operator="lessThan">
      <formula>5000001</formula>
    </cfRule>
  </conditionalFormatting>
  <conditionalFormatting sqref="AN804">
    <cfRule type="cellIs" dxfId="8079" priority="9325" operator="greaterThan">
      <formula>0</formula>
    </cfRule>
  </conditionalFormatting>
  <conditionalFormatting sqref="BD804">
    <cfRule type="cellIs" dxfId="8078" priority="9309" operator="equal">
      <formula>0</formula>
    </cfRule>
    <cfRule type="containsText" dxfId="8077" priority="9322" operator="containsText" text="接続契約解除">
      <formula>NOT(ISERROR(SEARCH("接続契約解除",BD804)))</formula>
    </cfRule>
    <cfRule type="containsText" dxfId="8076" priority="9323" operator="containsText" text="【譲渡済】">
      <formula>NOT(ISERROR(SEARCH("【譲渡済】",BD804)))</formula>
    </cfRule>
    <cfRule type="containsText" dxfId="8075" priority="9324" operator="containsText" text="【支払済】">
      <formula>NOT(ISERROR(SEARCH("【支払済】",BD804)))</formula>
    </cfRule>
  </conditionalFormatting>
  <conditionalFormatting sqref="AE804 AH804">
    <cfRule type="cellIs" dxfId="8074" priority="9319" operator="equal">
      <formula>0</formula>
    </cfRule>
    <cfRule type="containsText" dxfId="8073" priority="9320" operator="containsText" text="””">
      <formula>NOT(ISERROR(SEARCH("""""",AE804)))</formula>
    </cfRule>
    <cfRule type="cellIs" dxfId="8072" priority="9321" operator="lessThan">
      <formula>42583</formula>
    </cfRule>
  </conditionalFormatting>
  <conditionalFormatting sqref="BC804">
    <cfRule type="containsText" dxfId="8071" priority="9318" operator="containsText" text="保有中">
      <formula>NOT(ISERROR(SEARCH("保有中",BC804)))</formula>
    </cfRule>
  </conditionalFormatting>
  <conditionalFormatting sqref="BC804">
    <cfRule type="containsText" dxfId="8070" priority="9317" operator="containsText" text="賃借中">
      <formula>NOT(ISERROR(SEARCH("賃借中",BC804)))</formula>
    </cfRule>
  </conditionalFormatting>
  <conditionalFormatting sqref="BC804">
    <cfRule type="cellIs" dxfId="8069" priority="9316" operator="equal">
      <formula>0</formula>
    </cfRule>
  </conditionalFormatting>
  <conditionalFormatting sqref="Y804">
    <cfRule type="containsText" dxfId="8068" priority="9314" operator="containsText" text="賃借中">
      <formula>NOT(ISERROR(SEARCH("賃借中",Y804)))</formula>
    </cfRule>
    <cfRule type="containsText" dxfId="8067" priority="9315" operator="containsText" text="保有中">
      <formula>NOT(ISERROR(SEARCH("保有中",Y804)))</formula>
    </cfRule>
  </conditionalFormatting>
  <conditionalFormatting sqref="AC804">
    <cfRule type="containsText" dxfId="8066" priority="9310" operator="containsText" text="申込取消">
      <formula>NOT(ISERROR(SEARCH("申込取消",AC804)))</formula>
    </cfRule>
    <cfRule type="containsText" dxfId="8065" priority="9311" operator="containsText" text="接続契約解除">
      <formula>NOT(ISERROR(SEARCH("接続契約解除",AC804)))</formula>
    </cfRule>
    <cfRule type="containsText" dxfId="8064" priority="9312" operator="containsText" text="【譲渡済】">
      <formula>NOT(ISERROR(SEARCH("【譲渡済】",AC804)))</formula>
    </cfRule>
    <cfRule type="containsText" dxfId="8063" priority="9313" operator="containsText" text="【支払済】">
      <formula>NOT(ISERROR(SEARCH("【支払済】",AC804)))</formula>
    </cfRule>
  </conditionalFormatting>
  <conditionalFormatting sqref="AM802">
    <cfRule type="cellIs" dxfId="8062" priority="9308" operator="greaterThan">
      <formula>0</formula>
    </cfRule>
  </conditionalFormatting>
  <conditionalFormatting sqref="W802">
    <cfRule type="cellIs" dxfId="8061" priority="9307" operator="lessThan">
      <formula>5000001</formula>
    </cfRule>
  </conditionalFormatting>
  <conditionalFormatting sqref="AN802">
    <cfRule type="cellIs" dxfId="8060" priority="9306" operator="greaterThan">
      <formula>0</formula>
    </cfRule>
  </conditionalFormatting>
  <conditionalFormatting sqref="BD802">
    <cfRule type="cellIs" dxfId="8059" priority="9290" operator="equal">
      <formula>0</formula>
    </cfRule>
    <cfRule type="containsText" dxfId="8058" priority="9303" operator="containsText" text="接続契約解除">
      <formula>NOT(ISERROR(SEARCH("接続契約解除",BD802)))</formula>
    </cfRule>
    <cfRule type="containsText" dxfId="8057" priority="9304" operator="containsText" text="【譲渡済】">
      <formula>NOT(ISERROR(SEARCH("【譲渡済】",BD802)))</formula>
    </cfRule>
    <cfRule type="containsText" dxfId="8056" priority="9305" operator="containsText" text="【支払済】">
      <formula>NOT(ISERROR(SEARCH("【支払済】",BD802)))</formula>
    </cfRule>
  </conditionalFormatting>
  <conditionalFormatting sqref="AE802 AH802">
    <cfRule type="cellIs" dxfId="8055" priority="9300" operator="equal">
      <formula>0</formula>
    </cfRule>
    <cfRule type="containsText" dxfId="8054" priority="9301" operator="containsText" text="””">
      <formula>NOT(ISERROR(SEARCH("""""",AE802)))</formula>
    </cfRule>
    <cfRule type="cellIs" dxfId="8053" priority="9302" operator="lessThan">
      <formula>42583</formula>
    </cfRule>
  </conditionalFormatting>
  <conditionalFormatting sqref="BC802">
    <cfRule type="containsText" dxfId="8052" priority="9299" operator="containsText" text="保有中">
      <formula>NOT(ISERROR(SEARCH("保有中",BC802)))</formula>
    </cfRule>
  </conditionalFormatting>
  <conditionalFormatting sqref="BC802">
    <cfRule type="containsText" dxfId="8051" priority="9298" operator="containsText" text="賃借中">
      <formula>NOT(ISERROR(SEARCH("賃借中",BC802)))</formula>
    </cfRule>
  </conditionalFormatting>
  <conditionalFormatting sqref="BC802">
    <cfRule type="cellIs" dxfId="8050" priority="9297" operator="equal">
      <formula>0</formula>
    </cfRule>
  </conditionalFormatting>
  <conditionalFormatting sqref="Y802">
    <cfRule type="containsText" dxfId="8049" priority="9295" operator="containsText" text="賃借中">
      <formula>NOT(ISERROR(SEARCH("賃借中",Y802)))</formula>
    </cfRule>
    <cfRule type="containsText" dxfId="8048" priority="9296" operator="containsText" text="保有中">
      <formula>NOT(ISERROR(SEARCH("保有中",Y802)))</formula>
    </cfRule>
  </conditionalFormatting>
  <conditionalFormatting sqref="AC802">
    <cfRule type="containsText" dxfId="8047" priority="9291" operator="containsText" text="申込取消">
      <formula>NOT(ISERROR(SEARCH("申込取消",AC802)))</formula>
    </cfRule>
    <cfRule type="containsText" dxfId="8046" priority="9292" operator="containsText" text="接続契約解除">
      <formula>NOT(ISERROR(SEARCH("接続契約解除",AC802)))</formula>
    </cfRule>
    <cfRule type="containsText" dxfId="8045" priority="9293" operator="containsText" text="【譲渡済】">
      <formula>NOT(ISERROR(SEARCH("【譲渡済】",AC802)))</formula>
    </cfRule>
    <cfRule type="containsText" dxfId="8044" priority="9294" operator="containsText" text="【支払済】">
      <formula>NOT(ISERROR(SEARCH("【支払済】",AC802)))</formula>
    </cfRule>
  </conditionalFormatting>
  <conditionalFormatting sqref="AM805">
    <cfRule type="cellIs" dxfId="8043" priority="9289" operator="greaterThan">
      <formula>0</formula>
    </cfRule>
  </conditionalFormatting>
  <conditionalFormatting sqref="W805">
    <cfRule type="cellIs" dxfId="8042" priority="9288" operator="lessThan">
      <formula>5000001</formula>
    </cfRule>
  </conditionalFormatting>
  <conditionalFormatting sqref="AN805">
    <cfRule type="cellIs" dxfId="8041" priority="9287" operator="greaterThan">
      <formula>0</formula>
    </cfRule>
  </conditionalFormatting>
  <conditionalFormatting sqref="BD805">
    <cfRule type="cellIs" dxfId="8040" priority="9271" operator="equal">
      <formula>0</formula>
    </cfRule>
    <cfRule type="containsText" dxfId="8039" priority="9284" operator="containsText" text="接続契約解除">
      <formula>NOT(ISERROR(SEARCH("接続契約解除",BD805)))</formula>
    </cfRule>
    <cfRule type="containsText" dxfId="8038" priority="9285" operator="containsText" text="【譲渡済】">
      <formula>NOT(ISERROR(SEARCH("【譲渡済】",BD805)))</formula>
    </cfRule>
    <cfRule type="containsText" dxfId="8037" priority="9286" operator="containsText" text="【支払済】">
      <formula>NOT(ISERROR(SEARCH("【支払済】",BD805)))</formula>
    </cfRule>
  </conditionalFormatting>
  <conditionalFormatting sqref="AE805 AH805">
    <cfRule type="cellIs" dxfId="8036" priority="9281" operator="equal">
      <formula>0</formula>
    </cfRule>
    <cfRule type="containsText" dxfId="8035" priority="9282" operator="containsText" text="””">
      <formula>NOT(ISERROR(SEARCH("""""",AE805)))</formula>
    </cfRule>
    <cfRule type="cellIs" dxfId="8034" priority="9283" operator="lessThan">
      <formula>42583</formula>
    </cfRule>
  </conditionalFormatting>
  <conditionalFormatting sqref="BC805">
    <cfRule type="containsText" dxfId="8033" priority="9280" operator="containsText" text="保有中">
      <formula>NOT(ISERROR(SEARCH("保有中",BC805)))</formula>
    </cfRule>
  </conditionalFormatting>
  <conditionalFormatting sqref="BC805">
    <cfRule type="containsText" dxfId="8032" priority="9279" operator="containsText" text="賃借中">
      <formula>NOT(ISERROR(SEARCH("賃借中",BC805)))</formula>
    </cfRule>
  </conditionalFormatting>
  <conditionalFormatting sqref="BC805">
    <cfRule type="cellIs" dxfId="8031" priority="9278" operator="equal">
      <formula>0</formula>
    </cfRule>
  </conditionalFormatting>
  <conditionalFormatting sqref="Y805:AB805 Z806:Z810">
    <cfRule type="containsText" dxfId="8030" priority="9276" operator="containsText" text="賃借中">
      <formula>NOT(ISERROR(SEARCH("賃借中",Y805)))</formula>
    </cfRule>
    <cfRule type="containsText" dxfId="8029" priority="9277" operator="containsText" text="保有中">
      <formula>NOT(ISERROR(SEARCH("保有中",Y805)))</formula>
    </cfRule>
  </conditionalFormatting>
  <conditionalFormatting sqref="AC805">
    <cfRule type="containsText" dxfId="8028" priority="9272" operator="containsText" text="申込取消">
      <formula>NOT(ISERROR(SEARCH("申込取消",AC805)))</formula>
    </cfRule>
    <cfRule type="containsText" dxfId="8027" priority="9273" operator="containsText" text="接続契約解除">
      <formula>NOT(ISERROR(SEARCH("接続契約解除",AC805)))</formula>
    </cfRule>
    <cfRule type="containsText" dxfId="8026" priority="9274" operator="containsText" text="【譲渡済】">
      <formula>NOT(ISERROR(SEARCH("【譲渡済】",AC805)))</formula>
    </cfRule>
    <cfRule type="containsText" dxfId="8025" priority="9275" operator="containsText" text="【支払済】">
      <formula>NOT(ISERROR(SEARCH("【支払済】",AC805)))</formula>
    </cfRule>
  </conditionalFormatting>
  <conditionalFormatting sqref="AM79">
    <cfRule type="cellIs" dxfId="8024" priority="9270" operator="greaterThan">
      <formula>0</formula>
    </cfRule>
  </conditionalFormatting>
  <conditionalFormatting sqref="W79:X79">
    <cfRule type="cellIs" dxfId="8023" priority="9269" operator="lessThan">
      <formula>5000001</formula>
    </cfRule>
  </conditionalFormatting>
  <conditionalFormatting sqref="AN79">
    <cfRule type="cellIs" dxfId="8022" priority="9268" operator="greaterThan">
      <formula>0</formula>
    </cfRule>
  </conditionalFormatting>
  <conditionalFormatting sqref="BD79">
    <cfRule type="cellIs" dxfId="8021" priority="9252" operator="equal">
      <formula>0</formula>
    </cfRule>
    <cfRule type="containsText" dxfId="8020" priority="9265" operator="containsText" text="接続契約解除">
      <formula>NOT(ISERROR(SEARCH("接続契約解除",BD79)))</formula>
    </cfRule>
    <cfRule type="containsText" dxfId="8019" priority="9266" operator="containsText" text="【譲渡済】">
      <formula>NOT(ISERROR(SEARCH("【譲渡済】",BD79)))</formula>
    </cfRule>
    <cfRule type="containsText" dxfId="8018" priority="9267" operator="containsText" text="【支払済】">
      <formula>NOT(ISERROR(SEARCH("【支払済】",BD79)))</formula>
    </cfRule>
  </conditionalFormatting>
  <conditionalFormatting sqref="AE79 AH79">
    <cfRule type="cellIs" dxfId="8017" priority="9262" operator="equal">
      <formula>0</formula>
    </cfRule>
    <cfRule type="containsText" dxfId="8016" priority="9263" operator="containsText" text="””">
      <formula>NOT(ISERROR(SEARCH("""""",AE79)))</formula>
    </cfRule>
    <cfRule type="cellIs" dxfId="8015" priority="9264" operator="lessThan">
      <formula>42583</formula>
    </cfRule>
  </conditionalFormatting>
  <conditionalFormatting sqref="BC79">
    <cfRule type="containsText" dxfId="8014" priority="9261" operator="containsText" text="保有中">
      <formula>NOT(ISERROR(SEARCH("保有中",BC79)))</formula>
    </cfRule>
  </conditionalFormatting>
  <conditionalFormatting sqref="BC79">
    <cfRule type="containsText" dxfId="8013" priority="9260" operator="containsText" text="賃借中">
      <formula>NOT(ISERROR(SEARCH("賃借中",BC79)))</formula>
    </cfRule>
  </conditionalFormatting>
  <conditionalFormatting sqref="BC79">
    <cfRule type="cellIs" dxfId="8012" priority="9259" operator="equal">
      <formula>0</formula>
    </cfRule>
  </conditionalFormatting>
  <conditionalFormatting sqref="AM800">
    <cfRule type="cellIs" dxfId="8011" priority="9251" operator="greaterThan">
      <formula>0</formula>
    </cfRule>
  </conditionalFormatting>
  <conditionalFormatting sqref="W800">
    <cfRule type="cellIs" dxfId="8010" priority="9250" operator="lessThan">
      <formula>5000001</formula>
    </cfRule>
  </conditionalFormatting>
  <conditionalFormatting sqref="AN800">
    <cfRule type="cellIs" dxfId="8009" priority="9249" operator="greaterThan">
      <formula>0</formula>
    </cfRule>
  </conditionalFormatting>
  <conditionalFormatting sqref="BD800">
    <cfRule type="cellIs" dxfId="8008" priority="9233" operator="equal">
      <formula>0</formula>
    </cfRule>
    <cfRule type="containsText" dxfId="8007" priority="9246" operator="containsText" text="接続契約解除">
      <formula>NOT(ISERROR(SEARCH("接続契約解除",BD800)))</formula>
    </cfRule>
    <cfRule type="containsText" dxfId="8006" priority="9247" operator="containsText" text="【譲渡済】">
      <formula>NOT(ISERROR(SEARCH("【譲渡済】",BD800)))</formula>
    </cfRule>
    <cfRule type="containsText" dxfId="8005" priority="9248" operator="containsText" text="【支払済】">
      <formula>NOT(ISERROR(SEARCH("【支払済】",BD800)))</formula>
    </cfRule>
  </conditionalFormatting>
  <conditionalFormatting sqref="AH800 AE800">
    <cfRule type="cellIs" dxfId="8004" priority="9243" operator="equal">
      <formula>0</formula>
    </cfRule>
    <cfRule type="containsText" dxfId="8003" priority="9244" operator="containsText" text="””">
      <formula>NOT(ISERROR(SEARCH("""""",AE800)))</formula>
    </cfRule>
    <cfRule type="cellIs" dxfId="8002" priority="9245" operator="lessThan">
      <formula>42583</formula>
    </cfRule>
  </conditionalFormatting>
  <conditionalFormatting sqref="BC800">
    <cfRule type="containsText" dxfId="8001" priority="9242" operator="containsText" text="保有中">
      <formula>NOT(ISERROR(SEARCH("保有中",BC800)))</formula>
    </cfRule>
  </conditionalFormatting>
  <conditionalFormatting sqref="BC800">
    <cfRule type="containsText" dxfId="8000" priority="9241" operator="containsText" text="賃借中">
      <formula>NOT(ISERROR(SEARCH("賃借中",BC800)))</formula>
    </cfRule>
  </conditionalFormatting>
  <conditionalFormatting sqref="BC800">
    <cfRule type="cellIs" dxfId="7999" priority="9240" operator="equal">
      <formula>0</formula>
    </cfRule>
  </conditionalFormatting>
  <conditionalFormatting sqref="Y800">
    <cfRule type="containsText" dxfId="7998" priority="9238" operator="containsText" text="賃借中">
      <formula>NOT(ISERROR(SEARCH("賃借中",Y800)))</formula>
    </cfRule>
    <cfRule type="containsText" dxfId="7997" priority="9239" operator="containsText" text="保有中">
      <formula>NOT(ISERROR(SEARCH("保有中",Y800)))</formula>
    </cfRule>
  </conditionalFormatting>
  <conditionalFormatting sqref="AC800">
    <cfRule type="containsText" dxfId="7996" priority="9234" operator="containsText" text="申込取消">
      <formula>NOT(ISERROR(SEARCH("申込取消",AC800)))</formula>
    </cfRule>
    <cfRule type="containsText" dxfId="7995" priority="9235" operator="containsText" text="接続契約解除">
      <formula>NOT(ISERROR(SEARCH("接続契約解除",AC800)))</formula>
    </cfRule>
    <cfRule type="containsText" dxfId="7994" priority="9236" operator="containsText" text="【譲渡済】">
      <formula>NOT(ISERROR(SEARCH("【譲渡済】",AC800)))</formula>
    </cfRule>
    <cfRule type="containsText" dxfId="7993" priority="9237" operator="containsText" text="【支払済】">
      <formula>NOT(ISERROR(SEARCH("【支払済】",AC800)))</formula>
    </cfRule>
  </conditionalFormatting>
  <conditionalFormatting sqref="AM798">
    <cfRule type="cellIs" dxfId="7992" priority="9232" operator="greaterThan">
      <formula>0</formula>
    </cfRule>
  </conditionalFormatting>
  <conditionalFormatting sqref="W798:X798">
    <cfRule type="cellIs" dxfId="7991" priority="9231" operator="lessThan">
      <formula>5000001</formula>
    </cfRule>
  </conditionalFormatting>
  <conditionalFormatting sqref="AN798">
    <cfRule type="cellIs" dxfId="7990" priority="9230" operator="greaterThan">
      <formula>0</formula>
    </cfRule>
  </conditionalFormatting>
  <conditionalFormatting sqref="BD798">
    <cfRule type="cellIs" dxfId="7989" priority="9214" operator="equal">
      <formula>0</formula>
    </cfRule>
    <cfRule type="containsText" dxfId="7988" priority="9227" operator="containsText" text="接続契約解除">
      <formula>NOT(ISERROR(SEARCH("接続契約解除",BD798)))</formula>
    </cfRule>
    <cfRule type="containsText" dxfId="7987" priority="9228" operator="containsText" text="【譲渡済】">
      <formula>NOT(ISERROR(SEARCH("【譲渡済】",BD798)))</formula>
    </cfRule>
    <cfRule type="containsText" dxfId="7986" priority="9229" operator="containsText" text="【支払済】">
      <formula>NOT(ISERROR(SEARCH("【支払済】",BD798)))</formula>
    </cfRule>
  </conditionalFormatting>
  <conditionalFormatting sqref="AH798 AE798">
    <cfRule type="cellIs" dxfId="7985" priority="9224" operator="equal">
      <formula>0</formula>
    </cfRule>
    <cfRule type="containsText" dxfId="7984" priority="9225" operator="containsText" text="””">
      <formula>NOT(ISERROR(SEARCH("""""",AE798)))</formula>
    </cfRule>
    <cfRule type="cellIs" dxfId="7983" priority="9226" operator="lessThan">
      <formula>42583</formula>
    </cfRule>
  </conditionalFormatting>
  <conditionalFormatting sqref="BC798">
    <cfRule type="containsText" dxfId="7982" priority="9223" operator="containsText" text="保有中">
      <formula>NOT(ISERROR(SEARCH("保有中",BC798)))</formula>
    </cfRule>
  </conditionalFormatting>
  <conditionalFormatting sqref="BC798">
    <cfRule type="containsText" dxfId="7981" priority="9222" operator="containsText" text="賃借中">
      <formula>NOT(ISERROR(SEARCH("賃借中",BC798)))</formula>
    </cfRule>
  </conditionalFormatting>
  <conditionalFormatting sqref="BC798">
    <cfRule type="cellIs" dxfId="7980" priority="9221" operator="equal">
      <formula>0</formula>
    </cfRule>
  </conditionalFormatting>
  <conditionalFormatting sqref="Y798 AB798">
    <cfRule type="containsText" dxfId="7979" priority="9219" operator="containsText" text="賃借中">
      <formula>NOT(ISERROR(SEARCH("賃借中",Y798)))</formula>
    </cfRule>
    <cfRule type="containsText" dxfId="7978" priority="9220" operator="containsText" text="保有中">
      <formula>NOT(ISERROR(SEARCH("保有中",Y798)))</formula>
    </cfRule>
  </conditionalFormatting>
  <conditionalFormatting sqref="AC798">
    <cfRule type="containsText" dxfId="7977" priority="9215" operator="containsText" text="申込取消">
      <formula>NOT(ISERROR(SEARCH("申込取消",AC798)))</formula>
    </cfRule>
    <cfRule type="containsText" dxfId="7976" priority="9216" operator="containsText" text="接続契約解除">
      <formula>NOT(ISERROR(SEARCH("接続契約解除",AC798)))</formula>
    </cfRule>
    <cfRule type="containsText" dxfId="7975" priority="9217" operator="containsText" text="【譲渡済】">
      <formula>NOT(ISERROR(SEARCH("【譲渡済】",AC798)))</formula>
    </cfRule>
    <cfRule type="containsText" dxfId="7974" priority="9218" operator="containsText" text="【支払済】">
      <formula>NOT(ISERROR(SEARCH("【支払済】",AC798)))</formula>
    </cfRule>
  </conditionalFormatting>
  <conditionalFormatting sqref="AM799">
    <cfRule type="cellIs" dxfId="7973" priority="9213" operator="greaterThan">
      <formula>0</formula>
    </cfRule>
  </conditionalFormatting>
  <conditionalFormatting sqref="W799:X799">
    <cfRule type="cellIs" dxfId="7972" priority="9212" operator="lessThan">
      <formula>5000001</formula>
    </cfRule>
  </conditionalFormatting>
  <conditionalFormatting sqref="AN799">
    <cfRule type="cellIs" dxfId="7971" priority="9211" operator="greaterThan">
      <formula>0</formula>
    </cfRule>
  </conditionalFormatting>
  <conditionalFormatting sqref="BD799">
    <cfRule type="cellIs" dxfId="7970" priority="9195" operator="equal">
      <formula>0</formula>
    </cfRule>
    <cfRule type="containsText" dxfId="7969" priority="9208" operator="containsText" text="接続契約解除">
      <formula>NOT(ISERROR(SEARCH("接続契約解除",BD799)))</formula>
    </cfRule>
    <cfRule type="containsText" dxfId="7968" priority="9209" operator="containsText" text="【譲渡済】">
      <formula>NOT(ISERROR(SEARCH("【譲渡済】",BD799)))</formula>
    </cfRule>
    <cfRule type="containsText" dxfId="7967" priority="9210" operator="containsText" text="【支払済】">
      <formula>NOT(ISERROR(SEARCH("【支払済】",BD799)))</formula>
    </cfRule>
  </conditionalFormatting>
  <conditionalFormatting sqref="AH799 AE799">
    <cfRule type="cellIs" dxfId="7966" priority="9205" operator="equal">
      <formula>0</formula>
    </cfRule>
    <cfRule type="containsText" dxfId="7965" priority="9206" operator="containsText" text="””">
      <formula>NOT(ISERROR(SEARCH("""""",AE799)))</formula>
    </cfRule>
    <cfRule type="cellIs" dxfId="7964" priority="9207" operator="lessThan">
      <formula>42583</formula>
    </cfRule>
  </conditionalFormatting>
  <conditionalFormatting sqref="BC799">
    <cfRule type="containsText" dxfId="7963" priority="9204" operator="containsText" text="保有中">
      <formula>NOT(ISERROR(SEARCH("保有中",BC799)))</formula>
    </cfRule>
  </conditionalFormatting>
  <conditionalFormatting sqref="BC799">
    <cfRule type="containsText" dxfId="7962" priority="9203" operator="containsText" text="賃借中">
      <formula>NOT(ISERROR(SEARCH("賃借中",BC799)))</formula>
    </cfRule>
  </conditionalFormatting>
  <conditionalFormatting sqref="BC799">
    <cfRule type="cellIs" dxfId="7961" priority="9202" operator="equal">
      <formula>0</formula>
    </cfRule>
  </conditionalFormatting>
  <conditionalFormatting sqref="Y799 AB799">
    <cfRule type="containsText" dxfId="7960" priority="9200" operator="containsText" text="賃借中">
      <formula>NOT(ISERROR(SEARCH("賃借中",Y799)))</formula>
    </cfRule>
    <cfRule type="containsText" dxfId="7959" priority="9201" operator="containsText" text="保有中">
      <formula>NOT(ISERROR(SEARCH("保有中",Y799)))</formula>
    </cfRule>
  </conditionalFormatting>
  <conditionalFormatting sqref="AC799">
    <cfRule type="containsText" dxfId="7958" priority="9196" operator="containsText" text="申込取消">
      <formula>NOT(ISERROR(SEARCH("申込取消",AC799)))</formula>
    </cfRule>
    <cfRule type="containsText" dxfId="7957" priority="9197" operator="containsText" text="接続契約解除">
      <formula>NOT(ISERROR(SEARCH("接続契約解除",AC799)))</formula>
    </cfRule>
    <cfRule type="containsText" dxfId="7956" priority="9198" operator="containsText" text="【譲渡済】">
      <formula>NOT(ISERROR(SEARCH("【譲渡済】",AC799)))</formula>
    </cfRule>
    <cfRule type="containsText" dxfId="7955" priority="9199" operator="containsText" text="【支払済】">
      <formula>NOT(ISERROR(SEARCH("【支払済】",AC799)))</formula>
    </cfRule>
  </conditionalFormatting>
  <conditionalFormatting sqref="AM830">
    <cfRule type="cellIs" dxfId="7954" priority="9194" operator="greaterThan">
      <formula>0</formula>
    </cfRule>
  </conditionalFormatting>
  <conditionalFormatting sqref="W830">
    <cfRule type="cellIs" dxfId="7953" priority="9193" operator="lessThan">
      <formula>5000001</formula>
    </cfRule>
  </conditionalFormatting>
  <conditionalFormatting sqref="AN830">
    <cfRule type="cellIs" dxfId="7952" priority="9192" operator="greaterThan">
      <formula>0</formula>
    </cfRule>
  </conditionalFormatting>
  <conditionalFormatting sqref="BD830">
    <cfRule type="cellIs" dxfId="7951" priority="9176" operator="equal">
      <formula>0</formula>
    </cfRule>
    <cfRule type="containsText" dxfId="7950" priority="9189" operator="containsText" text="接続契約解除">
      <formula>NOT(ISERROR(SEARCH("接続契約解除",BD830)))</formula>
    </cfRule>
    <cfRule type="containsText" dxfId="7949" priority="9190" operator="containsText" text="【譲渡済】">
      <formula>NOT(ISERROR(SEARCH("【譲渡済】",BD830)))</formula>
    </cfRule>
    <cfRule type="containsText" dxfId="7948" priority="9191" operator="containsText" text="【支払済】">
      <formula>NOT(ISERROR(SEARCH("【支払済】",BD830)))</formula>
    </cfRule>
  </conditionalFormatting>
  <conditionalFormatting sqref="AH830 AE830">
    <cfRule type="cellIs" dxfId="7947" priority="9186" operator="equal">
      <formula>0</formula>
    </cfRule>
    <cfRule type="containsText" dxfId="7946" priority="9187" operator="containsText" text="””">
      <formula>NOT(ISERROR(SEARCH("""""",AE830)))</formula>
    </cfRule>
    <cfRule type="cellIs" dxfId="7945" priority="9188" operator="lessThan">
      <formula>42583</formula>
    </cfRule>
  </conditionalFormatting>
  <conditionalFormatting sqref="BC830">
    <cfRule type="containsText" dxfId="7944" priority="9185" operator="containsText" text="保有中">
      <formula>NOT(ISERROR(SEARCH("保有中",BC830)))</formula>
    </cfRule>
  </conditionalFormatting>
  <conditionalFormatting sqref="BC830">
    <cfRule type="containsText" dxfId="7943" priority="9184" operator="containsText" text="賃借中">
      <formula>NOT(ISERROR(SEARCH("賃借中",BC830)))</formula>
    </cfRule>
  </conditionalFormatting>
  <conditionalFormatting sqref="BC830">
    <cfRule type="cellIs" dxfId="7942" priority="9183" operator="equal">
      <formula>0</formula>
    </cfRule>
  </conditionalFormatting>
  <conditionalFormatting sqref="AC830">
    <cfRule type="containsText" dxfId="7941" priority="9172" operator="containsText" text="申込取消">
      <formula>NOT(ISERROR(SEARCH("申込取消",AC830)))</formula>
    </cfRule>
    <cfRule type="containsText" dxfId="7940" priority="9173" operator="containsText" text="接続契約解除">
      <formula>NOT(ISERROR(SEARCH("接続契約解除",AC830)))</formula>
    </cfRule>
    <cfRule type="containsText" dxfId="7939" priority="9174" operator="containsText" text="【譲渡済】">
      <formula>NOT(ISERROR(SEARCH("【譲渡済】",AC830)))</formula>
    </cfRule>
    <cfRule type="containsText" dxfId="7938" priority="9175" operator="containsText" text="【支払済】">
      <formula>NOT(ISERROR(SEARCH("【支払済】",AC830)))</formula>
    </cfRule>
  </conditionalFormatting>
  <conditionalFormatting sqref="AM831">
    <cfRule type="cellIs" dxfId="7937" priority="9171" operator="greaterThan">
      <formula>0</formula>
    </cfRule>
  </conditionalFormatting>
  <conditionalFormatting sqref="W831:X831">
    <cfRule type="cellIs" dxfId="7936" priority="9170" operator="lessThan">
      <formula>5000001</formula>
    </cfRule>
  </conditionalFormatting>
  <conditionalFormatting sqref="AN831">
    <cfRule type="cellIs" dxfId="7935" priority="9169" operator="greaterThan">
      <formula>0</formula>
    </cfRule>
  </conditionalFormatting>
  <conditionalFormatting sqref="BD831">
    <cfRule type="cellIs" dxfId="7934" priority="9157" operator="equal">
      <formula>0</formula>
    </cfRule>
    <cfRule type="containsText" dxfId="7933" priority="9166" operator="containsText" text="接続契約解除">
      <formula>NOT(ISERROR(SEARCH("接続契約解除",BD831)))</formula>
    </cfRule>
    <cfRule type="containsText" dxfId="7932" priority="9167" operator="containsText" text="【譲渡済】">
      <formula>NOT(ISERROR(SEARCH("【譲渡済】",BD831)))</formula>
    </cfRule>
    <cfRule type="containsText" dxfId="7931" priority="9168" operator="containsText" text="【支払済】">
      <formula>NOT(ISERROR(SEARCH("【支払済】",BD831)))</formula>
    </cfRule>
  </conditionalFormatting>
  <conditionalFormatting sqref="AH831 AE831">
    <cfRule type="cellIs" dxfId="7930" priority="9163" operator="equal">
      <formula>0</formula>
    </cfRule>
    <cfRule type="containsText" dxfId="7929" priority="9164" operator="containsText" text="””">
      <formula>NOT(ISERROR(SEARCH("""""",AE831)))</formula>
    </cfRule>
    <cfRule type="cellIs" dxfId="7928" priority="9165" operator="lessThan">
      <formula>42583</formula>
    </cfRule>
  </conditionalFormatting>
  <conditionalFormatting sqref="BC831">
    <cfRule type="containsText" dxfId="7927" priority="9162" operator="containsText" text="保有中">
      <formula>NOT(ISERROR(SEARCH("保有中",BC831)))</formula>
    </cfRule>
  </conditionalFormatting>
  <conditionalFormatting sqref="BC831">
    <cfRule type="containsText" dxfId="7926" priority="9161" operator="containsText" text="賃借中">
      <formula>NOT(ISERROR(SEARCH("賃借中",BC831)))</formula>
    </cfRule>
  </conditionalFormatting>
  <conditionalFormatting sqref="BC831">
    <cfRule type="cellIs" dxfId="7925" priority="9160" operator="equal">
      <formula>0</formula>
    </cfRule>
  </conditionalFormatting>
  <conditionalFormatting sqref="Y831">
    <cfRule type="containsText" dxfId="7924" priority="9158" operator="containsText" text="賃借中">
      <formula>NOT(ISERROR(SEARCH("賃借中",Y831)))</formula>
    </cfRule>
    <cfRule type="containsText" dxfId="7923" priority="9159" operator="containsText" text="保有中">
      <formula>NOT(ISERROR(SEARCH("保有中",Y831)))</formula>
    </cfRule>
  </conditionalFormatting>
  <conditionalFormatting sqref="AM785">
    <cfRule type="cellIs" dxfId="7922" priority="9152" operator="greaterThan">
      <formula>0</formula>
    </cfRule>
  </conditionalFormatting>
  <conditionalFormatting sqref="W785">
    <cfRule type="cellIs" dxfId="7921" priority="9151" operator="lessThan">
      <formula>5000001</formula>
    </cfRule>
  </conditionalFormatting>
  <conditionalFormatting sqref="AN785">
    <cfRule type="cellIs" dxfId="7920" priority="9150" operator="greaterThan">
      <formula>0</formula>
    </cfRule>
  </conditionalFormatting>
  <conditionalFormatting sqref="BD785">
    <cfRule type="cellIs" dxfId="7919" priority="9134" operator="equal">
      <formula>0</formula>
    </cfRule>
    <cfRule type="containsText" dxfId="7918" priority="9147" operator="containsText" text="接続契約解除">
      <formula>NOT(ISERROR(SEARCH("接続契約解除",BD785)))</formula>
    </cfRule>
    <cfRule type="containsText" dxfId="7917" priority="9148" operator="containsText" text="【譲渡済】">
      <formula>NOT(ISERROR(SEARCH("【譲渡済】",BD785)))</formula>
    </cfRule>
    <cfRule type="containsText" dxfId="7916" priority="9149" operator="containsText" text="【支払済】">
      <formula>NOT(ISERROR(SEARCH("【支払済】",BD785)))</formula>
    </cfRule>
  </conditionalFormatting>
  <conditionalFormatting sqref="AH785 AE785">
    <cfRule type="cellIs" dxfId="7915" priority="9144" operator="equal">
      <formula>0</formula>
    </cfRule>
    <cfRule type="containsText" dxfId="7914" priority="9145" operator="containsText" text="””">
      <formula>NOT(ISERROR(SEARCH("""""",AE785)))</formula>
    </cfRule>
    <cfRule type="cellIs" dxfId="7913" priority="9146" operator="lessThan">
      <formula>42583</formula>
    </cfRule>
  </conditionalFormatting>
  <conditionalFormatting sqref="BC785">
    <cfRule type="containsText" dxfId="7912" priority="9143" operator="containsText" text="保有中">
      <formula>NOT(ISERROR(SEARCH("保有中",BC785)))</formula>
    </cfRule>
  </conditionalFormatting>
  <conditionalFormatting sqref="BC785">
    <cfRule type="containsText" dxfId="7911" priority="9142" operator="containsText" text="賃借中">
      <formula>NOT(ISERROR(SEARCH("賃借中",BC785)))</formula>
    </cfRule>
  </conditionalFormatting>
  <conditionalFormatting sqref="BC785">
    <cfRule type="cellIs" dxfId="7910" priority="9141" operator="equal">
      <formula>0</formula>
    </cfRule>
  </conditionalFormatting>
  <conditionalFormatting sqref="Y785">
    <cfRule type="containsText" dxfId="7909" priority="9139" operator="containsText" text="賃借中">
      <formula>NOT(ISERROR(SEARCH("賃借中",Y785)))</formula>
    </cfRule>
    <cfRule type="containsText" dxfId="7908" priority="9140" operator="containsText" text="保有中">
      <formula>NOT(ISERROR(SEARCH("保有中",Y785)))</formula>
    </cfRule>
  </conditionalFormatting>
  <conditionalFormatting sqref="AC785">
    <cfRule type="containsText" dxfId="7907" priority="9135" operator="containsText" text="申込取消">
      <formula>NOT(ISERROR(SEARCH("申込取消",AC785)))</formula>
    </cfRule>
    <cfRule type="containsText" dxfId="7906" priority="9136" operator="containsText" text="接続契約解除">
      <formula>NOT(ISERROR(SEARCH("接続契約解除",AC785)))</formula>
    </cfRule>
    <cfRule type="containsText" dxfId="7905" priority="9137" operator="containsText" text="【譲渡済】">
      <formula>NOT(ISERROR(SEARCH("【譲渡済】",AC785)))</formula>
    </cfRule>
    <cfRule type="containsText" dxfId="7904" priority="9138" operator="containsText" text="【支払済】">
      <formula>NOT(ISERROR(SEARCH("【支払済】",AC785)))</formula>
    </cfRule>
  </conditionalFormatting>
  <conditionalFormatting sqref="AM888">
    <cfRule type="cellIs" dxfId="7903" priority="9114" operator="greaterThan">
      <formula>0</formula>
    </cfRule>
  </conditionalFormatting>
  <conditionalFormatting sqref="W888:X888">
    <cfRule type="cellIs" dxfId="7902" priority="9113" operator="lessThan">
      <formula>5000001</formula>
    </cfRule>
  </conditionalFormatting>
  <conditionalFormatting sqref="AN888">
    <cfRule type="cellIs" dxfId="7901" priority="9112" operator="greaterThan">
      <formula>0</formula>
    </cfRule>
  </conditionalFormatting>
  <conditionalFormatting sqref="BD888">
    <cfRule type="cellIs" dxfId="7900" priority="9096" operator="equal">
      <formula>0</formula>
    </cfRule>
    <cfRule type="containsText" dxfId="7899" priority="9109" operator="containsText" text="接続契約解除">
      <formula>NOT(ISERROR(SEARCH("接続契約解除",BD888)))</formula>
    </cfRule>
    <cfRule type="containsText" dxfId="7898" priority="9110" operator="containsText" text="【譲渡済】">
      <formula>NOT(ISERROR(SEARCH("【譲渡済】",BD888)))</formula>
    </cfRule>
    <cfRule type="containsText" dxfId="7897" priority="9111" operator="containsText" text="【支払済】">
      <formula>NOT(ISERROR(SEARCH("【支払済】",BD888)))</formula>
    </cfRule>
  </conditionalFormatting>
  <conditionalFormatting sqref="AH888 AE888">
    <cfRule type="cellIs" dxfId="7896" priority="9106" operator="equal">
      <formula>0</formula>
    </cfRule>
    <cfRule type="containsText" dxfId="7895" priority="9107" operator="containsText" text="””">
      <formula>NOT(ISERROR(SEARCH("""""",AE888)))</formula>
    </cfRule>
    <cfRule type="cellIs" dxfId="7894" priority="9108" operator="lessThan">
      <formula>42583</formula>
    </cfRule>
  </conditionalFormatting>
  <conditionalFormatting sqref="BC888">
    <cfRule type="containsText" dxfId="7893" priority="9105" operator="containsText" text="保有中">
      <formula>NOT(ISERROR(SEARCH("保有中",BC888)))</formula>
    </cfRule>
  </conditionalFormatting>
  <conditionalFormatting sqref="BC888">
    <cfRule type="containsText" dxfId="7892" priority="9104" operator="containsText" text="賃借中">
      <formula>NOT(ISERROR(SEARCH("賃借中",BC888)))</formula>
    </cfRule>
  </conditionalFormatting>
  <conditionalFormatting sqref="BC888">
    <cfRule type="cellIs" dxfId="7891" priority="9103" operator="equal">
      <formula>0</formula>
    </cfRule>
  </conditionalFormatting>
  <conditionalFormatting sqref="AC888">
    <cfRule type="containsText" dxfId="7890" priority="9097" operator="containsText" text="申込取消">
      <formula>NOT(ISERROR(SEARCH("申込取消",AC888)))</formula>
    </cfRule>
    <cfRule type="containsText" dxfId="7889" priority="9098" operator="containsText" text="接続契約解除">
      <formula>NOT(ISERROR(SEARCH("接続契約解除",AC888)))</formula>
    </cfRule>
    <cfRule type="containsText" dxfId="7888" priority="9099" operator="containsText" text="【譲渡済】">
      <formula>NOT(ISERROR(SEARCH("【譲渡済】",AC888)))</formula>
    </cfRule>
    <cfRule type="containsText" dxfId="7887" priority="9100" operator="containsText" text="【支払済】">
      <formula>NOT(ISERROR(SEARCH("【支払済】",AC888)))</formula>
    </cfRule>
  </conditionalFormatting>
  <conditionalFormatting sqref="AM926">
    <cfRule type="cellIs" dxfId="7886" priority="9095" operator="greaterThan">
      <formula>0</formula>
    </cfRule>
  </conditionalFormatting>
  <conditionalFormatting sqref="W926">
    <cfRule type="cellIs" dxfId="7885" priority="9094" operator="lessThan">
      <formula>5000001</formula>
    </cfRule>
  </conditionalFormatting>
  <conditionalFormatting sqref="AN926">
    <cfRule type="cellIs" dxfId="7884" priority="9093" operator="greaterThan">
      <formula>0</formula>
    </cfRule>
  </conditionalFormatting>
  <conditionalFormatting sqref="BD926">
    <cfRule type="cellIs" dxfId="7883" priority="9074" operator="equal">
      <formula>0</formula>
    </cfRule>
    <cfRule type="containsText" dxfId="7882" priority="9090" operator="containsText" text="接続契約解除">
      <formula>NOT(ISERROR(SEARCH("接続契約解除",BD926)))</formula>
    </cfRule>
    <cfRule type="containsText" dxfId="7881" priority="9091" operator="containsText" text="【譲渡済】">
      <formula>NOT(ISERROR(SEARCH("【譲渡済】",BD926)))</formula>
    </cfRule>
    <cfRule type="containsText" dxfId="7880" priority="9092" operator="containsText" text="【支払済】">
      <formula>NOT(ISERROR(SEARCH("【支払済】",BD926)))</formula>
    </cfRule>
  </conditionalFormatting>
  <conditionalFormatting sqref="AH926 AE926">
    <cfRule type="cellIs" dxfId="7879" priority="9087" operator="equal">
      <formula>0</formula>
    </cfRule>
    <cfRule type="containsText" dxfId="7878" priority="9088" operator="containsText" text="””">
      <formula>NOT(ISERROR(SEARCH("""""",AE926)))</formula>
    </cfRule>
    <cfRule type="cellIs" dxfId="7877" priority="9089" operator="lessThan">
      <formula>42583</formula>
    </cfRule>
  </conditionalFormatting>
  <conditionalFormatting sqref="Y926">
    <cfRule type="containsText" dxfId="7876" priority="9086" operator="containsText" text="保有中">
      <formula>NOT(ISERROR(SEARCH("保有中",Y926)))</formula>
    </cfRule>
  </conditionalFormatting>
  <conditionalFormatting sqref="Y926">
    <cfRule type="containsText" dxfId="7875" priority="9085" operator="containsText" text="賃借中">
      <formula>NOT(ISERROR(SEARCH("賃借中",Y926)))</formula>
    </cfRule>
  </conditionalFormatting>
  <conditionalFormatting sqref="Y926">
    <cfRule type="cellIs" dxfId="7874" priority="9084" operator="equal">
      <formula>0</formula>
    </cfRule>
  </conditionalFormatting>
  <conditionalFormatting sqref="BC926">
    <cfRule type="containsText" dxfId="7873" priority="9083" operator="containsText" text="保有中">
      <formula>NOT(ISERROR(SEARCH("保有中",BC926)))</formula>
    </cfRule>
  </conditionalFormatting>
  <conditionalFormatting sqref="BC926">
    <cfRule type="containsText" dxfId="7872" priority="9082" operator="containsText" text="賃借中">
      <formula>NOT(ISERROR(SEARCH("賃借中",BC926)))</formula>
    </cfRule>
  </conditionalFormatting>
  <conditionalFormatting sqref="BC926">
    <cfRule type="cellIs" dxfId="7871" priority="9081" operator="equal">
      <formula>0</formula>
    </cfRule>
  </conditionalFormatting>
  <conditionalFormatting sqref="Y926">
    <cfRule type="containsText" dxfId="7870" priority="9079" operator="containsText" text="賃借中">
      <formula>NOT(ISERROR(SEARCH("賃借中",Y926)))</formula>
    </cfRule>
    <cfRule type="containsText" dxfId="7869" priority="9080" operator="containsText" text="保有中">
      <formula>NOT(ISERROR(SEARCH("保有中",Y926)))</formula>
    </cfRule>
  </conditionalFormatting>
  <conditionalFormatting sqref="AC926">
    <cfRule type="containsText" dxfId="7868" priority="9075" operator="containsText" text="申込取消">
      <formula>NOT(ISERROR(SEARCH("申込取消",AC926)))</formula>
    </cfRule>
    <cfRule type="containsText" dxfId="7867" priority="9076" operator="containsText" text="接続契約解除">
      <formula>NOT(ISERROR(SEARCH("接続契約解除",AC926)))</formula>
    </cfRule>
    <cfRule type="containsText" dxfId="7866" priority="9077" operator="containsText" text="【譲渡済】">
      <formula>NOT(ISERROR(SEARCH("【譲渡済】",AC926)))</formula>
    </cfRule>
    <cfRule type="containsText" dxfId="7865" priority="9078" operator="containsText" text="【支払済】">
      <formula>NOT(ISERROR(SEARCH("【支払済】",AC926)))</formula>
    </cfRule>
  </conditionalFormatting>
  <conditionalFormatting sqref="AM912">
    <cfRule type="cellIs" dxfId="7864" priority="9073" operator="greaterThan">
      <formula>0</formula>
    </cfRule>
  </conditionalFormatting>
  <conditionalFormatting sqref="W912">
    <cfRule type="cellIs" dxfId="7863" priority="9072" operator="lessThan">
      <formula>5000001</formula>
    </cfRule>
  </conditionalFormatting>
  <conditionalFormatting sqref="AN912">
    <cfRule type="cellIs" dxfId="7862" priority="9071" operator="greaterThan">
      <formula>0</formula>
    </cfRule>
  </conditionalFormatting>
  <conditionalFormatting sqref="BD912">
    <cfRule type="cellIs" dxfId="7861" priority="9055" operator="equal">
      <formula>0</formula>
    </cfRule>
    <cfRule type="containsText" dxfId="7860" priority="9068" operator="containsText" text="接続契約解除">
      <formula>NOT(ISERROR(SEARCH("接続契約解除",BD912)))</formula>
    </cfRule>
    <cfRule type="containsText" dxfId="7859" priority="9069" operator="containsText" text="【譲渡済】">
      <formula>NOT(ISERROR(SEARCH("【譲渡済】",BD912)))</formula>
    </cfRule>
    <cfRule type="containsText" dxfId="7858" priority="9070" operator="containsText" text="【支払済】">
      <formula>NOT(ISERROR(SEARCH("【支払済】",BD912)))</formula>
    </cfRule>
  </conditionalFormatting>
  <conditionalFormatting sqref="AE912 AH912">
    <cfRule type="cellIs" dxfId="7857" priority="9065" operator="equal">
      <formula>0</formula>
    </cfRule>
    <cfRule type="containsText" dxfId="7856" priority="9066" operator="containsText" text="””">
      <formula>NOT(ISERROR(SEARCH("""""",AE912)))</formula>
    </cfRule>
    <cfRule type="cellIs" dxfId="7855" priority="9067" operator="lessThan">
      <formula>42583</formula>
    </cfRule>
  </conditionalFormatting>
  <conditionalFormatting sqref="BC912">
    <cfRule type="containsText" dxfId="7854" priority="9064" operator="containsText" text="保有中">
      <formula>NOT(ISERROR(SEARCH("保有中",BC912)))</formula>
    </cfRule>
  </conditionalFormatting>
  <conditionalFormatting sqref="BC912">
    <cfRule type="containsText" dxfId="7853" priority="9063" operator="containsText" text="賃借中">
      <formula>NOT(ISERROR(SEARCH("賃借中",BC912)))</formula>
    </cfRule>
  </conditionalFormatting>
  <conditionalFormatting sqref="BC912">
    <cfRule type="cellIs" dxfId="7852" priority="9062" operator="equal">
      <formula>0</formula>
    </cfRule>
  </conditionalFormatting>
  <conditionalFormatting sqref="Y912">
    <cfRule type="containsText" dxfId="7851" priority="9060" operator="containsText" text="賃借中">
      <formula>NOT(ISERROR(SEARCH("賃借中",Y912)))</formula>
    </cfRule>
    <cfRule type="containsText" dxfId="7850" priority="9061" operator="containsText" text="保有中">
      <formula>NOT(ISERROR(SEARCH("保有中",Y912)))</formula>
    </cfRule>
  </conditionalFormatting>
  <conditionalFormatting sqref="AC912">
    <cfRule type="containsText" dxfId="7849" priority="9056" operator="containsText" text="申込取消">
      <formula>NOT(ISERROR(SEARCH("申込取消",AC912)))</formula>
    </cfRule>
    <cfRule type="containsText" dxfId="7848" priority="9057" operator="containsText" text="接続契約解除">
      <formula>NOT(ISERROR(SEARCH("接続契約解除",AC912)))</formula>
    </cfRule>
    <cfRule type="containsText" dxfId="7847" priority="9058" operator="containsText" text="【譲渡済】">
      <formula>NOT(ISERROR(SEARCH("【譲渡済】",AC912)))</formula>
    </cfRule>
    <cfRule type="containsText" dxfId="7846" priority="9059" operator="containsText" text="【支払済】">
      <formula>NOT(ISERROR(SEARCH("【支払済】",AC912)))</formula>
    </cfRule>
  </conditionalFormatting>
  <conditionalFormatting sqref="AM923">
    <cfRule type="cellIs" dxfId="7845" priority="9054" operator="greaterThan">
      <formula>0</formula>
    </cfRule>
  </conditionalFormatting>
  <conditionalFormatting sqref="W923:X923">
    <cfRule type="cellIs" dxfId="7844" priority="9053" operator="lessThan">
      <formula>5000001</formula>
    </cfRule>
  </conditionalFormatting>
  <conditionalFormatting sqref="AN923">
    <cfRule type="cellIs" dxfId="7843" priority="9052" operator="greaterThan">
      <formula>0</formula>
    </cfRule>
  </conditionalFormatting>
  <conditionalFormatting sqref="BD923">
    <cfRule type="cellIs" dxfId="7842" priority="9036" operator="equal">
      <formula>0</formula>
    </cfRule>
    <cfRule type="containsText" dxfId="7841" priority="9049" operator="containsText" text="接続契約解除">
      <formula>NOT(ISERROR(SEARCH("接続契約解除",BD923)))</formula>
    </cfRule>
    <cfRule type="containsText" dxfId="7840" priority="9050" operator="containsText" text="【譲渡済】">
      <formula>NOT(ISERROR(SEARCH("【譲渡済】",BD923)))</formula>
    </cfRule>
    <cfRule type="containsText" dxfId="7839" priority="9051" operator="containsText" text="【支払済】">
      <formula>NOT(ISERROR(SEARCH("【支払済】",BD923)))</formula>
    </cfRule>
  </conditionalFormatting>
  <conditionalFormatting sqref="AE923 AH923">
    <cfRule type="cellIs" dxfId="7838" priority="9046" operator="equal">
      <formula>0</formula>
    </cfRule>
    <cfRule type="containsText" dxfId="7837" priority="9047" operator="containsText" text="””">
      <formula>NOT(ISERROR(SEARCH("""""",AE923)))</formula>
    </cfRule>
    <cfRule type="cellIs" dxfId="7836" priority="9048" operator="lessThan">
      <formula>42583</formula>
    </cfRule>
  </conditionalFormatting>
  <conditionalFormatting sqref="BC923">
    <cfRule type="containsText" dxfId="7835" priority="9045" operator="containsText" text="保有中">
      <formula>NOT(ISERROR(SEARCH("保有中",BC923)))</formula>
    </cfRule>
  </conditionalFormatting>
  <conditionalFormatting sqref="BC923">
    <cfRule type="containsText" dxfId="7834" priority="9044" operator="containsText" text="賃借中">
      <formula>NOT(ISERROR(SEARCH("賃借中",BC923)))</formula>
    </cfRule>
  </conditionalFormatting>
  <conditionalFormatting sqref="BC923">
    <cfRule type="cellIs" dxfId="7833" priority="9043" operator="equal">
      <formula>0</formula>
    </cfRule>
  </conditionalFormatting>
  <conditionalFormatting sqref="Y923">
    <cfRule type="containsText" dxfId="7832" priority="9041" operator="containsText" text="賃借中">
      <formula>NOT(ISERROR(SEARCH("賃借中",Y923)))</formula>
    </cfRule>
    <cfRule type="containsText" dxfId="7831" priority="9042" operator="containsText" text="保有中">
      <formula>NOT(ISERROR(SEARCH("保有中",Y923)))</formula>
    </cfRule>
  </conditionalFormatting>
  <conditionalFormatting sqref="AM917">
    <cfRule type="cellIs" dxfId="7830" priority="9035" operator="greaterThan">
      <formula>0</formula>
    </cfRule>
  </conditionalFormatting>
  <conditionalFormatting sqref="W917">
    <cfRule type="cellIs" dxfId="7829" priority="9034" operator="lessThan">
      <formula>5000001</formula>
    </cfRule>
  </conditionalFormatting>
  <conditionalFormatting sqref="AN917">
    <cfRule type="cellIs" dxfId="7828" priority="9033" operator="greaterThan">
      <formula>0</formula>
    </cfRule>
  </conditionalFormatting>
  <conditionalFormatting sqref="BD917">
    <cfRule type="cellIs" dxfId="7827" priority="9017" operator="equal">
      <formula>0</formula>
    </cfRule>
    <cfRule type="containsText" dxfId="7826" priority="9030" operator="containsText" text="接続契約解除">
      <formula>NOT(ISERROR(SEARCH("接続契約解除",BD917)))</formula>
    </cfRule>
    <cfRule type="containsText" dxfId="7825" priority="9031" operator="containsText" text="【譲渡済】">
      <formula>NOT(ISERROR(SEARCH("【譲渡済】",BD917)))</formula>
    </cfRule>
    <cfRule type="containsText" dxfId="7824" priority="9032" operator="containsText" text="【支払済】">
      <formula>NOT(ISERROR(SEARCH("【支払済】",BD917)))</formula>
    </cfRule>
  </conditionalFormatting>
  <conditionalFormatting sqref="AE917 AH917">
    <cfRule type="cellIs" dxfId="7823" priority="9027" operator="equal">
      <formula>0</formula>
    </cfRule>
    <cfRule type="containsText" dxfId="7822" priority="9028" operator="containsText" text="””">
      <formula>NOT(ISERROR(SEARCH("""""",AE917)))</formula>
    </cfRule>
    <cfRule type="cellIs" dxfId="7821" priority="9029" operator="lessThan">
      <formula>42583</formula>
    </cfRule>
  </conditionalFormatting>
  <conditionalFormatting sqref="BC917">
    <cfRule type="containsText" dxfId="7820" priority="9026" operator="containsText" text="保有中">
      <formula>NOT(ISERROR(SEARCH("保有中",BC917)))</formula>
    </cfRule>
  </conditionalFormatting>
  <conditionalFormatting sqref="BC917">
    <cfRule type="containsText" dxfId="7819" priority="9025" operator="containsText" text="賃借中">
      <formula>NOT(ISERROR(SEARCH("賃借中",BC917)))</formula>
    </cfRule>
  </conditionalFormatting>
  <conditionalFormatting sqref="BC917">
    <cfRule type="cellIs" dxfId="7818" priority="9024" operator="equal">
      <formula>0</formula>
    </cfRule>
  </conditionalFormatting>
  <conditionalFormatting sqref="Y917:AB917 Z918:Z920">
    <cfRule type="containsText" dxfId="7817" priority="9022" operator="containsText" text="賃借中">
      <formula>NOT(ISERROR(SEARCH("賃借中",Y917)))</formula>
    </cfRule>
    <cfRule type="containsText" dxfId="7816" priority="9023" operator="containsText" text="保有中">
      <formula>NOT(ISERROR(SEARCH("保有中",Y917)))</formula>
    </cfRule>
  </conditionalFormatting>
  <conditionalFormatting sqref="AC917">
    <cfRule type="containsText" dxfId="7815" priority="9018" operator="containsText" text="申込取消">
      <formula>NOT(ISERROR(SEARCH("申込取消",AC917)))</formula>
    </cfRule>
    <cfRule type="containsText" dxfId="7814" priority="9019" operator="containsText" text="接続契約解除">
      <formula>NOT(ISERROR(SEARCH("接続契約解除",AC917)))</formula>
    </cfRule>
    <cfRule type="containsText" dxfId="7813" priority="9020" operator="containsText" text="【譲渡済】">
      <formula>NOT(ISERROR(SEARCH("【譲渡済】",AC917)))</formula>
    </cfRule>
    <cfRule type="containsText" dxfId="7812" priority="9021" operator="containsText" text="【支払済】">
      <formula>NOT(ISERROR(SEARCH("【支払済】",AC917)))</formula>
    </cfRule>
  </conditionalFormatting>
  <conditionalFormatting sqref="AM898">
    <cfRule type="cellIs" dxfId="7811" priority="9016" operator="greaterThan">
      <formula>0</formula>
    </cfRule>
  </conditionalFormatting>
  <conditionalFormatting sqref="W898:X898">
    <cfRule type="cellIs" dxfId="7810" priority="9015" operator="lessThan">
      <formula>5000001</formula>
    </cfRule>
  </conditionalFormatting>
  <conditionalFormatting sqref="AN898">
    <cfRule type="cellIs" dxfId="7809" priority="9014" operator="greaterThan">
      <formula>0</formula>
    </cfRule>
  </conditionalFormatting>
  <conditionalFormatting sqref="BD898">
    <cfRule type="cellIs" dxfId="7808" priority="8998" operator="equal">
      <formula>0</formula>
    </cfRule>
    <cfRule type="containsText" dxfId="7807" priority="9011" operator="containsText" text="接続契約解除">
      <formula>NOT(ISERROR(SEARCH("接続契約解除",BD898)))</formula>
    </cfRule>
    <cfRule type="containsText" dxfId="7806" priority="9012" operator="containsText" text="【譲渡済】">
      <formula>NOT(ISERROR(SEARCH("【譲渡済】",BD898)))</formula>
    </cfRule>
    <cfRule type="containsText" dxfId="7805" priority="9013" operator="containsText" text="【支払済】">
      <formula>NOT(ISERROR(SEARCH("【支払済】",BD898)))</formula>
    </cfRule>
  </conditionalFormatting>
  <conditionalFormatting sqref="AE898 AH898">
    <cfRule type="cellIs" dxfId="7804" priority="9008" operator="equal">
      <formula>0</formula>
    </cfRule>
    <cfRule type="containsText" dxfId="7803" priority="9009" operator="containsText" text="””">
      <formula>NOT(ISERROR(SEARCH("""""",AE898)))</formula>
    </cfRule>
    <cfRule type="cellIs" dxfId="7802" priority="9010" operator="lessThan">
      <formula>42583</formula>
    </cfRule>
  </conditionalFormatting>
  <conditionalFormatting sqref="BC898">
    <cfRule type="containsText" dxfId="7801" priority="9007" operator="containsText" text="保有中">
      <formula>NOT(ISERROR(SEARCH("保有中",BC898)))</formula>
    </cfRule>
  </conditionalFormatting>
  <conditionalFormatting sqref="BC898">
    <cfRule type="containsText" dxfId="7800" priority="9006" operator="containsText" text="賃借中">
      <formula>NOT(ISERROR(SEARCH("賃借中",BC898)))</formula>
    </cfRule>
  </conditionalFormatting>
  <conditionalFormatting sqref="BC898">
    <cfRule type="cellIs" dxfId="7799" priority="9005" operator="equal">
      <formula>0</formula>
    </cfRule>
  </conditionalFormatting>
  <conditionalFormatting sqref="Y898">
    <cfRule type="containsText" dxfId="7798" priority="9003" operator="containsText" text="賃借中">
      <formula>NOT(ISERROR(SEARCH("賃借中",Y898)))</formula>
    </cfRule>
    <cfRule type="containsText" dxfId="7797" priority="9004" operator="containsText" text="保有中">
      <formula>NOT(ISERROR(SEARCH("保有中",Y898)))</formula>
    </cfRule>
  </conditionalFormatting>
  <conditionalFormatting sqref="AC898">
    <cfRule type="containsText" dxfId="7796" priority="8999" operator="containsText" text="申込取消">
      <formula>NOT(ISERROR(SEARCH("申込取消",AC898)))</formula>
    </cfRule>
    <cfRule type="containsText" dxfId="7795" priority="9000" operator="containsText" text="接続契約解除">
      <formula>NOT(ISERROR(SEARCH("接続契約解除",AC898)))</formula>
    </cfRule>
    <cfRule type="containsText" dxfId="7794" priority="9001" operator="containsText" text="【譲渡済】">
      <formula>NOT(ISERROR(SEARCH("【譲渡済】",AC898)))</formula>
    </cfRule>
    <cfRule type="containsText" dxfId="7793" priority="9002" operator="containsText" text="【支払済】">
      <formula>NOT(ISERROR(SEARCH("【支払済】",AC898)))</formula>
    </cfRule>
  </conditionalFormatting>
  <conditionalFormatting sqref="W419">
    <cfRule type="cellIs" dxfId="7792" priority="8997" operator="lessThan">
      <formula>5000001</formula>
    </cfRule>
  </conditionalFormatting>
  <conditionalFormatting sqref="AD419:AE419">
    <cfRule type="expression" dxfId="7791" priority="8996">
      <formula>$AD$1196&gt;$AE$1196</formula>
    </cfRule>
  </conditionalFormatting>
  <conditionalFormatting sqref="AM300">
    <cfRule type="cellIs" dxfId="7790" priority="8995" operator="greaterThan">
      <formula>0</formula>
    </cfRule>
  </conditionalFormatting>
  <conditionalFormatting sqref="W300">
    <cfRule type="cellIs" dxfId="7789" priority="8994" operator="lessThan">
      <formula>5000001</formula>
    </cfRule>
  </conditionalFormatting>
  <conditionalFormatting sqref="BC300">
    <cfRule type="containsText" dxfId="7788" priority="8993" operator="containsText" text="保有中">
      <formula>NOT(ISERROR(SEARCH("保有中",BC300)))</formula>
    </cfRule>
  </conditionalFormatting>
  <conditionalFormatting sqref="AN300">
    <cfRule type="cellIs" dxfId="7787" priority="8992" operator="greaterThan">
      <formula>0</formula>
    </cfRule>
  </conditionalFormatting>
  <conditionalFormatting sqref="BD300">
    <cfRule type="cellIs" dxfId="7786" priority="8974" operator="equal">
      <formula>0</formula>
    </cfRule>
    <cfRule type="containsText" dxfId="7785" priority="8989" operator="containsText" text="接続契約解除">
      <formula>NOT(ISERROR(SEARCH("接続契約解除",BD300)))</formula>
    </cfRule>
    <cfRule type="containsText" dxfId="7784" priority="8990" operator="containsText" text="【譲渡済】">
      <formula>NOT(ISERROR(SEARCH("【譲渡済】",BD300)))</formula>
    </cfRule>
    <cfRule type="containsText" dxfId="7783" priority="8991" operator="containsText" text="【支払済】">
      <formula>NOT(ISERROR(SEARCH("【支払済】",BD300)))</formula>
    </cfRule>
  </conditionalFormatting>
  <conditionalFormatting sqref="AE300 AH300">
    <cfRule type="cellIs" dxfId="7782" priority="8986" operator="equal">
      <formula>0</formula>
    </cfRule>
    <cfRule type="containsText" dxfId="7781" priority="8987" operator="containsText" text="””">
      <formula>NOT(ISERROR(SEARCH("""""",AE300)))</formula>
    </cfRule>
    <cfRule type="cellIs" dxfId="7780" priority="8988" operator="lessThan">
      <formula>42583</formula>
    </cfRule>
  </conditionalFormatting>
  <conditionalFormatting sqref="BC300">
    <cfRule type="containsText" dxfId="7779" priority="8982" operator="containsText" text="賃借中">
      <formula>NOT(ISERROR(SEARCH("賃借中",BC300)))</formula>
    </cfRule>
  </conditionalFormatting>
  <conditionalFormatting sqref="BC300">
    <cfRule type="cellIs" dxfId="7778" priority="8981" operator="equal">
      <formula>0</formula>
    </cfRule>
  </conditionalFormatting>
  <conditionalFormatting sqref="Y300:AB300">
    <cfRule type="containsText" dxfId="7777" priority="8985" operator="containsText" text="保有中">
      <formula>NOT(ISERROR(SEARCH("保有中",Y300)))</formula>
    </cfRule>
  </conditionalFormatting>
  <conditionalFormatting sqref="Y300:AB300">
    <cfRule type="containsText" dxfId="7776" priority="8984" operator="containsText" text="賃借中">
      <formula>NOT(ISERROR(SEARCH("賃借中",Y300)))</formula>
    </cfRule>
  </conditionalFormatting>
  <conditionalFormatting sqref="Y300:AB300">
    <cfRule type="cellIs" dxfId="7775" priority="8983" operator="equal">
      <formula>0</formula>
    </cfRule>
  </conditionalFormatting>
  <conditionalFormatting sqref="Y300:AB300">
    <cfRule type="containsText" dxfId="7774" priority="8979" operator="containsText" text="賃借中">
      <formula>NOT(ISERROR(SEARCH("賃借中",Y300)))</formula>
    </cfRule>
    <cfRule type="containsText" dxfId="7773" priority="8980" operator="containsText" text="保有中">
      <formula>NOT(ISERROR(SEARCH("保有中",Y300)))</formula>
    </cfRule>
  </conditionalFormatting>
  <conditionalFormatting sqref="AC300">
    <cfRule type="containsText" dxfId="7772" priority="8975" operator="containsText" text="申込取消">
      <formula>NOT(ISERROR(SEARCH("申込取消",AC300)))</formula>
    </cfRule>
    <cfRule type="containsText" dxfId="7771" priority="8976" operator="containsText" text="接続契約解除">
      <formula>NOT(ISERROR(SEARCH("接続契約解除",AC300)))</formula>
    </cfRule>
    <cfRule type="containsText" dxfId="7770" priority="8977" operator="containsText" text="【譲渡済】">
      <formula>NOT(ISERROR(SEARCH("【譲渡済】",AC300)))</formula>
    </cfRule>
    <cfRule type="containsText" dxfId="7769" priority="8978" operator="containsText" text="【支払済】">
      <formula>NOT(ISERROR(SEARCH("【支払済】",AC300)))</formula>
    </cfRule>
  </conditionalFormatting>
  <conditionalFormatting sqref="AM1205">
    <cfRule type="cellIs" dxfId="7768" priority="8973" operator="greaterThan">
      <formula>0</formula>
    </cfRule>
  </conditionalFormatting>
  <conditionalFormatting sqref="W1205:X1205">
    <cfRule type="cellIs" dxfId="7767" priority="8972" operator="lessThan">
      <formula>5000001</formula>
    </cfRule>
  </conditionalFormatting>
  <conditionalFormatting sqref="BC1205">
    <cfRule type="containsText" dxfId="7766" priority="8971" operator="containsText" text="保有中">
      <formula>NOT(ISERROR(SEARCH("保有中",BC1205)))</formula>
    </cfRule>
  </conditionalFormatting>
  <conditionalFormatting sqref="AN1205">
    <cfRule type="cellIs" dxfId="7765" priority="8970" operator="greaterThan">
      <formula>0</formula>
    </cfRule>
  </conditionalFormatting>
  <conditionalFormatting sqref="BD1205">
    <cfRule type="cellIs" dxfId="7764" priority="8955" operator="equal">
      <formula>0</formula>
    </cfRule>
    <cfRule type="containsText" dxfId="7763" priority="8967" operator="containsText" text="接続契約解除">
      <formula>NOT(ISERROR(SEARCH("接続契約解除",BD1205)))</formula>
    </cfRule>
    <cfRule type="containsText" dxfId="7762" priority="8968" operator="containsText" text="【譲渡済】">
      <formula>NOT(ISERROR(SEARCH("【譲渡済】",BD1205)))</formula>
    </cfRule>
    <cfRule type="containsText" dxfId="7761" priority="8969" operator="containsText" text="【支払済】">
      <formula>NOT(ISERROR(SEARCH("【支払済】",BD1205)))</formula>
    </cfRule>
  </conditionalFormatting>
  <conditionalFormatting sqref="AH1205 AE1205">
    <cfRule type="cellIs" dxfId="7760" priority="8964" operator="equal">
      <formula>0</formula>
    </cfRule>
    <cfRule type="containsText" dxfId="7759" priority="8965" operator="containsText" text="””">
      <formula>NOT(ISERROR(SEARCH("""""",AE1205)))</formula>
    </cfRule>
    <cfRule type="cellIs" dxfId="7758" priority="8966" operator="lessThan">
      <formula>42583</formula>
    </cfRule>
  </conditionalFormatting>
  <conditionalFormatting sqref="BC1205">
    <cfRule type="containsText" dxfId="7757" priority="8963" operator="containsText" text="賃借中">
      <formula>NOT(ISERROR(SEARCH("賃借中",BC1205)))</formula>
    </cfRule>
  </conditionalFormatting>
  <conditionalFormatting sqref="BC1205">
    <cfRule type="cellIs" dxfId="7756" priority="8962" operator="equal">
      <formula>0</formula>
    </cfRule>
  </conditionalFormatting>
  <conditionalFormatting sqref="Y1205">
    <cfRule type="containsText" dxfId="7755" priority="8960" operator="containsText" text="賃借中">
      <formula>NOT(ISERROR(SEARCH("賃借中",Y1205)))</formula>
    </cfRule>
    <cfRule type="containsText" dxfId="7754" priority="8961" operator="containsText" text="保有中">
      <formula>NOT(ISERROR(SEARCH("保有中",Y1205)))</formula>
    </cfRule>
  </conditionalFormatting>
  <conditionalFormatting sqref="AM526:AM535">
    <cfRule type="cellIs" dxfId="7753" priority="8954" operator="greaterThan">
      <formula>0</formula>
    </cfRule>
  </conditionalFormatting>
  <conditionalFormatting sqref="AM526:AM535">
    <cfRule type="cellIs" dxfId="7752" priority="8953" operator="greaterThan">
      <formula>0</formula>
    </cfRule>
  </conditionalFormatting>
  <conditionalFormatting sqref="W526:X535">
    <cfRule type="cellIs" dxfId="7751" priority="8952" operator="lessThan">
      <formula>5000001</formula>
    </cfRule>
  </conditionalFormatting>
  <conditionalFormatting sqref="AN526:AN535">
    <cfRule type="cellIs" dxfId="7750" priority="8951" operator="greaterThan">
      <formula>0</formula>
    </cfRule>
  </conditionalFormatting>
  <conditionalFormatting sqref="BD526:BD535">
    <cfRule type="cellIs" dxfId="7749" priority="8935" operator="equal">
      <formula>0</formula>
    </cfRule>
    <cfRule type="containsText" dxfId="7748" priority="8948" operator="containsText" text="接続契約解除">
      <formula>NOT(ISERROR(SEARCH("接続契約解除",BD526)))</formula>
    </cfRule>
    <cfRule type="containsText" dxfId="7747" priority="8949" operator="containsText" text="【譲渡済】">
      <formula>NOT(ISERROR(SEARCH("【譲渡済】",BD526)))</formula>
    </cfRule>
    <cfRule type="containsText" dxfId="7746" priority="8950" operator="containsText" text="【支払済】">
      <formula>NOT(ISERROR(SEARCH("【支払済】",BD526)))</formula>
    </cfRule>
  </conditionalFormatting>
  <conditionalFormatting sqref="AH526:AH535 AE526:AE535">
    <cfRule type="cellIs" dxfId="7745" priority="8945" operator="equal">
      <formula>0</formula>
    </cfRule>
    <cfRule type="containsText" dxfId="7744" priority="8946" operator="containsText" text="””">
      <formula>NOT(ISERROR(SEARCH("""""",AE526)))</formula>
    </cfRule>
    <cfRule type="cellIs" dxfId="7743" priority="8947" operator="lessThan">
      <formula>42583</formula>
    </cfRule>
  </conditionalFormatting>
  <conditionalFormatting sqref="BC526:BC535">
    <cfRule type="containsText" dxfId="7742" priority="8944" operator="containsText" text="保有中">
      <formula>NOT(ISERROR(SEARCH("保有中",BC526)))</formula>
    </cfRule>
  </conditionalFormatting>
  <conditionalFormatting sqref="BC526:BC535">
    <cfRule type="containsText" dxfId="7741" priority="8943" operator="containsText" text="賃借中">
      <formula>NOT(ISERROR(SEARCH("賃借中",BC526)))</formula>
    </cfRule>
  </conditionalFormatting>
  <conditionalFormatting sqref="BC526:BC535">
    <cfRule type="cellIs" dxfId="7740" priority="8942" operator="equal">
      <formula>0</formula>
    </cfRule>
  </conditionalFormatting>
  <conditionalFormatting sqref="Y531:Y532 AA531:AA532 Y526:Y529 AA526:AB527 AA528:AA529 Z531:Z534 AB531:AB539">
    <cfRule type="containsText" dxfId="7739" priority="8940" operator="containsText" text="賃借中">
      <formula>NOT(ISERROR(SEARCH("賃借中",Y526)))</formula>
    </cfRule>
    <cfRule type="containsText" dxfId="7738" priority="8941" operator="containsText" text="保有中">
      <formula>NOT(ISERROR(SEARCH("保有中",Y526)))</formula>
    </cfRule>
  </conditionalFormatting>
  <conditionalFormatting sqref="AC526:AC533 AC535">
    <cfRule type="containsText" dxfId="7737" priority="8936" operator="containsText" text="申込取消">
      <formula>NOT(ISERROR(SEARCH("申込取消",AC526)))</formula>
    </cfRule>
    <cfRule type="containsText" dxfId="7736" priority="8937" operator="containsText" text="接続契約解除">
      <formula>NOT(ISERROR(SEARCH("接続契約解除",AC526)))</formula>
    </cfRule>
    <cfRule type="containsText" dxfId="7735" priority="8938" operator="containsText" text="【譲渡済】">
      <formula>NOT(ISERROR(SEARCH("【譲渡済】",AC526)))</formula>
    </cfRule>
    <cfRule type="containsText" dxfId="7734" priority="8939" operator="containsText" text="【支払済】">
      <formula>NOT(ISERROR(SEARCH("【支払済】",AC526)))</formula>
    </cfRule>
  </conditionalFormatting>
  <conditionalFormatting sqref="AM964">
    <cfRule type="cellIs" dxfId="7733" priority="8934" operator="greaterThan">
      <formula>0</formula>
    </cfRule>
  </conditionalFormatting>
  <conditionalFormatting sqref="W964:X964">
    <cfRule type="cellIs" dxfId="7732" priority="8933" operator="lessThan">
      <formula>5000001</formula>
    </cfRule>
  </conditionalFormatting>
  <conditionalFormatting sqref="AN964">
    <cfRule type="cellIs" dxfId="7731" priority="8932" operator="greaterThan">
      <formula>0</formula>
    </cfRule>
  </conditionalFormatting>
  <conditionalFormatting sqref="BD964">
    <cfRule type="cellIs" dxfId="7730" priority="8916" operator="equal">
      <formula>0</formula>
    </cfRule>
    <cfRule type="containsText" dxfId="7729" priority="8929" operator="containsText" text="接続契約解除">
      <formula>NOT(ISERROR(SEARCH("接続契約解除",BD964)))</formula>
    </cfRule>
    <cfRule type="containsText" dxfId="7728" priority="8930" operator="containsText" text="【譲渡済】">
      <formula>NOT(ISERROR(SEARCH("【譲渡済】",BD964)))</formula>
    </cfRule>
    <cfRule type="containsText" dxfId="7727" priority="8931" operator="containsText" text="【支払済】">
      <formula>NOT(ISERROR(SEARCH("【支払済】",BD964)))</formula>
    </cfRule>
  </conditionalFormatting>
  <conditionalFormatting sqref="AE964 AH964">
    <cfRule type="cellIs" dxfId="7726" priority="8926" operator="equal">
      <formula>0</formula>
    </cfRule>
    <cfRule type="containsText" dxfId="7725" priority="8927" operator="containsText" text="””">
      <formula>NOT(ISERROR(SEARCH("""""",AE964)))</formula>
    </cfRule>
    <cfRule type="cellIs" dxfId="7724" priority="8928" operator="lessThan">
      <formula>42583</formula>
    </cfRule>
  </conditionalFormatting>
  <conditionalFormatting sqref="BC964">
    <cfRule type="containsText" dxfId="7723" priority="8925" operator="containsText" text="保有中">
      <formula>NOT(ISERROR(SEARCH("保有中",BC964)))</formula>
    </cfRule>
  </conditionalFormatting>
  <conditionalFormatting sqref="BC964">
    <cfRule type="containsText" dxfId="7722" priority="8924" operator="containsText" text="賃借中">
      <formula>NOT(ISERROR(SEARCH("賃借中",BC964)))</formula>
    </cfRule>
  </conditionalFormatting>
  <conditionalFormatting sqref="BC964">
    <cfRule type="cellIs" dxfId="7721" priority="8923" operator="equal">
      <formula>0</formula>
    </cfRule>
  </conditionalFormatting>
  <conditionalFormatting sqref="Y964">
    <cfRule type="containsText" dxfId="7720" priority="8921" operator="containsText" text="賃借中">
      <formula>NOT(ISERROR(SEARCH("賃借中",Y964)))</formula>
    </cfRule>
    <cfRule type="containsText" dxfId="7719" priority="8922" operator="containsText" text="保有中">
      <formula>NOT(ISERROR(SEARCH("保有中",Y964)))</formula>
    </cfRule>
  </conditionalFormatting>
  <conditionalFormatting sqref="AC964">
    <cfRule type="containsText" dxfId="7718" priority="8917" operator="containsText" text="申込取消">
      <formula>NOT(ISERROR(SEARCH("申込取消",AC964)))</formula>
    </cfRule>
    <cfRule type="containsText" dxfId="7717" priority="8918" operator="containsText" text="接続契約解除">
      <formula>NOT(ISERROR(SEARCH("接続契約解除",AC964)))</formula>
    </cfRule>
    <cfRule type="containsText" dxfId="7716" priority="8919" operator="containsText" text="【譲渡済】">
      <formula>NOT(ISERROR(SEARCH("【譲渡済】",AC964)))</formula>
    </cfRule>
    <cfRule type="containsText" dxfId="7715" priority="8920" operator="containsText" text="【支払済】">
      <formula>NOT(ISERROR(SEARCH("【支払済】",AC964)))</formula>
    </cfRule>
  </conditionalFormatting>
  <conditionalFormatting sqref="AM84">
    <cfRule type="cellIs" dxfId="7714" priority="8915" operator="greaterThan">
      <formula>0</formula>
    </cfRule>
  </conditionalFormatting>
  <conditionalFormatting sqref="AM84">
    <cfRule type="cellIs" dxfId="7713" priority="8914" operator="greaterThan">
      <formula>0</formula>
    </cfRule>
  </conditionalFormatting>
  <conditionalFormatting sqref="W84:X84">
    <cfRule type="cellIs" dxfId="7712" priority="8913" operator="lessThan">
      <formula>5000001</formula>
    </cfRule>
  </conditionalFormatting>
  <conditionalFormatting sqref="AN84">
    <cfRule type="cellIs" dxfId="7711" priority="8912" operator="greaterThan">
      <formula>0</formula>
    </cfRule>
  </conditionalFormatting>
  <conditionalFormatting sqref="BD84">
    <cfRule type="cellIs" dxfId="7710" priority="8896" operator="equal">
      <formula>0</formula>
    </cfRule>
    <cfRule type="containsText" dxfId="7709" priority="8909" operator="containsText" text="接続契約解除">
      <formula>NOT(ISERROR(SEARCH("接続契約解除",BD84)))</formula>
    </cfRule>
    <cfRule type="containsText" dxfId="7708" priority="8910" operator="containsText" text="【譲渡済】">
      <formula>NOT(ISERROR(SEARCH("【譲渡済】",BD84)))</formula>
    </cfRule>
    <cfRule type="containsText" dxfId="7707" priority="8911" operator="containsText" text="【支払済】">
      <formula>NOT(ISERROR(SEARCH("【支払済】",BD84)))</formula>
    </cfRule>
  </conditionalFormatting>
  <conditionalFormatting sqref="AH84 AE84">
    <cfRule type="cellIs" dxfId="7706" priority="8906" operator="equal">
      <formula>0</formula>
    </cfRule>
    <cfRule type="containsText" dxfId="7705" priority="8907" operator="containsText" text="””">
      <formula>NOT(ISERROR(SEARCH("""""",AE84)))</formula>
    </cfRule>
    <cfRule type="cellIs" dxfId="7704" priority="8908" operator="lessThan">
      <formula>42583</formula>
    </cfRule>
  </conditionalFormatting>
  <conditionalFormatting sqref="BC84">
    <cfRule type="containsText" dxfId="7703" priority="8905" operator="containsText" text="保有中">
      <formula>NOT(ISERROR(SEARCH("保有中",BC84)))</formula>
    </cfRule>
  </conditionalFormatting>
  <conditionalFormatting sqref="BC84">
    <cfRule type="containsText" dxfId="7702" priority="8904" operator="containsText" text="賃借中">
      <formula>NOT(ISERROR(SEARCH("賃借中",BC84)))</formula>
    </cfRule>
  </conditionalFormatting>
  <conditionalFormatting sqref="BC84">
    <cfRule type="cellIs" dxfId="7701" priority="8903" operator="equal">
      <formula>0</formula>
    </cfRule>
  </conditionalFormatting>
  <conditionalFormatting sqref="Y84:AB84">
    <cfRule type="containsText" dxfId="7700" priority="8901" operator="containsText" text="賃借中">
      <formula>NOT(ISERROR(SEARCH("賃借中",Y84)))</formula>
    </cfRule>
    <cfRule type="containsText" dxfId="7699" priority="8902" operator="containsText" text="保有中">
      <formula>NOT(ISERROR(SEARCH("保有中",Y84)))</formula>
    </cfRule>
  </conditionalFormatting>
  <conditionalFormatting sqref="AC84">
    <cfRule type="containsText" dxfId="7698" priority="8897" operator="containsText" text="申込取消">
      <formula>NOT(ISERROR(SEARCH("申込取消",AC84)))</formula>
    </cfRule>
    <cfRule type="containsText" dxfId="7697" priority="8898" operator="containsText" text="接続契約解除">
      <formula>NOT(ISERROR(SEARCH("接続契約解除",AC84)))</formula>
    </cfRule>
    <cfRule type="containsText" dxfId="7696" priority="8899" operator="containsText" text="【譲渡済】">
      <formula>NOT(ISERROR(SEARCH("【譲渡済】",AC84)))</formula>
    </cfRule>
    <cfRule type="containsText" dxfId="7695" priority="8900" operator="containsText" text="【支払済】">
      <formula>NOT(ISERROR(SEARCH("【支払済】",AC84)))</formula>
    </cfRule>
  </conditionalFormatting>
  <conditionalFormatting sqref="AM729">
    <cfRule type="cellIs" dxfId="7694" priority="8895" operator="greaterThan">
      <formula>0</formula>
    </cfRule>
  </conditionalFormatting>
  <conditionalFormatting sqref="AM729">
    <cfRule type="cellIs" dxfId="7693" priority="8894" operator="greaterThan">
      <formula>0</formula>
    </cfRule>
  </conditionalFormatting>
  <conditionalFormatting sqref="W729:X729">
    <cfRule type="cellIs" dxfId="7692" priority="8893" operator="lessThan">
      <formula>5000001</formula>
    </cfRule>
  </conditionalFormatting>
  <conditionalFormatting sqref="AN729">
    <cfRule type="cellIs" dxfId="7691" priority="8892" operator="greaterThan">
      <formula>0</formula>
    </cfRule>
  </conditionalFormatting>
  <conditionalFormatting sqref="BD729">
    <cfRule type="cellIs" dxfId="7690" priority="8876" operator="equal">
      <formula>0</formula>
    </cfRule>
    <cfRule type="containsText" dxfId="7689" priority="8889" operator="containsText" text="接続契約解除">
      <formula>NOT(ISERROR(SEARCH("接続契約解除",BD729)))</formula>
    </cfRule>
    <cfRule type="containsText" dxfId="7688" priority="8890" operator="containsText" text="【譲渡済】">
      <formula>NOT(ISERROR(SEARCH("【譲渡済】",BD729)))</formula>
    </cfRule>
    <cfRule type="containsText" dxfId="7687" priority="8891" operator="containsText" text="【支払済】">
      <formula>NOT(ISERROR(SEARCH("【支払済】",BD729)))</formula>
    </cfRule>
  </conditionalFormatting>
  <conditionalFormatting sqref="AH729 AE729">
    <cfRule type="cellIs" dxfId="7686" priority="8886" operator="equal">
      <formula>0</formula>
    </cfRule>
    <cfRule type="containsText" dxfId="7685" priority="8887" operator="containsText" text="””">
      <formula>NOT(ISERROR(SEARCH("""""",AE729)))</formula>
    </cfRule>
    <cfRule type="cellIs" dxfId="7684" priority="8888" operator="lessThan">
      <formula>42583</formula>
    </cfRule>
  </conditionalFormatting>
  <conditionalFormatting sqref="BC729">
    <cfRule type="containsText" dxfId="7683" priority="8885" operator="containsText" text="保有中">
      <formula>NOT(ISERROR(SEARCH("保有中",BC729)))</formula>
    </cfRule>
  </conditionalFormatting>
  <conditionalFormatting sqref="BC729">
    <cfRule type="containsText" dxfId="7682" priority="8884" operator="containsText" text="賃借中">
      <formula>NOT(ISERROR(SEARCH("賃借中",BC729)))</formula>
    </cfRule>
  </conditionalFormatting>
  <conditionalFormatting sqref="BC729">
    <cfRule type="cellIs" dxfId="7681" priority="8883" operator="equal">
      <formula>0</formula>
    </cfRule>
  </conditionalFormatting>
  <conditionalFormatting sqref="Y729">
    <cfRule type="containsText" dxfId="7680" priority="8881" operator="containsText" text="賃借中">
      <formula>NOT(ISERROR(SEARCH("賃借中",Y729)))</formula>
    </cfRule>
    <cfRule type="containsText" dxfId="7679" priority="8882" operator="containsText" text="保有中">
      <formula>NOT(ISERROR(SEARCH("保有中",Y729)))</formula>
    </cfRule>
  </conditionalFormatting>
  <conditionalFormatting sqref="AC729">
    <cfRule type="containsText" dxfId="7678" priority="8877" operator="containsText" text="申込取消">
      <formula>NOT(ISERROR(SEARCH("申込取消",AC729)))</formula>
    </cfRule>
    <cfRule type="containsText" dxfId="7677" priority="8878" operator="containsText" text="接続契約解除">
      <formula>NOT(ISERROR(SEARCH("接続契約解除",AC729)))</formula>
    </cfRule>
    <cfRule type="containsText" dxfId="7676" priority="8879" operator="containsText" text="【譲渡済】">
      <formula>NOT(ISERROR(SEARCH("【譲渡済】",AC729)))</formula>
    </cfRule>
    <cfRule type="containsText" dxfId="7675" priority="8880" operator="containsText" text="【支払済】">
      <formula>NOT(ISERROR(SEARCH("【支払済】",AC729)))</formula>
    </cfRule>
  </conditionalFormatting>
  <conditionalFormatting sqref="AM734">
    <cfRule type="cellIs" dxfId="7674" priority="8875" operator="greaterThan">
      <formula>0</formula>
    </cfRule>
  </conditionalFormatting>
  <conditionalFormatting sqref="AM734">
    <cfRule type="cellIs" dxfId="7673" priority="8874" operator="greaterThan">
      <formula>0</formula>
    </cfRule>
  </conditionalFormatting>
  <conditionalFormatting sqref="W734:X734 X733:X735">
    <cfRule type="cellIs" dxfId="7672" priority="8873" operator="lessThan">
      <formula>5000001</formula>
    </cfRule>
  </conditionalFormatting>
  <conditionalFormatting sqref="AN734">
    <cfRule type="cellIs" dxfId="7671" priority="8872" operator="greaterThan">
      <formula>0</formula>
    </cfRule>
  </conditionalFormatting>
  <conditionalFormatting sqref="BD734">
    <cfRule type="cellIs" dxfId="7670" priority="8856" operator="equal">
      <formula>0</formula>
    </cfRule>
    <cfRule type="containsText" dxfId="7669" priority="8869" operator="containsText" text="接続契約解除">
      <formula>NOT(ISERROR(SEARCH("接続契約解除",BD734)))</formula>
    </cfRule>
    <cfRule type="containsText" dxfId="7668" priority="8870" operator="containsText" text="【譲渡済】">
      <formula>NOT(ISERROR(SEARCH("【譲渡済】",BD734)))</formula>
    </cfRule>
    <cfRule type="containsText" dxfId="7667" priority="8871" operator="containsText" text="【支払済】">
      <formula>NOT(ISERROR(SEARCH("【支払済】",BD734)))</formula>
    </cfRule>
  </conditionalFormatting>
  <conditionalFormatting sqref="AH734 AE734">
    <cfRule type="cellIs" dxfId="7666" priority="8866" operator="equal">
      <formula>0</formula>
    </cfRule>
    <cfRule type="containsText" dxfId="7665" priority="8867" operator="containsText" text="””">
      <formula>NOT(ISERROR(SEARCH("""""",AE734)))</formula>
    </cfRule>
    <cfRule type="cellIs" dxfId="7664" priority="8868" operator="lessThan">
      <formula>42583</formula>
    </cfRule>
  </conditionalFormatting>
  <conditionalFormatting sqref="BC734">
    <cfRule type="containsText" dxfId="7663" priority="8865" operator="containsText" text="保有中">
      <formula>NOT(ISERROR(SEARCH("保有中",BC734)))</formula>
    </cfRule>
  </conditionalFormatting>
  <conditionalFormatting sqref="BC734">
    <cfRule type="containsText" dxfId="7662" priority="8864" operator="containsText" text="賃借中">
      <formula>NOT(ISERROR(SEARCH("賃借中",BC734)))</formula>
    </cfRule>
  </conditionalFormatting>
  <conditionalFormatting sqref="BC734">
    <cfRule type="cellIs" dxfId="7661" priority="8863" operator="equal">
      <formula>0</formula>
    </cfRule>
  </conditionalFormatting>
  <conditionalFormatting sqref="Y734:AB734 Z735:AB735">
    <cfRule type="containsText" dxfId="7660" priority="8861" operator="containsText" text="賃借中">
      <formula>NOT(ISERROR(SEARCH("賃借中",Y734)))</formula>
    </cfRule>
    <cfRule type="containsText" dxfId="7659" priority="8862" operator="containsText" text="保有中">
      <formula>NOT(ISERROR(SEARCH("保有中",Y734)))</formula>
    </cfRule>
  </conditionalFormatting>
  <conditionalFormatting sqref="AC734">
    <cfRule type="containsText" dxfId="7658" priority="8857" operator="containsText" text="申込取消">
      <formula>NOT(ISERROR(SEARCH("申込取消",AC734)))</formula>
    </cfRule>
    <cfRule type="containsText" dxfId="7657" priority="8858" operator="containsText" text="接続契約解除">
      <formula>NOT(ISERROR(SEARCH("接続契約解除",AC734)))</formula>
    </cfRule>
    <cfRule type="containsText" dxfId="7656" priority="8859" operator="containsText" text="【譲渡済】">
      <formula>NOT(ISERROR(SEARCH("【譲渡済】",AC734)))</formula>
    </cfRule>
    <cfRule type="containsText" dxfId="7655" priority="8860" operator="containsText" text="【支払済】">
      <formula>NOT(ISERROR(SEARCH("【支払済】",AC734)))</formula>
    </cfRule>
  </conditionalFormatting>
  <conditionalFormatting sqref="AM889">
    <cfRule type="cellIs" dxfId="7654" priority="8855" operator="greaterThan">
      <formula>0</formula>
    </cfRule>
  </conditionalFormatting>
  <conditionalFormatting sqref="W889:X889">
    <cfRule type="cellIs" dxfId="7653" priority="8854" operator="lessThan">
      <formula>5000001</formula>
    </cfRule>
  </conditionalFormatting>
  <conditionalFormatting sqref="AN889">
    <cfRule type="cellIs" dxfId="7652" priority="8853" operator="greaterThan">
      <formula>0</formula>
    </cfRule>
  </conditionalFormatting>
  <conditionalFormatting sqref="BD889">
    <cfRule type="cellIs" dxfId="7651" priority="8837" operator="equal">
      <formula>0</formula>
    </cfRule>
    <cfRule type="containsText" dxfId="7650" priority="8850" operator="containsText" text="接続契約解除">
      <formula>NOT(ISERROR(SEARCH("接続契約解除",BD889)))</formula>
    </cfRule>
    <cfRule type="containsText" dxfId="7649" priority="8851" operator="containsText" text="【譲渡済】">
      <formula>NOT(ISERROR(SEARCH("【譲渡済】",BD889)))</formula>
    </cfRule>
    <cfRule type="containsText" dxfId="7648" priority="8852" operator="containsText" text="【支払済】">
      <formula>NOT(ISERROR(SEARCH("【支払済】",BD889)))</formula>
    </cfRule>
  </conditionalFormatting>
  <conditionalFormatting sqref="AH889 AE889">
    <cfRule type="cellIs" dxfId="7647" priority="8847" operator="equal">
      <formula>0</formula>
    </cfRule>
    <cfRule type="containsText" dxfId="7646" priority="8848" operator="containsText" text="””">
      <formula>NOT(ISERROR(SEARCH("""""",AE889)))</formula>
    </cfRule>
    <cfRule type="cellIs" dxfId="7645" priority="8849" operator="lessThan">
      <formula>42583</formula>
    </cfRule>
  </conditionalFormatting>
  <conditionalFormatting sqref="BC889">
    <cfRule type="containsText" dxfId="7644" priority="8846" operator="containsText" text="保有中">
      <formula>NOT(ISERROR(SEARCH("保有中",BC889)))</formula>
    </cfRule>
  </conditionalFormatting>
  <conditionalFormatting sqref="BC889">
    <cfRule type="containsText" dxfId="7643" priority="8845" operator="containsText" text="賃借中">
      <formula>NOT(ISERROR(SEARCH("賃借中",BC889)))</formula>
    </cfRule>
  </conditionalFormatting>
  <conditionalFormatting sqref="BC889">
    <cfRule type="cellIs" dxfId="7642" priority="8844" operator="equal">
      <formula>0</formula>
    </cfRule>
  </conditionalFormatting>
  <conditionalFormatting sqref="Y889 AB889:AB894">
    <cfRule type="containsText" dxfId="7641" priority="8842" operator="containsText" text="賃借中">
      <formula>NOT(ISERROR(SEARCH("賃借中",Y889)))</formula>
    </cfRule>
    <cfRule type="containsText" dxfId="7640" priority="8843" operator="containsText" text="保有中">
      <formula>NOT(ISERROR(SEARCH("保有中",Y889)))</formula>
    </cfRule>
  </conditionalFormatting>
  <conditionalFormatting sqref="AC889">
    <cfRule type="containsText" dxfId="7639" priority="8838" operator="containsText" text="申込取消">
      <formula>NOT(ISERROR(SEARCH("申込取消",AC889)))</formula>
    </cfRule>
    <cfRule type="containsText" dxfId="7638" priority="8839" operator="containsText" text="接続契約解除">
      <formula>NOT(ISERROR(SEARCH("接続契約解除",AC889)))</formula>
    </cfRule>
    <cfRule type="containsText" dxfId="7637" priority="8840" operator="containsText" text="【譲渡済】">
      <formula>NOT(ISERROR(SEARCH("【譲渡済】",AC889)))</formula>
    </cfRule>
    <cfRule type="containsText" dxfId="7636" priority="8841" operator="containsText" text="【支払済】">
      <formula>NOT(ISERROR(SEARCH("【支払済】",AC889)))</formula>
    </cfRule>
  </conditionalFormatting>
  <conditionalFormatting sqref="AM890">
    <cfRule type="cellIs" dxfId="7635" priority="8836" operator="greaterThan">
      <formula>0</formula>
    </cfRule>
  </conditionalFormatting>
  <conditionalFormatting sqref="W890">
    <cfRule type="cellIs" dxfId="7634" priority="8835" operator="lessThan">
      <formula>5000001</formula>
    </cfRule>
  </conditionalFormatting>
  <conditionalFormatting sqref="AN890">
    <cfRule type="cellIs" dxfId="7633" priority="8834" operator="greaterThan">
      <formula>0</formula>
    </cfRule>
  </conditionalFormatting>
  <conditionalFormatting sqref="BD890">
    <cfRule type="cellIs" dxfId="7632" priority="8818" operator="equal">
      <formula>0</formula>
    </cfRule>
    <cfRule type="containsText" dxfId="7631" priority="8831" operator="containsText" text="接続契約解除">
      <formula>NOT(ISERROR(SEARCH("接続契約解除",BD890)))</formula>
    </cfRule>
    <cfRule type="containsText" dxfId="7630" priority="8832" operator="containsText" text="【譲渡済】">
      <formula>NOT(ISERROR(SEARCH("【譲渡済】",BD890)))</formula>
    </cfRule>
    <cfRule type="containsText" dxfId="7629" priority="8833" operator="containsText" text="【支払済】">
      <formula>NOT(ISERROR(SEARCH("【支払済】",BD890)))</formula>
    </cfRule>
  </conditionalFormatting>
  <conditionalFormatting sqref="AH890 AE890">
    <cfRule type="cellIs" dxfId="7628" priority="8828" operator="equal">
      <formula>0</formula>
    </cfRule>
    <cfRule type="containsText" dxfId="7627" priority="8829" operator="containsText" text="””">
      <formula>NOT(ISERROR(SEARCH("""""",AE890)))</formula>
    </cfRule>
    <cfRule type="cellIs" dxfId="7626" priority="8830" operator="lessThan">
      <formula>42583</formula>
    </cfRule>
  </conditionalFormatting>
  <conditionalFormatting sqref="BC890">
    <cfRule type="containsText" dxfId="7625" priority="8827" operator="containsText" text="保有中">
      <formula>NOT(ISERROR(SEARCH("保有中",BC890)))</formula>
    </cfRule>
  </conditionalFormatting>
  <conditionalFormatting sqref="BC890">
    <cfRule type="containsText" dxfId="7624" priority="8826" operator="containsText" text="賃借中">
      <formula>NOT(ISERROR(SEARCH("賃借中",BC890)))</formula>
    </cfRule>
  </conditionalFormatting>
  <conditionalFormatting sqref="BC890">
    <cfRule type="cellIs" dxfId="7623" priority="8825" operator="equal">
      <formula>0</formula>
    </cfRule>
  </conditionalFormatting>
  <conditionalFormatting sqref="Y890">
    <cfRule type="containsText" dxfId="7622" priority="8823" operator="containsText" text="賃借中">
      <formula>NOT(ISERROR(SEARCH("賃借中",Y890)))</formula>
    </cfRule>
    <cfRule type="containsText" dxfId="7621" priority="8824" operator="containsText" text="保有中">
      <formula>NOT(ISERROR(SEARCH("保有中",Y890)))</formula>
    </cfRule>
  </conditionalFormatting>
  <conditionalFormatting sqref="AM927">
    <cfRule type="cellIs" dxfId="7620" priority="8817" operator="greaterThan">
      <formula>0</formula>
    </cfRule>
  </conditionalFormatting>
  <conditionalFormatting sqref="W927">
    <cfRule type="cellIs" dxfId="7619" priority="8816" operator="lessThan">
      <formula>5000001</formula>
    </cfRule>
  </conditionalFormatting>
  <conditionalFormatting sqref="AN927">
    <cfRule type="cellIs" dxfId="7618" priority="8815" operator="greaterThan">
      <formula>0</formula>
    </cfRule>
  </conditionalFormatting>
  <conditionalFormatting sqref="BD927">
    <cfRule type="cellIs" dxfId="7617" priority="8799" operator="equal">
      <formula>0</formula>
    </cfRule>
    <cfRule type="containsText" dxfId="7616" priority="8812" operator="containsText" text="接続契約解除">
      <formula>NOT(ISERROR(SEARCH("接続契約解除",BD927)))</formula>
    </cfRule>
    <cfRule type="containsText" dxfId="7615" priority="8813" operator="containsText" text="【譲渡済】">
      <formula>NOT(ISERROR(SEARCH("【譲渡済】",BD927)))</formula>
    </cfRule>
    <cfRule type="containsText" dxfId="7614" priority="8814" operator="containsText" text="【支払済】">
      <formula>NOT(ISERROR(SEARCH("【支払済】",BD927)))</formula>
    </cfRule>
  </conditionalFormatting>
  <conditionalFormatting sqref="AE927 AH927">
    <cfRule type="cellIs" dxfId="7613" priority="8809" operator="equal">
      <formula>0</formula>
    </cfRule>
    <cfRule type="containsText" dxfId="7612" priority="8810" operator="containsText" text="””">
      <formula>NOT(ISERROR(SEARCH("""""",AE927)))</formula>
    </cfRule>
    <cfRule type="cellIs" dxfId="7611" priority="8811" operator="lessThan">
      <formula>42583</formula>
    </cfRule>
  </conditionalFormatting>
  <conditionalFormatting sqref="BC927">
    <cfRule type="containsText" dxfId="7610" priority="8808" operator="containsText" text="保有中">
      <formula>NOT(ISERROR(SEARCH("保有中",BC927)))</formula>
    </cfRule>
  </conditionalFormatting>
  <conditionalFormatting sqref="BC927">
    <cfRule type="containsText" dxfId="7609" priority="8807" operator="containsText" text="賃借中">
      <formula>NOT(ISERROR(SEARCH("賃借中",BC927)))</formula>
    </cfRule>
  </conditionalFormatting>
  <conditionalFormatting sqref="BC927">
    <cfRule type="cellIs" dxfId="7608" priority="8806" operator="equal">
      <formula>0</formula>
    </cfRule>
  </conditionalFormatting>
  <conditionalFormatting sqref="Y927">
    <cfRule type="containsText" dxfId="7607" priority="8804" operator="containsText" text="賃借中">
      <formula>NOT(ISERROR(SEARCH("賃借中",Y927)))</formula>
    </cfRule>
    <cfRule type="containsText" dxfId="7606" priority="8805" operator="containsText" text="保有中">
      <formula>NOT(ISERROR(SEARCH("保有中",Y927)))</formula>
    </cfRule>
  </conditionalFormatting>
  <conditionalFormatting sqref="AC927">
    <cfRule type="containsText" dxfId="7605" priority="8800" operator="containsText" text="申込取消">
      <formula>NOT(ISERROR(SEARCH("申込取消",AC927)))</formula>
    </cfRule>
    <cfRule type="containsText" dxfId="7604" priority="8801" operator="containsText" text="接続契約解除">
      <formula>NOT(ISERROR(SEARCH("接続契約解除",AC927)))</formula>
    </cfRule>
    <cfRule type="containsText" dxfId="7603" priority="8802" operator="containsText" text="【譲渡済】">
      <formula>NOT(ISERROR(SEARCH("【譲渡済】",AC927)))</formula>
    </cfRule>
    <cfRule type="containsText" dxfId="7602" priority="8803" operator="containsText" text="【支払済】">
      <formula>NOT(ISERROR(SEARCH("【支払済】",AC927)))</formula>
    </cfRule>
  </conditionalFormatting>
  <conditionalFormatting sqref="AM955:AM956">
    <cfRule type="cellIs" dxfId="7601" priority="8798" operator="greaterThan">
      <formula>0</formula>
    </cfRule>
  </conditionalFormatting>
  <conditionalFormatting sqref="W955:X956">
    <cfRule type="cellIs" dxfId="7600" priority="8797" operator="lessThan">
      <formula>5000001</formula>
    </cfRule>
  </conditionalFormatting>
  <conditionalFormatting sqref="AN955:AN956">
    <cfRule type="cellIs" dxfId="7599" priority="8796" operator="greaterThan">
      <formula>0</formula>
    </cfRule>
  </conditionalFormatting>
  <conditionalFormatting sqref="BD955:BD956">
    <cfRule type="cellIs" dxfId="7598" priority="8780" operator="equal">
      <formula>0</formula>
    </cfRule>
    <cfRule type="containsText" dxfId="7597" priority="8793" operator="containsText" text="接続契約解除">
      <formula>NOT(ISERROR(SEARCH("接続契約解除",BD955)))</formula>
    </cfRule>
    <cfRule type="containsText" dxfId="7596" priority="8794" operator="containsText" text="【譲渡済】">
      <formula>NOT(ISERROR(SEARCH("【譲渡済】",BD955)))</formula>
    </cfRule>
    <cfRule type="containsText" dxfId="7595" priority="8795" operator="containsText" text="【支払済】">
      <formula>NOT(ISERROR(SEARCH("【支払済】",BD955)))</formula>
    </cfRule>
  </conditionalFormatting>
  <conditionalFormatting sqref="AH955:AH956 AE955:AE956">
    <cfRule type="cellIs" dxfId="7594" priority="8790" operator="equal">
      <formula>0</formula>
    </cfRule>
    <cfRule type="containsText" dxfId="7593" priority="8791" operator="containsText" text="””">
      <formula>NOT(ISERROR(SEARCH("""""",AE955)))</formula>
    </cfRule>
    <cfRule type="cellIs" dxfId="7592" priority="8792" operator="lessThan">
      <formula>42583</formula>
    </cfRule>
  </conditionalFormatting>
  <conditionalFormatting sqref="BC955:BC956">
    <cfRule type="containsText" dxfId="7591" priority="8789" operator="containsText" text="保有中">
      <formula>NOT(ISERROR(SEARCH("保有中",BC955)))</formula>
    </cfRule>
  </conditionalFormatting>
  <conditionalFormatting sqref="BC955:BC956">
    <cfRule type="containsText" dxfId="7590" priority="8788" operator="containsText" text="賃借中">
      <formula>NOT(ISERROR(SEARCH("賃借中",BC955)))</formula>
    </cfRule>
  </conditionalFormatting>
  <conditionalFormatting sqref="BC955:BC956">
    <cfRule type="cellIs" dxfId="7589" priority="8787" operator="equal">
      <formula>0</formula>
    </cfRule>
  </conditionalFormatting>
  <conditionalFormatting sqref="Y955:Y956">
    <cfRule type="containsText" dxfId="7588" priority="8785" operator="containsText" text="賃借中">
      <formula>NOT(ISERROR(SEARCH("賃借中",Y955)))</formula>
    </cfRule>
    <cfRule type="containsText" dxfId="7587" priority="8786" operator="containsText" text="保有中">
      <formula>NOT(ISERROR(SEARCH("保有中",Y955)))</formula>
    </cfRule>
  </conditionalFormatting>
  <conditionalFormatting sqref="AC955:AC956">
    <cfRule type="containsText" dxfId="7586" priority="8781" operator="containsText" text="申込取消">
      <formula>NOT(ISERROR(SEARCH("申込取消",AC955)))</formula>
    </cfRule>
    <cfRule type="containsText" dxfId="7585" priority="8782" operator="containsText" text="接続契約解除">
      <formula>NOT(ISERROR(SEARCH("接続契約解除",AC955)))</formula>
    </cfRule>
    <cfRule type="containsText" dxfId="7584" priority="8783" operator="containsText" text="【譲渡済】">
      <formula>NOT(ISERROR(SEARCH("【譲渡済】",AC955)))</formula>
    </cfRule>
    <cfRule type="containsText" dxfId="7583" priority="8784" operator="containsText" text="【支払済】">
      <formula>NOT(ISERROR(SEARCH("【支払済】",AC955)))</formula>
    </cfRule>
  </conditionalFormatting>
  <conditionalFormatting sqref="AM754">
    <cfRule type="cellIs" dxfId="7582" priority="8779" operator="greaterThan">
      <formula>0</formula>
    </cfRule>
  </conditionalFormatting>
  <conditionalFormatting sqref="W754:X754">
    <cfRule type="cellIs" dxfId="7581" priority="8778" operator="lessThan">
      <formula>5000001</formula>
    </cfRule>
  </conditionalFormatting>
  <conditionalFormatting sqref="AN754">
    <cfRule type="cellIs" dxfId="7580" priority="8777" operator="greaterThan">
      <formula>0</formula>
    </cfRule>
  </conditionalFormatting>
  <conditionalFormatting sqref="BD754">
    <cfRule type="cellIs" dxfId="7579" priority="8758" operator="equal">
      <formula>0</formula>
    </cfRule>
    <cfRule type="containsText" dxfId="7578" priority="8774" operator="containsText" text="接続契約解除">
      <formula>NOT(ISERROR(SEARCH("接続契約解除",BD754)))</formula>
    </cfRule>
    <cfRule type="containsText" dxfId="7577" priority="8775" operator="containsText" text="【譲渡済】">
      <formula>NOT(ISERROR(SEARCH("【譲渡済】",BD754)))</formula>
    </cfRule>
    <cfRule type="containsText" dxfId="7576" priority="8776" operator="containsText" text="【支払済】">
      <formula>NOT(ISERROR(SEARCH("【支払済】",BD754)))</formula>
    </cfRule>
  </conditionalFormatting>
  <conditionalFormatting sqref="AH754 AE754">
    <cfRule type="cellIs" dxfId="7575" priority="8771" operator="equal">
      <formula>0</formula>
    </cfRule>
    <cfRule type="containsText" dxfId="7574" priority="8772" operator="containsText" text="””">
      <formula>NOT(ISERROR(SEARCH("""""",AE754)))</formula>
    </cfRule>
    <cfRule type="cellIs" dxfId="7573" priority="8773" operator="lessThan">
      <formula>42583</formula>
    </cfRule>
  </conditionalFormatting>
  <conditionalFormatting sqref="Y754">
    <cfRule type="containsText" dxfId="7572" priority="8770" operator="containsText" text="保有中">
      <formula>NOT(ISERROR(SEARCH("保有中",Y754)))</formula>
    </cfRule>
  </conditionalFormatting>
  <conditionalFormatting sqref="Y754">
    <cfRule type="containsText" dxfId="7571" priority="8769" operator="containsText" text="賃借中">
      <formula>NOT(ISERROR(SEARCH("賃借中",Y754)))</formula>
    </cfRule>
  </conditionalFormatting>
  <conditionalFormatting sqref="Y754">
    <cfRule type="cellIs" dxfId="7570" priority="8768" operator="equal">
      <formula>0</formula>
    </cfRule>
  </conditionalFormatting>
  <conditionalFormatting sqref="BC754">
    <cfRule type="containsText" dxfId="7569" priority="8767" operator="containsText" text="保有中">
      <formula>NOT(ISERROR(SEARCH("保有中",BC754)))</formula>
    </cfRule>
  </conditionalFormatting>
  <conditionalFormatting sqref="BC754">
    <cfRule type="containsText" dxfId="7568" priority="8766" operator="containsText" text="賃借中">
      <formula>NOT(ISERROR(SEARCH("賃借中",BC754)))</formula>
    </cfRule>
  </conditionalFormatting>
  <conditionalFormatting sqref="BC754">
    <cfRule type="cellIs" dxfId="7567" priority="8765" operator="equal">
      <formula>0</formula>
    </cfRule>
  </conditionalFormatting>
  <conditionalFormatting sqref="Y754">
    <cfRule type="containsText" dxfId="7566" priority="8763" operator="containsText" text="賃借中">
      <formula>NOT(ISERROR(SEARCH("賃借中",Y754)))</formula>
    </cfRule>
    <cfRule type="containsText" dxfId="7565" priority="8764" operator="containsText" text="保有中">
      <formula>NOT(ISERROR(SEARCH("保有中",Y754)))</formula>
    </cfRule>
  </conditionalFormatting>
  <conditionalFormatting sqref="AC754">
    <cfRule type="containsText" dxfId="7564" priority="8759" operator="containsText" text="申込取消">
      <formula>NOT(ISERROR(SEARCH("申込取消",AC754)))</formula>
    </cfRule>
    <cfRule type="containsText" dxfId="7563" priority="8760" operator="containsText" text="接続契約解除">
      <formula>NOT(ISERROR(SEARCH("接続契約解除",AC754)))</formula>
    </cfRule>
    <cfRule type="containsText" dxfId="7562" priority="8761" operator="containsText" text="【譲渡済】">
      <formula>NOT(ISERROR(SEARCH("【譲渡済】",AC754)))</formula>
    </cfRule>
    <cfRule type="containsText" dxfId="7561" priority="8762" operator="containsText" text="【支払済】">
      <formula>NOT(ISERROR(SEARCH("【支払済】",AC754)))</formula>
    </cfRule>
  </conditionalFormatting>
  <conditionalFormatting sqref="AM221">
    <cfRule type="cellIs" dxfId="7560" priority="8757" operator="greaterThan">
      <formula>0</formula>
    </cfRule>
  </conditionalFormatting>
  <conditionalFormatting sqref="W221:X221">
    <cfRule type="cellIs" dxfId="7559" priority="8756" operator="lessThan">
      <formula>5000001</formula>
    </cfRule>
  </conditionalFormatting>
  <conditionalFormatting sqref="BC221">
    <cfRule type="containsText" dxfId="7558" priority="8755" operator="containsText" text="保有中">
      <formula>NOT(ISERROR(SEARCH("保有中",BC221)))</formula>
    </cfRule>
  </conditionalFormatting>
  <conditionalFormatting sqref="AN221">
    <cfRule type="cellIs" dxfId="7557" priority="8754" operator="greaterThan">
      <formula>0</formula>
    </cfRule>
  </conditionalFormatting>
  <conditionalFormatting sqref="BD221">
    <cfRule type="cellIs" dxfId="7556" priority="8739" operator="equal">
      <formula>0</formula>
    </cfRule>
    <cfRule type="containsText" dxfId="7555" priority="8751" operator="containsText" text="接続契約解除">
      <formula>NOT(ISERROR(SEARCH("接続契約解除",BD221)))</formula>
    </cfRule>
    <cfRule type="containsText" dxfId="7554" priority="8752" operator="containsText" text="【譲渡済】">
      <formula>NOT(ISERROR(SEARCH("【譲渡済】",BD221)))</formula>
    </cfRule>
    <cfRule type="containsText" dxfId="7553" priority="8753" operator="containsText" text="【支払済】">
      <formula>NOT(ISERROR(SEARCH("【支払済】",BD221)))</formula>
    </cfRule>
  </conditionalFormatting>
  <conditionalFormatting sqref="AE221 AH221">
    <cfRule type="cellIs" dxfId="7552" priority="8748" operator="equal">
      <formula>0</formula>
    </cfRule>
    <cfRule type="containsText" dxfId="7551" priority="8749" operator="containsText" text="””">
      <formula>NOT(ISERROR(SEARCH("""""",AE221)))</formula>
    </cfRule>
    <cfRule type="cellIs" dxfId="7550" priority="8750" operator="lessThan">
      <formula>42583</formula>
    </cfRule>
  </conditionalFormatting>
  <conditionalFormatting sqref="BC221">
    <cfRule type="containsText" dxfId="7549" priority="8747" operator="containsText" text="賃借中">
      <formula>NOT(ISERROR(SEARCH("賃借中",BC221)))</formula>
    </cfRule>
  </conditionalFormatting>
  <conditionalFormatting sqref="BC221">
    <cfRule type="cellIs" dxfId="7548" priority="8746" operator="equal">
      <formula>0</formula>
    </cfRule>
  </conditionalFormatting>
  <conditionalFormatting sqref="Y221:AB221">
    <cfRule type="containsText" dxfId="7547" priority="8744" operator="containsText" text="賃借中">
      <formula>NOT(ISERROR(SEARCH("賃借中",Y221)))</formula>
    </cfRule>
    <cfRule type="containsText" dxfId="7546" priority="8745" operator="containsText" text="保有中">
      <formula>NOT(ISERROR(SEARCH("保有中",Y221)))</formula>
    </cfRule>
  </conditionalFormatting>
  <conditionalFormatting sqref="AC221">
    <cfRule type="containsText" dxfId="7545" priority="8740" operator="containsText" text="申込取消">
      <formula>NOT(ISERROR(SEARCH("申込取消",AC221)))</formula>
    </cfRule>
    <cfRule type="containsText" dxfId="7544" priority="8741" operator="containsText" text="接続契約解除">
      <formula>NOT(ISERROR(SEARCH("接続契約解除",AC221)))</formula>
    </cfRule>
    <cfRule type="containsText" dxfId="7543" priority="8742" operator="containsText" text="【譲渡済】">
      <formula>NOT(ISERROR(SEARCH("【譲渡済】",AC221)))</formula>
    </cfRule>
    <cfRule type="containsText" dxfId="7542" priority="8743" operator="containsText" text="【支払済】">
      <formula>NOT(ISERROR(SEARCH("【支払済】",AC221)))</formula>
    </cfRule>
  </conditionalFormatting>
  <conditionalFormatting sqref="AM219">
    <cfRule type="cellIs" dxfId="7541" priority="8738" operator="greaterThan">
      <formula>0</formula>
    </cfRule>
  </conditionalFormatting>
  <conditionalFormatting sqref="W219">
    <cfRule type="cellIs" dxfId="7540" priority="8737" operator="lessThan">
      <formula>5000001</formula>
    </cfRule>
  </conditionalFormatting>
  <conditionalFormatting sqref="BC219">
    <cfRule type="containsText" dxfId="7539" priority="8736" operator="containsText" text="保有中">
      <formula>NOT(ISERROR(SEARCH("保有中",BC219)))</formula>
    </cfRule>
  </conditionalFormatting>
  <conditionalFormatting sqref="AN219">
    <cfRule type="cellIs" dxfId="7538" priority="8735" operator="greaterThan">
      <formula>0</formula>
    </cfRule>
  </conditionalFormatting>
  <conditionalFormatting sqref="BD219">
    <cfRule type="cellIs" dxfId="7537" priority="8720" operator="equal">
      <formula>0</formula>
    </cfRule>
    <cfRule type="containsText" dxfId="7536" priority="8732" operator="containsText" text="接続契約解除">
      <formula>NOT(ISERROR(SEARCH("接続契約解除",BD219)))</formula>
    </cfRule>
    <cfRule type="containsText" dxfId="7535" priority="8733" operator="containsText" text="【譲渡済】">
      <formula>NOT(ISERROR(SEARCH("【譲渡済】",BD219)))</formula>
    </cfRule>
    <cfRule type="containsText" dxfId="7534" priority="8734" operator="containsText" text="【支払済】">
      <formula>NOT(ISERROR(SEARCH("【支払済】",BD219)))</formula>
    </cfRule>
  </conditionalFormatting>
  <conditionalFormatting sqref="AE219 AH219">
    <cfRule type="cellIs" dxfId="7533" priority="8729" operator="equal">
      <formula>0</formula>
    </cfRule>
    <cfRule type="containsText" dxfId="7532" priority="8730" operator="containsText" text="””">
      <formula>NOT(ISERROR(SEARCH("""""",AE219)))</formula>
    </cfRule>
    <cfRule type="cellIs" dxfId="7531" priority="8731" operator="lessThan">
      <formula>42583</formula>
    </cfRule>
  </conditionalFormatting>
  <conditionalFormatting sqref="BC219">
    <cfRule type="containsText" dxfId="7530" priority="8728" operator="containsText" text="賃借中">
      <formula>NOT(ISERROR(SEARCH("賃借中",BC219)))</formula>
    </cfRule>
  </conditionalFormatting>
  <conditionalFormatting sqref="BC219">
    <cfRule type="cellIs" dxfId="7529" priority="8727" operator="equal">
      <formula>0</formula>
    </cfRule>
  </conditionalFormatting>
  <conditionalFormatting sqref="Y219:AB219">
    <cfRule type="containsText" dxfId="7528" priority="8725" operator="containsText" text="賃借中">
      <formula>NOT(ISERROR(SEARCH("賃借中",Y219)))</formula>
    </cfRule>
    <cfRule type="containsText" dxfId="7527" priority="8726" operator="containsText" text="保有中">
      <formula>NOT(ISERROR(SEARCH("保有中",Y219)))</formula>
    </cfRule>
  </conditionalFormatting>
  <conditionalFormatting sqref="AC219">
    <cfRule type="containsText" dxfId="7526" priority="8721" operator="containsText" text="申込取消">
      <formula>NOT(ISERROR(SEARCH("申込取消",AC219)))</formula>
    </cfRule>
    <cfRule type="containsText" dxfId="7525" priority="8722" operator="containsText" text="接続契約解除">
      <formula>NOT(ISERROR(SEARCH("接続契約解除",AC219)))</formula>
    </cfRule>
    <cfRule type="containsText" dxfId="7524" priority="8723" operator="containsText" text="【譲渡済】">
      <formula>NOT(ISERROR(SEARCH("【譲渡済】",AC219)))</formula>
    </cfRule>
    <cfRule type="containsText" dxfId="7523" priority="8724" operator="containsText" text="【支払済】">
      <formula>NOT(ISERROR(SEARCH("【支払済】",AC219)))</formula>
    </cfRule>
  </conditionalFormatting>
  <conditionalFormatting sqref="AM214">
    <cfRule type="cellIs" dxfId="7522" priority="8719" operator="greaterThan">
      <formula>0</formula>
    </cfRule>
  </conditionalFormatting>
  <conditionalFormatting sqref="W214:X214">
    <cfRule type="cellIs" dxfId="7521" priority="8718" operator="lessThan">
      <formula>5000001</formula>
    </cfRule>
  </conditionalFormatting>
  <conditionalFormatting sqref="BC214">
    <cfRule type="containsText" dxfId="7520" priority="8717" operator="containsText" text="保有中">
      <formula>NOT(ISERROR(SEARCH("保有中",BC214)))</formula>
    </cfRule>
  </conditionalFormatting>
  <conditionalFormatting sqref="AN214">
    <cfRule type="cellIs" dxfId="7519" priority="8716" operator="greaterThan">
      <formula>0</formula>
    </cfRule>
  </conditionalFormatting>
  <conditionalFormatting sqref="BD214">
    <cfRule type="cellIs" dxfId="7518" priority="8701" operator="equal">
      <formula>0</formula>
    </cfRule>
    <cfRule type="containsText" dxfId="7517" priority="8713" operator="containsText" text="接続契約解除">
      <formula>NOT(ISERROR(SEARCH("接続契約解除",BD214)))</formula>
    </cfRule>
    <cfRule type="containsText" dxfId="7516" priority="8714" operator="containsText" text="【譲渡済】">
      <formula>NOT(ISERROR(SEARCH("【譲渡済】",BD214)))</formula>
    </cfRule>
    <cfRule type="containsText" dxfId="7515" priority="8715" operator="containsText" text="【支払済】">
      <formula>NOT(ISERROR(SEARCH("【支払済】",BD214)))</formula>
    </cfRule>
  </conditionalFormatting>
  <conditionalFormatting sqref="AE214 AH214">
    <cfRule type="cellIs" dxfId="7514" priority="8710" operator="equal">
      <formula>0</formula>
    </cfRule>
    <cfRule type="containsText" dxfId="7513" priority="8711" operator="containsText" text="””">
      <formula>NOT(ISERROR(SEARCH("""""",AE214)))</formula>
    </cfRule>
    <cfRule type="cellIs" dxfId="7512" priority="8712" operator="lessThan">
      <formula>42583</formula>
    </cfRule>
  </conditionalFormatting>
  <conditionalFormatting sqref="BC214">
    <cfRule type="containsText" dxfId="7511" priority="8709" operator="containsText" text="賃借中">
      <formula>NOT(ISERROR(SEARCH("賃借中",BC214)))</formula>
    </cfRule>
  </conditionalFormatting>
  <conditionalFormatting sqref="BC214">
    <cfRule type="cellIs" dxfId="7510" priority="8708" operator="equal">
      <formula>0</formula>
    </cfRule>
  </conditionalFormatting>
  <conditionalFormatting sqref="Y214:AB214">
    <cfRule type="containsText" dxfId="7509" priority="8706" operator="containsText" text="賃借中">
      <formula>NOT(ISERROR(SEARCH("賃借中",Y214)))</formula>
    </cfRule>
    <cfRule type="containsText" dxfId="7508" priority="8707" operator="containsText" text="保有中">
      <formula>NOT(ISERROR(SEARCH("保有中",Y214)))</formula>
    </cfRule>
  </conditionalFormatting>
  <conditionalFormatting sqref="AC214">
    <cfRule type="containsText" dxfId="7507" priority="8702" operator="containsText" text="申込取消">
      <formula>NOT(ISERROR(SEARCH("申込取消",AC214)))</formula>
    </cfRule>
    <cfRule type="containsText" dxfId="7506" priority="8703" operator="containsText" text="接続契約解除">
      <formula>NOT(ISERROR(SEARCH("接続契約解除",AC214)))</formula>
    </cfRule>
    <cfRule type="containsText" dxfId="7505" priority="8704" operator="containsText" text="【譲渡済】">
      <formula>NOT(ISERROR(SEARCH("【譲渡済】",AC214)))</formula>
    </cfRule>
    <cfRule type="containsText" dxfId="7504" priority="8705" operator="containsText" text="【支払済】">
      <formula>NOT(ISERROR(SEARCH("【支払済】",AC214)))</formula>
    </cfRule>
  </conditionalFormatting>
  <conditionalFormatting sqref="AM213">
    <cfRule type="cellIs" dxfId="7503" priority="8700" operator="greaterThan">
      <formula>0</formula>
    </cfRule>
  </conditionalFormatting>
  <conditionalFormatting sqref="W213:X213">
    <cfRule type="cellIs" dxfId="7502" priority="8699" operator="lessThan">
      <formula>5000001</formula>
    </cfRule>
  </conditionalFormatting>
  <conditionalFormatting sqref="BC213">
    <cfRule type="containsText" dxfId="7501" priority="8698" operator="containsText" text="保有中">
      <formula>NOT(ISERROR(SEARCH("保有中",BC213)))</formula>
    </cfRule>
  </conditionalFormatting>
  <conditionalFormatting sqref="AN213">
    <cfRule type="cellIs" dxfId="7500" priority="8697" operator="greaterThan">
      <formula>0</formula>
    </cfRule>
  </conditionalFormatting>
  <conditionalFormatting sqref="BD213">
    <cfRule type="cellIs" dxfId="7499" priority="8682" operator="equal">
      <formula>0</formula>
    </cfRule>
    <cfRule type="containsText" dxfId="7498" priority="8694" operator="containsText" text="接続契約解除">
      <formula>NOT(ISERROR(SEARCH("接続契約解除",BD213)))</formula>
    </cfRule>
    <cfRule type="containsText" dxfId="7497" priority="8695" operator="containsText" text="【譲渡済】">
      <formula>NOT(ISERROR(SEARCH("【譲渡済】",BD213)))</formula>
    </cfRule>
    <cfRule type="containsText" dxfId="7496" priority="8696" operator="containsText" text="【支払済】">
      <formula>NOT(ISERROR(SEARCH("【支払済】",BD213)))</formula>
    </cfRule>
  </conditionalFormatting>
  <conditionalFormatting sqref="AE213 AH213">
    <cfRule type="cellIs" dxfId="7495" priority="8691" operator="equal">
      <formula>0</formula>
    </cfRule>
    <cfRule type="containsText" dxfId="7494" priority="8692" operator="containsText" text="””">
      <formula>NOT(ISERROR(SEARCH("""""",AE213)))</formula>
    </cfRule>
    <cfRule type="cellIs" dxfId="7493" priority="8693" operator="lessThan">
      <formula>42583</formula>
    </cfRule>
  </conditionalFormatting>
  <conditionalFormatting sqref="BC213">
    <cfRule type="containsText" dxfId="7492" priority="8690" operator="containsText" text="賃借中">
      <formula>NOT(ISERROR(SEARCH("賃借中",BC213)))</formula>
    </cfRule>
  </conditionalFormatting>
  <conditionalFormatting sqref="BC213">
    <cfRule type="cellIs" dxfId="7491" priority="8689" operator="equal">
      <formula>0</formula>
    </cfRule>
  </conditionalFormatting>
  <conditionalFormatting sqref="Y213:AB213">
    <cfRule type="containsText" dxfId="7490" priority="8687" operator="containsText" text="賃借中">
      <formula>NOT(ISERROR(SEARCH("賃借中",Y213)))</formula>
    </cfRule>
    <cfRule type="containsText" dxfId="7489" priority="8688" operator="containsText" text="保有中">
      <formula>NOT(ISERROR(SEARCH("保有中",Y213)))</formula>
    </cfRule>
  </conditionalFormatting>
  <conditionalFormatting sqref="AC213">
    <cfRule type="containsText" dxfId="7488" priority="8683" operator="containsText" text="申込取消">
      <formula>NOT(ISERROR(SEARCH("申込取消",AC213)))</formula>
    </cfRule>
    <cfRule type="containsText" dxfId="7487" priority="8684" operator="containsText" text="接続契約解除">
      <formula>NOT(ISERROR(SEARCH("接続契約解除",AC213)))</formula>
    </cfRule>
    <cfRule type="containsText" dxfId="7486" priority="8685" operator="containsText" text="【譲渡済】">
      <formula>NOT(ISERROR(SEARCH("【譲渡済】",AC213)))</formula>
    </cfRule>
    <cfRule type="containsText" dxfId="7485" priority="8686" operator="containsText" text="【支払済】">
      <formula>NOT(ISERROR(SEARCH("【支払済】",AC213)))</formula>
    </cfRule>
  </conditionalFormatting>
  <conditionalFormatting sqref="AM216">
    <cfRule type="cellIs" dxfId="7484" priority="8681" operator="greaterThan">
      <formula>0</formula>
    </cfRule>
  </conditionalFormatting>
  <conditionalFormatting sqref="W216:X216">
    <cfRule type="cellIs" dxfId="7483" priority="8680" operator="lessThan">
      <formula>5000001</formula>
    </cfRule>
  </conditionalFormatting>
  <conditionalFormatting sqref="BC216">
    <cfRule type="containsText" dxfId="7482" priority="8679" operator="containsText" text="保有中">
      <formula>NOT(ISERROR(SEARCH("保有中",BC216)))</formula>
    </cfRule>
  </conditionalFormatting>
  <conditionalFormatting sqref="AN216">
    <cfRule type="cellIs" dxfId="7481" priority="8678" operator="greaterThan">
      <formula>0</formula>
    </cfRule>
  </conditionalFormatting>
  <conditionalFormatting sqref="BD216">
    <cfRule type="cellIs" dxfId="7480" priority="8663" operator="equal">
      <formula>0</formula>
    </cfRule>
    <cfRule type="containsText" dxfId="7479" priority="8675" operator="containsText" text="接続契約解除">
      <formula>NOT(ISERROR(SEARCH("接続契約解除",BD216)))</formula>
    </cfRule>
    <cfRule type="containsText" dxfId="7478" priority="8676" operator="containsText" text="【譲渡済】">
      <formula>NOT(ISERROR(SEARCH("【譲渡済】",BD216)))</formula>
    </cfRule>
    <cfRule type="containsText" dxfId="7477" priority="8677" operator="containsText" text="【支払済】">
      <formula>NOT(ISERROR(SEARCH("【支払済】",BD216)))</formula>
    </cfRule>
  </conditionalFormatting>
  <conditionalFormatting sqref="AE216 AH216">
    <cfRule type="cellIs" dxfId="7476" priority="8672" operator="equal">
      <formula>0</formula>
    </cfRule>
    <cfRule type="containsText" dxfId="7475" priority="8673" operator="containsText" text="””">
      <formula>NOT(ISERROR(SEARCH("""""",AE216)))</formula>
    </cfRule>
    <cfRule type="cellIs" dxfId="7474" priority="8674" operator="lessThan">
      <formula>42583</formula>
    </cfRule>
  </conditionalFormatting>
  <conditionalFormatting sqref="BC216">
    <cfRule type="containsText" dxfId="7473" priority="8671" operator="containsText" text="賃借中">
      <formula>NOT(ISERROR(SEARCH("賃借中",BC216)))</formula>
    </cfRule>
  </conditionalFormatting>
  <conditionalFormatting sqref="BC216">
    <cfRule type="cellIs" dxfId="7472" priority="8670" operator="equal">
      <formula>0</formula>
    </cfRule>
  </conditionalFormatting>
  <conditionalFormatting sqref="Y216:AB216">
    <cfRule type="containsText" dxfId="7471" priority="8668" operator="containsText" text="賃借中">
      <formula>NOT(ISERROR(SEARCH("賃借中",Y216)))</formula>
    </cfRule>
    <cfRule type="containsText" dxfId="7470" priority="8669" operator="containsText" text="保有中">
      <formula>NOT(ISERROR(SEARCH("保有中",Y216)))</formula>
    </cfRule>
  </conditionalFormatting>
  <conditionalFormatting sqref="AC216">
    <cfRule type="containsText" dxfId="7469" priority="8664" operator="containsText" text="申込取消">
      <formula>NOT(ISERROR(SEARCH("申込取消",AC216)))</formula>
    </cfRule>
    <cfRule type="containsText" dxfId="7468" priority="8665" operator="containsText" text="接続契約解除">
      <formula>NOT(ISERROR(SEARCH("接続契約解除",AC216)))</formula>
    </cfRule>
    <cfRule type="containsText" dxfId="7467" priority="8666" operator="containsText" text="【譲渡済】">
      <formula>NOT(ISERROR(SEARCH("【譲渡済】",AC216)))</formula>
    </cfRule>
    <cfRule type="containsText" dxfId="7466" priority="8667" operator="containsText" text="【支払済】">
      <formula>NOT(ISERROR(SEARCH("【支払済】",AC216)))</formula>
    </cfRule>
  </conditionalFormatting>
  <conditionalFormatting sqref="AM501">
    <cfRule type="cellIs" dxfId="7465" priority="8662" operator="greaterThan">
      <formula>0</formula>
    </cfRule>
  </conditionalFormatting>
  <conditionalFormatting sqref="AM501">
    <cfRule type="cellIs" dxfId="7464" priority="8661" operator="greaterThan">
      <formula>0</formula>
    </cfRule>
  </conditionalFormatting>
  <conditionalFormatting sqref="W501:X501">
    <cfRule type="cellIs" dxfId="7463" priority="8660" operator="lessThan">
      <formula>5000001</formula>
    </cfRule>
  </conditionalFormatting>
  <conditionalFormatting sqref="BC501">
    <cfRule type="containsText" dxfId="7462" priority="8659" operator="containsText" text="保有中">
      <formula>NOT(ISERROR(SEARCH("保有中",BC501)))</formula>
    </cfRule>
  </conditionalFormatting>
  <conditionalFormatting sqref="AN501">
    <cfRule type="cellIs" dxfId="7461" priority="8658" operator="greaterThan">
      <formula>0</formula>
    </cfRule>
  </conditionalFormatting>
  <conditionalFormatting sqref="BD501">
    <cfRule type="cellIs" dxfId="7460" priority="8643" operator="equal">
      <formula>0</formula>
    </cfRule>
    <cfRule type="containsText" dxfId="7459" priority="8655" operator="containsText" text="接続契約解除">
      <formula>NOT(ISERROR(SEARCH("接続契約解除",BD501)))</formula>
    </cfRule>
    <cfRule type="containsText" dxfId="7458" priority="8656" operator="containsText" text="【譲渡済】">
      <formula>NOT(ISERROR(SEARCH("【譲渡済】",BD501)))</formula>
    </cfRule>
    <cfRule type="containsText" dxfId="7457" priority="8657" operator="containsText" text="【支払済】">
      <formula>NOT(ISERROR(SEARCH("【支払済】",BD501)))</formula>
    </cfRule>
  </conditionalFormatting>
  <conditionalFormatting sqref="AH501 AE501">
    <cfRule type="cellIs" dxfId="7456" priority="8652" operator="equal">
      <formula>0</formula>
    </cfRule>
    <cfRule type="containsText" dxfId="7455" priority="8653" operator="containsText" text="””">
      <formula>NOT(ISERROR(SEARCH("""""",AE501)))</formula>
    </cfRule>
    <cfRule type="cellIs" dxfId="7454" priority="8654" operator="lessThan">
      <formula>42583</formula>
    </cfRule>
  </conditionalFormatting>
  <conditionalFormatting sqref="BC501">
    <cfRule type="containsText" dxfId="7453" priority="8651" operator="containsText" text="賃借中">
      <formula>NOT(ISERROR(SEARCH("賃借中",BC501)))</formula>
    </cfRule>
  </conditionalFormatting>
  <conditionalFormatting sqref="BC501">
    <cfRule type="cellIs" dxfId="7452" priority="8650" operator="equal">
      <formula>0</formula>
    </cfRule>
  </conditionalFormatting>
  <conditionalFormatting sqref="Y501">
    <cfRule type="containsText" dxfId="7451" priority="8648" operator="containsText" text="賃借中">
      <formula>NOT(ISERROR(SEARCH("賃借中",Y501)))</formula>
    </cfRule>
    <cfRule type="containsText" dxfId="7450" priority="8649" operator="containsText" text="保有中">
      <formula>NOT(ISERROR(SEARCH("保有中",Y501)))</formula>
    </cfRule>
  </conditionalFormatting>
  <conditionalFormatting sqref="AC501">
    <cfRule type="containsText" dxfId="7449" priority="8644" operator="containsText" text="申込取消">
      <formula>NOT(ISERROR(SEARCH("申込取消",AC501)))</formula>
    </cfRule>
    <cfRule type="containsText" dxfId="7448" priority="8645" operator="containsText" text="接続契約解除">
      <formula>NOT(ISERROR(SEARCH("接続契約解除",AC501)))</formula>
    </cfRule>
    <cfRule type="containsText" dxfId="7447" priority="8646" operator="containsText" text="【譲渡済】">
      <formula>NOT(ISERROR(SEARCH("【譲渡済】",AC501)))</formula>
    </cfRule>
    <cfRule type="containsText" dxfId="7446" priority="8647" operator="containsText" text="【支払済】">
      <formula>NOT(ISERROR(SEARCH("【支払済】",AC501)))</formula>
    </cfRule>
  </conditionalFormatting>
  <conditionalFormatting sqref="AM503">
    <cfRule type="cellIs" dxfId="7445" priority="8642" operator="greaterThan">
      <formula>0</formula>
    </cfRule>
  </conditionalFormatting>
  <conditionalFormatting sqref="AM503">
    <cfRule type="cellIs" dxfId="7444" priority="8641" operator="greaterThan">
      <formula>0</formula>
    </cfRule>
  </conditionalFormatting>
  <conditionalFormatting sqref="W503">
    <cfRule type="cellIs" dxfId="7443" priority="8640" operator="lessThan">
      <formula>5000001</formula>
    </cfRule>
  </conditionalFormatting>
  <conditionalFormatting sqref="BC503">
    <cfRule type="containsText" dxfId="7442" priority="8639" operator="containsText" text="保有中">
      <formula>NOT(ISERROR(SEARCH("保有中",BC503)))</formula>
    </cfRule>
  </conditionalFormatting>
  <conditionalFormatting sqref="AN503">
    <cfRule type="cellIs" dxfId="7441" priority="8638" operator="greaterThan">
      <formula>0</formula>
    </cfRule>
  </conditionalFormatting>
  <conditionalFormatting sqref="BD503">
    <cfRule type="cellIs" dxfId="7440" priority="8623" operator="equal">
      <formula>0</formula>
    </cfRule>
    <cfRule type="containsText" dxfId="7439" priority="8635" operator="containsText" text="接続契約解除">
      <formula>NOT(ISERROR(SEARCH("接続契約解除",BD503)))</formula>
    </cfRule>
    <cfRule type="containsText" dxfId="7438" priority="8636" operator="containsText" text="【譲渡済】">
      <formula>NOT(ISERROR(SEARCH("【譲渡済】",BD503)))</formula>
    </cfRule>
    <cfRule type="containsText" dxfId="7437" priority="8637" operator="containsText" text="【支払済】">
      <formula>NOT(ISERROR(SEARCH("【支払済】",BD503)))</formula>
    </cfRule>
  </conditionalFormatting>
  <conditionalFormatting sqref="AH503 AE503">
    <cfRule type="cellIs" dxfId="7436" priority="8632" operator="equal">
      <formula>0</formula>
    </cfRule>
    <cfRule type="containsText" dxfId="7435" priority="8633" operator="containsText" text="””">
      <formula>NOT(ISERROR(SEARCH("""""",AE503)))</formula>
    </cfRule>
    <cfRule type="cellIs" dxfId="7434" priority="8634" operator="lessThan">
      <formula>42583</formula>
    </cfRule>
  </conditionalFormatting>
  <conditionalFormatting sqref="BC503">
    <cfRule type="containsText" dxfId="7433" priority="8631" operator="containsText" text="賃借中">
      <formula>NOT(ISERROR(SEARCH("賃借中",BC503)))</formula>
    </cfRule>
  </conditionalFormatting>
  <conditionalFormatting sqref="BC503">
    <cfRule type="cellIs" dxfId="7432" priority="8630" operator="equal">
      <formula>0</formula>
    </cfRule>
  </conditionalFormatting>
  <conditionalFormatting sqref="Y503">
    <cfRule type="containsText" dxfId="7431" priority="8628" operator="containsText" text="賃借中">
      <formula>NOT(ISERROR(SEARCH("賃借中",Y503)))</formula>
    </cfRule>
    <cfRule type="containsText" dxfId="7430" priority="8629" operator="containsText" text="保有中">
      <formula>NOT(ISERROR(SEARCH("保有中",Y503)))</formula>
    </cfRule>
  </conditionalFormatting>
  <conditionalFormatting sqref="AC503">
    <cfRule type="containsText" dxfId="7429" priority="8624" operator="containsText" text="申込取消">
      <formula>NOT(ISERROR(SEARCH("申込取消",AC503)))</formula>
    </cfRule>
    <cfRule type="containsText" dxfId="7428" priority="8625" operator="containsText" text="接続契約解除">
      <formula>NOT(ISERROR(SEARCH("接続契約解除",AC503)))</formula>
    </cfRule>
    <cfRule type="containsText" dxfId="7427" priority="8626" operator="containsText" text="【譲渡済】">
      <formula>NOT(ISERROR(SEARCH("【譲渡済】",AC503)))</formula>
    </cfRule>
    <cfRule type="containsText" dxfId="7426" priority="8627" operator="containsText" text="【支払済】">
      <formula>NOT(ISERROR(SEARCH("【支払済】",AC503)))</formula>
    </cfRule>
  </conditionalFormatting>
  <conditionalFormatting sqref="AM502">
    <cfRule type="cellIs" dxfId="7425" priority="8622" operator="greaterThan">
      <formula>0</formula>
    </cfRule>
  </conditionalFormatting>
  <conditionalFormatting sqref="AM502">
    <cfRule type="cellIs" dxfId="7424" priority="8621" operator="greaterThan">
      <formula>0</formula>
    </cfRule>
  </conditionalFormatting>
  <conditionalFormatting sqref="W502">
    <cfRule type="cellIs" dxfId="7423" priority="8620" operator="lessThan">
      <formula>5000001</formula>
    </cfRule>
  </conditionalFormatting>
  <conditionalFormatting sqref="BC502">
    <cfRule type="containsText" dxfId="7422" priority="8619" operator="containsText" text="保有中">
      <formula>NOT(ISERROR(SEARCH("保有中",BC502)))</formula>
    </cfRule>
  </conditionalFormatting>
  <conditionalFormatting sqref="AN502">
    <cfRule type="cellIs" dxfId="7421" priority="8618" operator="greaterThan">
      <formula>0</formula>
    </cfRule>
  </conditionalFormatting>
  <conditionalFormatting sqref="BD502">
    <cfRule type="cellIs" dxfId="7420" priority="8603" operator="equal">
      <formula>0</formula>
    </cfRule>
    <cfRule type="containsText" dxfId="7419" priority="8615" operator="containsText" text="接続契約解除">
      <formula>NOT(ISERROR(SEARCH("接続契約解除",BD502)))</formula>
    </cfRule>
    <cfRule type="containsText" dxfId="7418" priority="8616" operator="containsText" text="【譲渡済】">
      <formula>NOT(ISERROR(SEARCH("【譲渡済】",BD502)))</formula>
    </cfRule>
    <cfRule type="containsText" dxfId="7417" priority="8617" operator="containsText" text="【支払済】">
      <formula>NOT(ISERROR(SEARCH("【支払済】",BD502)))</formula>
    </cfRule>
  </conditionalFormatting>
  <conditionalFormatting sqref="AH502 AE502">
    <cfRule type="cellIs" dxfId="7416" priority="8612" operator="equal">
      <formula>0</formula>
    </cfRule>
    <cfRule type="containsText" dxfId="7415" priority="8613" operator="containsText" text="””">
      <formula>NOT(ISERROR(SEARCH("""""",AE502)))</formula>
    </cfRule>
    <cfRule type="cellIs" dxfId="7414" priority="8614" operator="lessThan">
      <formula>42583</formula>
    </cfRule>
  </conditionalFormatting>
  <conditionalFormatting sqref="BC502">
    <cfRule type="containsText" dxfId="7413" priority="8611" operator="containsText" text="賃借中">
      <formula>NOT(ISERROR(SEARCH("賃借中",BC502)))</formula>
    </cfRule>
  </conditionalFormatting>
  <conditionalFormatting sqref="BC502">
    <cfRule type="cellIs" dxfId="7412" priority="8610" operator="equal">
      <formula>0</formula>
    </cfRule>
  </conditionalFormatting>
  <conditionalFormatting sqref="Y502">
    <cfRule type="containsText" dxfId="7411" priority="8608" operator="containsText" text="賃借中">
      <formula>NOT(ISERROR(SEARCH("賃借中",Y502)))</formula>
    </cfRule>
    <cfRule type="containsText" dxfId="7410" priority="8609" operator="containsText" text="保有中">
      <formula>NOT(ISERROR(SEARCH("保有中",Y502)))</formula>
    </cfRule>
  </conditionalFormatting>
  <conditionalFormatting sqref="AC502">
    <cfRule type="containsText" dxfId="7409" priority="8604" operator="containsText" text="申込取消">
      <formula>NOT(ISERROR(SEARCH("申込取消",AC502)))</formula>
    </cfRule>
    <cfRule type="containsText" dxfId="7408" priority="8605" operator="containsText" text="接続契約解除">
      <formula>NOT(ISERROR(SEARCH("接続契約解除",AC502)))</formula>
    </cfRule>
    <cfRule type="containsText" dxfId="7407" priority="8606" operator="containsText" text="【譲渡済】">
      <formula>NOT(ISERROR(SEARCH("【譲渡済】",AC502)))</formula>
    </cfRule>
    <cfRule type="containsText" dxfId="7406" priority="8607" operator="containsText" text="【支払済】">
      <formula>NOT(ISERROR(SEARCH("【支払済】",AC502)))</formula>
    </cfRule>
  </conditionalFormatting>
  <conditionalFormatting sqref="AM1206">
    <cfRule type="cellIs" dxfId="7405" priority="8602" operator="greaterThan">
      <formula>0</formula>
    </cfRule>
  </conditionalFormatting>
  <conditionalFormatting sqref="W1206:X1206">
    <cfRule type="cellIs" dxfId="7404" priority="8601" operator="lessThan">
      <formula>5000001</formula>
    </cfRule>
  </conditionalFormatting>
  <conditionalFormatting sqref="BC1206">
    <cfRule type="containsText" dxfId="7403" priority="8600" operator="containsText" text="保有中">
      <formula>NOT(ISERROR(SEARCH("保有中",BC1206)))</formula>
    </cfRule>
  </conditionalFormatting>
  <conditionalFormatting sqref="AN1206">
    <cfRule type="cellIs" dxfId="7402" priority="8599" operator="greaterThan">
      <formula>0</formula>
    </cfRule>
  </conditionalFormatting>
  <conditionalFormatting sqref="BD1206">
    <cfRule type="cellIs" dxfId="7401" priority="8584" operator="equal">
      <formula>0</formula>
    </cfRule>
    <cfRule type="containsText" dxfId="7400" priority="8596" operator="containsText" text="接続契約解除">
      <formula>NOT(ISERROR(SEARCH("接続契約解除",BD1206)))</formula>
    </cfRule>
    <cfRule type="containsText" dxfId="7399" priority="8597" operator="containsText" text="【譲渡済】">
      <formula>NOT(ISERROR(SEARCH("【譲渡済】",BD1206)))</formula>
    </cfRule>
    <cfRule type="containsText" dxfId="7398" priority="8598" operator="containsText" text="【支払済】">
      <formula>NOT(ISERROR(SEARCH("【支払済】",BD1206)))</formula>
    </cfRule>
  </conditionalFormatting>
  <conditionalFormatting sqref="AH1206 AE1206">
    <cfRule type="cellIs" dxfId="7397" priority="8593" operator="equal">
      <formula>0</formula>
    </cfRule>
    <cfRule type="containsText" dxfId="7396" priority="8594" operator="containsText" text="””">
      <formula>NOT(ISERROR(SEARCH("""""",AE1206)))</formula>
    </cfRule>
    <cfRule type="cellIs" dxfId="7395" priority="8595" operator="lessThan">
      <formula>42583</formula>
    </cfRule>
  </conditionalFormatting>
  <conditionalFormatting sqref="BC1206">
    <cfRule type="containsText" dxfId="7394" priority="8592" operator="containsText" text="賃借中">
      <formula>NOT(ISERROR(SEARCH("賃借中",BC1206)))</formula>
    </cfRule>
  </conditionalFormatting>
  <conditionalFormatting sqref="BC1206">
    <cfRule type="cellIs" dxfId="7393" priority="8591" operator="equal">
      <formula>0</formula>
    </cfRule>
  </conditionalFormatting>
  <conditionalFormatting sqref="Y1206">
    <cfRule type="containsText" dxfId="7392" priority="8589" operator="containsText" text="賃借中">
      <formula>NOT(ISERROR(SEARCH("賃借中",Y1206)))</formula>
    </cfRule>
    <cfRule type="containsText" dxfId="7391" priority="8590" operator="containsText" text="保有中">
      <formula>NOT(ISERROR(SEARCH("保有中",Y1206)))</formula>
    </cfRule>
  </conditionalFormatting>
  <conditionalFormatting sqref="AC1206">
    <cfRule type="containsText" dxfId="7390" priority="8585" operator="containsText" text="申込取消">
      <formula>NOT(ISERROR(SEARCH("申込取消",AC1206)))</formula>
    </cfRule>
    <cfRule type="containsText" dxfId="7389" priority="8586" operator="containsText" text="接続契約解除">
      <formula>NOT(ISERROR(SEARCH("接続契約解除",AC1206)))</formula>
    </cfRule>
    <cfRule type="containsText" dxfId="7388" priority="8587" operator="containsText" text="【譲渡済】">
      <formula>NOT(ISERROR(SEARCH("【譲渡済】",AC1206)))</formula>
    </cfRule>
    <cfRule type="containsText" dxfId="7387" priority="8588" operator="containsText" text="【支払済】">
      <formula>NOT(ISERROR(SEARCH("【支払済】",AC1206)))</formula>
    </cfRule>
  </conditionalFormatting>
  <conditionalFormatting sqref="AM1212">
    <cfRule type="cellIs" dxfId="7386" priority="8583" operator="greaterThan">
      <formula>0</formula>
    </cfRule>
  </conditionalFormatting>
  <conditionalFormatting sqref="W1212">
    <cfRule type="cellIs" dxfId="7385" priority="8582" operator="lessThan">
      <formula>5000001</formula>
    </cfRule>
  </conditionalFormatting>
  <conditionalFormatting sqref="BC1212">
    <cfRule type="containsText" dxfId="7384" priority="8581" operator="containsText" text="保有中">
      <formula>NOT(ISERROR(SEARCH("保有中",BC1212)))</formula>
    </cfRule>
  </conditionalFormatting>
  <conditionalFormatting sqref="AN1212">
    <cfRule type="cellIs" dxfId="7383" priority="8580" operator="greaterThan">
      <formula>0</formula>
    </cfRule>
  </conditionalFormatting>
  <conditionalFormatting sqref="BD1212">
    <cfRule type="cellIs" dxfId="7382" priority="8565" operator="equal">
      <formula>0</formula>
    </cfRule>
    <cfRule type="containsText" dxfId="7381" priority="8577" operator="containsText" text="接続契約解除">
      <formula>NOT(ISERROR(SEARCH("接続契約解除",BD1212)))</formula>
    </cfRule>
    <cfRule type="containsText" dxfId="7380" priority="8578" operator="containsText" text="【譲渡済】">
      <formula>NOT(ISERROR(SEARCH("【譲渡済】",BD1212)))</formula>
    </cfRule>
    <cfRule type="containsText" dxfId="7379" priority="8579" operator="containsText" text="【支払済】">
      <formula>NOT(ISERROR(SEARCH("【支払済】",BD1212)))</formula>
    </cfRule>
  </conditionalFormatting>
  <conditionalFormatting sqref="AH1212 AE1212">
    <cfRule type="cellIs" dxfId="7378" priority="8574" operator="equal">
      <formula>0</formula>
    </cfRule>
    <cfRule type="containsText" dxfId="7377" priority="8575" operator="containsText" text="””">
      <formula>NOT(ISERROR(SEARCH("""""",AE1212)))</formula>
    </cfRule>
    <cfRule type="cellIs" dxfId="7376" priority="8576" operator="lessThan">
      <formula>42583</formula>
    </cfRule>
  </conditionalFormatting>
  <conditionalFormatting sqref="BC1212">
    <cfRule type="containsText" dxfId="7375" priority="8573" operator="containsText" text="賃借中">
      <formula>NOT(ISERROR(SEARCH("賃借中",BC1212)))</formula>
    </cfRule>
  </conditionalFormatting>
  <conditionalFormatting sqref="BC1212">
    <cfRule type="cellIs" dxfId="7374" priority="8572" operator="equal">
      <formula>0</formula>
    </cfRule>
  </conditionalFormatting>
  <conditionalFormatting sqref="Y1212">
    <cfRule type="containsText" dxfId="7373" priority="8570" operator="containsText" text="賃借中">
      <formula>NOT(ISERROR(SEARCH("賃借中",Y1212)))</formula>
    </cfRule>
    <cfRule type="containsText" dxfId="7372" priority="8571" operator="containsText" text="保有中">
      <formula>NOT(ISERROR(SEARCH("保有中",Y1212)))</formula>
    </cfRule>
  </conditionalFormatting>
  <conditionalFormatting sqref="AC1212">
    <cfRule type="containsText" dxfId="7371" priority="8566" operator="containsText" text="申込取消">
      <formula>NOT(ISERROR(SEARCH("申込取消",AC1212)))</formula>
    </cfRule>
    <cfRule type="containsText" dxfId="7370" priority="8567" operator="containsText" text="接続契約解除">
      <formula>NOT(ISERROR(SEARCH("接続契約解除",AC1212)))</formula>
    </cfRule>
    <cfRule type="containsText" dxfId="7369" priority="8568" operator="containsText" text="【譲渡済】">
      <formula>NOT(ISERROR(SEARCH("【譲渡済】",AC1212)))</formula>
    </cfRule>
    <cfRule type="containsText" dxfId="7368" priority="8569" operator="containsText" text="【支払済】">
      <formula>NOT(ISERROR(SEARCH("【支払済】",AC1212)))</formula>
    </cfRule>
  </conditionalFormatting>
  <conditionalFormatting sqref="AM1211">
    <cfRule type="cellIs" dxfId="7367" priority="8564" operator="greaterThan">
      <formula>0</formula>
    </cfRule>
  </conditionalFormatting>
  <conditionalFormatting sqref="W1211">
    <cfRule type="cellIs" dxfId="7366" priority="8563" operator="lessThan">
      <formula>5000001</formula>
    </cfRule>
  </conditionalFormatting>
  <conditionalFormatting sqref="BC1211">
    <cfRule type="containsText" dxfId="7365" priority="8562" operator="containsText" text="保有中">
      <formula>NOT(ISERROR(SEARCH("保有中",BC1211)))</formula>
    </cfRule>
  </conditionalFormatting>
  <conditionalFormatting sqref="AN1211">
    <cfRule type="cellIs" dxfId="7364" priority="8561" operator="greaterThan">
      <formula>0</formula>
    </cfRule>
  </conditionalFormatting>
  <conditionalFormatting sqref="BD1211">
    <cfRule type="cellIs" dxfId="7363" priority="8546" operator="equal">
      <formula>0</formula>
    </cfRule>
    <cfRule type="containsText" dxfId="7362" priority="8558" operator="containsText" text="接続契約解除">
      <formula>NOT(ISERROR(SEARCH("接続契約解除",BD1211)))</formula>
    </cfRule>
    <cfRule type="containsText" dxfId="7361" priority="8559" operator="containsText" text="【譲渡済】">
      <formula>NOT(ISERROR(SEARCH("【譲渡済】",BD1211)))</formula>
    </cfRule>
    <cfRule type="containsText" dxfId="7360" priority="8560" operator="containsText" text="【支払済】">
      <formula>NOT(ISERROR(SEARCH("【支払済】",BD1211)))</formula>
    </cfRule>
  </conditionalFormatting>
  <conditionalFormatting sqref="AH1211 AE1211">
    <cfRule type="cellIs" dxfId="7359" priority="8555" operator="equal">
      <formula>0</formula>
    </cfRule>
    <cfRule type="containsText" dxfId="7358" priority="8556" operator="containsText" text="””">
      <formula>NOT(ISERROR(SEARCH("""""",AE1211)))</formula>
    </cfRule>
    <cfRule type="cellIs" dxfId="7357" priority="8557" operator="lessThan">
      <formula>42583</formula>
    </cfRule>
  </conditionalFormatting>
  <conditionalFormatting sqref="BC1211">
    <cfRule type="containsText" dxfId="7356" priority="8554" operator="containsText" text="賃借中">
      <formula>NOT(ISERROR(SEARCH("賃借中",BC1211)))</formula>
    </cfRule>
  </conditionalFormatting>
  <conditionalFormatting sqref="BC1211">
    <cfRule type="cellIs" dxfId="7355" priority="8553" operator="equal">
      <formula>0</formula>
    </cfRule>
  </conditionalFormatting>
  <conditionalFormatting sqref="Y1211">
    <cfRule type="containsText" dxfId="7354" priority="8551" operator="containsText" text="賃借中">
      <formula>NOT(ISERROR(SEARCH("賃借中",Y1211)))</formula>
    </cfRule>
    <cfRule type="containsText" dxfId="7353" priority="8552" operator="containsText" text="保有中">
      <formula>NOT(ISERROR(SEARCH("保有中",Y1211)))</formula>
    </cfRule>
  </conditionalFormatting>
  <conditionalFormatting sqref="AC1211">
    <cfRule type="containsText" dxfId="7352" priority="8547" operator="containsText" text="申込取消">
      <formula>NOT(ISERROR(SEARCH("申込取消",AC1211)))</formula>
    </cfRule>
    <cfRule type="containsText" dxfId="7351" priority="8548" operator="containsText" text="接続契約解除">
      <formula>NOT(ISERROR(SEARCH("接続契約解除",AC1211)))</formula>
    </cfRule>
    <cfRule type="containsText" dxfId="7350" priority="8549" operator="containsText" text="【譲渡済】">
      <formula>NOT(ISERROR(SEARCH("【譲渡済】",AC1211)))</formula>
    </cfRule>
    <cfRule type="containsText" dxfId="7349" priority="8550" operator="containsText" text="【支払済】">
      <formula>NOT(ISERROR(SEARCH("【支払済】",AC1211)))</formula>
    </cfRule>
  </conditionalFormatting>
  <conditionalFormatting sqref="AM1210">
    <cfRule type="cellIs" dxfId="7348" priority="8545" operator="greaterThan">
      <formula>0</formula>
    </cfRule>
  </conditionalFormatting>
  <conditionalFormatting sqref="W1210">
    <cfRule type="cellIs" dxfId="7347" priority="8544" operator="lessThan">
      <formula>5000001</formula>
    </cfRule>
  </conditionalFormatting>
  <conditionalFormatting sqref="BC1210">
    <cfRule type="containsText" dxfId="7346" priority="8543" operator="containsText" text="保有中">
      <formula>NOT(ISERROR(SEARCH("保有中",BC1210)))</formula>
    </cfRule>
  </conditionalFormatting>
  <conditionalFormatting sqref="AN1210">
    <cfRule type="cellIs" dxfId="7345" priority="8542" operator="greaterThan">
      <formula>0</formula>
    </cfRule>
  </conditionalFormatting>
  <conditionalFormatting sqref="BD1210">
    <cfRule type="cellIs" dxfId="7344" priority="8527" operator="equal">
      <formula>0</formula>
    </cfRule>
    <cfRule type="containsText" dxfId="7343" priority="8539" operator="containsText" text="接続契約解除">
      <formula>NOT(ISERROR(SEARCH("接続契約解除",BD1210)))</formula>
    </cfRule>
    <cfRule type="containsText" dxfId="7342" priority="8540" operator="containsText" text="【譲渡済】">
      <formula>NOT(ISERROR(SEARCH("【譲渡済】",BD1210)))</formula>
    </cfRule>
    <cfRule type="containsText" dxfId="7341" priority="8541" operator="containsText" text="【支払済】">
      <formula>NOT(ISERROR(SEARCH("【支払済】",BD1210)))</formula>
    </cfRule>
  </conditionalFormatting>
  <conditionalFormatting sqref="AH1210 AE1210">
    <cfRule type="cellIs" dxfId="7340" priority="8536" operator="equal">
      <formula>0</formula>
    </cfRule>
    <cfRule type="containsText" dxfId="7339" priority="8537" operator="containsText" text="””">
      <formula>NOT(ISERROR(SEARCH("""""",AE1210)))</formula>
    </cfRule>
    <cfRule type="cellIs" dxfId="7338" priority="8538" operator="lessThan">
      <formula>42583</formula>
    </cfRule>
  </conditionalFormatting>
  <conditionalFormatting sqref="BC1210">
    <cfRule type="containsText" dxfId="7337" priority="8535" operator="containsText" text="賃借中">
      <formula>NOT(ISERROR(SEARCH("賃借中",BC1210)))</formula>
    </cfRule>
  </conditionalFormatting>
  <conditionalFormatting sqref="BC1210">
    <cfRule type="cellIs" dxfId="7336" priority="8534" operator="equal">
      <formula>0</formula>
    </cfRule>
  </conditionalFormatting>
  <conditionalFormatting sqref="Y1210:AB1210 Z1211:AB1218">
    <cfRule type="containsText" dxfId="7335" priority="8532" operator="containsText" text="賃借中">
      <formula>NOT(ISERROR(SEARCH("賃借中",Y1210)))</formula>
    </cfRule>
    <cfRule type="containsText" dxfId="7334" priority="8533" operator="containsText" text="保有中">
      <formula>NOT(ISERROR(SEARCH("保有中",Y1210)))</formula>
    </cfRule>
  </conditionalFormatting>
  <conditionalFormatting sqref="AC1210">
    <cfRule type="containsText" dxfId="7333" priority="8528" operator="containsText" text="申込取消">
      <formula>NOT(ISERROR(SEARCH("申込取消",AC1210)))</formula>
    </cfRule>
    <cfRule type="containsText" dxfId="7332" priority="8529" operator="containsText" text="接続契約解除">
      <formula>NOT(ISERROR(SEARCH("接続契約解除",AC1210)))</formula>
    </cfRule>
    <cfRule type="containsText" dxfId="7331" priority="8530" operator="containsText" text="【譲渡済】">
      <formula>NOT(ISERROR(SEARCH("【譲渡済】",AC1210)))</formula>
    </cfRule>
    <cfRule type="containsText" dxfId="7330" priority="8531" operator="containsText" text="【支払済】">
      <formula>NOT(ISERROR(SEARCH("【支払済】",AC1210)))</formula>
    </cfRule>
  </conditionalFormatting>
  <conditionalFormatting sqref="AM713">
    <cfRule type="cellIs" dxfId="7329" priority="8526" operator="greaterThan">
      <formula>0</formula>
    </cfRule>
  </conditionalFormatting>
  <conditionalFormatting sqref="AM713">
    <cfRule type="cellIs" dxfId="7328" priority="8525" operator="greaterThan">
      <formula>0</formula>
    </cfRule>
  </conditionalFormatting>
  <conditionalFormatting sqref="W713:X713">
    <cfRule type="cellIs" dxfId="7327" priority="8524" operator="lessThan">
      <formula>5000001</formula>
    </cfRule>
  </conditionalFormatting>
  <conditionalFormatting sqref="AN713">
    <cfRule type="cellIs" dxfId="7326" priority="8523" operator="greaterThan">
      <formula>0</formula>
    </cfRule>
  </conditionalFormatting>
  <conditionalFormatting sqref="BD713">
    <cfRule type="cellIs" dxfId="7325" priority="8507" operator="equal">
      <formula>0</formula>
    </cfRule>
    <cfRule type="containsText" dxfId="7324" priority="8520" operator="containsText" text="接続契約解除">
      <formula>NOT(ISERROR(SEARCH("接続契約解除",BD713)))</formula>
    </cfRule>
    <cfRule type="containsText" dxfId="7323" priority="8521" operator="containsText" text="【譲渡済】">
      <formula>NOT(ISERROR(SEARCH("【譲渡済】",BD713)))</formula>
    </cfRule>
    <cfRule type="containsText" dxfId="7322" priority="8522" operator="containsText" text="【支払済】">
      <formula>NOT(ISERROR(SEARCH("【支払済】",BD713)))</formula>
    </cfRule>
  </conditionalFormatting>
  <conditionalFormatting sqref="AH713 AE713">
    <cfRule type="cellIs" dxfId="7321" priority="8517" operator="equal">
      <formula>0</formula>
    </cfRule>
    <cfRule type="containsText" dxfId="7320" priority="8518" operator="containsText" text="””">
      <formula>NOT(ISERROR(SEARCH("""""",AE713)))</formula>
    </cfRule>
    <cfRule type="cellIs" dxfId="7319" priority="8519" operator="lessThan">
      <formula>42583</formula>
    </cfRule>
  </conditionalFormatting>
  <conditionalFormatting sqref="BC713">
    <cfRule type="containsText" dxfId="7318" priority="8516" operator="containsText" text="保有中">
      <formula>NOT(ISERROR(SEARCH("保有中",BC713)))</formula>
    </cfRule>
  </conditionalFormatting>
  <conditionalFormatting sqref="BC713">
    <cfRule type="containsText" dxfId="7317" priority="8515" operator="containsText" text="賃借中">
      <formula>NOT(ISERROR(SEARCH("賃借中",BC713)))</formula>
    </cfRule>
  </conditionalFormatting>
  <conditionalFormatting sqref="BC713">
    <cfRule type="cellIs" dxfId="7316" priority="8514" operator="equal">
      <formula>0</formula>
    </cfRule>
  </conditionalFormatting>
  <conditionalFormatting sqref="Y713:AA713 Z714:AA719 Z720:Z730">
    <cfRule type="containsText" dxfId="7315" priority="8512" operator="containsText" text="賃借中">
      <formula>NOT(ISERROR(SEARCH("賃借中",Y713)))</formula>
    </cfRule>
    <cfRule type="containsText" dxfId="7314" priority="8513" operator="containsText" text="保有中">
      <formula>NOT(ISERROR(SEARCH("保有中",Y713)))</formula>
    </cfRule>
  </conditionalFormatting>
  <conditionalFormatting sqref="AC713">
    <cfRule type="containsText" dxfId="7313" priority="8508" operator="containsText" text="申込取消">
      <formula>NOT(ISERROR(SEARCH("申込取消",AC713)))</formula>
    </cfRule>
    <cfRule type="containsText" dxfId="7312" priority="8509" operator="containsText" text="接続契約解除">
      <formula>NOT(ISERROR(SEARCH("接続契約解除",AC713)))</formula>
    </cfRule>
    <cfRule type="containsText" dxfId="7311" priority="8510" operator="containsText" text="【譲渡済】">
      <formula>NOT(ISERROR(SEARCH("【譲渡済】",AC713)))</formula>
    </cfRule>
    <cfRule type="containsText" dxfId="7310" priority="8511" operator="containsText" text="【支払済】">
      <formula>NOT(ISERROR(SEARCH("【支払済】",AC713)))</formula>
    </cfRule>
  </conditionalFormatting>
  <conditionalFormatting sqref="AM724">
    <cfRule type="cellIs" dxfId="7309" priority="8466" operator="greaterThan">
      <formula>0</formula>
    </cfRule>
  </conditionalFormatting>
  <conditionalFormatting sqref="AM724">
    <cfRule type="cellIs" dxfId="7308" priority="8465" operator="greaterThan">
      <formula>0</formula>
    </cfRule>
  </conditionalFormatting>
  <conditionalFormatting sqref="W724:X724">
    <cfRule type="cellIs" dxfId="7307" priority="8464" operator="lessThan">
      <formula>5000001</formula>
    </cfRule>
  </conditionalFormatting>
  <conditionalFormatting sqref="AN724">
    <cfRule type="cellIs" dxfId="7306" priority="8463" operator="greaterThan">
      <formula>0</formula>
    </cfRule>
  </conditionalFormatting>
  <conditionalFormatting sqref="BD724">
    <cfRule type="cellIs" dxfId="7305" priority="8447" operator="equal">
      <formula>0</formula>
    </cfRule>
    <cfRule type="containsText" dxfId="7304" priority="8460" operator="containsText" text="接続契約解除">
      <formula>NOT(ISERROR(SEARCH("接続契約解除",BD724)))</formula>
    </cfRule>
    <cfRule type="containsText" dxfId="7303" priority="8461" operator="containsText" text="【譲渡済】">
      <formula>NOT(ISERROR(SEARCH("【譲渡済】",BD724)))</formula>
    </cfRule>
    <cfRule type="containsText" dxfId="7302" priority="8462" operator="containsText" text="【支払済】">
      <formula>NOT(ISERROR(SEARCH("【支払済】",BD724)))</formula>
    </cfRule>
  </conditionalFormatting>
  <conditionalFormatting sqref="AE724 AH724">
    <cfRule type="cellIs" dxfId="7301" priority="8457" operator="equal">
      <formula>0</formula>
    </cfRule>
    <cfRule type="containsText" dxfId="7300" priority="8458" operator="containsText" text="””">
      <formula>NOT(ISERROR(SEARCH("""""",AE724)))</formula>
    </cfRule>
    <cfRule type="cellIs" dxfId="7299" priority="8459" operator="lessThan">
      <formula>42583</formula>
    </cfRule>
  </conditionalFormatting>
  <conditionalFormatting sqref="BC724">
    <cfRule type="containsText" dxfId="7298" priority="8456" operator="containsText" text="保有中">
      <formula>NOT(ISERROR(SEARCH("保有中",BC724)))</formula>
    </cfRule>
  </conditionalFormatting>
  <conditionalFormatting sqref="BC724">
    <cfRule type="containsText" dxfId="7297" priority="8455" operator="containsText" text="賃借中">
      <formula>NOT(ISERROR(SEARCH("賃借中",BC724)))</formula>
    </cfRule>
  </conditionalFormatting>
  <conditionalFormatting sqref="BC724">
    <cfRule type="cellIs" dxfId="7296" priority="8454" operator="equal">
      <formula>0</formula>
    </cfRule>
  </conditionalFormatting>
  <conditionalFormatting sqref="Y724">
    <cfRule type="containsText" dxfId="7295" priority="8452" operator="containsText" text="賃借中">
      <formula>NOT(ISERROR(SEARCH("賃借中",Y724)))</formula>
    </cfRule>
    <cfRule type="containsText" dxfId="7294" priority="8453" operator="containsText" text="保有中">
      <formula>NOT(ISERROR(SEARCH("保有中",Y724)))</formula>
    </cfRule>
  </conditionalFormatting>
  <conditionalFormatting sqref="AC724">
    <cfRule type="containsText" dxfId="7293" priority="8448" operator="containsText" text="申込取消">
      <formula>NOT(ISERROR(SEARCH("申込取消",AC724)))</formula>
    </cfRule>
    <cfRule type="containsText" dxfId="7292" priority="8449" operator="containsText" text="接続契約解除">
      <formula>NOT(ISERROR(SEARCH("接続契約解除",AC724)))</formula>
    </cfRule>
    <cfRule type="containsText" dxfId="7291" priority="8450" operator="containsText" text="【譲渡済】">
      <formula>NOT(ISERROR(SEARCH("【譲渡済】",AC724)))</formula>
    </cfRule>
    <cfRule type="containsText" dxfId="7290" priority="8451" operator="containsText" text="【支払済】">
      <formula>NOT(ISERROR(SEARCH("【支払済】",AC724)))</formula>
    </cfRule>
  </conditionalFormatting>
  <conditionalFormatting sqref="AM725">
    <cfRule type="cellIs" dxfId="7289" priority="8426" operator="greaterThan">
      <formula>0</formula>
    </cfRule>
  </conditionalFormatting>
  <conditionalFormatting sqref="AM725">
    <cfRule type="cellIs" dxfId="7288" priority="8425" operator="greaterThan">
      <formula>0</formula>
    </cfRule>
  </conditionalFormatting>
  <conditionalFormatting sqref="W725">
    <cfRule type="cellIs" dxfId="7287" priority="8424" operator="lessThan">
      <formula>5000001</formula>
    </cfRule>
  </conditionalFormatting>
  <conditionalFormatting sqref="AN725">
    <cfRule type="cellIs" dxfId="7286" priority="8423" operator="greaterThan">
      <formula>0</formula>
    </cfRule>
  </conditionalFormatting>
  <conditionalFormatting sqref="BD725">
    <cfRule type="cellIs" dxfId="7285" priority="8407" operator="equal">
      <formula>0</formula>
    </cfRule>
    <cfRule type="containsText" dxfId="7284" priority="8420" operator="containsText" text="接続契約解除">
      <formula>NOT(ISERROR(SEARCH("接続契約解除",BD725)))</formula>
    </cfRule>
    <cfRule type="containsText" dxfId="7283" priority="8421" operator="containsText" text="【譲渡済】">
      <formula>NOT(ISERROR(SEARCH("【譲渡済】",BD725)))</formula>
    </cfRule>
    <cfRule type="containsText" dxfId="7282" priority="8422" operator="containsText" text="【支払済】">
      <formula>NOT(ISERROR(SEARCH("【支払済】",BD725)))</formula>
    </cfRule>
  </conditionalFormatting>
  <conditionalFormatting sqref="AE725 AH725">
    <cfRule type="cellIs" dxfId="7281" priority="8417" operator="equal">
      <formula>0</formula>
    </cfRule>
    <cfRule type="containsText" dxfId="7280" priority="8418" operator="containsText" text="””">
      <formula>NOT(ISERROR(SEARCH("""""",AE725)))</formula>
    </cfRule>
    <cfRule type="cellIs" dxfId="7279" priority="8419" operator="lessThan">
      <formula>42583</formula>
    </cfRule>
  </conditionalFormatting>
  <conditionalFormatting sqref="BC725">
    <cfRule type="containsText" dxfId="7278" priority="8416" operator="containsText" text="保有中">
      <formula>NOT(ISERROR(SEARCH("保有中",BC725)))</formula>
    </cfRule>
  </conditionalFormatting>
  <conditionalFormatting sqref="BC725">
    <cfRule type="containsText" dxfId="7277" priority="8415" operator="containsText" text="賃借中">
      <formula>NOT(ISERROR(SEARCH("賃借中",BC725)))</formula>
    </cfRule>
  </conditionalFormatting>
  <conditionalFormatting sqref="BC725">
    <cfRule type="cellIs" dxfId="7276" priority="8414" operator="equal">
      <formula>0</formula>
    </cfRule>
  </conditionalFormatting>
  <conditionalFormatting sqref="Y725">
    <cfRule type="containsText" dxfId="7275" priority="8412" operator="containsText" text="賃借中">
      <formula>NOT(ISERROR(SEARCH("賃借中",Y725)))</formula>
    </cfRule>
    <cfRule type="containsText" dxfId="7274" priority="8413" operator="containsText" text="保有中">
      <formula>NOT(ISERROR(SEARCH("保有中",Y725)))</formula>
    </cfRule>
  </conditionalFormatting>
  <conditionalFormatting sqref="AC725">
    <cfRule type="containsText" dxfId="7273" priority="8408" operator="containsText" text="申込取消">
      <formula>NOT(ISERROR(SEARCH("申込取消",AC725)))</formula>
    </cfRule>
    <cfRule type="containsText" dxfId="7272" priority="8409" operator="containsText" text="接続契約解除">
      <formula>NOT(ISERROR(SEARCH("接続契約解除",AC725)))</formula>
    </cfRule>
    <cfRule type="containsText" dxfId="7271" priority="8410" operator="containsText" text="【譲渡済】">
      <formula>NOT(ISERROR(SEARCH("【譲渡済】",AC725)))</formula>
    </cfRule>
    <cfRule type="containsText" dxfId="7270" priority="8411" operator="containsText" text="【支払済】">
      <formula>NOT(ISERROR(SEARCH("【支払済】",AC725)))</formula>
    </cfRule>
  </conditionalFormatting>
  <conditionalFormatting sqref="AM861">
    <cfRule type="cellIs" dxfId="7269" priority="8406" operator="greaterThan">
      <formula>0</formula>
    </cfRule>
  </conditionalFormatting>
  <conditionalFormatting sqref="W861">
    <cfRule type="cellIs" dxfId="7268" priority="8405" operator="lessThan">
      <formula>5000001</formula>
    </cfRule>
  </conditionalFormatting>
  <conditionalFormatting sqref="AN861">
    <cfRule type="cellIs" dxfId="7267" priority="8404" operator="greaterThan">
      <formula>0</formula>
    </cfRule>
  </conditionalFormatting>
  <conditionalFormatting sqref="BD861">
    <cfRule type="cellIs" dxfId="7266" priority="8388" operator="equal">
      <formula>0</formula>
    </cfRule>
    <cfRule type="containsText" dxfId="7265" priority="8401" operator="containsText" text="接続契約解除">
      <formula>NOT(ISERROR(SEARCH("接続契約解除",BD861)))</formula>
    </cfRule>
    <cfRule type="containsText" dxfId="7264" priority="8402" operator="containsText" text="【譲渡済】">
      <formula>NOT(ISERROR(SEARCH("【譲渡済】",BD861)))</formula>
    </cfRule>
    <cfRule type="containsText" dxfId="7263" priority="8403" operator="containsText" text="【支払済】">
      <formula>NOT(ISERROR(SEARCH("【支払済】",BD861)))</formula>
    </cfRule>
  </conditionalFormatting>
  <conditionalFormatting sqref="AH861 AE861">
    <cfRule type="cellIs" dxfId="7262" priority="8398" operator="equal">
      <formula>0</formula>
    </cfRule>
    <cfRule type="containsText" dxfId="7261" priority="8399" operator="containsText" text="””">
      <formula>NOT(ISERROR(SEARCH("""""",AE861)))</formula>
    </cfRule>
    <cfRule type="cellIs" dxfId="7260" priority="8400" operator="lessThan">
      <formula>42583</formula>
    </cfRule>
  </conditionalFormatting>
  <conditionalFormatting sqref="BC861">
    <cfRule type="containsText" dxfId="7259" priority="8397" operator="containsText" text="保有中">
      <formula>NOT(ISERROR(SEARCH("保有中",BC861)))</formula>
    </cfRule>
  </conditionalFormatting>
  <conditionalFormatting sqref="BC861">
    <cfRule type="containsText" dxfId="7258" priority="8396" operator="containsText" text="賃借中">
      <formula>NOT(ISERROR(SEARCH("賃借中",BC861)))</formula>
    </cfRule>
  </conditionalFormatting>
  <conditionalFormatting sqref="BC861">
    <cfRule type="cellIs" dxfId="7257" priority="8395" operator="equal">
      <formula>0</formula>
    </cfRule>
  </conditionalFormatting>
  <conditionalFormatting sqref="Y861:AB861 Z862:AB865 AA866:AB867">
    <cfRule type="containsText" dxfId="7256" priority="8393" operator="containsText" text="賃借中">
      <formula>NOT(ISERROR(SEARCH("賃借中",Y861)))</formula>
    </cfRule>
    <cfRule type="containsText" dxfId="7255" priority="8394" operator="containsText" text="保有中">
      <formula>NOT(ISERROR(SEARCH("保有中",Y861)))</formula>
    </cfRule>
  </conditionalFormatting>
  <conditionalFormatting sqref="AC861">
    <cfRule type="containsText" dxfId="7254" priority="8389" operator="containsText" text="申込取消">
      <formula>NOT(ISERROR(SEARCH("申込取消",AC861)))</formula>
    </cfRule>
    <cfRule type="containsText" dxfId="7253" priority="8390" operator="containsText" text="接続契約解除">
      <formula>NOT(ISERROR(SEARCH("接続契約解除",AC861)))</formula>
    </cfRule>
    <cfRule type="containsText" dxfId="7252" priority="8391" operator="containsText" text="【譲渡済】">
      <formula>NOT(ISERROR(SEARCH("【譲渡済】",AC861)))</formula>
    </cfRule>
    <cfRule type="containsText" dxfId="7251" priority="8392" operator="containsText" text="【支払済】">
      <formula>NOT(ISERROR(SEARCH("【支払済】",AC861)))</formula>
    </cfRule>
  </conditionalFormatting>
  <conditionalFormatting sqref="AM179">
    <cfRule type="cellIs" dxfId="7250" priority="8386" operator="greaterThan">
      <formula>0</formula>
    </cfRule>
  </conditionalFormatting>
  <conditionalFormatting sqref="W179:X179">
    <cfRule type="cellIs" dxfId="7249" priority="8385" operator="lessThan">
      <formula>5000001</formula>
    </cfRule>
  </conditionalFormatting>
  <conditionalFormatting sqref="BC179">
    <cfRule type="containsText" dxfId="7248" priority="8384" operator="containsText" text="保有中">
      <formula>NOT(ISERROR(SEARCH("保有中",BC179)))</formula>
    </cfRule>
  </conditionalFormatting>
  <conditionalFormatting sqref="AN179">
    <cfRule type="cellIs" dxfId="7247" priority="8383" operator="greaterThan">
      <formula>0</formula>
    </cfRule>
  </conditionalFormatting>
  <conditionalFormatting sqref="BD179">
    <cfRule type="cellIs" dxfId="7246" priority="8368" operator="equal">
      <formula>0</formula>
    </cfRule>
    <cfRule type="containsText" dxfId="7245" priority="8380" operator="containsText" text="接続契約解除">
      <formula>NOT(ISERROR(SEARCH("接続契約解除",BD179)))</formula>
    </cfRule>
    <cfRule type="containsText" dxfId="7244" priority="8381" operator="containsText" text="【譲渡済】">
      <formula>NOT(ISERROR(SEARCH("【譲渡済】",BD179)))</formula>
    </cfRule>
    <cfRule type="containsText" dxfId="7243" priority="8382" operator="containsText" text="【支払済】">
      <formula>NOT(ISERROR(SEARCH("【支払済】",BD179)))</formula>
    </cfRule>
  </conditionalFormatting>
  <conditionalFormatting sqref="AE179 AH179">
    <cfRule type="cellIs" dxfId="7242" priority="8377" operator="equal">
      <formula>0</formula>
    </cfRule>
    <cfRule type="containsText" dxfId="7241" priority="8378" operator="containsText" text="””">
      <formula>NOT(ISERROR(SEARCH("""""",AE179)))</formula>
    </cfRule>
    <cfRule type="cellIs" dxfId="7240" priority="8379" operator="lessThan">
      <formula>42583</formula>
    </cfRule>
  </conditionalFormatting>
  <conditionalFormatting sqref="BC179">
    <cfRule type="containsText" dxfId="7239" priority="8376" operator="containsText" text="賃借中">
      <formula>NOT(ISERROR(SEARCH("賃借中",BC179)))</formula>
    </cfRule>
  </conditionalFormatting>
  <conditionalFormatting sqref="BC179">
    <cfRule type="cellIs" dxfId="7238" priority="8375" operator="equal">
      <formula>0</formula>
    </cfRule>
  </conditionalFormatting>
  <conditionalFormatting sqref="Y179:AA179">
    <cfRule type="containsText" dxfId="7237" priority="8373" operator="containsText" text="賃借中">
      <formula>NOT(ISERROR(SEARCH("賃借中",Y179)))</formula>
    </cfRule>
    <cfRule type="containsText" dxfId="7236" priority="8374" operator="containsText" text="保有中">
      <formula>NOT(ISERROR(SEARCH("保有中",Y179)))</formula>
    </cfRule>
  </conditionalFormatting>
  <conditionalFormatting sqref="AC179">
    <cfRule type="containsText" dxfId="7235" priority="8369" operator="containsText" text="申込取消">
      <formula>NOT(ISERROR(SEARCH("申込取消",AC179)))</formula>
    </cfRule>
    <cfRule type="containsText" dxfId="7234" priority="8370" operator="containsText" text="接続契約解除">
      <formula>NOT(ISERROR(SEARCH("接続契約解除",AC179)))</formula>
    </cfRule>
    <cfRule type="containsText" dxfId="7233" priority="8371" operator="containsText" text="【譲渡済】">
      <formula>NOT(ISERROR(SEARCH("【譲渡済】",AC179)))</formula>
    </cfRule>
    <cfRule type="containsText" dxfId="7232" priority="8372" operator="containsText" text="【支払済】">
      <formula>NOT(ISERROR(SEARCH("【支払済】",AC179)))</formula>
    </cfRule>
  </conditionalFormatting>
  <conditionalFormatting sqref="X912">
    <cfRule type="cellIs" dxfId="7231" priority="8367" operator="lessThan">
      <formula>5000001</formula>
    </cfRule>
  </conditionalFormatting>
  <conditionalFormatting sqref="X890">
    <cfRule type="cellIs" dxfId="7230" priority="8366" operator="lessThan">
      <formula>5000001</formula>
    </cfRule>
  </conditionalFormatting>
  <conditionalFormatting sqref="X891">
    <cfRule type="cellIs" dxfId="7229" priority="8365" operator="lessThan">
      <formula>5000001</formula>
    </cfRule>
  </conditionalFormatting>
  <conditionalFormatting sqref="X785">
    <cfRule type="cellIs" dxfId="7228" priority="8364" operator="lessThan">
      <formula>5000001</formula>
    </cfRule>
  </conditionalFormatting>
  <conditionalFormatting sqref="X800">
    <cfRule type="cellIs" dxfId="7227" priority="8363" operator="lessThan">
      <formula>5000001</formula>
    </cfRule>
  </conditionalFormatting>
  <conditionalFormatting sqref="X805">
    <cfRule type="cellIs" dxfId="7226" priority="8362" operator="lessThan">
      <formula>5000001</formula>
    </cfRule>
  </conditionalFormatting>
  <conditionalFormatting sqref="AM188">
    <cfRule type="cellIs" dxfId="7225" priority="8361" operator="greaterThan">
      <formula>0</formula>
    </cfRule>
  </conditionalFormatting>
  <conditionalFormatting sqref="W188">
    <cfRule type="cellIs" dxfId="7224" priority="8360" operator="lessThan">
      <formula>5000001</formula>
    </cfRule>
  </conditionalFormatting>
  <conditionalFormatting sqref="BC188">
    <cfRule type="containsText" dxfId="7223" priority="8359" operator="containsText" text="保有中">
      <formula>NOT(ISERROR(SEARCH("保有中",BC188)))</formula>
    </cfRule>
  </conditionalFormatting>
  <conditionalFormatting sqref="AN188">
    <cfRule type="cellIs" dxfId="7222" priority="8358" operator="greaterThan">
      <formula>0</formula>
    </cfRule>
  </conditionalFormatting>
  <conditionalFormatting sqref="BD188">
    <cfRule type="cellIs" dxfId="7221" priority="8343" operator="equal">
      <formula>0</formula>
    </cfRule>
    <cfRule type="containsText" dxfId="7220" priority="8355" operator="containsText" text="接続契約解除">
      <formula>NOT(ISERROR(SEARCH("接続契約解除",BD188)))</formula>
    </cfRule>
    <cfRule type="containsText" dxfId="7219" priority="8356" operator="containsText" text="【譲渡済】">
      <formula>NOT(ISERROR(SEARCH("【譲渡済】",BD188)))</formula>
    </cfRule>
    <cfRule type="containsText" dxfId="7218" priority="8357" operator="containsText" text="【支払済】">
      <formula>NOT(ISERROR(SEARCH("【支払済】",BD188)))</formula>
    </cfRule>
  </conditionalFormatting>
  <conditionalFormatting sqref="AE188 AH188">
    <cfRule type="cellIs" dxfId="7217" priority="8352" operator="equal">
      <formula>0</formula>
    </cfRule>
    <cfRule type="containsText" dxfId="7216" priority="8353" operator="containsText" text="””">
      <formula>NOT(ISERROR(SEARCH("""""",AE188)))</formula>
    </cfRule>
    <cfRule type="cellIs" dxfId="7215" priority="8354" operator="lessThan">
      <formula>42583</formula>
    </cfRule>
  </conditionalFormatting>
  <conditionalFormatting sqref="BC188">
    <cfRule type="containsText" dxfId="7214" priority="8351" operator="containsText" text="賃借中">
      <formula>NOT(ISERROR(SEARCH("賃借中",BC188)))</formula>
    </cfRule>
  </conditionalFormatting>
  <conditionalFormatting sqref="BC188">
    <cfRule type="cellIs" dxfId="7213" priority="8350" operator="equal">
      <formula>0</formula>
    </cfRule>
  </conditionalFormatting>
  <conditionalFormatting sqref="Y188:AB188">
    <cfRule type="containsText" dxfId="7212" priority="8348" operator="containsText" text="賃借中">
      <formula>NOT(ISERROR(SEARCH("賃借中",Y188)))</formula>
    </cfRule>
    <cfRule type="containsText" dxfId="7211" priority="8349" operator="containsText" text="保有中">
      <formula>NOT(ISERROR(SEARCH("保有中",Y188)))</formula>
    </cfRule>
  </conditionalFormatting>
  <conditionalFormatting sqref="AM187">
    <cfRule type="cellIs" dxfId="7210" priority="8342" operator="greaterThan">
      <formula>0</formula>
    </cfRule>
  </conditionalFormatting>
  <conditionalFormatting sqref="W187">
    <cfRule type="cellIs" dxfId="7209" priority="8341" operator="lessThan">
      <formula>5000001</formula>
    </cfRule>
  </conditionalFormatting>
  <conditionalFormatting sqref="BC187">
    <cfRule type="containsText" dxfId="7208" priority="8340" operator="containsText" text="保有中">
      <formula>NOT(ISERROR(SEARCH("保有中",BC187)))</formula>
    </cfRule>
  </conditionalFormatting>
  <conditionalFormatting sqref="AN187">
    <cfRule type="cellIs" dxfId="7207" priority="8339" operator="greaterThan">
      <formula>0</formula>
    </cfRule>
  </conditionalFormatting>
  <conditionalFormatting sqref="BD187">
    <cfRule type="cellIs" dxfId="7206" priority="8324" operator="equal">
      <formula>0</formula>
    </cfRule>
    <cfRule type="containsText" dxfId="7205" priority="8336" operator="containsText" text="接続契約解除">
      <formula>NOT(ISERROR(SEARCH("接続契約解除",BD187)))</formula>
    </cfRule>
    <cfRule type="containsText" dxfId="7204" priority="8337" operator="containsText" text="【譲渡済】">
      <formula>NOT(ISERROR(SEARCH("【譲渡済】",BD187)))</formula>
    </cfRule>
    <cfRule type="containsText" dxfId="7203" priority="8338" operator="containsText" text="【支払済】">
      <formula>NOT(ISERROR(SEARCH("【支払済】",BD187)))</formula>
    </cfRule>
  </conditionalFormatting>
  <conditionalFormatting sqref="AE187 AH187">
    <cfRule type="cellIs" dxfId="7202" priority="8333" operator="equal">
      <formula>0</formula>
    </cfRule>
    <cfRule type="containsText" dxfId="7201" priority="8334" operator="containsText" text="””">
      <formula>NOT(ISERROR(SEARCH("""""",AE187)))</formula>
    </cfRule>
    <cfRule type="cellIs" dxfId="7200" priority="8335" operator="lessThan">
      <formula>42583</formula>
    </cfRule>
  </conditionalFormatting>
  <conditionalFormatting sqref="BC187">
    <cfRule type="containsText" dxfId="7199" priority="8332" operator="containsText" text="賃借中">
      <formula>NOT(ISERROR(SEARCH("賃借中",BC187)))</formula>
    </cfRule>
  </conditionalFormatting>
  <conditionalFormatting sqref="BC187">
    <cfRule type="cellIs" dxfId="7198" priority="8331" operator="equal">
      <formula>0</formula>
    </cfRule>
  </conditionalFormatting>
  <conditionalFormatting sqref="Y187:AB187 AB194">
    <cfRule type="containsText" dxfId="7197" priority="8329" operator="containsText" text="賃借中">
      <formula>NOT(ISERROR(SEARCH("賃借中",Y187)))</formula>
    </cfRule>
    <cfRule type="containsText" dxfId="7196" priority="8330" operator="containsText" text="保有中">
      <formula>NOT(ISERROR(SEARCH("保有中",Y187)))</formula>
    </cfRule>
  </conditionalFormatting>
  <conditionalFormatting sqref="AM186">
    <cfRule type="cellIs" dxfId="7195" priority="8323" operator="greaterThan">
      <formula>0</formula>
    </cfRule>
  </conditionalFormatting>
  <conditionalFormatting sqref="W186">
    <cfRule type="cellIs" dxfId="7194" priority="8322" operator="lessThan">
      <formula>5000001</formula>
    </cfRule>
  </conditionalFormatting>
  <conditionalFormatting sqref="BC186">
    <cfRule type="containsText" dxfId="7193" priority="8321" operator="containsText" text="保有中">
      <formula>NOT(ISERROR(SEARCH("保有中",BC186)))</formula>
    </cfRule>
  </conditionalFormatting>
  <conditionalFormatting sqref="AN186">
    <cfRule type="cellIs" dxfId="7192" priority="8320" operator="greaterThan">
      <formula>0</formula>
    </cfRule>
  </conditionalFormatting>
  <conditionalFormatting sqref="BD186">
    <cfRule type="cellIs" dxfId="7191" priority="8305" operator="equal">
      <formula>0</formula>
    </cfRule>
    <cfRule type="containsText" dxfId="7190" priority="8317" operator="containsText" text="接続契約解除">
      <formula>NOT(ISERROR(SEARCH("接続契約解除",BD186)))</formula>
    </cfRule>
    <cfRule type="containsText" dxfId="7189" priority="8318" operator="containsText" text="【譲渡済】">
      <formula>NOT(ISERROR(SEARCH("【譲渡済】",BD186)))</formula>
    </cfRule>
    <cfRule type="containsText" dxfId="7188" priority="8319" operator="containsText" text="【支払済】">
      <formula>NOT(ISERROR(SEARCH("【支払済】",BD186)))</formula>
    </cfRule>
  </conditionalFormatting>
  <conditionalFormatting sqref="AE186 AH186">
    <cfRule type="cellIs" dxfId="7187" priority="8314" operator="equal">
      <formula>0</formula>
    </cfRule>
    <cfRule type="containsText" dxfId="7186" priority="8315" operator="containsText" text="””">
      <formula>NOT(ISERROR(SEARCH("""""",AE186)))</formula>
    </cfRule>
    <cfRule type="cellIs" dxfId="7185" priority="8316" operator="lessThan">
      <formula>42583</formula>
    </cfRule>
  </conditionalFormatting>
  <conditionalFormatting sqref="BC186">
    <cfRule type="containsText" dxfId="7184" priority="8313" operator="containsText" text="賃借中">
      <formula>NOT(ISERROR(SEARCH("賃借中",BC186)))</formula>
    </cfRule>
  </conditionalFormatting>
  <conditionalFormatting sqref="BC186">
    <cfRule type="cellIs" dxfId="7183" priority="8312" operator="equal">
      <formula>0</formula>
    </cfRule>
  </conditionalFormatting>
  <conditionalFormatting sqref="Y186:AB186">
    <cfRule type="containsText" dxfId="7182" priority="8310" operator="containsText" text="賃借中">
      <formula>NOT(ISERROR(SEARCH("賃借中",Y186)))</formula>
    </cfRule>
    <cfRule type="containsText" dxfId="7181" priority="8311" operator="containsText" text="保有中">
      <formula>NOT(ISERROR(SEARCH("保有中",Y186)))</formula>
    </cfRule>
  </conditionalFormatting>
  <conditionalFormatting sqref="AM185">
    <cfRule type="cellIs" dxfId="7180" priority="8304" operator="greaterThan">
      <formula>0</formula>
    </cfRule>
  </conditionalFormatting>
  <conditionalFormatting sqref="W185">
    <cfRule type="cellIs" dxfId="7179" priority="8303" operator="lessThan">
      <formula>5000001</formula>
    </cfRule>
  </conditionalFormatting>
  <conditionalFormatting sqref="BC185">
    <cfRule type="containsText" dxfId="7178" priority="8302" operator="containsText" text="保有中">
      <formula>NOT(ISERROR(SEARCH("保有中",BC185)))</formula>
    </cfRule>
  </conditionalFormatting>
  <conditionalFormatting sqref="AN185">
    <cfRule type="cellIs" dxfId="7177" priority="8301" operator="greaterThan">
      <formula>0</formula>
    </cfRule>
  </conditionalFormatting>
  <conditionalFormatting sqref="BD185">
    <cfRule type="cellIs" dxfId="7176" priority="8286" operator="equal">
      <formula>0</formula>
    </cfRule>
    <cfRule type="containsText" dxfId="7175" priority="8298" operator="containsText" text="接続契約解除">
      <formula>NOT(ISERROR(SEARCH("接続契約解除",BD185)))</formula>
    </cfRule>
    <cfRule type="containsText" dxfId="7174" priority="8299" operator="containsText" text="【譲渡済】">
      <formula>NOT(ISERROR(SEARCH("【譲渡済】",BD185)))</formula>
    </cfRule>
    <cfRule type="containsText" dxfId="7173" priority="8300" operator="containsText" text="【支払済】">
      <formula>NOT(ISERROR(SEARCH("【支払済】",BD185)))</formula>
    </cfRule>
  </conditionalFormatting>
  <conditionalFormatting sqref="AE185 AH185">
    <cfRule type="cellIs" dxfId="7172" priority="8295" operator="equal">
      <formula>0</formula>
    </cfRule>
    <cfRule type="containsText" dxfId="7171" priority="8296" operator="containsText" text="””">
      <formula>NOT(ISERROR(SEARCH("""""",AE185)))</formula>
    </cfRule>
    <cfRule type="cellIs" dxfId="7170" priority="8297" operator="lessThan">
      <formula>42583</formula>
    </cfRule>
  </conditionalFormatting>
  <conditionalFormatting sqref="BC185">
    <cfRule type="containsText" dxfId="7169" priority="8294" operator="containsText" text="賃借中">
      <formula>NOT(ISERROR(SEARCH("賃借中",BC185)))</formula>
    </cfRule>
  </conditionalFormatting>
  <conditionalFormatting sqref="BC185">
    <cfRule type="cellIs" dxfId="7168" priority="8293" operator="equal">
      <formula>0</formula>
    </cfRule>
  </conditionalFormatting>
  <conditionalFormatting sqref="AC185">
    <cfRule type="containsText" dxfId="7167" priority="8287" operator="containsText" text="申込取消">
      <formula>NOT(ISERROR(SEARCH("申込取消",AC185)))</formula>
    </cfRule>
    <cfRule type="containsText" dxfId="7166" priority="8288" operator="containsText" text="接続契約解除">
      <formula>NOT(ISERROR(SEARCH("接続契約解除",AC185)))</formula>
    </cfRule>
    <cfRule type="containsText" dxfId="7165" priority="8289" operator="containsText" text="【譲渡済】">
      <formula>NOT(ISERROR(SEARCH("【譲渡済】",AC185)))</formula>
    </cfRule>
    <cfRule type="containsText" dxfId="7164" priority="8290" operator="containsText" text="【支払済】">
      <formula>NOT(ISERROR(SEARCH("【支払済】",AC185)))</formula>
    </cfRule>
  </conditionalFormatting>
  <conditionalFormatting sqref="AC188">
    <cfRule type="containsText" dxfId="7163" priority="8282" operator="containsText" text="申込取消">
      <formula>NOT(ISERROR(SEARCH("申込取消",AC188)))</formula>
    </cfRule>
    <cfRule type="containsText" dxfId="7162" priority="8283" operator="containsText" text="接続契約解除">
      <formula>NOT(ISERROR(SEARCH("接続契約解除",AC188)))</formula>
    </cfRule>
    <cfRule type="containsText" dxfId="7161" priority="8284" operator="containsText" text="【譲渡済】">
      <formula>NOT(ISERROR(SEARCH("【譲渡済】",AC188)))</formula>
    </cfRule>
    <cfRule type="containsText" dxfId="7160" priority="8285" operator="containsText" text="【支払済】">
      <formula>NOT(ISERROR(SEARCH("【支払済】",AC188)))</formula>
    </cfRule>
  </conditionalFormatting>
  <conditionalFormatting sqref="AC187">
    <cfRule type="containsText" dxfId="7159" priority="8278" operator="containsText" text="申込取消">
      <formula>NOT(ISERROR(SEARCH("申込取消",AC187)))</formula>
    </cfRule>
    <cfRule type="containsText" dxfId="7158" priority="8279" operator="containsText" text="接続契約解除">
      <formula>NOT(ISERROR(SEARCH("接続契約解除",AC187)))</formula>
    </cfRule>
    <cfRule type="containsText" dxfId="7157" priority="8280" operator="containsText" text="【譲渡済】">
      <formula>NOT(ISERROR(SEARCH("【譲渡済】",AC187)))</formula>
    </cfRule>
    <cfRule type="containsText" dxfId="7156" priority="8281" operator="containsText" text="【支払済】">
      <formula>NOT(ISERROR(SEARCH("【支払済】",AC187)))</formula>
    </cfRule>
  </conditionalFormatting>
  <conditionalFormatting sqref="AC186">
    <cfRule type="containsText" dxfId="7155" priority="8274" operator="containsText" text="申込取消">
      <formula>NOT(ISERROR(SEARCH("申込取消",AC186)))</formula>
    </cfRule>
    <cfRule type="containsText" dxfId="7154" priority="8275" operator="containsText" text="接続契約解除">
      <formula>NOT(ISERROR(SEARCH("接続契約解除",AC186)))</formula>
    </cfRule>
    <cfRule type="containsText" dxfId="7153" priority="8276" operator="containsText" text="【譲渡済】">
      <formula>NOT(ISERROR(SEARCH("【譲渡済】",AC186)))</formula>
    </cfRule>
    <cfRule type="containsText" dxfId="7152" priority="8277" operator="containsText" text="【支払済】">
      <formula>NOT(ISERROR(SEARCH("【支払済】",AC186)))</formula>
    </cfRule>
  </conditionalFormatting>
  <conditionalFormatting sqref="AM182">
    <cfRule type="cellIs" dxfId="7151" priority="8273" operator="greaterThan">
      <formula>0</formula>
    </cfRule>
  </conditionalFormatting>
  <conditionalFormatting sqref="W182:X182">
    <cfRule type="cellIs" dxfId="7150" priority="8272" operator="lessThan">
      <formula>5000001</formula>
    </cfRule>
  </conditionalFormatting>
  <conditionalFormatting sqref="BC182">
    <cfRule type="containsText" dxfId="7149" priority="8271" operator="containsText" text="保有中">
      <formula>NOT(ISERROR(SEARCH("保有中",BC182)))</formula>
    </cfRule>
  </conditionalFormatting>
  <conditionalFormatting sqref="AN182">
    <cfRule type="cellIs" dxfId="7148" priority="8270" operator="greaterThan">
      <formula>0</formula>
    </cfRule>
  </conditionalFormatting>
  <conditionalFormatting sqref="BD182">
    <cfRule type="cellIs" dxfId="7147" priority="8255" operator="equal">
      <formula>0</formula>
    </cfRule>
    <cfRule type="containsText" dxfId="7146" priority="8267" operator="containsText" text="接続契約解除">
      <formula>NOT(ISERROR(SEARCH("接続契約解除",BD182)))</formula>
    </cfRule>
    <cfRule type="containsText" dxfId="7145" priority="8268" operator="containsText" text="【譲渡済】">
      <formula>NOT(ISERROR(SEARCH("【譲渡済】",BD182)))</formula>
    </cfRule>
    <cfRule type="containsText" dxfId="7144" priority="8269" operator="containsText" text="【支払済】">
      <formula>NOT(ISERROR(SEARCH("【支払済】",BD182)))</formula>
    </cfRule>
  </conditionalFormatting>
  <conditionalFormatting sqref="AE182 AH182">
    <cfRule type="cellIs" dxfId="7143" priority="8264" operator="equal">
      <formula>0</formula>
    </cfRule>
    <cfRule type="containsText" dxfId="7142" priority="8265" operator="containsText" text="””">
      <formula>NOT(ISERROR(SEARCH("""""",AE182)))</formula>
    </cfRule>
    <cfRule type="cellIs" dxfId="7141" priority="8266" operator="lessThan">
      <formula>42583</formula>
    </cfRule>
  </conditionalFormatting>
  <conditionalFormatting sqref="BC182">
    <cfRule type="containsText" dxfId="7140" priority="8263" operator="containsText" text="賃借中">
      <formula>NOT(ISERROR(SEARCH("賃借中",BC182)))</formula>
    </cfRule>
  </conditionalFormatting>
  <conditionalFormatting sqref="BC182">
    <cfRule type="cellIs" dxfId="7139" priority="8262" operator="equal">
      <formula>0</formula>
    </cfRule>
  </conditionalFormatting>
  <conditionalFormatting sqref="Y182:AA182">
    <cfRule type="containsText" dxfId="7138" priority="8260" operator="containsText" text="賃借中">
      <formula>NOT(ISERROR(SEARCH("賃借中",Y182)))</formula>
    </cfRule>
    <cfRule type="containsText" dxfId="7137" priority="8261" operator="containsText" text="保有中">
      <formula>NOT(ISERROR(SEARCH("保有中",Y182)))</formula>
    </cfRule>
  </conditionalFormatting>
  <conditionalFormatting sqref="AC182">
    <cfRule type="containsText" dxfId="7136" priority="8256" operator="containsText" text="申込取消">
      <formula>NOT(ISERROR(SEARCH("申込取消",AC182)))</formula>
    </cfRule>
    <cfRule type="containsText" dxfId="7135" priority="8257" operator="containsText" text="接続契約解除">
      <formula>NOT(ISERROR(SEARCH("接続契約解除",AC182)))</formula>
    </cfRule>
    <cfRule type="containsText" dxfId="7134" priority="8258" operator="containsText" text="【譲渡済】">
      <formula>NOT(ISERROR(SEARCH("【譲渡済】",AC182)))</formula>
    </cfRule>
    <cfRule type="containsText" dxfId="7133" priority="8259" operator="containsText" text="【支払済】">
      <formula>NOT(ISERROR(SEARCH("【支払済】",AC182)))</formula>
    </cfRule>
  </conditionalFormatting>
  <conditionalFormatting sqref="AM789">
    <cfRule type="cellIs" dxfId="7132" priority="8254" operator="greaterThan">
      <formula>0</formula>
    </cfRule>
  </conditionalFormatting>
  <conditionalFormatting sqref="W789:X789">
    <cfRule type="cellIs" dxfId="7131" priority="8253" operator="lessThan">
      <formula>5000001</formula>
    </cfRule>
  </conditionalFormatting>
  <conditionalFormatting sqref="AN789">
    <cfRule type="cellIs" dxfId="7130" priority="8252" operator="greaterThan">
      <formula>0</formula>
    </cfRule>
  </conditionalFormatting>
  <conditionalFormatting sqref="BD789">
    <cfRule type="cellIs" dxfId="7129" priority="8236" operator="equal">
      <formula>0</formula>
    </cfRule>
    <cfRule type="containsText" dxfId="7128" priority="8249" operator="containsText" text="接続契約解除">
      <formula>NOT(ISERROR(SEARCH("接続契約解除",BD789)))</formula>
    </cfRule>
    <cfRule type="containsText" dxfId="7127" priority="8250" operator="containsText" text="【譲渡済】">
      <formula>NOT(ISERROR(SEARCH("【譲渡済】",BD789)))</formula>
    </cfRule>
    <cfRule type="containsText" dxfId="7126" priority="8251" operator="containsText" text="【支払済】">
      <formula>NOT(ISERROR(SEARCH("【支払済】",BD789)))</formula>
    </cfRule>
  </conditionalFormatting>
  <conditionalFormatting sqref="AE789 AH789">
    <cfRule type="cellIs" dxfId="7125" priority="8246" operator="equal">
      <formula>0</formula>
    </cfRule>
    <cfRule type="containsText" dxfId="7124" priority="8247" operator="containsText" text="””">
      <formula>NOT(ISERROR(SEARCH("""""",AE789)))</formula>
    </cfRule>
    <cfRule type="cellIs" dxfId="7123" priority="8248" operator="lessThan">
      <formula>42583</formula>
    </cfRule>
  </conditionalFormatting>
  <conditionalFormatting sqref="BC789">
    <cfRule type="containsText" dxfId="7122" priority="8245" operator="containsText" text="保有中">
      <formula>NOT(ISERROR(SEARCH("保有中",BC789)))</formula>
    </cfRule>
  </conditionalFormatting>
  <conditionalFormatting sqref="BC789">
    <cfRule type="containsText" dxfId="7121" priority="8244" operator="containsText" text="賃借中">
      <formula>NOT(ISERROR(SEARCH("賃借中",BC789)))</formula>
    </cfRule>
  </conditionalFormatting>
  <conditionalFormatting sqref="BC789">
    <cfRule type="cellIs" dxfId="7120" priority="8243" operator="equal">
      <formula>0</formula>
    </cfRule>
  </conditionalFormatting>
  <conditionalFormatting sqref="Y789:AA789">
    <cfRule type="containsText" dxfId="7119" priority="8241" operator="containsText" text="賃借中">
      <formula>NOT(ISERROR(SEARCH("賃借中",Y789)))</formula>
    </cfRule>
    <cfRule type="containsText" dxfId="7118" priority="8242" operator="containsText" text="保有中">
      <formula>NOT(ISERROR(SEARCH("保有中",Y789)))</formula>
    </cfRule>
  </conditionalFormatting>
  <conditionalFormatting sqref="AC789">
    <cfRule type="containsText" dxfId="7117" priority="8237" operator="containsText" text="申込取消">
      <formula>NOT(ISERROR(SEARCH("申込取消",AC789)))</formula>
    </cfRule>
    <cfRule type="containsText" dxfId="7116" priority="8238" operator="containsText" text="接続契約解除">
      <formula>NOT(ISERROR(SEARCH("接続契約解除",AC789)))</formula>
    </cfRule>
    <cfRule type="containsText" dxfId="7115" priority="8239" operator="containsText" text="【譲渡済】">
      <formula>NOT(ISERROR(SEARCH("【譲渡済】",AC789)))</formula>
    </cfRule>
    <cfRule type="containsText" dxfId="7114" priority="8240" operator="containsText" text="【支払済】">
      <formula>NOT(ISERROR(SEARCH("【支払済】",AC789)))</formula>
    </cfRule>
  </conditionalFormatting>
  <conditionalFormatting sqref="AM748">
    <cfRule type="cellIs" dxfId="7113" priority="8235" operator="greaterThan">
      <formula>0</formula>
    </cfRule>
  </conditionalFormatting>
  <conditionalFormatting sqref="W748:X748">
    <cfRule type="cellIs" dxfId="7112" priority="8234" operator="lessThan">
      <formula>5000001</formula>
    </cfRule>
  </conditionalFormatting>
  <conditionalFormatting sqref="AN748">
    <cfRule type="cellIs" dxfId="7111" priority="8233" operator="greaterThan">
      <formula>0</formula>
    </cfRule>
  </conditionalFormatting>
  <conditionalFormatting sqref="BD748">
    <cfRule type="cellIs" dxfId="7110" priority="8217" operator="equal">
      <formula>0</formula>
    </cfRule>
    <cfRule type="containsText" dxfId="7109" priority="8230" operator="containsText" text="接続契約解除">
      <formula>NOT(ISERROR(SEARCH("接続契約解除",BD748)))</formula>
    </cfRule>
    <cfRule type="containsText" dxfId="7108" priority="8231" operator="containsText" text="【譲渡済】">
      <formula>NOT(ISERROR(SEARCH("【譲渡済】",BD748)))</formula>
    </cfRule>
    <cfRule type="containsText" dxfId="7107" priority="8232" operator="containsText" text="【支払済】">
      <formula>NOT(ISERROR(SEARCH("【支払済】",BD748)))</formula>
    </cfRule>
  </conditionalFormatting>
  <conditionalFormatting sqref="AE748 AH748">
    <cfRule type="cellIs" dxfId="7106" priority="8227" operator="equal">
      <formula>0</formula>
    </cfRule>
    <cfRule type="containsText" dxfId="7105" priority="8228" operator="containsText" text="””">
      <formula>NOT(ISERROR(SEARCH("""""",AE748)))</formula>
    </cfRule>
    <cfRule type="cellIs" dxfId="7104" priority="8229" operator="lessThan">
      <formula>42583</formula>
    </cfRule>
  </conditionalFormatting>
  <conditionalFormatting sqref="BC748">
    <cfRule type="containsText" dxfId="7103" priority="8226" operator="containsText" text="保有中">
      <formula>NOT(ISERROR(SEARCH("保有中",BC748)))</formula>
    </cfRule>
  </conditionalFormatting>
  <conditionalFormatting sqref="BC748">
    <cfRule type="containsText" dxfId="7102" priority="8225" operator="containsText" text="賃借中">
      <formula>NOT(ISERROR(SEARCH("賃借中",BC748)))</formula>
    </cfRule>
  </conditionalFormatting>
  <conditionalFormatting sqref="BC748">
    <cfRule type="cellIs" dxfId="7101" priority="8224" operator="equal">
      <formula>0</formula>
    </cfRule>
  </conditionalFormatting>
  <conditionalFormatting sqref="AC748">
    <cfRule type="containsText" dxfId="7100" priority="8218" operator="containsText" text="申込取消">
      <formula>NOT(ISERROR(SEARCH("申込取消",AC748)))</formula>
    </cfRule>
    <cfRule type="containsText" dxfId="7099" priority="8219" operator="containsText" text="接続契約解除">
      <formula>NOT(ISERROR(SEARCH("接続契約解除",AC748)))</formula>
    </cfRule>
    <cfRule type="containsText" dxfId="7098" priority="8220" operator="containsText" text="【譲渡済】">
      <formula>NOT(ISERROR(SEARCH("【譲渡済】",AC748)))</formula>
    </cfRule>
    <cfRule type="containsText" dxfId="7097" priority="8221" operator="containsText" text="【支払済】">
      <formula>NOT(ISERROR(SEARCH("【支払済】",AC748)))</formula>
    </cfRule>
  </conditionalFormatting>
  <conditionalFormatting sqref="AM749">
    <cfRule type="cellIs" dxfId="7096" priority="8216" operator="greaterThan">
      <formula>0</formula>
    </cfRule>
  </conditionalFormatting>
  <conditionalFormatting sqref="W749:X749">
    <cfRule type="cellIs" dxfId="7095" priority="8215" operator="lessThan">
      <formula>5000001</formula>
    </cfRule>
  </conditionalFormatting>
  <conditionalFormatting sqref="AN749">
    <cfRule type="cellIs" dxfId="7094" priority="8214" operator="greaterThan">
      <formula>0</formula>
    </cfRule>
  </conditionalFormatting>
  <conditionalFormatting sqref="BD749">
    <cfRule type="cellIs" dxfId="7093" priority="8198" operator="equal">
      <formula>0</formula>
    </cfRule>
    <cfRule type="containsText" dxfId="7092" priority="8211" operator="containsText" text="接続契約解除">
      <formula>NOT(ISERROR(SEARCH("接続契約解除",BD749)))</formula>
    </cfRule>
    <cfRule type="containsText" dxfId="7091" priority="8212" operator="containsText" text="【譲渡済】">
      <formula>NOT(ISERROR(SEARCH("【譲渡済】",BD749)))</formula>
    </cfRule>
    <cfRule type="containsText" dxfId="7090" priority="8213" operator="containsText" text="【支払済】">
      <formula>NOT(ISERROR(SEARCH("【支払済】",BD749)))</formula>
    </cfRule>
  </conditionalFormatting>
  <conditionalFormatting sqref="AE749 AH749">
    <cfRule type="cellIs" dxfId="7089" priority="8208" operator="equal">
      <formula>0</formula>
    </cfRule>
    <cfRule type="containsText" dxfId="7088" priority="8209" operator="containsText" text="””">
      <formula>NOT(ISERROR(SEARCH("""""",AE749)))</formula>
    </cfRule>
    <cfRule type="cellIs" dxfId="7087" priority="8210" operator="lessThan">
      <formula>42583</formula>
    </cfRule>
  </conditionalFormatting>
  <conditionalFormatting sqref="BC749">
    <cfRule type="containsText" dxfId="7086" priority="8207" operator="containsText" text="保有中">
      <formula>NOT(ISERROR(SEARCH("保有中",BC749)))</formula>
    </cfRule>
  </conditionalFormatting>
  <conditionalFormatting sqref="BC749">
    <cfRule type="containsText" dxfId="7085" priority="8206" operator="containsText" text="賃借中">
      <formula>NOT(ISERROR(SEARCH("賃借中",BC749)))</formula>
    </cfRule>
  </conditionalFormatting>
  <conditionalFormatting sqref="BC749">
    <cfRule type="cellIs" dxfId="7084" priority="8205" operator="equal">
      <formula>0</formula>
    </cfRule>
  </conditionalFormatting>
  <conditionalFormatting sqref="AC749">
    <cfRule type="containsText" dxfId="7083" priority="8199" operator="containsText" text="申込取消">
      <formula>NOT(ISERROR(SEARCH("申込取消",AC749)))</formula>
    </cfRule>
    <cfRule type="containsText" dxfId="7082" priority="8200" operator="containsText" text="接続契約解除">
      <formula>NOT(ISERROR(SEARCH("接続契約解除",AC749)))</formula>
    </cfRule>
    <cfRule type="containsText" dxfId="7081" priority="8201" operator="containsText" text="【譲渡済】">
      <formula>NOT(ISERROR(SEARCH("【譲渡済】",AC749)))</formula>
    </cfRule>
    <cfRule type="containsText" dxfId="7080" priority="8202" operator="containsText" text="【支払済】">
      <formula>NOT(ISERROR(SEARCH("【支払済】",AC749)))</formula>
    </cfRule>
  </conditionalFormatting>
  <conditionalFormatting sqref="AM73">
    <cfRule type="cellIs" dxfId="7079" priority="8197" operator="greaterThan">
      <formula>0</formula>
    </cfRule>
  </conditionalFormatting>
  <conditionalFormatting sqref="W73">
    <cfRule type="cellIs" dxfId="7078" priority="8196" operator="lessThan">
      <formula>5000001</formula>
    </cfRule>
  </conditionalFormatting>
  <conditionalFormatting sqref="AN73">
    <cfRule type="cellIs" dxfId="7077" priority="8195" operator="greaterThan">
      <formula>0</formula>
    </cfRule>
  </conditionalFormatting>
  <conditionalFormatting sqref="BD73">
    <cfRule type="cellIs" dxfId="7076" priority="8179" operator="equal">
      <formula>0</formula>
    </cfRule>
    <cfRule type="containsText" dxfId="7075" priority="8192" operator="containsText" text="接続契約解除">
      <formula>NOT(ISERROR(SEARCH("接続契約解除",BD73)))</formula>
    </cfRule>
    <cfRule type="containsText" dxfId="7074" priority="8193" operator="containsText" text="【譲渡済】">
      <formula>NOT(ISERROR(SEARCH("【譲渡済】",BD73)))</formula>
    </cfRule>
    <cfRule type="containsText" dxfId="7073" priority="8194" operator="containsText" text="【支払済】">
      <formula>NOT(ISERROR(SEARCH("【支払済】",BD73)))</formula>
    </cfRule>
  </conditionalFormatting>
  <conditionalFormatting sqref="AE73 AH73">
    <cfRule type="cellIs" dxfId="7072" priority="8189" operator="equal">
      <formula>0</formula>
    </cfRule>
    <cfRule type="containsText" dxfId="7071" priority="8190" operator="containsText" text="””">
      <formula>NOT(ISERROR(SEARCH("""""",AE73)))</formula>
    </cfRule>
    <cfRule type="cellIs" dxfId="7070" priority="8191" operator="lessThan">
      <formula>42583</formula>
    </cfRule>
  </conditionalFormatting>
  <conditionalFormatting sqref="BC73">
    <cfRule type="containsText" dxfId="7069" priority="8188" operator="containsText" text="保有中">
      <formula>NOT(ISERROR(SEARCH("保有中",BC73)))</formula>
    </cfRule>
  </conditionalFormatting>
  <conditionalFormatting sqref="BC73">
    <cfRule type="containsText" dxfId="7068" priority="8187" operator="containsText" text="賃借中">
      <formula>NOT(ISERROR(SEARCH("賃借中",BC73)))</formula>
    </cfRule>
  </conditionalFormatting>
  <conditionalFormatting sqref="BC73">
    <cfRule type="cellIs" dxfId="7067" priority="8186" operator="equal">
      <formula>0</formula>
    </cfRule>
  </conditionalFormatting>
  <conditionalFormatting sqref="Y73:AB73">
    <cfRule type="containsText" dxfId="7066" priority="8184" operator="containsText" text="賃借中">
      <formula>NOT(ISERROR(SEARCH("賃借中",Y73)))</formula>
    </cfRule>
    <cfRule type="containsText" dxfId="7065" priority="8185" operator="containsText" text="保有中">
      <formula>NOT(ISERROR(SEARCH("保有中",Y73)))</formula>
    </cfRule>
  </conditionalFormatting>
  <conditionalFormatting sqref="AC73">
    <cfRule type="containsText" dxfId="7064" priority="8180" operator="containsText" text="申込取消">
      <formula>NOT(ISERROR(SEARCH("申込取消",AC73)))</formula>
    </cfRule>
    <cfRule type="containsText" dxfId="7063" priority="8181" operator="containsText" text="接続契約解除">
      <formula>NOT(ISERROR(SEARCH("接続契約解除",AC73)))</formula>
    </cfRule>
    <cfRule type="containsText" dxfId="7062" priority="8182" operator="containsText" text="【譲渡済】">
      <formula>NOT(ISERROR(SEARCH("【譲渡済】",AC73)))</formula>
    </cfRule>
    <cfRule type="containsText" dxfId="7061" priority="8183" operator="containsText" text="【支払済】">
      <formula>NOT(ISERROR(SEARCH("【支払済】",AC73)))</formula>
    </cfRule>
  </conditionalFormatting>
  <conditionalFormatting sqref="AM919">
    <cfRule type="cellIs" dxfId="7060" priority="8178" operator="greaterThan">
      <formula>0</formula>
    </cfRule>
  </conditionalFormatting>
  <conditionalFormatting sqref="W919:X919 X920">
    <cfRule type="cellIs" dxfId="7059" priority="8177" operator="lessThan">
      <formula>5000001</formula>
    </cfRule>
  </conditionalFormatting>
  <conditionalFormatting sqref="AN919">
    <cfRule type="cellIs" dxfId="7058" priority="8176" operator="greaterThan">
      <formula>0</formula>
    </cfRule>
  </conditionalFormatting>
  <conditionalFormatting sqref="BD919">
    <cfRule type="cellIs" dxfId="7057" priority="8160" operator="equal">
      <formula>0</formula>
    </cfRule>
    <cfRule type="containsText" dxfId="7056" priority="8173" operator="containsText" text="接続契約解除">
      <formula>NOT(ISERROR(SEARCH("接続契約解除",BD919)))</formula>
    </cfRule>
    <cfRule type="containsText" dxfId="7055" priority="8174" operator="containsText" text="【譲渡済】">
      <formula>NOT(ISERROR(SEARCH("【譲渡済】",BD919)))</formula>
    </cfRule>
    <cfRule type="containsText" dxfId="7054" priority="8175" operator="containsText" text="【支払済】">
      <formula>NOT(ISERROR(SEARCH("【支払済】",BD919)))</formula>
    </cfRule>
  </conditionalFormatting>
  <conditionalFormatting sqref="AE919 AH919">
    <cfRule type="cellIs" dxfId="7053" priority="8170" operator="equal">
      <formula>0</formula>
    </cfRule>
    <cfRule type="containsText" dxfId="7052" priority="8171" operator="containsText" text="””">
      <formula>NOT(ISERROR(SEARCH("""""",AE919)))</formula>
    </cfRule>
    <cfRule type="cellIs" dxfId="7051" priority="8172" operator="lessThan">
      <formula>42583</formula>
    </cfRule>
  </conditionalFormatting>
  <conditionalFormatting sqref="BC919">
    <cfRule type="containsText" dxfId="7050" priority="8169" operator="containsText" text="保有中">
      <formula>NOT(ISERROR(SEARCH("保有中",BC919)))</formula>
    </cfRule>
  </conditionalFormatting>
  <conditionalFormatting sqref="BC919">
    <cfRule type="containsText" dxfId="7049" priority="8168" operator="containsText" text="賃借中">
      <formula>NOT(ISERROR(SEARCH("賃借中",BC919)))</formula>
    </cfRule>
  </conditionalFormatting>
  <conditionalFormatting sqref="BC919">
    <cfRule type="cellIs" dxfId="7048" priority="8167" operator="equal">
      <formula>0</formula>
    </cfRule>
  </conditionalFormatting>
  <conditionalFormatting sqref="Y919 AA919:AB919">
    <cfRule type="containsText" dxfId="7047" priority="8165" operator="containsText" text="賃借中">
      <formula>NOT(ISERROR(SEARCH("賃借中",Y919)))</formula>
    </cfRule>
    <cfRule type="containsText" dxfId="7046" priority="8166" operator="containsText" text="保有中">
      <formula>NOT(ISERROR(SEARCH("保有中",Y919)))</formula>
    </cfRule>
  </conditionalFormatting>
  <conditionalFormatting sqref="AM921">
    <cfRule type="cellIs" dxfId="7045" priority="8159" operator="greaterThan">
      <formula>0</formula>
    </cfRule>
  </conditionalFormatting>
  <conditionalFormatting sqref="W921:X921">
    <cfRule type="cellIs" dxfId="7044" priority="8158" operator="lessThan">
      <formula>5000001</formula>
    </cfRule>
  </conditionalFormatting>
  <conditionalFormatting sqref="AN921">
    <cfRule type="cellIs" dxfId="7043" priority="8157" operator="greaterThan">
      <formula>0</formula>
    </cfRule>
  </conditionalFormatting>
  <conditionalFormatting sqref="BD921">
    <cfRule type="cellIs" dxfId="7042" priority="8141" operator="equal">
      <formula>0</formula>
    </cfRule>
    <cfRule type="containsText" dxfId="7041" priority="8154" operator="containsText" text="接続契約解除">
      <formula>NOT(ISERROR(SEARCH("接続契約解除",BD921)))</formula>
    </cfRule>
    <cfRule type="containsText" dxfId="7040" priority="8155" operator="containsText" text="【譲渡済】">
      <formula>NOT(ISERROR(SEARCH("【譲渡済】",BD921)))</formula>
    </cfRule>
    <cfRule type="containsText" dxfId="7039" priority="8156" operator="containsText" text="【支払済】">
      <formula>NOT(ISERROR(SEARCH("【支払済】",BD921)))</formula>
    </cfRule>
  </conditionalFormatting>
  <conditionalFormatting sqref="AE921 AH921">
    <cfRule type="cellIs" dxfId="7038" priority="8151" operator="equal">
      <formula>0</formula>
    </cfRule>
    <cfRule type="containsText" dxfId="7037" priority="8152" operator="containsText" text="””">
      <formula>NOT(ISERROR(SEARCH("""""",AE921)))</formula>
    </cfRule>
    <cfRule type="cellIs" dxfId="7036" priority="8153" operator="lessThan">
      <formula>42583</formula>
    </cfRule>
  </conditionalFormatting>
  <conditionalFormatting sqref="BC921">
    <cfRule type="containsText" dxfId="7035" priority="8150" operator="containsText" text="保有中">
      <formula>NOT(ISERROR(SEARCH("保有中",BC921)))</formula>
    </cfRule>
  </conditionalFormatting>
  <conditionalFormatting sqref="BC921">
    <cfRule type="containsText" dxfId="7034" priority="8149" operator="containsText" text="賃借中">
      <formula>NOT(ISERROR(SEARCH("賃借中",BC921)))</formula>
    </cfRule>
  </conditionalFormatting>
  <conditionalFormatting sqref="BC921">
    <cfRule type="cellIs" dxfId="7033" priority="8148" operator="equal">
      <formula>0</formula>
    </cfRule>
  </conditionalFormatting>
  <conditionalFormatting sqref="Y921:AB921">
    <cfRule type="containsText" dxfId="7032" priority="8146" operator="containsText" text="賃借中">
      <formula>NOT(ISERROR(SEARCH("賃借中",Y921)))</formula>
    </cfRule>
    <cfRule type="containsText" dxfId="7031" priority="8147" operator="containsText" text="保有中">
      <formula>NOT(ISERROR(SEARCH("保有中",Y921)))</formula>
    </cfRule>
  </conditionalFormatting>
  <conditionalFormatting sqref="AM922">
    <cfRule type="cellIs" dxfId="7030" priority="8140" operator="greaterThan">
      <formula>0</formula>
    </cfRule>
  </conditionalFormatting>
  <conditionalFormatting sqref="W922:X922">
    <cfRule type="cellIs" dxfId="7029" priority="8139" operator="lessThan">
      <formula>5000001</formula>
    </cfRule>
  </conditionalFormatting>
  <conditionalFormatting sqref="AN922">
    <cfRule type="cellIs" dxfId="7028" priority="8138" operator="greaterThan">
      <formula>0</formula>
    </cfRule>
  </conditionalFormatting>
  <conditionalFormatting sqref="BD922">
    <cfRule type="cellIs" dxfId="7027" priority="8122" operator="equal">
      <formula>0</formula>
    </cfRule>
    <cfRule type="containsText" dxfId="7026" priority="8135" operator="containsText" text="接続契約解除">
      <formula>NOT(ISERROR(SEARCH("接続契約解除",BD922)))</formula>
    </cfRule>
    <cfRule type="containsText" dxfId="7025" priority="8136" operator="containsText" text="【譲渡済】">
      <formula>NOT(ISERROR(SEARCH("【譲渡済】",BD922)))</formula>
    </cfRule>
    <cfRule type="containsText" dxfId="7024" priority="8137" operator="containsText" text="【支払済】">
      <formula>NOT(ISERROR(SEARCH("【支払済】",BD922)))</formula>
    </cfRule>
  </conditionalFormatting>
  <conditionalFormatting sqref="AE922 AH922">
    <cfRule type="cellIs" dxfId="7023" priority="8132" operator="equal">
      <formula>0</formula>
    </cfRule>
    <cfRule type="containsText" dxfId="7022" priority="8133" operator="containsText" text="””">
      <formula>NOT(ISERROR(SEARCH("""""",AE922)))</formula>
    </cfRule>
    <cfRule type="cellIs" dxfId="7021" priority="8134" operator="lessThan">
      <formula>42583</formula>
    </cfRule>
  </conditionalFormatting>
  <conditionalFormatting sqref="BC922">
    <cfRule type="containsText" dxfId="7020" priority="8131" operator="containsText" text="保有中">
      <formula>NOT(ISERROR(SEARCH("保有中",BC922)))</formula>
    </cfRule>
  </conditionalFormatting>
  <conditionalFormatting sqref="BC922">
    <cfRule type="containsText" dxfId="7019" priority="8130" operator="containsText" text="賃借中">
      <formula>NOT(ISERROR(SEARCH("賃借中",BC922)))</formula>
    </cfRule>
  </conditionalFormatting>
  <conditionalFormatting sqref="BC922">
    <cfRule type="cellIs" dxfId="7018" priority="8129" operator="equal">
      <formula>0</formula>
    </cfRule>
  </conditionalFormatting>
  <conditionalFormatting sqref="Y922:AB922 Z923:AB930">
    <cfRule type="containsText" dxfId="7017" priority="8127" operator="containsText" text="賃借中">
      <formula>NOT(ISERROR(SEARCH("賃借中",Y922)))</formula>
    </cfRule>
    <cfRule type="containsText" dxfId="7016" priority="8128" operator="containsText" text="保有中">
      <formula>NOT(ISERROR(SEARCH("保有中",Y922)))</formula>
    </cfRule>
  </conditionalFormatting>
  <conditionalFormatting sqref="AC919">
    <cfRule type="containsText" dxfId="7015" priority="8118" operator="containsText" text="申込取消">
      <formula>NOT(ISERROR(SEARCH("申込取消",AC919)))</formula>
    </cfRule>
    <cfRule type="containsText" dxfId="7014" priority="8119" operator="containsText" text="接続契約解除">
      <formula>NOT(ISERROR(SEARCH("接続契約解除",AC919)))</formula>
    </cfRule>
    <cfRule type="containsText" dxfId="7013" priority="8120" operator="containsText" text="【譲渡済】">
      <formula>NOT(ISERROR(SEARCH("【譲渡済】",AC919)))</formula>
    </cfRule>
    <cfRule type="containsText" dxfId="7012" priority="8121" operator="containsText" text="【支払済】">
      <formula>NOT(ISERROR(SEARCH("【支払済】",AC919)))</formula>
    </cfRule>
  </conditionalFormatting>
  <conditionalFormatting sqref="AM913:AM914">
    <cfRule type="cellIs" dxfId="7011" priority="8117" operator="greaterThan">
      <formula>0</formula>
    </cfRule>
  </conditionalFormatting>
  <conditionalFormatting sqref="W913:X914">
    <cfRule type="cellIs" dxfId="7010" priority="8116" operator="lessThan">
      <formula>5000001</formula>
    </cfRule>
  </conditionalFormatting>
  <conditionalFormatting sqref="AN913:AN914">
    <cfRule type="cellIs" dxfId="7009" priority="8115" operator="greaterThan">
      <formula>0</formula>
    </cfRule>
  </conditionalFormatting>
  <conditionalFormatting sqref="BD913:BD914">
    <cfRule type="cellIs" dxfId="7008" priority="8099" operator="equal">
      <formula>0</formula>
    </cfRule>
    <cfRule type="containsText" dxfId="7007" priority="8112" operator="containsText" text="接続契約解除">
      <formula>NOT(ISERROR(SEARCH("接続契約解除",BD913)))</formula>
    </cfRule>
    <cfRule type="containsText" dxfId="7006" priority="8113" operator="containsText" text="【譲渡済】">
      <formula>NOT(ISERROR(SEARCH("【譲渡済】",BD913)))</formula>
    </cfRule>
    <cfRule type="containsText" dxfId="7005" priority="8114" operator="containsText" text="【支払済】">
      <formula>NOT(ISERROR(SEARCH("【支払済】",BD913)))</formula>
    </cfRule>
  </conditionalFormatting>
  <conditionalFormatting sqref="AH913:AH914 AE913:AE914">
    <cfRule type="cellIs" dxfId="7004" priority="8109" operator="equal">
      <formula>0</formula>
    </cfRule>
    <cfRule type="containsText" dxfId="7003" priority="8110" operator="containsText" text="””">
      <formula>NOT(ISERROR(SEARCH("""""",AE913)))</formula>
    </cfRule>
    <cfRule type="cellIs" dxfId="7002" priority="8111" operator="lessThan">
      <formula>42583</formula>
    </cfRule>
  </conditionalFormatting>
  <conditionalFormatting sqref="BC913:BC914">
    <cfRule type="containsText" dxfId="7001" priority="8108" operator="containsText" text="保有中">
      <formula>NOT(ISERROR(SEARCH("保有中",BC913)))</formula>
    </cfRule>
  </conditionalFormatting>
  <conditionalFormatting sqref="BC913:BC914">
    <cfRule type="containsText" dxfId="7000" priority="8107" operator="containsText" text="賃借中">
      <formula>NOT(ISERROR(SEARCH("賃借中",BC913)))</formula>
    </cfRule>
  </conditionalFormatting>
  <conditionalFormatting sqref="BC913:BC914">
    <cfRule type="cellIs" dxfId="6999" priority="8106" operator="equal">
      <formula>0</formula>
    </cfRule>
  </conditionalFormatting>
  <conditionalFormatting sqref="Y913:Y914">
    <cfRule type="containsText" dxfId="6998" priority="8104" operator="containsText" text="賃借中">
      <formula>NOT(ISERROR(SEARCH("賃借中",Y913)))</formula>
    </cfRule>
    <cfRule type="containsText" dxfId="6997" priority="8105" operator="containsText" text="保有中">
      <formula>NOT(ISERROR(SEARCH("保有中",Y913)))</formula>
    </cfRule>
  </conditionalFormatting>
  <conditionalFormatting sqref="AC913:AC914">
    <cfRule type="containsText" dxfId="6996" priority="8100" operator="containsText" text="申込取消">
      <formula>NOT(ISERROR(SEARCH("申込取消",AC913)))</formula>
    </cfRule>
    <cfRule type="containsText" dxfId="6995" priority="8101" operator="containsText" text="接続契約解除">
      <formula>NOT(ISERROR(SEARCH("接続契約解除",AC913)))</formula>
    </cfRule>
    <cfRule type="containsText" dxfId="6994" priority="8102" operator="containsText" text="【譲渡済】">
      <formula>NOT(ISERROR(SEARCH("【譲渡済】",AC913)))</formula>
    </cfRule>
    <cfRule type="containsText" dxfId="6993" priority="8103" operator="containsText" text="【支払済】">
      <formula>NOT(ISERROR(SEARCH("【支払済】",AC913)))</formula>
    </cfRule>
  </conditionalFormatting>
  <conditionalFormatting sqref="AM527">
    <cfRule type="cellIs" dxfId="6992" priority="8098" operator="greaterThan">
      <formula>0</formula>
    </cfRule>
  </conditionalFormatting>
  <conditionalFormatting sqref="AM527">
    <cfRule type="cellIs" dxfId="6991" priority="8097" operator="greaterThan">
      <formula>0</formula>
    </cfRule>
  </conditionalFormatting>
  <conditionalFormatting sqref="W527:X527">
    <cfRule type="cellIs" dxfId="6990" priority="8096" operator="lessThan">
      <formula>5000001</formula>
    </cfRule>
  </conditionalFormatting>
  <conditionalFormatting sqref="AN527">
    <cfRule type="cellIs" dxfId="6989" priority="8095" operator="greaterThan">
      <formula>0</formula>
    </cfRule>
  </conditionalFormatting>
  <conditionalFormatting sqref="BD527">
    <cfRule type="cellIs" dxfId="6988" priority="8079" operator="equal">
      <formula>0</formula>
    </cfRule>
    <cfRule type="containsText" dxfId="6987" priority="8092" operator="containsText" text="接続契約解除">
      <formula>NOT(ISERROR(SEARCH("接続契約解除",BD527)))</formula>
    </cfRule>
    <cfRule type="containsText" dxfId="6986" priority="8093" operator="containsText" text="【譲渡済】">
      <formula>NOT(ISERROR(SEARCH("【譲渡済】",BD527)))</formula>
    </cfRule>
    <cfRule type="containsText" dxfId="6985" priority="8094" operator="containsText" text="【支払済】">
      <formula>NOT(ISERROR(SEARCH("【支払済】",BD527)))</formula>
    </cfRule>
  </conditionalFormatting>
  <conditionalFormatting sqref="AE527 AH527">
    <cfRule type="cellIs" dxfId="6984" priority="8089" operator="equal">
      <formula>0</formula>
    </cfRule>
    <cfRule type="containsText" dxfId="6983" priority="8090" operator="containsText" text="””">
      <formula>NOT(ISERROR(SEARCH("""""",AE527)))</formula>
    </cfRule>
    <cfRule type="cellIs" dxfId="6982" priority="8091" operator="lessThan">
      <formula>42583</formula>
    </cfRule>
  </conditionalFormatting>
  <conditionalFormatting sqref="BC527">
    <cfRule type="containsText" dxfId="6981" priority="8088" operator="containsText" text="保有中">
      <formula>NOT(ISERROR(SEARCH("保有中",BC527)))</formula>
    </cfRule>
  </conditionalFormatting>
  <conditionalFormatting sqref="BC527">
    <cfRule type="containsText" dxfId="6980" priority="8087" operator="containsText" text="賃借中">
      <formula>NOT(ISERROR(SEARCH("賃借中",BC527)))</formula>
    </cfRule>
  </conditionalFormatting>
  <conditionalFormatting sqref="BC527">
    <cfRule type="cellIs" dxfId="6979" priority="8086" operator="equal">
      <formula>0</formula>
    </cfRule>
  </conditionalFormatting>
  <conditionalFormatting sqref="Y527 AA527:AB527">
    <cfRule type="containsText" dxfId="6978" priority="8084" operator="containsText" text="賃借中">
      <formula>NOT(ISERROR(SEARCH("賃借中",Y527)))</formula>
    </cfRule>
    <cfRule type="containsText" dxfId="6977" priority="8085" operator="containsText" text="保有中">
      <formula>NOT(ISERROR(SEARCH("保有中",Y527)))</formula>
    </cfRule>
  </conditionalFormatting>
  <conditionalFormatting sqref="AC527">
    <cfRule type="containsText" dxfId="6976" priority="8080" operator="containsText" text="申込取消">
      <formula>NOT(ISERROR(SEARCH("申込取消",AC527)))</formula>
    </cfRule>
    <cfRule type="containsText" dxfId="6975" priority="8081" operator="containsText" text="接続契約解除">
      <formula>NOT(ISERROR(SEARCH("接続契約解除",AC527)))</formula>
    </cfRule>
    <cfRule type="containsText" dxfId="6974" priority="8082" operator="containsText" text="【譲渡済】">
      <formula>NOT(ISERROR(SEARCH("【譲渡済】",AC527)))</formula>
    </cfRule>
    <cfRule type="containsText" dxfId="6973" priority="8083" operator="containsText" text="【支払済】">
      <formula>NOT(ISERROR(SEARCH("【支払済】",AC527)))</formula>
    </cfRule>
  </conditionalFormatting>
  <conditionalFormatting sqref="AM528">
    <cfRule type="cellIs" dxfId="6972" priority="8078" operator="greaterThan">
      <formula>0</formula>
    </cfRule>
  </conditionalFormatting>
  <conditionalFormatting sqref="AM528">
    <cfRule type="cellIs" dxfId="6971" priority="8077" operator="greaterThan">
      <formula>0</formula>
    </cfRule>
  </conditionalFormatting>
  <conditionalFormatting sqref="W528:X528">
    <cfRule type="cellIs" dxfId="6970" priority="8076" operator="lessThan">
      <formula>5000001</formula>
    </cfRule>
  </conditionalFormatting>
  <conditionalFormatting sqref="AN528">
    <cfRule type="cellIs" dxfId="6969" priority="8075" operator="greaterThan">
      <formula>0</formula>
    </cfRule>
  </conditionalFormatting>
  <conditionalFormatting sqref="BD528">
    <cfRule type="cellIs" dxfId="6968" priority="8059" operator="equal">
      <formula>0</formula>
    </cfRule>
    <cfRule type="containsText" dxfId="6967" priority="8072" operator="containsText" text="接続契約解除">
      <formula>NOT(ISERROR(SEARCH("接続契約解除",BD528)))</formula>
    </cfRule>
    <cfRule type="containsText" dxfId="6966" priority="8073" operator="containsText" text="【譲渡済】">
      <formula>NOT(ISERROR(SEARCH("【譲渡済】",BD528)))</formula>
    </cfRule>
    <cfRule type="containsText" dxfId="6965" priority="8074" operator="containsText" text="【支払済】">
      <formula>NOT(ISERROR(SEARCH("【支払済】",BD528)))</formula>
    </cfRule>
  </conditionalFormatting>
  <conditionalFormatting sqref="AE528 AH528">
    <cfRule type="cellIs" dxfId="6964" priority="8069" operator="equal">
      <formula>0</formula>
    </cfRule>
    <cfRule type="containsText" dxfId="6963" priority="8070" operator="containsText" text="””">
      <formula>NOT(ISERROR(SEARCH("""""",AE528)))</formula>
    </cfRule>
    <cfRule type="cellIs" dxfId="6962" priority="8071" operator="lessThan">
      <formula>42583</formula>
    </cfRule>
  </conditionalFormatting>
  <conditionalFormatting sqref="BC528">
    <cfRule type="containsText" dxfId="6961" priority="8068" operator="containsText" text="保有中">
      <formula>NOT(ISERROR(SEARCH("保有中",BC528)))</formula>
    </cfRule>
  </conditionalFormatting>
  <conditionalFormatting sqref="BC528">
    <cfRule type="containsText" dxfId="6960" priority="8067" operator="containsText" text="賃借中">
      <formula>NOT(ISERROR(SEARCH("賃借中",BC528)))</formula>
    </cfRule>
  </conditionalFormatting>
  <conditionalFormatting sqref="BC528">
    <cfRule type="cellIs" dxfId="6959" priority="8066" operator="equal">
      <formula>0</formula>
    </cfRule>
  </conditionalFormatting>
  <conditionalFormatting sqref="Y528 AA528">
    <cfRule type="containsText" dxfId="6958" priority="8064" operator="containsText" text="賃借中">
      <formula>NOT(ISERROR(SEARCH("賃借中",Y528)))</formula>
    </cfRule>
    <cfRule type="containsText" dxfId="6957" priority="8065" operator="containsText" text="保有中">
      <formula>NOT(ISERROR(SEARCH("保有中",Y528)))</formula>
    </cfRule>
  </conditionalFormatting>
  <conditionalFormatting sqref="AC528">
    <cfRule type="containsText" dxfId="6956" priority="8060" operator="containsText" text="申込取消">
      <formula>NOT(ISERROR(SEARCH("申込取消",AC528)))</formula>
    </cfRule>
    <cfRule type="containsText" dxfId="6955" priority="8061" operator="containsText" text="接続契約解除">
      <formula>NOT(ISERROR(SEARCH("接続契約解除",AC528)))</formula>
    </cfRule>
    <cfRule type="containsText" dxfId="6954" priority="8062" operator="containsText" text="【譲渡済】">
      <formula>NOT(ISERROR(SEARCH("【譲渡済】",AC528)))</formula>
    </cfRule>
    <cfRule type="containsText" dxfId="6953" priority="8063" operator="containsText" text="【支払済】">
      <formula>NOT(ISERROR(SEARCH("【支払済】",AC528)))</formula>
    </cfRule>
  </conditionalFormatting>
  <conditionalFormatting sqref="AM529">
    <cfRule type="cellIs" dxfId="6952" priority="8058" operator="greaterThan">
      <formula>0</formula>
    </cfRule>
  </conditionalFormatting>
  <conditionalFormatting sqref="AM529">
    <cfRule type="cellIs" dxfId="6951" priority="8057" operator="greaterThan">
      <formula>0</formula>
    </cfRule>
  </conditionalFormatting>
  <conditionalFormatting sqref="W529:X529">
    <cfRule type="cellIs" dxfId="6950" priority="8056" operator="lessThan">
      <formula>5000001</formula>
    </cfRule>
  </conditionalFormatting>
  <conditionalFormatting sqref="AN529">
    <cfRule type="cellIs" dxfId="6949" priority="8055" operator="greaterThan">
      <formula>0</formula>
    </cfRule>
  </conditionalFormatting>
  <conditionalFormatting sqref="BD529">
    <cfRule type="cellIs" dxfId="6948" priority="8039" operator="equal">
      <formula>0</formula>
    </cfRule>
    <cfRule type="containsText" dxfId="6947" priority="8052" operator="containsText" text="接続契約解除">
      <formula>NOT(ISERROR(SEARCH("接続契約解除",BD529)))</formula>
    </cfRule>
    <cfRule type="containsText" dxfId="6946" priority="8053" operator="containsText" text="【譲渡済】">
      <formula>NOT(ISERROR(SEARCH("【譲渡済】",BD529)))</formula>
    </cfRule>
    <cfRule type="containsText" dxfId="6945" priority="8054" operator="containsText" text="【支払済】">
      <formula>NOT(ISERROR(SEARCH("【支払済】",BD529)))</formula>
    </cfRule>
  </conditionalFormatting>
  <conditionalFormatting sqref="AE529 AH529">
    <cfRule type="cellIs" dxfId="6944" priority="8049" operator="equal">
      <formula>0</formula>
    </cfRule>
    <cfRule type="containsText" dxfId="6943" priority="8050" operator="containsText" text="””">
      <formula>NOT(ISERROR(SEARCH("""""",AE529)))</formula>
    </cfRule>
    <cfRule type="cellIs" dxfId="6942" priority="8051" operator="lessThan">
      <formula>42583</formula>
    </cfRule>
  </conditionalFormatting>
  <conditionalFormatting sqref="BC529">
    <cfRule type="containsText" dxfId="6941" priority="8048" operator="containsText" text="保有中">
      <formula>NOT(ISERROR(SEARCH("保有中",BC529)))</formula>
    </cfRule>
  </conditionalFormatting>
  <conditionalFormatting sqref="BC529">
    <cfRule type="containsText" dxfId="6940" priority="8047" operator="containsText" text="賃借中">
      <formula>NOT(ISERROR(SEARCH("賃借中",BC529)))</formula>
    </cfRule>
  </conditionalFormatting>
  <conditionalFormatting sqref="BC529">
    <cfRule type="cellIs" dxfId="6939" priority="8046" operator="equal">
      <formula>0</formula>
    </cfRule>
  </conditionalFormatting>
  <conditionalFormatting sqref="Y529 AA529">
    <cfRule type="containsText" dxfId="6938" priority="8044" operator="containsText" text="賃借中">
      <formula>NOT(ISERROR(SEARCH("賃借中",Y529)))</formula>
    </cfRule>
    <cfRule type="containsText" dxfId="6937" priority="8045" operator="containsText" text="保有中">
      <formula>NOT(ISERROR(SEARCH("保有中",Y529)))</formula>
    </cfRule>
  </conditionalFormatting>
  <conditionalFormatting sqref="AC529">
    <cfRule type="containsText" dxfId="6936" priority="8040" operator="containsText" text="申込取消">
      <formula>NOT(ISERROR(SEARCH("申込取消",AC529)))</formula>
    </cfRule>
    <cfRule type="containsText" dxfId="6935" priority="8041" operator="containsText" text="接続契約解除">
      <formula>NOT(ISERROR(SEARCH("接続契約解除",AC529)))</formula>
    </cfRule>
    <cfRule type="containsText" dxfId="6934" priority="8042" operator="containsText" text="【譲渡済】">
      <formula>NOT(ISERROR(SEARCH("【譲渡済】",AC529)))</formula>
    </cfRule>
    <cfRule type="containsText" dxfId="6933" priority="8043" operator="containsText" text="【支払済】">
      <formula>NOT(ISERROR(SEARCH("【支払済】",AC529)))</formula>
    </cfRule>
  </conditionalFormatting>
  <conditionalFormatting sqref="AM530">
    <cfRule type="cellIs" dxfId="6932" priority="8038" operator="greaterThan">
      <formula>0</formula>
    </cfRule>
  </conditionalFormatting>
  <conditionalFormatting sqref="AM530">
    <cfRule type="cellIs" dxfId="6931" priority="8037" operator="greaterThan">
      <formula>0</formula>
    </cfRule>
  </conditionalFormatting>
  <conditionalFormatting sqref="W530:X530">
    <cfRule type="cellIs" dxfId="6930" priority="8036" operator="lessThan">
      <formula>5000001</formula>
    </cfRule>
  </conditionalFormatting>
  <conditionalFormatting sqref="AN530">
    <cfRule type="cellIs" dxfId="6929" priority="8035" operator="greaterThan">
      <formula>0</formula>
    </cfRule>
  </conditionalFormatting>
  <conditionalFormatting sqref="BD530">
    <cfRule type="cellIs" dxfId="6928" priority="8019" operator="equal">
      <formula>0</formula>
    </cfRule>
    <cfRule type="containsText" dxfId="6927" priority="8032" operator="containsText" text="接続契約解除">
      <formula>NOT(ISERROR(SEARCH("接続契約解除",BD530)))</formula>
    </cfRule>
    <cfRule type="containsText" dxfId="6926" priority="8033" operator="containsText" text="【譲渡済】">
      <formula>NOT(ISERROR(SEARCH("【譲渡済】",BD530)))</formula>
    </cfRule>
    <cfRule type="containsText" dxfId="6925" priority="8034" operator="containsText" text="【支払済】">
      <formula>NOT(ISERROR(SEARCH("【支払済】",BD530)))</formula>
    </cfRule>
  </conditionalFormatting>
  <conditionalFormatting sqref="AE530 AH530">
    <cfRule type="cellIs" dxfId="6924" priority="8029" operator="equal">
      <formula>0</formula>
    </cfRule>
    <cfRule type="containsText" dxfId="6923" priority="8030" operator="containsText" text="””">
      <formula>NOT(ISERROR(SEARCH("""""",AE530)))</formula>
    </cfRule>
    <cfRule type="cellIs" dxfId="6922" priority="8031" operator="lessThan">
      <formula>42583</formula>
    </cfRule>
  </conditionalFormatting>
  <conditionalFormatting sqref="BC530">
    <cfRule type="containsText" dxfId="6921" priority="8028" operator="containsText" text="保有中">
      <formula>NOT(ISERROR(SEARCH("保有中",BC530)))</formula>
    </cfRule>
  </conditionalFormatting>
  <conditionalFormatting sqref="BC530">
    <cfRule type="containsText" dxfId="6920" priority="8027" operator="containsText" text="賃借中">
      <formula>NOT(ISERROR(SEARCH("賃借中",BC530)))</formula>
    </cfRule>
  </conditionalFormatting>
  <conditionalFormatting sqref="BC530">
    <cfRule type="cellIs" dxfId="6919" priority="8026" operator="equal">
      <formula>0</formula>
    </cfRule>
  </conditionalFormatting>
  <conditionalFormatting sqref="Z531:Z534 AB531:AB539">
    <cfRule type="containsText" dxfId="6918" priority="8024" operator="containsText" text="賃借中">
      <formula>NOT(ISERROR(SEARCH("賃借中",Z531)))</formula>
    </cfRule>
    <cfRule type="containsText" dxfId="6917" priority="8025" operator="containsText" text="保有中">
      <formula>NOT(ISERROR(SEARCH("保有中",Z531)))</formula>
    </cfRule>
  </conditionalFormatting>
  <conditionalFormatting sqref="AC530">
    <cfRule type="containsText" dxfId="6916" priority="8020" operator="containsText" text="申込取消">
      <formula>NOT(ISERROR(SEARCH("申込取消",AC530)))</formula>
    </cfRule>
    <cfRule type="containsText" dxfId="6915" priority="8021" operator="containsText" text="接続契約解除">
      <formula>NOT(ISERROR(SEARCH("接続契約解除",AC530)))</formula>
    </cfRule>
    <cfRule type="containsText" dxfId="6914" priority="8022" operator="containsText" text="【譲渡済】">
      <formula>NOT(ISERROR(SEARCH("【譲渡済】",AC530)))</formula>
    </cfRule>
    <cfRule type="containsText" dxfId="6913" priority="8023" operator="containsText" text="【支払済】">
      <formula>NOT(ISERROR(SEARCH("【支払済】",AC530)))</formula>
    </cfRule>
  </conditionalFormatting>
  <conditionalFormatting sqref="AM531">
    <cfRule type="cellIs" dxfId="6912" priority="8018" operator="greaterThan">
      <formula>0</formula>
    </cfRule>
  </conditionalFormatting>
  <conditionalFormatting sqref="AM531">
    <cfRule type="cellIs" dxfId="6911" priority="8017" operator="greaterThan">
      <formula>0</formula>
    </cfRule>
  </conditionalFormatting>
  <conditionalFormatting sqref="W531:X531">
    <cfRule type="cellIs" dxfId="6910" priority="8016" operator="lessThan">
      <formula>5000001</formula>
    </cfRule>
  </conditionalFormatting>
  <conditionalFormatting sqref="AN531">
    <cfRule type="cellIs" dxfId="6909" priority="8015" operator="greaterThan">
      <formula>0</formula>
    </cfRule>
  </conditionalFormatting>
  <conditionalFormatting sqref="BD531">
    <cfRule type="cellIs" dxfId="6908" priority="7999" operator="equal">
      <formula>0</formula>
    </cfRule>
    <cfRule type="containsText" dxfId="6907" priority="8012" operator="containsText" text="接続契約解除">
      <formula>NOT(ISERROR(SEARCH("接続契約解除",BD531)))</formula>
    </cfRule>
    <cfRule type="containsText" dxfId="6906" priority="8013" operator="containsText" text="【譲渡済】">
      <formula>NOT(ISERROR(SEARCH("【譲渡済】",BD531)))</formula>
    </cfRule>
    <cfRule type="containsText" dxfId="6905" priority="8014" operator="containsText" text="【支払済】">
      <formula>NOT(ISERROR(SEARCH("【支払済】",BD531)))</formula>
    </cfRule>
  </conditionalFormatting>
  <conditionalFormatting sqref="AE531 AH531">
    <cfRule type="cellIs" dxfId="6904" priority="8009" operator="equal">
      <formula>0</formula>
    </cfRule>
    <cfRule type="containsText" dxfId="6903" priority="8010" operator="containsText" text="””">
      <formula>NOT(ISERROR(SEARCH("""""",AE531)))</formula>
    </cfRule>
    <cfRule type="cellIs" dxfId="6902" priority="8011" operator="lessThan">
      <formula>42583</formula>
    </cfRule>
  </conditionalFormatting>
  <conditionalFormatting sqref="BC531">
    <cfRule type="containsText" dxfId="6901" priority="8008" operator="containsText" text="保有中">
      <formula>NOT(ISERROR(SEARCH("保有中",BC531)))</formula>
    </cfRule>
  </conditionalFormatting>
  <conditionalFormatting sqref="BC531">
    <cfRule type="containsText" dxfId="6900" priority="8007" operator="containsText" text="賃借中">
      <formula>NOT(ISERROR(SEARCH("賃借中",BC531)))</formula>
    </cfRule>
  </conditionalFormatting>
  <conditionalFormatting sqref="BC531">
    <cfRule type="cellIs" dxfId="6899" priority="8006" operator="equal">
      <formula>0</formula>
    </cfRule>
  </conditionalFormatting>
  <conditionalFormatting sqref="Y531 AA531">
    <cfRule type="containsText" dxfId="6898" priority="8004" operator="containsText" text="賃借中">
      <formula>NOT(ISERROR(SEARCH("賃借中",Y531)))</formula>
    </cfRule>
    <cfRule type="containsText" dxfId="6897" priority="8005" operator="containsText" text="保有中">
      <formula>NOT(ISERROR(SEARCH("保有中",Y531)))</formula>
    </cfRule>
  </conditionalFormatting>
  <conditionalFormatting sqref="AC531">
    <cfRule type="containsText" dxfId="6896" priority="8000" operator="containsText" text="申込取消">
      <formula>NOT(ISERROR(SEARCH("申込取消",AC531)))</formula>
    </cfRule>
    <cfRule type="containsText" dxfId="6895" priority="8001" operator="containsText" text="接続契約解除">
      <formula>NOT(ISERROR(SEARCH("接続契約解除",AC531)))</formula>
    </cfRule>
    <cfRule type="containsText" dxfId="6894" priority="8002" operator="containsText" text="【譲渡済】">
      <formula>NOT(ISERROR(SEARCH("【譲渡済】",AC531)))</formula>
    </cfRule>
    <cfRule type="containsText" dxfId="6893" priority="8003" operator="containsText" text="【支払済】">
      <formula>NOT(ISERROR(SEARCH("【支払済】",AC531)))</formula>
    </cfRule>
  </conditionalFormatting>
  <conditionalFormatting sqref="AM532">
    <cfRule type="cellIs" dxfId="6892" priority="7998" operator="greaterThan">
      <formula>0</formula>
    </cfRule>
  </conditionalFormatting>
  <conditionalFormatting sqref="AM532">
    <cfRule type="cellIs" dxfId="6891" priority="7997" operator="greaterThan">
      <formula>0</formula>
    </cfRule>
  </conditionalFormatting>
  <conditionalFormatting sqref="W532">
    <cfRule type="cellIs" dxfId="6890" priority="7996" operator="lessThan">
      <formula>5000001</formula>
    </cfRule>
  </conditionalFormatting>
  <conditionalFormatting sqref="AN532">
    <cfRule type="cellIs" dxfId="6889" priority="7995" operator="greaterThan">
      <formula>0</formula>
    </cfRule>
  </conditionalFormatting>
  <conditionalFormatting sqref="BD532">
    <cfRule type="cellIs" dxfId="6888" priority="7979" operator="equal">
      <formula>0</formula>
    </cfRule>
    <cfRule type="containsText" dxfId="6887" priority="7992" operator="containsText" text="接続契約解除">
      <formula>NOT(ISERROR(SEARCH("接続契約解除",BD532)))</formula>
    </cfRule>
    <cfRule type="containsText" dxfId="6886" priority="7993" operator="containsText" text="【譲渡済】">
      <formula>NOT(ISERROR(SEARCH("【譲渡済】",BD532)))</formula>
    </cfRule>
    <cfRule type="containsText" dxfId="6885" priority="7994" operator="containsText" text="【支払済】">
      <formula>NOT(ISERROR(SEARCH("【支払済】",BD532)))</formula>
    </cfRule>
  </conditionalFormatting>
  <conditionalFormatting sqref="AE532 AH532">
    <cfRule type="cellIs" dxfId="6884" priority="7989" operator="equal">
      <formula>0</formula>
    </cfRule>
    <cfRule type="containsText" dxfId="6883" priority="7990" operator="containsText" text="””">
      <formula>NOT(ISERROR(SEARCH("""""",AE532)))</formula>
    </cfRule>
    <cfRule type="cellIs" dxfId="6882" priority="7991" operator="lessThan">
      <formula>42583</formula>
    </cfRule>
  </conditionalFormatting>
  <conditionalFormatting sqref="BC532">
    <cfRule type="containsText" dxfId="6881" priority="7988" operator="containsText" text="保有中">
      <formula>NOT(ISERROR(SEARCH("保有中",BC532)))</formula>
    </cfRule>
  </conditionalFormatting>
  <conditionalFormatting sqref="BC532">
    <cfRule type="containsText" dxfId="6880" priority="7987" operator="containsText" text="賃借中">
      <formula>NOT(ISERROR(SEARCH("賃借中",BC532)))</formula>
    </cfRule>
  </conditionalFormatting>
  <conditionalFormatting sqref="BC532">
    <cfRule type="cellIs" dxfId="6879" priority="7986" operator="equal">
      <formula>0</formula>
    </cfRule>
  </conditionalFormatting>
  <conditionalFormatting sqref="Y532 AA532">
    <cfRule type="containsText" dxfId="6878" priority="7984" operator="containsText" text="賃借中">
      <formula>NOT(ISERROR(SEARCH("賃借中",Y532)))</formula>
    </cfRule>
    <cfRule type="containsText" dxfId="6877" priority="7985" operator="containsText" text="保有中">
      <formula>NOT(ISERROR(SEARCH("保有中",Y532)))</formula>
    </cfRule>
  </conditionalFormatting>
  <conditionalFormatting sqref="AC532">
    <cfRule type="containsText" dxfId="6876" priority="7980" operator="containsText" text="申込取消">
      <formula>NOT(ISERROR(SEARCH("申込取消",AC532)))</formula>
    </cfRule>
    <cfRule type="containsText" dxfId="6875" priority="7981" operator="containsText" text="接続契約解除">
      <formula>NOT(ISERROR(SEARCH("接続契約解除",AC532)))</formula>
    </cfRule>
    <cfRule type="containsText" dxfId="6874" priority="7982" operator="containsText" text="【譲渡済】">
      <formula>NOT(ISERROR(SEARCH("【譲渡済】",AC532)))</formula>
    </cfRule>
    <cfRule type="containsText" dxfId="6873" priority="7983" operator="containsText" text="【支払済】">
      <formula>NOT(ISERROR(SEARCH("【支払済】",AC532)))</formula>
    </cfRule>
  </conditionalFormatting>
  <conditionalFormatting sqref="X532">
    <cfRule type="cellIs" dxfId="6872" priority="7978" operator="lessThan">
      <formula>5000001</formula>
    </cfRule>
  </conditionalFormatting>
  <conditionalFormatting sqref="AM533">
    <cfRule type="cellIs" dxfId="6871" priority="7977" operator="greaterThan">
      <formula>0</formula>
    </cfRule>
  </conditionalFormatting>
  <conditionalFormatting sqref="AM533">
    <cfRule type="cellIs" dxfId="6870" priority="7976" operator="greaterThan">
      <formula>0</formula>
    </cfRule>
  </conditionalFormatting>
  <conditionalFormatting sqref="W533">
    <cfRule type="cellIs" dxfId="6869" priority="7975" operator="lessThan">
      <formula>5000001</formula>
    </cfRule>
  </conditionalFormatting>
  <conditionalFormatting sqref="AN533">
    <cfRule type="cellIs" dxfId="6868" priority="7974" operator="greaterThan">
      <formula>0</formula>
    </cfRule>
  </conditionalFormatting>
  <conditionalFormatting sqref="BD533">
    <cfRule type="cellIs" dxfId="6867" priority="7958" operator="equal">
      <formula>0</formula>
    </cfRule>
    <cfRule type="containsText" dxfId="6866" priority="7971" operator="containsText" text="接続契約解除">
      <formula>NOT(ISERROR(SEARCH("接続契約解除",BD533)))</formula>
    </cfRule>
    <cfRule type="containsText" dxfId="6865" priority="7972" operator="containsText" text="【譲渡済】">
      <formula>NOT(ISERROR(SEARCH("【譲渡済】",BD533)))</formula>
    </cfRule>
    <cfRule type="containsText" dxfId="6864" priority="7973" operator="containsText" text="【支払済】">
      <formula>NOT(ISERROR(SEARCH("【支払済】",BD533)))</formula>
    </cfRule>
  </conditionalFormatting>
  <conditionalFormatting sqref="AE533 AH533">
    <cfRule type="cellIs" dxfId="6863" priority="7968" operator="equal">
      <formula>0</formula>
    </cfRule>
    <cfRule type="containsText" dxfId="6862" priority="7969" operator="containsText" text="””">
      <formula>NOT(ISERROR(SEARCH("""""",AE533)))</formula>
    </cfRule>
    <cfRule type="cellIs" dxfId="6861" priority="7970" operator="lessThan">
      <formula>42583</formula>
    </cfRule>
  </conditionalFormatting>
  <conditionalFormatting sqref="BC533">
    <cfRule type="containsText" dxfId="6860" priority="7967" operator="containsText" text="保有中">
      <formula>NOT(ISERROR(SEARCH("保有中",BC533)))</formula>
    </cfRule>
  </conditionalFormatting>
  <conditionalFormatting sqref="BC533">
    <cfRule type="containsText" dxfId="6859" priority="7966" operator="containsText" text="賃借中">
      <formula>NOT(ISERROR(SEARCH("賃借中",BC533)))</formula>
    </cfRule>
  </conditionalFormatting>
  <conditionalFormatting sqref="BC533">
    <cfRule type="cellIs" dxfId="6858" priority="7965" operator="equal">
      <formula>0</formula>
    </cfRule>
  </conditionalFormatting>
  <conditionalFormatting sqref="AC533">
    <cfRule type="containsText" dxfId="6857" priority="7959" operator="containsText" text="申込取消">
      <formula>NOT(ISERROR(SEARCH("申込取消",AC533)))</formula>
    </cfRule>
    <cfRule type="containsText" dxfId="6856" priority="7960" operator="containsText" text="接続契約解除">
      <formula>NOT(ISERROR(SEARCH("接続契約解除",AC533)))</formula>
    </cfRule>
    <cfRule type="containsText" dxfId="6855" priority="7961" operator="containsText" text="【譲渡済】">
      <formula>NOT(ISERROR(SEARCH("【譲渡済】",AC533)))</formula>
    </cfRule>
    <cfRule type="containsText" dxfId="6854" priority="7962" operator="containsText" text="【支払済】">
      <formula>NOT(ISERROR(SEARCH("【支払済】",AC533)))</formula>
    </cfRule>
  </conditionalFormatting>
  <conditionalFormatting sqref="X533">
    <cfRule type="cellIs" dxfId="6853" priority="7957" operator="lessThan">
      <formula>5000001</formula>
    </cfRule>
  </conditionalFormatting>
  <conditionalFormatting sqref="AM534">
    <cfRule type="cellIs" dxfId="6852" priority="7956" operator="greaterThan">
      <formula>0</formula>
    </cfRule>
  </conditionalFormatting>
  <conditionalFormatting sqref="AM534">
    <cfRule type="cellIs" dxfId="6851" priority="7955" operator="greaterThan">
      <formula>0</formula>
    </cfRule>
  </conditionalFormatting>
  <conditionalFormatting sqref="W534">
    <cfRule type="cellIs" dxfId="6850" priority="7954" operator="lessThan">
      <formula>5000001</formula>
    </cfRule>
  </conditionalFormatting>
  <conditionalFormatting sqref="AN534">
    <cfRule type="cellIs" dxfId="6849" priority="7953" operator="greaterThan">
      <formula>0</formula>
    </cfRule>
  </conditionalFormatting>
  <conditionalFormatting sqref="BD534">
    <cfRule type="cellIs" dxfId="6848" priority="7937" operator="equal">
      <formula>0</formula>
    </cfRule>
    <cfRule type="containsText" dxfId="6847" priority="7950" operator="containsText" text="接続契約解除">
      <formula>NOT(ISERROR(SEARCH("接続契約解除",BD534)))</formula>
    </cfRule>
    <cfRule type="containsText" dxfId="6846" priority="7951" operator="containsText" text="【譲渡済】">
      <formula>NOT(ISERROR(SEARCH("【譲渡済】",BD534)))</formula>
    </cfRule>
    <cfRule type="containsText" dxfId="6845" priority="7952" operator="containsText" text="【支払済】">
      <formula>NOT(ISERROR(SEARCH("【支払済】",BD534)))</formula>
    </cfRule>
  </conditionalFormatting>
  <conditionalFormatting sqref="AE534 AH534">
    <cfRule type="cellIs" dxfId="6844" priority="7947" operator="equal">
      <formula>0</formula>
    </cfRule>
    <cfRule type="containsText" dxfId="6843" priority="7948" operator="containsText" text="””">
      <formula>NOT(ISERROR(SEARCH("""""",AE534)))</formula>
    </cfRule>
    <cfRule type="cellIs" dxfId="6842" priority="7949" operator="lessThan">
      <formula>42583</formula>
    </cfRule>
  </conditionalFormatting>
  <conditionalFormatting sqref="BC534">
    <cfRule type="containsText" dxfId="6841" priority="7946" operator="containsText" text="保有中">
      <formula>NOT(ISERROR(SEARCH("保有中",BC534)))</formula>
    </cfRule>
  </conditionalFormatting>
  <conditionalFormatting sqref="BC534">
    <cfRule type="containsText" dxfId="6840" priority="7945" operator="containsText" text="賃借中">
      <formula>NOT(ISERROR(SEARCH("賃借中",BC534)))</formula>
    </cfRule>
  </conditionalFormatting>
  <conditionalFormatting sqref="BC534">
    <cfRule type="cellIs" dxfId="6839" priority="7944" operator="equal">
      <formula>0</formula>
    </cfRule>
  </conditionalFormatting>
  <conditionalFormatting sqref="X534">
    <cfRule type="cellIs" dxfId="6838" priority="7936" operator="lessThan">
      <formula>5000001</formula>
    </cfRule>
  </conditionalFormatting>
  <conditionalFormatting sqref="AM535">
    <cfRule type="cellIs" dxfId="6837" priority="7935" operator="greaterThan">
      <formula>0</formula>
    </cfRule>
  </conditionalFormatting>
  <conditionalFormatting sqref="AM535">
    <cfRule type="cellIs" dxfId="6836" priority="7934" operator="greaterThan">
      <formula>0</formula>
    </cfRule>
  </conditionalFormatting>
  <conditionalFormatting sqref="W535">
    <cfRule type="cellIs" dxfId="6835" priority="7933" operator="lessThan">
      <formula>5000001</formula>
    </cfRule>
  </conditionalFormatting>
  <conditionalFormatting sqref="AN535">
    <cfRule type="cellIs" dxfId="6834" priority="7932" operator="greaterThan">
      <formula>0</formula>
    </cfRule>
  </conditionalFormatting>
  <conditionalFormatting sqref="BD535">
    <cfRule type="cellIs" dxfId="6833" priority="7916" operator="equal">
      <formula>0</formula>
    </cfRule>
    <cfRule type="containsText" dxfId="6832" priority="7929" operator="containsText" text="接続契約解除">
      <formula>NOT(ISERROR(SEARCH("接続契約解除",BD535)))</formula>
    </cfRule>
    <cfRule type="containsText" dxfId="6831" priority="7930" operator="containsText" text="【譲渡済】">
      <formula>NOT(ISERROR(SEARCH("【譲渡済】",BD535)))</formula>
    </cfRule>
    <cfRule type="containsText" dxfId="6830" priority="7931" operator="containsText" text="【支払済】">
      <formula>NOT(ISERROR(SEARCH("【支払済】",BD535)))</formula>
    </cfRule>
  </conditionalFormatting>
  <conditionalFormatting sqref="AE535 AH535">
    <cfRule type="cellIs" dxfId="6829" priority="7926" operator="equal">
      <formula>0</formula>
    </cfRule>
    <cfRule type="containsText" dxfId="6828" priority="7927" operator="containsText" text="””">
      <formula>NOT(ISERROR(SEARCH("""""",AE535)))</formula>
    </cfRule>
    <cfRule type="cellIs" dxfId="6827" priority="7928" operator="lessThan">
      <formula>42583</formula>
    </cfRule>
  </conditionalFormatting>
  <conditionalFormatting sqref="BC535">
    <cfRule type="containsText" dxfId="6826" priority="7925" operator="containsText" text="保有中">
      <formula>NOT(ISERROR(SEARCH("保有中",BC535)))</formula>
    </cfRule>
  </conditionalFormatting>
  <conditionalFormatting sqref="BC535">
    <cfRule type="containsText" dxfId="6825" priority="7924" operator="containsText" text="賃借中">
      <formula>NOT(ISERROR(SEARCH("賃借中",BC535)))</formula>
    </cfRule>
  </conditionalFormatting>
  <conditionalFormatting sqref="BC535">
    <cfRule type="cellIs" dxfId="6824" priority="7923" operator="equal">
      <formula>0</formula>
    </cfRule>
  </conditionalFormatting>
  <conditionalFormatting sqref="AC535">
    <cfRule type="containsText" dxfId="6823" priority="7917" operator="containsText" text="申込取消">
      <formula>NOT(ISERROR(SEARCH("申込取消",AC535)))</formula>
    </cfRule>
    <cfRule type="containsText" dxfId="6822" priority="7918" operator="containsText" text="接続契約解除">
      <formula>NOT(ISERROR(SEARCH("接続契約解除",AC535)))</formula>
    </cfRule>
    <cfRule type="containsText" dxfId="6821" priority="7919" operator="containsText" text="【譲渡済】">
      <formula>NOT(ISERROR(SEARCH("【譲渡済】",AC535)))</formula>
    </cfRule>
    <cfRule type="containsText" dxfId="6820" priority="7920" operator="containsText" text="【支払済】">
      <formula>NOT(ISERROR(SEARCH("【支払済】",AC535)))</formula>
    </cfRule>
  </conditionalFormatting>
  <conditionalFormatting sqref="X535">
    <cfRule type="cellIs" dxfId="6819" priority="7915" operator="lessThan">
      <formula>5000001</formula>
    </cfRule>
  </conditionalFormatting>
  <conditionalFormatting sqref="AM710">
    <cfRule type="cellIs" dxfId="6818" priority="7914" operator="greaterThan">
      <formula>0</formula>
    </cfRule>
  </conditionalFormatting>
  <conditionalFormatting sqref="AM710">
    <cfRule type="cellIs" dxfId="6817" priority="7913" operator="greaterThan">
      <formula>0</formula>
    </cfRule>
  </conditionalFormatting>
  <conditionalFormatting sqref="W710:X710">
    <cfRule type="cellIs" dxfId="6816" priority="7912" operator="lessThan">
      <formula>5000001</formula>
    </cfRule>
  </conditionalFormatting>
  <conditionalFormatting sqref="AN710">
    <cfRule type="cellIs" dxfId="6815" priority="7911" operator="greaterThan">
      <formula>0</formula>
    </cfRule>
  </conditionalFormatting>
  <conditionalFormatting sqref="BD710">
    <cfRule type="cellIs" dxfId="6814" priority="7895" operator="equal">
      <formula>0</formula>
    </cfRule>
    <cfRule type="containsText" dxfId="6813" priority="7908" operator="containsText" text="接続契約解除">
      <formula>NOT(ISERROR(SEARCH("接続契約解除",BD710)))</formula>
    </cfRule>
    <cfRule type="containsText" dxfId="6812" priority="7909" operator="containsText" text="【譲渡済】">
      <formula>NOT(ISERROR(SEARCH("【譲渡済】",BD710)))</formula>
    </cfRule>
    <cfRule type="containsText" dxfId="6811" priority="7910" operator="containsText" text="【支払済】">
      <formula>NOT(ISERROR(SEARCH("【支払済】",BD710)))</formula>
    </cfRule>
  </conditionalFormatting>
  <conditionalFormatting sqref="AE710 AH710">
    <cfRule type="cellIs" dxfId="6810" priority="7905" operator="equal">
      <formula>0</formula>
    </cfRule>
    <cfRule type="containsText" dxfId="6809" priority="7906" operator="containsText" text="””">
      <formula>NOT(ISERROR(SEARCH("""""",AE710)))</formula>
    </cfRule>
    <cfRule type="cellIs" dxfId="6808" priority="7907" operator="lessThan">
      <formula>42583</formula>
    </cfRule>
  </conditionalFormatting>
  <conditionalFormatting sqref="BC710">
    <cfRule type="containsText" dxfId="6807" priority="7904" operator="containsText" text="保有中">
      <formula>NOT(ISERROR(SEARCH("保有中",BC710)))</formula>
    </cfRule>
  </conditionalFormatting>
  <conditionalFormatting sqref="BC710">
    <cfRule type="containsText" dxfId="6806" priority="7903" operator="containsText" text="賃借中">
      <formula>NOT(ISERROR(SEARCH("賃借中",BC710)))</formula>
    </cfRule>
  </conditionalFormatting>
  <conditionalFormatting sqref="BC710">
    <cfRule type="cellIs" dxfId="6805" priority="7902" operator="equal">
      <formula>0</formula>
    </cfRule>
  </conditionalFormatting>
  <conditionalFormatting sqref="Y710:AA710 Z711:Z712">
    <cfRule type="containsText" dxfId="6804" priority="7900" operator="containsText" text="賃借中">
      <formula>NOT(ISERROR(SEARCH("賃借中",Y710)))</formula>
    </cfRule>
    <cfRule type="containsText" dxfId="6803" priority="7901" operator="containsText" text="保有中">
      <formula>NOT(ISERROR(SEARCH("保有中",Y710)))</formula>
    </cfRule>
  </conditionalFormatting>
  <conditionalFormatting sqref="AC710">
    <cfRule type="containsText" dxfId="6802" priority="7896" operator="containsText" text="申込取消">
      <formula>NOT(ISERROR(SEARCH("申込取消",AC710)))</formula>
    </cfRule>
    <cfRule type="containsText" dxfId="6801" priority="7897" operator="containsText" text="接続契約解除">
      <formula>NOT(ISERROR(SEARCH("接続契約解除",AC710)))</formula>
    </cfRule>
    <cfRule type="containsText" dxfId="6800" priority="7898" operator="containsText" text="【譲渡済】">
      <formula>NOT(ISERROR(SEARCH("【譲渡済】",AC710)))</formula>
    </cfRule>
    <cfRule type="containsText" dxfId="6799" priority="7899" operator="containsText" text="【支払済】">
      <formula>NOT(ISERROR(SEARCH("【支払済】",AC710)))</formula>
    </cfRule>
  </conditionalFormatting>
  <conditionalFormatting sqref="AM920">
    <cfRule type="cellIs" dxfId="6798" priority="7854" operator="greaterThan">
      <formula>0</formula>
    </cfRule>
  </conditionalFormatting>
  <conditionalFormatting sqref="W920">
    <cfRule type="cellIs" dxfId="6797" priority="7853" operator="lessThan">
      <formula>5000001</formula>
    </cfRule>
  </conditionalFormatting>
  <conditionalFormatting sqref="AN920">
    <cfRule type="cellIs" dxfId="6796" priority="7852" operator="greaterThan">
      <formula>0</formula>
    </cfRule>
  </conditionalFormatting>
  <conditionalFormatting sqref="BD920">
    <cfRule type="cellIs" dxfId="6795" priority="7840" operator="equal">
      <formula>0</formula>
    </cfRule>
    <cfRule type="containsText" dxfId="6794" priority="7849" operator="containsText" text="接続契約解除">
      <formula>NOT(ISERROR(SEARCH("接続契約解除",BD920)))</formula>
    </cfRule>
    <cfRule type="containsText" dxfId="6793" priority="7850" operator="containsText" text="【譲渡済】">
      <formula>NOT(ISERROR(SEARCH("【譲渡済】",BD920)))</formula>
    </cfRule>
    <cfRule type="containsText" dxfId="6792" priority="7851" operator="containsText" text="【支払済】">
      <formula>NOT(ISERROR(SEARCH("【支払済】",BD920)))</formula>
    </cfRule>
  </conditionalFormatting>
  <conditionalFormatting sqref="AE920 AH920">
    <cfRule type="cellIs" dxfId="6791" priority="7846" operator="equal">
      <formula>0</formula>
    </cfRule>
    <cfRule type="containsText" dxfId="6790" priority="7847" operator="containsText" text="””">
      <formula>NOT(ISERROR(SEARCH("""""",AE920)))</formula>
    </cfRule>
    <cfRule type="cellIs" dxfId="6789" priority="7848" operator="lessThan">
      <formula>42583</formula>
    </cfRule>
  </conditionalFormatting>
  <conditionalFormatting sqref="BC920">
    <cfRule type="containsText" dxfId="6788" priority="7845" operator="containsText" text="保有中">
      <formula>NOT(ISERROR(SEARCH("保有中",BC920)))</formula>
    </cfRule>
  </conditionalFormatting>
  <conditionalFormatting sqref="BC920">
    <cfRule type="containsText" dxfId="6787" priority="7844" operator="containsText" text="賃借中">
      <formula>NOT(ISERROR(SEARCH("賃借中",BC920)))</formula>
    </cfRule>
  </conditionalFormatting>
  <conditionalFormatting sqref="BC920">
    <cfRule type="cellIs" dxfId="6786" priority="7843" operator="equal">
      <formula>0</formula>
    </cfRule>
  </conditionalFormatting>
  <conditionalFormatting sqref="Y920 AA920:AB920">
    <cfRule type="containsText" dxfId="6785" priority="7841" operator="containsText" text="賃借中">
      <formula>NOT(ISERROR(SEARCH("賃借中",Y920)))</formula>
    </cfRule>
    <cfRule type="containsText" dxfId="6784" priority="7842" operator="containsText" text="保有中">
      <formula>NOT(ISERROR(SEARCH("保有中",Y920)))</formula>
    </cfRule>
  </conditionalFormatting>
  <conditionalFormatting sqref="AC920">
    <cfRule type="containsText" dxfId="6783" priority="7836" operator="containsText" text="申込取消">
      <formula>NOT(ISERROR(SEARCH("申込取消",AC920)))</formula>
    </cfRule>
    <cfRule type="containsText" dxfId="6782" priority="7837" operator="containsText" text="接続契約解除">
      <formula>NOT(ISERROR(SEARCH("接続契約解除",AC920)))</formula>
    </cfRule>
    <cfRule type="containsText" dxfId="6781" priority="7838" operator="containsText" text="【譲渡済】">
      <formula>NOT(ISERROR(SEARCH("【譲渡済】",AC920)))</formula>
    </cfRule>
    <cfRule type="containsText" dxfId="6780" priority="7839" operator="containsText" text="【支払済】">
      <formula>NOT(ISERROR(SEARCH("【支払済】",AC920)))</formula>
    </cfRule>
  </conditionalFormatting>
  <conditionalFormatting sqref="AM873">
    <cfRule type="cellIs" dxfId="6779" priority="7815" operator="greaterThan">
      <formula>0</formula>
    </cfRule>
  </conditionalFormatting>
  <conditionalFormatting sqref="W873:X873">
    <cfRule type="cellIs" dxfId="6778" priority="7814" operator="lessThan">
      <formula>5000001</formula>
    </cfRule>
  </conditionalFormatting>
  <conditionalFormatting sqref="AN873">
    <cfRule type="cellIs" dxfId="6777" priority="7813" operator="greaterThan">
      <formula>0</formula>
    </cfRule>
  </conditionalFormatting>
  <conditionalFormatting sqref="BD873">
    <cfRule type="cellIs" dxfId="6776" priority="7797" operator="equal">
      <formula>0</formula>
    </cfRule>
    <cfRule type="containsText" dxfId="6775" priority="7810" operator="containsText" text="接続契約解除">
      <formula>NOT(ISERROR(SEARCH("接続契約解除",BD873)))</formula>
    </cfRule>
    <cfRule type="containsText" dxfId="6774" priority="7811" operator="containsText" text="【譲渡済】">
      <formula>NOT(ISERROR(SEARCH("【譲渡済】",BD873)))</formula>
    </cfRule>
    <cfRule type="containsText" dxfId="6773" priority="7812" operator="containsText" text="【支払済】">
      <formula>NOT(ISERROR(SEARCH("【支払済】",BD873)))</formula>
    </cfRule>
  </conditionalFormatting>
  <conditionalFormatting sqref="AE873 AH873">
    <cfRule type="cellIs" dxfId="6772" priority="7807" operator="equal">
      <formula>0</formula>
    </cfRule>
    <cfRule type="containsText" dxfId="6771" priority="7808" operator="containsText" text="””">
      <formula>NOT(ISERROR(SEARCH("""""",AE873)))</formula>
    </cfRule>
    <cfRule type="cellIs" dxfId="6770" priority="7809" operator="lessThan">
      <formula>42583</formula>
    </cfRule>
  </conditionalFormatting>
  <conditionalFormatting sqref="BC873">
    <cfRule type="containsText" dxfId="6769" priority="7806" operator="containsText" text="保有中">
      <formula>NOT(ISERROR(SEARCH("保有中",BC873)))</formula>
    </cfRule>
  </conditionalFormatting>
  <conditionalFormatting sqref="BC873">
    <cfRule type="containsText" dxfId="6768" priority="7805" operator="containsText" text="賃借中">
      <formula>NOT(ISERROR(SEARCH("賃借中",BC873)))</formula>
    </cfRule>
  </conditionalFormatting>
  <conditionalFormatting sqref="BC873">
    <cfRule type="cellIs" dxfId="6767" priority="7804" operator="equal">
      <formula>0</formula>
    </cfRule>
  </conditionalFormatting>
  <conditionalFormatting sqref="AC873">
    <cfRule type="containsText" dxfId="6766" priority="7798" operator="containsText" text="申込取消">
      <formula>NOT(ISERROR(SEARCH("申込取消",AC873)))</formula>
    </cfRule>
    <cfRule type="containsText" dxfId="6765" priority="7799" operator="containsText" text="接続契約解除">
      <formula>NOT(ISERROR(SEARCH("接続契約解除",AC873)))</formula>
    </cfRule>
    <cfRule type="containsText" dxfId="6764" priority="7800" operator="containsText" text="【譲渡済】">
      <formula>NOT(ISERROR(SEARCH("【譲渡済】",AC873)))</formula>
    </cfRule>
    <cfRule type="containsText" dxfId="6763" priority="7801" operator="containsText" text="【支払済】">
      <formula>NOT(ISERROR(SEARCH("【支払済】",AC873)))</formula>
    </cfRule>
  </conditionalFormatting>
  <conditionalFormatting sqref="AM1245">
    <cfRule type="cellIs" dxfId="6762" priority="7777" operator="greaterThan">
      <formula>0</formula>
    </cfRule>
  </conditionalFormatting>
  <conditionalFormatting sqref="W1245:X1245">
    <cfRule type="cellIs" dxfId="6761" priority="7776" operator="lessThan">
      <formula>5000001</formula>
    </cfRule>
  </conditionalFormatting>
  <conditionalFormatting sqref="BC1245">
    <cfRule type="containsText" dxfId="6760" priority="7775" operator="containsText" text="保有中">
      <formula>NOT(ISERROR(SEARCH("保有中",BC1245)))</formula>
    </cfRule>
  </conditionalFormatting>
  <conditionalFormatting sqref="AN1245">
    <cfRule type="cellIs" dxfId="6759" priority="7774" operator="greaterThan">
      <formula>0</formula>
    </cfRule>
  </conditionalFormatting>
  <conditionalFormatting sqref="BD1245">
    <cfRule type="cellIs" dxfId="6758" priority="7759" operator="equal">
      <formula>0</formula>
    </cfRule>
    <cfRule type="containsText" dxfId="6757" priority="7771" operator="containsText" text="接続契約解除">
      <formula>NOT(ISERROR(SEARCH("接続契約解除",BD1245)))</formula>
    </cfRule>
    <cfRule type="containsText" dxfId="6756" priority="7772" operator="containsText" text="【譲渡済】">
      <formula>NOT(ISERROR(SEARCH("【譲渡済】",BD1245)))</formula>
    </cfRule>
    <cfRule type="containsText" dxfId="6755" priority="7773" operator="containsText" text="【支払済】">
      <formula>NOT(ISERROR(SEARCH("【支払済】",BD1245)))</formula>
    </cfRule>
  </conditionalFormatting>
  <conditionalFormatting sqref="AH1245 AE1245">
    <cfRule type="cellIs" dxfId="6754" priority="7768" operator="equal">
      <formula>0</formula>
    </cfRule>
    <cfRule type="containsText" dxfId="6753" priority="7769" operator="containsText" text="””">
      <formula>NOT(ISERROR(SEARCH("""""",AE1245)))</formula>
    </cfRule>
    <cfRule type="cellIs" dxfId="6752" priority="7770" operator="lessThan">
      <formula>42583</formula>
    </cfRule>
  </conditionalFormatting>
  <conditionalFormatting sqref="BC1245">
    <cfRule type="containsText" dxfId="6751" priority="7767" operator="containsText" text="賃借中">
      <formula>NOT(ISERROR(SEARCH("賃借中",BC1245)))</formula>
    </cfRule>
  </conditionalFormatting>
  <conditionalFormatting sqref="BC1245">
    <cfRule type="cellIs" dxfId="6750" priority="7766" operator="equal">
      <formula>0</formula>
    </cfRule>
  </conditionalFormatting>
  <conditionalFormatting sqref="Y1245">
    <cfRule type="containsText" dxfId="6749" priority="7764" operator="containsText" text="賃借中">
      <formula>NOT(ISERROR(SEARCH("賃借中",Y1245)))</formula>
    </cfRule>
    <cfRule type="containsText" dxfId="6748" priority="7765" operator="containsText" text="保有中">
      <formula>NOT(ISERROR(SEARCH("保有中",Y1245)))</formula>
    </cfRule>
  </conditionalFormatting>
  <conditionalFormatting sqref="AC1245">
    <cfRule type="containsText" dxfId="6747" priority="7760" operator="containsText" text="申込取消">
      <formula>NOT(ISERROR(SEARCH("申込取消",AC1245)))</formula>
    </cfRule>
    <cfRule type="containsText" dxfId="6746" priority="7761" operator="containsText" text="接続契約解除">
      <formula>NOT(ISERROR(SEARCH("接続契約解除",AC1245)))</formula>
    </cfRule>
    <cfRule type="containsText" dxfId="6745" priority="7762" operator="containsText" text="【譲渡済】">
      <formula>NOT(ISERROR(SEARCH("【譲渡済】",AC1245)))</formula>
    </cfRule>
    <cfRule type="containsText" dxfId="6744" priority="7763" operator="containsText" text="【支払済】">
      <formula>NOT(ISERROR(SEARCH("【支払済】",AC1245)))</formula>
    </cfRule>
  </conditionalFormatting>
  <conditionalFormatting sqref="AM1246">
    <cfRule type="cellIs" dxfId="6743" priority="7758" operator="greaterThan">
      <formula>0</formula>
    </cfRule>
  </conditionalFormatting>
  <conditionalFormatting sqref="W1246">
    <cfRule type="cellIs" dxfId="6742" priority="7757" operator="lessThan">
      <formula>5000001</formula>
    </cfRule>
  </conditionalFormatting>
  <conditionalFormatting sqref="BC1246">
    <cfRule type="containsText" dxfId="6741" priority="7756" operator="containsText" text="保有中">
      <formula>NOT(ISERROR(SEARCH("保有中",BC1246)))</formula>
    </cfRule>
  </conditionalFormatting>
  <conditionalFormatting sqref="AN1246">
    <cfRule type="cellIs" dxfId="6740" priority="7755" operator="greaterThan">
      <formula>0</formula>
    </cfRule>
  </conditionalFormatting>
  <conditionalFormatting sqref="BD1246">
    <cfRule type="cellIs" dxfId="6739" priority="7740" operator="equal">
      <formula>0</formula>
    </cfRule>
    <cfRule type="containsText" dxfId="6738" priority="7752" operator="containsText" text="接続契約解除">
      <formula>NOT(ISERROR(SEARCH("接続契約解除",BD1246)))</formula>
    </cfRule>
    <cfRule type="containsText" dxfId="6737" priority="7753" operator="containsText" text="【譲渡済】">
      <formula>NOT(ISERROR(SEARCH("【譲渡済】",BD1246)))</formula>
    </cfRule>
    <cfRule type="containsText" dxfId="6736" priority="7754" operator="containsText" text="【支払済】">
      <formula>NOT(ISERROR(SEARCH("【支払済】",BD1246)))</formula>
    </cfRule>
  </conditionalFormatting>
  <conditionalFormatting sqref="AH1246 AE1246">
    <cfRule type="cellIs" dxfId="6735" priority="7749" operator="equal">
      <formula>0</formula>
    </cfRule>
    <cfRule type="containsText" dxfId="6734" priority="7750" operator="containsText" text="””">
      <formula>NOT(ISERROR(SEARCH("""""",AE1246)))</formula>
    </cfRule>
    <cfRule type="cellIs" dxfId="6733" priority="7751" operator="lessThan">
      <formula>42583</formula>
    </cfRule>
  </conditionalFormatting>
  <conditionalFormatting sqref="BC1246">
    <cfRule type="containsText" dxfId="6732" priority="7748" operator="containsText" text="賃借中">
      <formula>NOT(ISERROR(SEARCH("賃借中",BC1246)))</formula>
    </cfRule>
  </conditionalFormatting>
  <conditionalFormatting sqref="BC1246">
    <cfRule type="cellIs" dxfId="6731" priority="7747" operator="equal">
      <formula>0</formula>
    </cfRule>
  </conditionalFormatting>
  <conditionalFormatting sqref="Z1247:AB1250">
    <cfRule type="containsText" dxfId="6730" priority="7745" operator="containsText" text="賃借中">
      <formula>NOT(ISERROR(SEARCH("賃借中",Z1247)))</formula>
    </cfRule>
    <cfRule type="containsText" dxfId="6729" priority="7746" operator="containsText" text="保有中">
      <formula>NOT(ISERROR(SEARCH("保有中",Z1247)))</formula>
    </cfRule>
  </conditionalFormatting>
  <conditionalFormatting sqref="W55:X55">
    <cfRule type="cellIs" dxfId="6728" priority="7739" operator="lessThan">
      <formula>5000001</formula>
    </cfRule>
  </conditionalFormatting>
  <conditionalFormatting sqref="BC55">
    <cfRule type="containsText" dxfId="6727" priority="7738" operator="containsText" text="保有中">
      <formula>NOT(ISERROR(SEARCH("保有中",BC55)))</formula>
    </cfRule>
  </conditionalFormatting>
  <conditionalFormatting sqref="AM55">
    <cfRule type="cellIs" dxfId="6726" priority="7737" operator="greaterThan">
      <formula>0</formula>
    </cfRule>
  </conditionalFormatting>
  <conditionalFormatting sqref="AN55">
    <cfRule type="cellIs" dxfId="6725" priority="7736" operator="greaterThan">
      <formula>0</formula>
    </cfRule>
  </conditionalFormatting>
  <conditionalFormatting sqref="BD55">
    <cfRule type="cellIs" dxfId="6724" priority="7720" operator="equal">
      <formula>0</formula>
    </cfRule>
    <cfRule type="containsText" dxfId="6723" priority="7733" operator="containsText" text="接続契約解除">
      <formula>NOT(ISERROR(SEARCH("接続契約解除",BD55)))</formula>
    </cfRule>
    <cfRule type="containsText" dxfId="6722" priority="7734" operator="containsText" text="【譲渡済】">
      <formula>NOT(ISERROR(SEARCH("【譲渡済】",BD55)))</formula>
    </cfRule>
    <cfRule type="containsText" dxfId="6721" priority="7735" operator="containsText" text="【支払済】">
      <formula>NOT(ISERROR(SEARCH("【支払済】",BD55)))</formula>
    </cfRule>
  </conditionalFormatting>
  <conditionalFormatting sqref="AE55 AH55">
    <cfRule type="cellIs" dxfId="6720" priority="7730" operator="equal">
      <formula>0</formula>
    </cfRule>
    <cfRule type="containsText" dxfId="6719" priority="7731" operator="containsText" text="””">
      <formula>NOT(ISERROR(SEARCH("""""",AE55)))</formula>
    </cfRule>
    <cfRule type="cellIs" dxfId="6718" priority="7732" operator="lessThan">
      <formula>42583</formula>
    </cfRule>
  </conditionalFormatting>
  <conditionalFormatting sqref="BC55">
    <cfRule type="containsText" dxfId="6717" priority="7729" operator="containsText" text="賃借中">
      <formula>NOT(ISERROR(SEARCH("賃借中",BC55)))</formula>
    </cfRule>
  </conditionalFormatting>
  <conditionalFormatting sqref="BC55">
    <cfRule type="cellIs" dxfId="6716" priority="7728" operator="equal">
      <formula>0</formula>
    </cfRule>
  </conditionalFormatting>
  <conditionalFormatting sqref="BC55">
    <cfRule type="containsText" dxfId="6715" priority="7727" operator="containsText" text="保有中">
      <formula>NOT(ISERROR(SEARCH("保有中",BC55)))</formula>
    </cfRule>
  </conditionalFormatting>
  <conditionalFormatting sqref="Y55:AB55">
    <cfRule type="containsText" dxfId="6714" priority="7725" operator="containsText" text="賃借中">
      <formula>NOT(ISERROR(SEARCH("賃借中",Y55)))</formula>
    </cfRule>
    <cfRule type="containsText" dxfId="6713" priority="7726" operator="containsText" text="保有中">
      <formula>NOT(ISERROR(SEARCH("保有中",Y55)))</formula>
    </cfRule>
  </conditionalFormatting>
  <conditionalFormatting sqref="AC55 AC1253 AC1249">
    <cfRule type="containsText" dxfId="6712" priority="7721" operator="containsText" text="申込取消">
      <formula>NOT(ISERROR(SEARCH("申込取消",AC55)))</formula>
    </cfRule>
    <cfRule type="containsText" dxfId="6711" priority="7722" operator="containsText" text="接続契約解除">
      <formula>NOT(ISERROR(SEARCH("接続契約解除",AC55)))</formula>
    </cfRule>
    <cfRule type="containsText" dxfId="6710" priority="7723" operator="containsText" text="【譲渡済】">
      <formula>NOT(ISERROR(SEARCH("【譲渡済】",AC55)))</formula>
    </cfRule>
    <cfRule type="containsText" dxfId="6709" priority="7724" operator="containsText" text="【支払済】">
      <formula>NOT(ISERROR(SEARCH("【支払済】",AC55)))</formula>
    </cfRule>
  </conditionalFormatting>
  <conditionalFormatting sqref="AM1247">
    <cfRule type="cellIs" dxfId="6708" priority="7719" operator="greaterThan">
      <formula>0</formula>
    </cfRule>
  </conditionalFormatting>
  <conditionalFormatting sqref="AM1247">
    <cfRule type="cellIs" dxfId="6707" priority="7718" operator="greaterThan">
      <formula>0</formula>
    </cfRule>
  </conditionalFormatting>
  <conditionalFormatting sqref="W1247:X1247">
    <cfRule type="cellIs" dxfId="6706" priority="7717" operator="lessThan">
      <formula>5000001</formula>
    </cfRule>
  </conditionalFormatting>
  <conditionalFormatting sqref="BC1247">
    <cfRule type="containsText" dxfId="6705" priority="7716" operator="containsText" text="保有中">
      <formula>NOT(ISERROR(SEARCH("保有中",BC1247)))</formula>
    </cfRule>
  </conditionalFormatting>
  <conditionalFormatting sqref="AN1247">
    <cfRule type="cellIs" dxfId="6704" priority="7715" operator="greaterThan">
      <formula>0</formula>
    </cfRule>
  </conditionalFormatting>
  <conditionalFormatting sqref="BD1247">
    <cfRule type="cellIs" dxfId="6703" priority="7704" operator="equal">
      <formula>0</formula>
    </cfRule>
    <cfRule type="containsText" dxfId="6702" priority="7712" operator="containsText" text="接続契約解除">
      <formula>NOT(ISERROR(SEARCH("接続契約解除",BD1247)))</formula>
    </cfRule>
    <cfRule type="containsText" dxfId="6701" priority="7713" operator="containsText" text="【譲渡済】">
      <formula>NOT(ISERROR(SEARCH("【譲渡済】",BD1247)))</formula>
    </cfRule>
    <cfRule type="containsText" dxfId="6700" priority="7714" operator="containsText" text="【支払済】">
      <formula>NOT(ISERROR(SEARCH("【支払済】",BD1247)))</formula>
    </cfRule>
  </conditionalFormatting>
  <conditionalFormatting sqref="AH1247 AE1247">
    <cfRule type="cellIs" dxfId="6699" priority="7709" operator="equal">
      <formula>0</formula>
    </cfRule>
    <cfRule type="containsText" dxfId="6698" priority="7710" operator="containsText" text="””">
      <formula>NOT(ISERROR(SEARCH("""""",AE1247)))</formula>
    </cfRule>
    <cfRule type="cellIs" dxfId="6697" priority="7711" operator="lessThan">
      <formula>42583</formula>
    </cfRule>
  </conditionalFormatting>
  <conditionalFormatting sqref="BC1247">
    <cfRule type="containsText" dxfId="6696" priority="7708" operator="containsText" text="賃借中">
      <formula>NOT(ISERROR(SEARCH("賃借中",BC1247)))</formula>
    </cfRule>
  </conditionalFormatting>
  <conditionalFormatting sqref="BC1247">
    <cfRule type="cellIs" dxfId="6695" priority="7707" operator="equal">
      <formula>0</formula>
    </cfRule>
  </conditionalFormatting>
  <conditionalFormatting sqref="Y1247">
    <cfRule type="containsText" dxfId="6694" priority="7705" operator="containsText" text="賃借中">
      <formula>NOT(ISERROR(SEARCH("賃借中",Y1247)))</formula>
    </cfRule>
    <cfRule type="containsText" dxfId="6693" priority="7706" operator="containsText" text="保有中">
      <formula>NOT(ISERROR(SEARCH("保有中",Y1247)))</formula>
    </cfRule>
  </conditionalFormatting>
  <conditionalFormatting sqref="AM1248">
    <cfRule type="cellIs" dxfId="6692" priority="7703" operator="greaterThan">
      <formula>0</formula>
    </cfRule>
  </conditionalFormatting>
  <conditionalFormatting sqref="AM1248">
    <cfRule type="cellIs" dxfId="6691" priority="7702" operator="greaterThan">
      <formula>0</formula>
    </cfRule>
  </conditionalFormatting>
  <conditionalFormatting sqref="W1248:X1248">
    <cfRule type="cellIs" dxfId="6690" priority="7701" operator="lessThan">
      <formula>5000001</formula>
    </cfRule>
  </conditionalFormatting>
  <conditionalFormatting sqref="BC1248">
    <cfRule type="containsText" dxfId="6689" priority="7700" operator="containsText" text="保有中">
      <formula>NOT(ISERROR(SEARCH("保有中",BC1248)))</formula>
    </cfRule>
  </conditionalFormatting>
  <conditionalFormatting sqref="AN1248">
    <cfRule type="cellIs" dxfId="6688" priority="7699" operator="greaterThan">
      <formula>0</formula>
    </cfRule>
  </conditionalFormatting>
  <conditionalFormatting sqref="BD1248">
    <cfRule type="cellIs" dxfId="6687" priority="7688" operator="equal">
      <formula>0</formula>
    </cfRule>
    <cfRule type="containsText" dxfId="6686" priority="7696" operator="containsText" text="接続契約解除">
      <formula>NOT(ISERROR(SEARCH("接続契約解除",BD1248)))</formula>
    </cfRule>
    <cfRule type="containsText" dxfId="6685" priority="7697" operator="containsText" text="【譲渡済】">
      <formula>NOT(ISERROR(SEARCH("【譲渡済】",BD1248)))</formula>
    </cfRule>
    <cfRule type="containsText" dxfId="6684" priority="7698" operator="containsText" text="【支払済】">
      <formula>NOT(ISERROR(SEARCH("【支払済】",BD1248)))</formula>
    </cfRule>
  </conditionalFormatting>
  <conditionalFormatting sqref="AH1248 AE1248">
    <cfRule type="cellIs" dxfId="6683" priority="7693" operator="equal">
      <formula>0</formula>
    </cfRule>
    <cfRule type="containsText" dxfId="6682" priority="7694" operator="containsText" text="””">
      <formula>NOT(ISERROR(SEARCH("""""",AE1248)))</formula>
    </cfRule>
    <cfRule type="cellIs" dxfId="6681" priority="7695" operator="lessThan">
      <formula>42583</formula>
    </cfRule>
  </conditionalFormatting>
  <conditionalFormatting sqref="BC1248">
    <cfRule type="containsText" dxfId="6680" priority="7692" operator="containsText" text="賃借中">
      <formula>NOT(ISERROR(SEARCH("賃借中",BC1248)))</formula>
    </cfRule>
  </conditionalFormatting>
  <conditionalFormatting sqref="BC1248">
    <cfRule type="cellIs" dxfId="6679" priority="7691" operator="equal">
      <formula>0</formula>
    </cfRule>
  </conditionalFormatting>
  <conditionalFormatting sqref="Y1248">
    <cfRule type="containsText" dxfId="6678" priority="7689" operator="containsText" text="賃借中">
      <formula>NOT(ISERROR(SEARCH("賃借中",Y1248)))</formula>
    </cfRule>
    <cfRule type="containsText" dxfId="6677" priority="7690" operator="containsText" text="保有中">
      <formula>NOT(ISERROR(SEARCH("保有中",Y1248)))</formula>
    </cfRule>
  </conditionalFormatting>
  <conditionalFormatting sqref="AM1249">
    <cfRule type="cellIs" dxfId="6676" priority="7687" operator="greaterThan">
      <formula>0</formula>
    </cfRule>
  </conditionalFormatting>
  <conditionalFormatting sqref="AM1249">
    <cfRule type="cellIs" dxfId="6675" priority="7686" operator="greaterThan">
      <formula>0</formula>
    </cfRule>
  </conditionalFormatting>
  <conditionalFormatting sqref="W1249:X1249">
    <cfRule type="cellIs" dxfId="6674" priority="7685" operator="lessThan">
      <formula>5000001</formula>
    </cfRule>
  </conditionalFormatting>
  <conditionalFormatting sqref="BC1249">
    <cfRule type="containsText" dxfId="6673" priority="7684" operator="containsText" text="保有中">
      <formula>NOT(ISERROR(SEARCH("保有中",BC1249)))</formula>
    </cfRule>
  </conditionalFormatting>
  <conditionalFormatting sqref="AN1249">
    <cfRule type="cellIs" dxfId="6672" priority="7683" operator="greaterThan">
      <formula>0</formula>
    </cfRule>
  </conditionalFormatting>
  <conditionalFormatting sqref="BD1249">
    <cfRule type="cellIs" dxfId="6671" priority="7669" operator="equal">
      <formula>0</formula>
    </cfRule>
    <cfRule type="containsText" dxfId="6670" priority="7680" operator="containsText" text="接続契約解除">
      <formula>NOT(ISERROR(SEARCH("接続契約解除",BD1249)))</formula>
    </cfRule>
    <cfRule type="containsText" dxfId="6669" priority="7681" operator="containsText" text="【譲渡済】">
      <formula>NOT(ISERROR(SEARCH("【譲渡済】",BD1249)))</formula>
    </cfRule>
    <cfRule type="containsText" dxfId="6668" priority="7682" operator="containsText" text="【支払済】">
      <formula>NOT(ISERROR(SEARCH("【支払済】",BD1249)))</formula>
    </cfRule>
  </conditionalFormatting>
  <conditionalFormatting sqref="AH1249 AE1249">
    <cfRule type="cellIs" dxfId="6667" priority="7677" operator="equal">
      <formula>0</formula>
    </cfRule>
    <cfRule type="containsText" dxfId="6666" priority="7678" operator="containsText" text="””">
      <formula>NOT(ISERROR(SEARCH("""""",AE1249)))</formula>
    </cfRule>
    <cfRule type="cellIs" dxfId="6665" priority="7679" operator="lessThan">
      <formula>42583</formula>
    </cfRule>
  </conditionalFormatting>
  <conditionalFormatting sqref="BC1249">
    <cfRule type="containsText" dxfId="6664" priority="7673" operator="containsText" text="賃借中">
      <formula>NOT(ISERROR(SEARCH("賃借中",BC1249)))</formula>
    </cfRule>
  </conditionalFormatting>
  <conditionalFormatting sqref="BC1249">
    <cfRule type="cellIs" dxfId="6663" priority="7672" operator="equal">
      <formula>0</formula>
    </cfRule>
  </conditionalFormatting>
  <conditionalFormatting sqref="Y1249">
    <cfRule type="containsText" dxfId="6662" priority="7676" operator="containsText" text="保有中">
      <formula>NOT(ISERROR(SEARCH("保有中",Y1249)))</formula>
    </cfRule>
  </conditionalFormatting>
  <conditionalFormatting sqref="Y1249">
    <cfRule type="containsText" dxfId="6661" priority="7675" operator="containsText" text="賃借中">
      <formula>NOT(ISERROR(SEARCH("賃借中",Y1249)))</formula>
    </cfRule>
  </conditionalFormatting>
  <conditionalFormatting sqref="Y1249">
    <cfRule type="cellIs" dxfId="6660" priority="7674" operator="equal">
      <formula>0</formula>
    </cfRule>
  </conditionalFormatting>
  <conditionalFormatting sqref="Y1249">
    <cfRule type="containsText" dxfId="6659" priority="7670" operator="containsText" text="賃借中">
      <formula>NOT(ISERROR(SEARCH("賃借中",Y1249)))</formula>
    </cfRule>
    <cfRule type="containsText" dxfId="6658" priority="7671" operator="containsText" text="保有中">
      <formula>NOT(ISERROR(SEARCH("保有中",Y1249)))</formula>
    </cfRule>
  </conditionalFormatting>
  <conditionalFormatting sqref="AM1250">
    <cfRule type="cellIs" dxfId="6657" priority="7668" operator="greaterThan">
      <formula>0</formula>
    </cfRule>
  </conditionalFormatting>
  <conditionalFormatting sqref="W1250:X1250">
    <cfRule type="cellIs" dxfId="6656" priority="7667" operator="lessThan">
      <formula>5000001</formula>
    </cfRule>
  </conditionalFormatting>
  <conditionalFormatting sqref="BC1250">
    <cfRule type="containsText" dxfId="6655" priority="7666" operator="containsText" text="保有中">
      <formula>NOT(ISERROR(SEARCH("保有中",BC1250)))</formula>
    </cfRule>
  </conditionalFormatting>
  <conditionalFormatting sqref="AN1250">
    <cfRule type="cellIs" dxfId="6654" priority="7665" operator="greaterThan">
      <formula>0</formula>
    </cfRule>
  </conditionalFormatting>
  <conditionalFormatting sqref="BD1250">
    <cfRule type="cellIs" dxfId="6653" priority="7654" operator="equal">
      <formula>0</formula>
    </cfRule>
    <cfRule type="containsText" dxfId="6652" priority="7662" operator="containsText" text="接続契約解除">
      <formula>NOT(ISERROR(SEARCH("接続契約解除",BD1250)))</formula>
    </cfRule>
    <cfRule type="containsText" dxfId="6651" priority="7663" operator="containsText" text="【譲渡済】">
      <formula>NOT(ISERROR(SEARCH("【譲渡済】",BD1250)))</formula>
    </cfRule>
    <cfRule type="containsText" dxfId="6650" priority="7664" operator="containsText" text="【支払済】">
      <formula>NOT(ISERROR(SEARCH("【支払済】",BD1250)))</formula>
    </cfRule>
  </conditionalFormatting>
  <conditionalFormatting sqref="AH1250 AE1250">
    <cfRule type="cellIs" dxfId="6649" priority="7659" operator="equal">
      <formula>0</formula>
    </cfRule>
    <cfRule type="containsText" dxfId="6648" priority="7660" operator="containsText" text="””">
      <formula>NOT(ISERROR(SEARCH("""""",AE1250)))</formula>
    </cfRule>
    <cfRule type="cellIs" dxfId="6647" priority="7661" operator="lessThan">
      <formula>42583</formula>
    </cfRule>
  </conditionalFormatting>
  <conditionalFormatting sqref="BC1250">
    <cfRule type="containsText" dxfId="6646" priority="7658" operator="containsText" text="賃借中">
      <formula>NOT(ISERROR(SEARCH("賃借中",BC1250)))</formula>
    </cfRule>
  </conditionalFormatting>
  <conditionalFormatting sqref="BC1250">
    <cfRule type="cellIs" dxfId="6645" priority="7657" operator="equal">
      <formula>0</formula>
    </cfRule>
  </conditionalFormatting>
  <conditionalFormatting sqref="Y1250">
    <cfRule type="containsText" dxfId="6644" priority="7655" operator="containsText" text="賃借中">
      <formula>NOT(ISERROR(SEARCH("賃借中",Y1250)))</formula>
    </cfRule>
    <cfRule type="containsText" dxfId="6643" priority="7656" operator="containsText" text="保有中">
      <formula>NOT(ISERROR(SEARCH("保有中",Y1250)))</formula>
    </cfRule>
  </conditionalFormatting>
  <conditionalFormatting sqref="W1252:X1252">
    <cfRule type="cellIs" dxfId="6642" priority="7653" operator="lessThan">
      <formula>5000001</formula>
    </cfRule>
  </conditionalFormatting>
  <conditionalFormatting sqref="BC1252">
    <cfRule type="containsText" dxfId="6641" priority="7652" operator="containsText" text="保有中">
      <formula>NOT(ISERROR(SEARCH("保有中",BC1252)))</formula>
    </cfRule>
  </conditionalFormatting>
  <conditionalFormatting sqref="BD1252">
    <cfRule type="cellIs" dxfId="6640" priority="7634" operator="equal">
      <formula>0</formula>
    </cfRule>
    <cfRule type="containsText" dxfId="6639" priority="7649" operator="containsText" text="接続契約解除">
      <formula>NOT(ISERROR(SEARCH("接続契約解除",BD1252)))</formula>
    </cfRule>
    <cfRule type="containsText" dxfId="6638" priority="7650" operator="containsText" text="【譲渡済】">
      <formula>NOT(ISERROR(SEARCH("【譲渡済】",BD1252)))</formula>
    </cfRule>
    <cfRule type="containsText" dxfId="6637" priority="7651" operator="containsText" text="【支払済】">
      <formula>NOT(ISERROR(SEARCH("【支払済】",BD1252)))</formula>
    </cfRule>
  </conditionalFormatting>
  <conditionalFormatting sqref="AM1252">
    <cfRule type="cellIs" dxfId="6636" priority="7648" operator="greaterThan">
      <formula>0</formula>
    </cfRule>
  </conditionalFormatting>
  <conditionalFormatting sqref="AN1252">
    <cfRule type="cellIs" dxfId="6635" priority="7647" operator="greaterThan">
      <formula>0</formula>
    </cfRule>
  </conditionalFormatting>
  <conditionalFormatting sqref="AE1252 AH1252">
    <cfRule type="cellIs" dxfId="6634" priority="7641" operator="equal">
      <formula>0</formula>
    </cfRule>
    <cfRule type="containsText" dxfId="6633" priority="7642" operator="containsText" text="””">
      <formula>NOT(ISERROR(SEARCH("""""",AE1252)))</formula>
    </cfRule>
    <cfRule type="cellIs" dxfId="6632" priority="7643" operator="lessThan">
      <formula>42583</formula>
    </cfRule>
  </conditionalFormatting>
  <conditionalFormatting sqref="BD1252">
    <cfRule type="containsText" dxfId="6631" priority="7644" operator="containsText" text="接続契約解除">
      <formula>NOT(ISERROR(SEARCH("接続契約解除",BD1252)))</formula>
    </cfRule>
    <cfRule type="containsText" dxfId="6630" priority="7645" operator="containsText" text="【譲渡済】">
      <formula>NOT(ISERROR(SEARCH("【譲渡済】",BD1252)))</formula>
    </cfRule>
    <cfRule type="containsText" dxfId="6629" priority="7646" operator="containsText" text="【支払済】">
      <formula>NOT(ISERROR(SEARCH("【支払済】",BD1252)))</formula>
    </cfRule>
  </conditionalFormatting>
  <conditionalFormatting sqref="BC1252">
    <cfRule type="containsText" dxfId="6628" priority="7640" operator="containsText" text="賃借中">
      <formula>NOT(ISERROR(SEARCH("賃借中",BC1252)))</formula>
    </cfRule>
  </conditionalFormatting>
  <conditionalFormatting sqref="BC1252">
    <cfRule type="cellIs" dxfId="6627" priority="7639" operator="equal">
      <formula>0</formula>
    </cfRule>
  </conditionalFormatting>
  <conditionalFormatting sqref="BC1252">
    <cfRule type="containsText" dxfId="6626" priority="7637" operator="containsText" text="賃借中">
      <formula>NOT(ISERROR(SEARCH("賃借中",BC1252)))</formula>
    </cfRule>
  </conditionalFormatting>
  <conditionalFormatting sqref="BC1252">
    <cfRule type="containsText" dxfId="6625" priority="7638" operator="containsText" text="保有中">
      <formula>NOT(ISERROR(SEARCH("保有中",BC1252)))</formula>
    </cfRule>
  </conditionalFormatting>
  <conditionalFormatting sqref="Y1252:AB1252">
    <cfRule type="containsText" dxfId="6624" priority="7635" operator="containsText" text="賃借中">
      <formula>NOT(ISERROR(SEARCH("賃借中",Y1252)))</formula>
    </cfRule>
    <cfRule type="containsText" dxfId="6623" priority="7636" operator="containsText" text="保有中">
      <formula>NOT(ISERROR(SEARCH("保有中",Y1252)))</formula>
    </cfRule>
  </conditionalFormatting>
  <conditionalFormatting sqref="AM1253">
    <cfRule type="cellIs" dxfId="6622" priority="7633" operator="greaterThan">
      <formula>0</formula>
    </cfRule>
  </conditionalFormatting>
  <conditionalFormatting sqref="W1253:X1253">
    <cfRule type="cellIs" dxfId="6621" priority="7632" operator="lessThan">
      <formula>5000001</formula>
    </cfRule>
  </conditionalFormatting>
  <conditionalFormatting sqref="BC1253">
    <cfRule type="containsText" dxfId="6620" priority="7631" operator="containsText" text="保有中">
      <formula>NOT(ISERROR(SEARCH("保有中",BC1253)))</formula>
    </cfRule>
  </conditionalFormatting>
  <conditionalFormatting sqref="AN1253">
    <cfRule type="cellIs" dxfId="6619" priority="7630" operator="greaterThan">
      <formula>0</formula>
    </cfRule>
  </conditionalFormatting>
  <conditionalFormatting sqref="BD1253">
    <cfRule type="cellIs" dxfId="6618" priority="7619" operator="equal">
      <formula>0</formula>
    </cfRule>
    <cfRule type="containsText" dxfId="6617" priority="7627" operator="containsText" text="接続契約解除">
      <formula>NOT(ISERROR(SEARCH("接続契約解除",BD1253)))</formula>
    </cfRule>
    <cfRule type="containsText" dxfId="6616" priority="7628" operator="containsText" text="【譲渡済】">
      <formula>NOT(ISERROR(SEARCH("【譲渡済】",BD1253)))</formula>
    </cfRule>
    <cfRule type="containsText" dxfId="6615" priority="7629" operator="containsText" text="【支払済】">
      <formula>NOT(ISERROR(SEARCH("【支払済】",BD1253)))</formula>
    </cfRule>
  </conditionalFormatting>
  <conditionalFormatting sqref="AE1253 AH1253">
    <cfRule type="cellIs" dxfId="6614" priority="7624" operator="equal">
      <formula>0</formula>
    </cfRule>
    <cfRule type="containsText" dxfId="6613" priority="7625" operator="containsText" text="””">
      <formula>NOT(ISERROR(SEARCH("""""",AE1253)))</formula>
    </cfRule>
    <cfRule type="cellIs" dxfId="6612" priority="7626" operator="lessThan">
      <formula>42583</formula>
    </cfRule>
  </conditionalFormatting>
  <conditionalFormatting sqref="BC1253">
    <cfRule type="containsText" dxfId="6611" priority="7623" operator="containsText" text="賃借中">
      <formula>NOT(ISERROR(SEARCH("賃借中",BC1253)))</formula>
    </cfRule>
  </conditionalFormatting>
  <conditionalFormatting sqref="BC1253">
    <cfRule type="cellIs" dxfId="6610" priority="7622" operator="equal">
      <formula>0</formula>
    </cfRule>
  </conditionalFormatting>
  <conditionalFormatting sqref="Y1253">
    <cfRule type="containsText" dxfId="6609" priority="7620" operator="containsText" text="賃借中">
      <formula>NOT(ISERROR(SEARCH("賃借中",Y1253)))</formula>
    </cfRule>
    <cfRule type="containsText" dxfId="6608" priority="7621" operator="containsText" text="保有中">
      <formula>NOT(ISERROR(SEARCH("保有中",Y1253)))</formula>
    </cfRule>
  </conditionalFormatting>
  <conditionalFormatting sqref="AM1254">
    <cfRule type="cellIs" dxfId="6607" priority="7618" operator="greaterThan">
      <formula>0</formula>
    </cfRule>
  </conditionalFormatting>
  <conditionalFormatting sqref="AM1254">
    <cfRule type="cellIs" dxfId="6606" priority="7617" operator="greaterThan">
      <formula>0</formula>
    </cfRule>
  </conditionalFormatting>
  <conditionalFormatting sqref="W1254:X1254">
    <cfRule type="cellIs" dxfId="6605" priority="7616" operator="lessThan">
      <formula>5000001</formula>
    </cfRule>
  </conditionalFormatting>
  <conditionalFormatting sqref="BC1254">
    <cfRule type="containsText" dxfId="6604" priority="7615" operator="containsText" text="保有中">
      <formula>NOT(ISERROR(SEARCH("保有中",BC1254)))</formula>
    </cfRule>
  </conditionalFormatting>
  <conditionalFormatting sqref="AN1254">
    <cfRule type="cellIs" dxfId="6603" priority="7614" operator="greaterThan">
      <formula>0</formula>
    </cfRule>
  </conditionalFormatting>
  <conditionalFormatting sqref="BD1254">
    <cfRule type="cellIs" dxfId="6602" priority="7603" operator="equal">
      <formula>0</formula>
    </cfRule>
    <cfRule type="containsText" dxfId="6601" priority="7611" operator="containsText" text="接続契約解除">
      <formula>NOT(ISERROR(SEARCH("接続契約解除",BD1254)))</formula>
    </cfRule>
    <cfRule type="containsText" dxfId="6600" priority="7612" operator="containsText" text="【譲渡済】">
      <formula>NOT(ISERROR(SEARCH("【譲渡済】",BD1254)))</formula>
    </cfRule>
    <cfRule type="containsText" dxfId="6599" priority="7613" operator="containsText" text="【支払済】">
      <formula>NOT(ISERROR(SEARCH("【支払済】",BD1254)))</formula>
    </cfRule>
  </conditionalFormatting>
  <conditionalFormatting sqref="AH1254 AE1254">
    <cfRule type="cellIs" dxfId="6598" priority="7608" operator="equal">
      <formula>0</formula>
    </cfRule>
    <cfRule type="containsText" dxfId="6597" priority="7609" operator="containsText" text="””">
      <formula>NOT(ISERROR(SEARCH("""""",AE1254)))</formula>
    </cfRule>
    <cfRule type="cellIs" dxfId="6596" priority="7610" operator="lessThan">
      <formula>42583</formula>
    </cfRule>
  </conditionalFormatting>
  <conditionalFormatting sqref="BC1254">
    <cfRule type="containsText" dxfId="6595" priority="7607" operator="containsText" text="賃借中">
      <formula>NOT(ISERROR(SEARCH("賃借中",BC1254)))</formula>
    </cfRule>
  </conditionalFormatting>
  <conditionalFormatting sqref="BC1254">
    <cfRule type="cellIs" dxfId="6594" priority="7606" operator="equal">
      <formula>0</formula>
    </cfRule>
  </conditionalFormatting>
  <conditionalFormatting sqref="Y1254">
    <cfRule type="containsText" dxfId="6593" priority="7604" operator="containsText" text="賃借中">
      <formula>NOT(ISERROR(SEARCH("賃借中",Y1254)))</formula>
    </cfRule>
    <cfRule type="containsText" dxfId="6592" priority="7605" operator="containsText" text="保有中">
      <formula>NOT(ISERROR(SEARCH("保有中",Y1254)))</formula>
    </cfRule>
  </conditionalFormatting>
  <conditionalFormatting sqref="AM1256">
    <cfRule type="cellIs" dxfId="6591" priority="7602" operator="greaterThan">
      <formula>0</formula>
    </cfRule>
  </conditionalFormatting>
  <conditionalFormatting sqref="AM1256">
    <cfRule type="cellIs" dxfId="6590" priority="7601" operator="greaterThan">
      <formula>0</formula>
    </cfRule>
  </conditionalFormatting>
  <conditionalFormatting sqref="W1256:X1256">
    <cfRule type="cellIs" dxfId="6589" priority="7600" operator="lessThan">
      <formula>5000001</formula>
    </cfRule>
  </conditionalFormatting>
  <conditionalFormatting sqref="BC1256">
    <cfRule type="containsText" dxfId="6588" priority="7599" operator="containsText" text="保有中">
      <formula>NOT(ISERROR(SEARCH("保有中",BC1256)))</formula>
    </cfRule>
  </conditionalFormatting>
  <conditionalFormatting sqref="AN1256">
    <cfRule type="cellIs" dxfId="6587" priority="7598" operator="greaterThan">
      <formula>0</formula>
    </cfRule>
  </conditionalFormatting>
  <conditionalFormatting sqref="BD1256">
    <cfRule type="cellIs" dxfId="6586" priority="7587" operator="equal">
      <formula>0</formula>
    </cfRule>
    <cfRule type="containsText" dxfId="6585" priority="7595" operator="containsText" text="接続契約解除">
      <formula>NOT(ISERROR(SEARCH("接続契約解除",BD1256)))</formula>
    </cfRule>
    <cfRule type="containsText" dxfId="6584" priority="7596" operator="containsText" text="【譲渡済】">
      <formula>NOT(ISERROR(SEARCH("【譲渡済】",BD1256)))</formula>
    </cfRule>
    <cfRule type="containsText" dxfId="6583" priority="7597" operator="containsText" text="【支払済】">
      <formula>NOT(ISERROR(SEARCH("【支払済】",BD1256)))</formula>
    </cfRule>
  </conditionalFormatting>
  <conditionalFormatting sqref="AH1256 AE1256">
    <cfRule type="cellIs" dxfId="6582" priority="7592" operator="equal">
      <formula>0</formula>
    </cfRule>
    <cfRule type="containsText" dxfId="6581" priority="7593" operator="containsText" text="””">
      <formula>NOT(ISERROR(SEARCH("""""",AE1256)))</formula>
    </cfRule>
    <cfRule type="cellIs" dxfId="6580" priority="7594" operator="lessThan">
      <formula>42583</formula>
    </cfRule>
  </conditionalFormatting>
  <conditionalFormatting sqref="BC1256">
    <cfRule type="containsText" dxfId="6579" priority="7591" operator="containsText" text="賃借中">
      <formula>NOT(ISERROR(SEARCH("賃借中",BC1256)))</formula>
    </cfRule>
  </conditionalFormatting>
  <conditionalFormatting sqref="BC1256">
    <cfRule type="cellIs" dxfId="6578" priority="7590" operator="equal">
      <formula>0</formula>
    </cfRule>
  </conditionalFormatting>
  <conditionalFormatting sqref="Y1256">
    <cfRule type="containsText" dxfId="6577" priority="7588" operator="containsText" text="賃借中">
      <formula>NOT(ISERROR(SEARCH("賃借中",Y1256)))</formula>
    </cfRule>
    <cfRule type="containsText" dxfId="6576" priority="7589" operator="containsText" text="保有中">
      <formula>NOT(ISERROR(SEARCH("保有中",Y1256)))</formula>
    </cfRule>
  </conditionalFormatting>
  <conditionalFormatting sqref="AM1255">
    <cfRule type="cellIs" dxfId="6575" priority="7586" operator="greaterThan">
      <formula>0</formula>
    </cfRule>
  </conditionalFormatting>
  <conditionalFormatting sqref="AM1255">
    <cfRule type="cellIs" dxfId="6574" priority="7585" operator="greaterThan">
      <formula>0</formula>
    </cfRule>
  </conditionalFormatting>
  <conditionalFormatting sqref="W1255:X1255">
    <cfRule type="cellIs" dxfId="6573" priority="7584" operator="lessThan">
      <formula>5000001</formula>
    </cfRule>
  </conditionalFormatting>
  <conditionalFormatting sqref="BC1255">
    <cfRule type="containsText" dxfId="6572" priority="7583" operator="containsText" text="保有中">
      <formula>NOT(ISERROR(SEARCH("保有中",BC1255)))</formula>
    </cfRule>
  </conditionalFormatting>
  <conditionalFormatting sqref="AN1255">
    <cfRule type="cellIs" dxfId="6571" priority="7582" operator="greaterThan">
      <formula>0</formula>
    </cfRule>
  </conditionalFormatting>
  <conditionalFormatting sqref="BD1255">
    <cfRule type="cellIs" dxfId="6570" priority="7571" operator="equal">
      <formula>0</formula>
    </cfRule>
    <cfRule type="containsText" dxfId="6569" priority="7579" operator="containsText" text="接続契約解除">
      <formula>NOT(ISERROR(SEARCH("接続契約解除",BD1255)))</formula>
    </cfRule>
    <cfRule type="containsText" dxfId="6568" priority="7580" operator="containsText" text="【譲渡済】">
      <formula>NOT(ISERROR(SEARCH("【譲渡済】",BD1255)))</formula>
    </cfRule>
    <cfRule type="containsText" dxfId="6567" priority="7581" operator="containsText" text="【支払済】">
      <formula>NOT(ISERROR(SEARCH("【支払済】",BD1255)))</formula>
    </cfRule>
  </conditionalFormatting>
  <conditionalFormatting sqref="AH1255 AE1255">
    <cfRule type="cellIs" dxfId="6566" priority="7576" operator="equal">
      <formula>0</formula>
    </cfRule>
    <cfRule type="containsText" dxfId="6565" priority="7577" operator="containsText" text="””">
      <formula>NOT(ISERROR(SEARCH("""""",AE1255)))</formula>
    </cfRule>
    <cfRule type="cellIs" dxfId="6564" priority="7578" operator="lessThan">
      <formula>42583</formula>
    </cfRule>
  </conditionalFormatting>
  <conditionalFormatting sqref="BC1255">
    <cfRule type="containsText" dxfId="6563" priority="7575" operator="containsText" text="賃借中">
      <formula>NOT(ISERROR(SEARCH("賃借中",BC1255)))</formula>
    </cfRule>
  </conditionalFormatting>
  <conditionalFormatting sqref="BC1255">
    <cfRule type="cellIs" dxfId="6562" priority="7574" operator="equal">
      <formula>0</formula>
    </cfRule>
  </conditionalFormatting>
  <conditionalFormatting sqref="AM1257">
    <cfRule type="cellIs" dxfId="6561" priority="7570" operator="greaterThan">
      <formula>0</formula>
    </cfRule>
  </conditionalFormatting>
  <conditionalFormatting sqref="W1257:X1257">
    <cfRule type="cellIs" dxfId="6560" priority="7569" operator="lessThan">
      <formula>5000001</formula>
    </cfRule>
  </conditionalFormatting>
  <conditionalFormatting sqref="BC1257">
    <cfRule type="containsText" dxfId="6559" priority="7568" operator="containsText" text="保有中">
      <formula>NOT(ISERROR(SEARCH("保有中",BC1257)))</formula>
    </cfRule>
  </conditionalFormatting>
  <conditionalFormatting sqref="AN1257">
    <cfRule type="cellIs" dxfId="6558" priority="7567" operator="greaterThan">
      <formula>0</formula>
    </cfRule>
  </conditionalFormatting>
  <conditionalFormatting sqref="BD1257">
    <cfRule type="cellIs" dxfId="6557" priority="7552" operator="equal">
      <formula>0</formula>
    </cfRule>
    <cfRule type="containsText" dxfId="6556" priority="7564" operator="containsText" text="接続契約解除">
      <formula>NOT(ISERROR(SEARCH("接続契約解除",BD1257)))</formula>
    </cfRule>
    <cfRule type="containsText" dxfId="6555" priority="7565" operator="containsText" text="【譲渡済】">
      <formula>NOT(ISERROR(SEARCH("【譲渡済】",BD1257)))</formula>
    </cfRule>
    <cfRule type="containsText" dxfId="6554" priority="7566" operator="containsText" text="【支払済】">
      <formula>NOT(ISERROR(SEARCH("【支払済】",BD1257)))</formula>
    </cfRule>
  </conditionalFormatting>
  <conditionalFormatting sqref="AH1257 AE1257">
    <cfRule type="cellIs" dxfId="6553" priority="7561" operator="equal">
      <formula>0</formula>
    </cfRule>
    <cfRule type="containsText" dxfId="6552" priority="7562" operator="containsText" text="””">
      <formula>NOT(ISERROR(SEARCH("""""",AE1257)))</formula>
    </cfRule>
    <cfRule type="cellIs" dxfId="6551" priority="7563" operator="lessThan">
      <formula>42583</formula>
    </cfRule>
  </conditionalFormatting>
  <conditionalFormatting sqref="BC1257">
    <cfRule type="containsText" dxfId="6550" priority="7560" operator="containsText" text="賃借中">
      <formula>NOT(ISERROR(SEARCH("賃借中",BC1257)))</formula>
    </cfRule>
  </conditionalFormatting>
  <conditionalFormatting sqref="BC1257">
    <cfRule type="cellIs" dxfId="6549" priority="7559" operator="equal">
      <formula>0</formula>
    </cfRule>
  </conditionalFormatting>
  <conditionalFormatting sqref="Y1257">
    <cfRule type="containsText" dxfId="6548" priority="7557" operator="containsText" text="賃借中">
      <formula>NOT(ISERROR(SEARCH("賃借中",Y1257)))</formula>
    </cfRule>
    <cfRule type="containsText" dxfId="6547" priority="7558" operator="containsText" text="保有中">
      <formula>NOT(ISERROR(SEARCH("保有中",Y1257)))</formula>
    </cfRule>
  </conditionalFormatting>
  <conditionalFormatting sqref="AC1258:AC1259">
    <cfRule type="containsText" dxfId="6546" priority="7553" operator="containsText" text="申込取消">
      <formula>NOT(ISERROR(SEARCH("申込取消",AC1258)))</formula>
    </cfRule>
    <cfRule type="containsText" dxfId="6545" priority="7554" operator="containsText" text="接続契約解除">
      <formula>NOT(ISERROR(SEARCH("接続契約解除",AC1258)))</formula>
    </cfRule>
    <cfRule type="containsText" dxfId="6544" priority="7555" operator="containsText" text="【譲渡済】">
      <formula>NOT(ISERROR(SEARCH("【譲渡済】",AC1258)))</formula>
    </cfRule>
    <cfRule type="containsText" dxfId="6543" priority="7556" operator="containsText" text="【支払済】">
      <formula>NOT(ISERROR(SEARCH("【支払済】",AC1258)))</formula>
    </cfRule>
  </conditionalFormatting>
  <conditionalFormatting sqref="AM1258">
    <cfRule type="cellIs" dxfId="6542" priority="7551" operator="greaterThan">
      <formula>0</formula>
    </cfRule>
  </conditionalFormatting>
  <conditionalFormatting sqref="AM1258">
    <cfRule type="cellIs" dxfId="6541" priority="7550" operator="greaterThan">
      <formula>0</formula>
    </cfRule>
  </conditionalFormatting>
  <conditionalFormatting sqref="W1258:X1258">
    <cfRule type="cellIs" dxfId="6540" priority="7549" operator="lessThan">
      <formula>5000001</formula>
    </cfRule>
  </conditionalFormatting>
  <conditionalFormatting sqref="AN1258">
    <cfRule type="cellIs" dxfId="6539" priority="7548" operator="greaterThan">
      <formula>0</formula>
    </cfRule>
  </conditionalFormatting>
  <conditionalFormatting sqref="BD1258">
    <cfRule type="cellIs" dxfId="6538" priority="7536" operator="equal">
      <formula>0</formula>
    </cfRule>
    <cfRule type="containsText" dxfId="6537" priority="7545" operator="containsText" text="接続契約解除">
      <formula>NOT(ISERROR(SEARCH("接続契約解除",BD1258)))</formula>
    </cfRule>
    <cfRule type="containsText" dxfId="6536" priority="7546" operator="containsText" text="【譲渡済】">
      <formula>NOT(ISERROR(SEARCH("【譲渡済】",BD1258)))</formula>
    </cfRule>
    <cfRule type="containsText" dxfId="6535" priority="7547" operator="containsText" text="【支払済】">
      <formula>NOT(ISERROR(SEARCH("【支払済】",BD1258)))</formula>
    </cfRule>
  </conditionalFormatting>
  <conditionalFormatting sqref="AH1258 AE1258">
    <cfRule type="cellIs" dxfId="6534" priority="7542" operator="equal">
      <formula>0</formula>
    </cfRule>
    <cfRule type="containsText" dxfId="6533" priority="7543" operator="containsText" text="””">
      <formula>NOT(ISERROR(SEARCH("""""",AE1258)))</formula>
    </cfRule>
    <cfRule type="cellIs" dxfId="6532" priority="7544" operator="lessThan">
      <formula>42583</formula>
    </cfRule>
  </conditionalFormatting>
  <conditionalFormatting sqref="BC1258">
    <cfRule type="containsText" dxfId="6531" priority="7541" operator="containsText" text="保有中">
      <formula>NOT(ISERROR(SEARCH("保有中",BC1258)))</formula>
    </cfRule>
  </conditionalFormatting>
  <conditionalFormatting sqref="BC1258">
    <cfRule type="containsText" dxfId="6530" priority="7540" operator="containsText" text="賃借中">
      <formula>NOT(ISERROR(SEARCH("賃借中",BC1258)))</formula>
    </cfRule>
  </conditionalFormatting>
  <conditionalFormatting sqref="BC1258">
    <cfRule type="cellIs" dxfId="6529" priority="7539" operator="equal">
      <formula>0</formula>
    </cfRule>
  </conditionalFormatting>
  <conditionalFormatting sqref="Y1258">
    <cfRule type="containsText" dxfId="6528" priority="7537" operator="containsText" text="賃借中">
      <formula>NOT(ISERROR(SEARCH("賃借中",Y1258)))</formula>
    </cfRule>
    <cfRule type="containsText" dxfId="6527" priority="7538" operator="containsText" text="保有中">
      <formula>NOT(ISERROR(SEARCH("保有中",Y1258)))</formula>
    </cfRule>
  </conditionalFormatting>
  <conditionalFormatting sqref="AM1259">
    <cfRule type="cellIs" dxfId="6526" priority="7535" operator="greaterThan">
      <formula>0</formula>
    </cfRule>
  </conditionalFormatting>
  <conditionalFormatting sqref="W1259:X1259 X1260:X1261">
    <cfRule type="cellIs" dxfId="6525" priority="7534" operator="lessThan">
      <formula>5000001</formula>
    </cfRule>
  </conditionalFormatting>
  <conditionalFormatting sqref="BC1259">
    <cfRule type="containsText" dxfId="6524" priority="7533" operator="containsText" text="保有中">
      <formula>NOT(ISERROR(SEARCH("保有中",BC1259)))</formula>
    </cfRule>
  </conditionalFormatting>
  <conditionalFormatting sqref="AN1259">
    <cfRule type="cellIs" dxfId="6523" priority="7532" operator="greaterThan">
      <formula>0</formula>
    </cfRule>
  </conditionalFormatting>
  <conditionalFormatting sqref="BD1259">
    <cfRule type="cellIs" dxfId="6522" priority="7518" operator="equal">
      <formula>0</formula>
    </cfRule>
    <cfRule type="containsText" dxfId="6521" priority="7529" operator="containsText" text="接続契約解除">
      <formula>NOT(ISERROR(SEARCH("接続契約解除",BD1259)))</formula>
    </cfRule>
    <cfRule type="containsText" dxfId="6520" priority="7530" operator="containsText" text="【譲渡済】">
      <formula>NOT(ISERROR(SEARCH("【譲渡済】",BD1259)))</formula>
    </cfRule>
    <cfRule type="containsText" dxfId="6519" priority="7531" operator="containsText" text="【支払済】">
      <formula>NOT(ISERROR(SEARCH("【支払済】",BD1259)))</formula>
    </cfRule>
  </conditionalFormatting>
  <conditionalFormatting sqref="AH1259 AE1259">
    <cfRule type="cellIs" dxfId="6518" priority="7526" operator="equal">
      <formula>0</formula>
    </cfRule>
    <cfRule type="containsText" dxfId="6517" priority="7527" operator="containsText" text="””">
      <formula>NOT(ISERROR(SEARCH("""""",AE1259)))</formula>
    </cfRule>
    <cfRule type="cellIs" dxfId="6516" priority="7528" operator="lessThan">
      <formula>42583</formula>
    </cfRule>
  </conditionalFormatting>
  <conditionalFormatting sqref="BC1259">
    <cfRule type="containsText" dxfId="6515" priority="7522" operator="containsText" text="賃借中">
      <formula>NOT(ISERROR(SEARCH("賃借中",BC1259)))</formula>
    </cfRule>
  </conditionalFormatting>
  <conditionalFormatting sqref="BC1259">
    <cfRule type="cellIs" dxfId="6514" priority="7521" operator="equal">
      <formula>0</formula>
    </cfRule>
  </conditionalFormatting>
  <conditionalFormatting sqref="Y1259">
    <cfRule type="containsText" dxfId="6513" priority="7525" operator="containsText" text="保有中">
      <formula>NOT(ISERROR(SEARCH("保有中",Y1259)))</formula>
    </cfRule>
  </conditionalFormatting>
  <conditionalFormatting sqref="Y1259">
    <cfRule type="containsText" dxfId="6512" priority="7524" operator="containsText" text="賃借中">
      <formula>NOT(ISERROR(SEARCH("賃借中",Y1259)))</formula>
    </cfRule>
  </conditionalFormatting>
  <conditionalFormatting sqref="Y1259">
    <cfRule type="cellIs" dxfId="6511" priority="7523" operator="equal">
      <formula>0</formula>
    </cfRule>
  </conditionalFormatting>
  <conditionalFormatting sqref="Y1259">
    <cfRule type="containsText" dxfId="6510" priority="7519" operator="containsText" text="賃借中">
      <formula>NOT(ISERROR(SEARCH("賃借中",Y1259)))</formula>
    </cfRule>
    <cfRule type="containsText" dxfId="6509" priority="7520" operator="containsText" text="保有中">
      <formula>NOT(ISERROR(SEARCH("保有中",Y1259)))</formula>
    </cfRule>
  </conditionalFormatting>
  <conditionalFormatting sqref="AM1260">
    <cfRule type="cellIs" dxfId="6508" priority="7513" operator="greaterThan">
      <formula>0</formula>
    </cfRule>
  </conditionalFormatting>
  <conditionalFormatting sqref="W1260">
    <cfRule type="cellIs" dxfId="6507" priority="7512" operator="lessThan">
      <formula>5000001</formula>
    </cfRule>
  </conditionalFormatting>
  <conditionalFormatting sqref="BC1260">
    <cfRule type="containsText" dxfId="6506" priority="7511" operator="containsText" text="保有中">
      <formula>NOT(ISERROR(SEARCH("保有中",BC1260)))</formula>
    </cfRule>
  </conditionalFormatting>
  <conditionalFormatting sqref="AN1260">
    <cfRule type="cellIs" dxfId="6505" priority="7510" operator="greaterThan">
      <formula>0</formula>
    </cfRule>
  </conditionalFormatting>
  <conditionalFormatting sqref="BD1260">
    <cfRule type="cellIs" dxfId="6504" priority="7496" operator="equal">
      <formula>0</formula>
    </cfRule>
    <cfRule type="containsText" dxfId="6503" priority="7507" operator="containsText" text="接続契約解除">
      <formula>NOT(ISERROR(SEARCH("接続契約解除",BD1260)))</formula>
    </cfRule>
    <cfRule type="containsText" dxfId="6502" priority="7508" operator="containsText" text="【譲渡済】">
      <formula>NOT(ISERROR(SEARCH("【譲渡済】",BD1260)))</formula>
    </cfRule>
    <cfRule type="containsText" dxfId="6501" priority="7509" operator="containsText" text="【支払済】">
      <formula>NOT(ISERROR(SEARCH("【支払済】",BD1260)))</formula>
    </cfRule>
  </conditionalFormatting>
  <conditionalFormatting sqref="AH1260 AE1260">
    <cfRule type="cellIs" dxfId="6500" priority="7504" operator="equal">
      <formula>0</formula>
    </cfRule>
    <cfRule type="containsText" dxfId="6499" priority="7505" operator="containsText" text="””">
      <formula>NOT(ISERROR(SEARCH("""""",AE1260)))</formula>
    </cfRule>
    <cfRule type="cellIs" dxfId="6498" priority="7506" operator="lessThan">
      <formula>42583</formula>
    </cfRule>
  </conditionalFormatting>
  <conditionalFormatting sqref="BC1260">
    <cfRule type="containsText" dxfId="6497" priority="7500" operator="containsText" text="賃借中">
      <formula>NOT(ISERROR(SEARCH("賃借中",BC1260)))</formula>
    </cfRule>
  </conditionalFormatting>
  <conditionalFormatting sqref="BC1260">
    <cfRule type="cellIs" dxfId="6496" priority="7499" operator="equal">
      <formula>0</formula>
    </cfRule>
  </conditionalFormatting>
  <conditionalFormatting sqref="Y1260">
    <cfRule type="containsText" dxfId="6495" priority="7503" operator="containsText" text="保有中">
      <formula>NOT(ISERROR(SEARCH("保有中",Y1260)))</formula>
    </cfRule>
  </conditionalFormatting>
  <conditionalFormatting sqref="Y1260">
    <cfRule type="containsText" dxfId="6494" priority="7502" operator="containsText" text="賃借中">
      <formula>NOT(ISERROR(SEARCH("賃借中",Y1260)))</formula>
    </cfRule>
  </conditionalFormatting>
  <conditionalFormatting sqref="Y1260">
    <cfRule type="cellIs" dxfId="6493" priority="7501" operator="equal">
      <formula>0</formula>
    </cfRule>
  </conditionalFormatting>
  <conditionalFormatting sqref="Y1260">
    <cfRule type="containsText" dxfId="6492" priority="7497" operator="containsText" text="賃借中">
      <formula>NOT(ISERROR(SEARCH("賃借中",Y1260)))</formula>
    </cfRule>
    <cfRule type="containsText" dxfId="6491" priority="7498" operator="containsText" text="保有中">
      <formula>NOT(ISERROR(SEARCH("保有中",Y1260)))</formula>
    </cfRule>
  </conditionalFormatting>
  <conditionalFormatting sqref="AC1261">
    <cfRule type="containsText" dxfId="6490" priority="7492" operator="containsText" text="申込取消">
      <formula>NOT(ISERROR(SEARCH("申込取消",AC1261)))</formula>
    </cfRule>
    <cfRule type="containsText" dxfId="6489" priority="7493" operator="containsText" text="接続契約解除">
      <formula>NOT(ISERROR(SEARCH("接続契約解除",AC1261)))</formula>
    </cfRule>
    <cfRule type="containsText" dxfId="6488" priority="7494" operator="containsText" text="【譲渡済】">
      <formula>NOT(ISERROR(SEARCH("【譲渡済】",AC1261)))</formula>
    </cfRule>
    <cfRule type="containsText" dxfId="6487" priority="7495" operator="containsText" text="【支払済】">
      <formula>NOT(ISERROR(SEARCH("【支払済】",AC1261)))</formula>
    </cfRule>
  </conditionalFormatting>
  <conditionalFormatting sqref="AM1261">
    <cfRule type="cellIs" dxfId="6486" priority="7491" operator="greaterThan">
      <formula>0</formula>
    </cfRule>
  </conditionalFormatting>
  <conditionalFormatting sqref="W1261">
    <cfRule type="cellIs" dxfId="6485" priority="7490" operator="lessThan">
      <formula>5000001</formula>
    </cfRule>
  </conditionalFormatting>
  <conditionalFormatting sqref="BC1261">
    <cfRule type="containsText" dxfId="6484" priority="7489" operator="containsText" text="保有中">
      <formula>NOT(ISERROR(SEARCH("保有中",BC1261)))</formula>
    </cfRule>
  </conditionalFormatting>
  <conditionalFormatting sqref="AN1261">
    <cfRule type="cellIs" dxfId="6483" priority="7488" operator="greaterThan">
      <formula>0</formula>
    </cfRule>
  </conditionalFormatting>
  <conditionalFormatting sqref="BD1261">
    <cfRule type="cellIs" dxfId="6482" priority="7474" operator="equal">
      <formula>0</formula>
    </cfRule>
    <cfRule type="containsText" dxfId="6481" priority="7485" operator="containsText" text="接続契約解除">
      <formula>NOT(ISERROR(SEARCH("接続契約解除",BD1261)))</formula>
    </cfRule>
    <cfRule type="containsText" dxfId="6480" priority="7486" operator="containsText" text="【譲渡済】">
      <formula>NOT(ISERROR(SEARCH("【譲渡済】",BD1261)))</formula>
    </cfRule>
    <cfRule type="containsText" dxfId="6479" priority="7487" operator="containsText" text="【支払済】">
      <formula>NOT(ISERROR(SEARCH("【支払済】",BD1261)))</formula>
    </cfRule>
  </conditionalFormatting>
  <conditionalFormatting sqref="AH1261 AE1261">
    <cfRule type="cellIs" dxfId="6478" priority="7482" operator="equal">
      <formula>0</formula>
    </cfRule>
    <cfRule type="containsText" dxfId="6477" priority="7483" operator="containsText" text="””">
      <formula>NOT(ISERROR(SEARCH("""""",AE1261)))</formula>
    </cfRule>
    <cfRule type="cellIs" dxfId="6476" priority="7484" operator="lessThan">
      <formula>42583</formula>
    </cfRule>
  </conditionalFormatting>
  <conditionalFormatting sqref="BC1261">
    <cfRule type="containsText" dxfId="6475" priority="7478" operator="containsText" text="賃借中">
      <formula>NOT(ISERROR(SEARCH("賃借中",BC1261)))</formula>
    </cfRule>
  </conditionalFormatting>
  <conditionalFormatting sqref="BC1261">
    <cfRule type="cellIs" dxfId="6474" priority="7477" operator="equal">
      <formula>0</formula>
    </cfRule>
  </conditionalFormatting>
  <conditionalFormatting sqref="Y1261">
    <cfRule type="containsText" dxfId="6473" priority="7481" operator="containsText" text="保有中">
      <formula>NOT(ISERROR(SEARCH("保有中",Y1261)))</formula>
    </cfRule>
  </conditionalFormatting>
  <conditionalFormatting sqref="Y1261">
    <cfRule type="containsText" dxfId="6472" priority="7480" operator="containsText" text="賃借中">
      <formula>NOT(ISERROR(SEARCH("賃借中",Y1261)))</formula>
    </cfRule>
  </conditionalFormatting>
  <conditionalFormatting sqref="Y1261">
    <cfRule type="cellIs" dxfId="6471" priority="7479" operator="equal">
      <formula>0</formula>
    </cfRule>
  </conditionalFormatting>
  <conditionalFormatting sqref="Y1261">
    <cfRule type="containsText" dxfId="6470" priority="7475" operator="containsText" text="賃借中">
      <formula>NOT(ISERROR(SEARCH("賃借中",Y1261)))</formula>
    </cfRule>
    <cfRule type="containsText" dxfId="6469" priority="7476" operator="containsText" text="保有中">
      <formula>NOT(ISERROR(SEARCH("保有中",Y1261)))</formula>
    </cfRule>
  </conditionalFormatting>
  <conditionalFormatting sqref="AM1264">
    <cfRule type="cellIs" dxfId="6468" priority="7473" operator="greaterThan">
      <formula>0</formula>
    </cfRule>
  </conditionalFormatting>
  <conditionalFormatting sqref="W1264">
    <cfRule type="cellIs" dxfId="6467" priority="7472" operator="lessThan">
      <formula>5000001</formula>
    </cfRule>
  </conditionalFormatting>
  <conditionalFormatting sqref="BC1264">
    <cfRule type="containsText" dxfId="6466" priority="7471" operator="containsText" text="保有中">
      <formula>NOT(ISERROR(SEARCH("保有中",BC1264)))</formula>
    </cfRule>
  </conditionalFormatting>
  <conditionalFormatting sqref="AN1264">
    <cfRule type="cellIs" dxfId="6465" priority="7470" operator="greaterThan">
      <formula>0</formula>
    </cfRule>
  </conditionalFormatting>
  <conditionalFormatting sqref="BD1264">
    <cfRule type="cellIs" dxfId="6464" priority="7456" operator="equal">
      <formula>0</formula>
    </cfRule>
    <cfRule type="containsText" dxfId="6463" priority="7467" operator="containsText" text="接続契約解除">
      <formula>NOT(ISERROR(SEARCH("接続契約解除",BD1264)))</formula>
    </cfRule>
    <cfRule type="containsText" dxfId="6462" priority="7468" operator="containsText" text="【譲渡済】">
      <formula>NOT(ISERROR(SEARCH("【譲渡済】",BD1264)))</formula>
    </cfRule>
    <cfRule type="containsText" dxfId="6461" priority="7469" operator="containsText" text="【支払済】">
      <formula>NOT(ISERROR(SEARCH("【支払済】",BD1264)))</formula>
    </cfRule>
  </conditionalFormatting>
  <conditionalFormatting sqref="AE1264 AH1264">
    <cfRule type="cellIs" dxfId="6460" priority="7464" operator="equal">
      <formula>0</formula>
    </cfRule>
    <cfRule type="containsText" dxfId="6459" priority="7465" operator="containsText" text="””">
      <formula>NOT(ISERROR(SEARCH("""""",AE1264)))</formula>
    </cfRule>
    <cfRule type="cellIs" dxfId="6458" priority="7466" operator="lessThan">
      <formula>42583</formula>
    </cfRule>
  </conditionalFormatting>
  <conditionalFormatting sqref="BC1264">
    <cfRule type="containsText" dxfId="6457" priority="7460" operator="containsText" text="賃借中">
      <formula>NOT(ISERROR(SEARCH("賃借中",BC1264)))</formula>
    </cfRule>
  </conditionalFormatting>
  <conditionalFormatting sqref="BC1264">
    <cfRule type="cellIs" dxfId="6456" priority="7459" operator="equal">
      <formula>0</formula>
    </cfRule>
  </conditionalFormatting>
  <conditionalFormatting sqref="W1265:X1265 X1267 X1269">
    <cfRule type="cellIs" dxfId="6455" priority="7455" operator="lessThan">
      <formula>5000001</formula>
    </cfRule>
  </conditionalFormatting>
  <conditionalFormatting sqref="AE1265">
    <cfRule type="expression" dxfId="6454" priority="7454">
      <formula>$AD$1196&gt;$AE$1196</formula>
    </cfRule>
  </conditionalFormatting>
  <conditionalFormatting sqref="W1267">
    <cfRule type="cellIs" dxfId="6453" priority="7453" operator="lessThan">
      <formula>5000001</formula>
    </cfRule>
  </conditionalFormatting>
  <conditionalFormatting sqref="AE1267">
    <cfRule type="expression" dxfId="6452" priority="7452">
      <formula>$AD$1196&gt;$AE$1196</formula>
    </cfRule>
  </conditionalFormatting>
  <conditionalFormatting sqref="W1269">
    <cfRule type="cellIs" dxfId="6451" priority="7451" operator="lessThan">
      <formula>5000001</formula>
    </cfRule>
  </conditionalFormatting>
  <conditionalFormatting sqref="AE1269">
    <cfRule type="expression" dxfId="6450" priority="7450">
      <formula>$AD$1196&gt;$AE$1196</formula>
    </cfRule>
  </conditionalFormatting>
  <conditionalFormatting sqref="AM1271:AM1277 AM1279:AM1281">
    <cfRule type="cellIs" dxfId="6449" priority="7449" operator="greaterThan">
      <formula>0</formula>
    </cfRule>
  </conditionalFormatting>
  <conditionalFormatting sqref="W1271:X1277 W1279:X1281">
    <cfRule type="cellIs" dxfId="6448" priority="7448" operator="lessThan">
      <formula>5000001</formula>
    </cfRule>
  </conditionalFormatting>
  <conditionalFormatting sqref="BC1271:BC1277 BC1279:BC1281">
    <cfRule type="containsText" dxfId="6447" priority="7447" operator="containsText" text="保有中">
      <formula>NOT(ISERROR(SEARCH("保有中",BC1271)))</formula>
    </cfRule>
  </conditionalFormatting>
  <conditionalFormatting sqref="AN1271:AN1277 AN1279:AN1281">
    <cfRule type="cellIs" dxfId="6446" priority="7446" operator="greaterThan">
      <formula>0</formula>
    </cfRule>
  </conditionalFormatting>
  <conditionalFormatting sqref="BD1271:BD1277 BD1279:BD1281">
    <cfRule type="cellIs" dxfId="6445" priority="7435" operator="equal">
      <formula>0</formula>
    </cfRule>
    <cfRule type="containsText" dxfId="6444" priority="7443" operator="containsText" text="接続契約解除">
      <formula>NOT(ISERROR(SEARCH("接続契約解除",BD1271)))</formula>
    </cfRule>
    <cfRule type="containsText" dxfId="6443" priority="7444" operator="containsText" text="【譲渡済】">
      <formula>NOT(ISERROR(SEARCH("【譲渡済】",BD1271)))</formula>
    </cfRule>
    <cfRule type="containsText" dxfId="6442" priority="7445" operator="containsText" text="【支払済】">
      <formula>NOT(ISERROR(SEARCH("【支払済】",BD1271)))</formula>
    </cfRule>
  </conditionalFormatting>
  <conditionalFormatting sqref="AH1271:AH1277 AE1271:AE1277 AE1279:AE1281 AH1279:AH1281">
    <cfRule type="cellIs" dxfId="6441" priority="7440" operator="equal">
      <formula>0</formula>
    </cfRule>
    <cfRule type="containsText" dxfId="6440" priority="7441" operator="containsText" text="””">
      <formula>NOT(ISERROR(SEARCH("""""",AE1271)))</formula>
    </cfRule>
    <cfRule type="cellIs" dxfId="6439" priority="7442" operator="lessThan">
      <formula>42583</formula>
    </cfRule>
  </conditionalFormatting>
  <conditionalFormatting sqref="BC1271:BC1277 BC1279:BC1281">
    <cfRule type="containsText" dxfId="6438" priority="7439" operator="containsText" text="賃借中">
      <formula>NOT(ISERROR(SEARCH("賃借中",BC1271)))</formula>
    </cfRule>
  </conditionalFormatting>
  <conditionalFormatting sqref="BC1271:BC1277 BC1279:BC1281">
    <cfRule type="cellIs" dxfId="6437" priority="7438" operator="equal">
      <formula>0</formula>
    </cfRule>
  </conditionalFormatting>
  <conditionalFormatting sqref="Y1275:AB1277 Y1271:Y1274 Y1279:AB1281">
    <cfRule type="containsText" dxfId="6436" priority="7436" operator="containsText" text="賃借中">
      <formula>NOT(ISERROR(SEARCH("賃借中",Y1271)))</formula>
    </cfRule>
    <cfRule type="containsText" dxfId="6435" priority="7437" operator="containsText" text="保有中">
      <formula>NOT(ISERROR(SEARCH("保有中",Y1271)))</formula>
    </cfRule>
  </conditionalFormatting>
  <conditionalFormatting sqref="AC1280">
    <cfRule type="containsText" dxfId="6434" priority="7431" operator="containsText" text="申込取消">
      <formula>NOT(ISERROR(SEARCH("申込取消",AC1280)))</formula>
    </cfRule>
    <cfRule type="containsText" dxfId="6433" priority="7432" operator="containsText" text="接続契約解除">
      <formula>NOT(ISERROR(SEARCH("接続契約解除",AC1280)))</formula>
    </cfRule>
    <cfRule type="containsText" dxfId="6432" priority="7433" operator="containsText" text="【譲渡済】">
      <formula>NOT(ISERROR(SEARCH("【譲渡済】",AC1280)))</formula>
    </cfRule>
    <cfRule type="containsText" dxfId="6431" priority="7434" operator="containsText" text="【支払済】">
      <formula>NOT(ISERROR(SEARCH("【支払済】",AC1280)))</formula>
    </cfRule>
  </conditionalFormatting>
  <conditionalFormatting sqref="AM405">
    <cfRule type="cellIs" dxfId="6430" priority="7430" operator="greaterThan">
      <formula>0</formula>
    </cfRule>
  </conditionalFormatting>
  <conditionalFormatting sqref="W405">
    <cfRule type="cellIs" dxfId="6429" priority="7429" operator="lessThan">
      <formula>5000001</formula>
    </cfRule>
  </conditionalFormatting>
  <conditionalFormatting sqref="BC405">
    <cfRule type="containsText" dxfId="6428" priority="7428" operator="containsText" text="保有中">
      <formula>NOT(ISERROR(SEARCH("保有中",BC405)))</formula>
    </cfRule>
  </conditionalFormatting>
  <conditionalFormatting sqref="AN405">
    <cfRule type="cellIs" dxfId="6427" priority="7427" operator="greaterThan">
      <formula>0</formula>
    </cfRule>
  </conditionalFormatting>
  <conditionalFormatting sqref="BD405">
    <cfRule type="cellIs" dxfId="6426" priority="7412" operator="equal">
      <formula>0</formula>
    </cfRule>
    <cfRule type="containsText" dxfId="6425" priority="7424" operator="containsText" text="接続契約解除">
      <formula>NOT(ISERROR(SEARCH("接続契約解除",BD405)))</formula>
    </cfRule>
    <cfRule type="containsText" dxfId="6424" priority="7425" operator="containsText" text="【譲渡済】">
      <formula>NOT(ISERROR(SEARCH("【譲渡済】",BD405)))</formula>
    </cfRule>
    <cfRule type="containsText" dxfId="6423" priority="7426" operator="containsText" text="【支払済】">
      <formula>NOT(ISERROR(SEARCH("【支払済】",BD405)))</formula>
    </cfRule>
  </conditionalFormatting>
  <conditionalFormatting sqref="AH405 AE405">
    <cfRule type="cellIs" dxfId="6422" priority="7421" operator="equal">
      <formula>0</formula>
    </cfRule>
    <cfRule type="containsText" dxfId="6421" priority="7422" operator="containsText" text="””">
      <formula>NOT(ISERROR(SEARCH("""""",AE405)))</formula>
    </cfRule>
    <cfRule type="cellIs" dxfId="6420" priority="7423" operator="lessThan">
      <formula>42583</formula>
    </cfRule>
  </conditionalFormatting>
  <conditionalFormatting sqref="BC405">
    <cfRule type="containsText" dxfId="6419" priority="7420" operator="containsText" text="賃借中">
      <formula>NOT(ISERROR(SEARCH("賃借中",BC405)))</formula>
    </cfRule>
  </conditionalFormatting>
  <conditionalFormatting sqref="BC405">
    <cfRule type="cellIs" dxfId="6418" priority="7419" operator="equal">
      <formula>0</formula>
    </cfRule>
  </conditionalFormatting>
  <conditionalFormatting sqref="Y405:AB405">
    <cfRule type="containsText" dxfId="6417" priority="7417" operator="containsText" text="賃借中">
      <formula>NOT(ISERROR(SEARCH("賃借中",Y405)))</formula>
    </cfRule>
    <cfRule type="containsText" dxfId="6416" priority="7418" operator="containsText" text="保有中">
      <formula>NOT(ISERROR(SEARCH("保有中",Y405)))</formula>
    </cfRule>
  </conditionalFormatting>
  <conditionalFormatting sqref="AC404:AC405">
    <cfRule type="containsText" dxfId="6415" priority="7408" operator="containsText" text="申込取消">
      <formula>NOT(ISERROR(SEARCH("申込取消",AC404)))</formula>
    </cfRule>
    <cfRule type="containsText" dxfId="6414" priority="7409" operator="containsText" text="接続契約解除">
      <formula>NOT(ISERROR(SEARCH("接続契約解除",AC404)))</formula>
    </cfRule>
    <cfRule type="containsText" dxfId="6413" priority="7410" operator="containsText" text="【譲渡済】">
      <formula>NOT(ISERROR(SEARCH("【譲渡済】",AC404)))</formula>
    </cfRule>
    <cfRule type="containsText" dxfId="6412" priority="7411" operator="containsText" text="【支払済】">
      <formula>NOT(ISERROR(SEARCH("【支払済】",AC404)))</formula>
    </cfRule>
  </conditionalFormatting>
  <conditionalFormatting sqref="X404:X405">
    <cfRule type="cellIs" dxfId="6411" priority="7407" operator="lessThan">
      <formula>5000001</formula>
    </cfRule>
  </conditionalFormatting>
  <conditionalFormatting sqref="AM961">
    <cfRule type="cellIs" dxfId="6410" priority="7357" operator="greaterThan">
      <formula>0</formula>
    </cfRule>
  </conditionalFormatting>
  <conditionalFormatting sqref="W961:X961">
    <cfRule type="cellIs" dxfId="6409" priority="7356" operator="lessThan">
      <formula>5000001</formula>
    </cfRule>
  </conditionalFormatting>
  <conditionalFormatting sqref="BC961">
    <cfRule type="containsText" dxfId="6408" priority="7355" operator="containsText" text="保有中">
      <formula>NOT(ISERROR(SEARCH("保有中",BC961)))</formula>
    </cfRule>
  </conditionalFormatting>
  <conditionalFormatting sqref="AN961">
    <cfRule type="cellIs" dxfId="6407" priority="7354" operator="greaterThan">
      <formula>0</formula>
    </cfRule>
  </conditionalFormatting>
  <conditionalFormatting sqref="BD961">
    <cfRule type="cellIs" dxfId="6406" priority="7339" operator="equal">
      <formula>0</formula>
    </cfRule>
    <cfRule type="containsText" dxfId="6405" priority="7351" operator="containsText" text="接続契約解除">
      <formula>NOT(ISERROR(SEARCH("接続契約解除",BD961)))</formula>
    </cfRule>
    <cfRule type="containsText" dxfId="6404" priority="7352" operator="containsText" text="【譲渡済】">
      <formula>NOT(ISERROR(SEARCH("【譲渡済】",BD961)))</formula>
    </cfRule>
    <cfRule type="containsText" dxfId="6403" priority="7353" operator="containsText" text="【支払済】">
      <formula>NOT(ISERROR(SEARCH("【支払済】",BD961)))</formula>
    </cfRule>
  </conditionalFormatting>
  <conditionalFormatting sqref="AE961 AH961">
    <cfRule type="cellIs" dxfId="6402" priority="7348" operator="equal">
      <formula>0</formula>
    </cfRule>
    <cfRule type="containsText" dxfId="6401" priority="7349" operator="containsText" text="””">
      <formula>NOT(ISERROR(SEARCH("""""",AE961)))</formula>
    </cfRule>
    <cfRule type="cellIs" dxfId="6400" priority="7350" operator="lessThan">
      <formula>42583</formula>
    </cfRule>
  </conditionalFormatting>
  <conditionalFormatting sqref="BC961">
    <cfRule type="containsText" dxfId="6399" priority="7347" operator="containsText" text="賃借中">
      <formula>NOT(ISERROR(SEARCH("賃借中",BC961)))</formula>
    </cfRule>
  </conditionalFormatting>
  <conditionalFormatting sqref="BC961">
    <cfRule type="cellIs" dxfId="6398" priority="7346" operator="equal">
      <formula>0</formula>
    </cfRule>
  </conditionalFormatting>
  <conditionalFormatting sqref="Y961">
    <cfRule type="containsText" dxfId="6397" priority="7344" operator="containsText" text="賃借中">
      <formula>NOT(ISERROR(SEARCH("賃借中",Y961)))</formula>
    </cfRule>
    <cfRule type="containsText" dxfId="6396" priority="7345" operator="containsText" text="保有中">
      <formula>NOT(ISERROR(SEARCH("保有中",Y961)))</formula>
    </cfRule>
  </conditionalFormatting>
  <conditionalFormatting sqref="AC961">
    <cfRule type="containsText" dxfId="6395" priority="7340" operator="containsText" text="申込取消">
      <formula>NOT(ISERROR(SEARCH("申込取消",AC961)))</formula>
    </cfRule>
    <cfRule type="containsText" dxfId="6394" priority="7341" operator="containsText" text="接続契約解除">
      <formula>NOT(ISERROR(SEARCH("接続契約解除",AC961)))</formula>
    </cfRule>
    <cfRule type="containsText" dxfId="6393" priority="7342" operator="containsText" text="【譲渡済】">
      <formula>NOT(ISERROR(SEARCH("【譲渡済】",AC961)))</formula>
    </cfRule>
    <cfRule type="containsText" dxfId="6392" priority="7343" operator="containsText" text="【支払済】">
      <formula>NOT(ISERROR(SEARCH("【支払済】",AC961)))</formula>
    </cfRule>
  </conditionalFormatting>
  <conditionalFormatting sqref="AM164">
    <cfRule type="cellIs" dxfId="6391" priority="7318" operator="greaterThan">
      <formula>0</formula>
    </cfRule>
  </conditionalFormatting>
  <conditionalFormatting sqref="W164:X164">
    <cfRule type="cellIs" dxfId="6390" priority="7317" operator="lessThan">
      <formula>5000001</formula>
    </cfRule>
  </conditionalFormatting>
  <conditionalFormatting sqref="BC164">
    <cfRule type="containsText" dxfId="6389" priority="7316" operator="containsText" text="保有中">
      <formula>NOT(ISERROR(SEARCH("保有中",BC164)))</formula>
    </cfRule>
  </conditionalFormatting>
  <conditionalFormatting sqref="AN164">
    <cfRule type="cellIs" dxfId="6388" priority="7315" operator="greaterThan">
      <formula>0</formula>
    </cfRule>
  </conditionalFormatting>
  <conditionalFormatting sqref="BD164">
    <cfRule type="cellIs" dxfId="6387" priority="7300" operator="equal">
      <formula>0</formula>
    </cfRule>
    <cfRule type="containsText" dxfId="6386" priority="7312" operator="containsText" text="接続契約解除">
      <formula>NOT(ISERROR(SEARCH("接続契約解除",BD164)))</formula>
    </cfRule>
    <cfRule type="containsText" dxfId="6385" priority="7313" operator="containsText" text="【譲渡済】">
      <formula>NOT(ISERROR(SEARCH("【譲渡済】",BD164)))</formula>
    </cfRule>
    <cfRule type="containsText" dxfId="6384" priority="7314" operator="containsText" text="【支払済】">
      <formula>NOT(ISERROR(SEARCH("【支払済】",BD164)))</formula>
    </cfRule>
  </conditionalFormatting>
  <conditionalFormatting sqref="AH164 AE164">
    <cfRule type="cellIs" dxfId="6383" priority="7309" operator="equal">
      <formula>0</formula>
    </cfRule>
    <cfRule type="containsText" dxfId="6382" priority="7310" operator="containsText" text="””">
      <formula>NOT(ISERROR(SEARCH("""""",AE164)))</formula>
    </cfRule>
    <cfRule type="cellIs" dxfId="6381" priority="7311" operator="lessThan">
      <formula>42583</formula>
    </cfRule>
  </conditionalFormatting>
  <conditionalFormatting sqref="BC164">
    <cfRule type="containsText" dxfId="6380" priority="7308" operator="containsText" text="賃借中">
      <formula>NOT(ISERROR(SEARCH("賃借中",BC164)))</formula>
    </cfRule>
  </conditionalFormatting>
  <conditionalFormatting sqref="BC164">
    <cfRule type="cellIs" dxfId="6379" priority="7307" operator="equal">
      <formula>0</formula>
    </cfRule>
  </conditionalFormatting>
  <conditionalFormatting sqref="Y164:AB164">
    <cfRule type="containsText" dxfId="6378" priority="7305" operator="containsText" text="賃借中">
      <formula>NOT(ISERROR(SEARCH("賃借中",Y164)))</formula>
    </cfRule>
    <cfRule type="containsText" dxfId="6377" priority="7306" operator="containsText" text="保有中">
      <formula>NOT(ISERROR(SEARCH("保有中",Y164)))</formula>
    </cfRule>
  </conditionalFormatting>
  <conditionalFormatting sqref="AC164">
    <cfRule type="containsText" dxfId="6376" priority="7301" operator="containsText" text="申込取消">
      <formula>NOT(ISERROR(SEARCH("申込取消",AC164)))</formula>
    </cfRule>
    <cfRule type="containsText" dxfId="6375" priority="7302" operator="containsText" text="接続契約解除">
      <formula>NOT(ISERROR(SEARCH("接続契約解除",AC164)))</formula>
    </cfRule>
    <cfRule type="containsText" dxfId="6374" priority="7303" operator="containsText" text="【譲渡済】">
      <formula>NOT(ISERROR(SEARCH("【譲渡済】",AC164)))</formula>
    </cfRule>
    <cfRule type="containsText" dxfId="6373" priority="7304" operator="containsText" text="【支払済】">
      <formula>NOT(ISERROR(SEARCH("【支払済】",AC164)))</formula>
    </cfRule>
  </conditionalFormatting>
  <conditionalFormatting sqref="W1272:X1273">
    <cfRule type="cellIs" dxfId="6372" priority="7299" operator="lessThan">
      <formula>5000001</formula>
    </cfRule>
  </conditionalFormatting>
  <conditionalFormatting sqref="AD1272:AE1273">
    <cfRule type="expression" dxfId="6371" priority="7298">
      <formula>$AD$1196&gt;$AE$1196</formula>
    </cfRule>
  </conditionalFormatting>
  <conditionalFormatting sqref="AM1274">
    <cfRule type="cellIs" dxfId="6370" priority="7297" operator="greaterThan">
      <formula>0</formula>
    </cfRule>
  </conditionalFormatting>
  <conditionalFormatting sqref="AM1274">
    <cfRule type="cellIs" dxfId="6369" priority="7296" operator="greaterThan">
      <formula>0</formula>
    </cfRule>
  </conditionalFormatting>
  <conditionalFormatting sqref="W1274:X1274">
    <cfRule type="cellIs" dxfId="6368" priority="7295" operator="lessThan">
      <formula>5000001</formula>
    </cfRule>
  </conditionalFormatting>
  <conditionalFormatting sqref="BC1274">
    <cfRule type="containsText" dxfId="6367" priority="7294" operator="containsText" text="保有中">
      <formula>NOT(ISERROR(SEARCH("保有中",BC1274)))</formula>
    </cfRule>
  </conditionalFormatting>
  <conditionalFormatting sqref="AN1274">
    <cfRule type="cellIs" dxfId="6366" priority="7293" operator="greaterThan">
      <formula>0</formula>
    </cfRule>
  </conditionalFormatting>
  <conditionalFormatting sqref="BD1274">
    <cfRule type="cellIs" dxfId="6365" priority="7278" operator="equal">
      <formula>0</formula>
    </cfRule>
    <cfRule type="containsText" dxfId="6364" priority="7290" operator="containsText" text="接続契約解除">
      <formula>NOT(ISERROR(SEARCH("接続契約解除",BD1274)))</formula>
    </cfRule>
    <cfRule type="containsText" dxfId="6363" priority="7291" operator="containsText" text="【譲渡済】">
      <formula>NOT(ISERROR(SEARCH("【譲渡済】",BD1274)))</formula>
    </cfRule>
    <cfRule type="containsText" dxfId="6362" priority="7292" operator="containsText" text="【支払済】">
      <formula>NOT(ISERROR(SEARCH("【支払済】",BD1274)))</formula>
    </cfRule>
  </conditionalFormatting>
  <conditionalFormatting sqref="AE1274 AH1274">
    <cfRule type="cellIs" dxfId="6361" priority="7287" operator="equal">
      <formula>0</formula>
    </cfRule>
    <cfRule type="containsText" dxfId="6360" priority="7288" operator="containsText" text="””">
      <formula>NOT(ISERROR(SEARCH("""""",AE1274)))</formula>
    </cfRule>
    <cfRule type="cellIs" dxfId="6359" priority="7289" operator="lessThan">
      <formula>42583</formula>
    </cfRule>
  </conditionalFormatting>
  <conditionalFormatting sqref="BC1274">
    <cfRule type="containsText" dxfId="6358" priority="7286" operator="containsText" text="賃借中">
      <formula>NOT(ISERROR(SEARCH("賃借中",BC1274)))</formula>
    </cfRule>
  </conditionalFormatting>
  <conditionalFormatting sqref="BC1274">
    <cfRule type="cellIs" dxfId="6357" priority="7285" operator="equal">
      <formula>0</formula>
    </cfRule>
  </conditionalFormatting>
  <conditionalFormatting sqref="Y1274">
    <cfRule type="containsText" dxfId="6356" priority="7283" operator="containsText" text="賃借中">
      <formula>NOT(ISERROR(SEARCH("賃借中",Y1274)))</formula>
    </cfRule>
    <cfRule type="containsText" dxfId="6355" priority="7284" operator="containsText" text="保有中">
      <formula>NOT(ISERROR(SEARCH("保有中",Y1274)))</formula>
    </cfRule>
  </conditionalFormatting>
  <conditionalFormatting sqref="AC1274">
    <cfRule type="containsText" dxfId="6354" priority="7279" operator="containsText" text="申込取消">
      <formula>NOT(ISERROR(SEARCH("申込取消",AC1274)))</formula>
    </cfRule>
    <cfRule type="containsText" dxfId="6353" priority="7280" operator="containsText" text="接続契約解除">
      <formula>NOT(ISERROR(SEARCH("接続契約解除",AC1274)))</formula>
    </cfRule>
    <cfRule type="containsText" dxfId="6352" priority="7281" operator="containsText" text="【譲渡済】">
      <formula>NOT(ISERROR(SEARCH("【譲渡済】",AC1274)))</formula>
    </cfRule>
    <cfRule type="containsText" dxfId="6351" priority="7282" operator="containsText" text="【支払済】">
      <formula>NOT(ISERROR(SEARCH("【支払済】",AC1274)))</formula>
    </cfRule>
  </conditionalFormatting>
  <conditionalFormatting sqref="AM1275">
    <cfRule type="cellIs" dxfId="6350" priority="7277" operator="greaterThan">
      <formula>0</formula>
    </cfRule>
  </conditionalFormatting>
  <conditionalFormatting sqref="W1275">
    <cfRule type="cellIs" dxfId="6349" priority="7276" operator="lessThan">
      <formula>5000001</formula>
    </cfRule>
  </conditionalFormatting>
  <conditionalFormatting sqref="BC1275">
    <cfRule type="containsText" dxfId="6348" priority="7275" operator="containsText" text="保有中">
      <formula>NOT(ISERROR(SEARCH("保有中",BC1275)))</formula>
    </cfRule>
  </conditionalFormatting>
  <conditionalFormatting sqref="AN1275">
    <cfRule type="cellIs" dxfId="6347" priority="7274" operator="greaterThan">
      <formula>0</formula>
    </cfRule>
  </conditionalFormatting>
  <conditionalFormatting sqref="BD1275">
    <cfRule type="cellIs" dxfId="6346" priority="7263" operator="equal">
      <formula>0</formula>
    </cfRule>
    <cfRule type="containsText" dxfId="6345" priority="7271" operator="containsText" text="接続契約解除">
      <formula>NOT(ISERROR(SEARCH("接続契約解除",BD1275)))</formula>
    </cfRule>
    <cfRule type="containsText" dxfId="6344" priority="7272" operator="containsText" text="【譲渡済】">
      <formula>NOT(ISERROR(SEARCH("【譲渡済】",BD1275)))</formula>
    </cfRule>
    <cfRule type="containsText" dxfId="6343" priority="7273" operator="containsText" text="【支払済】">
      <formula>NOT(ISERROR(SEARCH("【支払済】",BD1275)))</formula>
    </cfRule>
  </conditionalFormatting>
  <conditionalFormatting sqref="AE1275 AH1275">
    <cfRule type="cellIs" dxfId="6342" priority="7268" operator="equal">
      <formula>0</formula>
    </cfRule>
    <cfRule type="containsText" dxfId="6341" priority="7269" operator="containsText" text="””">
      <formula>NOT(ISERROR(SEARCH("""""",AE1275)))</formula>
    </cfRule>
    <cfRule type="cellIs" dxfId="6340" priority="7270" operator="lessThan">
      <formula>42583</formula>
    </cfRule>
  </conditionalFormatting>
  <conditionalFormatting sqref="BC1275">
    <cfRule type="containsText" dxfId="6339" priority="7267" operator="containsText" text="賃借中">
      <formula>NOT(ISERROR(SEARCH("賃借中",BC1275)))</formula>
    </cfRule>
  </conditionalFormatting>
  <conditionalFormatting sqref="BC1275">
    <cfRule type="cellIs" dxfId="6338" priority="7266" operator="equal">
      <formula>0</formula>
    </cfRule>
  </conditionalFormatting>
  <conditionalFormatting sqref="Y1275:AB1275">
    <cfRule type="containsText" dxfId="6337" priority="7264" operator="containsText" text="賃借中">
      <formula>NOT(ISERROR(SEARCH("賃借中",Y1275)))</formula>
    </cfRule>
    <cfRule type="containsText" dxfId="6336" priority="7265" operator="containsText" text="保有中">
      <formula>NOT(ISERROR(SEARCH("保有中",Y1275)))</formula>
    </cfRule>
  </conditionalFormatting>
  <conditionalFormatting sqref="AC1275">
    <cfRule type="containsText" dxfId="6335" priority="7259" operator="containsText" text="申込取消">
      <formula>NOT(ISERROR(SEARCH("申込取消",AC1275)))</formula>
    </cfRule>
    <cfRule type="containsText" dxfId="6334" priority="7260" operator="containsText" text="接続契約解除">
      <formula>NOT(ISERROR(SEARCH("接続契約解除",AC1275)))</formula>
    </cfRule>
    <cfRule type="containsText" dxfId="6333" priority="7261" operator="containsText" text="【譲渡済】">
      <formula>NOT(ISERROR(SEARCH("【譲渡済】",AC1275)))</formula>
    </cfRule>
    <cfRule type="containsText" dxfId="6332" priority="7262" operator="containsText" text="【支払済】">
      <formula>NOT(ISERROR(SEARCH("【支払済】",AC1275)))</formula>
    </cfRule>
  </conditionalFormatting>
  <conditionalFormatting sqref="AM1276:AM1277">
    <cfRule type="cellIs" dxfId="6331" priority="7257" operator="greaterThan">
      <formula>0</formula>
    </cfRule>
  </conditionalFormatting>
  <conditionalFormatting sqref="W1276:X1277">
    <cfRule type="cellIs" dxfId="6330" priority="7256" operator="lessThan">
      <formula>5000001</formula>
    </cfRule>
  </conditionalFormatting>
  <conditionalFormatting sqref="BC1276:BC1277">
    <cfRule type="containsText" dxfId="6329" priority="7255" operator="containsText" text="保有中">
      <formula>NOT(ISERROR(SEARCH("保有中",BC1276)))</formula>
    </cfRule>
  </conditionalFormatting>
  <conditionalFormatting sqref="AN1276:AN1277">
    <cfRule type="cellIs" dxfId="6328" priority="7254" operator="greaterThan">
      <formula>0</formula>
    </cfRule>
  </conditionalFormatting>
  <conditionalFormatting sqref="BD1276:BD1277">
    <cfRule type="cellIs" dxfId="6327" priority="7243" operator="equal">
      <formula>0</formula>
    </cfRule>
    <cfRule type="containsText" dxfId="6326" priority="7251" operator="containsText" text="接続契約解除">
      <formula>NOT(ISERROR(SEARCH("接続契約解除",BD1276)))</formula>
    </cfRule>
    <cfRule type="containsText" dxfId="6325" priority="7252" operator="containsText" text="【譲渡済】">
      <formula>NOT(ISERROR(SEARCH("【譲渡済】",BD1276)))</formula>
    </cfRule>
    <cfRule type="containsText" dxfId="6324" priority="7253" operator="containsText" text="【支払済】">
      <formula>NOT(ISERROR(SEARCH("【支払済】",BD1276)))</formula>
    </cfRule>
  </conditionalFormatting>
  <conditionalFormatting sqref="AH1276:AH1277 AE1276:AE1277">
    <cfRule type="cellIs" dxfId="6323" priority="7248" operator="equal">
      <formula>0</formula>
    </cfRule>
    <cfRule type="containsText" dxfId="6322" priority="7249" operator="containsText" text="””">
      <formula>NOT(ISERROR(SEARCH("""""",AE1276)))</formula>
    </cfRule>
    <cfRule type="cellIs" dxfId="6321" priority="7250" operator="lessThan">
      <formula>42583</formula>
    </cfRule>
  </conditionalFormatting>
  <conditionalFormatting sqref="BC1276:BC1277">
    <cfRule type="containsText" dxfId="6320" priority="7247" operator="containsText" text="賃借中">
      <formula>NOT(ISERROR(SEARCH("賃借中",BC1276)))</formula>
    </cfRule>
  </conditionalFormatting>
  <conditionalFormatting sqref="BC1276:BC1277">
    <cfRule type="cellIs" dxfId="6319" priority="7246" operator="equal">
      <formula>0</formula>
    </cfRule>
  </conditionalFormatting>
  <conditionalFormatting sqref="Y1276:AB1277">
    <cfRule type="containsText" dxfId="6318" priority="7244" operator="containsText" text="賃借中">
      <formula>NOT(ISERROR(SEARCH("賃借中",Y1276)))</formula>
    </cfRule>
    <cfRule type="containsText" dxfId="6317" priority="7245" operator="containsText" text="保有中">
      <formula>NOT(ISERROR(SEARCH("保有中",Y1276)))</formula>
    </cfRule>
  </conditionalFormatting>
  <conditionalFormatting sqref="AC1276:AC1277">
    <cfRule type="containsText" dxfId="6316" priority="7239" operator="containsText" text="申込取消">
      <formula>NOT(ISERROR(SEARCH("申込取消",AC1276)))</formula>
    </cfRule>
    <cfRule type="containsText" dxfId="6315" priority="7240" operator="containsText" text="接続契約解除">
      <formula>NOT(ISERROR(SEARCH("接続契約解除",AC1276)))</formula>
    </cfRule>
    <cfRule type="containsText" dxfId="6314" priority="7241" operator="containsText" text="【譲渡済】">
      <formula>NOT(ISERROR(SEARCH("【譲渡済】",AC1276)))</formula>
    </cfRule>
    <cfRule type="containsText" dxfId="6313" priority="7242" operator="containsText" text="【支払済】">
      <formula>NOT(ISERROR(SEARCH("【支払済】",AC1276)))</formula>
    </cfRule>
  </conditionalFormatting>
  <conditionalFormatting sqref="X1275">
    <cfRule type="cellIs" dxfId="6312" priority="7238" operator="lessThan">
      <formula>5000001</formula>
    </cfRule>
  </conditionalFormatting>
  <conditionalFormatting sqref="AM409">
    <cfRule type="cellIs" dxfId="6311" priority="7237" operator="greaterThan">
      <formula>0</formula>
    </cfRule>
  </conditionalFormatting>
  <conditionalFormatting sqref="W409:X409">
    <cfRule type="cellIs" dxfId="6310" priority="7236" operator="lessThan">
      <formula>5000001</formula>
    </cfRule>
  </conditionalFormatting>
  <conditionalFormatting sqref="BC409">
    <cfRule type="containsText" dxfId="6309" priority="7235" operator="containsText" text="保有中">
      <formula>NOT(ISERROR(SEARCH("保有中",BC409)))</formula>
    </cfRule>
  </conditionalFormatting>
  <conditionalFormatting sqref="AN409">
    <cfRule type="cellIs" dxfId="6308" priority="7234" operator="greaterThan">
      <formula>0</formula>
    </cfRule>
  </conditionalFormatting>
  <conditionalFormatting sqref="BD409">
    <cfRule type="cellIs" dxfId="6307" priority="7219" operator="equal">
      <formula>0</formula>
    </cfRule>
    <cfRule type="containsText" dxfId="6306" priority="7231" operator="containsText" text="接続契約解除">
      <formula>NOT(ISERROR(SEARCH("接続契約解除",BD409)))</formula>
    </cfRule>
    <cfRule type="containsText" dxfId="6305" priority="7232" operator="containsText" text="【譲渡済】">
      <formula>NOT(ISERROR(SEARCH("【譲渡済】",BD409)))</formula>
    </cfRule>
    <cfRule type="containsText" dxfId="6304" priority="7233" operator="containsText" text="【支払済】">
      <formula>NOT(ISERROR(SEARCH("【支払済】",BD409)))</formula>
    </cfRule>
  </conditionalFormatting>
  <conditionalFormatting sqref="AH409 AE409">
    <cfRule type="cellIs" dxfId="6303" priority="7228" operator="equal">
      <formula>0</formula>
    </cfRule>
    <cfRule type="containsText" dxfId="6302" priority="7229" operator="containsText" text="””">
      <formula>NOT(ISERROR(SEARCH("""""",AE409)))</formula>
    </cfRule>
    <cfRule type="cellIs" dxfId="6301" priority="7230" operator="lessThan">
      <formula>42583</formula>
    </cfRule>
  </conditionalFormatting>
  <conditionalFormatting sqref="BC409">
    <cfRule type="containsText" dxfId="6300" priority="7227" operator="containsText" text="賃借中">
      <formula>NOT(ISERROR(SEARCH("賃借中",BC409)))</formula>
    </cfRule>
  </conditionalFormatting>
  <conditionalFormatting sqref="BC409">
    <cfRule type="cellIs" dxfId="6299" priority="7226" operator="equal">
      <formula>0</formula>
    </cfRule>
  </conditionalFormatting>
  <conditionalFormatting sqref="Y409">
    <cfRule type="containsText" dxfId="6298" priority="7224" operator="containsText" text="賃借中">
      <formula>NOT(ISERROR(SEARCH("賃借中",Y409)))</formula>
    </cfRule>
    <cfRule type="containsText" dxfId="6297" priority="7225" operator="containsText" text="保有中">
      <formula>NOT(ISERROR(SEARCH("保有中",Y409)))</formula>
    </cfRule>
  </conditionalFormatting>
  <conditionalFormatting sqref="AC409">
    <cfRule type="containsText" dxfId="6296" priority="7220" operator="containsText" text="申込取消">
      <formula>NOT(ISERROR(SEARCH("申込取消",AC409)))</formula>
    </cfRule>
    <cfRule type="containsText" dxfId="6295" priority="7221" operator="containsText" text="接続契約解除">
      <formula>NOT(ISERROR(SEARCH("接続契約解除",AC409)))</formula>
    </cfRule>
    <cfRule type="containsText" dxfId="6294" priority="7222" operator="containsText" text="【譲渡済】">
      <formula>NOT(ISERROR(SEARCH("【譲渡済】",AC409)))</formula>
    </cfRule>
    <cfRule type="containsText" dxfId="6293" priority="7223" operator="containsText" text="【支払済】">
      <formula>NOT(ISERROR(SEARCH("【支払済】",AC409)))</formula>
    </cfRule>
  </conditionalFormatting>
  <conditionalFormatting sqref="AM410:AM411">
    <cfRule type="cellIs" dxfId="6292" priority="7218" operator="greaterThan">
      <formula>0</formula>
    </cfRule>
  </conditionalFormatting>
  <conditionalFormatting sqref="W410:X410 W411">
    <cfRule type="cellIs" dxfId="6291" priority="7217" operator="lessThan">
      <formula>5000001</formula>
    </cfRule>
  </conditionalFormatting>
  <conditionalFormatting sqref="BC410:BC411">
    <cfRule type="containsText" dxfId="6290" priority="7216" operator="containsText" text="保有中">
      <formula>NOT(ISERROR(SEARCH("保有中",BC410)))</formula>
    </cfRule>
  </conditionalFormatting>
  <conditionalFormatting sqref="AN410:AN411">
    <cfRule type="cellIs" dxfId="6289" priority="7215" operator="greaterThan">
      <formula>0</formula>
    </cfRule>
  </conditionalFormatting>
  <conditionalFormatting sqref="BD410:BD411">
    <cfRule type="cellIs" dxfId="6288" priority="7200" operator="equal">
      <formula>0</formula>
    </cfRule>
    <cfRule type="containsText" dxfId="6287" priority="7212" operator="containsText" text="接続契約解除">
      <formula>NOT(ISERROR(SEARCH("接続契約解除",BD410)))</formula>
    </cfRule>
    <cfRule type="containsText" dxfId="6286" priority="7213" operator="containsText" text="【譲渡済】">
      <formula>NOT(ISERROR(SEARCH("【譲渡済】",BD410)))</formula>
    </cfRule>
    <cfRule type="containsText" dxfId="6285" priority="7214" operator="containsText" text="【支払済】">
      <formula>NOT(ISERROR(SEARCH("【支払済】",BD410)))</formula>
    </cfRule>
  </conditionalFormatting>
  <conditionalFormatting sqref="AH410:AH411 AE410:AE411">
    <cfRule type="cellIs" dxfId="6284" priority="7209" operator="equal">
      <formula>0</formula>
    </cfRule>
    <cfRule type="containsText" dxfId="6283" priority="7210" operator="containsText" text="””">
      <formula>NOT(ISERROR(SEARCH("""""",AE410)))</formula>
    </cfRule>
    <cfRule type="cellIs" dxfId="6282" priority="7211" operator="lessThan">
      <formula>42583</formula>
    </cfRule>
  </conditionalFormatting>
  <conditionalFormatting sqref="BC410:BC411">
    <cfRule type="containsText" dxfId="6281" priority="7208" operator="containsText" text="賃借中">
      <formula>NOT(ISERROR(SEARCH("賃借中",BC410)))</formula>
    </cfRule>
  </conditionalFormatting>
  <conditionalFormatting sqref="BC410:BC411">
    <cfRule type="cellIs" dxfId="6280" priority="7207" operator="equal">
      <formula>0</formula>
    </cfRule>
  </conditionalFormatting>
  <conditionalFormatting sqref="Y410:AB410 Y411 Z411:AB424">
    <cfRule type="containsText" dxfId="6279" priority="7205" operator="containsText" text="賃借中">
      <formula>NOT(ISERROR(SEARCH("賃借中",Y410)))</formula>
    </cfRule>
    <cfRule type="containsText" dxfId="6278" priority="7206" operator="containsText" text="保有中">
      <formula>NOT(ISERROR(SEARCH("保有中",Y410)))</formula>
    </cfRule>
  </conditionalFormatting>
  <conditionalFormatting sqref="AC410:AC411">
    <cfRule type="containsText" dxfId="6277" priority="7201" operator="containsText" text="申込取消">
      <formula>NOT(ISERROR(SEARCH("申込取消",AC410)))</formula>
    </cfRule>
    <cfRule type="containsText" dxfId="6276" priority="7202" operator="containsText" text="接続契約解除">
      <formula>NOT(ISERROR(SEARCH("接続契約解除",AC410)))</formula>
    </cfRule>
    <cfRule type="containsText" dxfId="6275" priority="7203" operator="containsText" text="【譲渡済】">
      <formula>NOT(ISERROR(SEARCH("【譲渡済】",AC410)))</formula>
    </cfRule>
    <cfRule type="containsText" dxfId="6274" priority="7204" operator="containsText" text="【支払済】">
      <formula>NOT(ISERROR(SEARCH("【支払済】",AC410)))</formula>
    </cfRule>
  </conditionalFormatting>
  <conditionalFormatting sqref="AM1283">
    <cfRule type="cellIs" dxfId="6273" priority="7199" operator="greaterThan">
      <formula>0</formula>
    </cfRule>
  </conditionalFormatting>
  <conditionalFormatting sqref="W1283:X1283">
    <cfRule type="cellIs" dxfId="6272" priority="7198" operator="lessThan">
      <formula>5000001</formula>
    </cfRule>
  </conditionalFormatting>
  <conditionalFormatting sqref="BC1283">
    <cfRule type="containsText" dxfId="6271" priority="7197" operator="containsText" text="保有中">
      <formula>NOT(ISERROR(SEARCH("保有中",BC1283)))</formula>
    </cfRule>
  </conditionalFormatting>
  <conditionalFormatting sqref="AN1283">
    <cfRule type="cellIs" dxfId="6270" priority="7196" operator="greaterThan">
      <formula>0</formula>
    </cfRule>
  </conditionalFormatting>
  <conditionalFormatting sqref="BD1283">
    <cfRule type="cellIs" dxfId="6269" priority="7181" operator="equal">
      <formula>0</formula>
    </cfRule>
    <cfRule type="containsText" dxfId="6268" priority="7193" operator="containsText" text="接続契約解除">
      <formula>NOT(ISERROR(SEARCH("接続契約解除",BD1283)))</formula>
    </cfRule>
    <cfRule type="containsText" dxfId="6267" priority="7194" operator="containsText" text="【譲渡済】">
      <formula>NOT(ISERROR(SEARCH("【譲渡済】",BD1283)))</formula>
    </cfRule>
    <cfRule type="containsText" dxfId="6266" priority="7195" operator="containsText" text="【支払済】">
      <formula>NOT(ISERROR(SEARCH("【支払済】",BD1283)))</formula>
    </cfRule>
  </conditionalFormatting>
  <conditionalFormatting sqref="AE1283 AH1283">
    <cfRule type="cellIs" dxfId="6265" priority="7190" operator="equal">
      <formula>0</formula>
    </cfRule>
    <cfRule type="containsText" dxfId="6264" priority="7191" operator="containsText" text="””">
      <formula>NOT(ISERROR(SEARCH("""""",AE1283)))</formula>
    </cfRule>
    <cfRule type="cellIs" dxfId="6263" priority="7192" operator="lessThan">
      <formula>42583</formula>
    </cfRule>
  </conditionalFormatting>
  <conditionalFormatting sqref="BC1283">
    <cfRule type="containsText" dxfId="6262" priority="7189" operator="containsText" text="賃借中">
      <formula>NOT(ISERROR(SEARCH("賃借中",BC1283)))</formula>
    </cfRule>
  </conditionalFormatting>
  <conditionalFormatting sqref="BC1283">
    <cfRule type="cellIs" dxfId="6261" priority="7188" operator="equal">
      <formula>0</formula>
    </cfRule>
  </conditionalFormatting>
  <conditionalFormatting sqref="Y1283:AB1283">
    <cfRule type="containsText" dxfId="6260" priority="7186" operator="containsText" text="賃借中">
      <formula>NOT(ISERROR(SEARCH("賃借中",Y1283)))</formula>
    </cfRule>
    <cfRule type="containsText" dxfId="6259" priority="7187" operator="containsText" text="保有中">
      <formula>NOT(ISERROR(SEARCH("保有中",Y1283)))</formula>
    </cfRule>
  </conditionalFormatting>
  <conditionalFormatting sqref="AC1283:AC1284 AC1295:AC1297 AC1286:AC1287 AC1293">
    <cfRule type="containsText" dxfId="6258" priority="7182" operator="containsText" text="申込取消">
      <formula>NOT(ISERROR(SEARCH("申込取消",AC1283)))</formula>
    </cfRule>
    <cfRule type="containsText" dxfId="6257" priority="7183" operator="containsText" text="接続契約解除">
      <formula>NOT(ISERROR(SEARCH("接続契約解除",AC1283)))</formula>
    </cfRule>
    <cfRule type="containsText" dxfId="6256" priority="7184" operator="containsText" text="【譲渡済】">
      <formula>NOT(ISERROR(SEARCH("【譲渡済】",AC1283)))</formula>
    </cfRule>
    <cfRule type="containsText" dxfId="6255" priority="7185" operator="containsText" text="【支払済】">
      <formula>NOT(ISERROR(SEARCH("【支払済】",AC1283)))</formula>
    </cfRule>
  </conditionalFormatting>
  <conditionalFormatting sqref="AM1284">
    <cfRule type="cellIs" dxfId="6254" priority="7180" operator="greaterThan">
      <formula>0</formula>
    </cfRule>
  </conditionalFormatting>
  <conditionalFormatting sqref="W1284:X1284">
    <cfRule type="cellIs" dxfId="6253" priority="7179" operator="lessThan">
      <formula>5000001</formula>
    </cfRule>
  </conditionalFormatting>
  <conditionalFormatting sqref="BC1284">
    <cfRule type="containsText" dxfId="6252" priority="7178" operator="containsText" text="保有中">
      <formula>NOT(ISERROR(SEARCH("保有中",BC1284)))</formula>
    </cfRule>
  </conditionalFormatting>
  <conditionalFormatting sqref="AN1284">
    <cfRule type="cellIs" dxfId="6251" priority="7177" operator="greaterThan">
      <formula>0</formula>
    </cfRule>
  </conditionalFormatting>
  <conditionalFormatting sqref="BD1284">
    <cfRule type="cellIs" dxfId="6250" priority="7166" operator="equal">
      <formula>0</formula>
    </cfRule>
    <cfRule type="containsText" dxfId="6249" priority="7174" operator="containsText" text="接続契約解除">
      <formula>NOT(ISERROR(SEARCH("接続契約解除",BD1284)))</formula>
    </cfRule>
    <cfRule type="containsText" dxfId="6248" priority="7175" operator="containsText" text="【譲渡済】">
      <formula>NOT(ISERROR(SEARCH("【譲渡済】",BD1284)))</formula>
    </cfRule>
    <cfRule type="containsText" dxfId="6247" priority="7176" operator="containsText" text="【支払済】">
      <formula>NOT(ISERROR(SEARCH("【支払済】",BD1284)))</formula>
    </cfRule>
  </conditionalFormatting>
  <conditionalFormatting sqref="AE1284 AH1284">
    <cfRule type="cellIs" dxfId="6246" priority="7171" operator="equal">
      <formula>0</formula>
    </cfRule>
    <cfRule type="containsText" dxfId="6245" priority="7172" operator="containsText" text="””">
      <formula>NOT(ISERROR(SEARCH("""""",AE1284)))</formula>
    </cfRule>
    <cfRule type="cellIs" dxfId="6244" priority="7173" operator="lessThan">
      <formula>42583</formula>
    </cfRule>
  </conditionalFormatting>
  <conditionalFormatting sqref="BC1284">
    <cfRule type="containsText" dxfId="6243" priority="7170" operator="containsText" text="賃借中">
      <formula>NOT(ISERROR(SEARCH("賃借中",BC1284)))</formula>
    </cfRule>
  </conditionalFormatting>
  <conditionalFormatting sqref="BC1284">
    <cfRule type="cellIs" dxfId="6242" priority="7169" operator="equal">
      <formula>0</formula>
    </cfRule>
  </conditionalFormatting>
  <conditionalFormatting sqref="Y1284:AB1284">
    <cfRule type="containsText" dxfId="6241" priority="7167" operator="containsText" text="賃借中">
      <formula>NOT(ISERROR(SEARCH("賃借中",Y1284)))</formula>
    </cfRule>
    <cfRule type="containsText" dxfId="6240" priority="7168" operator="containsText" text="保有中">
      <formula>NOT(ISERROR(SEARCH("保有中",Y1284)))</formula>
    </cfRule>
  </conditionalFormatting>
  <conditionalFormatting sqref="AM1286">
    <cfRule type="cellIs" dxfId="6239" priority="7165" operator="greaterThan">
      <formula>0</formula>
    </cfRule>
  </conditionalFormatting>
  <conditionalFormatting sqref="W1286:X1286">
    <cfRule type="cellIs" dxfId="6238" priority="7164" operator="lessThan">
      <formula>5000001</formula>
    </cfRule>
  </conditionalFormatting>
  <conditionalFormatting sqref="BC1286">
    <cfRule type="containsText" dxfId="6237" priority="7163" operator="containsText" text="保有中">
      <formula>NOT(ISERROR(SEARCH("保有中",BC1286)))</formula>
    </cfRule>
  </conditionalFormatting>
  <conditionalFormatting sqref="AN1286">
    <cfRule type="cellIs" dxfId="6236" priority="7162" operator="greaterThan">
      <formula>0</formula>
    </cfRule>
  </conditionalFormatting>
  <conditionalFormatting sqref="BD1286">
    <cfRule type="cellIs" dxfId="6235" priority="7151" operator="equal">
      <formula>0</formula>
    </cfRule>
    <cfRule type="containsText" dxfId="6234" priority="7159" operator="containsText" text="接続契約解除">
      <formula>NOT(ISERROR(SEARCH("接続契約解除",BD1286)))</formula>
    </cfRule>
    <cfRule type="containsText" dxfId="6233" priority="7160" operator="containsText" text="【譲渡済】">
      <formula>NOT(ISERROR(SEARCH("【譲渡済】",BD1286)))</formula>
    </cfRule>
    <cfRule type="containsText" dxfId="6232" priority="7161" operator="containsText" text="【支払済】">
      <formula>NOT(ISERROR(SEARCH("【支払済】",BD1286)))</formula>
    </cfRule>
  </conditionalFormatting>
  <conditionalFormatting sqref="AE1286 AH1286">
    <cfRule type="cellIs" dxfId="6231" priority="7156" operator="equal">
      <formula>0</formula>
    </cfRule>
    <cfRule type="containsText" dxfId="6230" priority="7157" operator="containsText" text="””">
      <formula>NOT(ISERROR(SEARCH("""""",AE1286)))</formula>
    </cfRule>
    <cfRule type="cellIs" dxfId="6229" priority="7158" operator="lessThan">
      <formula>42583</formula>
    </cfRule>
  </conditionalFormatting>
  <conditionalFormatting sqref="BC1286">
    <cfRule type="containsText" dxfId="6228" priority="7155" operator="containsText" text="賃借中">
      <formula>NOT(ISERROR(SEARCH("賃借中",BC1286)))</formula>
    </cfRule>
  </conditionalFormatting>
  <conditionalFormatting sqref="BC1286">
    <cfRule type="cellIs" dxfId="6227" priority="7154" operator="equal">
      <formula>0</formula>
    </cfRule>
  </conditionalFormatting>
  <conditionalFormatting sqref="Y1286:AB1286 Z1287:AB1287">
    <cfRule type="containsText" dxfId="6226" priority="7152" operator="containsText" text="賃借中">
      <formula>NOT(ISERROR(SEARCH("賃借中",Y1286)))</formula>
    </cfRule>
    <cfRule type="containsText" dxfId="6225" priority="7153" operator="containsText" text="保有中">
      <formula>NOT(ISERROR(SEARCH("保有中",Y1286)))</formula>
    </cfRule>
  </conditionalFormatting>
  <conditionalFormatting sqref="AM1287">
    <cfRule type="cellIs" dxfId="6224" priority="7150" operator="greaterThan">
      <formula>0</formula>
    </cfRule>
  </conditionalFormatting>
  <conditionalFormatting sqref="W1287:X1287">
    <cfRule type="cellIs" dxfId="6223" priority="7149" operator="lessThan">
      <formula>5000001</formula>
    </cfRule>
  </conditionalFormatting>
  <conditionalFormatting sqref="BC1287">
    <cfRule type="containsText" dxfId="6222" priority="7148" operator="containsText" text="保有中">
      <formula>NOT(ISERROR(SEARCH("保有中",BC1287)))</formula>
    </cfRule>
  </conditionalFormatting>
  <conditionalFormatting sqref="AN1287">
    <cfRule type="cellIs" dxfId="6221" priority="7147" operator="greaterThan">
      <formula>0</formula>
    </cfRule>
  </conditionalFormatting>
  <conditionalFormatting sqref="BD1287">
    <cfRule type="cellIs" dxfId="6220" priority="7136" operator="equal">
      <formula>0</formula>
    </cfRule>
    <cfRule type="containsText" dxfId="6219" priority="7144" operator="containsText" text="接続契約解除">
      <formula>NOT(ISERROR(SEARCH("接続契約解除",BD1287)))</formula>
    </cfRule>
    <cfRule type="containsText" dxfId="6218" priority="7145" operator="containsText" text="【譲渡済】">
      <formula>NOT(ISERROR(SEARCH("【譲渡済】",BD1287)))</formula>
    </cfRule>
    <cfRule type="containsText" dxfId="6217" priority="7146" operator="containsText" text="【支払済】">
      <formula>NOT(ISERROR(SEARCH("【支払済】",BD1287)))</formula>
    </cfRule>
  </conditionalFormatting>
  <conditionalFormatting sqref="AE1287 AH1287">
    <cfRule type="cellIs" dxfId="6216" priority="7141" operator="equal">
      <formula>0</formula>
    </cfRule>
    <cfRule type="containsText" dxfId="6215" priority="7142" operator="containsText" text="””">
      <formula>NOT(ISERROR(SEARCH("""""",AE1287)))</formula>
    </cfRule>
    <cfRule type="cellIs" dxfId="6214" priority="7143" operator="lessThan">
      <formula>42583</formula>
    </cfRule>
  </conditionalFormatting>
  <conditionalFormatting sqref="BC1287">
    <cfRule type="containsText" dxfId="6213" priority="7140" operator="containsText" text="賃借中">
      <formula>NOT(ISERROR(SEARCH("賃借中",BC1287)))</formula>
    </cfRule>
  </conditionalFormatting>
  <conditionalFormatting sqref="BC1287">
    <cfRule type="cellIs" dxfId="6212" priority="7139" operator="equal">
      <formula>0</formula>
    </cfRule>
  </conditionalFormatting>
  <conditionalFormatting sqref="AM1293">
    <cfRule type="cellIs" dxfId="6211" priority="7135" operator="greaterThan">
      <formula>0</formula>
    </cfRule>
  </conditionalFormatting>
  <conditionalFormatting sqref="W1293:X1293">
    <cfRule type="cellIs" dxfId="6210" priority="7134" operator="lessThan">
      <formula>5000001</formula>
    </cfRule>
  </conditionalFormatting>
  <conditionalFormatting sqref="BC1293">
    <cfRule type="containsText" dxfId="6209" priority="7133" operator="containsText" text="保有中">
      <formula>NOT(ISERROR(SEARCH("保有中",BC1293)))</formula>
    </cfRule>
  </conditionalFormatting>
  <conditionalFormatting sqref="AN1293">
    <cfRule type="cellIs" dxfId="6208" priority="7132" operator="greaterThan">
      <formula>0</formula>
    </cfRule>
  </conditionalFormatting>
  <conditionalFormatting sqref="BD1293">
    <cfRule type="cellIs" dxfId="6207" priority="7121" operator="equal">
      <formula>0</formula>
    </cfRule>
    <cfRule type="containsText" dxfId="6206" priority="7129" operator="containsText" text="接続契約解除">
      <formula>NOT(ISERROR(SEARCH("接続契約解除",BD1293)))</formula>
    </cfRule>
    <cfRule type="containsText" dxfId="6205" priority="7130" operator="containsText" text="【譲渡済】">
      <formula>NOT(ISERROR(SEARCH("【譲渡済】",BD1293)))</formula>
    </cfRule>
    <cfRule type="containsText" dxfId="6204" priority="7131" operator="containsText" text="【支払済】">
      <formula>NOT(ISERROR(SEARCH("【支払済】",BD1293)))</formula>
    </cfRule>
  </conditionalFormatting>
  <conditionalFormatting sqref="AH1293 AE1293">
    <cfRule type="cellIs" dxfId="6203" priority="7126" operator="equal">
      <formula>0</formula>
    </cfRule>
    <cfRule type="containsText" dxfId="6202" priority="7127" operator="containsText" text="””">
      <formula>NOT(ISERROR(SEARCH("""""",AE1293)))</formula>
    </cfRule>
    <cfRule type="cellIs" dxfId="6201" priority="7128" operator="lessThan">
      <formula>42583</formula>
    </cfRule>
  </conditionalFormatting>
  <conditionalFormatting sqref="BC1293">
    <cfRule type="containsText" dxfId="6200" priority="7125" operator="containsText" text="賃借中">
      <formula>NOT(ISERROR(SEARCH("賃借中",BC1293)))</formula>
    </cfRule>
  </conditionalFormatting>
  <conditionalFormatting sqref="BC1293">
    <cfRule type="cellIs" dxfId="6199" priority="7124" operator="equal">
      <formula>0</formula>
    </cfRule>
  </conditionalFormatting>
  <conditionalFormatting sqref="Y1293:AB1293 Z1294:AB1294">
    <cfRule type="containsText" dxfId="6198" priority="7122" operator="containsText" text="賃借中">
      <formula>NOT(ISERROR(SEARCH("賃借中",Y1293)))</formula>
    </cfRule>
    <cfRule type="containsText" dxfId="6197" priority="7123" operator="containsText" text="保有中">
      <formula>NOT(ISERROR(SEARCH("保有中",Y1293)))</formula>
    </cfRule>
  </conditionalFormatting>
  <conditionalFormatting sqref="AM1295">
    <cfRule type="cellIs" dxfId="6196" priority="7120" operator="greaterThan">
      <formula>0</formula>
    </cfRule>
  </conditionalFormatting>
  <conditionalFormatting sqref="W1295:X1295">
    <cfRule type="cellIs" dxfId="6195" priority="7119" operator="lessThan">
      <formula>5000001</formula>
    </cfRule>
  </conditionalFormatting>
  <conditionalFormatting sqref="AN1295">
    <cfRule type="cellIs" dxfId="6194" priority="7118" operator="greaterThan">
      <formula>0</formula>
    </cfRule>
  </conditionalFormatting>
  <conditionalFormatting sqref="BD1295">
    <cfRule type="cellIs" dxfId="6193" priority="7106" operator="equal">
      <formula>0</formula>
    </cfRule>
    <cfRule type="containsText" dxfId="6192" priority="7115" operator="containsText" text="接続契約解除">
      <formula>NOT(ISERROR(SEARCH("接続契約解除",BD1295)))</formula>
    </cfRule>
    <cfRule type="containsText" dxfId="6191" priority="7116" operator="containsText" text="【譲渡済】">
      <formula>NOT(ISERROR(SEARCH("【譲渡済】",BD1295)))</formula>
    </cfRule>
    <cfRule type="containsText" dxfId="6190" priority="7117" operator="containsText" text="【支払済】">
      <formula>NOT(ISERROR(SEARCH("【支払済】",BD1295)))</formula>
    </cfRule>
  </conditionalFormatting>
  <conditionalFormatting sqref="AH1295 AE1295">
    <cfRule type="cellIs" dxfId="6189" priority="7112" operator="equal">
      <formula>0</formula>
    </cfRule>
    <cfRule type="containsText" dxfId="6188" priority="7113" operator="containsText" text="””">
      <formula>NOT(ISERROR(SEARCH("""""",AE1295)))</formula>
    </cfRule>
    <cfRule type="cellIs" dxfId="6187" priority="7114" operator="lessThan">
      <formula>42583</formula>
    </cfRule>
  </conditionalFormatting>
  <conditionalFormatting sqref="BC1295">
    <cfRule type="containsText" dxfId="6186" priority="7111" operator="containsText" text="保有中">
      <formula>NOT(ISERROR(SEARCH("保有中",BC1295)))</formula>
    </cfRule>
  </conditionalFormatting>
  <conditionalFormatting sqref="BC1295">
    <cfRule type="containsText" dxfId="6185" priority="7110" operator="containsText" text="賃借中">
      <formula>NOT(ISERROR(SEARCH("賃借中",BC1295)))</formula>
    </cfRule>
  </conditionalFormatting>
  <conditionalFormatting sqref="BC1295">
    <cfRule type="cellIs" dxfId="6184" priority="7109" operator="equal">
      <formula>0</formula>
    </cfRule>
  </conditionalFormatting>
  <conditionalFormatting sqref="Y1295:AB1295">
    <cfRule type="containsText" dxfId="6183" priority="7107" operator="containsText" text="賃借中">
      <formula>NOT(ISERROR(SEARCH("賃借中",Y1295)))</formula>
    </cfRule>
    <cfRule type="containsText" dxfId="6182" priority="7108" operator="containsText" text="保有中">
      <formula>NOT(ISERROR(SEARCH("保有中",Y1295)))</formula>
    </cfRule>
  </conditionalFormatting>
  <conditionalFormatting sqref="AM1296">
    <cfRule type="cellIs" dxfId="6181" priority="7105" operator="greaterThan">
      <formula>0</formula>
    </cfRule>
  </conditionalFormatting>
  <conditionalFormatting sqref="W1296:X1296">
    <cfRule type="cellIs" dxfId="6180" priority="7104" operator="lessThan">
      <formula>5000001</formula>
    </cfRule>
  </conditionalFormatting>
  <conditionalFormatting sqref="BC1296">
    <cfRule type="containsText" dxfId="6179" priority="7103" operator="containsText" text="保有中">
      <formula>NOT(ISERROR(SEARCH("保有中",BC1296)))</formula>
    </cfRule>
  </conditionalFormatting>
  <conditionalFormatting sqref="AN1296">
    <cfRule type="cellIs" dxfId="6178" priority="7102" operator="greaterThan">
      <formula>0</formula>
    </cfRule>
  </conditionalFormatting>
  <conditionalFormatting sqref="BD1296">
    <cfRule type="cellIs" dxfId="6177" priority="7091" operator="equal">
      <formula>0</formula>
    </cfRule>
    <cfRule type="containsText" dxfId="6176" priority="7099" operator="containsText" text="接続契約解除">
      <formula>NOT(ISERROR(SEARCH("接続契約解除",BD1296)))</formula>
    </cfRule>
    <cfRule type="containsText" dxfId="6175" priority="7100" operator="containsText" text="【譲渡済】">
      <formula>NOT(ISERROR(SEARCH("【譲渡済】",BD1296)))</formula>
    </cfRule>
    <cfRule type="containsText" dxfId="6174" priority="7101" operator="containsText" text="【支払済】">
      <formula>NOT(ISERROR(SEARCH("【支払済】",BD1296)))</formula>
    </cfRule>
  </conditionalFormatting>
  <conditionalFormatting sqref="AE1296 AH1296">
    <cfRule type="cellIs" dxfId="6173" priority="7096" operator="equal">
      <formula>0</formula>
    </cfRule>
    <cfRule type="containsText" dxfId="6172" priority="7097" operator="containsText" text="””">
      <formula>NOT(ISERROR(SEARCH("""""",AE1296)))</formula>
    </cfRule>
    <cfRule type="cellIs" dxfId="6171" priority="7098" operator="lessThan">
      <formula>42583</formula>
    </cfRule>
  </conditionalFormatting>
  <conditionalFormatting sqref="BC1296">
    <cfRule type="containsText" dxfId="6170" priority="7095" operator="containsText" text="賃借中">
      <formula>NOT(ISERROR(SEARCH("賃借中",BC1296)))</formula>
    </cfRule>
  </conditionalFormatting>
  <conditionalFormatting sqref="BC1296">
    <cfRule type="cellIs" dxfId="6169" priority="7094" operator="equal">
      <formula>0</formula>
    </cfRule>
  </conditionalFormatting>
  <conditionalFormatting sqref="Y1296:AB1296">
    <cfRule type="containsText" dxfId="6168" priority="7092" operator="containsText" text="賃借中">
      <formula>NOT(ISERROR(SEARCH("賃借中",Y1296)))</formula>
    </cfRule>
    <cfRule type="containsText" dxfId="6167" priority="7093" operator="containsText" text="保有中">
      <formula>NOT(ISERROR(SEARCH("保有中",Y1296)))</formula>
    </cfRule>
  </conditionalFormatting>
  <conditionalFormatting sqref="AM1297">
    <cfRule type="cellIs" dxfId="6166" priority="7090" operator="greaterThan">
      <formula>0</formula>
    </cfRule>
  </conditionalFormatting>
  <conditionalFormatting sqref="W1297:X1297">
    <cfRule type="cellIs" dxfId="6165" priority="7089" operator="lessThan">
      <formula>5000001</formula>
    </cfRule>
  </conditionalFormatting>
  <conditionalFormatting sqref="BC1297">
    <cfRule type="containsText" dxfId="6164" priority="7088" operator="containsText" text="保有中">
      <formula>NOT(ISERROR(SEARCH("保有中",BC1297)))</formula>
    </cfRule>
  </conditionalFormatting>
  <conditionalFormatting sqref="AN1297">
    <cfRule type="cellIs" dxfId="6163" priority="7087" operator="greaterThan">
      <formula>0</formula>
    </cfRule>
  </conditionalFormatting>
  <conditionalFormatting sqref="BD1297">
    <cfRule type="cellIs" dxfId="6162" priority="7076" operator="equal">
      <formula>0</formula>
    </cfRule>
    <cfRule type="containsText" dxfId="6161" priority="7084" operator="containsText" text="接続契約解除">
      <formula>NOT(ISERROR(SEARCH("接続契約解除",BD1297)))</formula>
    </cfRule>
    <cfRule type="containsText" dxfId="6160" priority="7085" operator="containsText" text="【譲渡済】">
      <formula>NOT(ISERROR(SEARCH("【譲渡済】",BD1297)))</formula>
    </cfRule>
    <cfRule type="containsText" dxfId="6159" priority="7086" operator="containsText" text="【支払済】">
      <formula>NOT(ISERROR(SEARCH("【支払済】",BD1297)))</formula>
    </cfRule>
  </conditionalFormatting>
  <conditionalFormatting sqref="AE1297 AH1297">
    <cfRule type="cellIs" dxfId="6158" priority="7081" operator="equal">
      <formula>0</formula>
    </cfRule>
    <cfRule type="containsText" dxfId="6157" priority="7082" operator="containsText" text="””">
      <formula>NOT(ISERROR(SEARCH("""""",AE1297)))</formula>
    </cfRule>
    <cfRule type="cellIs" dxfId="6156" priority="7083" operator="lessThan">
      <formula>42583</formula>
    </cfRule>
  </conditionalFormatting>
  <conditionalFormatting sqref="BC1297">
    <cfRule type="containsText" dxfId="6155" priority="7080" operator="containsText" text="賃借中">
      <formula>NOT(ISERROR(SEARCH("賃借中",BC1297)))</formula>
    </cfRule>
  </conditionalFormatting>
  <conditionalFormatting sqref="BC1297">
    <cfRule type="cellIs" dxfId="6154" priority="7079" operator="equal">
      <formula>0</formula>
    </cfRule>
  </conditionalFormatting>
  <conditionalFormatting sqref="AM1298">
    <cfRule type="cellIs" dxfId="6153" priority="7075" operator="greaterThan">
      <formula>0</formula>
    </cfRule>
  </conditionalFormatting>
  <conditionalFormatting sqref="W1298:X1298">
    <cfRule type="cellIs" dxfId="6152" priority="7074" operator="lessThan">
      <formula>5000001</formula>
    </cfRule>
  </conditionalFormatting>
  <conditionalFormatting sqref="BC1298">
    <cfRule type="containsText" dxfId="6151" priority="7073" operator="containsText" text="保有中">
      <formula>NOT(ISERROR(SEARCH("保有中",BC1298)))</formula>
    </cfRule>
  </conditionalFormatting>
  <conditionalFormatting sqref="AN1298">
    <cfRule type="cellIs" dxfId="6150" priority="7072" operator="greaterThan">
      <formula>0</formula>
    </cfRule>
  </conditionalFormatting>
  <conditionalFormatting sqref="BD1298">
    <cfRule type="cellIs" dxfId="6149" priority="7057" operator="equal">
      <formula>0</formula>
    </cfRule>
    <cfRule type="containsText" dxfId="6148" priority="7069" operator="containsText" text="接続契約解除">
      <formula>NOT(ISERROR(SEARCH("接続契約解除",BD1298)))</formula>
    </cfRule>
    <cfRule type="containsText" dxfId="6147" priority="7070" operator="containsText" text="【譲渡済】">
      <formula>NOT(ISERROR(SEARCH("【譲渡済】",BD1298)))</formula>
    </cfRule>
    <cfRule type="containsText" dxfId="6146" priority="7071" operator="containsText" text="【支払済】">
      <formula>NOT(ISERROR(SEARCH("【支払済】",BD1298)))</formula>
    </cfRule>
  </conditionalFormatting>
  <conditionalFormatting sqref="AH1298 AE1298">
    <cfRule type="cellIs" dxfId="6145" priority="7066" operator="equal">
      <formula>0</formula>
    </cfRule>
    <cfRule type="containsText" dxfId="6144" priority="7067" operator="containsText" text="””">
      <formula>NOT(ISERROR(SEARCH("""""",AE1298)))</formula>
    </cfRule>
    <cfRule type="cellIs" dxfId="6143" priority="7068" operator="lessThan">
      <formula>42583</formula>
    </cfRule>
  </conditionalFormatting>
  <conditionalFormatting sqref="BC1298">
    <cfRule type="containsText" dxfId="6142" priority="7065" operator="containsText" text="賃借中">
      <formula>NOT(ISERROR(SEARCH("賃借中",BC1298)))</formula>
    </cfRule>
  </conditionalFormatting>
  <conditionalFormatting sqref="BC1298">
    <cfRule type="cellIs" dxfId="6141" priority="7064" operator="equal">
      <formula>0</formula>
    </cfRule>
  </conditionalFormatting>
  <conditionalFormatting sqref="Y1298:AB1298">
    <cfRule type="containsText" dxfId="6140" priority="7062" operator="containsText" text="賃借中">
      <formula>NOT(ISERROR(SEARCH("賃借中",Y1298)))</formula>
    </cfRule>
    <cfRule type="containsText" dxfId="6139" priority="7063" operator="containsText" text="保有中">
      <formula>NOT(ISERROR(SEARCH("保有中",Y1298)))</formula>
    </cfRule>
  </conditionalFormatting>
  <conditionalFormatting sqref="AM1299">
    <cfRule type="cellIs" dxfId="6138" priority="7056" operator="greaterThan">
      <formula>0</formula>
    </cfRule>
  </conditionalFormatting>
  <conditionalFormatting sqref="W1299:X1299">
    <cfRule type="cellIs" dxfId="6137" priority="7055" operator="lessThan">
      <formula>5000001</formula>
    </cfRule>
  </conditionalFormatting>
  <conditionalFormatting sqref="BC1299">
    <cfRule type="containsText" dxfId="6136" priority="7054" operator="containsText" text="保有中">
      <formula>NOT(ISERROR(SEARCH("保有中",BC1299)))</formula>
    </cfRule>
  </conditionalFormatting>
  <conditionalFormatting sqref="AN1299">
    <cfRule type="cellIs" dxfId="6135" priority="7053" operator="greaterThan">
      <formula>0</formula>
    </cfRule>
  </conditionalFormatting>
  <conditionalFormatting sqref="BD1299">
    <cfRule type="cellIs" dxfId="6134" priority="7038" operator="equal">
      <formula>0</formula>
    </cfRule>
    <cfRule type="containsText" dxfId="6133" priority="7050" operator="containsText" text="接続契約解除">
      <formula>NOT(ISERROR(SEARCH("接続契約解除",BD1299)))</formula>
    </cfRule>
    <cfRule type="containsText" dxfId="6132" priority="7051" operator="containsText" text="【譲渡済】">
      <formula>NOT(ISERROR(SEARCH("【譲渡済】",BD1299)))</formula>
    </cfRule>
    <cfRule type="containsText" dxfId="6131" priority="7052" operator="containsText" text="【支払済】">
      <formula>NOT(ISERROR(SEARCH("【支払済】",BD1299)))</formula>
    </cfRule>
  </conditionalFormatting>
  <conditionalFormatting sqref="AH1299 AE1299">
    <cfRule type="cellIs" dxfId="6130" priority="7047" operator="equal">
      <formula>0</formula>
    </cfRule>
    <cfRule type="containsText" dxfId="6129" priority="7048" operator="containsText" text="””">
      <formula>NOT(ISERROR(SEARCH("""""",AE1299)))</formula>
    </cfRule>
    <cfRule type="cellIs" dxfId="6128" priority="7049" operator="lessThan">
      <formula>42583</formula>
    </cfRule>
  </conditionalFormatting>
  <conditionalFormatting sqref="BC1299">
    <cfRule type="containsText" dxfId="6127" priority="7046" operator="containsText" text="賃借中">
      <formula>NOT(ISERROR(SEARCH("賃借中",BC1299)))</formula>
    </cfRule>
  </conditionalFormatting>
  <conditionalFormatting sqref="BC1299">
    <cfRule type="cellIs" dxfId="6126" priority="7045" operator="equal">
      <formula>0</formula>
    </cfRule>
  </conditionalFormatting>
  <conditionalFormatting sqref="Y1299:AB1299">
    <cfRule type="containsText" dxfId="6125" priority="7043" operator="containsText" text="賃借中">
      <formula>NOT(ISERROR(SEARCH("賃借中",Y1299)))</formula>
    </cfRule>
    <cfRule type="containsText" dxfId="6124" priority="7044" operator="containsText" text="保有中">
      <formula>NOT(ISERROR(SEARCH("保有中",Y1299)))</formula>
    </cfRule>
  </conditionalFormatting>
  <conditionalFormatting sqref="AC1299">
    <cfRule type="containsText" dxfId="6123" priority="7039" operator="containsText" text="申込取消">
      <formula>NOT(ISERROR(SEARCH("申込取消",AC1299)))</formula>
    </cfRule>
    <cfRule type="containsText" dxfId="6122" priority="7040" operator="containsText" text="接続契約解除">
      <formula>NOT(ISERROR(SEARCH("接続契約解除",AC1299)))</formula>
    </cfRule>
    <cfRule type="containsText" dxfId="6121" priority="7041" operator="containsText" text="【譲渡済】">
      <formula>NOT(ISERROR(SEARCH("【譲渡済】",AC1299)))</formula>
    </cfRule>
    <cfRule type="containsText" dxfId="6120" priority="7042" operator="containsText" text="【支払済】">
      <formula>NOT(ISERROR(SEARCH("【支払済】",AC1299)))</formula>
    </cfRule>
  </conditionalFormatting>
  <conditionalFormatting sqref="AM1300">
    <cfRule type="cellIs" dxfId="6119" priority="7037" operator="greaterThan">
      <formula>0</formula>
    </cfRule>
  </conditionalFormatting>
  <conditionalFormatting sqref="W1300:X1300">
    <cfRule type="cellIs" dxfId="6118" priority="7036" operator="lessThan">
      <formula>5000001</formula>
    </cfRule>
  </conditionalFormatting>
  <conditionalFormatting sqref="BC1300">
    <cfRule type="containsText" dxfId="6117" priority="7035" operator="containsText" text="保有中">
      <formula>NOT(ISERROR(SEARCH("保有中",BC1300)))</formula>
    </cfRule>
  </conditionalFormatting>
  <conditionalFormatting sqref="AN1300">
    <cfRule type="cellIs" dxfId="6116" priority="7034" operator="greaterThan">
      <formula>0</formula>
    </cfRule>
  </conditionalFormatting>
  <conditionalFormatting sqref="BD1300">
    <cfRule type="cellIs" dxfId="6115" priority="7019" operator="equal">
      <formula>0</formula>
    </cfRule>
    <cfRule type="containsText" dxfId="6114" priority="7031" operator="containsText" text="接続契約解除">
      <formula>NOT(ISERROR(SEARCH("接続契約解除",BD1300)))</formula>
    </cfRule>
    <cfRule type="containsText" dxfId="6113" priority="7032" operator="containsText" text="【譲渡済】">
      <formula>NOT(ISERROR(SEARCH("【譲渡済】",BD1300)))</formula>
    </cfRule>
    <cfRule type="containsText" dxfId="6112" priority="7033" operator="containsText" text="【支払済】">
      <formula>NOT(ISERROR(SEARCH("【支払済】",BD1300)))</formula>
    </cfRule>
  </conditionalFormatting>
  <conditionalFormatting sqref="AH1300 AE1300 AE1302">
    <cfRule type="cellIs" dxfId="6111" priority="7028" operator="equal">
      <formula>0</formula>
    </cfRule>
    <cfRule type="containsText" dxfId="6110" priority="7029" operator="containsText" text="””">
      <formula>NOT(ISERROR(SEARCH("""""",AE1300)))</formula>
    </cfRule>
    <cfRule type="cellIs" dxfId="6109" priority="7030" operator="lessThan">
      <formula>42583</formula>
    </cfRule>
  </conditionalFormatting>
  <conditionalFormatting sqref="BC1300">
    <cfRule type="containsText" dxfId="6108" priority="7027" operator="containsText" text="賃借中">
      <formula>NOT(ISERROR(SEARCH("賃借中",BC1300)))</formula>
    </cfRule>
  </conditionalFormatting>
  <conditionalFormatting sqref="BC1300">
    <cfRule type="cellIs" dxfId="6107" priority="7026" operator="equal">
      <formula>0</formula>
    </cfRule>
  </conditionalFormatting>
  <conditionalFormatting sqref="AC1302">
    <cfRule type="containsText" dxfId="6106" priority="7020" operator="containsText" text="申込取消">
      <formula>NOT(ISERROR(SEARCH("申込取消",AC1302)))</formula>
    </cfRule>
    <cfRule type="containsText" dxfId="6105" priority="7021" operator="containsText" text="接続契約解除">
      <formula>NOT(ISERROR(SEARCH("接続契約解除",AC1302)))</formula>
    </cfRule>
    <cfRule type="containsText" dxfId="6104" priority="7022" operator="containsText" text="【譲渡済】">
      <formula>NOT(ISERROR(SEARCH("【譲渡済】",AC1302)))</formula>
    </cfRule>
    <cfRule type="containsText" dxfId="6103" priority="7023" operator="containsText" text="【支払済】">
      <formula>NOT(ISERROR(SEARCH("【支払済】",AC1302)))</formula>
    </cfRule>
  </conditionalFormatting>
  <conditionalFormatting sqref="AM1302">
    <cfRule type="cellIs" dxfId="6102" priority="7018" operator="greaterThan">
      <formula>0</formula>
    </cfRule>
  </conditionalFormatting>
  <conditionalFormatting sqref="W1302:X1302">
    <cfRule type="cellIs" dxfId="6101" priority="7017" operator="lessThan">
      <formula>5000001</formula>
    </cfRule>
  </conditionalFormatting>
  <conditionalFormatting sqref="AN1302">
    <cfRule type="cellIs" dxfId="6100" priority="7016" operator="greaterThan">
      <formula>0</formula>
    </cfRule>
  </conditionalFormatting>
  <conditionalFormatting sqref="BD1302">
    <cfRule type="cellIs" dxfId="6099" priority="7004" operator="equal">
      <formula>0</formula>
    </cfRule>
    <cfRule type="containsText" dxfId="6098" priority="7013" operator="containsText" text="接続契約解除">
      <formula>NOT(ISERROR(SEARCH("接続契約解除",BD1302)))</formula>
    </cfRule>
    <cfRule type="containsText" dxfId="6097" priority="7014" operator="containsText" text="【譲渡済】">
      <formula>NOT(ISERROR(SEARCH("【譲渡済】",BD1302)))</formula>
    </cfRule>
    <cfRule type="containsText" dxfId="6096" priority="7015" operator="containsText" text="【支払済】">
      <formula>NOT(ISERROR(SEARCH("【支払済】",BD1302)))</formula>
    </cfRule>
  </conditionalFormatting>
  <conditionalFormatting sqref="AH1302">
    <cfRule type="cellIs" dxfId="6095" priority="7010" operator="equal">
      <formula>0</formula>
    </cfRule>
    <cfRule type="containsText" dxfId="6094" priority="7011" operator="containsText" text="””">
      <formula>NOT(ISERROR(SEARCH("""""",AH1302)))</formula>
    </cfRule>
    <cfRule type="cellIs" dxfId="6093" priority="7012" operator="lessThan">
      <formula>42583</formula>
    </cfRule>
  </conditionalFormatting>
  <conditionalFormatting sqref="BC1302">
    <cfRule type="containsText" dxfId="6092" priority="7009" operator="containsText" text="保有中">
      <formula>NOT(ISERROR(SEARCH("保有中",BC1302)))</formula>
    </cfRule>
  </conditionalFormatting>
  <conditionalFormatting sqref="BC1302">
    <cfRule type="containsText" dxfId="6091" priority="7008" operator="containsText" text="賃借中">
      <formula>NOT(ISERROR(SEARCH("賃借中",BC1302)))</formula>
    </cfRule>
  </conditionalFormatting>
  <conditionalFormatting sqref="BC1302">
    <cfRule type="cellIs" dxfId="6090" priority="7007" operator="equal">
      <formula>0</formula>
    </cfRule>
  </conditionalFormatting>
  <conditionalFormatting sqref="Y1302:AB1302">
    <cfRule type="containsText" dxfId="6089" priority="7005" operator="containsText" text="賃借中">
      <formula>NOT(ISERROR(SEARCH("賃借中",Y1302)))</formula>
    </cfRule>
    <cfRule type="containsText" dxfId="6088" priority="7006" operator="containsText" text="保有中">
      <formula>NOT(ISERROR(SEARCH("保有中",Y1302)))</formula>
    </cfRule>
  </conditionalFormatting>
  <conditionalFormatting sqref="AM1304">
    <cfRule type="cellIs" dxfId="6087" priority="7003" operator="greaterThan">
      <formula>0</formula>
    </cfRule>
  </conditionalFormatting>
  <conditionalFormatting sqref="AM1304">
    <cfRule type="cellIs" dxfId="6086" priority="7002" operator="greaterThan">
      <formula>0</formula>
    </cfRule>
  </conditionalFormatting>
  <conditionalFormatting sqref="W1304:X1304">
    <cfRule type="cellIs" dxfId="6085" priority="7001" operator="lessThan">
      <formula>5000001</formula>
    </cfRule>
  </conditionalFormatting>
  <conditionalFormatting sqref="BC1304">
    <cfRule type="containsText" dxfId="6084" priority="7000" operator="containsText" text="保有中">
      <formula>NOT(ISERROR(SEARCH("保有中",BC1304)))</formula>
    </cfRule>
  </conditionalFormatting>
  <conditionalFormatting sqref="AN1304">
    <cfRule type="cellIs" dxfId="6083" priority="6999" operator="greaterThan">
      <formula>0</formula>
    </cfRule>
  </conditionalFormatting>
  <conditionalFormatting sqref="BD1304">
    <cfRule type="cellIs" dxfId="6082" priority="6984" operator="equal">
      <formula>0</formula>
    </cfRule>
    <cfRule type="containsText" dxfId="6081" priority="6996" operator="containsText" text="接続契約解除">
      <formula>NOT(ISERROR(SEARCH("接続契約解除",BD1304)))</formula>
    </cfRule>
    <cfRule type="containsText" dxfId="6080" priority="6997" operator="containsText" text="【譲渡済】">
      <formula>NOT(ISERROR(SEARCH("【譲渡済】",BD1304)))</formula>
    </cfRule>
    <cfRule type="containsText" dxfId="6079" priority="6998" operator="containsText" text="【支払済】">
      <formula>NOT(ISERROR(SEARCH("【支払済】",BD1304)))</formula>
    </cfRule>
  </conditionalFormatting>
  <conditionalFormatting sqref="AE1304 AH1304">
    <cfRule type="cellIs" dxfId="6078" priority="6993" operator="equal">
      <formula>0</formula>
    </cfRule>
    <cfRule type="containsText" dxfId="6077" priority="6994" operator="containsText" text="””">
      <formula>NOT(ISERROR(SEARCH("""""",AE1304)))</formula>
    </cfRule>
    <cfRule type="cellIs" dxfId="6076" priority="6995" operator="lessThan">
      <formula>42583</formula>
    </cfRule>
  </conditionalFormatting>
  <conditionalFormatting sqref="BC1304">
    <cfRule type="containsText" dxfId="6075" priority="6992" operator="containsText" text="賃借中">
      <formula>NOT(ISERROR(SEARCH("賃借中",BC1304)))</formula>
    </cfRule>
  </conditionalFormatting>
  <conditionalFormatting sqref="BC1304">
    <cfRule type="cellIs" dxfId="6074" priority="6991" operator="equal">
      <formula>0</formula>
    </cfRule>
  </conditionalFormatting>
  <conditionalFormatting sqref="AM1304">
    <cfRule type="cellIs" dxfId="6073" priority="6983" operator="greaterThan">
      <formula>0</formula>
    </cfRule>
  </conditionalFormatting>
  <conditionalFormatting sqref="W1304:X1304">
    <cfRule type="cellIs" dxfId="6072" priority="6982" operator="lessThan">
      <formula>5000001</formula>
    </cfRule>
  </conditionalFormatting>
  <conditionalFormatting sqref="BC1304">
    <cfRule type="containsText" dxfId="6071" priority="6981" operator="containsText" text="保有中">
      <formula>NOT(ISERROR(SEARCH("保有中",BC1304)))</formula>
    </cfRule>
  </conditionalFormatting>
  <conditionalFormatting sqref="AN1304">
    <cfRule type="cellIs" dxfId="6070" priority="6980" operator="greaterThan">
      <formula>0</formula>
    </cfRule>
  </conditionalFormatting>
  <conditionalFormatting sqref="BD1304">
    <cfRule type="cellIs" dxfId="6069" priority="6965" operator="equal">
      <formula>0</formula>
    </cfRule>
    <cfRule type="containsText" dxfId="6068" priority="6977" operator="containsText" text="接続契約解除">
      <formula>NOT(ISERROR(SEARCH("接続契約解除",BD1304)))</formula>
    </cfRule>
    <cfRule type="containsText" dxfId="6067" priority="6978" operator="containsText" text="【譲渡済】">
      <formula>NOT(ISERROR(SEARCH("【譲渡済】",BD1304)))</formula>
    </cfRule>
    <cfRule type="containsText" dxfId="6066" priority="6979" operator="containsText" text="【支払済】">
      <formula>NOT(ISERROR(SEARCH("【支払済】",BD1304)))</formula>
    </cfRule>
  </conditionalFormatting>
  <conditionalFormatting sqref="AE1304 AH1304">
    <cfRule type="cellIs" dxfId="6065" priority="6974" operator="equal">
      <formula>0</formula>
    </cfRule>
    <cfRule type="containsText" dxfId="6064" priority="6975" operator="containsText" text="””">
      <formula>NOT(ISERROR(SEARCH("""""",AE1304)))</formula>
    </cfRule>
    <cfRule type="cellIs" dxfId="6063" priority="6976" operator="lessThan">
      <formula>42583</formula>
    </cfRule>
  </conditionalFormatting>
  <conditionalFormatting sqref="BC1304">
    <cfRule type="containsText" dxfId="6062" priority="6973" operator="containsText" text="賃借中">
      <formula>NOT(ISERROR(SEARCH("賃借中",BC1304)))</formula>
    </cfRule>
  </conditionalFormatting>
  <conditionalFormatting sqref="BC1304">
    <cfRule type="cellIs" dxfId="6061" priority="6972" operator="equal">
      <formula>0</formula>
    </cfRule>
  </conditionalFormatting>
  <conditionalFormatting sqref="AM992">
    <cfRule type="cellIs" dxfId="6060" priority="6933" operator="greaterThan">
      <formula>0</formula>
    </cfRule>
  </conditionalFormatting>
  <conditionalFormatting sqref="W992">
    <cfRule type="cellIs" dxfId="6059" priority="6932" operator="lessThan">
      <formula>5000001</formula>
    </cfRule>
  </conditionalFormatting>
  <conditionalFormatting sqref="AN992">
    <cfRule type="cellIs" dxfId="6058" priority="6931" operator="greaterThan">
      <formula>0</formula>
    </cfRule>
  </conditionalFormatting>
  <conditionalFormatting sqref="BD992">
    <cfRule type="cellIs" dxfId="6057" priority="6915" operator="equal">
      <formula>0</formula>
    </cfRule>
    <cfRule type="containsText" dxfId="6056" priority="6928" operator="containsText" text="接続契約解除">
      <formula>NOT(ISERROR(SEARCH("接続契約解除",BD992)))</formula>
    </cfRule>
    <cfRule type="containsText" dxfId="6055" priority="6929" operator="containsText" text="【譲渡済】">
      <formula>NOT(ISERROR(SEARCH("【譲渡済】",BD992)))</formula>
    </cfRule>
    <cfRule type="containsText" dxfId="6054" priority="6930" operator="containsText" text="【支払済】">
      <formula>NOT(ISERROR(SEARCH("【支払済】",BD992)))</formula>
    </cfRule>
  </conditionalFormatting>
  <conditionalFormatting sqref="AE992 AH992">
    <cfRule type="cellIs" dxfId="6053" priority="6925" operator="equal">
      <formula>0</formula>
    </cfRule>
    <cfRule type="containsText" dxfId="6052" priority="6926" operator="containsText" text="””">
      <formula>NOT(ISERROR(SEARCH("""""",AE992)))</formula>
    </cfRule>
    <cfRule type="cellIs" dxfId="6051" priority="6927" operator="lessThan">
      <formula>42583</formula>
    </cfRule>
  </conditionalFormatting>
  <conditionalFormatting sqref="BC992">
    <cfRule type="containsText" dxfId="6050" priority="6924" operator="containsText" text="保有中">
      <formula>NOT(ISERROR(SEARCH("保有中",BC992)))</formula>
    </cfRule>
  </conditionalFormatting>
  <conditionalFormatting sqref="BC992">
    <cfRule type="containsText" dxfId="6049" priority="6923" operator="containsText" text="賃借中">
      <formula>NOT(ISERROR(SEARCH("賃借中",BC992)))</formula>
    </cfRule>
  </conditionalFormatting>
  <conditionalFormatting sqref="BC992">
    <cfRule type="cellIs" dxfId="6048" priority="6922" operator="equal">
      <formula>0</formula>
    </cfRule>
  </conditionalFormatting>
  <conditionalFormatting sqref="Y992:AB992">
    <cfRule type="containsText" dxfId="6047" priority="6920" operator="containsText" text="賃借中">
      <formula>NOT(ISERROR(SEARCH("賃借中",Y992)))</formula>
    </cfRule>
    <cfRule type="containsText" dxfId="6046" priority="6921" operator="containsText" text="保有中">
      <formula>NOT(ISERROR(SEARCH("保有中",Y992)))</formula>
    </cfRule>
  </conditionalFormatting>
  <conditionalFormatting sqref="AC992">
    <cfRule type="containsText" dxfId="6045" priority="6916" operator="containsText" text="申込取消">
      <formula>NOT(ISERROR(SEARCH("申込取消",AC992)))</formula>
    </cfRule>
    <cfRule type="containsText" dxfId="6044" priority="6917" operator="containsText" text="接続契約解除">
      <formula>NOT(ISERROR(SEARCH("接続契約解除",AC992)))</formula>
    </cfRule>
    <cfRule type="containsText" dxfId="6043" priority="6918" operator="containsText" text="【譲渡済】">
      <formula>NOT(ISERROR(SEARCH("【譲渡済】",AC992)))</formula>
    </cfRule>
    <cfRule type="containsText" dxfId="6042" priority="6919" operator="containsText" text="【支払済】">
      <formula>NOT(ISERROR(SEARCH("【支払済】",AC992)))</formula>
    </cfRule>
  </conditionalFormatting>
  <conditionalFormatting sqref="AM541">
    <cfRule type="cellIs" dxfId="6041" priority="6914" operator="greaterThan">
      <formula>0</formula>
    </cfRule>
  </conditionalFormatting>
  <conditionalFormatting sqref="AM541">
    <cfRule type="cellIs" dxfId="6040" priority="6913" operator="greaterThan">
      <formula>0</formula>
    </cfRule>
  </conditionalFormatting>
  <conditionalFormatting sqref="W541">
    <cfRule type="cellIs" dxfId="6039" priority="6912" operator="lessThan">
      <formula>5000001</formula>
    </cfRule>
  </conditionalFormatting>
  <conditionalFormatting sqref="AN541">
    <cfRule type="cellIs" dxfId="6038" priority="6911" operator="greaterThan">
      <formula>0</formula>
    </cfRule>
  </conditionalFormatting>
  <conditionalFormatting sqref="BD541">
    <cfRule type="cellIs" dxfId="6037" priority="6895" operator="equal">
      <formula>0</formula>
    </cfRule>
    <cfRule type="containsText" dxfId="6036" priority="6908" operator="containsText" text="接続契約解除">
      <formula>NOT(ISERROR(SEARCH("接続契約解除",BD541)))</formula>
    </cfRule>
    <cfRule type="containsText" dxfId="6035" priority="6909" operator="containsText" text="【譲渡済】">
      <formula>NOT(ISERROR(SEARCH("【譲渡済】",BD541)))</formula>
    </cfRule>
    <cfRule type="containsText" dxfId="6034" priority="6910" operator="containsText" text="【支払済】">
      <formula>NOT(ISERROR(SEARCH("【支払済】",BD541)))</formula>
    </cfRule>
  </conditionalFormatting>
  <conditionalFormatting sqref="AH541 AE541">
    <cfRule type="cellIs" dxfId="6033" priority="6905" operator="equal">
      <formula>0</formula>
    </cfRule>
    <cfRule type="containsText" dxfId="6032" priority="6906" operator="containsText" text="””">
      <formula>NOT(ISERROR(SEARCH("""""",AE541)))</formula>
    </cfRule>
    <cfRule type="cellIs" dxfId="6031" priority="6907" operator="lessThan">
      <formula>42583</formula>
    </cfRule>
  </conditionalFormatting>
  <conditionalFormatting sqref="BC541">
    <cfRule type="containsText" dxfId="6030" priority="6904" operator="containsText" text="保有中">
      <formula>NOT(ISERROR(SEARCH("保有中",BC541)))</formula>
    </cfRule>
  </conditionalFormatting>
  <conditionalFormatting sqref="BC541">
    <cfRule type="containsText" dxfId="6029" priority="6903" operator="containsText" text="賃借中">
      <formula>NOT(ISERROR(SEARCH("賃借中",BC541)))</formula>
    </cfRule>
  </conditionalFormatting>
  <conditionalFormatting sqref="BC541">
    <cfRule type="cellIs" dxfId="6028" priority="6902" operator="equal">
      <formula>0</formula>
    </cfRule>
  </conditionalFormatting>
  <conditionalFormatting sqref="Y541">
    <cfRule type="containsText" dxfId="6027" priority="6900" operator="containsText" text="賃借中">
      <formula>NOT(ISERROR(SEARCH("賃借中",Y541)))</formula>
    </cfRule>
    <cfRule type="containsText" dxfId="6026" priority="6901" operator="containsText" text="保有中">
      <formula>NOT(ISERROR(SEARCH("保有中",Y541)))</formula>
    </cfRule>
  </conditionalFormatting>
  <conditionalFormatting sqref="AC541">
    <cfRule type="containsText" dxfId="6025" priority="6896" operator="containsText" text="申込取消">
      <formula>NOT(ISERROR(SEARCH("申込取消",AC541)))</formula>
    </cfRule>
    <cfRule type="containsText" dxfId="6024" priority="6897" operator="containsText" text="接続契約解除">
      <formula>NOT(ISERROR(SEARCH("接続契約解除",AC541)))</formula>
    </cfRule>
    <cfRule type="containsText" dxfId="6023" priority="6898" operator="containsText" text="【譲渡済】">
      <formula>NOT(ISERROR(SEARCH("【譲渡済】",AC541)))</formula>
    </cfRule>
    <cfRule type="containsText" dxfId="6022" priority="6899" operator="containsText" text="【支払済】">
      <formula>NOT(ISERROR(SEARCH("【支払済】",AC541)))</formula>
    </cfRule>
  </conditionalFormatting>
  <conditionalFormatting sqref="X299">
    <cfRule type="cellIs" dxfId="6021" priority="6894" operator="lessThan">
      <formula>5000001</formula>
    </cfRule>
  </conditionalFormatting>
  <conditionalFormatting sqref="X1264 X300">
    <cfRule type="cellIs" dxfId="6020" priority="6893" operator="lessThan">
      <formula>5000001</formula>
    </cfRule>
  </conditionalFormatting>
  <conditionalFormatting sqref="X309">
    <cfRule type="cellIs" dxfId="6019" priority="6891" operator="lessThan">
      <formula>5000001</formula>
    </cfRule>
  </conditionalFormatting>
  <conditionalFormatting sqref="AM309">
    <cfRule type="cellIs" dxfId="6018" priority="6873" operator="greaterThan">
      <formula>0</formula>
    </cfRule>
  </conditionalFormatting>
  <conditionalFormatting sqref="W309">
    <cfRule type="cellIs" dxfId="6017" priority="6872" operator="lessThan">
      <formula>5000001</formula>
    </cfRule>
  </conditionalFormatting>
  <conditionalFormatting sqref="BC309">
    <cfRule type="containsText" dxfId="6016" priority="6871" operator="containsText" text="保有中">
      <formula>NOT(ISERROR(SEARCH("保有中",BC309)))</formula>
    </cfRule>
  </conditionalFormatting>
  <conditionalFormatting sqref="AN309">
    <cfRule type="cellIs" dxfId="6015" priority="6870" operator="greaterThan">
      <formula>0</formula>
    </cfRule>
  </conditionalFormatting>
  <conditionalFormatting sqref="BD309">
    <cfRule type="cellIs" dxfId="6014" priority="6855" operator="equal">
      <formula>0</formula>
    </cfRule>
    <cfRule type="containsText" dxfId="6013" priority="6867" operator="containsText" text="接続契約解除">
      <formula>NOT(ISERROR(SEARCH("接続契約解除",BD309)))</formula>
    </cfRule>
    <cfRule type="containsText" dxfId="6012" priority="6868" operator="containsText" text="【譲渡済】">
      <formula>NOT(ISERROR(SEARCH("【譲渡済】",BD309)))</formula>
    </cfRule>
    <cfRule type="containsText" dxfId="6011" priority="6869" operator="containsText" text="【支払済】">
      <formula>NOT(ISERROR(SEARCH("【支払済】",BD309)))</formula>
    </cfRule>
  </conditionalFormatting>
  <conditionalFormatting sqref="AE309 AH309">
    <cfRule type="cellIs" dxfId="6010" priority="6864" operator="equal">
      <formula>0</formula>
    </cfRule>
    <cfRule type="containsText" dxfId="6009" priority="6865" operator="containsText" text="””">
      <formula>NOT(ISERROR(SEARCH("""""",AE309)))</formula>
    </cfRule>
    <cfRule type="cellIs" dxfId="6008" priority="6866" operator="lessThan">
      <formula>42583</formula>
    </cfRule>
  </conditionalFormatting>
  <conditionalFormatting sqref="BC309">
    <cfRule type="containsText" dxfId="6007" priority="6863" operator="containsText" text="賃借中">
      <formula>NOT(ISERROR(SEARCH("賃借中",BC309)))</formula>
    </cfRule>
  </conditionalFormatting>
  <conditionalFormatting sqref="BC309">
    <cfRule type="cellIs" dxfId="6006" priority="6862" operator="equal">
      <formula>0</formula>
    </cfRule>
  </conditionalFormatting>
  <conditionalFormatting sqref="Y309:AB309">
    <cfRule type="containsText" dxfId="6005" priority="6860" operator="containsText" text="賃借中">
      <formula>NOT(ISERROR(SEARCH("賃借中",Y309)))</formula>
    </cfRule>
    <cfRule type="containsText" dxfId="6004" priority="6861" operator="containsText" text="保有中">
      <formula>NOT(ISERROR(SEARCH("保有中",Y309)))</formula>
    </cfRule>
  </conditionalFormatting>
  <conditionalFormatting sqref="AC309">
    <cfRule type="containsText" dxfId="6003" priority="6856" operator="containsText" text="申込取消">
      <formula>NOT(ISERROR(SEARCH("申込取消",AC309)))</formula>
    </cfRule>
    <cfRule type="containsText" dxfId="6002" priority="6857" operator="containsText" text="接続契約解除">
      <formula>NOT(ISERROR(SEARCH("接続契約解除",AC309)))</formula>
    </cfRule>
    <cfRule type="containsText" dxfId="6001" priority="6858" operator="containsText" text="【譲渡済】">
      <formula>NOT(ISERROR(SEARCH("【譲渡済】",AC309)))</formula>
    </cfRule>
    <cfRule type="containsText" dxfId="6000" priority="6859" operator="containsText" text="【支払済】">
      <formula>NOT(ISERROR(SEARCH("【支払済】",AC309)))</formula>
    </cfRule>
  </conditionalFormatting>
  <conditionalFormatting sqref="AM310">
    <cfRule type="cellIs" dxfId="5999" priority="6854" operator="greaterThan">
      <formula>0</formula>
    </cfRule>
  </conditionalFormatting>
  <conditionalFormatting sqref="W310:X310">
    <cfRule type="cellIs" dxfId="5998" priority="6853" operator="lessThan">
      <formula>5000001</formula>
    </cfRule>
  </conditionalFormatting>
  <conditionalFormatting sqref="BC310">
    <cfRule type="containsText" dxfId="5997" priority="6852" operator="containsText" text="保有中">
      <formula>NOT(ISERROR(SEARCH("保有中",BC310)))</formula>
    </cfRule>
  </conditionalFormatting>
  <conditionalFormatting sqref="AN310">
    <cfRule type="cellIs" dxfId="5996" priority="6851" operator="greaterThan">
      <formula>0</formula>
    </cfRule>
  </conditionalFormatting>
  <conditionalFormatting sqref="BD310">
    <cfRule type="cellIs" dxfId="5995" priority="6836" operator="equal">
      <formula>0</formula>
    </cfRule>
    <cfRule type="containsText" dxfId="5994" priority="6848" operator="containsText" text="接続契約解除">
      <formula>NOT(ISERROR(SEARCH("接続契約解除",BD310)))</formula>
    </cfRule>
    <cfRule type="containsText" dxfId="5993" priority="6849" operator="containsText" text="【譲渡済】">
      <formula>NOT(ISERROR(SEARCH("【譲渡済】",BD310)))</formula>
    </cfRule>
    <cfRule type="containsText" dxfId="5992" priority="6850" operator="containsText" text="【支払済】">
      <formula>NOT(ISERROR(SEARCH("【支払済】",BD310)))</formula>
    </cfRule>
  </conditionalFormatting>
  <conditionalFormatting sqref="AE310 AH310">
    <cfRule type="cellIs" dxfId="5991" priority="6845" operator="equal">
      <formula>0</formula>
    </cfRule>
    <cfRule type="containsText" dxfId="5990" priority="6846" operator="containsText" text="””">
      <formula>NOT(ISERROR(SEARCH("""""",AE310)))</formula>
    </cfRule>
    <cfRule type="cellIs" dxfId="5989" priority="6847" operator="lessThan">
      <formula>42583</formula>
    </cfRule>
  </conditionalFormatting>
  <conditionalFormatting sqref="BC310">
    <cfRule type="containsText" dxfId="5988" priority="6844" operator="containsText" text="賃借中">
      <formula>NOT(ISERROR(SEARCH("賃借中",BC310)))</formula>
    </cfRule>
  </conditionalFormatting>
  <conditionalFormatting sqref="BC310">
    <cfRule type="cellIs" dxfId="5987" priority="6843" operator="equal">
      <formula>0</formula>
    </cfRule>
  </conditionalFormatting>
  <conditionalFormatting sqref="Y310:AB310">
    <cfRule type="containsText" dxfId="5986" priority="6841" operator="containsText" text="賃借中">
      <formula>NOT(ISERROR(SEARCH("賃借中",Y310)))</formula>
    </cfRule>
    <cfRule type="containsText" dxfId="5985" priority="6842" operator="containsText" text="保有中">
      <formula>NOT(ISERROR(SEARCH("保有中",Y310)))</formula>
    </cfRule>
  </conditionalFormatting>
  <conditionalFormatting sqref="AC310">
    <cfRule type="containsText" dxfId="5984" priority="6837" operator="containsText" text="申込取消">
      <formula>NOT(ISERROR(SEARCH("申込取消",AC310)))</formula>
    </cfRule>
    <cfRule type="containsText" dxfId="5983" priority="6838" operator="containsText" text="接続契約解除">
      <formula>NOT(ISERROR(SEARCH("接続契約解除",AC310)))</formula>
    </cfRule>
    <cfRule type="containsText" dxfId="5982" priority="6839" operator="containsText" text="【譲渡済】">
      <formula>NOT(ISERROR(SEARCH("【譲渡済】",AC310)))</formula>
    </cfRule>
    <cfRule type="containsText" dxfId="5981" priority="6840" operator="containsText" text="【支払済】">
      <formula>NOT(ISERROR(SEARCH("【支払済】",AC310)))</formula>
    </cfRule>
  </conditionalFormatting>
  <conditionalFormatting sqref="AM303">
    <cfRule type="cellIs" dxfId="5980" priority="6835" operator="greaterThan">
      <formula>0</formula>
    </cfRule>
  </conditionalFormatting>
  <conditionalFormatting sqref="W303">
    <cfRule type="cellIs" dxfId="5979" priority="6834" operator="lessThan">
      <formula>5000001</formula>
    </cfRule>
  </conditionalFormatting>
  <conditionalFormatting sqref="BC303">
    <cfRule type="containsText" dxfId="5978" priority="6833" operator="containsText" text="保有中">
      <formula>NOT(ISERROR(SEARCH("保有中",BC303)))</formula>
    </cfRule>
  </conditionalFormatting>
  <conditionalFormatting sqref="AN303">
    <cfRule type="cellIs" dxfId="5977" priority="6832" operator="greaterThan">
      <formula>0</formula>
    </cfRule>
  </conditionalFormatting>
  <conditionalFormatting sqref="BD303">
    <cfRule type="cellIs" dxfId="5976" priority="6817" operator="equal">
      <formula>0</formula>
    </cfRule>
    <cfRule type="containsText" dxfId="5975" priority="6829" operator="containsText" text="接続契約解除">
      <formula>NOT(ISERROR(SEARCH("接続契約解除",BD303)))</formula>
    </cfRule>
    <cfRule type="containsText" dxfId="5974" priority="6830" operator="containsText" text="【譲渡済】">
      <formula>NOT(ISERROR(SEARCH("【譲渡済】",BD303)))</formula>
    </cfRule>
    <cfRule type="containsText" dxfId="5973" priority="6831" operator="containsText" text="【支払済】">
      <formula>NOT(ISERROR(SEARCH("【支払済】",BD303)))</formula>
    </cfRule>
  </conditionalFormatting>
  <conditionalFormatting sqref="AH303 AE303">
    <cfRule type="cellIs" dxfId="5972" priority="6826" operator="equal">
      <formula>0</formula>
    </cfRule>
    <cfRule type="containsText" dxfId="5971" priority="6827" operator="containsText" text="””">
      <formula>NOT(ISERROR(SEARCH("""""",AE303)))</formula>
    </cfRule>
    <cfRule type="cellIs" dxfId="5970" priority="6828" operator="lessThan">
      <formula>42583</formula>
    </cfRule>
  </conditionalFormatting>
  <conditionalFormatting sqref="BC303">
    <cfRule type="containsText" dxfId="5969" priority="6825" operator="containsText" text="賃借中">
      <formula>NOT(ISERROR(SEARCH("賃借中",BC303)))</formula>
    </cfRule>
  </conditionalFormatting>
  <conditionalFormatting sqref="BC303">
    <cfRule type="cellIs" dxfId="5968" priority="6824" operator="equal">
      <formula>0</formula>
    </cfRule>
  </conditionalFormatting>
  <conditionalFormatting sqref="Y303:AB303">
    <cfRule type="containsText" dxfId="5967" priority="6822" operator="containsText" text="賃借中">
      <formula>NOT(ISERROR(SEARCH("賃借中",Y303)))</formula>
    </cfRule>
    <cfRule type="containsText" dxfId="5966" priority="6823" operator="containsText" text="保有中">
      <formula>NOT(ISERROR(SEARCH("保有中",Y303)))</formula>
    </cfRule>
  </conditionalFormatting>
  <conditionalFormatting sqref="AC303">
    <cfRule type="containsText" dxfId="5965" priority="6818" operator="containsText" text="申込取消">
      <formula>NOT(ISERROR(SEARCH("申込取消",AC303)))</formula>
    </cfRule>
    <cfRule type="containsText" dxfId="5964" priority="6819" operator="containsText" text="接続契約解除">
      <formula>NOT(ISERROR(SEARCH("接続契約解除",AC303)))</formula>
    </cfRule>
    <cfRule type="containsText" dxfId="5963" priority="6820" operator="containsText" text="【譲渡済】">
      <formula>NOT(ISERROR(SEARCH("【譲渡済】",AC303)))</formula>
    </cfRule>
    <cfRule type="containsText" dxfId="5962" priority="6821" operator="containsText" text="【支払済】">
      <formula>NOT(ISERROR(SEARCH("【支払済】",AC303)))</formula>
    </cfRule>
  </conditionalFormatting>
  <conditionalFormatting sqref="AM302">
    <cfRule type="cellIs" dxfId="5961" priority="6816" operator="greaterThan">
      <formula>0</formula>
    </cfRule>
  </conditionalFormatting>
  <conditionalFormatting sqref="W302:X302">
    <cfRule type="cellIs" dxfId="5960" priority="6815" operator="lessThan">
      <formula>5000001</formula>
    </cfRule>
  </conditionalFormatting>
  <conditionalFormatting sqref="BC302">
    <cfRule type="containsText" dxfId="5959" priority="6814" operator="containsText" text="保有中">
      <formula>NOT(ISERROR(SEARCH("保有中",BC302)))</formula>
    </cfRule>
  </conditionalFormatting>
  <conditionalFormatting sqref="AN302">
    <cfRule type="cellIs" dxfId="5958" priority="6813" operator="greaterThan">
      <formula>0</formula>
    </cfRule>
  </conditionalFormatting>
  <conditionalFormatting sqref="BD302">
    <cfRule type="cellIs" dxfId="5957" priority="6798" operator="equal">
      <formula>0</formula>
    </cfRule>
    <cfRule type="containsText" dxfId="5956" priority="6810" operator="containsText" text="接続契約解除">
      <formula>NOT(ISERROR(SEARCH("接続契約解除",BD302)))</formula>
    </cfRule>
    <cfRule type="containsText" dxfId="5955" priority="6811" operator="containsText" text="【譲渡済】">
      <formula>NOT(ISERROR(SEARCH("【譲渡済】",BD302)))</formula>
    </cfRule>
    <cfRule type="containsText" dxfId="5954" priority="6812" operator="containsText" text="【支払済】">
      <formula>NOT(ISERROR(SEARCH("【支払済】",BD302)))</formula>
    </cfRule>
  </conditionalFormatting>
  <conditionalFormatting sqref="AH302 AE302">
    <cfRule type="cellIs" dxfId="5953" priority="6807" operator="equal">
      <formula>0</formula>
    </cfRule>
    <cfRule type="containsText" dxfId="5952" priority="6808" operator="containsText" text="””">
      <formula>NOT(ISERROR(SEARCH("""""",AE302)))</formula>
    </cfRule>
    <cfRule type="cellIs" dxfId="5951" priority="6809" operator="lessThan">
      <formula>42583</formula>
    </cfRule>
  </conditionalFormatting>
  <conditionalFormatting sqref="BC302">
    <cfRule type="containsText" dxfId="5950" priority="6806" operator="containsText" text="賃借中">
      <formula>NOT(ISERROR(SEARCH("賃借中",BC302)))</formula>
    </cfRule>
  </conditionalFormatting>
  <conditionalFormatting sqref="BC302">
    <cfRule type="cellIs" dxfId="5949" priority="6805" operator="equal">
      <formula>0</formula>
    </cfRule>
  </conditionalFormatting>
  <conditionalFormatting sqref="Y302:AB302">
    <cfRule type="containsText" dxfId="5948" priority="6803" operator="containsText" text="賃借中">
      <formula>NOT(ISERROR(SEARCH("賃借中",Y302)))</formula>
    </cfRule>
    <cfRule type="containsText" dxfId="5947" priority="6804" operator="containsText" text="保有中">
      <formula>NOT(ISERROR(SEARCH("保有中",Y302)))</formula>
    </cfRule>
  </conditionalFormatting>
  <conditionalFormatting sqref="AC302">
    <cfRule type="containsText" dxfId="5946" priority="6799" operator="containsText" text="申込取消">
      <formula>NOT(ISERROR(SEARCH("申込取消",AC302)))</formula>
    </cfRule>
    <cfRule type="containsText" dxfId="5945" priority="6800" operator="containsText" text="接続契約解除">
      <formula>NOT(ISERROR(SEARCH("接続契約解除",AC302)))</formula>
    </cfRule>
    <cfRule type="containsText" dxfId="5944" priority="6801" operator="containsText" text="【譲渡済】">
      <formula>NOT(ISERROR(SEARCH("【譲渡済】",AC302)))</formula>
    </cfRule>
    <cfRule type="containsText" dxfId="5943" priority="6802" operator="containsText" text="【支払済】">
      <formula>NOT(ISERROR(SEARCH("【支払済】",AC302)))</formula>
    </cfRule>
  </conditionalFormatting>
  <conditionalFormatting sqref="AM301">
    <cfRule type="cellIs" dxfId="5942" priority="6797" operator="greaterThan">
      <formula>0</formula>
    </cfRule>
  </conditionalFormatting>
  <conditionalFormatting sqref="W301:X301">
    <cfRule type="cellIs" dxfId="5941" priority="6796" operator="lessThan">
      <formula>5000001</formula>
    </cfRule>
  </conditionalFormatting>
  <conditionalFormatting sqref="BC301">
    <cfRule type="containsText" dxfId="5940" priority="6795" operator="containsText" text="保有中">
      <formula>NOT(ISERROR(SEARCH("保有中",BC301)))</formula>
    </cfRule>
  </conditionalFormatting>
  <conditionalFormatting sqref="AN301">
    <cfRule type="cellIs" dxfId="5939" priority="6794" operator="greaterThan">
      <formula>0</formula>
    </cfRule>
  </conditionalFormatting>
  <conditionalFormatting sqref="BD301">
    <cfRule type="cellIs" dxfId="5938" priority="6779" operator="equal">
      <formula>0</formula>
    </cfRule>
    <cfRule type="containsText" dxfId="5937" priority="6791" operator="containsText" text="接続契約解除">
      <formula>NOT(ISERROR(SEARCH("接続契約解除",BD301)))</formula>
    </cfRule>
    <cfRule type="containsText" dxfId="5936" priority="6792" operator="containsText" text="【譲渡済】">
      <formula>NOT(ISERROR(SEARCH("【譲渡済】",BD301)))</formula>
    </cfRule>
    <cfRule type="containsText" dxfId="5935" priority="6793" operator="containsText" text="【支払済】">
      <formula>NOT(ISERROR(SEARCH("【支払済】",BD301)))</formula>
    </cfRule>
  </conditionalFormatting>
  <conditionalFormatting sqref="AH301 AE301">
    <cfRule type="cellIs" dxfId="5934" priority="6788" operator="equal">
      <formula>0</formula>
    </cfRule>
    <cfRule type="containsText" dxfId="5933" priority="6789" operator="containsText" text="””">
      <formula>NOT(ISERROR(SEARCH("""""",AE301)))</formula>
    </cfRule>
    <cfRule type="cellIs" dxfId="5932" priority="6790" operator="lessThan">
      <formula>42583</formula>
    </cfRule>
  </conditionalFormatting>
  <conditionalFormatting sqref="BC301">
    <cfRule type="containsText" dxfId="5931" priority="6787" operator="containsText" text="賃借中">
      <formula>NOT(ISERROR(SEARCH("賃借中",BC301)))</formula>
    </cfRule>
  </conditionalFormatting>
  <conditionalFormatting sqref="BC301">
    <cfRule type="cellIs" dxfId="5930" priority="6786" operator="equal">
      <formula>0</formula>
    </cfRule>
  </conditionalFormatting>
  <conditionalFormatting sqref="Y301:AB301">
    <cfRule type="containsText" dxfId="5929" priority="6784" operator="containsText" text="賃借中">
      <formula>NOT(ISERROR(SEARCH("賃借中",Y301)))</formula>
    </cfRule>
    <cfRule type="containsText" dxfId="5928" priority="6785" operator="containsText" text="保有中">
      <formula>NOT(ISERROR(SEARCH("保有中",Y301)))</formula>
    </cfRule>
  </conditionalFormatting>
  <conditionalFormatting sqref="AC301">
    <cfRule type="containsText" dxfId="5927" priority="6780" operator="containsText" text="申込取消">
      <formula>NOT(ISERROR(SEARCH("申込取消",AC301)))</formula>
    </cfRule>
    <cfRule type="containsText" dxfId="5926" priority="6781" operator="containsText" text="接続契約解除">
      <formula>NOT(ISERROR(SEARCH("接続契約解除",AC301)))</formula>
    </cfRule>
    <cfRule type="containsText" dxfId="5925" priority="6782" operator="containsText" text="【譲渡済】">
      <formula>NOT(ISERROR(SEARCH("【譲渡済】",AC301)))</formula>
    </cfRule>
    <cfRule type="containsText" dxfId="5924" priority="6783" operator="containsText" text="【支払済】">
      <formula>NOT(ISERROR(SEARCH("【支払済】",AC301)))</formula>
    </cfRule>
  </conditionalFormatting>
  <conditionalFormatting sqref="AC1262">
    <cfRule type="containsText" dxfId="5923" priority="6775" operator="containsText" text="申込取消">
      <formula>NOT(ISERROR(SEARCH("申込取消",AC1262)))</formula>
    </cfRule>
    <cfRule type="containsText" dxfId="5922" priority="6776" operator="containsText" text="接続契約解除">
      <formula>NOT(ISERROR(SEARCH("接続契約解除",AC1262)))</formula>
    </cfRule>
    <cfRule type="containsText" dxfId="5921" priority="6777" operator="containsText" text="【譲渡済】">
      <formula>NOT(ISERROR(SEARCH("【譲渡済】",AC1262)))</formula>
    </cfRule>
    <cfRule type="containsText" dxfId="5920" priority="6778" operator="containsText" text="【支払済】">
      <formula>NOT(ISERROR(SEARCH("【支払済】",AC1262)))</formula>
    </cfRule>
  </conditionalFormatting>
  <conditionalFormatting sqref="AM1262">
    <cfRule type="cellIs" dxfId="5919" priority="6774" operator="greaterThan">
      <formula>0</formula>
    </cfRule>
  </conditionalFormatting>
  <conditionalFormatting sqref="W1262">
    <cfRule type="cellIs" dxfId="5918" priority="6773" operator="lessThan">
      <formula>5000001</formula>
    </cfRule>
  </conditionalFormatting>
  <conditionalFormatting sqref="BC1262">
    <cfRule type="containsText" dxfId="5917" priority="6772" operator="containsText" text="保有中">
      <formula>NOT(ISERROR(SEARCH("保有中",BC1262)))</formula>
    </cfRule>
  </conditionalFormatting>
  <conditionalFormatting sqref="AN1262">
    <cfRule type="cellIs" dxfId="5916" priority="6771" operator="greaterThan">
      <formula>0</formula>
    </cfRule>
  </conditionalFormatting>
  <conditionalFormatting sqref="BD1262">
    <cfRule type="cellIs" dxfId="5915" priority="6757" operator="equal">
      <formula>0</formula>
    </cfRule>
    <cfRule type="containsText" dxfId="5914" priority="6768" operator="containsText" text="接続契約解除">
      <formula>NOT(ISERROR(SEARCH("接続契約解除",BD1262)))</formula>
    </cfRule>
    <cfRule type="containsText" dxfId="5913" priority="6769" operator="containsText" text="【譲渡済】">
      <formula>NOT(ISERROR(SEARCH("【譲渡済】",BD1262)))</formula>
    </cfRule>
    <cfRule type="containsText" dxfId="5912" priority="6770" operator="containsText" text="【支払済】">
      <formula>NOT(ISERROR(SEARCH("【支払済】",BD1262)))</formula>
    </cfRule>
  </conditionalFormatting>
  <conditionalFormatting sqref="AE1262 AH1262">
    <cfRule type="cellIs" dxfId="5911" priority="6765" operator="equal">
      <formula>0</formula>
    </cfRule>
    <cfRule type="containsText" dxfId="5910" priority="6766" operator="containsText" text="””">
      <formula>NOT(ISERROR(SEARCH("""""",AE1262)))</formula>
    </cfRule>
    <cfRule type="cellIs" dxfId="5909" priority="6767" operator="lessThan">
      <formula>42583</formula>
    </cfRule>
  </conditionalFormatting>
  <conditionalFormatting sqref="BC1262">
    <cfRule type="containsText" dxfId="5908" priority="6761" operator="containsText" text="賃借中">
      <formula>NOT(ISERROR(SEARCH("賃借中",BC1262)))</formula>
    </cfRule>
  </conditionalFormatting>
  <conditionalFormatting sqref="BC1262">
    <cfRule type="cellIs" dxfId="5907" priority="6760" operator="equal">
      <formula>0</formula>
    </cfRule>
  </conditionalFormatting>
  <conditionalFormatting sqref="Y1262">
    <cfRule type="containsText" dxfId="5906" priority="6764" operator="containsText" text="保有中">
      <formula>NOT(ISERROR(SEARCH("保有中",Y1262)))</formula>
    </cfRule>
  </conditionalFormatting>
  <conditionalFormatting sqref="Y1262">
    <cfRule type="containsText" dxfId="5905" priority="6763" operator="containsText" text="賃借中">
      <formula>NOT(ISERROR(SEARCH("賃借中",Y1262)))</formula>
    </cfRule>
  </conditionalFormatting>
  <conditionalFormatting sqref="Y1262">
    <cfRule type="cellIs" dxfId="5904" priority="6762" operator="equal">
      <formula>0</formula>
    </cfRule>
  </conditionalFormatting>
  <conditionalFormatting sqref="Y1262">
    <cfRule type="containsText" dxfId="5903" priority="6758" operator="containsText" text="賃借中">
      <formula>NOT(ISERROR(SEARCH("賃借中",Y1262)))</formula>
    </cfRule>
    <cfRule type="containsText" dxfId="5902" priority="6759" operator="containsText" text="保有中">
      <formula>NOT(ISERROR(SEARCH("保有中",Y1262)))</formula>
    </cfRule>
  </conditionalFormatting>
  <conditionalFormatting sqref="X1262">
    <cfRule type="cellIs" dxfId="5901" priority="6756" operator="lessThan">
      <formula>5000001</formula>
    </cfRule>
  </conditionalFormatting>
  <conditionalFormatting sqref="AM1263">
    <cfRule type="cellIs" dxfId="5900" priority="6751" operator="greaterThan">
      <formula>0</formula>
    </cfRule>
  </conditionalFormatting>
  <conditionalFormatting sqref="W1263">
    <cfRule type="cellIs" dxfId="5899" priority="6750" operator="lessThan">
      <formula>5000001</formula>
    </cfRule>
  </conditionalFormatting>
  <conditionalFormatting sqref="BC1263">
    <cfRule type="containsText" dxfId="5898" priority="6749" operator="containsText" text="保有中">
      <formula>NOT(ISERROR(SEARCH("保有中",BC1263)))</formula>
    </cfRule>
  </conditionalFormatting>
  <conditionalFormatting sqref="AN1263">
    <cfRule type="cellIs" dxfId="5897" priority="6748" operator="greaterThan">
      <formula>0</formula>
    </cfRule>
  </conditionalFormatting>
  <conditionalFormatting sqref="BD1263">
    <cfRule type="cellIs" dxfId="5896" priority="6734" operator="equal">
      <formula>0</formula>
    </cfRule>
    <cfRule type="containsText" dxfId="5895" priority="6745" operator="containsText" text="接続契約解除">
      <formula>NOT(ISERROR(SEARCH("接続契約解除",BD1263)))</formula>
    </cfRule>
    <cfRule type="containsText" dxfId="5894" priority="6746" operator="containsText" text="【譲渡済】">
      <formula>NOT(ISERROR(SEARCH("【譲渡済】",BD1263)))</formula>
    </cfRule>
    <cfRule type="containsText" dxfId="5893" priority="6747" operator="containsText" text="【支払済】">
      <formula>NOT(ISERROR(SEARCH("【支払済】",BD1263)))</formula>
    </cfRule>
  </conditionalFormatting>
  <conditionalFormatting sqref="AE1263 AH1263">
    <cfRule type="cellIs" dxfId="5892" priority="6742" operator="equal">
      <formula>0</formula>
    </cfRule>
    <cfRule type="containsText" dxfId="5891" priority="6743" operator="containsText" text="””">
      <formula>NOT(ISERROR(SEARCH("""""",AE1263)))</formula>
    </cfRule>
    <cfRule type="cellIs" dxfId="5890" priority="6744" operator="lessThan">
      <formula>42583</formula>
    </cfRule>
  </conditionalFormatting>
  <conditionalFormatting sqref="BC1263">
    <cfRule type="containsText" dxfId="5889" priority="6738" operator="containsText" text="賃借中">
      <formula>NOT(ISERROR(SEARCH("賃借中",BC1263)))</formula>
    </cfRule>
  </conditionalFormatting>
  <conditionalFormatting sqref="BC1263">
    <cfRule type="cellIs" dxfId="5888" priority="6737" operator="equal">
      <formula>0</formula>
    </cfRule>
  </conditionalFormatting>
  <conditionalFormatting sqref="Y1263">
    <cfRule type="containsText" dxfId="5887" priority="6741" operator="containsText" text="保有中">
      <formula>NOT(ISERROR(SEARCH("保有中",Y1263)))</formula>
    </cfRule>
  </conditionalFormatting>
  <conditionalFormatting sqref="Y1263">
    <cfRule type="containsText" dxfId="5886" priority="6740" operator="containsText" text="賃借中">
      <formula>NOT(ISERROR(SEARCH("賃借中",Y1263)))</formula>
    </cfRule>
  </conditionalFormatting>
  <conditionalFormatting sqref="Y1263">
    <cfRule type="cellIs" dxfId="5885" priority="6739" operator="equal">
      <formula>0</formula>
    </cfRule>
  </conditionalFormatting>
  <conditionalFormatting sqref="Y1263">
    <cfRule type="containsText" dxfId="5884" priority="6735" operator="containsText" text="賃借中">
      <formula>NOT(ISERROR(SEARCH("賃借中",Y1263)))</formula>
    </cfRule>
    <cfRule type="containsText" dxfId="5883" priority="6736" operator="containsText" text="保有中">
      <formula>NOT(ISERROR(SEARCH("保有中",Y1263)))</formula>
    </cfRule>
  </conditionalFormatting>
  <conditionalFormatting sqref="X1263">
    <cfRule type="cellIs" dxfId="5882" priority="6733" operator="lessThan">
      <formula>5000001</formula>
    </cfRule>
  </conditionalFormatting>
  <conditionalFormatting sqref="AC1237">
    <cfRule type="containsText" dxfId="5881" priority="6729" operator="containsText" text="申込取消">
      <formula>NOT(ISERROR(SEARCH("申込取消",AC1237)))</formula>
    </cfRule>
    <cfRule type="containsText" dxfId="5880" priority="6730" operator="containsText" text="接続契約解除">
      <formula>NOT(ISERROR(SEARCH("接続契約解除",AC1237)))</formula>
    </cfRule>
    <cfRule type="containsText" dxfId="5879" priority="6731" operator="containsText" text="【譲渡済】">
      <formula>NOT(ISERROR(SEARCH("【譲渡済】",AC1237)))</formula>
    </cfRule>
    <cfRule type="containsText" dxfId="5878" priority="6732" operator="containsText" text="【支払済】">
      <formula>NOT(ISERROR(SEARCH("【支払済】",AC1237)))</formula>
    </cfRule>
  </conditionalFormatting>
  <conditionalFormatting sqref="AE1301">
    <cfRule type="cellIs" dxfId="5877" priority="6722" operator="equal">
      <formula>0</formula>
    </cfRule>
    <cfRule type="containsText" dxfId="5876" priority="6723" operator="containsText" text="””">
      <formula>NOT(ISERROR(SEARCH("""""",AE1301)))</formula>
    </cfRule>
    <cfRule type="cellIs" dxfId="5875" priority="6724" operator="lessThan">
      <formula>42583</formula>
    </cfRule>
  </conditionalFormatting>
  <conditionalFormatting sqref="AC1301">
    <cfRule type="containsText" dxfId="5874" priority="6718" operator="containsText" text="申込取消">
      <formula>NOT(ISERROR(SEARCH("申込取消",AC1301)))</formula>
    </cfRule>
    <cfRule type="containsText" dxfId="5873" priority="6719" operator="containsText" text="接続契約解除">
      <formula>NOT(ISERROR(SEARCH("接続契約解除",AC1301)))</formula>
    </cfRule>
    <cfRule type="containsText" dxfId="5872" priority="6720" operator="containsText" text="【譲渡済】">
      <formula>NOT(ISERROR(SEARCH("【譲渡済】",AC1301)))</formula>
    </cfRule>
    <cfRule type="containsText" dxfId="5871" priority="6721" operator="containsText" text="【支払済】">
      <formula>NOT(ISERROR(SEARCH("【支払済】",AC1301)))</formula>
    </cfRule>
  </conditionalFormatting>
  <conditionalFormatting sqref="AM1301">
    <cfRule type="cellIs" dxfId="5870" priority="6717" operator="greaterThan">
      <formula>0</formula>
    </cfRule>
  </conditionalFormatting>
  <conditionalFormatting sqref="W1301:X1301">
    <cfRule type="cellIs" dxfId="5869" priority="6716" operator="lessThan">
      <formula>5000001</formula>
    </cfRule>
  </conditionalFormatting>
  <conditionalFormatting sqref="AN1301">
    <cfRule type="cellIs" dxfId="5868" priority="6715" operator="greaterThan">
      <formula>0</formula>
    </cfRule>
  </conditionalFormatting>
  <conditionalFormatting sqref="BD1301">
    <cfRule type="cellIs" dxfId="5867" priority="6703" operator="equal">
      <formula>0</formula>
    </cfRule>
    <cfRule type="containsText" dxfId="5866" priority="6712" operator="containsText" text="接続契約解除">
      <formula>NOT(ISERROR(SEARCH("接続契約解除",BD1301)))</formula>
    </cfRule>
    <cfRule type="containsText" dxfId="5865" priority="6713" operator="containsText" text="【譲渡済】">
      <formula>NOT(ISERROR(SEARCH("【譲渡済】",BD1301)))</formula>
    </cfRule>
    <cfRule type="containsText" dxfId="5864" priority="6714" operator="containsText" text="【支払済】">
      <formula>NOT(ISERROR(SEARCH("【支払済】",BD1301)))</formula>
    </cfRule>
  </conditionalFormatting>
  <conditionalFormatting sqref="AH1301">
    <cfRule type="cellIs" dxfId="5863" priority="6709" operator="equal">
      <formula>0</formula>
    </cfRule>
    <cfRule type="containsText" dxfId="5862" priority="6710" operator="containsText" text="””">
      <formula>NOT(ISERROR(SEARCH("""""",AH1301)))</formula>
    </cfRule>
    <cfRule type="cellIs" dxfId="5861" priority="6711" operator="lessThan">
      <formula>42583</formula>
    </cfRule>
  </conditionalFormatting>
  <conditionalFormatting sqref="BC1301">
    <cfRule type="containsText" dxfId="5860" priority="6708" operator="containsText" text="保有中">
      <formula>NOT(ISERROR(SEARCH("保有中",BC1301)))</formula>
    </cfRule>
  </conditionalFormatting>
  <conditionalFormatting sqref="BC1301">
    <cfRule type="containsText" dxfId="5859" priority="6707" operator="containsText" text="賃借中">
      <formula>NOT(ISERROR(SEARCH("賃借中",BC1301)))</formula>
    </cfRule>
  </conditionalFormatting>
  <conditionalFormatting sqref="BC1301">
    <cfRule type="cellIs" dxfId="5858" priority="6706" operator="equal">
      <formula>0</formula>
    </cfRule>
  </conditionalFormatting>
  <conditionalFormatting sqref="Y1301">
    <cfRule type="containsText" dxfId="5857" priority="6704" operator="containsText" text="賃借中">
      <formula>NOT(ISERROR(SEARCH("賃借中",Y1301)))</formula>
    </cfRule>
    <cfRule type="containsText" dxfId="5856" priority="6705" operator="containsText" text="保有中">
      <formula>NOT(ISERROR(SEARCH("保有中",Y1301)))</formula>
    </cfRule>
  </conditionalFormatting>
  <conditionalFormatting sqref="AM1303">
    <cfRule type="cellIs" dxfId="5855" priority="6702" operator="greaterThan">
      <formula>0</formula>
    </cfRule>
  </conditionalFormatting>
  <conditionalFormatting sqref="AM1303">
    <cfRule type="cellIs" dxfId="5854" priority="6701" operator="greaterThan">
      <formula>0</formula>
    </cfRule>
  </conditionalFormatting>
  <conditionalFormatting sqref="W1303:X1303">
    <cfRule type="cellIs" dxfId="5853" priority="6700" operator="lessThan">
      <formula>5000001</formula>
    </cfRule>
  </conditionalFormatting>
  <conditionalFormatting sqref="BC1303">
    <cfRule type="containsText" dxfId="5852" priority="6699" operator="containsText" text="保有中">
      <formula>NOT(ISERROR(SEARCH("保有中",BC1303)))</formula>
    </cfRule>
  </conditionalFormatting>
  <conditionalFormatting sqref="AN1303">
    <cfRule type="cellIs" dxfId="5851" priority="6698" operator="greaterThan">
      <formula>0</formula>
    </cfRule>
  </conditionalFormatting>
  <conditionalFormatting sqref="BD1303">
    <cfRule type="cellIs" dxfId="5850" priority="6683" operator="equal">
      <formula>0</formula>
    </cfRule>
    <cfRule type="containsText" dxfId="5849" priority="6695" operator="containsText" text="接続契約解除">
      <formula>NOT(ISERROR(SEARCH("接続契約解除",BD1303)))</formula>
    </cfRule>
    <cfRule type="containsText" dxfId="5848" priority="6696" operator="containsText" text="【譲渡済】">
      <formula>NOT(ISERROR(SEARCH("【譲渡済】",BD1303)))</formula>
    </cfRule>
    <cfRule type="containsText" dxfId="5847" priority="6697" operator="containsText" text="【支払済】">
      <formula>NOT(ISERROR(SEARCH("【支払済】",BD1303)))</formula>
    </cfRule>
  </conditionalFormatting>
  <conditionalFormatting sqref="AE1303 AH1303">
    <cfRule type="cellIs" dxfId="5846" priority="6692" operator="equal">
      <formula>0</formula>
    </cfRule>
    <cfRule type="containsText" dxfId="5845" priority="6693" operator="containsText" text="””">
      <formula>NOT(ISERROR(SEARCH("""""",AE1303)))</formula>
    </cfRule>
    <cfRule type="cellIs" dxfId="5844" priority="6694" operator="lessThan">
      <formula>42583</formula>
    </cfRule>
  </conditionalFormatting>
  <conditionalFormatting sqref="BC1303">
    <cfRule type="containsText" dxfId="5843" priority="6691" operator="containsText" text="賃借中">
      <formula>NOT(ISERROR(SEARCH("賃借中",BC1303)))</formula>
    </cfRule>
  </conditionalFormatting>
  <conditionalFormatting sqref="BC1303">
    <cfRule type="cellIs" dxfId="5842" priority="6690" operator="equal">
      <formula>0</formula>
    </cfRule>
  </conditionalFormatting>
  <conditionalFormatting sqref="Y1303:AB1303">
    <cfRule type="containsText" dxfId="5841" priority="6688" operator="containsText" text="賃借中">
      <formula>NOT(ISERROR(SEARCH("賃借中",Y1303)))</formula>
    </cfRule>
    <cfRule type="containsText" dxfId="5840" priority="6689" operator="containsText" text="保有中">
      <formula>NOT(ISERROR(SEARCH("保有中",Y1303)))</formula>
    </cfRule>
  </conditionalFormatting>
  <conditionalFormatting sqref="AC1303">
    <cfRule type="containsText" dxfId="5839" priority="6684" operator="containsText" text="申込取消">
      <formula>NOT(ISERROR(SEARCH("申込取消",AC1303)))</formula>
    </cfRule>
    <cfRule type="containsText" dxfId="5838" priority="6685" operator="containsText" text="接続契約解除">
      <formula>NOT(ISERROR(SEARCH("接続契約解除",AC1303)))</formula>
    </cfRule>
    <cfRule type="containsText" dxfId="5837" priority="6686" operator="containsText" text="【譲渡済】">
      <formula>NOT(ISERROR(SEARCH("【譲渡済】",AC1303)))</formula>
    </cfRule>
    <cfRule type="containsText" dxfId="5836" priority="6687" operator="containsText" text="【支払済】">
      <formula>NOT(ISERROR(SEARCH("【支払済】",AC1303)))</formula>
    </cfRule>
  </conditionalFormatting>
  <conditionalFormatting sqref="AM1303">
    <cfRule type="cellIs" dxfId="5835" priority="6682" operator="greaterThan">
      <formula>0</formula>
    </cfRule>
  </conditionalFormatting>
  <conditionalFormatting sqref="W1303:X1303">
    <cfRule type="cellIs" dxfId="5834" priority="6681" operator="lessThan">
      <formula>5000001</formula>
    </cfRule>
  </conditionalFormatting>
  <conditionalFormatting sqref="BC1303">
    <cfRule type="containsText" dxfId="5833" priority="6680" operator="containsText" text="保有中">
      <formula>NOT(ISERROR(SEARCH("保有中",BC1303)))</formula>
    </cfRule>
  </conditionalFormatting>
  <conditionalFormatting sqref="AN1303">
    <cfRule type="cellIs" dxfId="5832" priority="6679" operator="greaterThan">
      <formula>0</formula>
    </cfRule>
  </conditionalFormatting>
  <conditionalFormatting sqref="BD1303">
    <cfRule type="cellIs" dxfId="5831" priority="6664" operator="equal">
      <formula>0</formula>
    </cfRule>
    <cfRule type="containsText" dxfId="5830" priority="6676" operator="containsText" text="接続契約解除">
      <formula>NOT(ISERROR(SEARCH("接続契約解除",BD1303)))</formula>
    </cfRule>
    <cfRule type="containsText" dxfId="5829" priority="6677" operator="containsText" text="【譲渡済】">
      <formula>NOT(ISERROR(SEARCH("【譲渡済】",BD1303)))</formula>
    </cfRule>
    <cfRule type="containsText" dxfId="5828" priority="6678" operator="containsText" text="【支払済】">
      <formula>NOT(ISERROR(SEARCH("【支払済】",BD1303)))</formula>
    </cfRule>
  </conditionalFormatting>
  <conditionalFormatting sqref="AE1303 AH1303">
    <cfRule type="cellIs" dxfId="5827" priority="6673" operator="equal">
      <formula>0</formula>
    </cfRule>
    <cfRule type="containsText" dxfId="5826" priority="6674" operator="containsText" text="””">
      <formula>NOT(ISERROR(SEARCH("""""",AE1303)))</formula>
    </cfRule>
    <cfRule type="cellIs" dxfId="5825" priority="6675" operator="lessThan">
      <formula>42583</formula>
    </cfRule>
  </conditionalFormatting>
  <conditionalFormatting sqref="BC1303">
    <cfRule type="containsText" dxfId="5824" priority="6672" operator="containsText" text="賃借中">
      <formula>NOT(ISERROR(SEARCH("賃借中",BC1303)))</formula>
    </cfRule>
  </conditionalFormatting>
  <conditionalFormatting sqref="BC1303">
    <cfRule type="cellIs" dxfId="5823" priority="6671" operator="equal">
      <formula>0</formula>
    </cfRule>
  </conditionalFormatting>
  <conditionalFormatting sqref="Y1303:AB1303">
    <cfRule type="containsText" dxfId="5822" priority="6669" operator="containsText" text="賃借中">
      <formula>NOT(ISERROR(SEARCH("賃借中",Y1303)))</formula>
    </cfRule>
    <cfRule type="containsText" dxfId="5821" priority="6670" operator="containsText" text="保有中">
      <formula>NOT(ISERROR(SEARCH("保有中",Y1303)))</formula>
    </cfRule>
  </conditionalFormatting>
  <conditionalFormatting sqref="AC1303">
    <cfRule type="containsText" dxfId="5820" priority="6665" operator="containsText" text="申込取消">
      <formula>NOT(ISERROR(SEARCH("申込取消",AC1303)))</formula>
    </cfRule>
    <cfRule type="containsText" dxfId="5819" priority="6666" operator="containsText" text="接続契約解除">
      <formula>NOT(ISERROR(SEARCH("接続契約解除",AC1303)))</formula>
    </cfRule>
    <cfRule type="containsText" dxfId="5818" priority="6667" operator="containsText" text="【譲渡済】">
      <formula>NOT(ISERROR(SEARCH("【譲渡済】",AC1303)))</formula>
    </cfRule>
    <cfRule type="containsText" dxfId="5817" priority="6668" operator="containsText" text="【支払済】">
      <formula>NOT(ISERROR(SEARCH("【支払済】",AC1303)))</formula>
    </cfRule>
  </conditionalFormatting>
  <conditionalFormatting sqref="AM1305">
    <cfRule type="cellIs" dxfId="5816" priority="6663" operator="greaterThan">
      <formula>0</formula>
    </cfRule>
  </conditionalFormatting>
  <conditionalFormatting sqref="W1305:X1305">
    <cfRule type="cellIs" dxfId="5815" priority="6662" operator="lessThan">
      <formula>5000001</formula>
    </cfRule>
  </conditionalFormatting>
  <conditionalFormatting sqref="BC1305">
    <cfRule type="containsText" dxfId="5814" priority="6661" operator="containsText" text="保有中">
      <formula>NOT(ISERROR(SEARCH("保有中",BC1305)))</formula>
    </cfRule>
  </conditionalFormatting>
  <conditionalFormatting sqref="AN1305">
    <cfRule type="cellIs" dxfId="5813" priority="6660" operator="greaterThan">
      <formula>0</formula>
    </cfRule>
  </conditionalFormatting>
  <conditionalFormatting sqref="BD1305">
    <cfRule type="cellIs" dxfId="5812" priority="6645" operator="equal">
      <formula>0</formula>
    </cfRule>
    <cfRule type="containsText" dxfId="5811" priority="6657" operator="containsText" text="接続契約解除">
      <formula>NOT(ISERROR(SEARCH("接続契約解除",BD1305)))</formula>
    </cfRule>
    <cfRule type="containsText" dxfId="5810" priority="6658" operator="containsText" text="【譲渡済】">
      <formula>NOT(ISERROR(SEARCH("【譲渡済】",BD1305)))</formula>
    </cfRule>
    <cfRule type="containsText" dxfId="5809" priority="6659" operator="containsText" text="【支払済】">
      <formula>NOT(ISERROR(SEARCH("【支払済】",BD1305)))</formula>
    </cfRule>
  </conditionalFormatting>
  <conditionalFormatting sqref="AH1305 AE1305">
    <cfRule type="cellIs" dxfId="5808" priority="6654" operator="equal">
      <formula>0</formula>
    </cfRule>
    <cfRule type="containsText" dxfId="5807" priority="6655" operator="containsText" text="””">
      <formula>NOT(ISERROR(SEARCH("""""",AE1305)))</formula>
    </cfRule>
    <cfRule type="cellIs" dxfId="5806" priority="6656" operator="lessThan">
      <formula>42583</formula>
    </cfRule>
  </conditionalFormatting>
  <conditionalFormatting sqref="BC1305">
    <cfRule type="containsText" dxfId="5805" priority="6653" operator="containsText" text="賃借中">
      <formula>NOT(ISERROR(SEARCH("賃借中",BC1305)))</formula>
    </cfRule>
  </conditionalFormatting>
  <conditionalFormatting sqref="BC1305">
    <cfRule type="cellIs" dxfId="5804" priority="6652" operator="equal">
      <formula>0</formula>
    </cfRule>
  </conditionalFormatting>
  <conditionalFormatting sqref="Y1305:AB1305">
    <cfRule type="containsText" dxfId="5803" priority="6650" operator="containsText" text="賃借中">
      <formula>NOT(ISERROR(SEARCH("賃借中",Y1305)))</formula>
    </cfRule>
    <cfRule type="containsText" dxfId="5802" priority="6651" operator="containsText" text="保有中">
      <formula>NOT(ISERROR(SEARCH("保有中",Y1305)))</formula>
    </cfRule>
  </conditionalFormatting>
  <conditionalFormatting sqref="X861:X862">
    <cfRule type="cellIs" dxfId="5801" priority="6644" operator="lessThan">
      <formula>5000001</formula>
    </cfRule>
  </conditionalFormatting>
  <conditionalFormatting sqref="X186:X191">
    <cfRule type="cellIs" dxfId="5800" priority="6643" operator="lessThan">
      <formula>5000001</formula>
    </cfRule>
  </conditionalFormatting>
  <conditionalFormatting sqref="AC1294">
    <cfRule type="containsText" dxfId="5799" priority="6639" operator="containsText" text="申込取消">
      <formula>NOT(ISERROR(SEARCH("申込取消",AC1294)))</formula>
    </cfRule>
    <cfRule type="containsText" dxfId="5798" priority="6640" operator="containsText" text="接続契約解除">
      <formula>NOT(ISERROR(SEARCH("接続契約解除",AC1294)))</formula>
    </cfRule>
    <cfRule type="containsText" dxfId="5797" priority="6641" operator="containsText" text="【譲渡済】">
      <formula>NOT(ISERROR(SEARCH("【譲渡済】",AC1294)))</formula>
    </cfRule>
    <cfRule type="containsText" dxfId="5796" priority="6642" operator="containsText" text="【支払済】">
      <formula>NOT(ISERROR(SEARCH("【支払済】",AC1294)))</formula>
    </cfRule>
  </conditionalFormatting>
  <conditionalFormatting sqref="AM1294">
    <cfRule type="cellIs" dxfId="5795" priority="6638" operator="greaterThan">
      <formula>0</formula>
    </cfRule>
  </conditionalFormatting>
  <conditionalFormatting sqref="W1294:X1294">
    <cfRule type="cellIs" dxfId="5794" priority="6637" operator="lessThan">
      <formula>5000001</formula>
    </cfRule>
  </conditionalFormatting>
  <conditionalFormatting sqref="AN1294">
    <cfRule type="cellIs" dxfId="5793" priority="6636" operator="greaterThan">
      <formula>0</formula>
    </cfRule>
  </conditionalFormatting>
  <conditionalFormatting sqref="BD1294">
    <cfRule type="cellIs" dxfId="5792" priority="6624" operator="equal">
      <formula>0</formula>
    </cfRule>
    <cfRule type="containsText" dxfId="5791" priority="6633" operator="containsText" text="接続契約解除">
      <formula>NOT(ISERROR(SEARCH("接続契約解除",BD1294)))</formula>
    </cfRule>
    <cfRule type="containsText" dxfId="5790" priority="6634" operator="containsText" text="【譲渡済】">
      <formula>NOT(ISERROR(SEARCH("【譲渡済】",BD1294)))</formula>
    </cfRule>
    <cfRule type="containsText" dxfId="5789" priority="6635" operator="containsText" text="【支払済】">
      <formula>NOT(ISERROR(SEARCH("【支払済】",BD1294)))</formula>
    </cfRule>
  </conditionalFormatting>
  <conditionalFormatting sqref="AH1294 AE1294">
    <cfRule type="cellIs" dxfId="5788" priority="6630" operator="equal">
      <formula>0</formula>
    </cfRule>
    <cfRule type="containsText" dxfId="5787" priority="6631" operator="containsText" text="””">
      <formula>NOT(ISERROR(SEARCH("""""",AE1294)))</formula>
    </cfRule>
    <cfRule type="cellIs" dxfId="5786" priority="6632" operator="lessThan">
      <formula>42583</formula>
    </cfRule>
  </conditionalFormatting>
  <conditionalFormatting sqref="BC1294">
    <cfRule type="containsText" dxfId="5785" priority="6629" operator="containsText" text="保有中">
      <formula>NOT(ISERROR(SEARCH("保有中",BC1294)))</formula>
    </cfRule>
  </conditionalFormatting>
  <conditionalFormatting sqref="BC1294">
    <cfRule type="containsText" dxfId="5784" priority="6628" operator="containsText" text="賃借中">
      <formula>NOT(ISERROR(SEARCH("賃借中",BC1294)))</formula>
    </cfRule>
  </conditionalFormatting>
  <conditionalFormatting sqref="BC1294">
    <cfRule type="cellIs" dxfId="5783" priority="6627" operator="equal">
      <formula>0</formula>
    </cfRule>
  </conditionalFormatting>
  <conditionalFormatting sqref="Y1294">
    <cfRule type="containsText" dxfId="5782" priority="6625" operator="containsText" text="賃借中">
      <formula>NOT(ISERROR(SEARCH("賃借中",Y1294)))</formula>
    </cfRule>
    <cfRule type="containsText" dxfId="5781" priority="6626" operator="containsText" text="保有中">
      <formula>NOT(ISERROR(SEARCH("保有中",Y1294)))</formula>
    </cfRule>
  </conditionalFormatting>
  <conditionalFormatting sqref="AM1076">
    <cfRule type="cellIs" dxfId="5780" priority="6623" operator="greaterThan">
      <formula>0</formula>
    </cfRule>
  </conditionalFormatting>
  <conditionalFormatting sqref="W1076:X1076">
    <cfRule type="cellIs" dxfId="5779" priority="6622" operator="lessThan">
      <formula>5000001</formula>
    </cfRule>
  </conditionalFormatting>
  <conditionalFormatting sqref="BC1076">
    <cfRule type="containsText" dxfId="5778" priority="6621" operator="containsText" text="保有中">
      <formula>NOT(ISERROR(SEARCH("保有中",BC1076)))</formula>
    </cfRule>
  </conditionalFormatting>
  <conditionalFormatting sqref="AN1076">
    <cfRule type="cellIs" dxfId="5777" priority="6620" operator="greaterThan">
      <formula>0</formula>
    </cfRule>
  </conditionalFormatting>
  <conditionalFormatting sqref="BD1076">
    <cfRule type="cellIs" dxfId="5776" priority="6605" operator="equal">
      <formula>0</formula>
    </cfRule>
    <cfRule type="containsText" dxfId="5775" priority="6617" operator="containsText" text="接続契約解除">
      <formula>NOT(ISERROR(SEARCH("接続契約解除",BD1076)))</formula>
    </cfRule>
    <cfRule type="containsText" dxfId="5774" priority="6618" operator="containsText" text="【譲渡済】">
      <formula>NOT(ISERROR(SEARCH("【譲渡済】",BD1076)))</formula>
    </cfRule>
    <cfRule type="containsText" dxfId="5773" priority="6619" operator="containsText" text="【支払済】">
      <formula>NOT(ISERROR(SEARCH("【支払済】",BD1076)))</formula>
    </cfRule>
  </conditionalFormatting>
  <conditionalFormatting sqref="AE1076 AH1076">
    <cfRule type="cellIs" dxfId="5772" priority="6614" operator="equal">
      <formula>0</formula>
    </cfRule>
    <cfRule type="containsText" dxfId="5771" priority="6615" operator="containsText" text="””">
      <formula>NOT(ISERROR(SEARCH("""""",AE1076)))</formula>
    </cfRule>
    <cfRule type="cellIs" dxfId="5770" priority="6616" operator="lessThan">
      <formula>42583</formula>
    </cfRule>
  </conditionalFormatting>
  <conditionalFormatting sqref="BC1076">
    <cfRule type="containsText" dxfId="5769" priority="6613" operator="containsText" text="賃借中">
      <formula>NOT(ISERROR(SEARCH("賃借中",BC1076)))</formula>
    </cfRule>
  </conditionalFormatting>
  <conditionalFormatting sqref="BC1076">
    <cfRule type="cellIs" dxfId="5768" priority="6612" operator="equal">
      <formula>0</formula>
    </cfRule>
  </conditionalFormatting>
  <conditionalFormatting sqref="Y1076:AB1076">
    <cfRule type="containsText" dxfId="5767" priority="6610" operator="containsText" text="賃借中">
      <formula>NOT(ISERROR(SEARCH("賃借中",Y1076)))</formula>
    </cfRule>
    <cfRule type="containsText" dxfId="5766" priority="6611" operator="containsText" text="保有中">
      <formula>NOT(ISERROR(SEARCH("保有中",Y1076)))</formula>
    </cfRule>
  </conditionalFormatting>
  <conditionalFormatting sqref="AC1076">
    <cfRule type="containsText" dxfId="5765" priority="6606" operator="containsText" text="申込取消">
      <formula>NOT(ISERROR(SEARCH("申込取消",AC1076)))</formula>
    </cfRule>
    <cfRule type="containsText" dxfId="5764" priority="6607" operator="containsText" text="接続契約解除">
      <formula>NOT(ISERROR(SEARCH("接続契約解除",AC1076)))</formula>
    </cfRule>
    <cfRule type="containsText" dxfId="5763" priority="6608" operator="containsText" text="【譲渡済】">
      <formula>NOT(ISERROR(SEARCH("【譲渡済】",AC1076)))</formula>
    </cfRule>
    <cfRule type="containsText" dxfId="5762" priority="6609" operator="containsText" text="【支払済】">
      <formula>NOT(ISERROR(SEARCH("【支払済】",AC1076)))</formula>
    </cfRule>
  </conditionalFormatting>
  <conditionalFormatting sqref="AM1069">
    <cfRule type="cellIs" dxfId="5761" priority="6604" operator="greaterThan">
      <formula>0</formula>
    </cfRule>
  </conditionalFormatting>
  <conditionalFormatting sqref="W1069:X1069">
    <cfRule type="cellIs" dxfId="5760" priority="6603" operator="lessThan">
      <formula>5000001</formula>
    </cfRule>
  </conditionalFormatting>
  <conditionalFormatting sqref="BC1069">
    <cfRule type="containsText" dxfId="5759" priority="6602" operator="containsText" text="保有中">
      <formula>NOT(ISERROR(SEARCH("保有中",BC1069)))</formula>
    </cfRule>
  </conditionalFormatting>
  <conditionalFormatting sqref="AN1069">
    <cfRule type="cellIs" dxfId="5758" priority="6601" operator="greaterThan">
      <formula>0</formula>
    </cfRule>
  </conditionalFormatting>
  <conditionalFormatting sqref="BD1069">
    <cfRule type="cellIs" dxfId="5757" priority="6586" operator="equal">
      <formula>0</formula>
    </cfRule>
    <cfRule type="containsText" dxfId="5756" priority="6598" operator="containsText" text="接続契約解除">
      <formula>NOT(ISERROR(SEARCH("接続契約解除",BD1069)))</formula>
    </cfRule>
    <cfRule type="containsText" dxfId="5755" priority="6599" operator="containsText" text="【譲渡済】">
      <formula>NOT(ISERROR(SEARCH("【譲渡済】",BD1069)))</formula>
    </cfRule>
    <cfRule type="containsText" dxfId="5754" priority="6600" operator="containsText" text="【支払済】">
      <formula>NOT(ISERROR(SEARCH("【支払済】",BD1069)))</formula>
    </cfRule>
  </conditionalFormatting>
  <conditionalFormatting sqref="AE1069 AH1069">
    <cfRule type="cellIs" dxfId="5753" priority="6595" operator="equal">
      <formula>0</formula>
    </cfRule>
    <cfRule type="containsText" dxfId="5752" priority="6596" operator="containsText" text="””">
      <formula>NOT(ISERROR(SEARCH("""""",AE1069)))</formula>
    </cfRule>
    <cfRule type="cellIs" dxfId="5751" priority="6597" operator="lessThan">
      <formula>42583</formula>
    </cfRule>
  </conditionalFormatting>
  <conditionalFormatting sqref="BC1069">
    <cfRule type="containsText" dxfId="5750" priority="6594" operator="containsText" text="賃借中">
      <formula>NOT(ISERROR(SEARCH("賃借中",BC1069)))</formula>
    </cfRule>
  </conditionalFormatting>
  <conditionalFormatting sqref="BC1069">
    <cfRule type="cellIs" dxfId="5749" priority="6593" operator="equal">
      <formula>0</formula>
    </cfRule>
  </conditionalFormatting>
  <conditionalFormatting sqref="Y1069:AB1069">
    <cfRule type="containsText" dxfId="5748" priority="6591" operator="containsText" text="賃借中">
      <formula>NOT(ISERROR(SEARCH("賃借中",Y1069)))</formula>
    </cfRule>
    <cfRule type="containsText" dxfId="5747" priority="6592" operator="containsText" text="保有中">
      <formula>NOT(ISERROR(SEARCH("保有中",Y1069)))</formula>
    </cfRule>
  </conditionalFormatting>
  <conditionalFormatting sqref="AC1069">
    <cfRule type="containsText" dxfId="5746" priority="6587" operator="containsText" text="申込取消">
      <formula>NOT(ISERROR(SEARCH("申込取消",AC1069)))</formula>
    </cfRule>
    <cfRule type="containsText" dxfId="5745" priority="6588" operator="containsText" text="接続契約解除">
      <formula>NOT(ISERROR(SEARCH("接続契約解除",AC1069)))</formula>
    </cfRule>
    <cfRule type="containsText" dxfId="5744" priority="6589" operator="containsText" text="【譲渡済】">
      <formula>NOT(ISERROR(SEARCH("【譲渡済】",AC1069)))</formula>
    </cfRule>
    <cfRule type="containsText" dxfId="5743" priority="6590" operator="containsText" text="【支払済】">
      <formula>NOT(ISERROR(SEARCH("【支払済】",AC1069)))</formula>
    </cfRule>
  </conditionalFormatting>
  <conditionalFormatting sqref="AC1071">
    <cfRule type="containsText" dxfId="5742" priority="6582" operator="containsText" text="申込取消">
      <formula>NOT(ISERROR(SEARCH("申込取消",AC1071)))</formula>
    </cfRule>
    <cfRule type="containsText" dxfId="5741" priority="6583" operator="containsText" text="接続契約解除">
      <formula>NOT(ISERROR(SEARCH("接続契約解除",AC1071)))</formula>
    </cfRule>
    <cfRule type="containsText" dxfId="5740" priority="6584" operator="containsText" text="【譲渡済】">
      <formula>NOT(ISERROR(SEARCH("【譲渡済】",AC1071)))</formula>
    </cfRule>
    <cfRule type="containsText" dxfId="5739" priority="6585" operator="containsText" text="【支払済】">
      <formula>NOT(ISERROR(SEARCH("【支払済】",AC1071)))</formula>
    </cfRule>
  </conditionalFormatting>
  <conditionalFormatting sqref="AM1070">
    <cfRule type="cellIs" dxfId="5738" priority="6581" operator="greaterThan">
      <formula>0</formula>
    </cfRule>
  </conditionalFormatting>
  <conditionalFormatting sqref="W1070:X1070">
    <cfRule type="cellIs" dxfId="5737" priority="6580" operator="lessThan">
      <formula>5000001</formula>
    </cfRule>
  </conditionalFormatting>
  <conditionalFormatting sqref="BC1070">
    <cfRule type="containsText" dxfId="5736" priority="6579" operator="containsText" text="保有中">
      <formula>NOT(ISERROR(SEARCH("保有中",BC1070)))</formula>
    </cfRule>
  </conditionalFormatting>
  <conditionalFormatting sqref="AN1070">
    <cfRule type="cellIs" dxfId="5735" priority="6578" operator="greaterThan">
      <formula>0</formula>
    </cfRule>
  </conditionalFormatting>
  <conditionalFormatting sqref="BD1070">
    <cfRule type="cellIs" dxfId="5734" priority="6563" operator="equal">
      <formula>0</formula>
    </cfRule>
    <cfRule type="containsText" dxfId="5733" priority="6575" operator="containsText" text="接続契約解除">
      <formula>NOT(ISERROR(SEARCH("接続契約解除",BD1070)))</formula>
    </cfRule>
    <cfRule type="containsText" dxfId="5732" priority="6576" operator="containsText" text="【譲渡済】">
      <formula>NOT(ISERROR(SEARCH("【譲渡済】",BD1070)))</formula>
    </cfRule>
    <cfRule type="containsText" dxfId="5731" priority="6577" operator="containsText" text="【支払済】">
      <formula>NOT(ISERROR(SEARCH("【支払済】",BD1070)))</formula>
    </cfRule>
  </conditionalFormatting>
  <conditionalFormatting sqref="AE1070 AH1070">
    <cfRule type="cellIs" dxfId="5730" priority="6572" operator="equal">
      <formula>0</formula>
    </cfRule>
    <cfRule type="containsText" dxfId="5729" priority="6573" operator="containsText" text="””">
      <formula>NOT(ISERROR(SEARCH("""""",AE1070)))</formula>
    </cfRule>
    <cfRule type="cellIs" dxfId="5728" priority="6574" operator="lessThan">
      <formula>42583</formula>
    </cfRule>
  </conditionalFormatting>
  <conditionalFormatting sqref="BC1070">
    <cfRule type="containsText" dxfId="5727" priority="6571" operator="containsText" text="賃借中">
      <formula>NOT(ISERROR(SEARCH("賃借中",BC1070)))</formula>
    </cfRule>
  </conditionalFormatting>
  <conditionalFormatting sqref="BC1070">
    <cfRule type="cellIs" dxfId="5726" priority="6570" operator="equal">
      <formula>0</formula>
    </cfRule>
  </conditionalFormatting>
  <conditionalFormatting sqref="Y1070:AB1070">
    <cfRule type="containsText" dxfId="5725" priority="6568" operator="containsText" text="賃借中">
      <formula>NOT(ISERROR(SEARCH("賃借中",Y1070)))</formula>
    </cfRule>
    <cfRule type="containsText" dxfId="5724" priority="6569" operator="containsText" text="保有中">
      <formula>NOT(ISERROR(SEARCH("保有中",Y1070)))</formula>
    </cfRule>
  </conditionalFormatting>
  <conditionalFormatting sqref="AC1070">
    <cfRule type="containsText" dxfId="5723" priority="6564" operator="containsText" text="申込取消">
      <formula>NOT(ISERROR(SEARCH("申込取消",AC1070)))</formula>
    </cfRule>
    <cfRule type="containsText" dxfId="5722" priority="6565" operator="containsText" text="接続契約解除">
      <formula>NOT(ISERROR(SEARCH("接続契約解除",AC1070)))</formula>
    </cfRule>
    <cfRule type="containsText" dxfId="5721" priority="6566" operator="containsText" text="【譲渡済】">
      <formula>NOT(ISERROR(SEARCH("【譲渡済】",AC1070)))</formula>
    </cfRule>
    <cfRule type="containsText" dxfId="5720" priority="6567" operator="containsText" text="【支払済】">
      <formula>NOT(ISERROR(SEARCH("【支払済】",AC1070)))</formula>
    </cfRule>
  </conditionalFormatting>
  <conditionalFormatting sqref="AM1077">
    <cfRule type="cellIs" dxfId="5719" priority="6562" operator="greaterThan">
      <formula>0</formula>
    </cfRule>
  </conditionalFormatting>
  <conditionalFormatting sqref="W1077">
    <cfRule type="cellIs" dxfId="5718" priority="6561" operator="lessThan">
      <formula>5000001</formula>
    </cfRule>
  </conditionalFormatting>
  <conditionalFormatting sqref="BC1077">
    <cfRule type="containsText" dxfId="5717" priority="6560" operator="containsText" text="保有中">
      <formula>NOT(ISERROR(SEARCH("保有中",BC1077)))</formula>
    </cfRule>
  </conditionalFormatting>
  <conditionalFormatting sqref="AN1077">
    <cfRule type="cellIs" dxfId="5716" priority="6559" operator="greaterThan">
      <formula>0</formula>
    </cfRule>
  </conditionalFormatting>
  <conditionalFormatting sqref="BD1077">
    <cfRule type="cellIs" dxfId="5715" priority="6544" operator="equal">
      <formula>0</formula>
    </cfRule>
    <cfRule type="containsText" dxfId="5714" priority="6556" operator="containsText" text="接続契約解除">
      <formula>NOT(ISERROR(SEARCH("接続契約解除",BD1077)))</formula>
    </cfRule>
    <cfRule type="containsText" dxfId="5713" priority="6557" operator="containsText" text="【譲渡済】">
      <formula>NOT(ISERROR(SEARCH("【譲渡済】",BD1077)))</formula>
    </cfRule>
    <cfRule type="containsText" dxfId="5712" priority="6558" operator="containsText" text="【支払済】">
      <formula>NOT(ISERROR(SEARCH("【支払済】",BD1077)))</formula>
    </cfRule>
  </conditionalFormatting>
  <conditionalFormatting sqref="AE1077 AH1077">
    <cfRule type="cellIs" dxfId="5711" priority="6553" operator="equal">
      <formula>0</formula>
    </cfRule>
    <cfRule type="containsText" dxfId="5710" priority="6554" operator="containsText" text="””">
      <formula>NOT(ISERROR(SEARCH("""""",AE1077)))</formula>
    </cfRule>
    <cfRule type="cellIs" dxfId="5709" priority="6555" operator="lessThan">
      <formula>42583</formula>
    </cfRule>
  </conditionalFormatting>
  <conditionalFormatting sqref="BC1077">
    <cfRule type="containsText" dxfId="5708" priority="6552" operator="containsText" text="賃借中">
      <formula>NOT(ISERROR(SEARCH("賃借中",BC1077)))</formula>
    </cfRule>
  </conditionalFormatting>
  <conditionalFormatting sqref="BC1077">
    <cfRule type="cellIs" dxfId="5707" priority="6551" operator="equal">
      <formula>0</formula>
    </cfRule>
  </conditionalFormatting>
  <conditionalFormatting sqref="Y1077:AB1077">
    <cfRule type="containsText" dxfId="5706" priority="6549" operator="containsText" text="賃借中">
      <formula>NOT(ISERROR(SEARCH("賃借中",Y1077)))</formula>
    </cfRule>
    <cfRule type="containsText" dxfId="5705" priority="6550" operator="containsText" text="保有中">
      <formula>NOT(ISERROR(SEARCH("保有中",Y1077)))</formula>
    </cfRule>
  </conditionalFormatting>
  <conditionalFormatting sqref="AC1077">
    <cfRule type="containsText" dxfId="5704" priority="6545" operator="containsText" text="申込取消">
      <formula>NOT(ISERROR(SEARCH("申込取消",AC1077)))</formula>
    </cfRule>
    <cfRule type="containsText" dxfId="5703" priority="6546" operator="containsText" text="接続契約解除">
      <formula>NOT(ISERROR(SEARCH("接続契約解除",AC1077)))</formula>
    </cfRule>
    <cfRule type="containsText" dxfId="5702" priority="6547" operator="containsText" text="【譲渡済】">
      <formula>NOT(ISERROR(SEARCH("【譲渡済】",AC1077)))</formula>
    </cfRule>
    <cfRule type="containsText" dxfId="5701" priority="6548" operator="containsText" text="【支払済】">
      <formula>NOT(ISERROR(SEARCH("【支払済】",AC1077)))</formula>
    </cfRule>
  </conditionalFormatting>
  <conditionalFormatting sqref="AM655">
    <cfRule type="cellIs" dxfId="5700" priority="6543" operator="greaterThan">
      <formula>0</formula>
    </cfRule>
  </conditionalFormatting>
  <conditionalFormatting sqref="AM655">
    <cfRule type="cellIs" dxfId="5699" priority="6542" operator="greaterThan">
      <formula>0</formula>
    </cfRule>
  </conditionalFormatting>
  <conditionalFormatting sqref="W655:X655">
    <cfRule type="cellIs" dxfId="5698" priority="6541" operator="lessThan">
      <formula>5000001</formula>
    </cfRule>
  </conditionalFormatting>
  <conditionalFormatting sqref="AN655">
    <cfRule type="cellIs" dxfId="5697" priority="6540" operator="greaterThan">
      <formula>0</formula>
    </cfRule>
  </conditionalFormatting>
  <conditionalFormatting sqref="BD655">
    <cfRule type="cellIs" dxfId="5696" priority="6519" operator="equal">
      <formula>0</formula>
    </cfRule>
    <cfRule type="containsText" dxfId="5695" priority="6537" operator="containsText" text="接続契約解除">
      <formula>NOT(ISERROR(SEARCH("接続契約解除",BD655)))</formula>
    </cfRule>
    <cfRule type="containsText" dxfId="5694" priority="6538" operator="containsText" text="【譲渡済】">
      <formula>NOT(ISERROR(SEARCH("【譲渡済】",BD655)))</formula>
    </cfRule>
    <cfRule type="containsText" dxfId="5693" priority="6539" operator="containsText" text="【支払済】">
      <formula>NOT(ISERROR(SEARCH("【支払済】",BD655)))</formula>
    </cfRule>
  </conditionalFormatting>
  <conditionalFormatting sqref="AE655 AH655">
    <cfRule type="cellIs" dxfId="5692" priority="6534" operator="equal">
      <formula>0</formula>
    </cfRule>
    <cfRule type="containsText" dxfId="5691" priority="6535" operator="containsText" text="””">
      <formula>NOT(ISERROR(SEARCH("""""",AE655)))</formula>
    </cfRule>
    <cfRule type="cellIs" dxfId="5690" priority="6536" operator="lessThan">
      <formula>42583</formula>
    </cfRule>
  </conditionalFormatting>
  <conditionalFormatting sqref="Y655">
    <cfRule type="containsBlanks" dxfId="5689" priority="6532">
      <formula>LEN(TRIM(Y655))=0</formula>
    </cfRule>
    <cfRule type="cellIs" dxfId="5688" priority="6533" operator="lessThan">
      <formula>42583</formula>
    </cfRule>
  </conditionalFormatting>
  <conditionalFormatting sqref="Y655">
    <cfRule type="cellIs" dxfId="5687" priority="6531" operator="equal">
      <formula>0</formula>
    </cfRule>
  </conditionalFormatting>
  <conditionalFormatting sqref="BC655">
    <cfRule type="containsText" dxfId="5686" priority="6530" operator="containsText" text="保有中">
      <formula>NOT(ISERROR(SEARCH("保有中",BC655)))</formula>
    </cfRule>
  </conditionalFormatting>
  <conditionalFormatting sqref="BC655">
    <cfRule type="containsText" dxfId="5685" priority="6529" operator="containsText" text="賃借中">
      <formula>NOT(ISERROR(SEARCH("賃借中",BC655)))</formula>
    </cfRule>
  </conditionalFormatting>
  <conditionalFormatting sqref="BC655">
    <cfRule type="containsBlanks" dxfId="5684" priority="6527">
      <formula>LEN(TRIM(BC655))=0</formula>
    </cfRule>
    <cfRule type="cellIs" dxfId="5683" priority="6528" operator="lessThan">
      <formula>42583</formula>
    </cfRule>
  </conditionalFormatting>
  <conditionalFormatting sqref="BC655">
    <cfRule type="cellIs" dxfId="5682" priority="6526" operator="equal">
      <formula>0</formula>
    </cfRule>
  </conditionalFormatting>
  <conditionalFormatting sqref="Y655">
    <cfRule type="containsText" dxfId="5681" priority="6524" operator="containsText" text="賃借中">
      <formula>NOT(ISERROR(SEARCH("賃借中",Y655)))</formula>
    </cfRule>
    <cfRule type="containsText" dxfId="5680" priority="6525" operator="containsText" text="保有中">
      <formula>NOT(ISERROR(SEARCH("保有中",Y655)))</formula>
    </cfRule>
  </conditionalFormatting>
  <conditionalFormatting sqref="AM650">
    <cfRule type="cellIs" dxfId="5679" priority="6514" operator="greaterThan">
      <formula>0</formula>
    </cfRule>
  </conditionalFormatting>
  <conditionalFormatting sqref="AM650">
    <cfRule type="cellIs" dxfId="5678" priority="6513" operator="greaterThan">
      <formula>0</formula>
    </cfRule>
  </conditionalFormatting>
  <conditionalFormatting sqref="W650:X650">
    <cfRule type="cellIs" dxfId="5677" priority="6512" operator="lessThan">
      <formula>5000001</formula>
    </cfRule>
  </conditionalFormatting>
  <conditionalFormatting sqref="AN650">
    <cfRule type="cellIs" dxfId="5676" priority="6511" operator="greaterThan">
      <formula>0</formula>
    </cfRule>
  </conditionalFormatting>
  <conditionalFormatting sqref="BD650">
    <cfRule type="cellIs" dxfId="5675" priority="6495" operator="equal">
      <formula>0</formula>
    </cfRule>
    <cfRule type="containsText" dxfId="5674" priority="6508" operator="containsText" text="接続契約解除">
      <formula>NOT(ISERROR(SEARCH("接続契約解除",BD650)))</formula>
    </cfRule>
    <cfRule type="containsText" dxfId="5673" priority="6509" operator="containsText" text="【譲渡済】">
      <formula>NOT(ISERROR(SEARCH("【譲渡済】",BD650)))</formula>
    </cfRule>
    <cfRule type="containsText" dxfId="5672" priority="6510" operator="containsText" text="【支払済】">
      <formula>NOT(ISERROR(SEARCH("【支払済】",BD650)))</formula>
    </cfRule>
  </conditionalFormatting>
  <conditionalFormatting sqref="AE650 AH650">
    <cfRule type="cellIs" dxfId="5671" priority="6505" operator="equal">
      <formula>0</formula>
    </cfRule>
    <cfRule type="containsText" dxfId="5670" priority="6506" operator="containsText" text="””">
      <formula>NOT(ISERROR(SEARCH("""""",AE650)))</formula>
    </cfRule>
    <cfRule type="cellIs" dxfId="5669" priority="6507" operator="lessThan">
      <formula>42583</formula>
    </cfRule>
  </conditionalFormatting>
  <conditionalFormatting sqref="BC650">
    <cfRule type="containsText" dxfId="5668" priority="6504" operator="containsText" text="保有中">
      <formula>NOT(ISERROR(SEARCH("保有中",BC650)))</formula>
    </cfRule>
  </conditionalFormatting>
  <conditionalFormatting sqref="BC650">
    <cfRule type="containsText" dxfId="5667" priority="6503" operator="containsText" text="賃借中">
      <formula>NOT(ISERROR(SEARCH("賃借中",BC650)))</formula>
    </cfRule>
  </conditionalFormatting>
  <conditionalFormatting sqref="BC650">
    <cfRule type="cellIs" dxfId="5666" priority="6502" operator="equal">
      <formula>0</formula>
    </cfRule>
  </conditionalFormatting>
  <conditionalFormatting sqref="Y650">
    <cfRule type="containsText" dxfId="5665" priority="6500" operator="containsText" text="賃借中">
      <formula>NOT(ISERROR(SEARCH("賃借中",Y650)))</formula>
    </cfRule>
    <cfRule type="containsText" dxfId="5664" priority="6501" operator="containsText" text="保有中">
      <formula>NOT(ISERROR(SEARCH("保有中",Y650)))</formula>
    </cfRule>
  </conditionalFormatting>
  <conditionalFormatting sqref="AM652:AM653">
    <cfRule type="cellIs" dxfId="5663" priority="6490" operator="greaterThan">
      <formula>0</formula>
    </cfRule>
  </conditionalFormatting>
  <conditionalFormatting sqref="AM652:AM653">
    <cfRule type="cellIs" dxfId="5662" priority="6489" operator="greaterThan">
      <formula>0</formula>
    </cfRule>
  </conditionalFormatting>
  <conditionalFormatting sqref="W652:X653">
    <cfRule type="cellIs" dxfId="5661" priority="6488" operator="lessThan">
      <formula>5000001</formula>
    </cfRule>
  </conditionalFormatting>
  <conditionalFormatting sqref="AN652:AN653">
    <cfRule type="cellIs" dxfId="5660" priority="6487" operator="greaterThan">
      <formula>0</formula>
    </cfRule>
  </conditionalFormatting>
  <conditionalFormatting sqref="BD652:BD653">
    <cfRule type="cellIs" dxfId="5659" priority="6471" operator="equal">
      <formula>0</formula>
    </cfRule>
    <cfRule type="containsText" dxfId="5658" priority="6484" operator="containsText" text="接続契約解除">
      <formula>NOT(ISERROR(SEARCH("接続契約解除",BD652)))</formula>
    </cfRule>
    <cfRule type="containsText" dxfId="5657" priority="6485" operator="containsText" text="【譲渡済】">
      <formula>NOT(ISERROR(SEARCH("【譲渡済】",BD652)))</formula>
    </cfRule>
    <cfRule type="containsText" dxfId="5656" priority="6486" operator="containsText" text="【支払済】">
      <formula>NOT(ISERROR(SEARCH("【支払済】",BD652)))</formula>
    </cfRule>
  </conditionalFormatting>
  <conditionalFormatting sqref="AH652:AH653 AE652:AE653">
    <cfRule type="cellIs" dxfId="5655" priority="6481" operator="equal">
      <formula>0</formula>
    </cfRule>
    <cfRule type="containsText" dxfId="5654" priority="6482" operator="containsText" text="””">
      <formula>NOT(ISERROR(SEARCH("""""",AE652)))</formula>
    </cfRule>
    <cfRule type="cellIs" dxfId="5653" priority="6483" operator="lessThan">
      <formula>42583</formula>
    </cfRule>
  </conditionalFormatting>
  <conditionalFormatting sqref="BC652:BC653">
    <cfRule type="containsText" dxfId="5652" priority="6480" operator="containsText" text="保有中">
      <formula>NOT(ISERROR(SEARCH("保有中",BC652)))</formula>
    </cfRule>
  </conditionalFormatting>
  <conditionalFormatting sqref="BC652:BC653">
    <cfRule type="containsText" dxfId="5651" priority="6479" operator="containsText" text="賃借中">
      <formula>NOT(ISERROR(SEARCH("賃借中",BC652)))</formula>
    </cfRule>
  </conditionalFormatting>
  <conditionalFormatting sqref="BC652:BC653">
    <cfRule type="cellIs" dxfId="5650" priority="6478" operator="equal">
      <formula>0</formula>
    </cfRule>
  </conditionalFormatting>
  <conditionalFormatting sqref="Y652:Y653">
    <cfRule type="containsText" dxfId="5649" priority="6476" operator="containsText" text="賃借中">
      <formula>NOT(ISERROR(SEARCH("賃借中",Y652)))</formula>
    </cfRule>
    <cfRule type="containsText" dxfId="5648" priority="6477" operator="containsText" text="保有中">
      <formula>NOT(ISERROR(SEARCH("保有中",Y652)))</formula>
    </cfRule>
  </conditionalFormatting>
  <conditionalFormatting sqref="AC652">
    <cfRule type="containsText" dxfId="5647" priority="6467" operator="containsText" text="申込取消">
      <formula>NOT(ISERROR(SEARCH("申込取消",AC652)))</formula>
    </cfRule>
    <cfRule type="containsText" dxfId="5646" priority="6468" operator="containsText" text="接続契約解除">
      <formula>NOT(ISERROR(SEARCH("接続契約解除",AC652)))</formula>
    </cfRule>
    <cfRule type="containsText" dxfId="5645" priority="6469" operator="containsText" text="【譲渡済】">
      <formula>NOT(ISERROR(SEARCH("【譲渡済】",AC652)))</formula>
    </cfRule>
    <cfRule type="containsText" dxfId="5644" priority="6470" operator="containsText" text="【支払済】">
      <formula>NOT(ISERROR(SEARCH("【支払済】",AC652)))</formula>
    </cfRule>
  </conditionalFormatting>
  <conditionalFormatting sqref="AM659">
    <cfRule type="cellIs" dxfId="5643" priority="6466" operator="greaterThan">
      <formula>0</formula>
    </cfRule>
  </conditionalFormatting>
  <conditionalFormatting sqref="AM659">
    <cfRule type="cellIs" dxfId="5642" priority="6465" operator="greaterThan">
      <formula>0</formula>
    </cfRule>
  </conditionalFormatting>
  <conditionalFormatting sqref="W659:X659">
    <cfRule type="cellIs" dxfId="5641" priority="6464" operator="lessThan">
      <formula>5000001</formula>
    </cfRule>
  </conditionalFormatting>
  <conditionalFormatting sqref="AN659">
    <cfRule type="cellIs" dxfId="5640" priority="6463" operator="greaterThan">
      <formula>0</formula>
    </cfRule>
  </conditionalFormatting>
  <conditionalFormatting sqref="BD659">
    <cfRule type="cellIs" dxfId="5639" priority="6447" operator="equal">
      <formula>0</formula>
    </cfRule>
    <cfRule type="containsText" dxfId="5638" priority="6460" operator="containsText" text="接続契約解除">
      <formula>NOT(ISERROR(SEARCH("接続契約解除",BD659)))</formula>
    </cfRule>
    <cfRule type="containsText" dxfId="5637" priority="6461" operator="containsText" text="【譲渡済】">
      <formula>NOT(ISERROR(SEARCH("【譲渡済】",BD659)))</formula>
    </cfRule>
    <cfRule type="containsText" dxfId="5636" priority="6462" operator="containsText" text="【支払済】">
      <formula>NOT(ISERROR(SEARCH("【支払済】",BD659)))</formula>
    </cfRule>
  </conditionalFormatting>
  <conditionalFormatting sqref="AE659 AH659">
    <cfRule type="cellIs" dxfId="5635" priority="6457" operator="equal">
      <formula>0</formula>
    </cfRule>
    <cfRule type="containsText" dxfId="5634" priority="6458" operator="containsText" text="””">
      <formula>NOT(ISERROR(SEARCH("""""",AE659)))</formula>
    </cfRule>
    <cfRule type="cellIs" dxfId="5633" priority="6459" operator="lessThan">
      <formula>42583</formula>
    </cfRule>
  </conditionalFormatting>
  <conditionalFormatting sqref="BC659">
    <cfRule type="containsText" dxfId="5632" priority="6456" operator="containsText" text="保有中">
      <formula>NOT(ISERROR(SEARCH("保有中",BC659)))</formula>
    </cfRule>
  </conditionalFormatting>
  <conditionalFormatting sqref="BC659">
    <cfRule type="containsText" dxfId="5631" priority="6455" operator="containsText" text="賃借中">
      <formula>NOT(ISERROR(SEARCH("賃借中",BC659)))</formula>
    </cfRule>
  </conditionalFormatting>
  <conditionalFormatting sqref="BC659">
    <cfRule type="cellIs" dxfId="5630" priority="6454" operator="equal">
      <formula>0</formula>
    </cfRule>
  </conditionalFormatting>
  <conditionalFormatting sqref="Y659 AA659">
    <cfRule type="containsText" dxfId="5629" priority="6452" operator="containsText" text="賃借中">
      <formula>NOT(ISERROR(SEARCH("賃借中",Y659)))</formula>
    </cfRule>
    <cfRule type="containsText" dxfId="5628" priority="6453" operator="containsText" text="保有中">
      <formula>NOT(ISERROR(SEARCH("保有中",Y659)))</formula>
    </cfRule>
  </conditionalFormatting>
  <conditionalFormatting sqref="AM664">
    <cfRule type="cellIs" dxfId="5627" priority="6446" operator="greaterThan">
      <formula>0</formula>
    </cfRule>
  </conditionalFormatting>
  <conditionalFormatting sqref="AM664">
    <cfRule type="cellIs" dxfId="5626" priority="6445" operator="greaterThan">
      <formula>0</formula>
    </cfRule>
  </conditionalFormatting>
  <conditionalFormatting sqref="W664:X664">
    <cfRule type="cellIs" dxfId="5625" priority="6444" operator="lessThan">
      <formula>5000001</formula>
    </cfRule>
  </conditionalFormatting>
  <conditionalFormatting sqref="AN664">
    <cfRule type="cellIs" dxfId="5624" priority="6443" operator="greaterThan">
      <formula>0</formula>
    </cfRule>
  </conditionalFormatting>
  <conditionalFormatting sqref="BD664">
    <cfRule type="cellIs" dxfId="5623" priority="6427" operator="equal">
      <formula>0</formula>
    </cfRule>
    <cfRule type="containsText" dxfId="5622" priority="6440" operator="containsText" text="接続契約解除">
      <formula>NOT(ISERROR(SEARCH("接続契約解除",BD664)))</formula>
    </cfRule>
    <cfRule type="containsText" dxfId="5621" priority="6441" operator="containsText" text="【譲渡済】">
      <formula>NOT(ISERROR(SEARCH("【譲渡済】",BD664)))</formula>
    </cfRule>
    <cfRule type="containsText" dxfId="5620" priority="6442" operator="containsText" text="【支払済】">
      <formula>NOT(ISERROR(SEARCH("【支払済】",BD664)))</formula>
    </cfRule>
  </conditionalFormatting>
  <conditionalFormatting sqref="AE664 AH664">
    <cfRule type="cellIs" dxfId="5619" priority="6437" operator="equal">
      <formula>0</formula>
    </cfRule>
    <cfRule type="containsText" dxfId="5618" priority="6438" operator="containsText" text="””">
      <formula>NOT(ISERROR(SEARCH("""""",AE664)))</formula>
    </cfRule>
    <cfRule type="cellIs" dxfId="5617" priority="6439" operator="lessThan">
      <formula>42583</formula>
    </cfRule>
  </conditionalFormatting>
  <conditionalFormatting sqref="BC664">
    <cfRule type="containsText" dxfId="5616" priority="6436" operator="containsText" text="保有中">
      <formula>NOT(ISERROR(SEARCH("保有中",BC664)))</formula>
    </cfRule>
  </conditionalFormatting>
  <conditionalFormatting sqref="BC664">
    <cfRule type="containsText" dxfId="5615" priority="6435" operator="containsText" text="賃借中">
      <formula>NOT(ISERROR(SEARCH("賃借中",BC664)))</formula>
    </cfRule>
  </conditionalFormatting>
  <conditionalFormatting sqref="BC664">
    <cfRule type="cellIs" dxfId="5614" priority="6434" operator="equal">
      <formula>0</formula>
    </cfRule>
  </conditionalFormatting>
  <conditionalFormatting sqref="Y664:AB664 Z665:AB670">
    <cfRule type="containsText" dxfId="5613" priority="6432" operator="containsText" text="賃借中">
      <formula>NOT(ISERROR(SEARCH("賃借中",Y664)))</formula>
    </cfRule>
    <cfRule type="containsText" dxfId="5612" priority="6433" operator="containsText" text="保有中">
      <formula>NOT(ISERROR(SEARCH("保有中",Y664)))</formula>
    </cfRule>
  </conditionalFormatting>
  <conditionalFormatting sqref="AC664">
    <cfRule type="containsText" dxfId="5611" priority="6428" operator="containsText" text="申込取消">
      <formula>NOT(ISERROR(SEARCH("申込取消",AC664)))</formula>
    </cfRule>
    <cfRule type="containsText" dxfId="5610" priority="6429" operator="containsText" text="接続契約解除">
      <formula>NOT(ISERROR(SEARCH("接続契約解除",AC664)))</formula>
    </cfRule>
    <cfRule type="containsText" dxfId="5609" priority="6430" operator="containsText" text="【譲渡済】">
      <formula>NOT(ISERROR(SEARCH("【譲渡済】",AC664)))</formula>
    </cfRule>
    <cfRule type="containsText" dxfId="5608" priority="6431" operator="containsText" text="【支払済】">
      <formula>NOT(ISERROR(SEARCH("【支払済】",AC664)))</formula>
    </cfRule>
  </conditionalFormatting>
  <conditionalFormatting sqref="AM662">
    <cfRule type="cellIs" dxfId="5607" priority="6426" operator="greaterThan">
      <formula>0</formula>
    </cfRule>
  </conditionalFormatting>
  <conditionalFormatting sqref="AM662">
    <cfRule type="cellIs" dxfId="5606" priority="6425" operator="greaterThan">
      <formula>0</formula>
    </cfRule>
  </conditionalFormatting>
  <conditionalFormatting sqref="W662:X662">
    <cfRule type="cellIs" dxfId="5605" priority="6424" operator="lessThan">
      <formula>5000001</formula>
    </cfRule>
  </conditionalFormatting>
  <conditionalFormatting sqref="AN662">
    <cfRule type="cellIs" dxfId="5604" priority="6423" operator="greaterThan">
      <formula>0</formula>
    </cfRule>
  </conditionalFormatting>
  <conditionalFormatting sqref="BD662">
    <cfRule type="cellIs" dxfId="5603" priority="6407" operator="equal">
      <formula>0</formula>
    </cfRule>
    <cfRule type="containsText" dxfId="5602" priority="6420" operator="containsText" text="接続契約解除">
      <formula>NOT(ISERROR(SEARCH("接続契約解除",BD662)))</formula>
    </cfRule>
    <cfRule type="containsText" dxfId="5601" priority="6421" operator="containsText" text="【譲渡済】">
      <formula>NOT(ISERROR(SEARCH("【譲渡済】",BD662)))</formula>
    </cfRule>
    <cfRule type="containsText" dxfId="5600" priority="6422" operator="containsText" text="【支払済】">
      <formula>NOT(ISERROR(SEARCH("【支払済】",BD662)))</formula>
    </cfRule>
  </conditionalFormatting>
  <conditionalFormatting sqref="AE662 AH662">
    <cfRule type="cellIs" dxfId="5599" priority="6417" operator="equal">
      <formula>0</formula>
    </cfRule>
    <cfRule type="containsText" dxfId="5598" priority="6418" operator="containsText" text="””">
      <formula>NOT(ISERROR(SEARCH("""""",AE662)))</formula>
    </cfRule>
    <cfRule type="cellIs" dxfId="5597" priority="6419" operator="lessThan">
      <formula>42583</formula>
    </cfRule>
  </conditionalFormatting>
  <conditionalFormatting sqref="BC662">
    <cfRule type="containsText" dxfId="5596" priority="6416" operator="containsText" text="保有中">
      <formula>NOT(ISERROR(SEARCH("保有中",BC662)))</formula>
    </cfRule>
  </conditionalFormatting>
  <conditionalFormatting sqref="BC662">
    <cfRule type="containsText" dxfId="5595" priority="6415" operator="containsText" text="賃借中">
      <formula>NOT(ISERROR(SEARCH("賃借中",BC662)))</formula>
    </cfRule>
  </conditionalFormatting>
  <conditionalFormatting sqref="BC662">
    <cfRule type="cellIs" dxfId="5594" priority="6414" operator="equal">
      <formula>0</formula>
    </cfRule>
  </conditionalFormatting>
  <conditionalFormatting sqref="Y662">
    <cfRule type="containsText" dxfId="5593" priority="6412" operator="containsText" text="賃借中">
      <formula>NOT(ISERROR(SEARCH("賃借中",Y662)))</formula>
    </cfRule>
    <cfRule type="containsText" dxfId="5592" priority="6413" operator="containsText" text="保有中">
      <formula>NOT(ISERROR(SEARCH("保有中",Y662)))</formula>
    </cfRule>
  </conditionalFormatting>
  <conditionalFormatting sqref="AC1285">
    <cfRule type="containsText" dxfId="5591" priority="6399" operator="containsText" text="申込取消">
      <formula>NOT(ISERROR(SEARCH("申込取消",AC1285)))</formula>
    </cfRule>
    <cfRule type="containsText" dxfId="5590" priority="6400" operator="containsText" text="接続契約解除">
      <formula>NOT(ISERROR(SEARCH("接続契約解除",AC1285)))</formula>
    </cfRule>
    <cfRule type="containsText" dxfId="5589" priority="6401" operator="containsText" text="【譲渡済】">
      <formula>NOT(ISERROR(SEARCH("【譲渡済】",AC1285)))</formula>
    </cfRule>
    <cfRule type="containsText" dxfId="5588" priority="6402" operator="containsText" text="【支払済】">
      <formula>NOT(ISERROR(SEARCH("【支払済】",AC1285)))</formula>
    </cfRule>
  </conditionalFormatting>
  <conditionalFormatting sqref="AM1285">
    <cfRule type="cellIs" dxfId="5587" priority="6398" operator="greaterThan">
      <formula>0</formula>
    </cfRule>
  </conditionalFormatting>
  <conditionalFormatting sqref="W1285:X1285">
    <cfRule type="cellIs" dxfId="5586" priority="6397" operator="lessThan">
      <formula>5000001</formula>
    </cfRule>
  </conditionalFormatting>
  <conditionalFormatting sqref="BC1285">
    <cfRule type="containsText" dxfId="5585" priority="6396" operator="containsText" text="保有中">
      <formula>NOT(ISERROR(SEARCH("保有中",BC1285)))</formula>
    </cfRule>
  </conditionalFormatting>
  <conditionalFormatting sqref="AN1285">
    <cfRule type="cellIs" dxfId="5584" priority="6395" operator="greaterThan">
      <formula>0</formula>
    </cfRule>
  </conditionalFormatting>
  <conditionalFormatting sqref="BD1285">
    <cfRule type="cellIs" dxfId="5583" priority="6391" operator="equal">
      <formula>0</formula>
    </cfRule>
    <cfRule type="containsText" dxfId="5582" priority="6392" operator="containsText" text="接続契約解除">
      <formula>NOT(ISERROR(SEARCH("接続契約解除",BD1285)))</formula>
    </cfRule>
    <cfRule type="containsText" dxfId="5581" priority="6393" operator="containsText" text="【譲渡済】">
      <formula>NOT(ISERROR(SEARCH("【譲渡済】",BD1285)))</formula>
    </cfRule>
    <cfRule type="containsText" dxfId="5580" priority="6394" operator="containsText" text="【支払済】">
      <formula>NOT(ISERROR(SEARCH("【支払済】",BD1285)))</formula>
    </cfRule>
  </conditionalFormatting>
  <conditionalFormatting sqref="AE1285 AH1285">
    <cfRule type="cellIs" dxfId="5579" priority="6389" operator="equal">
      <formula>0</formula>
    </cfRule>
    <cfRule type="containsText" dxfId="5578" priority="6390" operator="containsText" text="””">
      <formula>NOT(ISERROR(SEARCH("""""",AE1285)))</formula>
    </cfRule>
    <cfRule type="cellIs" dxfId="5577" priority="9871" operator="lessThan">
      <formula>42583</formula>
    </cfRule>
  </conditionalFormatting>
  <conditionalFormatting sqref="BC1285">
    <cfRule type="containsText" dxfId="5576" priority="6388" operator="containsText" text="賃借中">
      <formula>NOT(ISERROR(SEARCH("賃借中",BC1285)))</formula>
    </cfRule>
  </conditionalFormatting>
  <conditionalFormatting sqref="BC1285">
    <cfRule type="cellIs" dxfId="5575" priority="6387" operator="equal">
      <formula>0</formula>
    </cfRule>
  </conditionalFormatting>
  <conditionalFormatting sqref="Y1285:AB1285">
    <cfRule type="containsText" dxfId="5574" priority="6385" operator="containsText" text="賃借中">
      <formula>NOT(ISERROR(SEARCH("賃借中",Y1285)))</formula>
    </cfRule>
    <cfRule type="containsText" dxfId="5573" priority="6386" operator="containsText" text="保有中">
      <formula>NOT(ISERROR(SEARCH("保有中",Y1285)))</formula>
    </cfRule>
  </conditionalFormatting>
  <conditionalFormatting sqref="AM215">
    <cfRule type="cellIs" dxfId="5572" priority="6383" operator="greaterThan">
      <formula>0</formula>
    </cfRule>
  </conditionalFormatting>
  <conditionalFormatting sqref="W215">
    <cfRule type="cellIs" dxfId="5571" priority="6382" operator="lessThan">
      <formula>5000001</formula>
    </cfRule>
  </conditionalFormatting>
  <conditionalFormatting sqref="BC215">
    <cfRule type="containsText" dxfId="5570" priority="6381" operator="containsText" text="保有中">
      <formula>NOT(ISERROR(SEARCH("保有中",BC215)))</formula>
    </cfRule>
  </conditionalFormatting>
  <conditionalFormatting sqref="AN215">
    <cfRule type="cellIs" dxfId="5569" priority="6380" operator="greaterThan">
      <formula>0</formula>
    </cfRule>
  </conditionalFormatting>
  <conditionalFormatting sqref="BD215">
    <cfRule type="cellIs" dxfId="5568" priority="6365" operator="equal">
      <formula>0</formula>
    </cfRule>
    <cfRule type="containsText" dxfId="5567" priority="6377" operator="containsText" text="接続契約解除">
      <formula>NOT(ISERROR(SEARCH("接続契約解除",BD215)))</formula>
    </cfRule>
    <cfRule type="containsText" dxfId="5566" priority="6378" operator="containsText" text="【譲渡済】">
      <formula>NOT(ISERROR(SEARCH("【譲渡済】",BD215)))</formula>
    </cfRule>
    <cfRule type="containsText" dxfId="5565" priority="6379" operator="containsText" text="【支払済】">
      <formula>NOT(ISERROR(SEARCH("【支払済】",BD215)))</formula>
    </cfRule>
  </conditionalFormatting>
  <conditionalFormatting sqref="AE215 AH215">
    <cfRule type="cellIs" dxfId="5564" priority="6374" operator="equal">
      <formula>0</formula>
    </cfRule>
    <cfRule type="containsText" dxfId="5563" priority="6375" operator="containsText" text="””">
      <formula>NOT(ISERROR(SEARCH("""""",AE215)))</formula>
    </cfRule>
    <cfRule type="cellIs" dxfId="5562" priority="6376" operator="lessThan">
      <formula>42583</formula>
    </cfRule>
  </conditionalFormatting>
  <conditionalFormatting sqref="BC215">
    <cfRule type="containsText" dxfId="5561" priority="6373" operator="containsText" text="賃借中">
      <formula>NOT(ISERROR(SEARCH("賃借中",BC215)))</formula>
    </cfRule>
  </conditionalFormatting>
  <conditionalFormatting sqref="BC215">
    <cfRule type="cellIs" dxfId="5560" priority="6372" operator="equal">
      <formula>0</formula>
    </cfRule>
  </conditionalFormatting>
  <conditionalFormatting sqref="Y215:AB215">
    <cfRule type="containsText" dxfId="5559" priority="6370" operator="containsText" text="賃借中">
      <formula>NOT(ISERROR(SEARCH("賃借中",Y215)))</formula>
    </cfRule>
    <cfRule type="containsText" dxfId="5558" priority="6371" operator="containsText" text="保有中">
      <formula>NOT(ISERROR(SEARCH("保有中",Y215)))</formula>
    </cfRule>
  </conditionalFormatting>
  <conditionalFormatting sqref="AC215">
    <cfRule type="containsText" dxfId="5557" priority="6366" operator="containsText" text="申込取消">
      <formula>NOT(ISERROR(SEARCH("申込取消",AC215)))</formula>
    </cfRule>
    <cfRule type="containsText" dxfId="5556" priority="6367" operator="containsText" text="接続契約解除">
      <formula>NOT(ISERROR(SEARCH("接続契約解除",AC215)))</formula>
    </cfRule>
    <cfRule type="containsText" dxfId="5555" priority="6368" operator="containsText" text="【譲渡済】">
      <formula>NOT(ISERROR(SEARCH("【譲渡済】",AC215)))</formula>
    </cfRule>
    <cfRule type="containsText" dxfId="5554" priority="6369" operator="containsText" text="【支払済】">
      <formula>NOT(ISERROR(SEARCH("【支払済】",AC215)))</formula>
    </cfRule>
  </conditionalFormatting>
  <conditionalFormatting sqref="AM1282">
    <cfRule type="cellIs" dxfId="5553" priority="6364" operator="greaterThan">
      <formula>0</formula>
    </cfRule>
  </conditionalFormatting>
  <conditionalFormatting sqref="W1282:X1282">
    <cfRule type="cellIs" dxfId="5552" priority="6363" operator="lessThan">
      <formula>5000001</formula>
    </cfRule>
  </conditionalFormatting>
  <conditionalFormatting sqref="BC1282">
    <cfRule type="containsText" dxfId="5551" priority="6362" operator="containsText" text="保有中">
      <formula>NOT(ISERROR(SEARCH("保有中",BC1282)))</formula>
    </cfRule>
  </conditionalFormatting>
  <conditionalFormatting sqref="AN1282">
    <cfRule type="cellIs" dxfId="5550" priority="6361" operator="greaterThan">
      <formula>0</formula>
    </cfRule>
  </conditionalFormatting>
  <conditionalFormatting sqref="BD1282">
    <cfRule type="cellIs" dxfId="5549" priority="6346" operator="equal">
      <formula>0</formula>
    </cfRule>
    <cfRule type="containsText" dxfId="5548" priority="6358" operator="containsText" text="接続契約解除">
      <formula>NOT(ISERROR(SEARCH("接続契約解除",BD1282)))</formula>
    </cfRule>
    <cfRule type="containsText" dxfId="5547" priority="6359" operator="containsText" text="【譲渡済】">
      <formula>NOT(ISERROR(SEARCH("【譲渡済】",BD1282)))</formula>
    </cfRule>
    <cfRule type="containsText" dxfId="5546" priority="6360" operator="containsText" text="【支払済】">
      <formula>NOT(ISERROR(SEARCH("【支払済】",BD1282)))</formula>
    </cfRule>
  </conditionalFormatting>
  <conditionalFormatting sqref="AE1282 AH1282">
    <cfRule type="cellIs" dxfId="5545" priority="6355" operator="equal">
      <formula>0</formula>
    </cfRule>
    <cfRule type="containsText" dxfId="5544" priority="6356" operator="containsText" text="””">
      <formula>NOT(ISERROR(SEARCH("""""",AE1282)))</formula>
    </cfRule>
    <cfRule type="cellIs" dxfId="5543" priority="6357" operator="lessThan">
      <formula>42583</formula>
    </cfRule>
  </conditionalFormatting>
  <conditionalFormatting sqref="BC1282">
    <cfRule type="containsText" dxfId="5542" priority="6354" operator="containsText" text="賃借中">
      <formula>NOT(ISERROR(SEARCH("賃借中",BC1282)))</formula>
    </cfRule>
  </conditionalFormatting>
  <conditionalFormatting sqref="BC1282">
    <cfRule type="cellIs" dxfId="5541" priority="6353" operator="equal">
      <formula>0</formula>
    </cfRule>
  </conditionalFormatting>
  <conditionalFormatting sqref="Y1282:AB1282">
    <cfRule type="containsText" dxfId="5540" priority="6351" operator="containsText" text="賃借中">
      <formula>NOT(ISERROR(SEARCH("賃借中",Y1282)))</formula>
    </cfRule>
    <cfRule type="containsText" dxfId="5539" priority="6352" operator="containsText" text="保有中">
      <formula>NOT(ISERROR(SEARCH("保有中",Y1282)))</formula>
    </cfRule>
  </conditionalFormatting>
  <conditionalFormatting sqref="AC1282">
    <cfRule type="containsText" dxfId="5538" priority="6347" operator="containsText" text="申込取消">
      <formula>NOT(ISERROR(SEARCH("申込取消",AC1282)))</formula>
    </cfRule>
    <cfRule type="containsText" dxfId="5537" priority="6348" operator="containsText" text="接続契約解除">
      <formula>NOT(ISERROR(SEARCH("接続契約解除",AC1282)))</formula>
    </cfRule>
    <cfRule type="containsText" dxfId="5536" priority="6349" operator="containsText" text="【譲渡済】">
      <formula>NOT(ISERROR(SEARCH("【譲渡済】",AC1282)))</formula>
    </cfRule>
    <cfRule type="containsText" dxfId="5535" priority="6350" operator="containsText" text="【支払済】">
      <formula>NOT(ISERROR(SEARCH("【支払済】",AC1282)))</formula>
    </cfRule>
  </conditionalFormatting>
  <conditionalFormatting sqref="AM133">
    <cfRule type="cellIs" dxfId="5534" priority="6345" operator="greaterThan">
      <formula>0</formula>
    </cfRule>
  </conditionalFormatting>
  <conditionalFormatting sqref="W133:X133">
    <cfRule type="cellIs" dxfId="5533" priority="6344" operator="lessThan">
      <formula>5000001</formula>
    </cfRule>
  </conditionalFormatting>
  <conditionalFormatting sqref="BC133">
    <cfRule type="containsText" dxfId="5532" priority="6343" operator="containsText" text="保有中">
      <formula>NOT(ISERROR(SEARCH("保有中",BC133)))</formula>
    </cfRule>
  </conditionalFormatting>
  <conditionalFormatting sqref="AN133">
    <cfRule type="cellIs" dxfId="5531" priority="6342" operator="greaterThan">
      <formula>0</formula>
    </cfRule>
  </conditionalFormatting>
  <conditionalFormatting sqref="BD133">
    <cfRule type="cellIs" dxfId="5530" priority="6327" operator="equal">
      <formula>0</formula>
    </cfRule>
    <cfRule type="containsText" dxfId="5529" priority="6339" operator="containsText" text="接続契約解除">
      <formula>NOT(ISERROR(SEARCH("接続契約解除",BD133)))</formula>
    </cfRule>
    <cfRule type="containsText" dxfId="5528" priority="6340" operator="containsText" text="【譲渡済】">
      <formula>NOT(ISERROR(SEARCH("【譲渡済】",BD133)))</formula>
    </cfRule>
    <cfRule type="containsText" dxfId="5527" priority="6341" operator="containsText" text="【支払済】">
      <formula>NOT(ISERROR(SEARCH("【支払済】",BD133)))</formula>
    </cfRule>
  </conditionalFormatting>
  <conditionalFormatting sqref="AH133 AE133">
    <cfRule type="cellIs" dxfId="5526" priority="6336" operator="equal">
      <formula>0</formula>
    </cfRule>
    <cfRule type="containsText" dxfId="5525" priority="6337" operator="containsText" text="””">
      <formula>NOT(ISERROR(SEARCH("""""",AE133)))</formula>
    </cfRule>
    <cfRule type="cellIs" dxfId="5524" priority="6338" operator="lessThan">
      <formula>42583</formula>
    </cfRule>
  </conditionalFormatting>
  <conditionalFormatting sqref="BC133">
    <cfRule type="containsText" dxfId="5523" priority="6335" operator="containsText" text="賃借中">
      <formula>NOT(ISERROR(SEARCH("賃借中",BC133)))</formula>
    </cfRule>
  </conditionalFormatting>
  <conditionalFormatting sqref="BC133">
    <cfRule type="cellIs" dxfId="5522" priority="6334" operator="equal">
      <formula>0</formula>
    </cfRule>
  </conditionalFormatting>
  <conditionalFormatting sqref="Y133:AB133">
    <cfRule type="containsText" dxfId="5521" priority="6332" operator="containsText" text="賃借中">
      <formula>NOT(ISERROR(SEARCH("賃借中",Y133)))</formula>
    </cfRule>
    <cfRule type="containsText" dxfId="5520" priority="6333" operator="containsText" text="保有中">
      <formula>NOT(ISERROR(SEARCH("保有中",Y133)))</formula>
    </cfRule>
  </conditionalFormatting>
  <conditionalFormatting sqref="AC133">
    <cfRule type="containsText" dxfId="5519" priority="6328" operator="containsText" text="申込取消">
      <formula>NOT(ISERROR(SEARCH("申込取消",AC133)))</formula>
    </cfRule>
    <cfRule type="containsText" dxfId="5518" priority="6329" operator="containsText" text="接続契約解除">
      <formula>NOT(ISERROR(SEARCH("接続契約解除",AC133)))</formula>
    </cfRule>
    <cfRule type="containsText" dxfId="5517" priority="6330" operator="containsText" text="【譲渡済】">
      <formula>NOT(ISERROR(SEARCH("【譲渡済】",AC133)))</formula>
    </cfRule>
    <cfRule type="containsText" dxfId="5516" priority="6331" operator="containsText" text="【支払済】">
      <formula>NOT(ISERROR(SEARCH("【支払済】",AC133)))</formula>
    </cfRule>
  </conditionalFormatting>
  <conditionalFormatting sqref="AM694">
    <cfRule type="cellIs" dxfId="5515" priority="6326" operator="greaterThan">
      <formula>0</formula>
    </cfRule>
  </conditionalFormatting>
  <conditionalFormatting sqref="AM694">
    <cfRule type="cellIs" dxfId="5514" priority="6325" operator="greaterThan">
      <formula>0</formula>
    </cfRule>
  </conditionalFormatting>
  <conditionalFormatting sqref="W694">
    <cfRule type="cellIs" dxfId="5513" priority="6324" operator="lessThan">
      <formula>5000001</formula>
    </cfRule>
  </conditionalFormatting>
  <conditionalFormatting sqref="AN694">
    <cfRule type="cellIs" dxfId="5512" priority="6323" operator="greaterThan">
      <formula>0</formula>
    </cfRule>
  </conditionalFormatting>
  <conditionalFormatting sqref="BD694">
    <cfRule type="cellIs" dxfId="5511" priority="6307" operator="equal">
      <formula>0</formula>
    </cfRule>
    <cfRule type="containsText" dxfId="5510" priority="6320" operator="containsText" text="接続契約解除">
      <formula>NOT(ISERROR(SEARCH("接続契約解除",BD694)))</formula>
    </cfRule>
    <cfRule type="containsText" dxfId="5509" priority="6321" operator="containsText" text="【譲渡済】">
      <formula>NOT(ISERROR(SEARCH("【譲渡済】",BD694)))</formula>
    </cfRule>
    <cfRule type="containsText" dxfId="5508" priority="6322" operator="containsText" text="【支払済】">
      <formula>NOT(ISERROR(SEARCH("【支払済】",BD694)))</formula>
    </cfRule>
  </conditionalFormatting>
  <conditionalFormatting sqref="AH694 AE694">
    <cfRule type="cellIs" dxfId="5507" priority="6317" operator="equal">
      <formula>0</formula>
    </cfRule>
    <cfRule type="containsText" dxfId="5506" priority="6318" operator="containsText" text="””">
      <formula>NOT(ISERROR(SEARCH("""""",AE694)))</formula>
    </cfRule>
    <cfRule type="cellIs" dxfId="5505" priority="6319" operator="lessThan">
      <formula>42583</formula>
    </cfRule>
  </conditionalFormatting>
  <conditionalFormatting sqref="BC694">
    <cfRule type="containsText" dxfId="5504" priority="6316" operator="containsText" text="保有中">
      <formula>NOT(ISERROR(SEARCH("保有中",BC694)))</formula>
    </cfRule>
  </conditionalFormatting>
  <conditionalFormatting sqref="BC694">
    <cfRule type="containsText" dxfId="5503" priority="6315" operator="containsText" text="賃借中">
      <formula>NOT(ISERROR(SEARCH("賃借中",BC694)))</formula>
    </cfRule>
  </conditionalFormatting>
  <conditionalFormatting sqref="BC694">
    <cfRule type="cellIs" dxfId="5502" priority="6314" operator="equal">
      <formula>0</formula>
    </cfRule>
  </conditionalFormatting>
  <conditionalFormatting sqref="Y694 AA694:AB694">
    <cfRule type="containsText" dxfId="5501" priority="6312" operator="containsText" text="賃借中">
      <formula>NOT(ISERROR(SEARCH("賃借中",Y694)))</formula>
    </cfRule>
    <cfRule type="containsText" dxfId="5500" priority="6313" operator="containsText" text="保有中">
      <formula>NOT(ISERROR(SEARCH("保有中",Y694)))</formula>
    </cfRule>
  </conditionalFormatting>
  <conditionalFormatting sqref="AC694">
    <cfRule type="containsText" dxfId="5499" priority="6308" operator="containsText" text="申込取消">
      <formula>NOT(ISERROR(SEARCH("申込取消",AC694)))</formula>
    </cfRule>
    <cfRule type="containsText" dxfId="5498" priority="6309" operator="containsText" text="接続契約解除">
      <formula>NOT(ISERROR(SEARCH("接続契約解除",AC694)))</formula>
    </cfRule>
    <cfRule type="containsText" dxfId="5497" priority="6310" operator="containsText" text="【譲渡済】">
      <formula>NOT(ISERROR(SEARCH("【譲渡済】",AC694)))</formula>
    </cfRule>
    <cfRule type="containsText" dxfId="5496" priority="6311" operator="containsText" text="【支払済】">
      <formula>NOT(ISERROR(SEARCH("【支払済】",AC694)))</formula>
    </cfRule>
  </conditionalFormatting>
  <conditionalFormatting sqref="AM635">
    <cfRule type="cellIs" dxfId="5495" priority="6306" operator="greaterThan">
      <formula>0</formula>
    </cfRule>
  </conditionalFormatting>
  <conditionalFormatting sqref="AM635">
    <cfRule type="cellIs" dxfId="5494" priority="6305" operator="greaterThan">
      <formula>0</formula>
    </cfRule>
  </conditionalFormatting>
  <conditionalFormatting sqref="W635:X635">
    <cfRule type="cellIs" dxfId="5493" priority="6304" operator="lessThan">
      <formula>5000001</formula>
    </cfRule>
  </conditionalFormatting>
  <conditionalFormatting sqref="AN635">
    <cfRule type="cellIs" dxfId="5492" priority="6303" operator="greaterThan">
      <formula>0</formula>
    </cfRule>
  </conditionalFormatting>
  <conditionalFormatting sqref="BD635">
    <cfRule type="cellIs" dxfId="5491" priority="6287" operator="equal">
      <formula>0</formula>
    </cfRule>
    <cfRule type="containsText" dxfId="5490" priority="6300" operator="containsText" text="接続契約解除">
      <formula>NOT(ISERROR(SEARCH("接続契約解除",BD635)))</formula>
    </cfRule>
    <cfRule type="containsText" dxfId="5489" priority="6301" operator="containsText" text="【譲渡済】">
      <formula>NOT(ISERROR(SEARCH("【譲渡済】",BD635)))</formula>
    </cfRule>
    <cfRule type="containsText" dxfId="5488" priority="6302" operator="containsText" text="【支払済】">
      <formula>NOT(ISERROR(SEARCH("【支払済】",BD635)))</formula>
    </cfRule>
  </conditionalFormatting>
  <conditionalFormatting sqref="AE635 AH635">
    <cfRule type="cellIs" dxfId="5487" priority="6297" operator="equal">
      <formula>0</formula>
    </cfRule>
    <cfRule type="containsText" dxfId="5486" priority="6298" operator="containsText" text="””">
      <formula>NOT(ISERROR(SEARCH("""""",AE635)))</formula>
    </cfRule>
    <cfRule type="cellIs" dxfId="5485" priority="6299" operator="lessThan">
      <formula>42583</formula>
    </cfRule>
  </conditionalFormatting>
  <conditionalFormatting sqref="BC635">
    <cfRule type="containsText" dxfId="5484" priority="6296" operator="containsText" text="保有中">
      <formula>NOT(ISERROR(SEARCH("保有中",BC635)))</formula>
    </cfRule>
  </conditionalFormatting>
  <conditionalFormatting sqref="BC635">
    <cfRule type="containsText" dxfId="5483" priority="6295" operator="containsText" text="賃借中">
      <formula>NOT(ISERROR(SEARCH("賃借中",BC635)))</formula>
    </cfRule>
  </conditionalFormatting>
  <conditionalFormatting sqref="BC635">
    <cfRule type="cellIs" dxfId="5482" priority="6294" operator="equal">
      <formula>0</formula>
    </cfRule>
  </conditionalFormatting>
  <conditionalFormatting sqref="Y635">
    <cfRule type="containsText" dxfId="5481" priority="6292" operator="containsText" text="賃借中">
      <formula>NOT(ISERROR(SEARCH("賃借中",Y635)))</formula>
    </cfRule>
    <cfRule type="containsText" dxfId="5480" priority="6293" operator="containsText" text="保有中">
      <formula>NOT(ISERROR(SEARCH("保有中",Y635)))</formula>
    </cfRule>
  </conditionalFormatting>
  <conditionalFormatting sqref="AM698">
    <cfRule type="cellIs" dxfId="5479" priority="6286" operator="greaterThan">
      <formula>0</formula>
    </cfRule>
  </conditionalFormatting>
  <conditionalFormatting sqref="AM698">
    <cfRule type="cellIs" dxfId="5478" priority="6285" operator="greaterThan">
      <formula>0</formula>
    </cfRule>
  </conditionalFormatting>
  <conditionalFormatting sqref="W698:X698">
    <cfRule type="cellIs" dxfId="5477" priority="6284" operator="lessThan">
      <formula>5000001</formula>
    </cfRule>
  </conditionalFormatting>
  <conditionalFormatting sqref="AN698">
    <cfRule type="cellIs" dxfId="5476" priority="6283" operator="greaterThan">
      <formula>0</formula>
    </cfRule>
  </conditionalFormatting>
  <conditionalFormatting sqref="BD698">
    <cfRule type="cellIs" dxfId="5475" priority="6267" operator="equal">
      <formula>0</formula>
    </cfRule>
    <cfRule type="containsText" dxfId="5474" priority="6280" operator="containsText" text="接続契約解除">
      <formula>NOT(ISERROR(SEARCH("接続契約解除",BD698)))</formula>
    </cfRule>
    <cfRule type="containsText" dxfId="5473" priority="6281" operator="containsText" text="【譲渡済】">
      <formula>NOT(ISERROR(SEARCH("【譲渡済】",BD698)))</formula>
    </cfRule>
    <cfRule type="containsText" dxfId="5472" priority="6282" operator="containsText" text="【支払済】">
      <formula>NOT(ISERROR(SEARCH("【支払済】",BD698)))</formula>
    </cfRule>
  </conditionalFormatting>
  <conditionalFormatting sqref="AE698 AH698">
    <cfRule type="cellIs" dxfId="5471" priority="6277" operator="equal">
      <formula>0</formula>
    </cfRule>
    <cfRule type="containsText" dxfId="5470" priority="6278" operator="containsText" text="””">
      <formula>NOT(ISERROR(SEARCH("""""",AE698)))</formula>
    </cfRule>
    <cfRule type="cellIs" dxfId="5469" priority="6279" operator="lessThan">
      <formula>42583</formula>
    </cfRule>
  </conditionalFormatting>
  <conditionalFormatting sqref="BC698">
    <cfRule type="containsText" dxfId="5468" priority="6276" operator="containsText" text="保有中">
      <formula>NOT(ISERROR(SEARCH("保有中",BC698)))</formula>
    </cfRule>
  </conditionalFormatting>
  <conditionalFormatting sqref="BC698">
    <cfRule type="containsText" dxfId="5467" priority="6275" operator="containsText" text="賃借中">
      <formula>NOT(ISERROR(SEARCH("賃借中",BC698)))</formula>
    </cfRule>
  </conditionalFormatting>
  <conditionalFormatting sqref="BC698">
    <cfRule type="cellIs" dxfId="5466" priority="6274" operator="equal">
      <formula>0</formula>
    </cfRule>
  </conditionalFormatting>
  <conditionalFormatting sqref="Y698">
    <cfRule type="containsText" dxfId="5465" priority="6272" operator="containsText" text="賃借中">
      <formula>NOT(ISERROR(SEARCH("賃借中",Y698)))</formula>
    </cfRule>
    <cfRule type="containsText" dxfId="5464" priority="6273" operator="containsText" text="保有中">
      <formula>NOT(ISERROR(SEARCH("保有中",Y698)))</formula>
    </cfRule>
  </conditionalFormatting>
  <conditionalFormatting sqref="AC698">
    <cfRule type="containsText" dxfId="5463" priority="6268" operator="containsText" text="申込取消">
      <formula>NOT(ISERROR(SEARCH("申込取消",AC698)))</formula>
    </cfRule>
    <cfRule type="containsText" dxfId="5462" priority="6269" operator="containsText" text="接続契約解除">
      <formula>NOT(ISERROR(SEARCH("接続契約解除",AC698)))</formula>
    </cfRule>
    <cfRule type="containsText" dxfId="5461" priority="6270" operator="containsText" text="【譲渡済】">
      <formula>NOT(ISERROR(SEARCH("【譲渡済】",AC698)))</formula>
    </cfRule>
    <cfRule type="containsText" dxfId="5460" priority="6271" operator="containsText" text="【支払済】">
      <formula>NOT(ISERROR(SEARCH("【支払済】",AC698)))</formula>
    </cfRule>
  </conditionalFormatting>
  <conditionalFormatting sqref="W696">
    <cfRule type="cellIs" dxfId="5459" priority="6266" operator="lessThan">
      <formula>5000001</formula>
    </cfRule>
  </conditionalFormatting>
  <conditionalFormatting sqref="AN696">
    <cfRule type="cellIs" dxfId="5458" priority="6265" operator="greaterThan">
      <formula>0</formula>
    </cfRule>
  </conditionalFormatting>
  <conditionalFormatting sqref="BD696">
    <cfRule type="cellIs" dxfId="5457" priority="6253" operator="equal">
      <formula>0</formula>
    </cfRule>
    <cfRule type="containsText" dxfId="5456" priority="6262" operator="containsText" text="接続契約解除">
      <formula>NOT(ISERROR(SEARCH("接続契約解除",BD696)))</formula>
    </cfRule>
    <cfRule type="containsText" dxfId="5455" priority="6263" operator="containsText" text="【譲渡済】">
      <formula>NOT(ISERROR(SEARCH("【譲渡済】",BD696)))</formula>
    </cfRule>
    <cfRule type="containsText" dxfId="5454" priority="6264" operator="containsText" text="【支払済】">
      <formula>NOT(ISERROR(SEARCH("【支払済】",BD696)))</formula>
    </cfRule>
  </conditionalFormatting>
  <conditionalFormatting sqref="AE696 AH696">
    <cfRule type="cellIs" dxfId="5453" priority="6259" operator="equal">
      <formula>0</formula>
    </cfRule>
    <cfRule type="containsText" dxfId="5452" priority="6260" operator="containsText" text="””">
      <formula>NOT(ISERROR(SEARCH("""""",AE696)))</formula>
    </cfRule>
    <cfRule type="cellIs" dxfId="5451" priority="6261" operator="lessThan">
      <formula>42583</formula>
    </cfRule>
  </conditionalFormatting>
  <conditionalFormatting sqref="BC696">
    <cfRule type="containsText" dxfId="5450" priority="6258" operator="containsText" text="保有中">
      <formula>NOT(ISERROR(SEARCH("保有中",BC696)))</formula>
    </cfRule>
  </conditionalFormatting>
  <conditionalFormatting sqref="BC696">
    <cfRule type="containsText" dxfId="5449" priority="6257" operator="containsText" text="賃借中">
      <formula>NOT(ISERROR(SEARCH("賃借中",BC696)))</formula>
    </cfRule>
  </conditionalFormatting>
  <conditionalFormatting sqref="BC696">
    <cfRule type="cellIs" dxfId="5448" priority="6256" operator="equal">
      <formula>0</formula>
    </cfRule>
  </conditionalFormatting>
  <conditionalFormatting sqref="Y696">
    <cfRule type="containsText" dxfId="5447" priority="6254" operator="containsText" text="賃借中">
      <formula>NOT(ISERROR(SEARCH("賃借中",Y696)))</formula>
    </cfRule>
    <cfRule type="containsText" dxfId="5446" priority="6255" operator="containsText" text="保有中">
      <formula>NOT(ISERROR(SEARCH("保有中",Y696)))</formula>
    </cfRule>
  </conditionalFormatting>
  <conditionalFormatting sqref="AM696">
    <cfRule type="cellIs" dxfId="5445" priority="6252" operator="greaterThan">
      <formula>0</formula>
    </cfRule>
  </conditionalFormatting>
  <conditionalFormatting sqref="AM696">
    <cfRule type="cellIs" dxfId="5444" priority="6251" operator="greaterThan">
      <formula>0</formula>
    </cfRule>
  </conditionalFormatting>
  <conditionalFormatting sqref="AC696">
    <cfRule type="containsText" dxfId="5443" priority="6247" operator="containsText" text="申込取消">
      <formula>NOT(ISERROR(SEARCH("申込取消",AC696)))</formula>
    </cfRule>
    <cfRule type="containsText" dxfId="5442" priority="6248" operator="containsText" text="接続契約解除">
      <formula>NOT(ISERROR(SEARCH("接続契約解除",AC696)))</formula>
    </cfRule>
    <cfRule type="containsText" dxfId="5441" priority="6249" operator="containsText" text="【譲渡済】">
      <formula>NOT(ISERROR(SEARCH("【譲渡済】",AC696)))</formula>
    </cfRule>
    <cfRule type="containsText" dxfId="5440" priority="6250" operator="containsText" text="【支払済】">
      <formula>NOT(ISERROR(SEARCH("【支払済】",AC696)))</formula>
    </cfRule>
  </conditionalFormatting>
  <conditionalFormatting sqref="AM688">
    <cfRule type="cellIs" dxfId="5439" priority="6246" operator="greaterThan">
      <formula>0</formula>
    </cfRule>
  </conditionalFormatting>
  <conditionalFormatting sqref="AM688">
    <cfRule type="cellIs" dxfId="5438" priority="6245" operator="greaterThan">
      <formula>0</formula>
    </cfRule>
  </conditionalFormatting>
  <conditionalFormatting sqref="W688:X688">
    <cfRule type="cellIs" dxfId="5437" priority="6244" operator="lessThan">
      <formula>5000001</formula>
    </cfRule>
  </conditionalFormatting>
  <conditionalFormatting sqref="AN688">
    <cfRule type="cellIs" dxfId="5436" priority="6243" operator="greaterThan">
      <formula>0</formula>
    </cfRule>
  </conditionalFormatting>
  <conditionalFormatting sqref="BD688">
    <cfRule type="cellIs" dxfId="5435" priority="6227" operator="equal">
      <formula>0</formula>
    </cfRule>
    <cfRule type="containsText" dxfId="5434" priority="6240" operator="containsText" text="接続契約解除">
      <formula>NOT(ISERROR(SEARCH("接続契約解除",BD688)))</formula>
    </cfRule>
    <cfRule type="containsText" dxfId="5433" priority="6241" operator="containsText" text="【譲渡済】">
      <formula>NOT(ISERROR(SEARCH("【譲渡済】",BD688)))</formula>
    </cfRule>
    <cfRule type="containsText" dxfId="5432" priority="6242" operator="containsText" text="【支払済】">
      <formula>NOT(ISERROR(SEARCH("【支払済】",BD688)))</formula>
    </cfRule>
  </conditionalFormatting>
  <conditionalFormatting sqref="AH688 AE688">
    <cfRule type="cellIs" dxfId="5431" priority="6237" operator="equal">
      <formula>0</formula>
    </cfRule>
    <cfRule type="containsText" dxfId="5430" priority="6238" operator="containsText" text="””">
      <formula>NOT(ISERROR(SEARCH("""""",AE688)))</formula>
    </cfRule>
    <cfRule type="cellIs" dxfId="5429" priority="6239" operator="lessThan">
      <formula>42583</formula>
    </cfRule>
  </conditionalFormatting>
  <conditionalFormatting sqref="BC688">
    <cfRule type="containsText" dxfId="5428" priority="6236" operator="containsText" text="保有中">
      <formula>NOT(ISERROR(SEARCH("保有中",BC688)))</formula>
    </cfRule>
  </conditionalFormatting>
  <conditionalFormatting sqref="BC688">
    <cfRule type="containsText" dxfId="5427" priority="6235" operator="containsText" text="賃借中">
      <formula>NOT(ISERROR(SEARCH("賃借中",BC688)))</formula>
    </cfRule>
  </conditionalFormatting>
  <conditionalFormatting sqref="BC688">
    <cfRule type="cellIs" dxfId="5426" priority="6234" operator="equal">
      <formula>0</formula>
    </cfRule>
  </conditionalFormatting>
  <conditionalFormatting sqref="Y688:Z688">
    <cfRule type="containsText" dxfId="5425" priority="6232" operator="containsText" text="賃借中">
      <formula>NOT(ISERROR(SEARCH("賃借中",Y688)))</formula>
    </cfRule>
    <cfRule type="containsText" dxfId="5424" priority="6233" operator="containsText" text="保有中">
      <formula>NOT(ISERROR(SEARCH("保有中",Y688)))</formula>
    </cfRule>
  </conditionalFormatting>
  <conditionalFormatting sqref="AC688">
    <cfRule type="containsText" dxfId="5423" priority="6228" operator="containsText" text="申込取消">
      <formula>NOT(ISERROR(SEARCH("申込取消",AC688)))</formula>
    </cfRule>
    <cfRule type="containsText" dxfId="5422" priority="6229" operator="containsText" text="接続契約解除">
      <formula>NOT(ISERROR(SEARCH("接続契約解除",AC688)))</formula>
    </cfRule>
    <cfRule type="containsText" dxfId="5421" priority="6230" operator="containsText" text="【譲渡済】">
      <formula>NOT(ISERROR(SEARCH("【譲渡済】",AC688)))</formula>
    </cfRule>
    <cfRule type="containsText" dxfId="5420" priority="6231" operator="containsText" text="【支払済】">
      <formula>NOT(ISERROR(SEARCH("【支払済】",AC688)))</formula>
    </cfRule>
  </conditionalFormatting>
  <conditionalFormatting sqref="W678">
    <cfRule type="cellIs" dxfId="5419" priority="6226" operator="lessThan">
      <formula>5000001</formula>
    </cfRule>
  </conditionalFormatting>
  <conditionalFormatting sqref="AM678">
    <cfRule type="cellIs" dxfId="5418" priority="6225" operator="greaterThan">
      <formula>0</formula>
    </cfRule>
  </conditionalFormatting>
  <conditionalFormatting sqref="AM678">
    <cfRule type="cellIs" dxfId="5417" priority="6224" operator="greaterThan">
      <formula>0</formula>
    </cfRule>
  </conditionalFormatting>
  <conditionalFormatting sqref="AN678">
    <cfRule type="cellIs" dxfId="5416" priority="6223" operator="greaterThan">
      <formula>0</formula>
    </cfRule>
  </conditionalFormatting>
  <conditionalFormatting sqref="BD678">
    <cfRule type="cellIs" dxfId="5415" priority="6206" operator="equal">
      <formula>0</formula>
    </cfRule>
    <cfRule type="containsText" dxfId="5414" priority="6220" operator="containsText" text="接続契約解除">
      <formula>NOT(ISERROR(SEARCH("接続契約解除",BD678)))</formula>
    </cfRule>
    <cfRule type="containsText" dxfId="5413" priority="6221" operator="containsText" text="【譲渡済】">
      <formula>NOT(ISERROR(SEARCH("【譲渡済】",BD678)))</formula>
    </cfRule>
    <cfRule type="containsText" dxfId="5412" priority="6222" operator="containsText" text="【支払済】">
      <formula>NOT(ISERROR(SEARCH("【支払済】",BD678)))</formula>
    </cfRule>
  </conditionalFormatting>
  <conditionalFormatting sqref="AE678 AH678">
    <cfRule type="cellIs" dxfId="5411" priority="6217" operator="equal">
      <formula>0</formula>
    </cfRule>
    <cfRule type="containsText" dxfId="5410" priority="6218" operator="containsText" text="””">
      <formula>NOT(ISERROR(SEARCH("""""",AE678)))</formula>
    </cfRule>
    <cfRule type="cellIs" dxfId="5409" priority="6219" operator="lessThan">
      <formula>42583</formula>
    </cfRule>
  </conditionalFormatting>
  <conditionalFormatting sqref="BC678">
    <cfRule type="containsText" dxfId="5408" priority="6216" operator="containsText" text="保有中">
      <formula>NOT(ISERROR(SEARCH("保有中",BC678)))</formula>
    </cfRule>
  </conditionalFormatting>
  <conditionalFormatting sqref="BC678">
    <cfRule type="containsText" dxfId="5407" priority="6215" operator="containsText" text="保有中">
      <formula>NOT(ISERROR(SEARCH("保有中",BC678)))</formula>
    </cfRule>
  </conditionalFormatting>
  <conditionalFormatting sqref="BC678">
    <cfRule type="containsText" dxfId="5406" priority="6214" operator="containsText" text="賃借中">
      <formula>NOT(ISERROR(SEARCH("賃借中",BC678)))</formula>
    </cfRule>
  </conditionalFormatting>
  <conditionalFormatting sqref="BC678">
    <cfRule type="cellIs" dxfId="5405" priority="6213" operator="equal">
      <formula>0</formula>
    </cfRule>
  </conditionalFormatting>
  <conditionalFormatting sqref="Y678">
    <cfRule type="containsText" dxfId="5404" priority="6211" operator="containsText" text="賃借中">
      <formula>NOT(ISERROR(SEARCH("賃借中",Y678)))</formula>
    </cfRule>
    <cfRule type="containsText" dxfId="5403" priority="6212" operator="containsText" text="保有中">
      <formula>NOT(ISERROR(SEARCH("保有中",Y678)))</formula>
    </cfRule>
  </conditionalFormatting>
  <conditionalFormatting sqref="AC678">
    <cfRule type="containsText" dxfId="5402" priority="6207" operator="containsText" text="申込取消">
      <formula>NOT(ISERROR(SEARCH("申込取消",AC678)))</formula>
    </cfRule>
    <cfRule type="containsText" dxfId="5401" priority="6208" operator="containsText" text="接続契約解除">
      <formula>NOT(ISERROR(SEARCH("接続契約解除",AC678)))</formula>
    </cfRule>
    <cfRule type="containsText" dxfId="5400" priority="6209" operator="containsText" text="【譲渡済】">
      <formula>NOT(ISERROR(SEARCH("【譲渡済】",AC678)))</formula>
    </cfRule>
    <cfRule type="containsText" dxfId="5399" priority="6210" operator="containsText" text="【支払済】">
      <formula>NOT(ISERROR(SEARCH("【支払済】",AC678)))</formula>
    </cfRule>
  </conditionalFormatting>
  <conditionalFormatting sqref="AM648">
    <cfRule type="cellIs" dxfId="5398" priority="6205" operator="greaterThan">
      <formula>0</formula>
    </cfRule>
  </conditionalFormatting>
  <conditionalFormatting sqref="AM648">
    <cfRule type="cellIs" dxfId="5397" priority="6204" operator="greaterThan">
      <formula>0</formula>
    </cfRule>
  </conditionalFormatting>
  <conditionalFormatting sqref="W648:X648">
    <cfRule type="cellIs" dxfId="5396" priority="6203" operator="lessThan">
      <formula>5000001</formula>
    </cfRule>
  </conditionalFormatting>
  <conditionalFormatting sqref="AN648">
    <cfRule type="cellIs" dxfId="5395" priority="6202" operator="greaterThan">
      <formula>0</formula>
    </cfRule>
  </conditionalFormatting>
  <conditionalFormatting sqref="BD648">
    <cfRule type="cellIs" dxfId="5394" priority="6186" operator="equal">
      <formula>0</formula>
    </cfRule>
    <cfRule type="containsText" dxfId="5393" priority="6199" operator="containsText" text="接続契約解除">
      <formula>NOT(ISERROR(SEARCH("接続契約解除",BD648)))</formula>
    </cfRule>
    <cfRule type="containsText" dxfId="5392" priority="6200" operator="containsText" text="【譲渡済】">
      <formula>NOT(ISERROR(SEARCH("【譲渡済】",BD648)))</formula>
    </cfRule>
    <cfRule type="containsText" dxfId="5391" priority="6201" operator="containsText" text="【支払済】">
      <formula>NOT(ISERROR(SEARCH("【支払済】",BD648)))</formula>
    </cfRule>
  </conditionalFormatting>
  <conditionalFormatting sqref="AH648 AE648">
    <cfRule type="cellIs" dxfId="5390" priority="6196" operator="equal">
      <formula>0</formula>
    </cfRule>
    <cfRule type="containsText" dxfId="5389" priority="6197" operator="containsText" text="””">
      <formula>NOT(ISERROR(SEARCH("""""",AE648)))</formula>
    </cfRule>
    <cfRule type="cellIs" dxfId="5388" priority="6198" operator="lessThan">
      <formula>42583</formula>
    </cfRule>
  </conditionalFormatting>
  <conditionalFormatting sqref="BC648">
    <cfRule type="containsText" dxfId="5387" priority="6195" operator="containsText" text="保有中">
      <formula>NOT(ISERROR(SEARCH("保有中",BC648)))</formula>
    </cfRule>
  </conditionalFormatting>
  <conditionalFormatting sqref="BC648">
    <cfRule type="containsText" dxfId="5386" priority="6194" operator="containsText" text="賃借中">
      <formula>NOT(ISERROR(SEARCH("賃借中",BC648)))</formula>
    </cfRule>
  </conditionalFormatting>
  <conditionalFormatting sqref="BC648">
    <cfRule type="cellIs" dxfId="5385" priority="6193" operator="equal">
      <formula>0</formula>
    </cfRule>
  </conditionalFormatting>
  <conditionalFormatting sqref="Y648">
    <cfRule type="containsText" dxfId="5384" priority="6191" operator="containsText" text="賃借中">
      <formula>NOT(ISERROR(SEARCH("賃借中",Y648)))</formula>
    </cfRule>
    <cfRule type="containsText" dxfId="5383" priority="6192" operator="containsText" text="保有中">
      <formula>NOT(ISERROR(SEARCH("保有中",Y648)))</formula>
    </cfRule>
  </conditionalFormatting>
  <conditionalFormatting sqref="AM657">
    <cfRule type="cellIs" dxfId="5382" priority="6185" operator="greaterThan">
      <formula>0</formula>
    </cfRule>
  </conditionalFormatting>
  <conditionalFormatting sqref="AM657">
    <cfRule type="cellIs" dxfId="5381" priority="6184" operator="greaterThan">
      <formula>0</formula>
    </cfRule>
  </conditionalFormatting>
  <conditionalFormatting sqref="W657:X657">
    <cfRule type="cellIs" dxfId="5380" priority="6183" operator="lessThan">
      <formula>5000001</formula>
    </cfRule>
  </conditionalFormatting>
  <conditionalFormatting sqref="AN657">
    <cfRule type="cellIs" dxfId="5379" priority="6182" operator="greaterThan">
      <formula>0</formula>
    </cfRule>
  </conditionalFormatting>
  <conditionalFormatting sqref="BD657">
    <cfRule type="cellIs" dxfId="5378" priority="6166" operator="equal">
      <formula>0</formula>
    </cfRule>
    <cfRule type="containsText" dxfId="5377" priority="6179" operator="containsText" text="接続契約解除">
      <formula>NOT(ISERROR(SEARCH("接続契約解除",BD657)))</formula>
    </cfRule>
    <cfRule type="containsText" dxfId="5376" priority="6180" operator="containsText" text="【譲渡済】">
      <formula>NOT(ISERROR(SEARCH("【譲渡済】",BD657)))</formula>
    </cfRule>
    <cfRule type="containsText" dxfId="5375" priority="6181" operator="containsText" text="【支払済】">
      <formula>NOT(ISERROR(SEARCH("【支払済】",BD657)))</formula>
    </cfRule>
  </conditionalFormatting>
  <conditionalFormatting sqref="AE657 AH657">
    <cfRule type="cellIs" dxfId="5374" priority="6176" operator="equal">
      <formula>0</formula>
    </cfRule>
    <cfRule type="containsText" dxfId="5373" priority="6177" operator="containsText" text="””">
      <formula>NOT(ISERROR(SEARCH("""""",AE657)))</formula>
    </cfRule>
    <cfRule type="cellIs" dxfId="5372" priority="6178" operator="lessThan">
      <formula>42583</formula>
    </cfRule>
  </conditionalFormatting>
  <conditionalFormatting sqref="BC657">
    <cfRule type="containsText" dxfId="5371" priority="6175" operator="containsText" text="保有中">
      <formula>NOT(ISERROR(SEARCH("保有中",BC657)))</formula>
    </cfRule>
  </conditionalFormatting>
  <conditionalFormatting sqref="BC657">
    <cfRule type="containsText" dxfId="5370" priority="6174" operator="containsText" text="賃借中">
      <formula>NOT(ISERROR(SEARCH("賃借中",BC657)))</formula>
    </cfRule>
  </conditionalFormatting>
  <conditionalFormatting sqref="BC657">
    <cfRule type="cellIs" dxfId="5369" priority="6173" operator="equal">
      <formula>0</formula>
    </cfRule>
  </conditionalFormatting>
  <conditionalFormatting sqref="Y657">
    <cfRule type="containsText" dxfId="5368" priority="6171" operator="containsText" text="賃借中">
      <formula>NOT(ISERROR(SEARCH("賃借中",Y657)))</formula>
    </cfRule>
    <cfRule type="containsText" dxfId="5367" priority="6172" operator="containsText" text="保有中">
      <formula>NOT(ISERROR(SEARCH("保有中",Y657)))</formula>
    </cfRule>
  </conditionalFormatting>
  <conditionalFormatting sqref="AC657">
    <cfRule type="containsText" dxfId="5366" priority="6167" operator="containsText" text="申込取消">
      <formula>NOT(ISERROR(SEARCH("申込取消",AC657)))</formula>
    </cfRule>
    <cfRule type="containsText" dxfId="5365" priority="6168" operator="containsText" text="接続契約解除">
      <formula>NOT(ISERROR(SEARCH("接続契約解除",AC657)))</formula>
    </cfRule>
    <cfRule type="containsText" dxfId="5364" priority="6169" operator="containsText" text="【譲渡済】">
      <formula>NOT(ISERROR(SEARCH("【譲渡済】",AC657)))</formula>
    </cfRule>
    <cfRule type="containsText" dxfId="5363" priority="6170" operator="containsText" text="【支払済】">
      <formula>NOT(ISERROR(SEARCH("【支払済】",AC657)))</formula>
    </cfRule>
  </conditionalFormatting>
  <conditionalFormatting sqref="AM675">
    <cfRule type="cellIs" dxfId="5362" priority="6165" operator="greaterThan">
      <formula>0</formula>
    </cfRule>
  </conditionalFormatting>
  <conditionalFormatting sqref="AM675">
    <cfRule type="cellIs" dxfId="5361" priority="6164" operator="greaterThan">
      <formula>0</formula>
    </cfRule>
  </conditionalFormatting>
  <conditionalFormatting sqref="W675:X675">
    <cfRule type="cellIs" dxfId="5360" priority="6163" operator="lessThan">
      <formula>5000001</formula>
    </cfRule>
  </conditionalFormatting>
  <conditionalFormatting sqref="AN675">
    <cfRule type="cellIs" dxfId="5359" priority="6162" operator="greaterThan">
      <formula>0</formula>
    </cfRule>
  </conditionalFormatting>
  <conditionalFormatting sqref="BD675">
    <cfRule type="cellIs" dxfId="5358" priority="6146" operator="equal">
      <formula>0</formula>
    </cfRule>
    <cfRule type="containsText" dxfId="5357" priority="6159" operator="containsText" text="接続契約解除">
      <formula>NOT(ISERROR(SEARCH("接続契約解除",BD675)))</formula>
    </cfRule>
    <cfRule type="containsText" dxfId="5356" priority="6160" operator="containsText" text="【譲渡済】">
      <formula>NOT(ISERROR(SEARCH("【譲渡済】",BD675)))</formula>
    </cfRule>
    <cfRule type="containsText" dxfId="5355" priority="6161" operator="containsText" text="【支払済】">
      <formula>NOT(ISERROR(SEARCH("【支払済】",BD675)))</formula>
    </cfRule>
  </conditionalFormatting>
  <conditionalFormatting sqref="AH675 AE675">
    <cfRule type="cellIs" dxfId="5354" priority="6156" operator="equal">
      <formula>0</formula>
    </cfRule>
    <cfRule type="containsText" dxfId="5353" priority="6157" operator="containsText" text="””">
      <formula>NOT(ISERROR(SEARCH("""""",AE675)))</formula>
    </cfRule>
    <cfRule type="cellIs" dxfId="5352" priority="6158" operator="lessThan">
      <formula>42583</formula>
    </cfRule>
  </conditionalFormatting>
  <conditionalFormatting sqref="BC675">
    <cfRule type="containsText" dxfId="5351" priority="6155" operator="containsText" text="保有中">
      <formula>NOT(ISERROR(SEARCH("保有中",BC675)))</formula>
    </cfRule>
  </conditionalFormatting>
  <conditionalFormatting sqref="BC675">
    <cfRule type="containsText" dxfId="5350" priority="6154" operator="containsText" text="賃借中">
      <formula>NOT(ISERROR(SEARCH("賃借中",BC675)))</formula>
    </cfRule>
  </conditionalFormatting>
  <conditionalFormatting sqref="BC675">
    <cfRule type="cellIs" dxfId="5349" priority="6153" operator="equal">
      <formula>0</formula>
    </cfRule>
  </conditionalFormatting>
  <conditionalFormatting sqref="Y675">
    <cfRule type="containsText" dxfId="5348" priority="6151" operator="containsText" text="賃借中">
      <formula>NOT(ISERROR(SEARCH("賃借中",Y675)))</formula>
    </cfRule>
    <cfRule type="containsText" dxfId="5347" priority="6152" operator="containsText" text="保有中">
      <formula>NOT(ISERROR(SEARCH("保有中",Y675)))</formula>
    </cfRule>
  </conditionalFormatting>
  <conditionalFormatting sqref="AC675">
    <cfRule type="containsText" dxfId="5346" priority="6147" operator="containsText" text="申込取消">
      <formula>NOT(ISERROR(SEARCH("申込取消",AC675)))</formula>
    </cfRule>
    <cfRule type="containsText" dxfId="5345" priority="6148" operator="containsText" text="接続契約解除">
      <formula>NOT(ISERROR(SEARCH("接続契約解除",AC675)))</formula>
    </cfRule>
    <cfRule type="containsText" dxfId="5344" priority="6149" operator="containsText" text="【譲渡済】">
      <formula>NOT(ISERROR(SEARCH("【譲渡済】",AC675)))</formula>
    </cfRule>
    <cfRule type="containsText" dxfId="5343" priority="6150" operator="containsText" text="【支払済】">
      <formula>NOT(ISERROR(SEARCH("【支払済】",AC675)))</formula>
    </cfRule>
  </conditionalFormatting>
  <conditionalFormatting sqref="AM672">
    <cfRule type="cellIs" dxfId="5342" priority="6145" operator="greaterThan">
      <formula>0</formula>
    </cfRule>
  </conditionalFormatting>
  <conditionalFormatting sqref="AM672">
    <cfRule type="cellIs" dxfId="5341" priority="6144" operator="greaterThan">
      <formula>0</formula>
    </cfRule>
  </conditionalFormatting>
  <conditionalFormatting sqref="W672">
    <cfRule type="cellIs" dxfId="5340" priority="6143" operator="lessThan">
      <formula>5000001</formula>
    </cfRule>
  </conditionalFormatting>
  <conditionalFormatting sqref="AN672">
    <cfRule type="cellIs" dxfId="5339" priority="6142" operator="greaterThan">
      <formula>0</formula>
    </cfRule>
  </conditionalFormatting>
  <conditionalFormatting sqref="BD672">
    <cfRule type="cellIs" dxfId="5338" priority="6126" operator="equal">
      <formula>0</formula>
    </cfRule>
    <cfRule type="containsText" dxfId="5337" priority="6139" operator="containsText" text="接続契約解除">
      <formula>NOT(ISERROR(SEARCH("接続契約解除",BD672)))</formula>
    </cfRule>
    <cfRule type="containsText" dxfId="5336" priority="6140" operator="containsText" text="【譲渡済】">
      <formula>NOT(ISERROR(SEARCH("【譲渡済】",BD672)))</formula>
    </cfRule>
    <cfRule type="containsText" dxfId="5335" priority="6141" operator="containsText" text="【支払済】">
      <formula>NOT(ISERROR(SEARCH("【支払済】",BD672)))</formula>
    </cfRule>
  </conditionalFormatting>
  <conditionalFormatting sqref="AH672 AE672">
    <cfRule type="cellIs" dxfId="5334" priority="6136" operator="equal">
      <formula>0</formula>
    </cfRule>
    <cfRule type="containsText" dxfId="5333" priority="6137" operator="containsText" text="””">
      <formula>NOT(ISERROR(SEARCH("""""",AE672)))</formula>
    </cfRule>
    <cfRule type="cellIs" dxfId="5332" priority="6138" operator="lessThan">
      <formula>42583</formula>
    </cfRule>
  </conditionalFormatting>
  <conditionalFormatting sqref="BC672">
    <cfRule type="containsText" dxfId="5331" priority="6135" operator="containsText" text="保有中">
      <formula>NOT(ISERROR(SEARCH("保有中",BC672)))</formula>
    </cfRule>
  </conditionalFormatting>
  <conditionalFormatting sqref="BC672">
    <cfRule type="containsText" dxfId="5330" priority="6134" operator="containsText" text="賃借中">
      <formula>NOT(ISERROR(SEARCH("賃借中",BC672)))</formula>
    </cfRule>
  </conditionalFormatting>
  <conditionalFormatting sqref="BC672">
    <cfRule type="cellIs" dxfId="5329" priority="6133" operator="equal">
      <formula>0</formula>
    </cfRule>
  </conditionalFormatting>
  <conditionalFormatting sqref="Y672">
    <cfRule type="containsText" dxfId="5328" priority="6131" operator="containsText" text="賃借中">
      <formula>NOT(ISERROR(SEARCH("賃借中",Y672)))</formula>
    </cfRule>
    <cfRule type="containsText" dxfId="5327" priority="6132" operator="containsText" text="保有中">
      <formula>NOT(ISERROR(SEARCH("保有中",Y672)))</formula>
    </cfRule>
  </conditionalFormatting>
  <conditionalFormatting sqref="AC672">
    <cfRule type="containsText" dxfId="5326" priority="6127" operator="containsText" text="申込取消">
      <formula>NOT(ISERROR(SEARCH("申込取消",AC672)))</formula>
    </cfRule>
    <cfRule type="containsText" dxfId="5325" priority="6128" operator="containsText" text="接続契約解除">
      <formula>NOT(ISERROR(SEARCH("接続契約解除",AC672)))</formula>
    </cfRule>
    <cfRule type="containsText" dxfId="5324" priority="6129" operator="containsText" text="【譲渡済】">
      <formula>NOT(ISERROR(SEARCH("【譲渡済】",AC672)))</formula>
    </cfRule>
    <cfRule type="containsText" dxfId="5323" priority="6130" operator="containsText" text="【支払済】">
      <formula>NOT(ISERROR(SEARCH("【支払済】",AC672)))</formula>
    </cfRule>
  </conditionalFormatting>
  <conditionalFormatting sqref="AM618">
    <cfRule type="cellIs" dxfId="5322" priority="6125" operator="greaterThan">
      <formula>0</formula>
    </cfRule>
  </conditionalFormatting>
  <conditionalFormatting sqref="AM618">
    <cfRule type="cellIs" dxfId="5321" priority="6124" operator="greaterThan">
      <formula>0</formula>
    </cfRule>
  </conditionalFormatting>
  <conditionalFormatting sqref="W618:X618">
    <cfRule type="cellIs" dxfId="5320" priority="6123" operator="lessThan">
      <formula>5000001</formula>
    </cfRule>
  </conditionalFormatting>
  <conditionalFormatting sqref="AN618">
    <cfRule type="cellIs" dxfId="5319" priority="6122" operator="greaterThan">
      <formula>0</formula>
    </cfRule>
  </conditionalFormatting>
  <conditionalFormatting sqref="BD618">
    <cfRule type="cellIs" dxfId="5318" priority="6106" operator="equal">
      <formula>0</formula>
    </cfRule>
    <cfRule type="containsText" dxfId="5317" priority="6119" operator="containsText" text="接続契約解除">
      <formula>NOT(ISERROR(SEARCH("接続契約解除",BD618)))</formula>
    </cfRule>
    <cfRule type="containsText" dxfId="5316" priority="6120" operator="containsText" text="【譲渡済】">
      <formula>NOT(ISERROR(SEARCH("【譲渡済】",BD618)))</formula>
    </cfRule>
    <cfRule type="containsText" dxfId="5315" priority="6121" operator="containsText" text="【支払済】">
      <formula>NOT(ISERROR(SEARCH("【支払済】",BD618)))</formula>
    </cfRule>
  </conditionalFormatting>
  <conditionalFormatting sqref="AH618 AE618">
    <cfRule type="cellIs" dxfId="5314" priority="6116" operator="equal">
      <formula>0</formula>
    </cfRule>
    <cfRule type="containsText" dxfId="5313" priority="6117" operator="containsText" text="””">
      <formula>NOT(ISERROR(SEARCH("""""",AE618)))</formula>
    </cfRule>
    <cfRule type="cellIs" dxfId="5312" priority="6118" operator="lessThan">
      <formula>42583</formula>
    </cfRule>
  </conditionalFormatting>
  <conditionalFormatting sqref="BC618">
    <cfRule type="containsText" dxfId="5311" priority="6115" operator="containsText" text="保有中">
      <formula>NOT(ISERROR(SEARCH("保有中",BC618)))</formula>
    </cfRule>
  </conditionalFormatting>
  <conditionalFormatting sqref="BC618">
    <cfRule type="containsText" dxfId="5310" priority="6114" operator="containsText" text="賃借中">
      <formula>NOT(ISERROR(SEARCH("賃借中",BC618)))</formula>
    </cfRule>
  </conditionalFormatting>
  <conditionalFormatting sqref="BC618">
    <cfRule type="cellIs" dxfId="5309" priority="6113" operator="equal">
      <formula>0</formula>
    </cfRule>
  </conditionalFormatting>
  <conditionalFormatting sqref="Y618">
    <cfRule type="containsText" dxfId="5308" priority="6111" operator="containsText" text="賃借中">
      <formula>NOT(ISERROR(SEARCH("賃借中",Y618)))</formula>
    </cfRule>
    <cfRule type="containsText" dxfId="5307" priority="6112" operator="containsText" text="保有中">
      <formula>NOT(ISERROR(SEARCH("保有中",Y618)))</formula>
    </cfRule>
  </conditionalFormatting>
  <conditionalFormatting sqref="AC618">
    <cfRule type="containsText" dxfId="5306" priority="6107" operator="containsText" text="申込取消">
      <formula>NOT(ISERROR(SEARCH("申込取消",AC618)))</formula>
    </cfRule>
    <cfRule type="containsText" dxfId="5305" priority="6108" operator="containsText" text="接続契約解除">
      <formula>NOT(ISERROR(SEARCH("接続契約解除",AC618)))</formula>
    </cfRule>
    <cfRule type="containsText" dxfId="5304" priority="6109" operator="containsText" text="【譲渡済】">
      <formula>NOT(ISERROR(SEARCH("【譲渡済】",AC618)))</formula>
    </cfRule>
    <cfRule type="containsText" dxfId="5303" priority="6110" operator="containsText" text="【支払済】">
      <formula>NOT(ISERROR(SEARCH("【支払済】",AC618)))</formula>
    </cfRule>
  </conditionalFormatting>
  <conditionalFormatting sqref="AM1024">
    <cfRule type="cellIs" dxfId="5302" priority="6105" operator="greaterThan">
      <formula>0</formula>
    </cfRule>
  </conditionalFormatting>
  <conditionalFormatting sqref="W1024:X1024">
    <cfRule type="cellIs" dxfId="5301" priority="6104" operator="lessThan">
      <formula>5000001</formula>
    </cfRule>
  </conditionalFormatting>
  <conditionalFormatting sqref="AN1024">
    <cfRule type="cellIs" dxfId="5300" priority="6103" operator="greaterThan">
      <formula>0</formula>
    </cfRule>
  </conditionalFormatting>
  <conditionalFormatting sqref="BD1024">
    <cfRule type="cellIs" dxfId="5299" priority="6087" operator="equal">
      <formula>0</formula>
    </cfRule>
    <cfRule type="containsText" dxfId="5298" priority="6100" operator="containsText" text="接続契約解除">
      <formula>NOT(ISERROR(SEARCH("接続契約解除",BD1024)))</formula>
    </cfRule>
    <cfRule type="containsText" dxfId="5297" priority="6101" operator="containsText" text="【譲渡済】">
      <formula>NOT(ISERROR(SEARCH("【譲渡済】",BD1024)))</formula>
    </cfRule>
    <cfRule type="containsText" dxfId="5296" priority="6102" operator="containsText" text="【支払済】">
      <formula>NOT(ISERROR(SEARCH("【支払済】",BD1024)))</formula>
    </cfRule>
  </conditionalFormatting>
  <conditionalFormatting sqref="AH1024">
    <cfRule type="cellIs" dxfId="5295" priority="6097" operator="equal">
      <formula>0</formula>
    </cfRule>
    <cfRule type="containsText" dxfId="5294" priority="6098" operator="containsText" text="””">
      <formula>NOT(ISERROR(SEARCH("""""",AH1024)))</formula>
    </cfRule>
    <cfRule type="cellIs" dxfId="5293" priority="6099" operator="lessThan">
      <formula>42583</formula>
    </cfRule>
  </conditionalFormatting>
  <conditionalFormatting sqref="BC1024">
    <cfRule type="containsText" dxfId="5292" priority="6096" operator="containsText" text="保有中">
      <formula>NOT(ISERROR(SEARCH("保有中",BC1024)))</formula>
    </cfRule>
  </conditionalFormatting>
  <conditionalFormatting sqref="BC1024">
    <cfRule type="containsText" dxfId="5291" priority="6095" operator="containsText" text="賃借中">
      <formula>NOT(ISERROR(SEARCH("賃借中",BC1024)))</formula>
    </cfRule>
  </conditionalFormatting>
  <conditionalFormatting sqref="BC1024">
    <cfRule type="cellIs" dxfId="5290" priority="6094" operator="equal">
      <formula>0</formula>
    </cfRule>
  </conditionalFormatting>
  <conditionalFormatting sqref="Y1024:AB1024">
    <cfRule type="containsText" dxfId="5289" priority="6092" operator="containsText" text="賃借中">
      <formula>NOT(ISERROR(SEARCH("賃借中",Y1024)))</formula>
    </cfRule>
    <cfRule type="containsText" dxfId="5288" priority="6093" operator="containsText" text="保有中">
      <formula>NOT(ISERROR(SEARCH("保有中",Y1024)))</formula>
    </cfRule>
  </conditionalFormatting>
  <conditionalFormatting sqref="AD1024:AE1024">
    <cfRule type="containsText" dxfId="5287" priority="6083" operator="containsText" text="申込取消">
      <formula>NOT(ISERROR(SEARCH("申込取消",AD1024)))</formula>
    </cfRule>
    <cfRule type="containsText" dxfId="5286" priority="6084" operator="containsText" text="接続契約解除">
      <formula>NOT(ISERROR(SEARCH("接続契約解除",AD1024)))</formula>
    </cfRule>
    <cfRule type="containsText" dxfId="5285" priority="6085" operator="containsText" text="【譲渡済】">
      <formula>NOT(ISERROR(SEARCH("【譲渡済】",AD1024)))</formula>
    </cfRule>
    <cfRule type="containsText" dxfId="5284" priority="6086" operator="containsText" text="【支払済】">
      <formula>NOT(ISERROR(SEARCH("【支払済】",AD1024)))</formula>
    </cfRule>
  </conditionalFormatting>
  <conditionalFormatting sqref="AM507">
    <cfRule type="cellIs" dxfId="5283" priority="6082" operator="greaterThan">
      <formula>0</formula>
    </cfRule>
  </conditionalFormatting>
  <conditionalFormatting sqref="AM507">
    <cfRule type="cellIs" dxfId="5282" priority="6081" operator="greaterThan">
      <formula>0</formula>
    </cfRule>
  </conditionalFormatting>
  <conditionalFormatting sqref="W507">
    <cfRule type="cellIs" dxfId="5281" priority="6080" operator="lessThan">
      <formula>5000001</formula>
    </cfRule>
  </conditionalFormatting>
  <conditionalFormatting sqref="BC507">
    <cfRule type="containsText" dxfId="5280" priority="6079" operator="containsText" text="保有中">
      <formula>NOT(ISERROR(SEARCH("保有中",BC507)))</formula>
    </cfRule>
  </conditionalFormatting>
  <conditionalFormatting sqref="AN507">
    <cfRule type="cellIs" dxfId="5279" priority="6078" operator="greaterThan">
      <formula>0</formula>
    </cfRule>
  </conditionalFormatting>
  <conditionalFormatting sqref="BD507">
    <cfRule type="cellIs" dxfId="5278" priority="6063" operator="equal">
      <formula>0</formula>
    </cfRule>
    <cfRule type="containsText" dxfId="5277" priority="6075" operator="containsText" text="接続契約解除">
      <formula>NOT(ISERROR(SEARCH("接続契約解除",BD507)))</formula>
    </cfRule>
    <cfRule type="containsText" dxfId="5276" priority="6076" operator="containsText" text="【譲渡済】">
      <formula>NOT(ISERROR(SEARCH("【譲渡済】",BD507)))</formula>
    </cfRule>
    <cfRule type="containsText" dxfId="5275" priority="6077" operator="containsText" text="【支払済】">
      <formula>NOT(ISERROR(SEARCH("【支払済】",BD507)))</formula>
    </cfRule>
  </conditionalFormatting>
  <conditionalFormatting sqref="AE507 AH507">
    <cfRule type="cellIs" dxfId="5274" priority="6072" operator="equal">
      <formula>0</formula>
    </cfRule>
    <cfRule type="containsText" dxfId="5273" priority="6073" operator="containsText" text="””">
      <formula>NOT(ISERROR(SEARCH("""""",AE507)))</formula>
    </cfRule>
    <cfRule type="cellIs" dxfId="5272" priority="6074" operator="lessThan">
      <formula>42583</formula>
    </cfRule>
  </conditionalFormatting>
  <conditionalFormatting sqref="BC507">
    <cfRule type="containsText" dxfId="5271" priority="6071" operator="containsText" text="賃借中">
      <formula>NOT(ISERROR(SEARCH("賃借中",BC507)))</formula>
    </cfRule>
  </conditionalFormatting>
  <conditionalFormatting sqref="BC507">
    <cfRule type="cellIs" dxfId="5270" priority="6070" operator="equal">
      <formula>0</formula>
    </cfRule>
  </conditionalFormatting>
  <conditionalFormatting sqref="Y507:AB507">
    <cfRule type="containsText" dxfId="5269" priority="6068" operator="containsText" text="賃借中">
      <formula>NOT(ISERROR(SEARCH("賃借中",Y507)))</formula>
    </cfRule>
    <cfRule type="containsText" dxfId="5268" priority="6069" operator="containsText" text="保有中">
      <formula>NOT(ISERROR(SEARCH("保有中",Y507)))</formula>
    </cfRule>
  </conditionalFormatting>
  <conditionalFormatting sqref="AC507">
    <cfRule type="containsText" dxfId="5267" priority="6064" operator="containsText" text="申込取消">
      <formula>NOT(ISERROR(SEARCH("申込取消",AC507)))</formula>
    </cfRule>
    <cfRule type="containsText" dxfId="5266" priority="6065" operator="containsText" text="接続契約解除">
      <formula>NOT(ISERROR(SEARCH("接続契約解除",AC507)))</formula>
    </cfRule>
    <cfRule type="containsText" dxfId="5265" priority="6066" operator="containsText" text="【譲渡済】">
      <formula>NOT(ISERROR(SEARCH("【譲渡済】",AC507)))</formula>
    </cfRule>
    <cfRule type="containsText" dxfId="5264" priority="6067" operator="containsText" text="【支払済】">
      <formula>NOT(ISERROR(SEARCH("【支払済】",AC507)))</formula>
    </cfRule>
  </conditionalFormatting>
  <conditionalFormatting sqref="AM494 AM497">
    <cfRule type="cellIs" dxfId="5263" priority="6062" operator="greaterThan">
      <formula>0</formula>
    </cfRule>
  </conditionalFormatting>
  <conditionalFormatting sqref="AM494 AM497">
    <cfRule type="cellIs" dxfId="5262" priority="6061" operator="greaterThan">
      <formula>0</formula>
    </cfRule>
  </conditionalFormatting>
  <conditionalFormatting sqref="W494 W497:W498">
    <cfRule type="cellIs" dxfId="5261" priority="6060" operator="lessThan">
      <formula>5000001</formula>
    </cfRule>
  </conditionalFormatting>
  <conditionalFormatting sqref="BC494">
    <cfRule type="containsText" dxfId="5260" priority="6059" operator="containsText" text="保有中">
      <formula>NOT(ISERROR(SEARCH("保有中",BC494)))</formula>
    </cfRule>
  </conditionalFormatting>
  <conditionalFormatting sqref="AN494">
    <cfRule type="cellIs" dxfId="5259" priority="6058" operator="greaterThan">
      <formula>0</formula>
    </cfRule>
  </conditionalFormatting>
  <conditionalFormatting sqref="BD494">
    <cfRule type="cellIs" dxfId="5258" priority="6043" operator="equal">
      <formula>0</formula>
    </cfRule>
    <cfRule type="containsText" dxfId="5257" priority="6055" operator="containsText" text="接続契約解除">
      <formula>NOT(ISERROR(SEARCH("接続契約解除",BD494)))</formula>
    </cfRule>
    <cfRule type="containsText" dxfId="5256" priority="6056" operator="containsText" text="【譲渡済】">
      <formula>NOT(ISERROR(SEARCH("【譲渡済】",BD494)))</formula>
    </cfRule>
    <cfRule type="containsText" dxfId="5255" priority="6057" operator="containsText" text="【支払済】">
      <formula>NOT(ISERROR(SEARCH("【支払済】",BD494)))</formula>
    </cfRule>
  </conditionalFormatting>
  <conditionalFormatting sqref="AH494 AE494">
    <cfRule type="cellIs" dxfId="5254" priority="6052" operator="equal">
      <formula>0</formula>
    </cfRule>
    <cfRule type="containsText" dxfId="5253" priority="6053" operator="containsText" text="””">
      <formula>NOT(ISERROR(SEARCH("""""",AE494)))</formula>
    </cfRule>
    <cfRule type="cellIs" dxfId="5252" priority="6054" operator="lessThan">
      <formula>42583</formula>
    </cfRule>
  </conditionalFormatting>
  <conditionalFormatting sqref="BC494">
    <cfRule type="containsText" dxfId="5251" priority="6051" operator="containsText" text="賃借中">
      <formula>NOT(ISERROR(SEARCH("賃借中",BC494)))</formula>
    </cfRule>
  </conditionalFormatting>
  <conditionalFormatting sqref="BC494">
    <cfRule type="cellIs" dxfId="5250" priority="6050" operator="equal">
      <formula>0</formula>
    </cfRule>
  </conditionalFormatting>
  <conditionalFormatting sqref="Y494:AB494">
    <cfRule type="containsText" dxfId="5249" priority="6048" operator="containsText" text="賃借中">
      <formula>NOT(ISERROR(SEARCH("賃借中",Y494)))</formula>
    </cfRule>
    <cfRule type="containsText" dxfId="5248" priority="6049" operator="containsText" text="保有中">
      <formula>NOT(ISERROR(SEARCH("保有中",Y494)))</formula>
    </cfRule>
  </conditionalFormatting>
  <conditionalFormatting sqref="AC494">
    <cfRule type="containsText" dxfId="5247" priority="6044" operator="containsText" text="申込取消">
      <formula>NOT(ISERROR(SEARCH("申込取消",AC494)))</formula>
    </cfRule>
    <cfRule type="containsText" dxfId="5246" priority="6045" operator="containsText" text="接続契約解除">
      <formula>NOT(ISERROR(SEARCH("接続契約解除",AC494)))</formula>
    </cfRule>
    <cfRule type="containsText" dxfId="5245" priority="6046" operator="containsText" text="【譲渡済】">
      <formula>NOT(ISERROR(SEARCH("【譲渡済】",AC494)))</formula>
    </cfRule>
    <cfRule type="containsText" dxfId="5244" priority="6047" operator="containsText" text="【支払済】">
      <formula>NOT(ISERROR(SEARCH("【支払済】",AC494)))</formula>
    </cfRule>
  </conditionalFormatting>
  <conditionalFormatting sqref="AD498">
    <cfRule type="containsText" dxfId="5243" priority="6039" operator="containsText" text="申込取消">
      <formula>NOT(ISERROR(SEARCH("申込取消",AD498)))</formula>
    </cfRule>
    <cfRule type="containsText" dxfId="5242" priority="6040" operator="containsText" text="接続契約解除">
      <formula>NOT(ISERROR(SEARCH("接続契約解除",AD498)))</formula>
    </cfRule>
    <cfRule type="containsText" dxfId="5241" priority="6041" operator="containsText" text="【譲渡済】">
      <formula>NOT(ISERROR(SEARCH("【譲渡済】",AD498)))</formula>
    </cfRule>
    <cfRule type="containsText" dxfId="5240" priority="6042" operator="containsText" text="【支払済】">
      <formula>NOT(ISERROR(SEARCH("【支払済】",AD498)))</formula>
    </cfRule>
  </conditionalFormatting>
  <conditionalFormatting sqref="X497">
    <cfRule type="cellIs" dxfId="5239" priority="6035" operator="lessThan">
      <formula>5000001</formula>
    </cfRule>
  </conditionalFormatting>
  <conditionalFormatting sqref="BC497">
    <cfRule type="containsText" dxfId="5238" priority="6034" operator="containsText" text="保有中">
      <formula>NOT(ISERROR(SEARCH("保有中",BC497)))</formula>
    </cfRule>
  </conditionalFormatting>
  <conditionalFormatting sqref="AN497">
    <cfRule type="cellIs" dxfId="5237" priority="6033" operator="greaterThan">
      <formula>0</formula>
    </cfRule>
  </conditionalFormatting>
  <conditionalFormatting sqref="BD497">
    <cfRule type="cellIs" dxfId="5236" priority="6018" operator="equal">
      <formula>0</formula>
    </cfRule>
    <cfRule type="containsText" dxfId="5235" priority="6030" operator="containsText" text="接続契約解除">
      <formula>NOT(ISERROR(SEARCH("接続契約解除",BD497)))</formula>
    </cfRule>
    <cfRule type="containsText" dxfId="5234" priority="6031" operator="containsText" text="【譲渡済】">
      <formula>NOT(ISERROR(SEARCH("【譲渡済】",BD497)))</formula>
    </cfRule>
    <cfRule type="containsText" dxfId="5233" priority="6032" operator="containsText" text="【支払済】">
      <formula>NOT(ISERROR(SEARCH("【支払済】",BD497)))</formula>
    </cfRule>
  </conditionalFormatting>
  <conditionalFormatting sqref="AH497 AE497">
    <cfRule type="cellIs" dxfId="5232" priority="6027" operator="equal">
      <formula>0</formula>
    </cfRule>
    <cfRule type="containsText" dxfId="5231" priority="6028" operator="containsText" text="””">
      <formula>NOT(ISERROR(SEARCH("""""",AE497)))</formula>
    </cfRule>
    <cfRule type="cellIs" dxfId="5230" priority="6029" operator="lessThan">
      <formula>42583</formula>
    </cfRule>
  </conditionalFormatting>
  <conditionalFormatting sqref="BC497">
    <cfRule type="containsText" dxfId="5229" priority="6026" operator="containsText" text="賃借中">
      <formula>NOT(ISERROR(SEARCH("賃借中",BC497)))</formula>
    </cfRule>
  </conditionalFormatting>
  <conditionalFormatting sqref="BC497">
    <cfRule type="cellIs" dxfId="5228" priority="6025" operator="equal">
      <formula>0</formula>
    </cfRule>
  </conditionalFormatting>
  <conditionalFormatting sqref="Y497 AB497:AB498">
    <cfRule type="containsText" dxfId="5227" priority="6023" operator="containsText" text="賃借中">
      <formula>NOT(ISERROR(SEARCH("賃借中",Y497)))</formula>
    </cfRule>
    <cfRule type="containsText" dxfId="5226" priority="6024" operator="containsText" text="保有中">
      <formula>NOT(ISERROR(SEARCH("保有中",Y497)))</formula>
    </cfRule>
  </conditionalFormatting>
  <conditionalFormatting sqref="AC497">
    <cfRule type="containsText" dxfId="5225" priority="6019" operator="containsText" text="申込取消">
      <formula>NOT(ISERROR(SEARCH("申込取消",AC497)))</formula>
    </cfRule>
    <cfRule type="containsText" dxfId="5224" priority="6020" operator="containsText" text="接続契約解除">
      <formula>NOT(ISERROR(SEARCH("接続契約解除",AC497)))</formula>
    </cfRule>
    <cfRule type="containsText" dxfId="5223" priority="6021" operator="containsText" text="【譲渡済】">
      <formula>NOT(ISERROR(SEARCH("【譲渡済】",AC497)))</formula>
    </cfRule>
    <cfRule type="containsText" dxfId="5222" priority="6022" operator="containsText" text="【支払済】">
      <formula>NOT(ISERROR(SEARCH("【支払済】",AC497)))</formula>
    </cfRule>
  </conditionalFormatting>
  <conditionalFormatting sqref="AD497">
    <cfRule type="containsText" dxfId="5221" priority="6014" operator="containsText" text="申込取消">
      <formula>NOT(ISERROR(SEARCH("申込取消",AD497)))</formula>
    </cfRule>
    <cfRule type="containsText" dxfId="5220" priority="6015" operator="containsText" text="接続契約解除">
      <formula>NOT(ISERROR(SEARCH("接続契約解除",AD497)))</formula>
    </cfRule>
    <cfRule type="containsText" dxfId="5219" priority="6016" operator="containsText" text="【譲渡済】">
      <formula>NOT(ISERROR(SEARCH("【譲渡済】",AD497)))</formula>
    </cfRule>
    <cfRule type="containsText" dxfId="5218" priority="6017" operator="containsText" text="【支払済】">
      <formula>NOT(ISERROR(SEARCH("【支払済】",AD497)))</formula>
    </cfRule>
  </conditionalFormatting>
  <conditionalFormatting sqref="AM495">
    <cfRule type="cellIs" dxfId="5217" priority="6013" operator="greaterThan">
      <formula>0</formula>
    </cfRule>
  </conditionalFormatting>
  <conditionalFormatting sqref="AM495">
    <cfRule type="cellIs" dxfId="5216" priority="6012" operator="greaterThan">
      <formula>0</formula>
    </cfRule>
  </conditionalFormatting>
  <conditionalFormatting sqref="X495">
    <cfRule type="cellIs" dxfId="5215" priority="6011" operator="lessThan">
      <formula>5000001</formula>
    </cfRule>
  </conditionalFormatting>
  <conditionalFormatting sqref="BC495">
    <cfRule type="containsText" dxfId="5214" priority="6010" operator="containsText" text="保有中">
      <formula>NOT(ISERROR(SEARCH("保有中",BC495)))</formula>
    </cfRule>
  </conditionalFormatting>
  <conditionalFormatting sqref="AN495">
    <cfRule type="cellIs" dxfId="5213" priority="6009" operator="greaterThan">
      <formula>0</formula>
    </cfRule>
  </conditionalFormatting>
  <conditionalFormatting sqref="BD495">
    <cfRule type="cellIs" dxfId="5212" priority="5994" operator="equal">
      <formula>0</formula>
    </cfRule>
    <cfRule type="containsText" dxfId="5211" priority="6006" operator="containsText" text="接続契約解除">
      <formula>NOT(ISERROR(SEARCH("接続契約解除",BD495)))</formula>
    </cfRule>
    <cfRule type="containsText" dxfId="5210" priority="6007" operator="containsText" text="【譲渡済】">
      <formula>NOT(ISERROR(SEARCH("【譲渡済】",BD495)))</formula>
    </cfRule>
    <cfRule type="containsText" dxfId="5209" priority="6008" operator="containsText" text="【支払済】">
      <formula>NOT(ISERROR(SEARCH("【支払済】",BD495)))</formula>
    </cfRule>
  </conditionalFormatting>
  <conditionalFormatting sqref="AH495 AE495">
    <cfRule type="cellIs" dxfId="5208" priority="6003" operator="equal">
      <formula>0</formula>
    </cfRule>
    <cfRule type="containsText" dxfId="5207" priority="6004" operator="containsText" text="””">
      <formula>NOT(ISERROR(SEARCH("""""",AE495)))</formula>
    </cfRule>
    <cfRule type="cellIs" dxfId="5206" priority="6005" operator="lessThan">
      <formula>42583</formula>
    </cfRule>
  </conditionalFormatting>
  <conditionalFormatting sqref="BC495">
    <cfRule type="containsText" dxfId="5205" priority="6002" operator="containsText" text="賃借中">
      <formula>NOT(ISERROR(SEARCH("賃借中",BC495)))</formula>
    </cfRule>
  </conditionalFormatting>
  <conditionalFormatting sqref="BC495">
    <cfRule type="cellIs" dxfId="5204" priority="6001" operator="equal">
      <formula>0</formula>
    </cfRule>
  </conditionalFormatting>
  <conditionalFormatting sqref="Y495:AB495">
    <cfRule type="containsText" dxfId="5203" priority="5999" operator="containsText" text="賃借中">
      <formula>NOT(ISERROR(SEARCH("賃借中",Y495)))</formula>
    </cfRule>
    <cfRule type="containsText" dxfId="5202" priority="6000" operator="containsText" text="保有中">
      <formula>NOT(ISERROR(SEARCH("保有中",Y495)))</formula>
    </cfRule>
  </conditionalFormatting>
  <conditionalFormatting sqref="AC495">
    <cfRule type="containsText" dxfId="5201" priority="5995" operator="containsText" text="申込取消">
      <formula>NOT(ISERROR(SEARCH("申込取消",AC495)))</formula>
    </cfRule>
    <cfRule type="containsText" dxfId="5200" priority="5996" operator="containsText" text="接続契約解除">
      <formula>NOT(ISERROR(SEARCH("接続契約解除",AC495)))</formula>
    </cfRule>
    <cfRule type="containsText" dxfId="5199" priority="5997" operator="containsText" text="【譲渡済】">
      <formula>NOT(ISERROR(SEARCH("【譲渡済】",AC495)))</formula>
    </cfRule>
    <cfRule type="containsText" dxfId="5198" priority="5998" operator="containsText" text="【支払済】">
      <formula>NOT(ISERROR(SEARCH("【支払済】",AC495)))</formula>
    </cfRule>
  </conditionalFormatting>
  <conditionalFormatting sqref="W495">
    <cfRule type="cellIs" dxfId="5197" priority="5993" operator="lessThan">
      <formula>5000001</formula>
    </cfRule>
  </conditionalFormatting>
  <conditionalFormatting sqref="AD495">
    <cfRule type="containsText" dxfId="5196" priority="5989" operator="containsText" text="申込取消">
      <formula>NOT(ISERROR(SEARCH("申込取消",AD495)))</formula>
    </cfRule>
    <cfRule type="containsText" dxfId="5195" priority="5990" operator="containsText" text="接続契約解除">
      <formula>NOT(ISERROR(SEARCH("接続契約解除",AD495)))</formula>
    </cfRule>
    <cfRule type="containsText" dxfId="5194" priority="5991" operator="containsText" text="【譲渡済】">
      <formula>NOT(ISERROR(SEARCH("【譲渡済】",AD495)))</formula>
    </cfRule>
    <cfRule type="containsText" dxfId="5193" priority="5992" operator="containsText" text="【支払済】">
      <formula>NOT(ISERROR(SEARCH("【支払済】",AD495)))</formula>
    </cfRule>
  </conditionalFormatting>
  <conditionalFormatting sqref="AM496">
    <cfRule type="cellIs" dxfId="5192" priority="5988" operator="greaterThan">
      <formula>0</formula>
    </cfRule>
  </conditionalFormatting>
  <conditionalFormatting sqref="AM496">
    <cfRule type="cellIs" dxfId="5191" priority="5987" operator="greaterThan">
      <formula>0</formula>
    </cfRule>
  </conditionalFormatting>
  <conditionalFormatting sqref="X496">
    <cfRule type="cellIs" dxfId="5190" priority="5986" operator="lessThan">
      <formula>5000001</formula>
    </cfRule>
  </conditionalFormatting>
  <conditionalFormatting sqref="BC496">
    <cfRule type="containsText" dxfId="5189" priority="5985" operator="containsText" text="保有中">
      <formula>NOT(ISERROR(SEARCH("保有中",BC496)))</formula>
    </cfRule>
  </conditionalFormatting>
  <conditionalFormatting sqref="AN496">
    <cfRule type="cellIs" dxfId="5188" priority="5984" operator="greaterThan">
      <formula>0</formula>
    </cfRule>
  </conditionalFormatting>
  <conditionalFormatting sqref="BD496">
    <cfRule type="cellIs" dxfId="5187" priority="5969" operator="equal">
      <formula>0</formula>
    </cfRule>
    <cfRule type="containsText" dxfId="5186" priority="5981" operator="containsText" text="接続契約解除">
      <formula>NOT(ISERROR(SEARCH("接続契約解除",BD496)))</formula>
    </cfRule>
    <cfRule type="containsText" dxfId="5185" priority="5982" operator="containsText" text="【譲渡済】">
      <formula>NOT(ISERROR(SEARCH("【譲渡済】",BD496)))</formula>
    </cfRule>
    <cfRule type="containsText" dxfId="5184" priority="5983" operator="containsText" text="【支払済】">
      <formula>NOT(ISERROR(SEARCH("【支払済】",BD496)))</formula>
    </cfRule>
  </conditionalFormatting>
  <conditionalFormatting sqref="AH496 AE496">
    <cfRule type="cellIs" dxfId="5183" priority="5978" operator="equal">
      <formula>0</formula>
    </cfRule>
    <cfRule type="containsText" dxfId="5182" priority="5979" operator="containsText" text="””">
      <formula>NOT(ISERROR(SEARCH("""""",AE496)))</formula>
    </cfRule>
    <cfRule type="cellIs" dxfId="5181" priority="5980" operator="lessThan">
      <formula>42583</formula>
    </cfRule>
  </conditionalFormatting>
  <conditionalFormatting sqref="BC496">
    <cfRule type="containsText" dxfId="5180" priority="5977" operator="containsText" text="賃借中">
      <formula>NOT(ISERROR(SEARCH("賃借中",BC496)))</formula>
    </cfRule>
  </conditionalFormatting>
  <conditionalFormatting sqref="BC496">
    <cfRule type="cellIs" dxfId="5179" priority="5976" operator="equal">
      <formula>0</formula>
    </cfRule>
  </conditionalFormatting>
  <conditionalFormatting sqref="Y496:AB496 Z497:AA506">
    <cfRule type="containsText" dxfId="5178" priority="5974" operator="containsText" text="賃借中">
      <formula>NOT(ISERROR(SEARCH("賃借中",Y496)))</formula>
    </cfRule>
    <cfRule type="containsText" dxfId="5177" priority="5975" operator="containsText" text="保有中">
      <formula>NOT(ISERROR(SEARCH("保有中",Y496)))</formula>
    </cfRule>
  </conditionalFormatting>
  <conditionalFormatting sqref="AC496">
    <cfRule type="containsText" dxfId="5176" priority="5970" operator="containsText" text="申込取消">
      <formula>NOT(ISERROR(SEARCH("申込取消",AC496)))</formula>
    </cfRule>
    <cfRule type="containsText" dxfId="5175" priority="5971" operator="containsText" text="接続契約解除">
      <formula>NOT(ISERROR(SEARCH("接続契約解除",AC496)))</formula>
    </cfRule>
    <cfRule type="containsText" dxfId="5174" priority="5972" operator="containsText" text="【譲渡済】">
      <formula>NOT(ISERROR(SEARCH("【譲渡済】",AC496)))</formula>
    </cfRule>
    <cfRule type="containsText" dxfId="5173" priority="5973" operator="containsText" text="【支払済】">
      <formula>NOT(ISERROR(SEARCH("【支払済】",AC496)))</formula>
    </cfRule>
  </conditionalFormatting>
  <conditionalFormatting sqref="W496">
    <cfRule type="cellIs" dxfId="5172" priority="5968" operator="lessThan">
      <formula>5000001</formula>
    </cfRule>
  </conditionalFormatting>
  <conditionalFormatting sqref="AD496">
    <cfRule type="containsText" dxfId="5171" priority="5964" operator="containsText" text="申込取消">
      <formula>NOT(ISERROR(SEARCH("申込取消",AD496)))</formula>
    </cfRule>
    <cfRule type="containsText" dxfId="5170" priority="5965" operator="containsText" text="接続契約解除">
      <formula>NOT(ISERROR(SEARCH("接続契約解除",AD496)))</formula>
    </cfRule>
    <cfRule type="containsText" dxfId="5169" priority="5966" operator="containsText" text="【譲渡済】">
      <formula>NOT(ISERROR(SEARCH("【譲渡済】",AD496)))</formula>
    </cfRule>
    <cfRule type="containsText" dxfId="5168" priority="5967" operator="containsText" text="【支払済】">
      <formula>NOT(ISERROR(SEARCH("【支払済】",AD496)))</formula>
    </cfRule>
  </conditionalFormatting>
  <conditionalFormatting sqref="AM488">
    <cfRule type="cellIs" dxfId="5167" priority="5963" operator="greaterThan">
      <formula>0</formula>
    </cfRule>
  </conditionalFormatting>
  <conditionalFormatting sqref="AM488">
    <cfRule type="cellIs" dxfId="5166" priority="5962" operator="greaterThan">
      <formula>0</formula>
    </cfRule>
  </conditionalFormatting>
  <conditionalFormatting sqref="W488">
    <cfRule type="cellIs" dxfId="5165" priority="5961" operator="lessThan">
      <formula>5000001</formula>
    </cfRule>
  </conditionalFormatting>
  <conditionalFormatting sqref="BC488">
    <cfRule type="containsText" dxfId="5164" priority="5960" operator="containsText" text="保有中">
      <formula>NOT(ISERROR(SEARCH("保有中",BC488)))</formula>
    </cfRule>
  </conditionalFormatting>
  <conditionalFormatting sqref="AN488">
    <cfRule type="cellIs" dxfId="5163" priority="5959" operator="greaterThan">
      <formula>0</formula>
    </cfRule>
  </conditionalFormatting>
  <conditionalFormatting sqref="BD488">
    <cfRule type="cellIs" dxfId="5162" priority="5944" operator="equal">
      <formula>0</formula>
    </cfRule>
    <cfRule type="containsText" dxfId="5161" priority="5956" operator="containsText" text="接続契約解除">
      <formula>NOT(ISERROR(SEARCH("接続契約解除",BD488)))</formula>
    </cfRule>
    <cfRule type="containsText" dxfId="5160" priority="5957" operator="containsText" text="【譲渡済】">
      <formula>NOT(ISERROR(SEARCH("【譲渡済】",BD488)))</formula>
    </cfRule>
    <cfRule type="containsText" dxfId="5159" priority="5958" operator="containsText" text="【支払済】">
      <formula>NOT(ISERROR(SEARCH("【支払済】",BD488)))</formula>
    </cfRule>
  </conditionalFormatting>
  <conditionalFormatting sqref="AE488 AH488">
    <cfRule type="cellIs" dxfId="5158" priority="5953" operator="equal">
      <formula>0</formula>
    </cfRule>
    <cfRule type="containsText" dxfId="5157" priority="5954" operator="containsText" text="””">
      <formula>NOT(ISERROR(SEARCH("""""",AE488)))</formula>
    </cfRule>
    <cfRule type="cellIs" dxfId="5156" priority="5955" operator="lessThan">
      <formula>42583</formula>
    </cfRule>
  </conditionalFormatting>
  <conditionalFormatting sqref="BC488">
    <cfRule type="containsText" dxfId="5155" priority="5952" operator="containsText" text="賃借中">
      <formula>NOT(ISERROR(SEARCH("賃借中",BC488)))</formula>
    </cfRule>
  </conditionalFormatting>
  <conditionalFormatting sqref="BC488">
    <cfRule type="cellIs" dxfId="5154" priority="5951" operator="equal">
      <formula>0</formula>
    </cfRule>
  </conditionalFormatting>
  <conditionalFormatting sqref="Y488">
    <cfRule type="containsText" dxfId="5153" priority="5949" operator="containsText" text="賃借中">
      <formula>NOT(ISERROR(SEARCH("賃借中",Y488)))</formula>
    </cfRule>
    <cfRule type="containsText" dxfId="5152" priority="5950" operator="containsText" text="保有中">
      <formula>NOT(ISERROR(SEARCH("保有中",Y488)))</formula>
    </cfRule>
  </conditionalFormatting>
  <conditionalFormatting sqref="AC488">
    <cfRule type="containsText" dxfId="5151" priority="5945" operator="containsText" text="申込取消">
      <formula>NOT(ISERROR(SEARCH("申込取消",AC488)))</formula>
    </cfRule>
    <cfRule type="containsText" dxfId="5150" priority="5946" operator="containsText" text="接続契約解除">
      <formula>NOT(ISERROR(SEARCH("接続契約解除",AC488)))</formula>
    </cfRule>
    <cfRule type="containsText" dxfId="5149" priority="5947" operator="containsText" text="【譲渡済】">
      <formula>NOT(ISERROR(SEARCH("【譲渡済】",AC488)))</formula>
    </cfRule>
    <cfRule type="containsText" dxfId="5148" priority="5948" operator="containsText" text="【支払済】">
      <formula>NOT(ISERROR(SEARCH("【支払済】",AC488)))</formula>
    </cfRule>
  </conditionalFormatting>
  <conditionalFormatting sqref="AD488">
    <cfRule type="containsText" dxfId="5147" priority="5940" operator="containsText" text="申込取消">
      <formula>NOT(ISERROR(SEARCH("申込取消",AD488)))</formula>
    </cfRule>
    <cfRule type="containsText" dxfId="5146" priority="5941" operator="containsText" text="接続契約解除">
      <formula>NOT(ISERROR(SEARCH("接続契約解除",AD488)))</formula>
    </cfRule>
    <cfRule type="containsText" dxfId="5145" priority="5942" operator="containsText" text="【譲渡済】">
      <formula>NOT(ISERROR(SEARCH("【譲渡済】",AD488)))</formula>
    </cfRule>
    <cfRule type="containsText" dxfId="5144" priority="5943" operator="containsText" text="【支払済】">
      <formula>NOT(ISERROR(SEARCH("【支払済】",AD488)))</formula>
    </cfRule>
  </conditionalFormatting>
  <conditionalFormatting sqref="AM457">
    <cfRule type="cellIs" dxfId="5143" priority="5938" operator="greaterThan">
      <formula>0</formula>
    </cfRule>
  </conditionalFormatting>
  <conditionalFormatting sqref="AM457">
    <cfRule type="cellIs" dxfId="5142" priority="5937" operator="greaterThan">
      <formula>0</formula>
    </cfRule>
  </conditionalFormatting>
  <conditionalFormatting sqref="W457:X457">
    <cfRule type="cellIs" dxfId="5141" priority="5936" operator="lessThan">
      <formula>5000001</formula>
    </cfRule>
  </conditionalFormatting>
  <conditionalFormatting sqref="BC457">
    <cfRule type="containsText" dxfId="5140" priority="5935" operator="containsText" text="保有中">
      <formula>NOT(ISERROR(SEARCH("保有中",BC457)))</formula>
    </cfRule>
  </conditionalFormatting>
  <conditionalFormatting sqref="AN457">
    <cfRule type="cellIs" dxfId="5139" priority="5934" operator="greaterThan">
      <formula>0</formula>
    </cfRule>
  </conditionalFormatting>
  <conditionalFormatting sqref="BD457">
    <cfRule type="cellIs" dxfId="5138" priority="5919" operator="equal">
      <formula>0</formula>
    </cfRule>
    <cfRule type="containsText" dxfId="5137" priority="5931" operator="containsText" text="接続契約解除">
      <formula>NOT(ISERROR(SEARCH("接続契約解除",BD457)))</formula>
    </cfRule>
    <cfRule type="containsText" dxfId="5136" priority="5932" operator="containsText" text="【譲渡済】">
      <formula>NOT(ISERROR(SEARCH("【譲渡済】",BD457)))</formula>
    </cfRule>
    <cfRule type="containsText" dxfId="5135" priority="5933" operator="containsText" text="【支払済】">
      <formula>NOT(ISERROR(SEARCH("【支払済】",BD457)))</formula>
    </cfRule>
  </conditionalFormatting>
  <conditionalFormatting sqref="BC457">
    <cfRule type="containsText" dxfId="5134" priority="5927" operator="containsText" text="賃借中">
      <formula>NOT(ISERROR(SEARCH("賃借中",BC457)))</formula>
    </cfRule>
  </conditionalFormatting>
  <conditionalFormatting sqref="BC457">
    <cfRule type="cellIs" dxfId="5133" priority="5926" operator="equal">
      <formula>0</formula>
    </cfRule>
  </conditionalFormatting>
  <conditionalFormatting sqref="Y457">
    <cfRule type="containsText" dxfId="5132" priority="5924" operator="containsText" text="賃借中">
      <formula>NOT(ISERROR(SEARCH("賃借中",Y457)))</formula>
    </cfRule>
    <cfRule type="containsText" dxfId="5131" priority="5925" operator="containsText" text="保有中">
      <formula>NOT(ISERROR(SEARCH("保有中",Y457)))</formula>
    </cfRule>
  </conditionalFormatting>
  <conditionalFormatting sqref="AM462">
    <cfRule type="cellIs" dxfId="5130" priority="5914" operator="greaterThan">
      <formula>0</formula>
    </cfRule>
  </conditionalFormatting>
  <conditionalFormatting sqref="AM462">
    <cfRule type="cellIs" dxfId="5129" priority="5913" operator="greaterThan">
      <formula>0</formula>
    </cfRule>
  </conditionalFormatting>
  <conditionalFormatting sqref="W462:X462">
    <cfRule type="cellIs" dxfId="5128" priority="5912" operator="lessThan">
      <formula>5000001</formula>
    </cfRule>
  </conditionalFormatting>
  <conditionalFormatting sqref="BC462">
    <cfRule type="containsText" dxfId="5127" priority="5911" operator="containsText" text="保有中">
      <formula>NOT(ISERROR(SEARCH("保有中",BC462)))</formula>
    </cfRule>
  </conditionalFormatting>
  <conditionalFormatting sqref="AN462">
    <cfRule type="cellIs" dxfId="5126" priority="5910" operator="greaterThan">
      <formula>0</formula>
    </cfRule>
  </conditionalFormatting>
  <conditionalFormatting sqref="BD462">
    <cfRule type="cellIs" dxfId="5125" priority="5895" operator="equal">
      <formula>0</formula>
    </cfRule>
    <cfRule type="containsText" dxfId="5124" priority="5907" operator="containsText" text="接続契約解除">
      <formula>NOT(ISERROR(SEARCH("接続契約解除",BD462)))</formula>
    </cfRule>
    <cfRule type="containsText" dxfId="5123" priority="5908" operator="containsText" text="【譲渡済】">
      <formula>NOT(ISERROR(SEARCH("【譲渡済】",BD462)))</formula>
    </cfRule>
    <cfRule type="containsText" dxfId="5122" priority="5909" operator="containsText" text="【支払済】">
      <formula>NOT(ISERROR(SEARCH("【支払済】",BD462)))</formula>
    </cfRule>
  </conditionalFormatting>
  <conditionalFormatting sqref="AE462 AH462">
    <cfRule type="cellIs" dxfId="5121" priority="5904" operator="equal">
      <formula>0</formula>
    </cfRule>
    <cfRule type="containsText" dxfId="5120" priority="5905" operator="containsText" text="””">
      <formula>NOT(ISERROR(SEARCH("""""",AE462)))</formula>
    </cfRule>
    <cfRule type="cellIs" dxfId="5119" priority="5906" operator="lessThan">
      <formula>42583</formula>
    </cfRule>
  </conditionalFormatting>
  <conditionalFormatting sqref="BC462">
    <cfRule type="containsText" dxfId="5118" priority="5903" operator="containsText" text="賃借中">
      <formula>NOT(ISERROR(SEARCH("賃借中",BC462)))</formula>
    </cfRule>
  </conditionalFormatting>
  <conditionalFormatting sqref="BC462">
    <cfRule type="cellIs" dxfId="5117" priority="5902" operator="equal">
      <formula>0</formula>
    </cfRule>
  </conditionalFormatting>
  <conditionalFormatting sqref="AC462">
    <cfRule type="containsText" dxfId="5116" priority="5896" operator="containsText" text="申込取消">
      <formula>NOT(ISERROR(SEARCH("申込取消",AC462)))</formula>
    </cfRule>
    <cfRule type="containsText" dxfId="5115" priority="5897" operator="containsText" text="接続契約解除">
      <formula>NOT(ISERROR(SEARCH("接続契約解除",AC462)))</formula>
    </cfRule>
    <cfRule type="containsText" dxfId="5114" priority="5898" operator="containsText" text="【譲渡済】">
      <formula>NOT(ISERROR(SEARCH("【譲渡済】",AC462)))</formula>
    </cfRule>
    <cfRule type="containsText" dxfId="5113" priority="5899" operator="containsText" text="【支払済】">
      <formula>NOT(ISERROR(SEARCH("【支払済】",AC462)))</formula>
    </cfRule>
  </conditionalFormatting>
  <conditionalFormatting sqref="AM463">
    <cfRule type="cellIs" dxfId="5112" priority="5894" operator="greaterThan">
      <formula>0</formula>
    </cfRule>
  </conditionalFormatting>
  <conditionalFormatting sqref="AM463">
    <cfRule type="cellIs" dxfId="5111" priority="5893" operator="greaterThan">
      <formula>0</formula>
    </cfRule>
  </conditionalFormatting>
  <conditionalFormatting sqref="W463:X463">
    <cfRule type="cellIs" dxfId="5110" priority="5892" operator="lessThan">
      <formula>5000001</formula>
    </cfRule>
  </conditionalFormatting>
  <conditionalFormatting sqref="BC463">
    <cfRule type="containsText" dxfId="5109" priority="5891" operator="containsText" text="保有中">
      <formula>NOT(ISERROR(SEARCH("保有中",BC463)))</formula>
    </cfRule>
  </conditionalFormatting>
  <conditionalFormatting sqref="AN463">
    <cfRule type="cellIs" dxfId="5108" priority="5890" operator="greaterThan">
      <formula>0</formula>
    </cfRule>
  </conditionalFormatting>
  <conditionalFormatting sqref="BD463">
    <cfRule type="cellIs" dxfId="5107" priority="5875" operator="equal">
      <formula>0</formula>
    </cfRule>
    <cfRule type="containsText" dxfId="5106" priority="5887" operator="containsText" text="接続契約解除">
      <formula>NOT(ISERROR(SEARCH("接続契約解除",BD463)))</formula>
    </cfRule>
    <cfRule type="containsText" dxfId="5105" priority="5888" operator="containsText" text="【譲渡済】">
      <formula>NOT(ISERROR(SEARCH("【譲渡済】",BD463)))</formula>
    </cfRule>
    <cfRule type="containsText" dxfId="5104" priority="5889" operator="containsText" text="【支払済】">
      <formula>NOT(ISERROR(SEARCH("【支払済】",BD463)))</formula>
    </cfRule>
  </conditionalFormatting>
  <conditionalFormatting sqref="AE463 AH463">
    <cfRule type="cellIs" dxfId="5103" priority="5884" operator="equal">
      <formula>0</formula>
    </cfRule>
    <cfRule type="containsText" dxfId="5102" priority="5885" operator="containsText" text="””">
      <formula>NOT(ISERROR(SEARCH("""""",AE463)))</formula>
    </cfRule>
    <cfRule type="cellIs" dxfId="5101" priority="5886" operator="lessThan">
      <formula>42583</formula>
    </cfRule>
  </conditionalFormatting>
  <conditionalFormatting sqref="BC463">
    <cfRule type="containsText" dxfId="5100" priority="5883" operator="containsText" text="賃借中">
      <formula>NOT(ISERROR(SEARCH("賃借中",BC463)))</formula>
    </cfRule>
  </conditionalFormatting>
  <conditionalFormatting sqref="BC463">
    <cfRule type="cellIs" dxfId="5099" priority="5882" operator="equal">
      <formula>0</formula>
    </cfRule>
  </conditionalFormatting>
  <conditionalFormatting sqref="Y463">
    <cfRule type="containsText" dxfId="5098" priority="5880" operator="containsText" text="賃借中">
      <formula>NOT(ISERROR(SEARCH("賃借中",Y463)))</formula>
    </cfRule>
    <cfRule type="containsText" dxfId="5097" priority="5881" operator="containsText" text="保有中">
      <formula>NOT(ISERROR(SEARCH("保有中",Y463)))</formula>
    </cfRule>
  </conditionalFormatting>
  <conditionalFormatting sqref="AC463">
    <cfRule type="containsText" dxfId="5096" priority="5876" operator="containsText" text="申込取消">
      <formula>NOT(ISERROR(SEARCH("申込取消",AC463)))</formula>
    </cfRule>
    <cfRule type="containsText" dxfId="5095" priority="5877" operator="containsText" text="接続契約解除">
      <formula>NOT(ISERROR(SEARCH("接続契約解除",AC463)))</formula>
    </cfRule>
    <cfRule type="containsText" dxfId="5094" priority="5878" operator="containsText" text="【譲渡済】">
      <formula>NOT(ISERROR(SEARCH("【譲渡済】",AC463)))</formula>
    </cfRule>
    <cfRule type="containsText" dxfId="5093" priority="5879" operator="containsText" text="【支払済】">
      <formula>NOT(ISERROR(SEARCH("【支払済】",AC463)))</formula>
    </cfRule>
  </conditionalFormatting>
  <conditionalFormatting sqref="AM464">
    <cfRule type="cellIs" dxfId="5092" priority="5874" operator="greaterThan">
      <formula>0</formula>
    </cfRule>
  </conditionalFormatting>
  <conditionalFormatting sqref="AM464">
    <cfRule type="cellIs" dxfId="5091" priority="5873" operator="greaterThan">
      <formula>0</formula>
    </cfRule>
  </conditionalFormatting>
  <conditionalFormatting sqref="W464:X464">
    <cfRule type="cellIs" dxfId="5090" priority="5872" operator="lessThan">
      <formula>5000001</formula>
    </cfRule>
  </conditionalFormatting>
  <conditionalFormatting sqref="BC464">
    <cfRule type="containsText" dxfId="5089" priority="5871" operator="containsText" text="保有中">
      <formula>NOT(ISERROR(SEARCH("保有中",BC464)))</formula>
    </cfRule>
  </conditionalFormatting>
  <conditionalFormatting sqref="AN464">
    <cfRule type="cellIs" dxfId="5088" priority="5870" operator="greaterThan">
      <formula>0</formula>
    </cfRule>
  </conditionalFormatting>
  <conditionalFormatting sqref="BD464">
    <cfRule type="cellIs" dxfId="5087" priority="5855" operator="equal">
      <formula>0</formula>
    </cfRule>
    <cfRule type="containsText" dxfId="5086" priority="5867" operator="containsText" text="接続契約解除">
      <formula>NOT(ISERROR(SEARCH("接続契約解除",BD464)))</formula>
    </cfRule>
    <cfRule type="containsText" dxfId="5085" priority="5868" operator="containsText" text="【譲渡済】">
      <formula>NOT(ISERROR(SEARCH("【譲渡済】",BD464)))</formula>
    </cfRule>
    <cfRule type="containsText" dxfId="5084" priority="5869" operator="containsText" text="【支払済】">
      <formula>NOT(ISERROR(SEARCH("【支払済】",BD464)))</formula>
    </cfRule>
  </conditionalFormatting>
  <conditionalFormatting sqref="AE464 AH464">
    <cfRule type="cellIs" dxfId="5083" priority="5864" operator="equal">
      <formula>0</formula>
    </cfRule>
    <cfRule type="containsText" dxfId="5082" priority="5865" operator="containsText" text="””">
      <formula>NOT(ISERROR(SEARCH("""""",AE464)))</formula>
    </cfRule>
    <cfRule type="cellIs" dxfId="5081" priority="5866" operator="lessThan">
      <formula>42583</formula>
    </cfRule>
  </conditionalFormatting>
  <conditionalFormatting sqref="BC464">
    <cfRule type="containsText" dxfId="5080" priority="5863" operator="containsText" text="賃借中">
      <formula>NOT(ISERROR(SEARCH("賃借中",BC464)))</formula>
    </cfRule>
  </conditionalFormatting>
  <conditionalFormatting sqref="BC464">
    <cfRule type="cellIs" dxfId="5079" priority="5862" operator="equal">
      <formula>0</formula>
    </cfRule>
  </conditionalFormatting>
  <conditionalFormatting sqref="Y464">
    <cfRule type="containsText" dxfId="5078" priority="5860" operator="containsText" text="賃借中">
      <formula>NOT(ISERROR(SEARCH("賃借中",Y464)))</formula>
    </cfRule>
    <cfRule type="containsText" dxfId="5077" priority="5861" operator="containsText" text="保有中">
      <formula>NOT(ISERROR(SEARCH("保有中",Y464)))</formula>
    </cfRule>
  </conditionalFormatting>
  <conditionalFormatting sqref="AC464">
    <cfRule type="containsText" dxfId="5076" priority="5856" operator="containsText" text="申込取消">
      <formula>NOT(ISERROR(SEARCH("申込取消",AC464)))</formula>
    </cfRule>
    <cfRule type="containsText" dxfId="5075" priority="5857" operator="containsText" text="接続契約解除">
      <formula>NOT(ISERROR(SEARCH("接続契約解除",AC464)))</formula>
    </cfRule>
    <cfRule type="containsText" dxfId="5074" priority="5858" operator="containsText" text="【譲渡済】">
      <formula>NOT(ISERROR(SEARCH("【譲渡済】",AC464)))</formula>
    </cfRule>
    <cfRule type="containsText" dxfId="5073" priority="5859" operator="containsText" text="【支払済】">
      <formula>NOT(ISERROR(SEARCH("【支払済】",AC464)))</formula>
    </cfRule>
  </conditionalFormatting>
  <conditionalFormatting sqref="AM465">
    <cfRule type="cellIs" dxfId="5072" priority="5854" operator="greaterThan">
      <formula>0</formula>
    </cfRule>
  </conditionalFormatting>
  <conditionalFormatting sqref="AM465">
    <cfRule type="cellIs" dxfId="5071" priority="5853" operator="greaterThan">
      <formula>0</formula>
    </cfRule>
  </conditionalFormatting>
  <conditionalFormatting sqref="W465:X465">
    <cfRule type="cellIs" dxfId="5070" priority="5852" operator="lessThan">
      <formula>5000001</formula>
    </cfRule>
  </conditionalFormatting>
  <conditionalFormatting sqref="BC465">
    <cfRule type="containsText" dxfId="5069" priority="5851" operator="containsText" text="保有中">
      <formula>NOT(ISERROR(SEARCH("保有中",BC465)))</formula>
    </cfRule>
  </conditionalFormatting>
  <conditionalFormatting sqref="AN465">
    <cfRule type="cellIs" dxfId="5068" priority="5850" operator="greaterThan">
      <formula>0</formula>
    </cfRule>
  </conditionalFormatting>
  <conditionalFormatting sqref="BD465">
    <cfRule type="cellIs" dxfId="5067" priority="5835" operator="equal">
      <formula>0</formula>
    </cfRule>
    <cfRule type="containsText" dxfId="5066" priority="5847" operator="containsText" text="接続契約解除">
      <formula>NOT(ISERROR(SEARCH("接続契約解除",BD465)))</formula>
    </cfRule>
    <cfRule type="containsText" dxfId="5065" priority="5848" operator="containsText" text="【譲渡済】">
      <formula>NOT(ISERROR(SEARCH("【譲渡済】",BD465)))</formula>
    </cfRule>
    <cfRule type="containsText" dxfId="5064" priority="5849" operator="containsText" text="【支払済】">
      <formula>NOT(ISERROR(SEARCH("【支払済】",BD465)))</formula>
    </cfRule>
  </conditionalFormatting>
  <conditionalFormatting sqref="AE465 AH465">
    <cfRule type="cellIs" dxfId="5063" priority="5844" operator="equal">
      <formula>0</formula>
    </cfRule>
    <cfRule type="containsText" dxfId="5062" priority="5845" operator="containsText" text="””">
      <formula>NOT(ISERROR(SEARCH("""""",AE465)))</formula>
    </cfRule>
    <cfRule type="cellIs" dxfId="5061" priority="5846" operator="lessThan">
      <formula>42583</formula>
    </cfRule>
  </conditionalFormatting>
  <conditionalFormatting sqref="BC465">
    <cfRule type="containsText" dxfId="5060" priority="5843" operator="containsText" text="賃借中">
      <formula>NOT(ISERROR(SEARCH("賃借中",BC465)))</formula>
    </cfRule>
  </conditionalFormatting>
  <conditionalFormatting sqref="BC465">
    <cfRule type="cellIs" dxfId="5059" priority="5842" operator="equal">
      <formula>0</formula>
    </cfRule>
  </conditionalFormatting>
  <conditionalFormatting sqref="Y465">
    <cfRule type="containsText" dxfId="5058" priority="5840" operator="containsText" text="賃借中">
      <formula>NOT(ISERROR(SEARCH("賃借中",Y465)))</formula>
    </cfRule>
    <cfRule type="containsText" dxfId="5057" priority="5841" operator="containsText" text="保有中">
      <formula>NOT(ISERROR(SEARCH("保有中",Y465)))</formula>
    </cfRule>
  </conditionalFormatting>
  <conditionalFormatting sqref="AC465">
    <cfRule type="containsText" dxfId="5056" priority="5836" operator="containsText" text="申込取消">
      <formula>NOT(ISERROR(SEARCH("申込取消",AC465)))</formula>
    </cfRule>
    <cfRule type="containsText" dxfId="5055" priority="5837" operator="containsText" text="接続契約解除">
      <formula>NOT(ISERROR(SEARCH("接続契約解除",AC465)))</formula>
    </cfRule>
    <cfRule type="containsText" dxfId="5054" priority="5838" operator="containsText" text="【譲渡済】">
      <formula>NOT(ISERROR(SEARCH("【譲渡済】",AC465)))</formula>
    </cfRule>
    <cfRule type="containsText" dxfId="5053" priority="5839" operator="containsText" text="【支払済】">
      <formula>NOT(ISERROR(SEARCH("【支払済】",AC465)))</formula>
    </cfRule>
  </conditionalFormatting>
  <conditionalFormatting sqref="AM466">
    <cfRule type="cellIs" dxfId="5052" priority="5834" operator="greaterThan">
      <formula>0</formula>
    </cfRule>
  </conditionalFormatting>
  <conditionalFormatting sqref="AM466">
    <cfRule type="cellIs" dxfId="5051" priority="5833" operator="greaterThan">
      <formula>0</formula>
    </cfRule>
  </conditionalFormatting>
  <conditionalFormatting sqref="W466:X466">
    <cfRule type="cellIs" dxfId="5050" priority="5832" operator="lessThan">
      <formula>5000001</formula>
    </cfRule>
  </conditionalFormatting>
  <conditionalFormatting sqref="BC466">
    <cfRule type="containsText" dxfId="5049" priority="5831" operator="containsText" text="保有中">
      <formula>NOT(ISERROR(SEARCH("保有中",BC466)))</formula>
    </cfRule>
  </conditionalFormatting>
  <conditionalFormatting sqref="AN466">
    <cfRule type="cellIs" dxfId="5048" priority="5830" operator="greaterThan">
      <formula>0</formula>
    </cfRule>
  </conditionalFormatting>
  <conditionalFormatting sqref="BD466">
    <cfRule type="cellIs" dxfId="5047" priority="5815" operator="equal">
      <formula>0</formula>
    </cfRule>
    <cfRule type="containsText" dxfId="5046" priority="5827" operator="containsText" text="接続契約解除">
      <formula>NOT(ISERROR(SEARCH("接続契約解除",BD466)))</formula>
    </cfRule>
    <cfRule type="containsText" dxfId="5045" priority="5828" operator="containsText" text="【譲渡済】">
      <formula>NOT(ISERROR(SEARCH("【譲渡済】",BD466)))</formula>
    </cfRule>
    <cfRule type="containsText" dxfId="5044" priority="5829" operator="containsText" text="【支払済】">
      <formula>NOT(ISERROR(SEARCH("【支払済】",BD466)))</formula>
    </cfRule>
  </conditionalFormatting>
  <conditionalFormatting sqref="AE466 AH466">
    <cfRule type="cellIs" dxfId="5043" priority="5824" operator="equal">
      <formula>0</formula>
    </cfRule>
    <cfRule type="containsText" dxfId="5042" priority="5825" operator="containsText" text="””">
      <formula>NOT(ISERROR(SEARCH("""""",AE466)))</formula>
    </cfRule>
    <cfRule type="cellIs" dxfId="5041" priority="5826" operator="lessThan">
      <formula>42583</formula>
    </cfRule>
  </conditionalFormatting>
  <conditionalFormatting sqref="BC466">
    <cfRule type="containsText" dxfId="5040" priority="5823" operator="containsText" text="賃借中">
      <formula>NOT(ISERROR(SEARCH("賃借中",BC466)))</formula>
    </cfRule>
  </conditionalFormatting>
  <conditionalFormatting sqref="BC466">
    <cfRule type="cellIs" dxfId="5039" priority="5822" operator="equal">
      <formula>0</formula>
    </cfRule>
  </conditionalFormatting>
  <conditionalFormatting sqref="Y466">
    <cfRule type="containsText" dxfId="5038" priority="5820" operator="containsText" text="賃借中">
      <formula>NOT(ISERROR(SEARCH("賃借中",Y466)))</formula>
    </cfRule>
    <cfRule type="containsText" dxfId="5037" priority="5821" operator="containsText" text="保有中">
      <formula>NOT(ISERROR(SEARCH("保有中",Y466)))</formula>
    </cfRule>
  </conditionalFormatting>
  <conditionalFormatting sqref="AC466">
    <cfRule type="containsText" dxfId="5036" priority="5816" operator="containsText" text="申込取消">
      <formula>NOT(ISERROR(SEARCH("申込取消",AC466)))</formula>
    </cfRule>
    <cfRule type="containsText" dxfId="5035" priority="5817" operator="containsText" text="接続契約解除">
      <formula>NOT(ISERROR(SEARCH("接続契約解除",AC466)))</formula>
    </cfRule>
    <cfRule type="containsText" dxfId="5034" priority="5818" operator="containsText" text="【譲渡済】">
      <formula>NOT(ISERROR(SEARCH("【譲渡済】",AC466)))</formula>
    </cfRule>
    <cfRule type="containsText" dxfId="5033" priority="5819" operator="containsText" text="【支払済】">
      <formula>NOT(ISERROR(SEARCH("【支払済】",AC466)))</formula>
    </cfRule>
  </conditionalFormatting>
  <conditionalFormatting sqref="AM467">
    <cfRule type="cellIs" dxfId="5032" priority="5814" operator="greaterThan">
      <formula>0</formula>
    </cfRule>
  </conditionalFormatting>
  <conditionalFormatting sqref="AM467">
    <cfRule type="cellIs" dxfId="5031" priority="5813" operator="greaterThan">
      <formula>0</formula>
    </cfRule>
  </conditionalFormatting>
  <conditionalFormatting sqref="W467:X467">
    <cfRule type="cellIs" dxfId="5030" priority="5812" operator="lessThan">
      <formula>5000001</formula>
    </cfRule>
  </conditionalFormatting>
  <conditionalFormatting sqref="BC467">
    <cfRule type="containsText" dxfId="5029" priority="5811" operator="containsText" text="保有中">
      <formula>NOT(ISERROR(SEARCH("保有中",BC467)))</formula>
    </cfRule>
  </conditionalFormatting>
  <conditionalFormatting sqref="AN467">
    <cfRule type="cellIs" dxfId="5028" priority="5810" operator="greaterThan">
      <formula>0</formula>
    </cfRule>
  </conditionalFormatting>
  <conditionalFormatting sqref="BD467">
    <cfRule type="cellIs" dxfId="5027" priority="5795" operator="equal">
      <formula>0</formula>
    </cfRule>
    <cfRule type="containsText" dxfId="5026" priority="5807" operator="containsText" text="接続契約解除">
      <formula>NOT(ISERROR(SEARCH("接続契約解除",BD467)))</formula>
    </cfRule>
    <cfRule type="containsText" dxfId="5025" priority="5808" operator="containsText" text="【譲渡済】">
      <formula>NOT(ISERROR(SEARCH("【譲渡済】",BD467)))</formula>
    </cfRule>
    <cfRule type="containsText" dxfId="5024" priority="5809" operator="containsText" text="【支払済】">
      <formula>NOT(ISERROR(SEARCH("【支払済】",BD467)))</formula>
    </cfRule>
  </conditionalFormatting>
  <conditionalFormatting sqref="AE467 AH467">
    <cfRule type="cellIs" dxfId="5023" priority="5804" operator="equal">
      <formula>0</formula>
    </cfRule>
    <cfRule type="containsText" dxfId="5022" priority="5805" operator="containsText" text="””">
      <formula>NOT(ISERROR(SEARCH("""""",AE467)))</formula>
    </cfRule>
    <cfRule type="cellIs" dxfId="5021" priority="5806" operator="lessThan">
      <formula>42583</formula>
    </cfRule>
  </conditionalFormatting>
  <conditionalFormatting sqref="BC467">
    <cfRule type="containsText" dxfId="5020" priority="5803" operator="containsText" text="賃借中">
      <formula>NOT(ISERROR(SEARCH("賃借中",BC467)))</formula>
    </cfRule>
  </conditionalFormatting>
  <conditionalFormatting sqref="BC467">
    <cfRule type="cellIs" dxfId="5019" priority="5802" operator="equal">
      <formula>0</formula>
    </cfRule>
  </conditionalFormatting>
  <conditionalFormatting sqref="Y467">
    <cfRule type="containsText" dxfId="5018" priority="5800" operator="containsText" text="賃借中">
      <formula>NOT(ISERROR(SEARCH("賃借中",Y467)))</formula>
    </cfRule>
    <cfRule type="containsText" dxfId="5017" priority="5801" operator="containsText" text="保有中">
      <formula>NOT(ISERROR(SEARCH("保有中",Y467)))</formula>
    </cfRule>
  </conditionalFormatting>
  <conditionalFormatting sqref="AC467">
    <cfRule type="containsText" dxfId="5016" priority="5796" operator="containsText" text="申込取消">
      <formula>NOT(ISERROR(SEARCH("申込取消",AC467)))</formula>
    </cfRule>
    <cfRule type="containsText" dxfId="5015" priority="5797" operator="containsText" text="接続契約解除">
      <formula>NOT(ISERROR(SEARCH("接続契約解除",AC467)))</formula>
    </cfRule>
    <cfRule type="containsText" dxfId="5014" priority="5798" operator="containsText" text="【譲渡済】">
      <formula>NOT(ISERROR(SEARCH("【譲渡済】",AC467)))</formula>
    </cfRule>
    <cfRule type="containsText" dxfId="5013" priority="5799" operator="containsText" text="【支払済】">
      <formula>NOT(ISERROR(SEARCH("【支払済】",AC467)))</formula>
    </cfRule>
  </conditionalFormatting>
  <conditionalFormatting sqref="AM468">
    <cfRule type="cellIs" dxfId="5012" priority="5794" operator="greaterThan">
      <formula>0</formula>
    </cfRule>
  </conditionalFormatting>
  <conditionalFormatting sqref="AM468">
    <cfRule type="cellIs" dxfId="5011" priority="5793" operator="greaterThan">
      <formula>0</formula>
    </cfRule>
  </conditionalFormatting>
  <conditionalFormatting sqref="W468:X468">
    <cfRule type="cellIs" dxfId="5010" priority="5792" operator="lessThan">
      <formula>5000001</formula>
    </cfRule>
  </conditionalFormatting>
  <conditionalFormatting sqref="BC468">
    <cfRule type="containsText" dxfId="5009" priority="5791" operator="containsText" text="保有中">
      <formula>NOT(ISERROR(SEARCH("保有中",BC468)))</formula>
    </cfRule>
  </conditionalFormatting>
  <conditionalFormatting sqref="AN468">
    <cfRule type="cellIs" dxfId="5008" priority="5790" operator="greaterThan">
      <formula>0</formula>
    </cfRule>
  </conditionalFormatting>
  <conditionalFormatting sqref="BD468">
    <cfRule type="cellIs" dxfId="5007" priority="5775" operator="equal">
      <formula>0</formula>
    </cfRule>
    <cfRule type="containsText" dxfId="5006" priority="5787" operator="containsText" text="接続契約解除">
      <formula>NOT(ISERROR(SEARCH("接続契約解除",BD468)))</formula>
    </cfRule>
    <cfRule type="containsText" dxfId="5005" priority="5788" operator="containsText" text="【譲渡済】">
      <formula>NOT(ISERROR(SEARCH("【譲渡済】",BD468)))</formula>
    </cfRule>
    <cfRule type="containsText" dxfId="5004" priority="5789" operator="containsText" text="【支払済】">
      <formula>NOT(ISERROR(SEARCH("【支払済】",BD468)))</formula>
    </cfRule>
  </conditionalFormatting>
  <conditionalFormatting sqref="AE468 AH468">
    <cfRule type="cellIs" dxfId="5003" priority="5784" operator="equal">
      <formula>0</formula>
    </cfRule>
    <cfRule type="containsText" dxfId="5002" priority="5785" operator="containsText" text="””">
      <formula>NOT(ISERROR(SEARCH("""""",AE468)))</formula>
    </cfRule>
    <cfRule type="cellIs" dxfId="5001" priority="5786" operator="lessThan">
      <formula>42583</formula>
    </cfRule>
  </conditionalFormatting>
  <conditionalFormatting sqref="BC468">
    <cfRule type="containsText" dxfId="5000" priority="5783" operator="containsText" text="賃借中">
      <formula>NOT(ISERROR(SEARCH("賃借中",BC468)))</formula>
    </cfRule>
  </conditionalFormatting>
  <conditionalFormatting sqref="BC468">
    <cfRule type="cellIs" dxfId="4999" priority="5782" operator="equal">
      <formula>0</formula>
    </cfRule>
  </conditionalFormatting>
  <conditionalFormatting sqref="Y468">
    <cfRule type="containsText" dxfId="4998" priority="5780" operator="containsText" text="賃借中">
      <formula>NOT(ISERROR(SEARCH("賃借中",Y468)))</formula>
    </cfRule>
    <cfRule type="containsText" dxfId="4997" priority="5781" operator="containsText" text="保有中">
      <formula>NOT(ISERROR(SEARCH("保有中",Y468)))</formula>
    </cfRule>
  </conditionalFormatting>
  <conditionalFormatting sqref="AC468">
    <cfRule type="containsText" dxfId="4996" priority="5776" operator="containsText" text="申込取消">
      <formula>NOT(ISERROR(SEARCH("申込取消",AC468)))</formula>
    </cfRule>
    <cfRule type="containsText" dxfId="4995" priority="5777" operator="containsText" text="接続契約解除">
      <formula>NOT(ISERROR(SEARCH("接続契約解除",AC468)))</formula>
    </cfRule>
    <cfRule type="containsText" dxfId="4994" priority="5778" operator="containsText" text="【譲渡済】">
      <formula>NOT(ISERROR(SEARCH("【譲渡済】",AC468)))</formula>
    </cfRule>
    <cfRule type="containsText" dxfId="4993" priority="5779" operator="containsText" text="【支払済】">
      <formula>NOT(ISERROR(SEARCH("【支払済】",AC468)))</formula>
    </cfRule>
  </conditionalFormatting>
  <conditionalFormatting sqref="X1209:X1210">
    <cfRule type="cellIs" dxfId="4992" priority="5774" operator="lessThan">
      <formula>5000001</formula>
    </cfRule>
  </conditionalFormatting>
  <conditionalFormatting sqref="X1211">
    <cfRule type="cellIs" dxfId="4991" priority="5773" operator="lessThan">
      <formula>5000001</formula>
    </cfRule>
  </conditionalFormatting>
  <conditionalFormatting sqref="X1212">
    <cfRule type="cellIs" dxfId="4990" priority="5772" operator="lessThan">
      <formula>5000001</formula>
    </cfRule>
  </conditionalFormatting>
  <conditionalFormatting sqref="AM472">
    <cfRule type="cellIs" dxfId="4989" priority="5771" operator="greaterThan">
      <formula>0</formula>
    </cfRule>
  </conditionalFormatting>
  <conditionalFormatting sqref="AM472">
    <cfRule type="cellIs" dxfId="4988" priority="5770" operator="greaterThan">
      <formula>0</formula>
    </cfRule>
  </conditionalFormatting>
  <conditionalFormatting sqref="W472:X472">
    <cfRule type="cellIs" dxfId="4987" priority="5769" operator="lessThan">
      <formula>5000001</formula>
    </cfRule>
  </conditionalFormatting>
  <conditionalFormatting sqref="BC472">
    <cfRule type="containsText" dxfId="4986" priority="5768" operator="containsText" text="保有中">
      <formula>NOT(ISERROR(SEARCH("保有中",BC472)))</formula>
    </cfRule>
  </conditionalFormatting>
  <conditionalFormatting sqref="AN472">
    <cfRule type="cellIs" dxfId="4985" priority="5767" operator="greaterThan">
      <formula>0</formula>
    </cfRule>
  </conditionalFormatting>
  <conditionalFormatting sqref="BD472">
    <cfRule type="cellIs" dxfId="4984" priority="5749" operator="equal">
      <formula>0</formula>
    </cfRule>
    <cfRule type="containsText" dxfId="4983" priority="5764" operator="containsText" text="接続契約解除">
      <formula>NOT(ISERROR(SEARCH("接続契約解除",BD472)))</formula>
    </cfRule>
    <cfRule type="containsText" dxfId="4982" priority="5765" operator="containsText" text="【譲渡済】">
      <formula>NOT(ISERROR(SEARCH("【譲渡済】",BD472)))</formula>
    </cfRule>
    <cfRule type="containsText" dxfId="4981" priority="5766" operator="containsText" text="【支払済】">
      <formula>NOT(ISERROR(SEARCH("【支払済】",BD472)))</formula>
    </cfRule>
  </conditionalFormatting>
  <conditionalFormatting sqref="AE472 AH472">
    <cfRule type="cellIs" dxfId="4980" priority="5761" operator="equal">
      <formula>0</formula>
    </cfRule>
    <cfRule type="containsText" dxfId="4979" priority="5762" operator="containsText" text="””">
      <formula>NOT(ISERROR(SEARCH("""""",AE472)))</formula>
    </cfRule>
    <cfRule type="cellIs" dxfId="4978" priority="5763" operator="lessThan">
      <formula>42583</formula>
    </cfRule>
  </conditionalFormatting>
  <conditionalFormatting sqref="BC472">
    <cfRule type="containsText" dxfId="4977" priority="5757" operator="containsText" text="賃借中">
      <formula>NOT(ISERROR(SEARCH("賃借中",BC472)))</formula>
    </cfRule>
  </conditionalFormatting>
  <conditionalFormatting sqref="BC472">
    <cfRule type="cellIs" dxfId="4976" priority="5756" operator="equal">
      <formula>0</formula>
    </cfRule>
  </conditionalFormatting>
  <conditionalFormatting sqref="Y472">
    <cfRule type="containsText" dxfId="4975" priority="5760" operator="containsText" text="保有中">
      <formula>NOT(ISERROR(SEARCH("保有中",Y472)))</formula>
    </cfRule>
  </conditionalFormatting>
  <conditionalFormatting sqref="Y472">
    <cfRule type="containsText" dxfId="4974" priority="5759" operator="containsText" text="賃借中">
      <formula>NOT(ISERROR(SEARCH("賃借中",Y472)))</formula>
    </cfRule>
  </conditionalFormatting>
  <conditionalFormatting sqref="Y472">
    <cfRule type="cellIs" dxfId="4973" priority="5758" operator="equal">
      <formula>0</formula>
    </cfRule>
  </conditionalFormatting>
  <conditionalFormatting sqref="Y472">
    <cfRule type="containsText" dxfId="4972" priority="5754" operator="containsText" text="賃借中">
      <formula>NOT(ISERROR(SEARCH("賃借中",Y472)))</formula>
    </cfRule>
    <cfRule type="containsText" dxfId="4971" priority="5755" operator="containsText" text="保有中">
      <formula>NOT(ISERROR(SEARCH("保有中",Y472)))</formula>
    </cfRule>
  </conditionalFormatting>
  <conditionalFormatting sqref="AC472">
    <cfRule type="containsText" dxfId="4970" priority="5750" operator="containsText" text="申込取消">
      <formula>NOT(ISERROR(SEARCH("申込取消",AC472)))</formula>
    </cfRule>
    <cfRule type="containsText" dxfId="4969" priority="5751" operator="containsText" text="接続契約解除">
      <formula>NOT(ISERROR(SEARCH("接続契約解除",AC472)))</formula>
    </cfRule>
    <cfRule type="containsText" dxfId="4968" priority="5752" operator="containsText" text="【譲渡済】">
      <formula>NOT(ISERROR(SEARCH("【譲渡済】",AC472)))</formula>
    </cfRule>
    <cfRule type="containsText" dxfId="4967" priority="5753" operator="containsText" text="【支払済】">
      <formula>NOT(ISERROR(SEARCH("【支払済】",AC472)))</formula>
    </cfRule>
  </conditionalFormatting>
  <conditionalFormatting sqref="AM564">
    <cfRule type="cellIs" dxfId="4966" priority="5748" operator="greaterThan">
      <formula>0</formula>
    </cfRule>
  </conditionalFormatting>
  <conditionalFormatting sqref="AM564">
    <cfRule type="cellIs" dxfId="4965" priority="5747" operator="greaterThan">
      <formula>0</formula>
    </cfRule>
  </conditionalFormatting>
  <conditionalFormatting sqref="AM564">
    <cfRule type="cellIs" dxfId="4964" priority="5745" operator="greaterThan">
      <formula>0</formula>
    </cfRule>
  </conditionalFormatting>
  <conditionalFormatting sqref="AM564">
    <cfRule type="cellIs" dxfId="4963" priority="5746" operator="greaterThan">
      <formula>0</formula>
    </cfRule>
  </conditionalFormatting>
  <conditionalFormatting sqref="W564:X564">
    <cfRule type="cellIs" dxfId="4962" priority="5744" operator="lessThan">
      <formula>5000001</formula>
    </cfRule>
  </conditionalFormatting>
  <conditionalFormatting sqref="AN564">
    <cfRule type="cellIs" dxfId="4961" priority="5743" operator="greaterThan">
      <formula>0</formula>
    </cfRule>
  </conditionalFormatting>
  <conditionalFormatting sqref="BD564">
    <cfRule type="cellIs" dxfId="4960" priority="5727" operator="equal">
      <formula>0</formula>
    </cfRule>
    <cfRule type="containsText" dxfId="4959" priority="5740" operator="containsText" text="接続契約解除">
      <formula>NOT(ISERROR(SEARCH("接続契約解除",BD564)))</formula>
    </cfRule>
    <cfRule type="containsText" dxfId="4958" priority="5741" operator="containsText" text="【譲渡済】">
      <formula>NOT(ISERROR(SEARCH("【譲渡済】",BD564)))</formula>
    </cfRule>
    <cfRule type="containsText" dxfId="4957" priority="5742" operator="containsText" text="【支払済】">
      <formula>NOT(ISERROR(SEARCH("【支払済】",BD564)))</formula>
    </cfRule>
  </conditionalFormatting>
  <conditionalFormatting sqref="AH564 AE564">
    <cfRule type="cellIs" dxfId="4956" priority="5737" operator="equal">
      <formula>0</formula>
    </cfRule>
    <cfRule type="containsText" dxfId="4955" priority="5738" operator="containsText" text="””">
      <formula>NOT(ISERROR(SEARCH("""""",AE564)))</formula>
    </cfRule>
    <cfRule type="cellIs" dxfId="4954" priority="5739" operator="lessThan">
      <formula>42583</formula>
    </cfRule>
  </conditionalFormatting>
  <conditionalFormatting sqref="BC564">
    <cfRule type="containsText" dxfId="4953" priority="5736" operator="containsText" text="保有中">
      <formula>NOT(ISERROR(SEARCH("保有中",BC564)))</formula>
    </cfRule>
  </conditionalFormatting>
  <conditionalFormatting sqref="BC564">
    <cfRule type="containsText" dxfId="4952" priority="5735" operator="containsText" text="賃借中">
      <formula>NOT(ISERROR(SEARCH("賃借中",BC564)))</formula>
    </cfRule>
  </conditionalFormatting>
  <conditionalFormatting sqref="BC564">
    <cfRule type="cellIs" dxfId="4951" priority="5734" operator="equal">
      <formula>0</formula>
    </cfRule>
  </conditionalFormatting>
  <conditionalFormatting sqref="Y564:AB564 Z565:Z571">
    <cfRule type="containsText" dxfId="4950" priority="5732" operator="containsText" text="賃借中">
      <formula>NOT(ISERROR(SEARCH("賃借中",Y564)))</formula>
    </cfRule>
    <cfRule type="containsText" dxfId="4949" priority="5733" operator="containsText" text="保有中">
      <formula>NOT(ISERROR(SEARCH("保有中",Y564)))</formula>
    </cfRule>
  </conditionalFormatting>
  <conditionalFormatting sqref="AC564">
    <cfRule type="containsText" dxfId="4948" priority="5728" operator="containsText" text="申込取消">
      <formula>NOT(ISERROR(SEARCH("申込取消",AC564)))</formula>
    </cfRule>
    <cfRule type="containsText" dxfId="4947" priority="5729" operator="containsText" text="接続契約解除">
      <formula>NOT(ISERROR(SEARCH("接続契約解除",AC564)))</formula>
    </cfRule>
    <cfRule type="containsText" dxfId="4946" priority="5730" operator="containsText" text="【譲渡済】">
      <formula>NOT(ISERROR(SEARCH("【譲渡済】",AC564)))</formula>
    </cfRule>
    <cfRule type="containsText" dxfId="4945" priority="5731" operator="containsText" text="【支払済】">
      <formula>NOT(ISERROR(SEARCH("【支払済】",AC564)))</formula>
    </cfRule>
  </conditionalFormatting>
  <conditionalFormatting sqref="AM573">
    <cfRule type="cellIs" dxfId="4944" priority="5726" operator="greaterThan">
      <formula>0</formula>
    </cfRule>
  </conditionalFormatting>
  <conditionalFormatting sqref="AM573">
    <cfRule type="cellIs" dxfId="4943" priority="5725" operator="greaterThan">
      <formula>0</formula>
    </cfRule>
  </conditionalFormatting>
  <conditionalFormatting sqref="W573:X573">
    <cfRule type="cellIs" dxfId="4942" priority="5724" operator="lessThan">
      <formula>5000001</formula>
    </cfRule>
  </conditionalFormatting>
  <conditionalFormatting sqref="AN573">
    <cfRule type="cellIs" dxfId="4941" priority="5723" operator="greaterThan">
      <formula>0</formula>
    </cfRule>
  </conditionalFormatting>
  <conditionalFormatting sqref="BD573">
    <cfRule type="cellIs" dxfId="4940" priority="5707" operator="equal">
      <formula>0</formula>
    </cfRule>
    <cfRule type="containsText" dxfId="4939" priority="5720" operator="containsText" text="接続契約解除">
      <formula>NOT(ISERROR(SEARCH("接続契約解除",BD573)))</formula>
    </cfRule>
    <cfRule type="containsText" dxfId="4938" priority="5721" operator="containsText" text="【譲渡済】">
      <formula>NOT(ISERROR(SEARCH("【譲渡済】",BD573)))</formula>
    </cfRule>
    <cfRule type="containsText" dxfId="4937" priority="5722" operator="containsText" text="【支払済】">
      <formula>NOT(ISERROR(SEARCH("【支払済】",BD573)))</formula>
    </cfRule>
  </conditionalFormatting>
  <conditionalFormatting sqref="AH573">
    <cfRule type="cellIs" dxfId="4936" priority="5717" operator="equal">
      <formula>0</formula>
    </cfRule>
    <cfRule type="containsText" dxfId="4935" priority="5718" operator="containsText" text="””">
      <formula>NOT(ISERROR(SEARCH("""""",AH573)))</formula>
    </cfRule>
    <cfRule type="cellIs" dxfId="4934" priority="5719" operator="lessThan">
      <formula>42583</formula>
    </cfRule>
  </conditionalFormatting>
  <conditionalFormatting sqref="BC573">
    <cfRule type="containsText" dxfId="4933" priority="5716" operator="containsText" text="保有中">
      <formula>NOT(ISERROR(SEARCH("保有中",BC573)))</formula>
    </cfRule>
  </conditionalFormatting>
  <conditionalFormatting sqref="BC573">
    <cfRule type="containsText" dxfId="4932" priority="5715" operator="containsText" text="賃借中">
      <formula>NOT(ISERROR(SEARCH("賃借中",BC573)))</formula>
    </cfRule>
  </conditionalFormatting>
  <conditionalFormatting sqref="BC573">
    <cfRule type="cellIs" dxfId="4931" priority="5714" operator="equal">
      <formula>0</formula>
    </cfRule>
  </conditionalFormatting>
  <conditionalFormatting sqref="Y573:AA573 AA574">
    <cfRule type="containsText" dxfId="4930" priority="5712" operator="containsText" text="賃借中">
      <formula>NOT(ISERROR(SEARCH("賃借中",Y573)))</formula>
    </cfRule>
    <cfRule type="containsText" dxfId="4929" priority="5713" operator="containsText" text="保有中">
      <formula>NOT(ISERROR(SEARCH("保有中",Y573)))</formula>
    </cfRule>
  </conditionalFormatting>
  <conditionalFormatting sqref="AC573">
    <cfRule type="containsText" dxfId="4928" priority="5708" operator="containsText" text="申込取消">
      <formula>NOT(ISERROR(SEARCH("申込取消",AC573)))</formula>
    </cfRule>
    <cfRule type="containsText" dxfId="4927" priority="5709" operator="containsText" text="接続契約解除">
      <formula>NOT(ISERROR(SEARCH("接続契約解除",AC573)))</formula>
    </cfRule>
    <cfRule type="containsText" dxfId="4926" priority="5710" operator="containsText" text="【譲渡済】">
      <formula>NOT(ISERROR(SEARCH("【譲渡済】",AC573)))</formula>
    </cfRule>
    <cfRule type="containsText" dxfId="4925" priority="5711" operator="containsText" text="【支払済】">
      <formula>NOT(ISERROR(SEARCH("【支払済】",AC573)))</formula>
    </cfRule>
  </conditionalFormatting>
  <conditionalFormatting sqref="AD573:AE573">
    <cfRule type="containsText" dxfId="4924" priority="5703" operator="containsText" text="申込取消">
      <formula>NOT(ISERROR(SEARCH("申込取消",AD573)))</formula>
    </cfRule>
    <cfRule type="containsText" dxfId="4923" priority="5704" operator="containsText" text="接続契約解除">
      <formula>NOT(ISERROR(SEARCH("接続契約解除",AD573)))</formula>
    </cfRule>
    <cfRule type="containsText" dxfId="4922" priority="5705" operator="containsText" text="【譲渡済】">
      <formula>NOT(ISERROR(SEARCH("【譲渡済】",AD573)))</formula>
    </cfRule>
    <cfRule type="containsText" dxfId="4921" priority="5706" operator="containsText" text="【支払済】">
      <formula>NOT(ISERROR(SEARCH("【支払済】",AD573)))</formula>
    </cfRule>
  </conditionalFormatting>
  <conditionalFormatting sqref="AM571">
    <cfRule type="cellIs" dxfId="4920" priority="5702" operator="greaterThan">
      <formula>0</formula>
    </cfRule>
  </conditionalFormatting>
  <conditionalFormatting sqref="AM571">
    <cfRule type="cellIs" dxfId="4919" priority="5701" operator="greaterThan">
      <formula>0</formula>
    </cfRule>
  </conditionalFormatting>
  <conditionalFormatting sqref="AM571">
    <cfRule type="cellIs" dxfId="4918" priority="5700" operator="greaterThan">
      <formula>0</formula>
    </cfRule>
  </conditionalFormatting>
  <conditionalFormatting sqref="AM571">
    <cfRule type="cellIs" dxfId="4917" priority="5699" operator="greaterThan">
      <formula>0</formula>
    </cfRule>
  </conditionalFormatting>
  <conditionalFormatting sqref="W571:X571">
    <cfRule type="cellIs" dxfId="4916" priority="5698" operator="lessThan">
      <formula>5000001</formula>
    </cfRule>
  </conditionalFormatting>
  <conditionalFormatting sqref="AN571">
    <cfRule type="cellIs" dxfId="4915" priority="5697" operator="greaterThan">
      <formula>0</formula>
    </cfRule>
  </conditionalFormatting>
  <conditionalFormatting sqref="BD571">
    <cfRule type="cellIs" dxfId="4914" priority="5681" operator="equal">
      <formula>0</formula>
    </cfRule>
    <cfRule type="containsText" dxfId="4913" priority="5694" operator="containsText" text="接続契約解除">
      <formula>NOT(ISERROR(SEARCH("接続契約解除",BD571)))</formula>
    </cfRule>
    <cfRule type="containsText" dxfId="4912" priority="5695" operator="containsText" text="【譲渡済】">
      <formula>NOT(ISERROR(SEARCH("【譲渡済】",BD571)))</formula>
    </cfRule>
    <cfRule type="containsText" dxfId="4911" priority="5696" operator="containsText" text="【支払済】">
      <formula>NOT(ISERROR(SEARCH("【支払済】",BD571)))</formula>
    </cfRule>
  </conditionalFormatting>
  <conditionalFormatting sqref="AH571">
    <cfRule type="cellIs" dxfId="4910" priority="5691" operator="equal">
      <formula>0</formula>
    </cfRule>
    <cfRule type="containsText" dxfId="4909" priority="5692" operator="containsText" text="””">
      <formula>NOT(ISERROR(SEARCH("""""",AH571)))</formula>
    </cfRule>
    <cfRule type="cellIs" dxfId="4908" priority="5693" operator="lessThan">
      <formula>42583</formula>
    </cfRule>
  </conditionalFormatting>
  <conditionalFormatting sqref="BC571">
    <cfRule type="containsText" dxfId="4907" priority="5690" operator="containsText" text="保有中">
      <formula>NOT(ISERROR(SEARCH("保有中",BC571)))</formula>
    </cfRule>
  </conditionalFormatting>
  <conditionalFormatting sqref="BC571">
    <cfRule type="containsText" dxfId="4906" priority="5689" operator="containsText" text="賃借中">
      <formula>NOT(ISERROR(SEARCH("賃借中",BC571)))</formula>
    </cfRule>
  </conditionalFormatting>
  <conditionalFormatting sqref="BC571">
    <cfRule type="cellIs" dxfId="4905" priority="5688" operator="equal">
      <formula>0</formula>
    </cfRule>
  </conditionalFormatting>
  <conditionalFormatting sqref="Y571 AA571">
    <cfRule type="containsText" dxfId="4904" priority="5686" operator="containsText" text="賃借中">
      <formula>NOT(ISERROR(SEARCH("賃借中",Y571)))</formula>
    </cfRule>
    <cfRule type="containsText" dxfId="4903" priority="5687" operator="containsText" text="保有中">
      <formula>NOT(ISERROR(SEARCH("保有中",Y571)))</formula>
    </cfRule>
  </conditionalFormatting>
  <conditionalFormatting sqref="AC571">
    <cfRule type="containsText" dxfId="4902" priority="5677" operator="containsText" text="申込取消">
      <formula>NOT(ISERROR(SEARCH("申込取消",AC571)))</formula>
    </cfRule>
    <cfRule type="containsText" dxfId="4901" priority="5678" operator="containsText" text="接続契約解除">
      <formula>NOT(ISERROR(SEARCH("接続契約解除",AC571)))</formula>
    </cfRule>
    <cfRule type="containsText" dxfId="4900" priority="5679" operator="containsText" text="【譲渡済】">
      <formula>NOT(ISERROR(SEARCH("【譲渡済】",AC571)))</formula>
    </cfRule>
    <cfRule type="containsText" dxfId="4899" priority="5680" operator="containsText" text="【支払済】">
      <formula>NOT(ISERROR(SEARCH("【支払済】",AC571)))</formula>
    </cfRule>
  </conditionalFormatting>
  <conditionalFormatting sqref="AD571:AE571">
    <cfRule type="containsText" dxfId="4898" priority="5673" operator="containsText" text="申込取消">
      <formula>NOT(ISERROR(SEARCH("申込取消",AD571)))</formula>
    </cfRule>
    <cfRule type="containsText" dxfId="4897" priority="5674" operator="containsText" text="接続契約解除">
      <formula>NOT(ISERROR(SEARCH("接続契約解除",AD571)))</formula>
    </cfRule>
    <cfRule type="containsText" dxfId="4896" priority="5675" operator="containsText" text="【譲渡済】">
      <formula>NOT(ISERROR(SEARCH("【譲渡済】",AD571)))</formula>
    </cfRule>
    <cfRule type="containsText" dxfId="4895" priority="5676" operator="containsText" text="【支払済】">
      <formula>NOT(ISERROR(SEARCH("【支払済】",AD571)))</formula>
    </cfRule>
  </conditionalFormatting>
  <conditionalFormatting sqref="AM288">
    <cfRule type="cellIs" dxfId="4894" priority="5628" operator="greaterThan">
      <formula>0</formula>
    </cfRule>
  </conditionalFormatting>
  <conditionalFormatting sqref="W288:X288">
    <cfRule type="cellIs" dxfId="4893" priority="5627" operator="lessThan">
      <formula>5000001</formula>
    </cfRule>
  </conditionalFormatting>
  <conditionalFormatting sqref="BC288">
    <cfRule type="containsText" dxfId="4892" priority="5626" operator="containsText" text="保有中">
      <formula>NOT(ISERROR(SEARCH("保有中",BC288)))</formula>
    </cfRule>
  </conditionalFormatting>
  <conditionalFormatting sqref="AN288">
    <cfRule type="cellIs" dxfId="4891" priority="5625" operator="greaterThan">
      <formula>0</formula>
    </cfRule>
  </conditionalFormatting>
  <conditionalFormatting sqref="BD288">
    <cfRule type="cellIs" dxfId="4890" priority="5607" operator="equal">
      <formula>0</formula>
    </cfRule>
    <cfRule type="containsText" dxfId="4889" priority="5622" operator="containsText" text="接続契約解除">
      <formula>NOT(ISERROR(SEARCH("接続契約解除",BD288)))</formula>
    </cfRule>
    <cfRule type="containsText" dxfId="4888" priority="5623" operator="containsText" text="【譲渡済】">
      <formula>NOT(ISERROR(SEARCH("【譲渡済】",BD288)))</formula>
    </cfRule>
    <cfRule type="containsText" dxfId="4887" priority="5624" operator="containsText" text="【支払済】">
      <formula>NOT(ISERROR(SEARCH("【支払済】",BD288)))</formula>
    </cfRule>
  </conditionalFormatting>
  <conditionalFormatting sqref="AH288 AE288">
    <cfRule type="cellIs" dxfId="4886" priority="5619" operator="equal">
      <formula>0</formula>
    </cfRule>
    <cfRule type="containsText" dxfId="4885" priority="5620" operator="containsText" text="””">
      <formula>NOT(ISERROR(SEARCH("""""",AE288)))</formula>
    </cfRule>
    <cfRule type="cellIs" dxfId="4884" priority="5621" operator="lessThan">
      <formula>42583</formula>
    </cfRule>
  </conditionalFormatting>
  <conditionalFormatting sqref="BC288">
    <cfRule type="containsText" dxfId="4883" priority="5615" operator="containsText" text="賃借中">
      <formula>NOT(ISERROR(SEARCH("賃借中",BC288)))</formula>
    </cfRule>
  </conditionalFormatting>
  <conditionalFormatting sqref="BC288">
    <cfRule type="cellIs" dxfId="4882" priority="5614" operator="equal">
      <formula>0</formula>
    </cfRule>
  </conditionalFormatting>
  <conditionalFormatting sqref="Y288:AB288">
    <cfRule type="containsText" dxfId="4881" priority="5618" operator="containsText" text="保有中">
      <formula>NOT(ISERROR(SEARCH("保有中",Y288)))</formula>
    </cfRule>
  </conditionalFormatting>
  <conditionalFormatting sqref="Y288:AB288">
    <cfRule type="containsText" dxfId="4880" priority="5617" operator="containsText" text="賃借中">
      <formula>NOT(ISERROR(SEARCH("賃借中",Y288)))</formula>
    </cfRule>
  </conditionalFormatting>
  <conditionalFormatting sqref="Y288:AB288">
    <cfRule type="cellIs" dxfId="4879" priority="5616" operator="equal">
      <formula>0</formula>
    </cfRule>
  </conditionalFormatting>
  <conditionalFormatting sqref="Y288:AB288">
    <cfRule type="containsText" dxfId="4878" priority="5612" operator="containsText" text="賃借中">
      <formula>NOT(ISERROR(SEARCH("賃借中",Y288)))</formula>
    </cfRule>
    <cfRule type="containsText" dxfId="4877" priority="5613" operator="containsText" text="保有中">
      <formula>NOT(ISERROR(SEARCH("保有中",Y288)))</formula>
    </cfRule>
  </conditionalFormatting>
  <conditionalFormatting sqref="AC288">
    <cfRule type="containsText" dxfId="4876" priority="5608" operator="containsText" text="申込取消">
      <formula>NOT(ISERROR(SEARCH("申込取消",AC288)))</formula>
    </cfRule>
    <cfRule type="containsText" dxfId="4875" priority="5609" operator="containsText" text="接続契約解除">
      <formula>NOT(ISERROR(SEARCH("接続契約解除",AC288)))</formula>
    </cfRule>
    <cfRule type="containsText" dxfId="4874" priority="5610" operator="containsText" text="【譲渡済】">
      <formula>NOT(ISERROR(SEARCH("【譲渡済】",AC288)))</formula>
    </cfRule>
    <cfRule type="containsText" dxfId="4873" priority="5611" operator="containsText" text="【支払済】">
      <formula>NOT(ISERROR(SEARCH("【支払済】",AC288)))</formula>
    </cfRule>
  </conditionalFormatting>
  <conditionalFormatting sqref="AM162">
    <cfRule type="cellIs" dxfId="4872" priority="5606" operator="greaterThan">
      <formula>0</formula>
    </cfRule>
  </conditionalFormatting>
  <conditionalFormatting sqref="W162:X162">
    <cfRule type="cellIs" dxfId="4871" priority="5605" operator="lessThan">
      <formula>5000001</formula>
    </cfRule>
  </conditionalFormatting>
  <conditionalFormatting sqref="BC162">
    <cfRule type="containsText" dxfId="4870" priority="5604" operator="containsText" text="保有中">
      <formula>NOT(ISERROR(SEARCH("保有中",BC162)))</formula>
    </cfRule>
  </conditionalFormatting>
  <conditionalFormatting sqref="AN162">
    <cfRule type="cellIs" dxfId="4869" priority="5603" operator="greaterThan">
      <formula>0</formula>
    </cfRule>
  </conditionalFormatting>
  <conditionalFormatting sqref="BD162">
    <cfRule type="cellIs" dxfId="4868" priority="5588" operator="equal">
      <formula>0</formula>
    </cfRule>
    <cfRule type="containsText" dxfId="4867" priority="5600" operator="containsText" text="接続契約解除">
      <formula>NOT(ISERROR(SEARCH("接続契約解除",BD162)))</formula>
    </cfRule>
    <cfRule type="containsText" dxfId="4866" priority="5601" operator="containsText" text="【譲渡済】">
      <formula>NOT(ISERROR(SEARCH("【譲渡済】",BD162)))</formula>
    </cfRule>
    <cfRule type="containsText" dxfId="4865" priority="5602" operator="containsText" text="【支払済】">
      <formula>NOT(ISERROR(SEARCH("【支払済】",BD162)))</formula>
    </cfRule>
  </conditionalFormatting>
  <conditionalFormatting sqref="AH162 AE162">
    <cfRule type="cellIs" dxfId="4864" priority="5597" operator="equal">
      <formula>0</formula>
    </cfRule>
    <cfRule type="containsText" dxfId="4863" priority="5598" operator="containsText" text="””">
      <formula>NOT(ISERROR(SEARCH("""""",AE162)))</formula>
    </cfRule>
    <cfRule type="cellIs" dxfId="4862" priority="5599" operator="lessThan">
      <formula>42583</formula>
    </cfRule>
  </conditionalFormatting>
  <conditionalFormatting sqref="BC162">
    <cfRule type="containsText" dxfId="4861" priority="5596" operator="containsText" text="賃借中">
      <formula>NOT(ISERROR(SEARCH("賃借中",BC162)))</formula>
    </cfRule>
  </conditionalFormatting>
  <conditionalFormatting sqref="BC162">
    <cfRule type="cellIs" dxfId="4860" priority="5595" operator="equal">
      <formula>0</formula>
    </cfRule>
  </conditionalFormatting>
  <conditionalFormatting sqref="Y162:AB162">
    <cfRule type="containsText" dxfId="4859" priority="5593" operator="containsText" text="賃借中">
      <formula>NOT(ISERROR(SEARCH("賃借中",Y162)))</formula>
    </cfRule>
    <cfRule type="containsText" dxfId="4858" priority="5594" operator="containsText" text="保有中">
      <formula>NOT(ISERROR(SEARCH("保有中",Y162)))</formula>
    </cfRule>
  </conditionalFormatting>
  <conditionalFormatting sqref="AC162">
    <cfRule type="containsText" dxfId="4857" priority="5589" operator="containsText" text="申込取消">
      <formula>NOT(ISERROR(SEARCH("申込取消",AC162)))</formula>
    </cfRule>
    <cfRule type="containsText" dxfId="4856" priority="5590" operator="containsText" text="接続契約解除">
      <formula>NOT(ISERROR(SEARCH("接続契約解除",AC162)))</formula>
    </cfRule>
    <cfRule type="containsText" dxfId="4855" priority="5591" operator="containsText" text="【譲渡済】">
      <formula>NOT(ISERROR(SEARCH("【譲渡済】",AC162)))</formula>
    </cfRule>
    <cfRule type="containsText" dxfId="4854" priority="5592" operator="containsText" text="【支払済】">
      <formula>NOT(ISERROR(SEARCH("【支払済】",AC162)))</formula>
    </cfRule>
  </conditionalFormatting>
  <conditionalFormatting sqref="AM1278">
    <cfRule type="cellIs" dxfId="4853" priority="5587" operator="greaterThan">
      <formula>0</formula>
    </cfRule>
  </conditionalFormatting>
  <conditionalFormatting sqref="W1278:X1278">
    <cfRule type="cellIs" dxfId="4852" priority="5586" operator="lessThan">
      <formula>5000001</formula>
    </cfRule>
  </conditionalFormatting>
  <conditionalFormatting sqref="BC1278">
    <cfRule type="containsText" dxfId="4851" priority="5585" operator="containsText" text="保有中">
      <formula>NOT(ISERROR(SEARCH("保有中",BC1278)))</formula>
    </cfRule>
  </conditionalFormatting>
  <conditionalFormatting sqref="AN1278">
    <cfRule type="cellIs" dxfId="4850" priority="5584" operator="greaterThan">
      <formula>0</formula>
    </cfRule>
  </conditionalFormatting>
  <conditionalFormatting sqref="BD1278">
    <cfRule type="cellIs" dxfId="4849" priority="5569" operator="equal">
      <formula>0</formula>
    </cfRule>
    <cfRule type="containsText" dxfId="4848" priority="5581" operator="containsText" text="接続契約解除">
      <formula>NOT(ISERROR(SEARCH("接続契約解除",BD1278)))</formula>
    </cfRule>
    <cfRule type="containsText" dxfId="4847" priority="5582" operator="containsText" text="【譲渡済】">
      <formula>NOT(ISERROR(SEARCH("【譲渡済】",BD1278)))</formula>
    </cfRule>
    <cfRule type="containsText" dxfId="4846" priority="5583" operator="containsText" text="【支払済】">
      <formula>NOT(ISERROR(SEARCH("【支払済】",BD1278)))</formula>
    </cfRule>
  </conditionalFormatting>
  <conditionalFormatting sqref="AH1278 AE1278">
    <cfRule type="cellIs" dxfId="4845" priority="5578" operator="equal">
      <formula>0</formula>
    </cfRule>
    <cfRule type="containsText" dxfId="4844" priority="5579" operator="containsText" text="””">
      <formula>NOT(ISERROR(SEARCH("""""",AE1278)))</formula>
    </cfRule>
    <cfRule type="cellIs" dxfId="4843" priority="5580" operator="lessThan">
      <formula>42583</formula>
    </cfRule>
  </conditionalFormatting>
  <conditionalFormatting sqref="BC1278">
    <cfRule type="containsText" dxfId="4842" priority="5577" operator="containsText" text="賃借中">
      <formula>NOT(ISERROR(SEARCH("賃借中",BC1278)))</formula>
    </cfRule>
  </conditionalFormatting>
  <conditionalFormatting sqref="BC1278">
    <cfRule type="cellIs" dxfId="4841" priority="5576" operator="equal">
      <formula>0</formula>
    </cfRule>
  </conditionalFormatting>
  <conditionalFormatting sqref="Y1278:AB1278">
    <cfRule type="containsText" dxfId="4840" priority="5574" operator="containsText" text="賃借中">
      <formula>NOT(ISERROR(SEARCH("賃借中",Y1278)))</formula>
    </cfRule>
    <cfRule type="containsText" dxfId="4839" priority="5575" operator="containsText" text="保有中">
      <formula>NOT(ISERROR(SEARCH("保有中",Y1278)))</formula>
    </cfRule>
  </conditionalFormatting>
  <conditionalFormatting sqref="AC1278">
    <cfRule type="containsText" dxfId="4838" priority="5570" operator="containsText" text="申込取消">
      <formula>NOT(ISERROR(SEARCH("申込取消",AC1278)))</formula>
    </cfRule>
    <cfRule type="containsText" dxfId="4837" priority="5571" operator="containsText" text="接続契約解除">
      <formula>NOT(ISERROR(SEARCH("接続契約解除",AC1278)))</formula>
    </cfRule>
    <cfRule type="containsText" dxfId="4836" priority="5572" operator="containsText" text="【譲渡済】">
      <formula>NOT(ISERROR(SEARCH("【譲渡済】",AC1278)))</formula>
    </cfRule>
    <cfRule type="containsText" dxfId="4835" priority="5573" operator="containsText" text="【支払済】">
      <formula>NOT(ISERROR(SEARCH("【支払済】",AC1278)))</formula>
    </cfRule>
  </conditionalFormatting>
  <conditionalFormatting sqref="AM1278">
    <cfRule type="cellIs" dxfId="4834" priority="5568" operator="greaterThan">
      <formula>0</formula>
    </cfRule>
  </conditionalFormatting>
  <conditionalFormatting sqref="W1278:X1278">
    <cfRule type="cellIs" dxfId="4833" priority="5567" operator="lessThan">
      <formula>5000001</formula>
    </cfRule>
  </conditionalFormatting>
  <conditionalFormatting sqref="BC1278">
    <cfRule type="containsText" dxfId="4832" priority="5566" operator="containsText" text="保有中">
      <formula>NOT(ISERROR(SEARCH("保有中",BC1278)))</formula>
    </cfRule>
  </conditionalFormatting>
  <conditionalFormatting sqref="AN1278">
    <cfRule type="cellIs" dxfId="4831" priority="5565" operator="greaterThan">
      <formula>0</formula>
    </cfRule>
  </conditionalFormatting>
  <conditionalFormatting sqref="BD1278">
    <cfRule type="cellIs" dxfId="4830" priority="5554" operator="equal">
      <formula>0</formula>
    </cfRule>
    <cfRule type="containsText" dxfId="4829" priority="5562" operator="containsText" text="接続契約解除">
      <formula>NOT(ISERROR(SEARCH("接続契約解除",BD1278)))</formula>
    </cfRule>
    <cfRule type="containsText" dxfId="4828" priority="5563" operator="containsText" text="【譲渡済】">
      <formula>NOT(ISERROR(SEARCH("【譲渡済】",BD1278)))</formula>
    </cfRule>
    <cfRule type="containsText" dxfId="4827" priority="5564" operator="containsText" text="【支払済】">
      <formula>NOT(ISERROR(SEARCH("【支払済】",BD1278)))</formula>
    </cfRule>
  </conditionalFormatting>
  <conditionalFormatting sqref="AE1278 AH1278">
    <cfRule type="cellIs" dxfId="4826" priority="5559" operator="equal">
      <formula>0</formula>
    </cfRule>
    <cfRule type="containsText" dxfId="4825" priority="5560" operator="containsText" text="””">
      <formula>NOT(ISERROR(SEARCH("""""",AE1278)))</formula>
    </cfRule>
    <cfRule type="cellIs" dxfId="4824" priority="5561" operator="lessThan">
      <formula>42583</formula>
    </cfRule>
  </conditionalFormatting>
  <conditionalFormatting sqref="BC1278">
    <cfRule type="containsText" dxfId="4823" priority="5558" operator="containsText" text="賃借中">
      <formula>NOT(ISERROR(SEARCH("賃借中",BC1278)))</formula>
    </cfRule>
  </conditionalFormatting>
  <conditionalFormatting sqref="BC1278">
    <cfRule type="cellIs" dxfId="4822" priority="5557" operator="equal">
      <formula>0</formula>
    </cfRule>
  </conditionalFormatting>
  <conditionalFormatting sqref="Y1278:AB1278">
    <cfRule type="containsText" dxfId="4821" priority="5555" operator="containsText" text="賃借中">
      <formula>NOT(ISERROR(SEARCH("賃借中",Y1278)))</formula>
    </cfRule>
    <cfRule type="containsText" dxfId="4820" priority="5556" operator="containsText" text="保有中">
      <formula>NOT(ISERROR(SEARCH("保有中",Y1278)))</formula>
    </cfRule>
  </conditionalFormatting>
  <conditionalFormatting sqref="AD1279">
    <cfRule type="containsText" dxfId="4819" priority="5550" operator="containsText" text="申込取消">
      <formula>NOT(ISERROR(SEARCH("申込取消",AD1279)))</formula>
    </cfRule>
    <cfRule type="containsText" dxfId="4818" priority="5551" operator="containsText" text="接続契約解除">
      <formula>NOT(ISERROR(SEARCH("接続契約解除",AD1279)))</formula>
    </cfRule>
    <cfRule type="containsText" dxfId="4817" priority="5552" operator="containsText" text="【譲渡済】">
      <formula>NOT(ISERROR(SEARCH("【譲渡済】",AD1279)))</formula>
    </cfRule>
    <cfRule type="containsText" dxfId="4816" priority="5553" operator="containsText" text="【支払済】">
      <formula>NOT(ISERROR(SEARCH("【支払済】",AD1279)))</formula>
    </cfRule>
  </conditionalFormatting>
  <conditionalFormatting sqref="AM169">
    <cfRule type="cellIs" dxfId="4815" priority="5549" operator="greaterThan">
      <formula>0</formula>
    </cfRule>
  </conditionalFormatting>
  <conditionalFormatting sqref="W169:X169">
    <cfRule type="cellIs" dxfId="4814" priority="5548" operator="lessThan">
      <formula>5000001</formula>
    </cfRule>
  </conditionalFormatting>
  <conditionalFormatting sqref="BC169">
    <cfRule type="containsText" dxfId="4813" priority="5547" operator="containsText" text="保有中">
      <formula>NOT(ISERROR(SEARCH("保有中",BC169)))</formula>
    </cfRule>
  </conditionalFormatting>
  <conditionalFormatting sqref="AN169">
    <cfRule type="cellIs" dxfId="4812" priority="5546" operator="greaterThan">
      <formula>0</formula>
    </cfRule>
  </conditionalFormatting>
  <conditionalFormatting sqref="BD169">
    <cfRule type="cellIs" dxfId="4811" priority="5531" operator="equal">
      <formula>0</formula>
    </cfRule>
    <cfRule type="containsText" dxfId="4810" priority="5543" operator="containsText" text="接続契約解除">
      <formula>NOT(ISERROR(SEARCH("接続契約解除",BD169)))</formula>
    </cfRule>
    <cfRule type="containsText" dxfId="4809" priority="5544" operator="containsText" text="【譲渡済】">
      <formula>NOT(ISERROR(SEARCH("【譲渡済】",BD169)))</formula>
    </cfRule>
    <cfRule type="containsText" dxfId="4808" priority="5545" operator="containsText" text="【支払済】">
      <formula>NOT(ISERROR(SEARCH("【支払済】",BD169)))</formula>
    </cfRule>
  </conditionalFormatting>
  <conditionalFormatting sqref="AE169 AH169">
    <cfRule type="cellIs" dxfId="4807" priority="5540" operator="equal">
      <formula>0</formula>
    </cfRule>
    <cfRule type="containsText" dxfId="4806" priority="5541" operator="containsText" text="””">
      <formula>NOT(ISERROR(SEARCH("""""",AE169)))</formula>
    </cfRule>
    <cfRule type="cellIs" dxfId="4805" priority="5542" operator="lessThan">
      <formula>42583</formula>
    </cfRule>
  </conditionalFormatting>
  <conditionalFormatting sqref="BC169">
    <cfRule type="containsText" dxfId="4804" priority="5539" operator="containsText" text="賃借中">
      <formula>NOT(ISERROR(SEARCH("賃借中",BC169)))</formula>
    </cfRule>
  </conditionalFormatting>
  <conditionalFormatting sqref="BC169">
    <cfRule type="cellIs" dxfId="4803" priority="5538" operator="equal">
      <formula>0</formula>
    </cfRule>
  </conditionalFormatting>
  <conditionalFormatting sqref="Y169:AB169">
    <cfRule type="containsText" dxfId="4802" priority="5536" operator="containsText" text="賃借中">
      <formula>NOT(ISERROR(SEARCH("賃借中",Y169)))</formula>
    </cfRule>
    <cfRule type="containsText" dxfId="4801" priority="5537" operator="containsText" text="保有中">
      <formula>NOT(ISERROR(SEARCH("保有中",Y169)))</formula>
    </cfRule>
  </conditionalFormatting>
  <conditionalFormatting sqref="AC169">
    <cfRule type="containsText" dxfId="4800" priority="5532" operator="containsText" text="申込取消">
      <formula>NOT(ISERROR(SEARCH("申込取消",AC169)))</formula>
    </cfRule>
    <cfRule type="containsText" dxfId="4799" priority="5533" operator="containsText" text="接続契約解除">
      <formula>NOT(ISERROR(SEARCH("接続契約解除",AC169)))</formula>
    </cfRule>
    <cfRule type="containsText" dxfId="4798" priority="5534" operator="containsText" text="【譲渡済】">
      <formula>NOT(ISERROR(SEARCH("【譲渡済】",AC169)))</formula>
    </cfRule>
    <cfRule type="containsText" dxfId="4797" priority="5535" operator="containsText" text="【支払済】">
      <formula>NOT(ISERROR(SEARCH("【支払済】",AC169)))</formula>
    </cfRule>
  </conditionalFormatting>
  <conditionalFormatting sqref="AD169">
    <cfRule type="containsText" dxfId="4796" priority="5527" operator="containsText" text="申込取消">
      <formula>NOT(ISERROR(SEARCH("申込取消",AD169)))</formula>
    </cfRule>
    <cfRule type="containsText" dxfId="4795" priority="5528" operator="containsText" text="接続契約解除">
      <formula>NOT(ISERROR(SEARCH("接続契約解除",AD169)))</formula>
    </cfRule>
    <cfRule type="containsText" dxfId="4794" priority="5529" operator="containsText" text="【譲渡済】">
      <formula>NOT(ISERROR(SEARCH("【譲渡済】",AD169)))</formula>
    </cfRule>
    <cfRule type="containsText" dxfId="4793" priority="5530" operator="containsText" text="【支払済】">
      <formula>NOT(ISERROR(SEARCH("【支払済】",AD169)))</formula>
    </cfRule>
  </conditionalFormatting>
  <conditionalFormatting sqref="W946:X946">
    <cfRule type="cellIs" dxfId="4792" priority="5445" operator="lessThan">
      <formula>5000001</formula>
    </cfRule>
  </conditionalFormatting>
  <conditionalFormatting sqref="AM946">
    <cfRule type="cellIs" dxfId="4791" priority="5444" operator="greaterThan">
      <formula>0</formula>
    </cfRule>
  </conditionalFormatting>
  <conditionalFormatting sqref="AN946">
    <cfRule type="cellIs" dxfId="4790" priority="5443" operator="greaterThan">
      <formula>0</formula>
    </cfRule>
  </conditionalFormatting>
  <conditionalFormatting sqref="BD946">
    <cfRule type="cellIs" dxfId="4789" priority="5425" operator="equal">
      <formula>0</formula>
    </cfRule>
    <cfRule type="containsText" dxfId="4788" priority="5440" operator="containsText" text="接続契約解除">
      <formula>NOT(ISERROR(SEARCH("接続契約解除",BD946)))</formula>
    </cfRule>
    <cfRule type="containsText" dxfId="4787" priority="5441" operator="containsText" text="【譲渡済】">
      <formula>NOT(ISERROR(SEARCH("【譲渡済】",BD946)))</formula>
    </cfRule>
    <cfRule type="containsText" dxfId="4786" priority="5442" operator="containsText" text="【支払済】">
      <formula>NOT(ISERROR(SEARCH("【支払済】",BD946)))</formula>
    </cfRule>
  </conditionalFormatting>
  <conditionalFormatting sqref="AH946 AE946">
    <cfRule type="cellIs" dxfId="4785" priority="5437" operator="equal">
      <formula>0</formula>
    </cfRule>
    <cfRule type="containsText" dxfId="4784" priority="5438" operator="containsText" text="””">
      <formula>NOT(ISERROR(SEARCH("""""",AE946)))</formula>
    </cfRule>
    <cfRule type="cellIs" dxfId="4783" priority="5439" operator="lessThan">
      <formula>42583</formula>
    </cfRule>
  </conditionalFormatting>
  <conditionalFormatting sqref="BC946">
    <cfRule type="containsText" dxfId="4782" priority="5436" operator="containsText" text="保有中">
      <formula>NOT(ISERROR(SEARCH("保有中",BC946)))</formula>
    </cfRule>
  </conditionalFormatting>
  <conditionalFormatting sqref="BC946">
    <cfRule type="containsText" dxfId="4781" priority="5435" operator="containsText" text="賃借中">
      <formula>NOT(ISERROR(SEARCH("賃借中",BC946)))</formula>
    </cfRule>
  </conditionalFormatting>
  <conditionalFormatting sqref="BC946">
    <cfRule type="containsText" dxfId="4780" priority="5434" operator="containsText" text="保有中">
      <formula>NOT(ISERROR(SEARCH("保有中",BC946)))</formula>
    </cfRule>
  </conditionalFormatting>
  <conditionalFormatting sqref="BC946">
    <cfRule type="containsText" dxfId="4779" priority="5433" operator="containsText" text="賃借中">
      <formula>NOT(ISERROR(SEARCH("賃借中",BC946)))</formula>
    </cfRule>
  </conditionalFormatting>
  <conditionalFormatting sqref="BC946">
    <cfRule type="cellIs" dxfId="4778" priority="5432" operator="equal">
      <formula>0</formula>
    </cfRule>
  </conditionalFormatting>
  <conditionalFormatting sqref="Y946">
    <cfRule type="containsText" dxfId="4777" priority="5430" operator="containsText" text="賃借中">
      <formula>NOT(ISERROR(SEARCH("賃借中",Y946)))</formula>
    </cfRule>
    <cfRule type="containsText" dxfId="4776" priority="5431" operator="containsText" text="保有中">
      <formula>NOT(ISERROR(SEARCH("保有中",Y946)))</formula>
    </cfRule>
  </conditionalFormatting>
  <conditionalFormatting sqref="AC1251">
    <cfRule type="containsText" dxfId="4775" priority="5421" operator="containsText" text="申込取消">
      <formula>NOT(ISERROR(SEARCH("申込取消",AC1251)))</formula>
    </cfRule>
    <cfRule type="containsText" dxfId="4774" priority="5422" operator="containsText" text="接続契約解除">
      <formula>NOT(ISERROR(SEARCH("接続契約解除",AC1251)))</formula>
    </cfRule>
    <cfRule type="containsText" dxfId="4773" priority="5423" operator="containsText" text="【譲渡済】">
      <formula>NOT(ISERROR(SEARCH("【譲渡済】",AC1251)))</formula>
    </cfRule>
    <cfRule type="containsText" dxfId="4772" priority="5424" operator="containsText" text="【支払済】">
      <formula>NOT(ISERROR(SEARCH("【支払済】",AC1251)))</formula>
    </cfRule>
  </conditionalFormatting>
  <conditionalFormatting sqref="W1251:X1251">
    <cfRule type="cellIs" dxfId="4771" priority="5420" operator="lessThan">
      <formula>5000001</formula>
    </cfRule>
  </conditionalFormatting>
  <conditionalFormatting sqref="BC1251">
    <cfRule type="containsText" dxfId="4770" priority="5419" operator="containsText" text="保有中">
      <formula>NOT(ISERROR(SEARCH("保有中",BC1251)))</formula>
    </cfRule>
  </conditionalFormatting>
  <conditionalFormatting sqref="BD1251">
    <cfRule type="cellIs" dxfId="4769" priority="5401" operator="equal">
      <formula>0</formula>
    </cfRule>
    <cfRule type="containsText" dxfId="4768" priority="5416" operator="containsText" text="接続契約解除">
      <formula>NOT(ISERROR(SEARCH("接続契約解除",BD1251)))</formula>
    </cfRule>
    <cfRule type="containsText" dxfId="4767" priority="5417" operator="containsText" text="【譲渡済】">
      <formula>NOT(ISERROR(SEARCH("【譲渡済】",BD1251)))</formula>
    </cfRule>
    <cfRule type="containsText" dxfId="4766" priority="5418" operator="containsText" text="【支払済】">
      <formula>NOT(ISERROR(SEARCH("【支払済】",BD1251)))</formula>
    </cfRule>
  </conditionalFormatting>
  <conditionalFormatting sqref="AM1251">
    <cfRule type="cellIs" dxfId="4765" priority="5415" operator="greaterThan">
      <formula>0</formula>
    </cfRule>
  </conditionalFormatting>
  <conditionalFormatting sqref="AN1251">
    <cfRule type="cellIs" dxfId="4764" priority="5414" operator="greaterThan">
      <formula>0</formula>
    </cfRule>
  </conditionalFormatting>
  <conditionalFormatting sqref="AE1251 AH1251">
    <cfRule type="cellIs" dxfId="4763" priority="5408" operator="equal">
      <formula>0</formula>
    </cfRule>
    <cfRule type="containsText" dxfId="4762" priority="5409" operator="containsText" text="””">
      <formula>NOT(ISERROR(SEARCH("""""",AE1251)))</formula>
    </cfRule>
    <cfRule type="cellIs" dxfId="4761" priority="5410" operator="lessThan">
      <formula>42583</formula>
    </cfRule>
  </conditionalFormatting>
  <conditionalFormatting sqref="BD1251">
    <cfRule type="containsText" dxfId="4760" priority="5411" operator="containsText" text="接続契約解除">
      <formula>NOT(ISERROR(SEARCH("接続契約解除",BD1251)))</formula>
    </cfRule>
    <cfRule type="containsText" dxfId="4759" priority="5412" operator="containsText" text="【譲渡済】">
      <formula>NOT(ISERROR(SEARCH("【譲渡済】",BD1251)))</formula>
    </cfRule>
    <cfRule type="containsText" dxfId="4758" priority="5413" operator="containsText" text="【支払済】">
      <formula>NOT(ISERROR(SEARCH("【支払済】",BD1251)))</formula>
    </cfRule>
  </conditionalFormatting>
  <conditionalFormatting sqref="BC1251">
    <cfRule type="containsText" dxfId="4757" priority="5407" operator="containsText" text="賃借中">
      <formula>NOT(ISERROR(SEARCH("賃借中",BC1251)))</formula>
    </cfRule>
  </conditionalFormatting>
  <conditionalFormatting sqref="BC1251">
    <cfRule type="cellIs" dxfId="4756" priority="5406" operator="equal">
      <formula>0</formula>
    </cfRule>
  </conditionalFormatting>
  <conditionalFormatting sqref="BC1251">
    <cfRule type="containsText" dxfId="4755" priority="5404" operator="containsText" text="賃借中">
      <formula>NOT(ISERROR(SEARCH("賃借中",BC1251)))</formula>
    </cfRule>
  </conditionalFormatting>
  <conditionalFormatting sqref="BC1251">
    <cfRule type="containsText" dxfId="4754" priority="5405" operator="containsText" text="保有中">
      <formula>NOT(ISERROR(SEARCH("保有中",BC1251)))</formula>
    </cfRule>
  </conditionalFormatting>
  <conditionalFormatting sqref="Y1251:AB1251">
    <cfRule type="containsText" dxfId="4753" priority="5402" operator="containsText" text="賃借中">
      <formula>NOT(ISERROR(SEARCH("賃借中",Y1251)))</formula>
    </cfRule>
    <cfRule type="containsText" dxfId="4752" priority="5403" operator="containsText" text="保有中">
      <formula>NOT(ISERROR(SEARCH("保有中",Y1251)))</formula>
    </cfRule>
  </conditionalFormatting>
  <conditionalFormatting sqref="AM985">
    <cfRule type="cellIs" dxfId="4751" priority="5400" operator="greaterThan">
      <formula>0</formula>
    </cfRule>
  </conditionalFormatting>
  <conditionalFormatting sqref="W985:X985">
    <cfRule type="cellIs" dxfId="4750" priority="5399" operator="lessThan">
      <formula>5000001</formula>
    </cfRule>
  </conditionalFormatting>
  <conditionalFormatting sqref="AN985">
    <cfRule type="cellIs" dxfId="4749" priority="5398" operator="greaterThan">
      <formula>0</formula>
    </cfRule>
  </conditionalFormatting>
  <conditionalFormatting sqref="BD985">
    <cfRule type="cellIs" dxfId="4748" priority="5376" operator="equal">
      <formula>0</formula>
    </cfRule>
    <cfRule type="containsText" dxfId="4747" priority="5395" operator="containsText" text="接続契約解除">
      <formula>NOT(ISERROR(SEARCH("接続契約解除",BD985)))</formula>
    </cfRule>
    <cfRule type="containsText" dxfId="4746" priority="5396" operator="containsText" text="【譲渡済】">
      <formula>NOT(ISERROR(SEARCH("【譲渡済】",BD985)))</formula>
    </cfRule>
    <cfRule type="containsText" dxfId="4745" priority="5397" operator="containsText" text="【支払済】">
      <formula>NOT(ISERROR(SEARCH("【支払済】",BD985)))</formula>
    </cfRule>
  </conditionalFormatting>
  <conditionalFormatting sqref="AE985 AH985">
    <cfRule type="cellIs" dxfId="4744" priority="5392" operator="equal">
      <formula>0</formula>
    </cfRule>
    <cfRule type="containsText" dxfId="4743" priority="5393" operator="containsText" text="””">
      <formula>NOT(ISERROR(SEARCH("""""",AE985)))</formula>
    </cfRule>
    <cfRule type="cellIs" dxfId="4742" priority="5394" operator="lessThan">
      <formula>42583</formula>
    </cfRule>
  </conditionalFormatting>
  <conditionalFormatting sqref="BD985">
    <cfRule type="containsText" dxfId="4741" priority="5389" operator="containsText" text="接続契約解除">
      <formula>NOT(ISERROR(SEARCH("接続契約解除",BD985)))</formula>
    </cfRule>
    <cfRule type="containsText" dxfId="4740" priority="5390" operator="containsText" text="【譲渡済】">
      <formula>NOT(ISERROR(SEARCH("【譲渡済】",BD985)))</formula>
    </cfRule>
    <cfRule type="containsText" dxfId="4739" priority="5391" operator="containsText" text="【支払済】">
      <formula>NOT(ISERROR(SEARCH("【支払済】",BD985)))</formula>
    </cfRule>
  </conditionalFormatting>
  <conditionalFormatting sqref="Y985">
    <cfRule type="containsText" dxfId="4738" priority="5388" operator="containsText" text="保有中">
      <formula>NOT(ISERROR(SEARCH("保有中",Y985)))</formula>
    </cfRule>
  </conditionalFormatting>
  <conditionalFormatting sqref="Y985">
    <cfRule type="containsText" dxfId="4737" priority="5387" operator="containsText" text="賃借中">
      <formula>NOT(ISERROR(SEARCH("賃借中",Y985)))</formula>
    </cfRule>
  </conditionalFormatting>
  <conditionalFormatting sqref="Y985">
    <cfRule type="cellIs" dxfId="4736" priority="5386" operator="equal">
      <formula>0</formula>
    </cfRule>
  </conditionalFormatting>
  <conditionalFormatting sqref="BC985">
    <cfRule type="containsText" dxfId="4735" priority="5385" operator="containsText" text="保有中">
      <formula>NOT(ISERROR(SEARCH("保有中",BC985)))</formula>
    </cfRule>
  </conditionalFormatting>
  <conditionalFormatting sqref="BC985">
    <cfRule type="containsText" dxfId="4734" priority="5384" operator="containsText" text="賃借中">
      <formula>NOT(ISERROR(SEARCH("賃借中",BC985)))</formula>
    </cfRule>
  </conditionalFormatting>
  <conditionalFormatting sqref="BC985">
    <cfRule type="cellIs" dxfId="4733" priority="5383" operator="equal">
      <formula>0</formula>
    </cfRule>
  </conditionalFormatting>
  <conditionalFormatting sqref="Y985">
    <cfRule type="containsText" dxfId="4732" priority="5381" operator="containsText" text="賃借中">
      <formula>NOT(ISERROR(SEARCH("賃借中",Y985)))</formula>
    </cfRule>
    <cfRule type="containsText" dxfId="4731" priority="5382" operator="containsText" text="保有中">
      <formula>NOT(ISERROR(SEARCH("保有中",Y985)))</formula>
    </cfRule>
  </conditionalFormatting>
  <conditionalFormatting sqref="AM986">
    <cfRule type="cellIs" dxfId="4730" priority="5375" operator="greaterThan">
      <formula>0</formula>
    </cfRule>
  </conditionalFormatting>
  <conditionalFormatting sqref="W986:X986">
    <cfRule type="cellIs" dxfId="4729" priority="5374" operator="lessThan">
      <formula>5000001</formula>
    </cfRule>
  </conditionalFormatting>
  <conditionalFormatting sqref="AN986">
    <cfRule type="cellIs" dxfId="4728" priority="5373" operator="greaterThan">
      <formula>0</formula>
    </cfRule>
  </conditionalFormatting>
  <conditionalFormatting sqref="BD986">
    <cfRule type="cellIs" dxfId="4727" priority="5351" operator="equal">
      <formula>0</formula>
    </cfRule>
    <cfRule type="containsText" dxfId="4726" priority="5370" operator="containsText" text="接続契約解除">
      <formula>NOT(ISERROR(SEARCH("接続契約解除",BD986)))</formula>
    </cfRule>
    <cfRule type="containsText" dxfId="4725" priority="5371" operator="containsText" text="【譲渡済】">
      <formula>NOT(ISERROR(SEARCH("【譲渡済】",BD986)))</formula>
    </cfRule>
    <cfRule type="containsText" dxfId="4724" priority="5372" operator="containsText" text="【支払済】">
      <formula>NOT(ISERROR(SEARCH("【支払済】",BD986)))</formula>
    </cfRule>
  </conditionalFormatting>
  <conditionalFormatting sqref="AE986 AH986">
    <cfRule type="cellIs" dxfId="4723" priority="5367" operator="equal">
      <formula>0</formula>
    </cfRule>
    <cfRule type="containsText" dxfId="4722" priority="5368" operator="containsText" text="””">
      <formula>NOT(ISERROR(SEARCH("""""",AE986)))</formula>
    </cfRule>
    <cfRule type="cellIs" dxfId="4721" priority="5369" operator="lessThan">
      <formula>42583</formula>
    </cfRule>
  </conditionalFormatting>
  <conditionalFormatting sqref="BD986">
    <cfRule type="containsText" dxfId="4720" priority="5364" operator="containsText" text="接続契約解除">
      <formula>NOT(ISERROR(SEARCH("接続契約解除",BD986)))</formula>
    </cfRule>
    <cfRule type="containsText" dxfId="4719" priority="5365" operator="containsText" text="【譲渡済】">
      <formula>NOT(ISERROR(SEARCH("【譲渡済】",BD986)))</formula>
    </cfRule>
    <cfRule type="containsText" dxfId="4718" priority="5366" operator="containsText" text="【支払済】">
      <formula>NOT(ISERROR(SEARCH("【支払済】",BD986)))</formula>
    </cfRule>
  </conditionalFormatting>
  <conditionalFormatting sqref="Y986:AB986 Z987:AB987">
    <cfRule type="containsText" dxfId="4717" priority="5363" operator="containsText" text="保有中">
      <formula>NOT(ISERROR(SEARCH("保有中",Y986)))</formula>
    </cfRule>
  </conditionalFormatting>
  <conditionalFormatting sqref="Y986:AB986 Z987:AB987">
    <cfRule type="containsText" dxfId="4716" priority="5362" operator="containsText" text="賃借中">
      <formula>NOT(ISERROR(SEARCH("賃借中",Y986)))</formula>
    </cfRule>
  </conditionalFormatting>
  <conditionalFormatting sqref="Y986:AB986 Z987:AB987">
    <cfRule type="cellIs" dxfId="4715" priority="5361" operator="equal">
      <formula>0</formula>
    </cfRule>
  </conditionalFormatting>
  <conditionalFormatting sqref="BC986">
    <cfRule type="containsText" dxfId="4714" priority="5360" operator="containsText" text="保有中">
      <formula>NOT(ISERROR(SEARCH("保有中",BC986)))</formula>
    </cfRule>
  </conditionalFormatting>
  <conditionalFormatting sqref="BC986">
    <cfRule type="containsText" dxfId="4713" priority="5359" operator="containsText" text="賃借中">
      <formula>NOT(ISERROR(SEARCH("賃借中",BC986)))</formula>
    </cfRule>
  </conditionalFormatting>
  <conditionalFormatting sqref="BC986">
    <cfRule type="cellIs" dxfId="4712" priority="5358" operator="equal">
      <formula>0</formula>
    </cfRule>
  </conditionalFormatting>
  <conditionalFormatting sqref="Y986:AB986 Z987:AB987">
    <cfRule type="containsText" dxfId="4711" priority="5356" operator="containsText" text="賃借中">
      <formula>NOT(ISERROR(SEARCH("賃借中",Y986)))</formula>
    </cfRule>
    <cfRule type="containsText" dxfId="4710" priority="5357" operator="containsText" text="保有中">
      <formula>NOT(ISERROR(SEARCH("保有中",Y986)))</formula>
    </cfRule>
  </conditionalFormatting>
  <conditionalFormatting sqref="AD987">
    <cfRule type="containsText" dxfId="4709" priority="5347" operator="containsText" text="申込取消">
      <formula>NOT(ISERROR(SEARCH("申込取消",AD987)))</formula>
    </cfRule>
    <cfRule type="containsText" dxfId="4708" priority="5348" operator="containsText" text="接続契約解除">
      <formula>NOT(ISERROR(SEARCH("接続契約解除",AD987)))</formula>
    </cfRule>
    <cfRule type="containsText" dxfId="4707" priority="5349" operator="containsText" text="【譲渡済】">
      <formula>NOT(ISERROR(SEARCH("【譲渡済】",AD987)))</formula>
    </cfRule>
    <cfRule type="containsText" dxfId="4706" priority="5350" operator="containsText" text="【支払済】">
      <formula>NOT(ISERROR(SEARCH("【支払済】",AD987)))</formula>
    </cfRule>
  </conditionalFormatting>
  <conditionalFormatting sqref="AD961">
    <cfRule type="containsText" dxfId="4705" priority="5343" operator="containsText" text="申込取消">
      <formula>NOT(ISERROR(SEARCH("申込取消",AD961)))</formula>
    </cfRule>
    <cfRule type="containsText" dxfId="4704" priority="5344" operator="containsText" text="接続契約解除">
      <formula>NOT(ISERROR(SEARCH("接続契約解除",AD961)))</formula>
    </cfRule>
    <cfRule type="containsText" dxfId="4703" priority="5345" operator="containsText" text="【譲渡済】">
      <formula>NOT(ISERROR(SEARCH("【譲渡済】",AD961)))</formula>
    </cfRule>
    <cfRule type="containsText" dxfId="4702" priority="5346" operator="containsText" text="【支払済】">
      <formula>NOT(ISERROR(SEARCH("【支払済】",AD961)))</formula>
    </cfRule>
  </conditionalFormatting>
  <conditionalFormatting sqref="AM559">
    <cfRule type="cellIs" dxfId="4701" priority="5342" operator="greaterThan">
      <formula>0</formula>
    </cfRule>
  </conditionalFormatting>
  <conditionalFormatting sqref="AM559">
    <cfRule type="cellIs" dxfId="4700" priority="5341" operator="greaterThan">
      <formula>0</formula>
    </cfRule>
  </conditionalFormatting>
  <conditionalFormatting sqref="W559:X559">
    <cfRule type="cellIs" dxfId="4699" priority="5340" operator="lessThan">
      <formula>5000001</formula>
    </cfRule>
  </conditionalFormatting>
  <conditionalFormatting sqref="AN559">
    <cfRule type="cellIs" dxfId="4698" priority="5339" operator="greaterThan">
      <formula>0</formula>
    </cfRule>
  </conditionalFormatting>
  <conditionalFormatting sqref="BD559">
    <cfRule type="cellIs" dxfId="4697" priority="5323" operator="equal">
      <formula>0</formula>
    </cfRule>
    <cfRule type="containsText" dxfId="4696" priority="5336" operator="containsText" text="接続契約解除">
      <formula>NOT(ISERROR(SEARCH("接続契約解除",BD559)))</formula>
    </cfRule>
    <cfRule type="containsText" dxfId="4695" priority="5337" operator="containsText" text="【譲渡済】">
      <formula>NOT(ISERROR(SEARCH("【譲渡済】",BD559)))</formula>
    </cfRule>
    <cfRule type="containsText" dxfId="4694" priority="5338" operator="containsText" text="【支払済】">
      <formula>NOT(ISERROR(SEARCH("【支払済】",BD559)))</formula>
    </cfRule>
  </conditionalFormatting>
  <conditionalFormatting sqref="AH559 AE559">
    <cfRule type="cellIs" dxfId="4693" priority="5333" operator="equal">
      <formula>0</formula>
    </cfRule>
    <cfRule type="containsText" dxfId="4692" priority="5334" operator="containsText" text="””">
      <formula>NOT(ISERROR(SEARCH("""""",AE559)))</formula>
    </cfRule>
    <cfRule type="cellIs" dxfId="4691" priority="5335" operator="lessThan">
      <formula>42583</formula>
    </cfRule>
  </conditionalFormatting>
  <conditionalFormatting sqref="BC559">
    <cfRule type="containsText" dxfId="4690" priority="5332" operator="containsText" text="保有中">
      <formula>NOT(ISERROR(SEARCH("保有中",BC559)))</formula>
    </cfRule>
  </conditionalFormatting>
  <conditionalFormatting sqref="BC559">
    <cfRule type="containsText" dxfId="4689" priority="5331" operator="containsText" text="賃借中">
      <formula>NOT(ISERROR(SEARCH("賃借中",BC559)))</formula>
    </cfRule>
  </conditionalFormatting>
  <conditionalFormatting sqref="BC559">
    <cfRule type="cellIs" dxfId="4688" priority="5330" operator="equal">
      <formula>0</formula>
    </cfRule>
  </conditionalFormatting>
  <conditionalFormatting sqref="Y559:AB559">
    <cfRule type="containsText" dxfId="4687" priority="5328" operator="containsText" text="賃借中">
      <formula>NOT(ISERROR(SEARCH("賃借中",Y559)))</formula>
    </cfRule>
    <cfRule type="containsText" dxfId="4686" priority="5329" operator="containsText" text="保有中">
      <formula>NOT(ISERROR(SEARCH("保有中",Y559)))</formula>
    </cfRule>
  </conditionalFormatting>
  <conditionalFormatting sqref="AC559">
    <cfRule type="containsText" dxfId="4685" priority="5324" operator="containsText" text="申込取消">
      <formula>NOT(ISERROR(SEARCH("申込取消",AC559)))</formula>
    </cfRule>
    <cfRule type="containsText" dxfId="4684" priority="5325" operator="containsText" text="接続契約解除">
      <formula>NOT(ISERROR(SEARCH("接続契約解除",AC559)))</formula>
    </cfRule>
    <cfRule type="containsText" dxfId="4683" priority="5326" operator="containsText" text="【譲渡済】">
      <formula>NOT(ISERROR(SEARCH("【譲渡済】",AC559)))</formula>
    </cfRule>
    <cfRule type="containsText" dxfId="4682" priority="5327" operator="containsText" text="【支払済】">
      <formula>NOT(ISERROR(SEARCH("【支払済】",AC559)))</formula>
    </cfRule>
  </conditionalFormatting>
  <conditionalFormatting sqref="AM278">
    <cfRule type="cellIs" dxfId="4681" priority="5256" operator="greaterThan">
      <formula>0</formula>
    </cfRule>
  </conditionalFormatting>
  <conditionalFormatting sqref="W278:X278">
    <cfRule type="cellIs" dxfId="4680" priority="5255" operator="lessThan">
      <formula>5000001</formula>
    </cfRule>
  </conditionalFormatting>
  <conditionalFormatting sqref="BC278">
    <cfRule type="containsText" dxfId="4679" priority="5254" operator="containsText" text="保有中">
      <formula>NOT(ISERROR(SEARCH("保有中",BC278)))</formula>
    </cfRule>
  </conditionalFormatting>
  <conditionalFormatting sqref="AN278">
    <cfRule type="cellIs" dxfId="4678" priority="5253" operator="greaterThan">
      <formula>0</formula>
    </cfRule>
  </conditionalFormatting>
  <conditionalFormatting sqref="BD278">
    <cfRule type="cellIs" dxfId="4677" priority="5238" operator="equal">
      <formula>0</formula>
    </cfRule>
    <cfRule type="containsText" dxfId="4676" priority="5250" operator="containsText" text="接続契約解除">
      <formula>NOT(ISERROR(SEARCH("接続契約解除",BD278)))</formula>
    </cfRule>
    <cfRule type="containsText" dxfId="4675" priority="5251" operator="containsText" text="【譲渡済】">
      <formula>NOT(ISERROR(SEARCH("【譲渡済】",BD278)))</formula>
    </cfRule>
    <cfRule type="containsText" dxfId="4674" priority="5252" operator="containsText" text="【支払済】">
      <formula>NOT(ISERROR(SEARCH("【支払済】",BD278)))</formula>
    </cfRule>
  </conditionalFormatting>
  <conditionalFormatting sqref="AE278 AH278">
    <cfRule type="cellIs" dxfId="4673" priority="5247" operator="equal">
      <formula>0</formula>
    </cfRule>
    <cfRule type="containsText" dxfId="4672" priority="5248" operator="containsText" text="””">
      <formula>NOT(ISERROR(SEARCH("""""",AE278)))</formula>
    </cfRule>
    <cfRule type="cellIs" dxfId="4671" priority="5249" operator="lessThan">
      <formula>42583</formula>
    </cfRule>
  </conditionalFormatting>
  <conditionalFormatting sqref="BC278">
    <cfRule type="containsText" dxfId="4670" priority="5246" operator="containsText" text="賃借中">
      <formula>NOT(ISERROR(SEARCH("賃借中",BC278)))</formula>
    </cfRule>
  </conditionalFormatting>
  <conditionalFormatting sqref="BC278">
    <cfRule type="cellIs" dxfId="4669" priority="5245" operator="equal">
      <formula>0</formula>
    </cfRule>
  </conditionalFormatting>
  <conditionalFormatting sqref="Y278:AB278">
    <cfRule type="containsText" dxfId="4668" priority="5243" operator="containsText" text="賃借中">
      <formula>NOT(ISERROR(SEARCH("賃借中",Y278)))</formula>
    </cfRule>
    <cfRule type="containsText" dxfId="4667" priority="5244" operator="containsText" text="保有中">
      <formula>NOT(ISERROR(SEARCH("保有中",Y278)))</formula>
    </cfRule>
  </conditionalFormatting>
  <conditionalFormatting sqref="AC278">
    <cfRule type="containsText" dxfId="4666" priority="5239" operator="containsText" text="申込取消">
      <formula>NOT(ISERROR(SEARCH("申込取消",AC278)))</formula>
    </cfRule>
    <cfRule type="containsText" dxfId="4665" priority="5240" operator="containsText" text="接続契約解除">
      <formula>NOT(ISERROR(SEARCH("接続契約解除",AC278)))</formula>
    </cfRule>
    <cfRule type="containsText" dxfId="4664" priority="5241" operator="containsText" text="【譲渡済】">
      <formula>NOT(ISERROR(SEARCH("【譲渡済】",AC278)))</formula>
    </cfRule>
    <cfRule type="containsText" dxfId="4663" priority="5242" operator="containsText" text="【支払済】">
      <formula>NOT(ISERROR(SEARCH("【支払済】",AC278)))</formula>
    </cfRule>
  </conditionalFormatting>
  <conditionalFormatting sqref="AM290">
    <cfRule type="cellIs" dxfId="4662" priority="5237" operator="greaterThan">
      <formula>0</formula>
    </cfRule>
  </conditionalFormatting>
  <conditionalFormatting sqref="W290">
    <cfRule type="cellIs" dxfId="4661" priority="5236" operator="lessThan">
      <formula>5000001</formula>
    </cfRule>
  </conditionalFormatting>
  <conditionalFormatting sqref="BC290">
    <cfRule type="containsText" dxfId="4660" priority="5235" operator="containsText" text="保有中">
      <formula>NOT(ISERROR(SEARCH("保有中",BC290)))</formula>
    </cfRule>
  </conditionalFormatting>
  <conditionalFormatting sqref="AN290">
    <cfRule type="cellIs" dxfId="4659" priority="5234" operator="greaterThan">
      <formula>0</formula>
    </cfRule>
  </conditionalFormatting>
  <conditionalFormatting sqref="BD290">
    <cfRule type="cellIs" dxfId="4658" priority="5216" operator="equal">
      <formula>0</formula>
    </cfRule>
    <cfRule type="containsText" dxfId="4657" priority="5231" operator="containsText" text="接続契約解除">
      <formula>NOT(ISERROR(SEARCH("接続契約解除",BD290)))</formula>
    </cfRule>
    <cfRule type="containsText" dxfId="4656" priority="5232" operator="containsText" text="【譲渡済】">
      <formula>NOT(ISERROR(SEARCH("【譲渡済】",BD290)))</formula>
    </cfRule>
    <cfRule type="containsText" dxfId="4655" priority="5233" operator="containsText" text="【支払済】">
      <formula>NOT(ISERROR(SEARCH("【支払済】",BD290)))</formula>
    </cfRule>
  </conditionalFormatting>
  <conditionalFormatting sqref="AE290 AH290">
    <cfRule type="cellIs" dxfId="4654" priority="5228" operator="equal">
      <formula>0</formula>
    </cfRule>
    <cfRule type="containsText" dxfId="4653" priority="5229" operator="containsText" text="””">
      <formula>NOT(ISERROR(SEARCH("""""",AE290)))</formula>
    </cfRule>
    <cfRule type="cellIs" dxfId="4652" priority="5230" operator="lessThan">
      <formula>42583</formula>
    </cfRule>
  </conditionalFormatting>
  <conditionalFormatting sqref="BC290">
    <cfRule type="containsText" dxfId="4651" priority="5224" operator="containsText" text="賃借中">
      <formula>NOT(ISERROR(SEARCH("賃借中",BC290)))</formula>
    </cfRule>
  </conditionalFormatting>
  <conditionalFormatting sqref="BC290">
    <cfRule type="cellIs" dxfId="4650" priority="5223" operator="equal">
      <formula>0</formula>
    </cfRule>
  </conditionalFormatting>
  <conditionalFormatting sqref="Y290:AB290">
    <cfRule type="containsText" dxfId="4649" priority="5227" operator="containsText" text="保有中">
      <formula>NOT(ISERROR(SEARCH("保有中",Y290)))</formula>
    </cfRule>
  </conditionalFormatting>
  <conditionalFormatting sqref="Y290:AB290">
    <cfRule type="containsText" dxfId="4648" priority="5226" operator="containsText" text="賃借中">
      <formula>NOT(ISERROR(SEARCH("賃借中",Y290)))</formula>
    </cfRule>
  </conditionalFormatting>
  <conditionalFormatting sqref="Y290:AB290">
    <cfRule type="cellIs" dxfId="4647" priority="5225" operator="equal">
      <formula>0</formula>
    </cfRule>
  </conditionalFormatting>
  <conditionalFormatting sqref="Y290:AB290">
    <cfRule type="containsText" dxfId="4646" priority="5221" operator="containsText" text="賃借中">
      <formula>NOT(ISERROR(SEARCH("賃借中",Y290)))</formula>
    </cfRule>
    <cfRule type="containsText" dxfId="4645" priority="5222" operator="containsText" text="保有中">
      <formula>NOT(ISERROR(SEARCH("保有中",Y290)))</formula>
    </cfRule>
  </conditionalFormatting>
  <conditionalFormatting sqref="AC290">
    <cfRule type="containsText" dxfId="4644" priority="5217" operator="containsText" text="申込取消">
      <formula>NOT(ISERROR(SEARCH("申込取消",AC290)))</formula>
    </cfRule>
    <cfRule type="containsText" dxfId="4643" priority="5218" operator="containsText" text="接続契約解除">
      <formula>NOT(ISERROR(SEARCH("接続契約解除",AC290)))</formula>
    </cfRule>
    <cfRule type="containsText" dxfId="4642" priority="5219" operator="containsText" text="【譲渡済】">
      <formula>NOT(ISERROR(SEARCH("【譲渡済】",AC290)))</formula>
    </cfRule>
    <cfRule type="containsText" dxfId="4641" priority="5220" operator="containsText" text="【支払済】">
      <formula>NOT(ISERROR(SEARCH("【支払済】",AC290)))</formula>
    </cfRule>
  </conditionalFormatting>
  <conditionalFormatting sqref="AM297">
    <cfRule type="cellIs" dxfId="4640" priority="5215" operator="greaterThan">
      <formula>0</formula>
    </cfRule>
  </conditionalFormatting>
  <conditionalFormatting sqref="W297:X297">
    <cfRule type="cellIs" dxfId="4639" priority="5214" operator="lessThan">
      <formula>5000001</formula>
    </cfRule>
  </conditionalFormatting>
  <conditionalFormatting sqref="BC297">
    <cfRule type="containsText" dxfId="4638" priority="5213" operator="containsText" text="保有中">
      <formula>NOT(ISERROR(SEARCH("保有中",BC297)))</formula>
    </cfRule>
  </conditionalFormatting>
  <conditionalFormatting sqref="AN297">
    <cfRule type="cellIs" dxfId="4637" priority="5212" operator="greaterThan">
      <formula>0</formula>
    </cfRule>
  </conditionalFormatting>
  <conditionalFormatting sqref="BD297">
    <cfRule type="cellIs" dxfId="4636" priority="5197" operator="equal">
      <formula>0</formula>
    </cfRule>
    <cfRule type="containsText" dxfId="4635" priority="5209" operator="containsText" text="接続契約解除">
      <formula>NOT(ISERROR(SEARCH("接続契約解除",BD297)))</formula>
    </cfRule>
    <cfRule type="containsText" dxfId="4634" priority="5210" operator="containsText" text="【譲渡済】">
      <formula>NOT(ISERROR(SEARCH("【譲渡済】",BD297)))</formula>
    </cfRule>
    <cfRule type="containsText" dxfId="4633" priority="5211" operator="containsText" text="【支払済】">
      <formula>NOT(ISERROR(SEARCH("【支払済】",BD297)))</formula>
    </cfRule>
  </conditionalFormatting>
  <conditionalFormatting sqref="AH297 AE297">
    <cfRule type="cellIs" dxfId="4632" priority="5206" operator="equal">
      <formula>0</formula>
    </cfRule>
    <cfRule type="containsText" dxfId="4631" priority="5207" operator="containsText" text="””">
      <formula>NOT(ISERROR(SEARCH("""""",AE297)))</formula>
    </cfRule>
    <cfRule type="cellIs" dxfId="4630" priority="5208" operator="lessThan">
      <formula>42583</formula>
    </cfRule>
  </conditionalFormatting>
  <conditionalFormatting sqref="BC297">
    <cfRule type="containsText" dxfId="4629" priority="5205" operator="containsText" text="賃借中">
      <formula>NOT(ISERROR(SEARCH("賃借中",BC297)))</formula>
    </cfRule>
  </conditionalFormatting>
  <conditionalFormatting sqref="BC297">
    <cfRule type="cellIs" dxfId="4628" priority="5204" operator="equal">
      <formula>0</formula>
    </cfRule>
  </conditionalFormatting>
  <conditionalFormatting sqref="Y297:AB297">
    <cfRule type="containsText" dxfId="4627" priority="5202" operator="containsText" text="賃借中">
      <formula>NOT(ISERROR(SEARCH("賃借中",Y297)))</formula>
    </cfRule>
    <cfRule type="containsText" dxfId="4626" priority="5203" operator="containsText" text="保有中">
      <formula>NOT(ISERROR(SEARCH("保有中",Y297)))</formula>
    </cfRule>
  </conditionalFormatting>
  <conditionalFormatting sqref="AC297">
    <cfRule type="containsText" dxfId="4625" priority="5198" operator="containsText" text="申込取消">
      <formula>NOT(ISERROR(SEARCH("申込取消",AC297)))</formula>
    </cfRule>
    <cfRule type="containsText" dxfId="4624" priority="5199" operator="containsText" text="接続契約解除">
      <formula>NOT(ISERROR(SEARCH("接続契約解除",AC297)))</formula>
    </cfRule>
    <cfRule type="containsText" dxfId="4623" priority="5200" operator="containsText" text="【譲渡済】">
      <formula>NOT(ISERROR(SEARCH("【譲渡済】",AC297)))</formula>
    </cfRule>
    <cfRule type="containsText" dxfId="4622" priority="5201" operator="containsText" text="【支払済】">
      <formula>NOT(ISERROR(SEARCH("【支払済】",AC297)))</formula>
    </cfRule>
  </conditionalFormatting>
  <conditionalFormatting sqref="AM292">
    <cfRule type="cellIs" dxfId="4621" priority="5134" operator="greaterThan">
      <formula>0</formula>
    </cfRule>
  </conditionalFormatting>
  <conditionalFormatting sqref="W292:X292">
    <cfRule type="cellIs" dxfId="4620" priority="5133" operator="lessThan">
      <formula>5000001</formula>
    </cfRule>
  </conditionalFormatting>
  <conditionalFormatting sqref="BC292">
    <cfRule type="containsText" dxfId="4619" priority="5132" operator="containsText" text="保有中">
      <formula>NOT(ISERROR(SEARCH("保有中",BC292)))</formula>
    </cfRule>
  </conditionalFormatting>
  <conditionalFormatting sqref="AN292">
    <cfRule type="cellIs" dxfId="4618" priority="5131" operator="greaterThan">
      <formula>0</formula>
    </cfRule>
  </conditionalFormatting>
  <conditionalFormatting sqref="BD292">
    <cfRule type="cellIs" dxfId="4617" priority="5116" operator="equal">
      <formula>0</formula>
    </cfRule>
    <cfRule type="containsText" dxfId="4616" priority="5128" operator="containsText" text="接続契約解除">
      <formula>NOT(ISERROR(SEARCH("接続契約解除",BD292)))</formula>
    </cfRule>
    <cfRule type="containsText" dxfId="4615" priority="5129" operator="containsText" text="【譲渡済】">
      <formula>NOT(ISERROR(SEARCH("【譲渡済】",BD292)))</formula>
    </cfRule>
    <cfRule type="containsText" dxfId="4614" priority="5130" operator="containsText" text="【支払済】">
      <formula>NOT(ISERROR(SEARCH("【支払済】",BD292)))</formula>
    </cfRule>
  </conditionalFormatting>
  <conditionalFormatting sqref="AH292 AE292">
    <cfRule type="cellIs" dxfId="4613" priority="5125" operator="equal">
      <formula>0</formula>
    </cfRule>
    <cfRule type="containsText" dxfId="4612" priority="5126" operator="containsText" text="””">
      <formula>NOT(ISERROR(SEARCH("""""",AE292)))</formula>
    </cfRule>
    <cfRule type="cellIs" dxfId="4611" priority="5127" operator="lessThan">
      <formula>42583</formula>
    </cfRule>
  </conditionalFormatting>
  <conditionalFormatting sqref="BC292">
    <cfRule type="containsText" dxfId="4610" priority="5124" operator="containsText" text="賃借中">
      <formula>NOT(ISERROR(SEARCH("賃借中",BC292)))</formula>
    </cfRule>
  </conditionalFormatting>
  <conditionalFormatting sqref="BC292">
    <cfRule type="cellIs" dxfId="4609" priority="5123" operator="equal">
      <formula>0</formula>
    </cfRule>
  </conditionalFormatting>
  <conditionalFormatting sqref="Y292:AB292">
    <cfRule type="containsText" dxfId="4608" priority="5121" operator="containsText" text="賃借中">
      <formula>NOT(ISERROR(SEARCH("賃借中",Y292)))</formula>
    </cfRule>
    <cfRule type="containsText" dxfId="4607" priority="5122" operator="containsText" text="保有中">
      <formula>NOT(ISERROR(SEARCH("保有中",Y292)))</formula>
    </cfRule>
  </conditionalFormatting>
  <conditionalFormatting sqref="AC292">
    <cfRule type="containsText" dxfId="4606" priority="5117" operator="containsText" text="申込取消">
      <formula>NOT(ISERROR(SEARCH("申込取消",AC292)))</formula>
    </cfRule>
    <cfRule type="containsText" dxfId="4605" priority="5118" operator="containsText" text="接続契約解除">
      <formula>NOT(ISERROR(SEARCH("接続契約解除",AC292)))</formula>
    </cfRule>
    <cfRule type="containsText" dxfId="4604" priority="5119" operator="containsText" text="【譲渡済】">
      <formula>NOT(ISERROR(SEARCH("【譲渡済】",AC292)))</formula>
    </cfRule>
    <cfRule type="containsText" dxfId="4603" priority="5120" operator="containsText" text="【支払済】">
      <formula>NOT(ISERROR(SEARCH("【支払済】",AC292)))</formula>
    </cfRule>
  </conditionalFormatting>
  <conditionalFormatting sqref="AM289">
    <cfRule type="cellIs" dxfId="4602" priority="5115" operator="greaterThan">
      <formula>0</formula>
    </cfRule>
  </conditionalFormatting>
  <conditionalFormatting sqref="W289">
    <cfRule type="cellIs" dxfId="4601" priority="5114" operator="lessThan">
      <formula>5000001</formula>
    </cfRule>
  </conditionalFormatting>
  <conditionalFormatting sqref="BC289">
    <cfRule type="containsText" dxfId="4600" priority="5113" operator="containsText" text="保有中">
      <formula>NOT(ISERROR(SEARCH("保有中",BC289)))</formula>
    </cfRule>
  </conditionalFormatting>
  <conditionalFormatting sqref="AN289">
    <cfRule type="cellIs" dxfId="4599" priority="5112" operator="greaterThan">
      <formula>0</formula>
    </cfRule>
  </conditionalFormatting>
  <conditionalFormatting sqref="BD289">
    <cfRule type="cellIs" dxfId="4598" priority="5094" operator="equal">
      <formula>0</formula>
    </cfRule>
    <cfRule type="containsText" dxfId="4597" priority="5109" operator="containsText" text="接続契約解除">
      <formula>NOT(ISERROR(SEARCH("接続契約解除",BD289)))</formula>
    </cfRule>
    <cfRule type="containsText" dxfId="4596" priority="5110" operator="containsText" text="【譲渡済】">
      <formula>NOT(ISERROR(SEARCH("【譲渡済】",BD289)))</formula>
    </cfRule>
    <cfRule type="containsText" dxfId="4595" priority="5111" operator="containsText" text="【支払済】">
      <formula>NOT(ISERROR(SEARCH("【支払済】",BD289)))</formula>
    </cfRule>
  </conditionalFormatting>
  <conditionalFormatting sqref="AE289 AH289">
    <cfRule type="cellIs" dxfId="4594" priority="5106" operator="equal">
      <formula>0</formula>
    </cfRule>
    <cfRule type="containsText" dxfId="4593" priority="5107" operator="containsText" text="””">
      <formula>NOT(ISERROR(SEARCH("""""",AE289)))</formula>
    </cfRule>
    <cfRule type="cellIs" dxfId="4592" priority="5108" operator="lessThan">
      <formula>42583</formula>
    </cfRule>
  </conditionalFormatting>
  <conditionalFormatting sqref="BC289">
    <cfRule type="containsText" dxfId="4591" priority="5102" operator="containsText" text="賃借中">
      <formula>NOT(ISERROR(SEARCH("賃借中",BC289)))</formula>
    </cfRule>
  </conditionalFormatting>
  <conditionalFormatting sqref="BC289">
    <cfRule type="cellIs" dxfId="4590" priority="5101" operator="equal">
      <formula>0</formula>
    </cfRule>
  </conditionalFormatting>
  <conditionalFormatting sqref="Y289:AB289">
    <cfRule type="containsText" dxfId="4589" priority="5105" operator="containsText" text="保有中">
      <formula>NOT(ISERROR(SEARCH("保有中",Y289)))</formula>
    </cfRule>
  </conditionalFormatting>
  <conditionalFormatting sqref="Y289:AB289">
    <cfRule type="containsText" dxfId="4588" priority="5104" operator="containsText" text="賃借中">
      <formula>NOT(ISERROR(SEARCH("賃借中",Y289)))</formula>
    </cfRule>
  </conditionalFormatting>
  <conditionalFormatting sqref="Y289:AB289">
    <cfRule type="cellIs" dxfId="4587" priority="5103" operator="equal">
      <formula>0</formula>
    </cfRule>
  </conditionalFormatting>
  <conditionalFormatting sqref="Y289:AB289">
    <cfRule type="containsText" dxfId="4586" priority="5099" operator="containsText" text="賃借中">
      <formula>NOT(ISERROR(SEARCH("賃借中",Y289)))</formula>
    </cfRule>
    <cfRule type="containsText" dxfId="4585" priority="5100" operator="containsText" text="保有中">
      <formula>NOT(ISERROR(SEARCH("保有中",Y289)))</formula>
    </cfRule>
  </conditionalFormatting>
  <conditionalFormatting sqref="AC289">
    <cfRule type="containsText" dxfId="4584" priority="5095" operator="containsText" text="申込取消">
      <formula>NOT(ISERROR(SEARCH("申込取消",AC289)))</formula>
    </cfRule>
    <cfRule type="containsText" dxfId="4583" priority="5096" operator="containsText" text="接続契約解除">
      <formula>NOT(ISERROR(SEARCH("接続契約解除",AC289)))</formula>
    </cfRule>
    <cfRule type="containsText" dxfId="4582" priority="5097" operator="containsText" text="【譲渡済】">
      <formula>NOT(ISERROR(SEARCH("【譲渡済】",AC289)))</formula>
    </cfRule>
    <cfRule type="containsText" dxfId="4581" priority="5098" operator="containsText" text="【支払済】">
      <formula>NOT(ISERROR(SEARCH("【支払済】",AC289)))</formula>
    </cfRule>
  </conditionalFormatting>
  <conditionalFormatting sqref="AM280">
    <cfRule type="cellIs" dxfId="4580" priority="5093" operator="greaterThan">
      <formula>0</formula>
    </cfRule>
  </conditionalFormatting>
  <conditionalFormatting sqref="W280:X280">
    <cfRule type="cellIs" dxfId="4579" priority="5092" operator="lessThan">
      <formula>5000001</formula>
    </cfRule>
  </conditionalFormatting>
  <conditionalFormatting sqref="BC280">
    <cfRule type="containsText" dxfId="4578" priority="5091" operator="containsText" text="保有中">
      <formula>NOT(ISERROR(SEARCH("保有中",BC280)))</formula>
    </cfRule>
  </conditionalFormatting>
  <conditionalFormatting sqref="AN280">
    <cfRule type="cellIs" dxfId="4577" priority="5090" operator="greaterThan">
      <formula>0</formula>
    </cfRule>
  </conditionalFormatting>
  <conditionalFormatting sqref="BD280">
    <cfRule type="cellIs" dxfId="4576" priority="5075" operator="equal">
      <formula>0</formula>
    </cfRule>
    <cfRule type="containsText" dxfId="4575" priority="5087" operator="containsText" text="接続契約解除">
      <formula>NOT(ISERROR(SEARCH("接続契約解除",BD280)))</formula>
    </cfRule>
    <cfRule type="containsText" dxfId="4574" priority="5088" operator="containsText" text="【譲渡済】">
      <formula>NOT(ISERROR(SEARCH("【譲渡済】",BD280)))</formula>
    </cfRule>
    <cfRule type="containsText" dxfId="4573" priority="5089" operator="containsText" text="【支払済】">
      <formula>NOT(ISERROR(SEARCH("【支払済】",BD280)))</formula>
    </cfRule>
  </conditionalFormatting>
  <conditionalFormatting sqref="AH280 AE280">
    <cfRule type="cellIs" dxfId="4572" priority="5084" operator="equal">
      <formula>0</formula>
    </cfRule>
    <cfRule type="containsText" dxfId="4571" priority="5085" operator="containsText" text="””">
      <formula>NOT(ISERROR(SEARCH("""""",AE280)))</formula>
    </cfRule>
    <cfRule type="cellIs" dxfId="4570" priority="5086" operator="lessThan">
      <formula>42583</formula>
    </cfRule>
  </conditionalFormatting>
  <conditionalFormatting sqref="BC280">
    <cfRule type="containsText" dxfId="4569" priority="5083" operator="containsText" text="賃借中">
      <formula>NOT(ISERROR(SEARCH("賃借中",BC280)))</formula>
    </cfRule>
  </conditionalFormatting>
  <conditionalFormatting sqref="BC280">
    <cfRule type="cellIs" dxfId="4568" priority="5082" operator="equal">
      <formula>0</formula>
    </cfRule>
  </conditionalFormatting>
  <conditionalFormatting sqref="Y280:AB280">
    <cfRule type="containsText" dxfId="4567" priority="5080" operator="containsText" text="賃借中">
      <formula>NOT(ISERROR(SEARCH("賃借中",Y280)))</formula>
    </cfRule>
    <cfRule type="containsText" dxfId="4566" priority="5081" operator="containsText" text="保有中">
      <formula>NOT(ISERROR(SEARCH("保有中",Y280)))</formula>
    </cfRule>
  </conditionalFormatting>
  <conditionalFormatting sqref="AC280">
    <cfRule type="containsText" dxfId="4565" priority="5076" operator="containsText" text="申込取消">
      <formula>NOT(ISERROR(SEARCH("申込取消",AC280)))</formula>
    </cfRule>
    <cfRule type="containsText" dxfId="4564" priority="5077" operator="containsText" text="接続契約解除">
      <formula>NOT(ISERROR(SEARCH("接続契約解除",AC280)))</formula>
    </cfRule>
    <cfRule type="containsText" dxfId="4563" priority="5078" operator="containsText" text="【譲渡済】">
      <formula>NOT(ISERROR(SEARCH("【譲渡済】",AC280)))</formula>
    </cfRule>
    <cfRule type="containsText" dxfId="4562" priority="5079" operator="containsText" text="【支払済】">
      <formula>NOT(ISERROR(SEARCH("【支払済】",AC280)))</formula>
    </cfRule>
  </conditionalFormatting>
  <conditionalFormatting sqref="AM245">
    <cfRule type="cellIs" dxfId="4561" priority="4996" operator="greaterThan">
      <formula>0</formula>
    </cfRule>
  </conditionalFormatting>
  <conditionalFormatting sqref="W245:X245">
    <cfRule type="cellIs" dxfId="4560" priority="4995" operator="lessThan">
      <formula>5000001</formula>
    </cfRule>
  </conditionalFormatting>
  <conditionalFormatting sqref="BC245">
    <cfRule type="containsText" dxfId="4559" priority="4994" operator="containsText" text="保有中">
      <formula>NOT(ISERROR(SEARCH("保有中",BC245)))</formula>
    </cfRule>
  </conditionalFormatting>
  <conditionalFormatting sqref="AN245">
    <cfRule type="cellIs" dxfId="4558" priority="4993" operator="greaterThan">
      <formula>0</formula>
    </cfRule>
  </conditionalFormatting>
  <conditionalFormatting sqref="BD245">
    <cfRule type="cellIs" dxfId="4557" priority="4978" operator="equal">
      <formula>0</formula>
    </cfRule>
    <cfRule type="containsText" dxfId="4556" priority="4990" operator="containsText" text="接続契約解除">
      <formula>NOT(ISERROR(SEARCH("接続契約解除",BD245)))</formula>
    </cfRule>
    <cfRule type="containsText" dxfId="4555" priority="4991" operator="containsText" text="【譲渡済】">
      <formula>NOT(ISERROR(SEARCH("【譲渡済】",BD245)))</formula>
    </cfRule>
    <cfRule type="containsText" dxfId="4554" priority="4992" operator="containsText" text="【支払済】">
      <formula>NOT(ISERROR(SEARCH("【支払済】",BD245)))</formula>
    </cfRule>
  </conditionalFormatting>
  <conditionalFormatting sqref="AH245 AE245">
    <cfRule type="cellIs" dxfId="4553" priority="4987" operator="equal">
      <formula>0</formula>
    </cfRule>
    <cfRule type="containsText" dxfId="4552" priority="4988" operator="containsText" text="””">
      <formula>NOT(ISERROR(SEARCH("""""",AE245)))</formula>
    </cfRule>
    <cfRule type="cellIs" dxfId="4551" priority="4989" operator="lessThan">
      <formula>42583</formula>
    </cfRule>
  </conditionalFormatting>
  <conditionalFormatting sqref="BC245">
    <cfRule type="containsText" dxfId="4550" priority="4986" operator="containsText" text="賃借中">
      <formula>NOT(ISERROR(SEARCH("賃借中",BC245)))</formula>
    </cfRule>
  </conditionalFormatting>
  <conditionalFormatting sqref="BC245">
    <cfRule type="cellIs" dxfId="4549" priority="4985" operator="equal">
      <formula>0</formula>
    </cfRule>
  </conditionalFormatting>
  <conditionalFormatting sqref="Y245:AB245">
    <cfRule type="containsText" dxfId="4548" priority="4983" operator="containsText" text="賃借中">
      <formula>NOT(ISERROR(SEARCH("賃借中",Y245)))</formula>
    </cfRule>
    <cfRule type="containsText" dxfId="4547" priority="4984" operator="containsText" text="保有中">
      <formula>NOT(ISERROR(SEARCH("保有中",Y245)))</formula>
    </cfRule>
  </conditionalFormatting>
  <conditionalFormatting sqref="AC245">
    <cfRule type="containsText" dxfId="4546" priority="4979" operator="containsText" text="申込取消">
      <formula>NOT(ISERROR(SEARCH("申込取消",AC245)))</formula>
    </cfRule>
    <cfRule type="containsText" dxfId="4545" priority="4980" operator="containsText" text="接続契約解除">
      <formula>NOT(ISERROR(SEARCH("接続契約解除",AC245)))</formula>
    </cfRule>
    <cfRule type="containsText" dxfId="4544" priority="4981" operator="containsText" text="【譲渡済】">
      <formula>NOT(ISERROR(SEARCH("【譲渡済】",AC245)))</formula>
    </cfRule>
    <cfRule type="containsText" dxfId="4543" priority="4982" operator="containsText" text="【支払済】">
      <formula>NOT(ISERROR(SEARCH("【支払済】",AC245)))</formula>
    </cfRule>
  </conditionalFormatting>
  <conditionalFormatting sqref="AM246">
    <cfRule type="cellIs" dxfId="4542" priority="4977" operator="greaterThan">
      <formula>0</formula>
    </cfRule>
  </conditionalFormatting>
  <conditionalFormatting sqref="W246:X246">
    <cfRule type="cellIs" dxfId="4541" priority="4976" operator="lessThan">
      <formula>5000001</formula>
    </cfRule>
  </conditionalFormatting>
  <conditionalFormatting sqref="BC246">
    <cfRule type="containsText" dxfId="4540" priority="4975" operator="containsText" text="保有中">
      <formula>NOT(ISERROR(SEARCH("保有中",BC246)))</formula>
    </cfRule>
  </conditionalFormatting>
  <conditionalFormatting sqref="AN246">
    <cfRule type="cellIs" dxfId="4539" priority="4974" operator="greaterThan">
      <formula>0</formula>
    </cfRule>
  </conditionalFormatting>
  <conditionalFormatting sqref="BD246">
    <cfRule type="cellIs" dxfId="4538" priority="4959" operator="equal">
      <formula>0</formula>
    </cfRule>
    <cfRule type="containsText" dxfId="4537" priority="4971" operator="containsText" text="接続契約解除">
      <formula>NOT(ISERROR(SEARCH("接続契約解除",BD246)))</formula>
    </cfRule>
    <cfRule type="containsText" dxfId="4536" priority="4972" operator="containsText" text="【譲渡済】">
      <formula>NOT(ISERROR(SEARCH("【譲渡済】",BD246)))</formula>
    </cfRule>
    <cfRule type="containsText" dxfId="4535" priority="4973" operator="containsText" text="【支払済】">
      <formula>NOT(ISERROR(SEARCH("【支払済】",BD246)))</formula>
    </cfRule>
  </conditionalFormatting>
  <conditionalFormatting sqref="AH246 AE246">
    <cfRule type="cellIs" dxfId="4534" priority="4968" operator="equal">
      <formula>0</formula>
    </cfRule>
    <cfRule type="containsText" dxfId="4533" priority="4969" operator="containsText" text="””">
      <formula>NOT(ISERROR(SEARCH("""""",AE246)))</formula>
    </cfRule>
    <cfRule type="cellIs" dxfId="4532" priority="4970" operator="lessThan">
      <formula>42583</formula>
    </cfRule>
  </conditionalFormatting>
  <conditionalFormatting sqref="BC246">
    <cfRule type="containsText" dxfId="4531" priority="4967" operator="containsText" text="賃借中">
      <formula>NOT(ISERROR(SEARCH("賃借中",BC246)))</formula>
    </cfRule>
  </conditionalFormatting>
  <conditionalFormatting sqref="BC246">
    <cfRule type="cellIs" dxfId="4530" priority="4966" operator="equal">
      <formula>0</formula>
    </cfRule>
  </conditionalFormatting>
  <conditionalFormatting sqref="Y246:AB246">
    <cfRule type="containsText" dxfId="4529" priority="4964" operator="containsText" text="賃借中">
      <formula>NOT(ISERROR(SEARCH("賃借中",Y246)))</formula>
    </cfRule>
    <cfRule type="containsText" dxfId="4528" priority="4965" operator="containsText" text="保有中">
      <formula>NOT(ISERROR(SEARCH("保有中",Y246)))</formula>
    </cfRule>
  </conditionalFormatting>
  <conditionalFormatting sqref="AC246">
    <cfRule type="containsText" dxfId="4527" priority="4960" operator="containsText" text="申込取消">
      <formula>NOT(ISERROR(SEARCH("申込取消",AC246)))</formula>
    </cfRule>
    <cfRule type="containsText" dxfId="4526" priority="4961" operator="containsText" text="接続契約解除">
      <formula>NOT(ISERROR(SEARCH("接続契約解除",AC246)))</formula>
    </cfRule>
    <cfRule type="containsText" dxfId="4525" priority="4962" operator="containsText" text="【譲渡済】">
      <formula>NOT(ISERROR(SEARCH("【譲渡済】",AC246)))</formula>
    </cfRule>
    <cfRule type="containsText" dxfId="4524" priority="4963" operator="containsText" text="【支払済】">
      <formula>NOT(ISERROR(SEARCH("【支払済】",AC246)))</formula>
    </cfRule>
  </conditionalFormatting>
  <conditionalFormatting sqref="AM1270">
    <cfRule type="cellIs" dxfId="4523" priority="4958" operator="greaterThan">
      <formula>0</formula>
    </cfRule>
  </conditionalFormatting>
  <conditionalFormatting sqref="W1270:X1270">
    <cfRule type="cellIs" dxfId="4522" priority="4957" operator="lessThan">
      <formula>5000001</formula>
    </cfRule>
  </conditionalFormatting>
  <conditionalFormatting sqref="BC1270">
    <cfRule type="containsText" dxfId="4521" priority="4956" operator="containsText" text="保有中">
      <formula>NOT(ISERROR(SEARCH("保有中",BC1270)))</formula>
    </cfRule>
  </conditionalFormatting>
  <conditionalFormatting sqref="AN1270">
    <cfRule type="cellIs" dxfId="4520" priority="4955" operator="greaterThan">
      <formula>0</formula>
    </cfRule>
  </conditionalFormatting>
  <conditionalFormatting sqref="BD1270">
    <cfRule type="cellIs" dxfId="4519" priority="4944" operator="equal">
      <formula>0</formula>
    </cfRule>
    <cfRule type="containsText" dxfId="4518" priority="4952" operator="containsText" text="接続契約解除">
      <formula>NOT(ISERROR(SEARCH("接続契約解除",BD1270)))</formula>
    </cfRule>
    <cfRule type="containsText" dxfId="4517" priority="4953" operator="containsText" text="【譲渡済】">
      <formula>NOT(ISERROR(SEARCH("【譲渡済】",BD1270)))</formula>
    </cfRule>
    <cfRule type="containsText" dxfId="4516" priority="4954" operator="containsText" text="【支払済】">
      <formula>NOT(ISERROR(SEARCH("【支払済】",BD1270)))</formula>
    </cfRule>
  </conditionalFormatting>
  <conditionalFormatting sqref="AH1270 AE1270">
    <cfRule type="cellIs" dxfId="4515" priority="4949" operator="equal">
      <formula>0</formula>
    </cfRule>
    <cfRule type="containsText" dxfId="4514" priority="4950" operator="containsText" text="””">
      <formula>NOT(ISERROR(SEARCH("""""",AE1270)))</formula>
    </cfRule>
    <cfRule type="cellIs" dxfId="4513" priority="4951" operator="lessThan">
      <formula>42583</formula>
    </cfRule>
  </conditionalFormatting>
  <conditionalFormatting sqref="BC1270">
    <cfRule type="containsText" dxfId="4512" priority="4948" operator="containsText" text="賃借中">
      <formula>NOT(ISERROR(SEARCH("賃借中",BC1270)))</formula>
    </cfRule>
  </conditionalFormatting>
  <conditionalFormatting sqref="BC1270">
    <cfRule type="cellIs" dxfId="4511" priority="4947" operator="equal">
      <formula>0</formula>
    </cfRule>
  </conditionalFormatting>
  <conditionalFormatting sqref="Y1270">
    <cfRule type="containsText" dxfId="4510" priority="4945" operator="containsText" text="賃借中">
      <formula>NOT(ISERROR(SEARCH("賃借中",Y1270)))</formula>
    </cfRule>
    <cfRule type="containsText" dxfId="4509" priority="4946" operator="containsText" text="保有中">
      <formula>NOT(ISERROR(SEARCH("保有中",Y1270)))</formula>
    </cfRule>
  </conditionalFormatting>
  <conditionalFormatting sqref="AM268">
    <cfRule type="cellIs" dxfId="4508" priority="4943" operator="greaterThan">
      <formula>0</formula>
    </cfRule>
  </conditionalFormatting>
  <conditionalFormatting sqref="W268:X268">
    <cfRule type="cellIs" dxfId="4507" priority="4942" operator="lessThan">
      <formula>5000001</formula>
    </cfRule>
  </conditionalFormatting>
  <conditionalFormatting sqref="BC268">
    <cfRule type="containsText" dxfId="4506" priority="4941" operator="containsText" text="保有中">
      <formula>NOT(ISERROR(SEARCH("保有中",BC268)))</formula>
    </cfRule>
  </conditionalFormatting>
  <conditionalFormatting sqref="AN268">
    <cfRule type="cellIs" dxfId="4505" priority="4940" operator="greaterThan">
      <formula>0</formula>
    </cfRule>
  </conditionalFormatting>
  <conditionalFormatting sqref="BD268">
    <cfRule type="cellIs" dxfId="4504" priority="4925" operator="equal">
      <formula>0</formula>
    </cfRule>
    <cfRule type="containsText" dxfId="4503" priority="4937" operator="containsText" text="接続契約解除">
      <formula>NOT(ISERROR(SEARCH("接続契約解除",BD268)))</formula>
    </cfRule>
    <cfRule type="containsText" dxfId="4502" priority="4938" operator="containsText" text="【譲渡済】">
      <formula>NOT(ISERROR(SEARCH("【譲渡済】",BD268)))</formula>
    </cfRule>
    <cfRule type="containsText" dxfId="4501" priority="4939" operator="containsText" text="【支払済】">
      <formula>NOT(ISERROR(SEARCH("【支払済】",BD268)))</formula>
    </cfRule>
  </conditionalFormatting>
  <conditionalFormatting sqref="AH268 AE268">
    <cfRule type="cellIs" dxfId="4500" priority="4934" operator="equal">
      <formula>0</formula>
    </cfRule>
    <cfRule type="containsText" dxfId="4499" priority="4935" operator="containsText" text="””">
      <formula>NOT(ISERROR(SEARCH("""""",AE268)))</formula>
    </cfRule>
    <cfRule type="cellIs" dxfId="4498" priority="4936" operator="lessThan">
      <formula>42583</formula>
    </cfRule>
  </conditionalFormatting>
  <conditionalFormatting sqref="BC268">
    <cfRule type="containsText" dxfId="4497" priority="4933" operator="containsText" text="賃借中">
      <formula>NOT(ISERROR(SEARCH("賃借中",BC268)))</formula>
    </cfRule>
  </conditionalFormatting>
  <conditionalFormatting sqref="BC268">
    <cfRule type="cellIs" dxfId="4496" priority="4932" operator="equal">
      <formula>0</formula>
    </cfRule>
  </conditionalFormatting>
  <conditionalFormatting sqref="Y268:AB268">
    <cfRule type="containsText" dxfId="4495" priority="4930" operator="containsText" text="賃借中">
      <formula>NOT(ISERROR(SEARCH("賃借中",Y268)))</formula>
    </cfRule>
    <cfRule type="containsText" dxfId="4494" priority="4931" operator="containsText" text="保有中">
      <formula>NOT(ISERROR(SEARCH("保有中",Y268)))</formula>
    </cfRule>
  </conditionalFormatting>
  <conditionalFormatting sqref="AC268">
    <cfRule type="containsText" dxfId="4493" priority="4926" operator="containsText" text="申込取消">
      <formula>NOT(ISERROR(SEARCH("申込取消",AC268)))</formula>
    </cfRule>
    <cfRule type="containsText" dxfId="4492" priority="4927" operator="containsText" text="接続契約解除">
      <formula>NOT(ISERROR(SEARCH("接続契約解除",AC268)))</formula>
    </cfRule>
    <cfRule type="containsText" dxfId="4491" priority="4928" operator="containsText" text="【譲渡済】">
      <formula>NOT(ISERROR(SEARCH("【譲渡済】",AC268)))</formula>
    </cfRule>
    <cfRule type="containsText" dxfId="4490" priority="4929" operator="containsText" text="【支払済】">
      <formula>NOT(ISERROR(SEARCH("【支払済】",AC268)))</formula>
    </cfRule>
  </conditionalFormatting>
  <conditionalFormatting sqref="AM872">
    <cfRule type="cellIs" dxfId="4489" priority="4924" operator="greaterThan">
      <formula>0</formula>
    </cfRule>
  </conditionalFormatting>
  <conditionalFormatting sqref="W872:X872">
    <cfRule type="cellIs" dxfId="4488" priority="4923" operator="lessThan">
      <formula>5000001</formula>
    </cfRule>
  </conditionalFormatting>
  <conditionalFormatting sqref="AN872">
    <cfRule type="cellIs" dxfId="4487" priority="4922" operator="greaterThan">
      <formula>0</formula>
    </cfRule>
  </conditionalFormatting>
  <conditionalFormatting sqref="BD871:BD872">
    <cfRule type="cellIs" dxfId="4486" priority="4906" operator="equal">
      <formula>0</formula>
    </cfRule>
    <cfRule type="containsText" dxfId="4485" priority="4919" operator="containsText" text="接続契約解除">
      <formula>NOT(ISERROR(SEARCH("接続契約解除",BD871)))</formula>
    </cfRule>
    <cfRule type="containsText" dxfId="4484" priority="4920" operator="containsText" text="【譲渡済】">
      <formula>NOT(ISERROR(SEARCH("【譲渡済】",BD871)))</formula>
    </cfRule>
    <cfRule type="containsText" dxfId="4483" priority="4921" operator="containsText" text="【支払済】">
      <formula>NOT(ISERROR(SEARCH("【支払済】",BD871)))</formula>
    </cfRule>
  </conditionalFormatting>
  <conditionalFormatting sqref="AE872 AH872">
    <cfRule type="cellIs" dxfId="4482" priority="4916" operator="equal">
      <formula>0</formula>
    </cfRule>
    <cfRule type="containsText" dxfId="4481" priority="4917" operator="containsText" text="””">
      <formula>NOT(ISERROR(SEARCH("""""",AE872)))</formula>
    </cfRule>
    <cfRule type="cellIs" dxfId="4480" priority="4918" operator="lessThan">
      <formula>42583</formula>
    </cfRule>
  </conditionalFormatting>
  <conditionalFormatting sqref="BC871:BC872">
    <cfRule type="containsText" dxfId="4479" priority="4915" operator="containsText" text="保有中">
      <formula>NOT(ISERROR(SEARCH("保有中",BC871)))</formula>
    </cfRule>
  </conditionalFormatting>
  <conditionalFormatting sqref="BC871:BC872">
    <cfRule type="containsText" dxfId="4478" priority="4914" operator="containsText" text="賃借中">
      <formula>NOT(ISERROR(SEARCH("賃借中",BC871)))</formula>
    </cfRule>
  </conditionalFormatting>
  <conditionalFormatting sqref="BC871:BC872">
    <cfRule type="cellIs" dxfId="4477" priority="4913" operator="equal">
      <formula>0</formula>
    </cfRule>
  </conditionalFormatting>
  <conditionalFormatting sqref="Y872:Y874">
    <cfRule type="containsText" dxfId="4476" priority="4911" operator="containsText" text="賃借中">
      <formula>NOT(ISERROR(SEARCH("賃借中",Y872)))</formula>
    </cfRule>
    <cfRule type="containsText" dxfId="4475" priority="4912" operator="containsText" text="保有中">
      <formula>NOT(ISERROR(SEARCH("保有中",Y872)))</formula>
    </cfRule>
  </conditionalFormatting>
  <conditionalFormatting sqref="AC872">
    <cfRule type="containsText" dxfId="4474" priority="4907" operator="containsText" text="申込取消">
      <formula>NOT(ISERROR(SEARCH("申込取消",AC872)))</formula>
    </cfRule>
    <cfRule type="containsText" dxfId="4473" priority="4908" operator="containsText" text="接続契約解除">
      <formula>NOT(ISERROR(SEARCH("接続契約解除",AC872)))</formula>
    </cfRule>
    <cfRule type="containsText" dxfId="4472" priority="4909" operator="containsText" text="【譲渡済】">
      <formula>NOT(ISERROR(SEARCH("【譲渡済】",AC872)))</formula>
    </cfRule>
    <cfRule type="containsText" dxfId="4471" priority="4910" operator="containsText" text="【支払済】">
      <formula>NOT(ISERROR(SEARCH("【支払済】",AC872)))</formula>
    </cfRule>
  </conditionalFormatting>
  <conditionalFormatting sqref="W871">
    <cfRule type="cellIs" dxfId="4470" priority="4905" operator="lessThan">
      <formula>5000001</formula>
    </cfRule>
  </conditionalFormatting>
  <conditionalFormatting sqref="AM123">
    <cfRule type="cellIs" dxfId="4469" priority="4904" operator="greaterThan">
      <formula>0</formula>
    </cfRule>
  </conditionalFormatting>
  <conditionalFormatting sqref="W123:X123">
    <cfRule type="cellIs" dxfId="4468" priority="4903" operator="lessThan">
      <formula>5000001</formula>
    </cfRule>
  </conditionalFormatting>
  <conditionalFormatting sqref="BC123">
    <cfRule type="containsText" dxfId="4467" priority="4902" operator="containsText" text="保有中">
      <formula>NOT(ISERROR(SEARCH("保有中",BC123)))</formula>
    </cfRule>
  </conditionalFormatting>
  <conditionalFormatting sqref="AM123">
    <cfRule type="cellIs" dxfId="4466" priority="4901" operator="greaterThan">
      <formula>0</formula>
    </cfRule>
  </conditionalFormatting>
  <conditionalFormatting sqref="AN123">
    <cfRule type="cellIs" dxfId="4465" priority="4900" operator="greaterThan">
      <formula>0</formula>
    </cfRule>
  </conditionalFormatting>
  <conditionalFormatting sqref="BD123">
    <cfRule type="cellIs" dxfId="4464" priority="4884" operator="equal">
      <formula>0</formula>
    </cfRule>
    <cfRule type="containsText" dxfId="4463" priority="4897" operator="containsText" text="接続契約解除">
      <formula>NOT(ISERROR(SEARCH("接続契約解除",BD123)))</formula>
    </cfRule>
    <cfRule type="containsText" dxfId="4462" priority="4898" operator="containsText" text="【譲渡済】">
      <formula>NOT(ISERROR(SEARCH("【譲渡済】",BD123)))</formula>
    </cfRule>
    <cfRule type="containsText" dxfId="4461" priority="4899" operator="containsText" text="【支払済】">
      <formula>NOT(ISERROR(SEARCH("【支払済】",BD123)))</formula>
    </cfRule>
  </conditionalFormatting>
  <conditionalFormatting sqref="AH123 AE123">
    <cfRule type="cellIs" dxfId="4460" priority="4894" operator="equal">
      <formula>0</formula>
    </cfRule>
    <cfRule type="containsText" dxfId="4459" priority="4895" operator="containsText" text="””">
      <formula>NOT(ISERROR(SEARCH("""""",AE123)))</formula>
    </cfRule>
    <cfRule type="cellIs" dxfId="4458" priority="4896" operator="lessThan">
      <formula>42583</formula>
    </cfRule>
  </conditionalFormatting>
  <conditionalFormatting sqref="BC123">
    <cfRule type="containsText" dxfId="4457" priority="4893" operator="containsText" text="賃借中">
      <formula>NOT(ISERROR(SEARCH("賃借中",BC123)))</formula>
    </cfRule>
  </conditionalFormatting>
  <conditionalFormatting sqref="BC123">
    <cfRule type="cellIs" dxfId="4456" priority="4892" operator="equal">
      <formula>0</formula>
    </cfRule>
  </conditionalFormatting>
  <conditionalFormatting sqref="BC123">
    <cfRule type="containsText" dxfId="4455" priority="4891" operator="containsText" text="保有中">
      <formula>NOT(ISERROR(SEARCH("保有中",BC123)))</formula>
    </cfRule>
  </conditionalFormatting>
  <conditionalFormatting sqref="Y123:AB123">
    <cfRule type="containsText" dxfId="4454" priority="4889" operator="containsText" text="賃借中">
      <formula>NOT(ISERROR(SEARCH("賃借中",Y123)))</formula>
    </cfRule>
    <cfRule type="containsText" dxfId="4453" priority="4890" operator="containsText" text="保有中">
      <formula>NOT(ISERROR(SEARCH("保有中",Y123)))</formula>
    </cfRule>
  </conditionalFormatting>
  <conditionalFormatting sqref="AC123">
    <cfRule type="containsText" dxfId="4452" priority="4885" operator="containsText" text="申込取消">
      <formula>NOT(ISERROR(SEARCH("申込取消",AC123)))</formula>
    </cfRule>
    <cfRule type="containsText" dxfId="4451" priority="4886" operator="containsText" text="接続契約解除">
      <formula>NOT(ISERROR(SEARCH("接続契約解除",AC123)))</formula>
    </cfRule>
    <cfRule type="containsText" dxfId="4450" priority="4887" operator="containsText" text="【譲渡済】">
      <formula>NOT(ISERROR(SEARCH("【譲渡済】",AC123)))</formula>
    </cfRule>
    <cfRule type="containsText" dxfId="4449" priority="4888" operator="containsText" text="【支払済】">
      <formula>NOT(ISERROR(SEARCH("【支払済】",AC123)))</formula>
    </cfRule>
  </conditionalFormatting>
  <conditionalFormatting sqref="AM621">
    <cfRule type="cellIs" dxfId="4448" priority="4883" operator="greaterThan">
      <formula>0</formula>
    </cfRule>
  </conditionalFormatting>
  <conditionalFormatting sqref="AM621">
    <cfRule type="cellIs" dxfId="4447" priority="4882" operator="greaterThan">
      <formula>0</formula>
    </cfRule>
  </conditionalFormatting>
  <conditionalFormatting sqref="W621:X621">
    <cfRule type="cellIs" dxfId="4446" priority="4881" operator="lessThan">
      <formula>5000001</formula>
    </cfRule>
  </conditionalFormatting>
  <conditionalFormatting sqref="AN621">
    <cfRule type="cellIs" dxfId="4445" priority="4880" operator="greaterThan">
      <formula>0</formula>
    </cfRule>
  </conditionalFormatting>
  <conditionalFormatting sqref="BD621">
    <cfRule type="cellIs" dxfId="4444" priority="4864" operator="equal">
      <formula>0</formula>
    </cfRule>
    <cfRule type="containsText" dxfId="4443" priority="4877" operator="containsText" text="接続契約解除">
      <formula>NOT(ISERROR(SEARCH("接続契約解除",BD621)))</formula>
    </cfRule>
    <cfRule type="containsText" dxfId="4442" priority="4878" operator="containsText" text="【譲渡済】">
      <formula>NOT(ISERROR(SEARCH("【譲渡済】",BD621)))</formula>
    </cfRule>
    <cfRule type="containsText" dxfId="4441" priority="4879" operator="containsText" text="【支払済】">
      <formula>NOT(ISERROR(SEARCH("【支払済】",BD621)))</formula>
    </cfRule>
  </conditionalFormatting>
  <conditionalFormatting sqref="AH621 AE621">
    <cfRule type="cellIs" dxfId="4440" priority="4874" operator="equal">
      <formula>0</formula>
    </cfRule>
    <cfRule type="containsText" dxfId="4439" priority="4875" operator="containsText" text="””">
      <formula>NOT(ISERROR(SEARCH("""""",AE621)))</formula>
    </cfRule>
    <cfRule type="cellIs" dxfId="4438" priority="4876" operator="lessThan">
      <formula>42583</formula>
    </cfRule>
  </conditionalFormatting>
  <conditionalFormatting sqref="BC621">
    <cfRule type="containsText" dxfId="4437" priority="4873" operator="containsText" text="保有中">
      <formula>NOT(ISERROR(SEARCH("保有中",BC621)))</formula>
    </cfRule>
  </conditionalFormatting>
  <conditionalFormatting sqref="BC621">
    <cfRule type="containsText" dxfId="4436" priority="4872" operator="containsText" text="賃借中">
      <formula>NOT(ISERROR(SEARCH("賃借中",BC621)))</formula>
    </cfRule>
  </conditionalFormatting>
  <conditionalFormatting sqref="BC621">
    <cfRule type="cellIs" dxfId="4435" priority="4871" operator="equal">
      <formula>0</formula>
    </cfRule>
  </conditionalFormatting>
  <conditionalFormatting sqref="Y621">
    <cfRule type="containsText" dxfId="4434" priority="4869" operator="containsText" text="賃借中">
      <formula>NOT(ISERROR(SEARCH("賃借中",Y621)))</formula>
    </cfRule>
    <cfRule type="containsText" dxfId="4433" priority="4870" operator="containsText" text="保有中">
      <formula>NOT(ISERROR(SEARCH("保有中",Y621)))</formula>
    </cfRule>
  </conditionalFormatting>
  <conditionalFormatting sqref="AM1209">
    <cfRule type="cellIs" dxfId="4432" priority="4863" operator="greaterThan">
      <formula>0</formula>
    </cfRule>
  </conditionalFormatting>
  <conditionalFormatting sqref="W1209">
    <cfRule type="cellIs" dxfId="4431" priority="4862" operator="lessThan">
      <formula>5000001</formula>
    </cfRule>
  </conditionalFormatting>
  <conditionalFormatting sqref="BC1209">
    <cfRule type="containsText" dxfId="4430" priority="4861" operator="containsText" text="保有中">
      <formula>NOT(ISERROR(SEARCH("保有中",BC1209)))</formula>
    </cfRule>
  </conditionalFormatting>
  <conditionalFormatting sqref="AN1209">
    <cfRule type="cellIs" dxfId="4429" priority="4860" operator="greaterThan">
      <formula>0</formula>
    </cfRule>
  </conditionalFormatting>
  <conditionalFormatting sqref="BD1209">
    <cfRule type="cellIs" dxfId="4428" priority="4845" operator="equal">
      <formula>0</formula>
    </cfRule>
    <cfRule type="containsText" dxfId="4427" priority="4857" operator="containsText" text="接続契約解除">
      <formula>NOT(ISERROR(SEARCH("接続契約解除",BD1209)))</formula>
    </cfRule>
    <cfRule type="containsText" dxfId="4426" priority="4858" operator="containsText" text="【譲渡済】">
      <formula>NOT(ISERROR(SEARCH("【譲渡済】",BD1209)))</formula>
    </cfRule>
    <cfRule type="containsText" dxfId="4425" priority="4859" operator="containsText" text="【支払済】">
      <formula>NOT(ISERROR(SEARCH("【支払済】",BD1209)))</formula>
    </cfRule>
  </conditionalFormatting>
  <conditionalFormatting sqref="AH1209 AE1209">
    <cfRule type="cellIs" dxfId="4424" priority="4854" operator="equal">
      <formula>0</formula>
    </cfRule>
    <cfRule type="containsText" dxfId="4423" priority="4855" operator="containsText" text="””">
      <formula>NOT(ISERROR(SEARCH("""""",AE1209)))</formula>
    </cfRule>
    <cfRule type="cellIs" dxfId="4422" priority="4856" operator="lessThan">
      <formula>42583</formula>
    </cfRule>
  </conditionalFormatting>
  <conditionalFormatting sqref="BC1209">
    <cfRule type="containsText" dxfId="4421" priority="4853" operator="containsText" text="賃借中">
      <formula>NOT(ISERROR(SEARCH("賃借中",BC1209)))</formula>
    </cfRule>
  </conditionalFormatting>
  <conditionalFormatting sqref="BC1209">
    <cfRule type="cellIs" dxfId="4420" priority="4852" operator="equal">
      <formula>0</formula>
    </cfRule>
  </conditionalFormatting>
  <conditionalFormatting sqref="Y1209:Z1209">
    <cfRule type="containsText" dxfId="4419" priority="4850" operator="containsText" text="賃借中">
      <formula>NOT(ISERROR(SEARCH("賃借中",Y1209)))</formula>
    </cfRule>
    <cfRule type="containsText" dxfId="4418" priority="4851" operator="containsText" text="保有中">
      <formula>NOT(ISERROR(SEARCH("保有中",Y1209)))</formula>
    </cfRule>
  </conditionalFormatting>
  <conditionalFormatting sqref="AC1209">
    <cfRule type="containsText" dxfId="4417" priority="4846" operator="containsText" text="申込取消">
      <formula>NOT(ISERROR(SEARCH("申込取消",AC1209)))</formula>
    </cfRule>
    <cfRule type="containsText" dxfId="4416" priority="4847" operator="containsText" text="接続契約解除">
      <formula>NOT(ISERROR(SEARCH("接続契約解除",AC1209)))</formula>
    </cfRule>
    <cfRule type="containsText" dxfId="4415" priority="4848" operator="containsText" text="【譲渡済】">
      <formula>NOT(ISERROR(SEARCH("【譲渡済】",AC1209)))</formula>
    </cfRule>
    <cfRule type="containsText" dxfId="4414" priority="4849" operator="containsText" text="【支払済】">
      <formula>NOT(ISERROR(SEARCH("【支払済】",AC1209)))</formula>
    </cfRule>
  </conditionalFormatting>
  <conditionalFormatting sqref="AM195">
    <cfRule type="cellIs" dxfId="4413" priority="4843" operator="greaterThan">
      <formula>0</formula>
    </cfRule>
  </conditionalFormatting>
  <conditionalFormatting sqref="W195">
    <cfRule type="cellIs" dxfId="4412" priority="4842" operator="lessThan">
      <formula>5000001</formula>
    </cfRule>
  </conditionalFormatting>
  <conditionalFormatting sqref="BC195">
    <cfRule type="containsText" dxfId="4411" priority="4841" operator="containsText" text="保有中">
      <formula>NOT(ISERROR(SEARCH("保有中",BC195)))</formula>
    </cfRule>
  </conditionalFormatting>
  <conditionalFormatting sqref="AN195">
    <cfRule type="cellIs" dxfId="4410" priority="4840" operator="greaterThan">
      <formula>0</formula>
    </cfRule>
  </conditionalFormatting>
  <conditionalFormatting sqref="BD195">
    <cfRule type="cellIs" dxfId="4409" priority="4825" operator="equal">
      <formula>0</formula>
    </cfRule>
    <cfRule type="containsText" dxfId="4408" priority="4837" operator="containsText" text="接続契約解除">
      <formula>NOT(ISERROR(SEARCH("接続契約解除",BD195)))</formula>
    </cfRule>
    <cfRule type="containsText" dxfId="4407" priority="4838" operator="containsText" text="【譲渡済】">
      <formula>NOT(ISERROR(SEARCH("【譲渡済】",BD195)))</formula>
    </cfRule>
    <cfRule type="containsText" dxfId="4406" priority="4839" operator="containsText" text="【支払済】">
      <formula>NOT(ISERROR(SEARCH("【支払済】",BD195)))</formula>
    </cfRule>
  </conditionalFormatting>
  <conditionalFormatting sqref="AH195 AE195">
    <cfRule type="cellIs" dxfId="4405" priority="4834" operator="equal">
      <formula>0</formula>
    </cfRule>
    <cfRule type="containsText" dxfId="4404" priority="4835" operator="containsText" text="””">
      <formula>NOT(ISERROR(SEARCH("""""",AE195)))</formula>
    </cfRule>
    <cfRule type="cellIs" dxfId="4403" priority="4836" operator="lessThan">
      <formula>42583</formula>
    </cfRule>
  </conditionalFormatting>
  <conditionalFormatting sqref="BC195">
    <cfRule type="containsText" dxfId="4402" priority="4833" operator="containsText" text="賃借中">
      <formula>NOT(ISERROR(SEARCH("賃借中",BC195)))</formula>
    </cfRule>
  </conditionalFormatting>
  <conditionalFormatting sqref="BC195">
    <cfRule type="cellIs" dxfId="4401" priority="4832" operator="equal">
      <formula>0</formula>
    </cfRule>
  </conditionalFormatting>
  <conditionalFormatting sqref="Y195:AB195">
    <cfRule type="containsText" dxfId="4400" priority="4830" operator="containsText" text="賃借中">
      <formula>NOT(ISERROR(SEARCH("賃借中",Y195)))</formula>
    </cfRule>
    <cfRule type="containsText" dxfId="4399" priority="4831" operator="containsText" text="保有中">
      <formula>NOT(ISERROR(SEARCH("保有中",Y195)))</formula>
    </cfRule>
  </conditionalFormatting>
  <conditionalFormatting sqref="AC195">
    <cfRule type="containsText" dxfId="4398" priority="4826" operator="containsText" text="申込取消">
      <formula>NOT(ISERROR(SEARCH("申込取消",AC195)))</formula>
    </cfRule>
    <cfRule type="containsText" dxfId="4397" priority="4827" operator="containsText" text="接続契約解除">
      <formula>NOT(ISERROR(SEARCH("接続契約解除",AC195)))</formula>
    </cfRule>
    <cfRule type="containsText" dxfId="4396" priority="4828" operator="containsText" text="【譲渡済】">
      <formula>NOT(ISERROR(SEARCH("【譲渡済】",AC195)))</formula>
    </cfRule>
    <cfRule type="containsText" dxfId="4395" priority="4829" operator="containsText" text="【支払済】">
      <formula>NOT(ISERROR(SEARCH("【支払済】",AC195)))</formula>
    </cfRule>
  </conditionalFormatting>
  <conditionalFormatting sqref="AM444">
    <cfRule type="cellIs" dxfId="4394" priority="4824" operator="greaterThan">
      <formula>0</formula>
    </cfRule>
  </conditionalFormatting>
  <conditionalFormatting sqref="AM444">
    <cfRule type="cellIs" dxfId="4393" priority="4823" operator="greaterThan">
      <formula>0</formula>
    </cfRule>
  </conditionalFormatting>
  <conditionalFormatting sqref="W444:X444">
    <cfRule type="cellIs" dxfId="4392" priority="4822" operator="lessThan">
      <formula>5000001</formula>
    </cfRule>
  </conditionalFormatting>
  <conditionalFormatting sqref="BC444">
    <cfRule type="containsText" dxfId="4391" priority="4821" operator="containsText" text="保有中">
      <formula>NOT(ISERROR(SEARCH("保有中",BC444)))</formula>
    </cfRule>
  </conditionalFormatting>
  <conditionalFormatting sqref="AN444">
    <cfRule type="cellIs" dxfId="4390" priority="4820" operator="greaterThan">
      <formula>0</formula>
    </cfRule>
  </conditionalFormatting>
  <conditionalFormatting sqref="BD444">
    <cfRule type="cellIs" dxfId="4389" priority="4805" operator="equal">
      <formula>0</formula>
    </cfRule>
    <cfRule type="containsText" dxfId="4388" priority="4817" operator="containsText" text="接続契約解除">
      <formula>NOT(ISERROR(SEARCH("接続契約解除",BD444)))</formula>
    </cfRule>
    <cfRule type="containsText" dxfId="4387" priority="4818" operator="containsText" text="【譲渡済】">
      <formula>NOT(ISERROR(SEARCH("【譲渡済】",BD444)))</formula>
    </cfRule>
    <cfRule type="containsText" dxfId="4386" priority="4819" operator="containsText" text="【支払済】">
      <formula>NOT(ISERROR(SEARCH("【支払済】",BD444)))</formula>
    </cfRule>
  </conditionalFormatting>
  <conditionalFormatting sqref="AH444 AE444">
    <cfRule type="cellIs" dxfId="4385" priority="4814" operator="equal">
      <formula>0</formula>
    </cfRule>
    <cfRule type="containsText" dxfId="4384" priority="4815" operator="containsText" text="””">
      <formula>NOT(ISERROR(SEARCH("""""",AE444)))</formula>
    </cfRule>
    <cfRule type="cellIs" dxfId="4383" priority="4816" operator="lessThan">
      <formula>42583</formula>
    </cfRule>
  </conditionalFormatting>
  <conditionalFormatting sqref="BC444">
    <cfRule type="containsText" dxfId="4382" priority="4813" operator="containsText" text="賃借中">
      <formula>NOT(ISERROR(SEARCH("賃借中",BC444)))</formula>
    </cfRule>
  </conditionalFormatting>
  <conditionalFormatting sqref="BC444">
    <cfRule type="cellIs" dxfId="4381" priority="4812" operator="equal">
      <formula>0</formula>
    </cfRule>
  </conditionalFormatting>
  <conditionalFormatting sqref="Y444">
    <cfRule type="containsText" dxfId="4380" priority="4810" operator="containsText" text="賃借中">
      <formula>NOT(ISERROR(SEARCH("賃借中",Y444)))</formula>
    </cfRule>
    <cfRule type="containsText" dxfId="4379" priority="4811" operator="containsText" text="保有中">
      <formula>NOT(ISERROR(SEARCH("保有中",Y444)))</formula>
    </cfRule>
  </conditionalFormatting>
  <conditionalFormatting sqref="AC444">
    <cfRule type="containsText" dxfId="4378" priority="4806" operator="containsText" text="申込取消">
      <formula>NOT(ISERROR(SEARCH("申込取消",AC444)))</formula>
    </cfRule>
    <cfRule type="containsText" dxfId="4377" priority="4807" operator="containsText" text="接続契約解除">
      <formula>NOT(ISERROR(SEARCH("接続契約解除",AC444)))</formula>
    </cfRule>
    <cfRule type="containsText" dxfId="4376" priority="4808" operator="containsText" text="【譲渡済】">
      <formula>NOT(ISERROR(SEARCH("【譲渡済】",AC444)))</formula>
    </cfRule>
    <cfRule type="containsText" dxfId="4375" priority="4809" operator="containsText" text="【支払済】">
      <formula>NOT(ISERROR(SEARCH("【支払済】",AC444)))</formula>
    </cfRule>
  </conditionalFormatting>
  <conditionalFormatting sqref="W423:X423">
    <cfRule type="cellIs" dxfId="4374" priority="4800" operator="lessThan">
      <formula>5000001</formula>
    </cfRule>
  </conditionalFormatting>
  <conditionalFormatting sqref="AD423:AE423">
    <cfRule type="expression" dxfId="4373" priority="4799">
      <formula>$AD$1196&gt;$AE$1196</formula>
    </cfRule>
  </conditionalFormatting>
  <conditionalFormatting sqref="W424">
    <cfRule type="cellIs" dxfId="4372" priority="4798" operator="lessThan">
      <formula>5000001</formula>
    </cfRule>
  </conditionalFormatting>
  <conditionalFormatting sqref="AE424">
    <cfRule type="expression" dxfId="4371" priority="4797">
      <formula>$AD$1196&gt;$AE$1196</formula>
    </cfRule>
  </conditionalFormatting>
  <conditionalFormatting sqref="AD424">
    <cfRule type="expression" dxfId="4370" priority="4796">
      <formula>$AD$1196&gt;$AE$1196</formula>
    </cfRule>
  </conditionalFormatting>
  <conditionalFormatting sqref="AM438">
    <cfRule type="cellIs" dxfId="4369" priority="4795" operator="greaterThan">
      <formula>0</formula>
    </cfRule>
  </conditionalFormatting>
  <conditionalFormatting sqref="AM438">
    <cfRule type="cellIs" dxfId="4368" priority="4794" operator="greaterThan">
      <formula>0</formula>
    </cfRule>
  </conditionalFormatting>
  <conditionalFormatting sqref="W438">
    <cfRule type="cellIs" dxfId="4367" priority="4793" operator="lessThan">
      <formula>5000001</formula>
    </cfRule>
  </conditionalFormatting>
  <conditionalFormatting sqref="BC438">
    <cfRule type="containsText" dxfId="4366" priority="4792" operator="containsText" text="保有中">
      <formula>NOT(ISERROR(SEARCH("保有中",BC438)))</formula>
    </cfRule>
  </conditionalFormatting>
  <conditionalFormatting sqref="AN438">
    <cfRule type="cellIs" dxfId="4365" priority="4791" operator="greaterThan">
      <formula>0</formula>
    </cfRule>
  </conditionalFormatting>
  <conditionalFormatting sqref="BD438">
    <cfRule type="cellIs" dxfId="4364" priority="4776" operator="equal">
      <formula>0</formula>
    </cfRule>
    <cfRule type="containsText" dxfId="4363" priority="4788" operator="containsText" text="接続契約解除">
      <formula>NOT(ISERROR(SEARCH("接続契約解除",BD438)))</formula>
    </cfRule>
    <cfRule type="containsText" dxfId="4362" priority="4789" operator="containsText" text="【譲渡済】">
      <formula>NOT(ISERROR(SEARCH("【譲渡済】",BD438)))</formula>
    </cfRule>
    <cfRule type="containsText" dxfId="4361" priority="4790" operator="containsText" text="【支払済】">
      <formula>NOT(ISERROR(SEARCH("【支払済】",BD438)))</formula>
    </cfRule>
  </conditionalFormatting>
  <conditionalFormatting sqref="AH438">
    <cfRule type="cellIs" dxfId="4360" priority="4785" operator="equal">
      <formula>0</formula>
    </cfRule>
    <cfRule type="containsText" dxfId="4359" priority="4786" operator="containsText" text="””">
      <formula>NOT(ISERROR(SEARCH("""""",AH438)))</formula>
    </cfRule>
    <cfRule type="cellIs" dxfId="4358" priority="4787" operator="lessThan">
      <formula>42583</formula>
    </cfRule>
  </conditionalFormatting>
  <conditionalFormatting sqref="BC438">
    <cfRule type="containsText" dxfId="4357" priority="4784" operator="containsText" text="賃借中">
      <formula>NOT(ISERROR(SEARCH("賃借中",BC438)))</formula>
    </cfRule>
  </conditionalFormatting>
  <conditionalFormatting sqref="BC438">
    <cfRule type="cellIs" dxfId="4356" priority="4783" operator="equal">
      <formula>0</formula>
    </cfRule>
  </conditionalFormatting>
  <conditionalFormatting sqref="Y438:AB438">
    <cfRule type="containsText" dxfId="4355" priority="4781" operator="containsText" text="賃借中">
      <formula>NOT(ISERROR(SEARCH("賃借中",Y438)))</formula>
    </cfRule>
    <cfRule type="containsText" dxfId="4354" priority="4782" operator="containsText" text="保有中">
      <formula>NOT(ISERROR(SEARCH("保有中",Y438)))</formula>
    </cfRule>
  </conditionalFormatting>
  <conditionalFormatting sqref="AM439">
    <cfRule type="cellIs" dxfId="4353" priority="4774" operator="greaterThan">
      <formula>0</formula>
    </cfRule>
  </conditionalFormatting>
  <conditionalFormatting sqref="AM439">
    <cfRule type="cellIs" dxfId="4352" priority="4773" operator="greaterThan">
      <formula>0</formula>
    </cfRule>
  </conditionalFormatting>
  <conditionalFormatting sqref="W439">
    <cfRule type="cellIs" dxfId="4351" priority="4772" operator="lessThan">
      <formula>5000001</formula>
    </cfRule>
  </conditionalFormatting>
  <conditionalFormatting sqref="BC439">
    <cfRule type="containsText" dxfId="4350" priority="4771" operator="containsText" text="保有中">
      <formula>NOT(ISERROR(SEARCH("保有中",BC439)))</formula>
    </cfRule>
  </conditionalFormatting>
  <conditionalFormatting sqref="AN439">
    <cfRule type="cellIs" dxfId="4349" priority="4770" operator="greaterThan">
      <formula>0</formula>
    </cfRule>
  </conditionalFormatting>
  <conditionalFormatting sqref="BD439">
    <cfRule type="cellIs" dxfId="4348" priority="4759" operator="equal">
      <formula>0</formula>
    </cfRule>
    <cfRule type="containsText" dxfId="4347" priority="4767" operator="containsText" text="接続契約解除">
      <formula>NOT(ISERROR(SEARCH("接続契約解除",BD439)))</formula>
    </cfRule>
    <cfRule type="containsText" dxfId="4346" priority="4768" operator="containsText" text="【譲渡済】">
      <formula>NOT(ISERROR(SEARCH("【譲渡済】",BD439)))</formula>
    </cfRule>
    <cfRule type="containsText" dxfId="4345" priority="4769" operator="containsText" text="【支払済】">
      <formula>NOT(ISERROR(SEARCH("【支払済】",BD439)))</formula>
    </cfRule>
  </conditionalFormatting>
  <conditionalFormatting sqref="AH439">
    <cfRule type="cellIs" dxfId="4344" priority="4764" operator="equal">
      <formula>0</formula>
    </cfRule>
    <cfRule type="containsText" dxfId="4343" priority="4765" operator="containsText" text="””">
      <formula>NOT(ISERROR(SEARCH("""""",AH439)))</formula>
    </cfRule>
    <cfRule type="cellIs" dxfId="4342" priority="4766" operator="lessThan">
      <formula>42583</formula>
    </cfRule>
  </conditionalFormatting>
  <conditionalFormatting sqref="BC439">
    <cfRule type="containsText" dxfId="4341" priority="4763" operator="containsText" text="賃借中">
      <formula>NOT(ISERROR(SEARCH("賃借中",BC439)))</formula>
    </cfRule>
  </conditionalFormatting>
  <conditionalFormatting sqref="BC439">
    <cfRule type="cellIs" dxfId="4340" priority="4762" operator="equal">
      <formula>0</formula>
    </cfRule>
  </conditionalFormatting>
  <conditionalFormatting sqref="Y439:AB439">
    <cfRule type="containsText" dxfId="4339" priority="4760" operator="containsText" text="賃借中">
      <formula>NOT(ISERROR(SEARCH("賃借中",Y439)))</formula>
    </cfRule>
    <cfRule type="containsText" dxfId="4338" priority="4761" operator="containsText" text="保有中">
      <formula>NOT(ISERROR(SEARCH("保有中",Y439)))</formula>
    </cfRule>
  </conditionalFormatting>
  <conditionalFormatting sqref="AM982">
    <cfRule type="cellIs" dxfId="4337" priority="4757" operator="greaterThan">
      <formula>0</formula>
    </cfRule>
  </conditionalFormatting>
  <conditionalFormatting sqref="W982:X982">
    <cfRule type="cellIs" dxfId="4336" priority="4756" operator="lessThan">
      <formula>5000001</formula>
    </cfRule>
  </conditionalFormatting>
  <conditionalFormatting sqref="AN982">
    <cfRule type="cellIs" dxfId="4335" priority="4755" operator="greaterThan">
      <formula>0</formula>
    </cfRule>
  </conditionalFormatting>
  <conditionalFormatting sqref="BD982">
    <cfRule type="cellIs" dxfId="4334" priority="4739" operator="equal">
      <formula>0</formula>
    </cfRule>
    <cfRule type="containsText" dxfId="4333" priority="4752" operator="containsText" text="接続契約解除">
      <formula>NOT(ISERROR(SEARCH("接続契約解除",BD982)))</formula>
    </cfRule>
    <cfRule type="containsText" dxfId="4332" priority="4753" operator="containsText" text="【譲渡済】">
      <formula>NOT(ISERROR(SEARCH("【譲渡済】",BD982)))</formula>
    </cfRule>
    <cfRule type="containsText" dxfId="4331" priority="4754" operator="containsText" text="【支払済】">
      <formula>NOT(ISERROR(SEARCH("【支払済】",BD982)))</formula>
    </cfRule>
  </conditionalFormatting>
  <conditionalFormatting sqref="AH982">
    <cfRule type="cellIs" dxfId="4330" priority="4749" operator="equal">
      <formula>0</formula>
    </cfRule>
    <cfRule type="containsText" dxfId="4329" priority="4750" operator="containsText" text="””">
      <formula>NOT(ISERROR(SEARCH("""""",AH982)))</formula>
    </cfRule>
    <cfRule type="cellIs" dxfId="4328" priority="4751" operator="lessThan">
      <formula>42583</formula>
    </cfRule>
  </conditionalFormatting>
  <conditionalFormatting sqref="BC982">
    <cfRule type="containsText" dxfId="4327" priority="4748" operator="containsText" text="保有中">
      <formula>NOT(ISERROR(SEARCH("保有中",BC982)))</formula>
    </cfRule>
  </conditionalFormatting>
  <conditionalFormatting sqref="BC982">
    <cfRule type="containsText" dxfId="4326" priority="4747" operator="containsText" text="賃借中">
      <formula>NOT(ISERROR(SEARCH("賃借中",BC982)))</formula>
    </cfRule>
  </conditionalFormatting>
  <conditionalFormatting sqref="BC982">
    <cfRule type="cellIs" dxfId="4325" priority="4746" operator="equal">
      <formula>0</formula>
    </cfRule>
  </conditionalFormatting>
  <conditionalFormatting sqref="Y982:AB982 Z983:AB985">
    <cfRule type="containsText" dxfId="4324" priority="4744" operator="containsText" text="賃借中">
      <formula>NOT(ISERROR(SEARCH("賃借中",Y982)))</formula>
    </cfRule>
    <cfRule type="containsText" dxfId="4323" priority="4745" operator="containsText" text="保有中">
      <formula>NOT(ISERROR(SEARCH("保有中",Y982)))</formula>
    </cfRule>
  </conditionalFormatting>
  <conditionalFormatting sqref="AC982">
    <cfRule type="containsText" dxfId="4322" priority="4740" operator="containsText" text="申込取消">
      <formula>NOT(ISERROR(SEARCH("申込取消",AC982)))</formula>
    </cfRule>
    <cfRule type="containsText" dxfId="4321" priority="4741" operator="containsText" text="接続契約解除">
      <formula>NOT(ISERROR(SEARCH("接続契約解除",AC982)))</formula>
    </cfRule>
    <cfRule type="containsText" dxfId="4320" priority="4742" operator="containsText" text="【譲渡済】">
      <formula>NOT(ISERROR(SEARCH("【譲渡済】",AC982)))</formula>
    </cfRule>
    <cfRule type="containsText" dxfId="4319" priority="4743" operator="containsText" text="【支払済】">
      <formula>NOT(ISERROR(SEARCH("【支払済】",AC982)))</formula>
    </cfRule>
  </conditionalFormatting>
  <conditionalFormatting sqref="AD982:AE982">
    <cfRule type="containsText" dxfId="4318" priority="4735" operator="containsText" text="申込取消">
      <formula>NOT(ISERROR(SEARCH("申込取消",AD982)))</formula>
    </cfRule>
    <cfRule type="containsText" dxfId="4317" priority="4736" operator="containsText" text="接続契約解除">
      <formula>NOT(ISERROR(SEARCH("接続契約解除",AD982)))</formula>
    </cfRule>
    <cfRule type="containsText" dxfId="4316" priority="4737" operator="containsText" text="【譲渡済】">
      <formula>NOT(ISERROR(SEARCH("【譲渡済】",AD982)))</formula>
    </cfRule>
    <cfRule type="containsText" dxfId="4315" priority="4738" operator="containsText" text="【支払済】">
      <formula>NOT(ISERROR(SEARCH("【支払済】",AD982)))</formula>
    </cfRule>
  </conditionalFormatting>
  <conditionalFormatting sqref="AM451">
    <cfRule type="cellIs" dxfId="4314" priority="4734" operator="greaterThan">
      <formula>0</formula>
    </cfRule>
  </conditionalFormatting>
  <conditionalFormatting sqref="AM451">
    <cfRule type="cellIs" dxfId="4313" priority="4733" operator="greaterThan">
      <formula>0</formula>
    </cfRule>
  </conditionalFormatting>
  <conditionalFormatting sqref="W451:X451">
    <cfRule type="cellIs" dxfId="4312" priority="4732" operator="lessThan">
      <formula>5000001</formula>
    </cfRule>
  </conditionalFormatting>
  <conditionalFormatting sqref="BC451">
    <cfRule type="containsText" dxfId="4311" priority="4731" operator="containsText" text="保有中">
      <formula>NOT(ISERROR(SEARCH("保有中",BC451)))</formula>
    </cfRule>
  </conditionalFormatting>
  <conditionalFormatting sqref="AN451">
    <cfRule type="cellIs" dxfId="4310" priority="4730" operator="greaterThan">
      <formula>0</formula>
    </cfRule>
  </conditionalFormatting>
  <conditionalFormatting sqref="BD451">
    <cfRule type="cellIs" dxfId="4309" priority="4715" operator="equal">
      <formula>0</formula>
    </cfRule>
    <cfRule type="containsText" dxfId="4308" priority="4727" operator="containsText" text="接続契約解除">
      <formula>NOT(ISERROR(SEARCH("接続契約解除",BD451)))</formula>
    </cfRule>
    <cfRule type="containsText" dxfId="4307" priority="4728" operator="containsText" text="【譲渡済】">
      <formula>NOT(ISERROR(SEARCH("【譲渡済】",BD451)))</formula>
    </cfRule>
    <cfRule type="containsText" dxfId="4306" priority="4729" operator="containsText" text="【支払済】">
      <formula>NOT(ISERROR(SEARCH("【支払済】",BD451)))</formula>
    </cfRule>
  </conditionalFormatting>
  <conditionalFormatting sqref="AE451 AH451">
    <cfRule type="cellIs" dxfId="4305" priority="4724" operator="equal">
      <formula>0</formula>
    </cfRule>
    <cfRule type="containsText" dxfId="4304" priority="4725" operator="containsText" text="””">
      <formula>NOT(ISERROR(SEARCH("""""",AE451)))</formula>
    </cfRule>
    <cfRule type="cellIs" dxfId="4303" priority="4726" operator="lessThan">
      <formula>42583</formula>
    </cfRule>
  </conditionalFormatting>
  <conditionalFormatting sqref="BC451">
    <cfRule type="containsText" dxfId="4302" priority="4723" operator="containsText" text="賃借中">
      <formula>NOT(ISERROR(SEARCH("賃借中",BC451)))</formula>
    </cfRule>
  </conditionalFormatting>
  <conditionalFormatting sqref="BC451">
    <cfRule type="cellIs" dxfId="4301" priority="4722" operator="equal">
      <formula>0</formula>
    </cfRule>
  </conditionalFormatting>
  <conditionalFormatting sqref="Y451">
    <cfRule type="containsText" dxfId="4300" priority="4720" operator="containsText" text="賃借中">
      <formula>NOT(ISERROR(SEARCH("賃借中",Y451)))</formula>
    </cfRule>
    <cfRule type="containsText" dxfId="4299" priority="4721" operator="containsText" text="保有中">
      <formula>NOT(ISERROR(SEARCH("保有中",Y451)))</formula>
    </cfRule>
  </conditionalFormatting>
  <conditionalFormatting sqref="AC451">
    <cfRule type="containsText" dxfId="4298" priority="4716" operator="containsText" text="申込取消">
      <formula>NOT(ISERROR(SEARCH("申込取消",AC451)))</formula>
    </cfRule>
    <cfRule type="containsText" dxfId="4297" priority="4717" operator="containsText" text="接続契約解除">
      <formula>NOT(ISERROR(SEARCH("接続契約解除",AC451)))</formula>
    </cfRule>
    <cfRule type="containsText" dxfId="4296" priority="4718" operator="containsText" text="【譲渡済】">
      <formula>NOT(ISERROR(SEARCH("【譲渡済】",AC451)))</formula>
    </cfRule>
    <cfRule type="containsText" dxfId="4295" priority="4719" operator="containsText" text="【支払済】">
      <formula>NOT(ISERROR(SEARCH("【支払済】",AC451)))</formula>
    </cfRule>
  </conditionalFormatting>
  <conditionalFormatting sqref="AD452">
    <cfRule type="containsText" dxfId="4294" priority="4711" operator="containsText" text="申込取消">
      <formula>NOT(ISERROR(SEARCH("申込取消",AD452)))</formula>
    </cfRule>
    <cfRule type="containsText" dxfId="4293" priority="4712" operator="containsText" text="接続契約解除">
      <formula>NOT(ISERROR(SEARCH("接続契約解除",AD452)))</formula>
    </cfRule>
    <cfRule type="containsText" dxfId="4292" priority="4713" operator="containsText" text="【譲渡済】">
      <formula>NOT(ISERROR(SEARCH("【譲渡済】",AD452)))</formula>
    </cfRule>
    <cfRule type="containsText" dxfId="4291" priority="4714" operator="containsText" text="【支払済】">
      <formula>NOT(ISERROR(SEARCH("【支払済】",AD452)))</formula>
    </cfRule>
  </conditionalFormatting>
  <conditionalFormatting sqref="AM453">
    <cfRule type="cellIs" dxfId="4290" priority="4710" operator="greaterThan">
      <formula>0</formula>
    </cfRule>
  </conditionalFormatting>
  <conditionalFormatting sqref="AM453">
    <cfRule type="cellIs" dxfId="4289" priority="4709" operator="greaterThan">
      <formula>0</formula>
    </cfRule>
  </conditionalFormatting>
  <conditionalFormatting sqref="W453:X453">
    <cfRule type="cellIs" dxfId="4288" priority="4708" operator="lessThan">
      <formula>5000001</formula>
    </cfRule>
  </conditionalFormatting>
  <conditionalFormatting sqref="BC453">
    <cfRule type="containsText" dxfId="4287" priority="4707" operator="containsText" text="保有中">
      <formula>NOT(ISERROR(SEARCH("保有中",BC453)))</formula>
    </cfRule>
  </conditionalFormatting>
  <conditionalFormatting sqref="AN453">
    <cfRule type="cellIs" dxfId="4286" priority="4706" operator="greaterThan">
      <formula>0</formula>
    </cfRule>
  </conditionalFormatting>
  <conditionalFormatting sqref="BD453">
    <cfRule type="cellIs" dxfId="4285" priority="4691" operator="equal">
      <formula>0</formula>
    </cfRule>
    <cfRule type="containsText" dxfId="4284" priority="4703" operator="containsText" text="接続契約解除">
      <formula>NOT(ISERROR(SEARCH("接続契約解除",BD453)))</formula>
    </cfRule>
    <cfRule type="containsText" dxfId="4283" priority="4704" operator="containsText" text="【譲渡済】">
      <formula>NOT(ISERROR(SEARCH("【譲渡済】",BD453)))</formula>
    </cfRule>
    <cfRule type="containsText" dxfId="4282" priority="4705" operator="containsText" text="【支払済】">
      <formula>NOT(ISERROR(SEARCH("【支払済】",BD453)))</formula>
    </cfRule>
  </conditionalFormatting>
  <conditionalFormatting sqref="AH453 AE453">
    <cfRule type="cellIs" dxfId="4281" priority="4700" operator="equal">
      <formula>0</formula>
    </cfRule>
    <cfRule type="containsText" dxfId="4280" priority="4701" operator="containsText" text="””">
      <formula>NOT(ISERROR(SEARCH("""""",AE453)))</formula>
    </cfRule>
    <cfRule type="cellIs" dxfId="4279" priority="4702" operator="lessThan">
      <formula>42583</formula>
    </cfRule>
  </conditionalFormatting>
  <conditionalFormatting sqref="BC453">
    <cfRule type="containsText" dxfId="4278" priority="4699" operator="containsText" text="賃借中">
      <formula>NOT(ISERROR(SEARCH("賃借中",BC453)))</formula>
    </cfRule>
  </conditionalFormatting>
  <conditionalFormatting sqref="BC453">
    <cfRule type="cellIs" dxfId="4277" priority="4698" operator="equal">
      <formula>0</formula>
    </cfRule>
  </conditionalFormatting>
  <conditionalFormatting sqref="Y453 AA453">
    <cfRule type="containsText" dxfId="4276" priority="4696" operator="containsText" text="賃借中">
      <formula>NOT(ISERROR(SEARCH("賃借中",Y453)))</formula>
    </cfRule>
    <cfRule type="containsText" dxfId="4275" priority="4697" operator="containsText" text="保有中">
      <formula>NOT(ISERROR(SEARCH("保有中",Y453)))</formula>
    </cfRule>
  </conditionalFormatting>
  <conditionalFormatting sqref="AC453">
    <cfRule type="containsText" dxfId="4274" priority="4692" operator="containsText" text="申込取消">
      <formula>NOT(ISERROR(SEARCH("申込取消",AC453)))</formula>
    </cfRule>
    <cfRule type="containsText" dxfId="4273" priority="4693" operator="containsText" text="接続契約解除">
      <formula>NOT(ISERROR(SEARCH("接続契約解除",AC453)))</formula>
    </cfRule>
    <cfRule type="containsText" dxfId="4272" priority="4694" operator="containsText" text="【譲渡済】">
      <formula>NOT(ISERROR(SEARCH("【譲渡済】",AC453)))</formula>
    </cfRule>
    <cfRule type="containsText" dxfId="4271" priority="4695" operator="containsText" text="【支払済】">
      <formula>NOT(ISERROR(SEARCH("【支払済】",AC453)))</formula>
    </cfRule>
  </conditionalFormatting>
  <conditionalFormatting sqref="AM454">
    <cfRule type="cellIs" dxfId="4270" priority="4690" operator="greaterThan">
      <formula>0</formula>
    </cfRule>
  </conditionalFormatting>
  <conditionalFormatting sqref="AM454">
    <cfRule type="cellIs" dxfId="4269" priority="4689" operator="greaterThan">
      <formula>0</formula>
    </cfRule>
  </conditionalFormatting>
  <conditionalFormatting sqref="W454">
    <cfRule type="cellIs" dxfId="4268" priority="4688" operator="lessThan">
      <formula>5000001</formula>
    </cfRule>
  </conditionalFormatting>
  <conditionalFormatting sqref="BC454">
    <cfRule type="containsText" dxfId="4267" priority="4687" operator="containsText" text="保有中">
      <formula>NOT(ISERROR(SEARCH("保有中",BC454)))</formula>
    </cfRule>
  </conditionalFormatting>
  <conditionalFormatting sqref="AN454">
    <cfRule type="cellIs" dxfId="4266" priority="4686" operator="greaterThan">
      <formula>0</formula>
    </cfRule>
  </conditionalFormatting>
  <conditionalFormatting sqref="BD454">
    <cfRule type="cellIs" dxfId="4265" priority="4671" operator="equal">
      <formula>0</formula>
    </cfRule>
    <cfRule type="containsText" dxfId="4264" priority="4683" operator="containsText" text="接続契約解除">
      <formula>NOT(ISERROR(SEARCH("接続契約解除",BD454)))</formula>
    </cfRule>
    <cfRule type="containsText" dxfId="4263" priority="4684" operator="containsText" text="【譲渡済】">
      <formula>NOT(ISERROR(SEARCH("【譲渡済】",BD454)))</formula>
    </cfRule>
    <cfRule type="containsText" dxfId="4262" priority="4685" operator="containsText" text="【支払済】">
      <formula>NOT(ISERROR(SEARCH("【支払済】",BD454)))</formula>
    </cfRule>
  </conditionalFormatting>
  <conditionalFormatting sqref="AH454 AE454">
    <cfRule type="cellIs" dxfId="4261" priority="4680" operator="equal">
      <formula>0</formula>
    </cfRule>
    <cfRule type="containsText" dxfId="4260" priority="4681" operator="containsText" text="””">
      <formula>NOT(ISERROR(SEARCH("""""",AE454)))</formula>
    </cfRule>
    <cfRule type="cellIs" dxfId="4259" priority="4682" operator="lessThan">
      <formula>42583</formula>
    </cfRule>
  </conditionalFormatting>
  <conditionalFormatting sqref="BC454">
    <cfRule type="containsText" dxfId="4258" priority="4679" operator="containsText" text="賃借中">
      <formula>NOT(ISERROR(SEARCH("賃借中",BC454)))</formula>
    </cfRule>
  </conditionalFormatting>
  <conditionalFormatting sqref="BC454">
    <cfRule type="cellIs" dxfId="4257" priority="4678" operator="equal">
      <formula>0</formula>
    </cfRule>
  </conditionalFormatting>
  <conditionalFormatting sqref="Y454 AA454">
    <cfRule type="containsText" dxfId="4256" priority="4676" operator="containsText" text="賃借中">
      <formula>NOT(ISERROR(SEARCH("賃借中",Y454)))</formula>
    </cfRule>
    <cfRule type="containsText" dxfId="4255" priority="4677" operator="containsText" text="保有中">
      <formula>NOT(ISERROR(SEARCH("保有中",Y454)))</formula>
    </cfRule>
  </conditionalFormatting>
  <conditionalFormatting sqref="AC454">
    <cfRule type="containsText" dxfId="4254" priority="4672" operator="containsText" text="申込取消">
      <formula>NOT(ISERROR(SEARCH("申込取消",AC454)))</formula>
    </cfRule>
    <cfRule type="containsText" dxfId="4253" priority="4673" operator="containsText" text="接続契約解除">
      <formula>NOT(ISERROR(SEARCH("接続契約解除",AC454)))</formula>
    </cfRule>
    <cfRule type="containsText" dxfId="4252" priority="4674" operator="containsText" text="【譲渡済】">
      <formula>NOT(ISERROR(SEARCH("【譲渡済】",AC454)))</formula>
    </cfRule>
    <cfRule type="containsText" dxfId="4251" priority="4675" operator="containsText" text="【支払済】">
      <formula>NOT(ISERROR(SEARCH("【支払済】",AC454)))</formula>
    </cfRule>
  </conditionalFormatting>
  <conditionalFormatting sqref="AM949">
    <cfRule type="cellIs" dxfId="4250" priority="4670" operator="greaterThan">
      <formula>0</formula>
    </cfRule>
  </conditionalFormatting>
  <conditionalFormatting sqref="W949">
    <cfRule type="cellIs" dxfId="4249" priority="4669" operator="lessThan">
      <formula>5000001</formula>
    </cfRule>
  </conditionalFormatting>
  <conditionalFormatting sqref="AN949">
    <cfRule type="cellIs" dxfId="4248" priority="4668" operator="greaterThan">
      <formula>0</formula>
    </cfRule>
  </conditionalFormatting>
  <conditionalFormatting sqref="BD949">
    <cfRule type="cellIs" dxfId="4247" priority="4652" operator="equal">
      <formula>0</formula>
    </cfRule>
    <cfRule type="containsText" dxfId="4246" priority="4665" operator="containsText" text="接続契約解除">
      <formula>NOT(ISERROR(SEARCH("接続契約解除",BD949)))</formula>
    </cfRule>
    <cfRule type="containsText" dxfId="4245" priority="4666" operator="containsText" text="【譲渡済】">
      <formula>NOT(ISERROR(SEARCH("【譲渡済】",BD949)))</formula>
    </cfRule>
    <cfRule type="containsText" dxfId="4244" priority="4667" operator="containsText" text="【支払済】">
      <formula>NOT(ISERROR(SEARCH("【支払済】",BD949)))</formula>
    </cfRule>
  </conditionalFormatting>
  <conditionalFormatting sqref="AE949 AH949">
    <cfRule type="cellIs" dxfId="4243" priority="4662" operator="equal">
      <formula>0</formula>
    </cfRule>
    <cfRule type="containsText" dxfId="4242" priority="4663" operator="containsText" text="””">
      <formula>NOT(ISERROR(SEARCH("""""",AE949)))</formula>
    </cfRule>
    <cfRule type="cellIs" dxfId="4241" priority="4664" operator="lessThan">
      <formula>42583</formula>
    </cfRule>
  </conditionalFormatting>
  <conditionalFormatting sqref="BC949">
    <cfRule type="containsText" dxfId="4240" priority="4661" operator="containsText" text="保有中">
      <formula>NOT(ISERROR(SEARCH("保有中",BC949)))</formula>
    </cfRule>
  </conditionalFormatting>
  <conditionalFormatting sqref="BC949">
    <cfRule type="containsText" dxfId="4239" priority="4660" operator="containsText" text="賃借中">
      <formula>NOT(ISERROR(SEARCH("賃借中",BC949)))</formula>
    </cfRule>
  </conditionalFormatting>
  <conditionalFormatting sqref="BC949">
    <cfRule type="cellIs" dxfId="4238" priority="4659" operator="equal">
      <formula>0</formula>
    </cfRule>
  </conditionalFormatting>
  <conditionalFormatting sqref="Y949">
    <cfRule type="containsText" dxfId="4237" priority="4657" operator="containsText" text="賃借中">
      <formula>NOT(ISERROR(SEARCH("賃借中",Y949)))</formula>
    </cfRule>
    <cfRule type="containsText" dxfId="4236" priority="4658" operator="containsText" text="保有中">
      <formula>NOT(ISERROR(SEARCH("保有中",Y949)))</formula>
    </cfRule>
  </conditionalFormatting>
  <conditionalFormatting sqref="AC949">
    <cfRule type="containsText" dxfId="4235" priority="4653" operator="containsText" text="申込取消">
      <formula>NOT(ISERROR(SEARCH("申込取消",AC949)))</formula>
    </cfRule>
    <cfRule type="containsText" dxfId="4234" priority="4654" operator="containsText" text="接続契約解除">
      <formula>NOT(ISERROR(SEARCH("接続契約解除",AC949)))</formula>
    </cfRule>
    <cfRule type="containsText" dxfId="4233" priority="4655" operator="containsText" text="【譲渡済】">
      <formula>NOT(ISERROR(SEARCH("【譲渡済】",AC949)))</formula>
    </cfRule>
    <cfRule type="containsText" dxfId="4232" priority="4656" operator="containsText" text="【支払済】">
      <formula>NOT(ISERROR(SEARCH("【支払済】",AC949)))</formula>
    </cfRule>
  </conditionalFormatting>
  <conditionalFormatting sqref="AM398">
    <cfRule type="cellIs" dxfId="4231" priority="4651" operator="greaterThan">
      <formula>0</formula>
    </cfRule>
  </conditionalFormatting>
  <conditionalFormatting sqref="W398:X398">
    <cfRule type="cellIs" dxfId="4230" priority="4650" operator="lessThan">
      <formula>5000001</formula>
    </cfRule>
  </conditionalFormatting>
  <conditionalFormatting sqref="BC398">
    <cfRule type="containsText" dxfId="4229" priority="4649" operator="containsText" text="保有中">
      <formula>NOT(ISERROR(SEARCH("保有中",BC398)))</formula>
    </cfRule>
  </conditionalFormatting>
  <conditionalFormatting sqref="AN398">
    <cfRule type="cellIs" dxfId="4228" priority="4648" operator="greaterThan">
      <formula>0</formula>
    </cfRule>
  </conditionalFormatting>
  <conditionalFormatting sqref="BD398">
    <cfRule type="cellIs" dxfId="4227" priority="4633" operator="equal">
      <formula>0</formula>
    </cfRule>
    <cfRule type="containsText" dxfId="4226" priority="4645" operator="containsText" text="接続契約解除">
      <formula>NOT(ISERROR(SEARCH("接続契約解除",BD398)))</formula>
    </cfRule>
    <cfRule type="containsText" dxfId="4225" priority="4646" operator="containsText" text="【譲渡済】">
      <formula>NOT(ISERROR(SEARCH("【譲渡済】",BD398)))</formula>
    </cfRule>
    <cfRule type="containsText" dxfId="4224" priority="4647" operator="containsText" text="【支払済】">
      <formula>NOT(ISERROR(SEARCH("【支払済】",BD398)))</formula>
    </cfRule>
  </conditionalFormatting>
  <conditionalFormatting sqref="AH398 AE398">
    <cfRule type="cellIs" dxfId="4223" priority="4642" operator="equal">
      <formula>0</formula>
    </cfRule>
    <cfRule type="containsText" dxfId="4222" priority="4643" operator="containsText" text="””">
      <formula>NOT(ISERROR(SEARCH("""""",AE398)))</formula>
    </cfRule>
    <cfRule type="cellIs" dxfId="4221" priority="4644" operator="lessThan">
      <formula>42583</formula>
    </cfRule>
  </conditionalFormatting>
  <conditionalFormatting sqref="BC398">
    <cfRule type="containsText" dxfId="4220" priority="4641" operator="containsText" text="賃借中">
      <formula>NOT(ISERROR(SEARCH("賃借中",BC398)))</formula>
    </cfRule>
  </conditionalFormatting>
  <conditionalFormatting sqref="BC398">
    <cfRule type="cellIs" dxfId="4219" priority="4640" operator="equal">
      <formula>0</formula>
    </cfRule>
  </conditionalFormatting>
  <conditionalFormatting sqref="Y398">
    <cfRule type="containsText" dxfId="4218" priority="4638" operator="containsText" text="賃借中">
      <formula>NOT(ISERROR(SEARCH("賃借中",Y398)))</formula>
    </cfRule>
    <cfRule type="containsText" dxfId="4217" priority="4639" operator="containsText" text="保有中">
      <formula>NOT(ISERROR(SEARCH("保有中",Y398)))</formula>
    </cfRule>
  </conditionalFormatting>
  <conditionalFormatting sqref="AC398 AC414 AC417 AC420 AC423:AC425 AC429 AC437 AC439 AC447:AC448 AC475:AC476 AC481 AC486 AC490 AC492 AC534 AC590 AC620:AC625 AC648:AC651 AC653:AC656 AC658:AC662 AC665:AC667 AC669 AC671 AC760 AC762 AC795 AC821 AC825 AC827 AC831:AC833 AC835 AC864 AC880 AC890:AC891 AC921:AC924 AC944:AC946 AC951 AC980 AC985:AC986 AC995 AC1002 AC1004 AC1008 AC1023:AC1026 AC1034 AC1043 AC1063 AC1101:AC1103 AC1107 AC1116 AC1119 AC1124:AC1126 AC1129:AC1130 AC1132:AC1134 AC1163 AC1204:AC1205 AC1219 AC1231:AC1232 AC1234 AC1246:AC1248 AC1250 AC1252 AC1254:AC1257 AC1260 AC1263:AC1264 AC1266:AC1269 AC1273 AC1281 AC1298 AC1300 AC1304:AC1305 AC630:AC638">
    <cfRule type="containsText" dxfId="4216" priority="4634" operator="containsText" text="申込取消">
      <formula>NOT(ISERROR(SEARCH("申込取消",AC398)))</formula>
    </cfRule>
    <cfRule type="containsText" dxfId="4215" priority="4635" operator="containsText" text="接続契約解除">
      <formula>NOT(ISERROR(SEARCH("接続契約解除",AC398)))</formula>
    </cfRule>
    <cfRule type="containsText" dxfId="4214" priority="4636" operator="containsText" text="【譲渡済】">
      <formula>NOT(ISERROR(SEARCH("【譲渡済】",AC398)))</formula>
    </cfRule>
    <cfRule type="containsText" dxfId="4213" priority="4637" operator="containsText" text="【支払済】">
      <formula>NOT(ISERROR(SEARCH("【支払済】",AC398)))</formula>
    </cfRule>
  </conditionalFormatting>
  <conditionalFormatting sqref="W418">
    <cfRule type="cellIs" dxfId="4212" priority="4632" operator="lessThan">
      <formula>5000001</formula>
    </cfRule>
  </conditionalFormatting>
  <conditionalFormatting sqref="AD418:AE418">
    <cfRule type="expression" dxfId="4211" priority="4631">
      <formula>$AD$1196&gt;$AE$1196</formula>
    </cfRule>
  </conditionalFormatting>
  <conditionalFormatting sqref="W417">
    <cfRule type="cellIs" dxfId="4210" priority="4630" operator="lessThan">
      <formula>5000001</formula>
    </cfRule>
  </conditionalFormatting>
  <conditionalFormatting sqref="AD417:AE417">
    <cfRule type="expression" dxfId="4209" priority="4629">
      <formula>$AD$1196&gt;$AE$1196</formula>
    </cfRule>
  </conditionalFormatting>
  <conditionalFormatting sqref="X1266">
    <cfRule type="cellIs" dxfId="4208" priority="4628" operator="lessThan">
      <formula>5000001</formula>
    </cfRule>
  </conditionalFormatting>
  <conditionalFormatting sqref="W1266">
    <cfRule type="cellIs" dxfId="4207" priority="4627" operator="lessThan">
      <formula>5000001</formula>
    </cfRule>
  </conditionalFormatting>
  <conditionalFormatting sqref="AE1266">
    <cfRule type="expression" dxfId="4206" priority="4626">
      <formula>$AD$1196&gt;$AE$1196</formula>
    </cfRule>
  </conditionalFormatting>
  <conditionalFormatting sqref="X1268">
    <cfRule type="cellIs" dxfId="4205" priority="4625" operator="lessThan">
      <formula>5000001</formula>
    </cfRule>
  </conditionalFormatting>
  <conditionalFormatting sqref="W1268">
    <cfRule type="cellIs" dxfId="4204" priority="4624" operator="lessThan">
      <formula>5000001</formula>
    </cfRule>
  </conditionalFormatting>
  <conditionalFormatting sqref="AE1268">
    <cfRule type="expression" dxfId="4203" priority="4623">
      <formula>$AD$1196&gt;$AE$1196</formula>
    </cfRule>
  </conditionalFormatting>
  <conditionalFormatting sqref="AM406">
    <cfRule type="cellIs" dxfId="4202" priority="4622" operator="greaterThan">
      <formula>0</formula>
    </cfRule>
  </conditionalFormatting>
  <conditionalFormatting sqref="W406:X406">
    <cfRule type="cellIs" dxfId="4201" priority="4621" operator="lessThan">
      <formula>5000001</formula>
    </cfRule>
  </conditionalFormatting>
  <conditionalFormatting sqref="BC406">
    <cfRule type="containsText" dxfId="4200" priority="4620" operator="containsText" text="保有中">
      <formula>NOT(ISERROR(SEARCH("保有中",BC406)))</formula>
    </cfRule>
  </conditionalFormatting>
  <conditionalFormatting sqref="AN406">
    <cfRule type="cellIs" dxfId="4199" priority="4619" operator="greaterThan">
      <formula>0</formula>
    </cfRule>
  </conditionalFormatting>
  <conditionalFormatting sqref="BD406">
    <cfRule type="cellIs" dxfId="4198" priority="4604" operator="equal">
      <formula>0</formula>
    </cfRule>
    <cfRule type="containsText" dxfId="4197" priority="4616" operator="containsText" text="接続契約解除">
      <formula>NOT(ISERROR(SEARCH("接続契約解除",BD406)))</formula>
    </cfRule>
    <cfRule type="containsText" dxfId="4196" priority="4617" operator="containsText" text="【譲渡済】">
      <formula>NOT(ISERROR(SEARCH("【譲渡済】",BD406)))</formula>
    </cfRule>
    <cfRule type="containsText" dxfId="4195" priority="4618" operator="containsText" text="【支払済】">
      <formula>NOT(ISERROR(SEARCH("【支払済】",BD406)))</formula>
    </cfRule>
  </conditionalFormatting>
  <conditionalFormatting sqref="AE406 AH406">
    <cfRule type="cellIs" dxfId="4194" priority="4613" operator="equal">
      <formula>0</formula>
    </cfRule>
    <cfRule type="containsText" dxfId="4193" priority="4614" operator="containsText" text="””">
      <formula>NOT(ISERROR(SEARCH("""""",AE406)))</formula>
    </cfRule>
    <cfRule type="cellIs" dxfId="4192" priority="4615" operator="lessThan">
      <formula>42583</formula>
    </cfRule>
  </conditionalFormatting>
  <conditionalFormatting sqref="BC406">
    <cfRule type="containsText" dxfId="4191" priority="4612" operator="containsText" text="賃借中">
      <formula>NOT(ISERROR(SEARCH("賃借中",BC406)))</formula>
    </cfRule>
  </conditionalFormatting>
  <conditionalFormatting sqref="BC406">
    <cfRule type="cellIs" dxfId="4190" priority="4611" operator="equal">
      <formula>0</formula>
    </cfRule>
  </conditionalFormatting>
  <conditionalFormatting sqref="Y406:AB406">
    <cfRule type="containsText" dxfId="4189" priority="4609" operator="containsText" text="賃借中">
      <formula>NOT(ISERROR(SEARCH("賃借中",Y406)))</formula>
    </cfRule>
    <cfRule type="containsText" dxfId="4188" priority="4610" operator="containsText" text="保有中">
      <formula>NOT(ISERROR(SEARCH("保有中",Y406)))</formula>
    </cfRule>
  </conditionalFormatting>
  <conditionalFormatting sqref="AC406">
    <cfRule type="containsText" dxfId="4187" priority="4605" operator="containsText" text="申込取消">
      <formula>NOT(ISERROR(SEARCH("申込取消",AC406)))</formula>
    </cfRule>
    <cfRule type="containsText" dxfId="4186" priority="4606" operator="containsText" text="接続契約解除">
      <formula>NOT(ISERROR(SEARCH("接続契約解除",AC406)))</formula>
    </cfRule>
    <cfRule type="containsText" dxfId="4185" priority="4607" operator="containsText" text="【譲渡済】">
      <formula>NOT(ISERROR(SEARCH("【譲渡済】",AC406)))</formula>
    </cfRule>
    <cfRule type="containsText" dxfId="4184" priority="4608" operator="containsText" text="【支払済】">
      <formula>NOT(ISERROR(SEARCH("【支払済】",AC406)))</formula>
    </cfRule>
  </conditionalFormatting>
  <conditionalFormatting sqref="AM413">
    <cfRule type="cellIs" dxfId="4183" priority="4603" operator="greaterThan">
      <formula>0</formula>
    </cfRule>
  </conditionalFormatting>
  <conditionalFormatting sqref="W413">
    <cfRule type="cellIs" dxfId="4182" priority="4602" operator="lessThan">
      <formula>5000001</formula>
    </cfRule>
  </conditionalFormatting>
  <conditionalFormatting sqref="BC413">
    <cfRule type="containsText" dxfId="4181" priority="4601" operator="containsText" text="保有中">
      <formula>NOT(ISERROR(SEARCH("保有中",BC413)))</formula>
    </cfRule>
  </conditionalFormatting>
  <conditionalFormatting sqref="AN413">
    <cfRule type="cellIs" dxfId="4180" priority="4600" operator="greaterThan">
      <formula>0</formula>
    </cfRule>
  </conditionalFormatting>
  <conditionalFormatting sqref="BD413">
    <cfRule type="cellIs" dxfId="4179" priority="4585" operator="equal">
      <formula>0</formula>
    </cfRule>
    <cfRule type="containsText" dxfId="4178" priority="4597" operator="containsText" text="接続契約解除">
      <formula>NOT(ISERROR(SEARCH("接続契約解除",BD413)))</formula>
    </cfRule>
    <cfRule type="containsText" dxfId="4177" priority="4598" operator="containsText" text="【譲渡済】">
      <formula>NOT(ISERROR(SEARCH("【譲渡済】",BD413)))</formula>
    </cfRule>
    <cfRule type="containsText" dxfId="4176" priority="4599" operator="containsText" text="【支払済】">
      <formula>NOT(ISERROR(SEARCH("【支払済】",BD413)))</formula>
    </cfRule>
  </conditionalFormatting>
  <conditionalFormatting sqref="AH413">
    <cfRule type="cellIs" dxfId="4175" priority="4594" operator="equal">
      <formula>0</formula>
    </cfRule>
    <cfRule type="containsText" dxfId="4174" priority="4595" operator="containsText" text="””">
      <formula>NOT(ISERROR(SEARCH("""""",AH413)))</formula>
    </cfRule>
    <cfRule type="cellIs" dxfId="4173" priority="4596" operator="lessThan">
      <formula>42583</formula>
    </cfRule>
  </conditionalFormatting>
  <conditionalFormatting sqref="BC413">
    <cfRule type="containsText" dxfId="4172" priority="4593" operator="containsText" text="賃借中">
      <formula>NOT(ISERROR(SEARCH("賃借中",BC413)))</formula>
    </cfRule>
  </conditionalFormatting>
  <conditionalFormatting sqref="BC413">
    <cfRule type="cellIs" dxfId="4171" priority="4592" operator="equal">
      <formula>0</formula>
    </cfRule>
  </conditionalFormatting>
  <conditionalFormatting sqref="Y413">
    <cfRule type="containsText" dxfId="4170" priority="4590" operator="containsText" text="賃借中">
      <formula>NOT(ISERROR(SEARCH("賃借中",Y413)))</formula>
    </cfRule>
    <cfRule type="containsText" dxfId="4169" priority="4591" operator="containsText" text="保有中">
      <formula>NOT(ISERROR(SEARCH("保有中",Y413)))</formula>
    </cfRule>
  </conditionalFormatting>
  <conditionalFormatting sqref="AM412">
    <cfRule type="cellIs" dxfId="4168" priority="4584" operator="greaterThan">
      <formula>0</formula>
    </cfRule>
  </conditionalFormatting>
  <conditionalFormatting sqref="W412:X412 X414 X416 X418 X420">
    <cfRule type="cellIs" dxfId="4167" priority="4583" operator="lessThan">
      <formula>5000001</formula>
    </cfRule>
  </conditionalFormatting>
  <conditionalFormatting sqref="BC412">
    <cfRule type="containsText" dxfId="4166" priority="4582" operator="containsText" text="保有中">
      <formula>NOT(ISERROR(SEARCH("保有中",BC412)))</formula>
    </cfRule>
  </conditionalFormatting>
  <conditionalFormatting sqref="AN412">
    <cfRule type="cellIs" dxfId="4165" priority="4581" operator="greaterThan">
      <formula>0</formula>
    </cfRule>
  </conditionalFormatting>
  <conditionalFormatting sqref="BD412">
    <cfRule type="cellIs" dxfId="4164" priority="4566" operator="equal">
      <formula>0</formula>
    </cfRule>
    <cfRule type="containsText" dxfId="4163" priority="4578" operator="containsText" text="接続契約解除">
      <formula>NOT(ISERROR(SEARCH("接続契約解除",BD412)))</formula>
    </cfRule>
    <cfRule type="containsText" dxfId="4162" priority="4579" operator="containsText" text="【譲渡済】">
      <formula>NOT(ISERROR(SEARCH("【譲渡済】",BD412)))</formula>
    </cfRule>
    <cfRule type="containsText" dxfId="4161" priority="4580" operator="containsText" text="【支払済】">
      <formula>NOT(ISERROR(SEARCH("【支払済】",BD412)))</formula>
    </cfRule>
  </conditionalFormatting>
  <conditionalFormatting sqref="AH412 AE412">
    <cfRule type="cellIs" dxfId="4160" priority="4575" operator="equal">
      <formula>0</formula>
    </cfRule>
    <cfRule type="containsText" dxfId="4159" priority="4576" operator="containsText" text="””">
      <formula>NOT(ISERROR(SEARCH("""""",AE412)))</formula>
    </cfRule>
    <cfRule type="cellIs" dxfId="4158" priority="4577" operator="lessThan">
      <formula>42583</formula>
    </cfRule>
  </conditionalFormatting>
  <conditionalFormatting sqref="BC412">
    <cfRule type="containsText" dxfId="4157" priority="4574" operator="containsText" text="賃借中">
      <formula>NOT(ISERROR(SEARCH("賃借中",BC412)))</formula>
    </cfRule>
  </conditionalFormatting>
  <conditionalFormatting sqref="BC412">
    <cfRule type="cellIs" dxfId="4156" priority="4573" operator="equal">
      <formula>0</formula>
    </cfRule>
  </conditionalFormatting>
  <conditionalFormatting sqref="Y412">
    <cfRule type="containsText" dxfId="4155" priority="4571" operator="containsText" text="賃借中">
      <formula>NOT(ISERROR(SEARCH("賃借中",Y412)))</formula>
    </cfRule>
    <cfRule type="containsText" dxfId="4154" priority="4572" operator="containsText" text="保有中">
      <formula>NOT(ISERROR(SEARCH("保有中",Y412)))</formula>
    </cfRule>
  </conditionalFormatting>
  <conditionalFormatting sqref="AC412">
    <cfRule type="containsText" dxfId="4153" priority="4567" operator="containsText" text="申込取消">
      <formula>NOT(ISERROR(SEARCH("申込取消",AC412)))</formula>
    </cfRule>
    <cfRule type="containsText" dxfId="4152" priority="4568" operator="containsText" text="接続契約解除">
      <formula>NOT(ISERROR(SEARCH("接続契約解除",AC412)))</formula>
    </cfRule>
    <cfRule type="containsText" dxfId="4151" priority="4569" operator="containsText" text="【譲渡済】">
      <formula>NOT(ISERROR(SEARCH("【譲渡済】",AC412)))</formula>
    </cfRule>
    <cfRule type="containsText" dxfId="4150" priority="4570" operator="containsText" text="【支払済】">
      <formula>NOT(ISERROR(SEARCH("【支払済】",AC412)))</formula>
    </cfRule>
  </conditionalFormatting>
  <conditionalFormatting sqref="AE413">
    <cfRule type="cellIs" dxfId="4149" priority="4563" operator="equal">
      <formula>0</formula>
    </cfRule>
    <cfRule type="containsText" dxfId="4148" priority="4564" operator="containsText" text="””">
      <formula>NOT(ISERROR(SEARCH("""""",AE413)))</formula>
    </cfRule>
    <cfRule type="cellIs" dxfId="4147" priority="4565" operator="lessThan">
      <formula>42583</formula>
    </cfRule>
  </conditionalFormatting>
  <conditionalFormatting sqref="AC413">
    <cfRule type="containsText" dxfId="4146" priority="4559" operator="containsText" text="申込取消">
      <formula>NOT(ISERROR(SEARCH("申込取消",AC413)))</formula>
    </cfRule>
    <cfRule type="containsText" dxfId="4145" priority="4560" operator="containsText" text="接続契約解除">
      <formula>NOT(ISERROR(SEARCH("接続契約解除",AC413)))</formula>
    </cfRule>
    <cfRule type="containsText" dxfId="4144" priority="4561" operator="containsText" text="【譲渡済】">
      <formula>NOT(ISERROR(SEARCH("【譲渡済】",AC413)))</formula>
    </cfRule>
    <cfRule type="containsText" dxfId="4143" priority="4562" operator="containsText" text="【支払済】">
      <formula>NOT(ISERROR(SEARCH("【支払済】",AC413)))</formula>
    </cfRule>
  </conditionalFormatting>
  <conditionalFormatting sqref="X411">
    <cfRule type="cellIs" dxfId="4142" priority="4558" operator="lessThan">
      <formula>5000001</formula>
    </cfRule>
  </conditionalFormatting>
  <conditionalFormatting sqref="AM400">
    <cfRule type="cellIs" dxfId="4141" priority="4537" operator="greaterThan">
      <formula>0</formula>
    </cfRule>
  </conditionalFormatting>
  <conditionalFormatting sqref="W400">
    <cfRule type="cellIs" dxfId="4140" priority="4536" operator="lessThan">
      <formula>5000001</formula>
    </cfRule>
  </conditionalFormatting>
  <conditionalFormatting sqref="BC400">
    <cfRule type="containsText" dxfId="4139" priority="4535" operator="containsText" text="保有中">
      <formula>NOT(ISERROR(SEARCH("保有中",BC400)))</formula>
    </cfRule>
  </conditionalFormatting>
  <conditionalFormatting sqref="AN400">
    <cfRule type="cellIs" dxfId="4138" priority="4534" operator="greaterThan">
      <formula>0</formula>
    </cfRule>
  </conditionalFormatting>
  <conditionalFormatting sqref="BD400">
    <cfRule type="cellIs" dxfId="4137" priority="4519" operator="equal">
      <formula>0</formula>
    </cfRule>
    <cfRule type="containsText" dxfId="4136" priority="4531" operator="containsText" text="接続契約解除">
      <formula>NOT(ISERROR(SEARCH("接続契約解除",BD400)))</formula>
    </cfRule>
    <cfRule type="containsText" dxfId="4135" priority="4532" operator="containsText" text="【譲渡済】">
      <formula>NOT(ISERROR(SEARCH("【譲渡済】",BD400)))</formula>
    </cfRule>
    <cfRule type="containsText" dxfId="4134" priority="4533" operator="containsText" text="【支払済】">
      <formula>NOT(ISERROR(SEARCH("【支払済】",BD400)))</formula>
    </cfRule>
  </conditionalFormatting>
  <conditionalFormatting sqref="AE400 AH400">
    <cfRule type="cellIs" dxfId="4133" priority="4528" operator="equal">
      <formula>0</formula>
    </cfRule>
    <cfRule type="containsText" dxfId="4132" priority="4529" operator="containsText" text="””">
      <formula>NOT(ISERROR(SEARCH("""""",AE400)))</formula>
    </cfRule>
    <cfRule type="cellIs" dxfId="4131" priority="4530" operator="lessThan">
      <formula>42583</formula>
    </cfRule>
  </conditionalFormatting>
  <conditionalFormatting sqref="BC400">
    <cfRule type="containsText" dxfId="4130" priority="4527" operator="containsText" text="賃借中">
      <formula>NOT(ISERROR(SEARCH("賃借中",BC400)))</formula>
    </cfRule>
  </conditionalFormatting>
  <conditionalFormatting sqref="BC400">
    <cfRule type="cellIs" dxfId="4129" priority="4526" operator="equal">
      <formula>0</formula>
    </cfRule>
  </conditionalFormatting>
  <conditionalFormatting sqref="Y400:AB400 Z401:AB404">
    <cfRule type="containsText" dxfId="4128" priority="4524" operator="containsText" text="賃借中">
      <formula>NOT(ISERROR(SEARCH("賃借中",Y400)))</formula>
    </cfRule>
    <cfRule type="containsText" dxfId="4127" priority="4525" operator="containsText" text="保有中">
      <formula>NOT(ISERROR(SEARCH("保有中",Y400)))</formula>
    </cfRule>
  </conditionalFormatting>
  <conditionalFormatting sqref="AC400">
    <cfRule type="containsText" dxfId="4126" priority="4520" operator="containsText" text="申込取消">
      <formula>NOT(ISERROR(SEARCH("申込取消",AC400)))</formula>
    </cfRule>
    <cfRule type="containsText" dxfId="4125" priority="4521" operator="containsText" text="接続契約解除">
      <formula>NOT(ISERROR(SEARCH("接続契約解除",AC400)))</formula>
    </cfRule>
    <cfRule type="containsText" dxfId="4124" priority="4522" operator="containsText" text="【譲渡済】">
      <formula>NOT(ISERROR(SEARCH("【譲渡済】",AC400)))</formula>
    </cfRule>
    <cfRule type="containsText" dxfId="4123" priority="4523" operator="containsText" text="【支払済】">
      <formula>NOT(ISERROR(SEARCH("【支払済】",AC400)))</formula>
    </cfRule>
  </conditionalFormatting>
  <conditionalFormatting sqref="AM401">
    <cfRule type="cellIs" dxfId="4122" priority="4518" operator="greaterThan">
      <formula>0</formula>
    </cfRule>
  </conditionalFormatting>
  <conditionalFormatting sqref="W401">
    <cfRule type="cellIs" dxfId="4121" priority="4517" operator="lessThan">
      <formula>5000001</formula>
    </cfRule>
  </conditionalFormatting>
  <conditionalFormatting sqref="BC401">
    <cfRule type="containsText" dxfId="4120" priority="4516" operator="containsText" text="保有中">
      <formula>NOT(ISERROR(SEARCH("保有中",BC401)))</formula>
    </cfRule>
  </conditionalFormatting>
  <conditionalFormatting sqref="AN401">
    <cfRule type="cellIs" dxfId="4119" priority="4515" operator="greaterThan">
      <formula>0</formula>
    </cfRule>
  </conditionalFormatting>
  <conditionalFormatting sqref="BD401">
    <cfRule type="cellIs" dxfId="4118" priority="4500" operator="equal">
      <formula>0</formula>
    </cfRule>
    <cfRule type="containsText" dxfId="4117" priority="4512" operator="containsText" text="接続契約解除">
      <formula>NOT(ISERROR(SEARCH("接続契約解除",BD401)))</formula>
    </cfRule>
    <cfRule type="containsText" dxfId="4116" priority="4513" operator="containsText" text="【譲渡済】">
      <formula>NOT(ISERROR(SEARCH("【譲渡済】",BD401)))</formula>
    </cfRule>
    <cfRule type="containsText" dxfId="4115" priority="4514" operator="containsText" text="【支払済】">
      <formula>NOT(ISERROR(SEARCH("【支払済】",BD401)))</formula>
    </cfRule>
  </conditionalFormatting>
  <conditionalFormatting sqref="AE401 AH401">
    <cfRule type="cellIs" dxfId="4114" priority="4509" operator="equal">
      <formula>0</formula>
    </cfRule>
    <cfRule type="containsText" dxfId="4113" priority="4510" operator="containsText" text="””">
      <formula>NOT(ISERROR(SEARCH("""""",AE401)))</formula>
    </cfRule>
    <cfRule type="cellIs" dxfId="4112" priority="4511" operator="lessThan">
      <formula>42583</formula>
    </cfRule>
  </conditionalFormatting>
  <conditionalFormatting sqref="BC401">
    <cfRule type="containsText" dxfId="4111" priority="4508" operator="containsText" text="賃借中">
      <formula>NOT(ISERROR(SEARCH("賃借中",BC401)))</formula>
    </cfRule>
  </conditionalFormatting>
  <conditionalFormatting sqref="BC401">
    <cfRule type="cellIs" dxfId="4110" priority="4507" operator="equal">
      <formula>0</formula>
    </cfRule>
  </conditionalFormatting>
  <conditionalFormatting sqref="Y401">
    <cfRule type="containsText" dxfId="4109" priority="4505" operator="containsText" text="賃借中">
      <formula>NOT(ISERROR(SEARCH("賃借中",Y401)))</formula>
    </cfRule>
    <cfRule type="containsText" dxfId="4108" priority="4506" operator="containsText" text="保有中">
      <formula>NOT(ISERROR(SEARCH("保有中",Y401)))</formula>
    </cfRule>
  </conditionalFormatting>
  <conditionalFormatting sqref="AC401">
    <cfRule type="containsText" dxfId="4107" priority="4501" operator="containsText" text="申込取消">
      <formula>NOT(ISERROR(SEARCH("申込取消",AC401)))</formula>
    </cfRule>
    <cfRule type="containsText" dxfId="4106" priority="4502" operator="containsText" text="接続契約解除">
      <formula>NOT(ISERROR(SEARCH("接続契約解除",AC401)))</formula>
    </cfRule>
    <cfRule type="containsText" dxfId="4105" priority="4503" operator="containsText" text="【譲渡済】">
      <formula>NOT(ISERROR(SEARCH("【譲渡済】",AC401)))</formula>
    </cfRule>
    <cfRule type="containsText" dxfId="4104" priority="4504" operator="containsText" text="【支払済】">
      <formula>NOT(ISERROR(SEARCH("【支払済】",AC401)))</formula>
    </cfRule>
  </conditionalFormatting>
  <conditionalFormatting sqref="AC1288">
    <cfRule type="containsText" dxfId="4103" priority="4496" operator="containsText" text="申込取消">
      <formula>NOT(ISERROR(SEARCH("申込取消",AC1288)))</formula>
    </cfRule>
    <cfRule type="containsText" dxfId="4102" priority="4497" operator="containsText" text="接続契約解除">
      <formula>NOT(ISERROR(SEARCH("接続契約解除",AC1288)))</formula>
    </cfRule>
    <cfRule type="containsText" dxfId="4101" priority="4498" operator="containsText" text="【譲渡済】">
      <formula>NOT(ISERROR(SEARCH("【譲渡済】",AC1288)))</formula>
    </cfRule>
    <cfRule type="containsText" dxfId="4100" priority="4499" operator="containsText" text="【支払済】">
      <formula>NOT(ISERROR(SEARCH("【支払済】",AC1288)))</formula>
    </cfRule>
  </conditionalFormatting>
  <conditionalFormatting sqref="AM1288">
    <cfRule type="cellIs" dxfId="4099" priority="4495" operator="greaterThan">
      <formula>0</formula>
    </cfRule>
  </conditionalFormatting>
  <conditionalFormatting sqref="W1288:X1288">
    <cfRule type="cellIs" dxfId="4098" priority="4494" operator="lessThan">
      <formula>5000001</formula>
    </cfRule>
  </conditionalFormatting>
  <conditionalFormatting sqref="BC1288">
    <cfRule type="containsText" dxfId="4097" priority="4493" operator="containsText" text="保有中">
      <formula>NOT(ISERROR(SEARCH("保有中",BC1288)))</formula>
    </cfRule>
  </conditionalFormatting>
  <conditionalFormatting sqref="AN1288">
    <cfRule type="cellIs" dxfId="4096" priority="4492" operator="greaterThan">
      <formula>0</formula>
    </cfRule>
  </conditionalFormatting>
  <conditionalFormatting sqref="BD1288">
    <cfRule type="cellIs" dxfId="4095" priority="4481" operator="equal">
      <formula>0</formula>
    </cfRule>
    <cfRule type="containsText" dxfId="4094" priority="4489" operator="containsText" text="接続契約解除">
      <formula>NOT(ISERROR(SEARCH("接続契約解除",BD1288)))</formula>
    </cfRule>
    <cfRule type="containsText" dxfId="4093" priority="4490" operator="containsText" text="【譲渡済】">
      <formula>NOT(ISERROR(SEARCH("【譲渡済】",BD1288)))</formula>
    </cfRule>
    <cfRule type="containsText" dxfId="4092" priority="4491" operator="containsText" text="【支払済】">
      <formula>NOT(ISERROR(SEARCH("【支払済】",BD1288)))</formula>
    </cfRule>
  </conditionalFormatting>
  <conditionalFormatting sqref="AH1288 AE1288">
    <cfRule type="cellIs" dxfId="4091" priority="4486" operator="equal">
      <formula>0</formula>
    </cfRule>
    <cfRule type="containsText" dxfId="4090" priority="4487" operator="containsText" text="””">
      <formula>NOT(ISERROR(SEARCH("""""",AE1288)))</formula>
    </cfRule>
    <cfRule type="cellIs" dxfId="4089" priority="4488" operator="lessThan">
      <formula>42583</formula>
    </cfRule>
  </conditionalFormatting>
  <conditionalFormatting sqref="BC1288">
    <cfRule type="containsText" dxfId="4088" priority="4485" operator="containsText" text="賃借中">
      <formula>NOT(ISERROR(SEARCH("賃借中",BC1288)))</formula>
    </cfRule>
  </conditionalFormatting>
  <conditionalFormatting sqref="BC1288">
    <cfRule type="cellIs" dxfId="4087" priority="4484" operator="equal">
      <formula>0</formula>
    </cfRule>
  </conditionalFormatting>
  <conditionalFormatting sqref="Y1288:AB1288">
    <cfRule type="containsText" dxfId="4086" priority="4482" operator="containsText" text="賃借中">
      <formula>NOT(ISERROR(SEARCH("賃借中",Y1288)))</formula>
    </cfRule>
    <cfRule type="containsText" dxfId="4085" priority="4483" operator="containsText" text="保有中">
      <formula>NOT(ISERROR(SEARCH("保有中",Y1288)))</formula>
    </cfRule>
  </conditionalFormatting>
  <conditionalFormatting sqref="AC1290">
    <cfRule type="containsText" dxfId="4084" priority="4477" operator="containsText" text="申込取消">
      <formula>NOT(ISERROR(SEARCH("申込取消",AC1290)))</formula>
    </cfRule>
    <cfRule type="containsText" dxfId="4083" priority="4478" operator="containsText" text="接続契約解除">
      <formula>NOT(ISERROR(SEARCH("接続契約解除",AC1290)))</formula>
    </cfRule>
    <cfRule type="containsText" dxfId="4082" priority="4479" operator="containsText" text="【譲渡済】">
      <formula>NOT(ISERROR(SEARCH("【譲渡済】",AC1290)))</formula>
    </cfRule>
    <cfRule type="containsText" dxfId="4081" priority="4480" operator="containsText" text="【支払済】">
      <formula>NOT(ISERROR(SEARCH("【支払済】",AC1290)))</formula>
    </cfRule>
  </conditionalFormatting>
  <conditionalFormatting sqref="AM1290">
    <cfRule type="cellIs" dxfId="4080" priority="4476" operator="greaterThan">
      <formula>0</formula>
    </cfRule>
  </conditionalFormatting>
  <conditionalFormatting sqref="W1290:X1290">
    <cfRule type="cellIs" dxfId="4079" priority="4475" operator="lessThan">
      <formula>5000001</formula>
    </cfRule>
  </conditionalFormatting>
  <conditionalFormatting sqref="BC1290">
    <cfRule type="containsText" dxfId="4078" priority="4474" operator="containsText" text="保有中">
      <formula>NOT(ISERROR(SEARCH("保有中",BC1290)))</formula>
    </cfRule>
  </conditionalFormatting>
  <conditionalFormatting sqref="AN1290">
    <cfRule type="cellIs" dxfId="4077" priority="4473" operator="greaterThan">
      <formula>0</formula>
    </cfRule>
  </conditionalFormatting>
  <conditionalFormatting sqref="BD1290">
    <cfRule type="cellIs" dxfId="4076" priority="4462" operator="equal">
      <formula>0</formula>
    </cfRule>
    <cfRule type="containsText" dxfId="4075" priority="4470" operator="containsText" text="接続契約解除">
      <formula>NOT(ISERROR(SEARCH("接続契約解除",BD1290)))</formula>
    </cfRule>
    <cfRule type="containsText" dxfId="4074" priority="4471" operator="containsText" text="【譲渡済】">
      <formula>NOT(ISERROR(SEARCH("【譲渡済】",BD1290)))</formula>
    </cfRule>
    <cfRule type="containsText" dxfId="4073" priority="4472" operator="containsText" text="【支払済】">
      <formula>NOT(ISERROR(SEARCH("【支払済】",BD1290)))</formula>
    </cfRule>
  </conditionalFormatting>
  <conditionalFormatting sqref="AH1290 AE1290">
    <cfRule type="cellIs" dxfId="4072" priority="4467" operator="equal">
      <formula>0</formula>
    </cfRule>
    <cfRule type="containsText" dxfId="4071" priority="4468" operator="containsText" text="””">
      <formula>NOT(ISERROR(SEARCH("""""",AE1290)))</formula>
    </cfRule>
    <cfRule type="cellIs" dxfId="4070" priority="4469" operator="lessThan">
      <formula>42583</formula>
    </cfRule>
  </conditionalFormatting>
  <conditionalFormatting sqref="BC1290">
    <cfRule type="containsText" dxfId="4069" priority="4466" operator="containsText" text="賃借中">
      <formula>NOT(ISERROR(SEARCH("賃借中",BC1290)))</formula>
    </cfRule>
  </conditionalFormatting>
  <conditionalFormatting sqref="BC1290">
    <cfRule type="cellIs" dxfId="4068" priority="4465" operator="equal">
      <formula>0</formula>
    </cfRule>
  </conditionalFormatting>
  <conditionalFormatting sqref="Y1290">
    <cfRule type="containsText" dxfId="4067" priority="4463" operator="containsText" text="賃借中">
      <formula>NOT(ISERROR(SEARCH("賃借中",Y1290)))</formula>
    </cfRule>
    <cfRule type="containsText" dxfId="4066" priority="4464" operator="containsText" text="保有中">
      <formula>NOT(ISERROR(SEARCH("保有中",Y1290)))</formula>
    </cfRule>
  </conditionalFormatting>
  <conditionalFormatting sqref="AC1291">
    <cfRule type="containsText" dxfId="4065" priority="4458" operator="containsText" text="申込取消">
      <formula>NOT(ISERROR(SEARCH("申込取消",AC1291)))</formula>
    </cfRule>
    <cfRule type="containsText" dxfId="4064" priority="4459" operator="containsText" text="接続契約解除">
      <formula>NOT(ISERROR(SEARCH("接続契約解除",AC1291)))</formula>
    </cfRule>
    <cfRule type="containsText" dxfId="4063" priority="4460" operator="containsText" text="【譲渡済】">
      <formula>NOT(ISERROR(SEARCH("【譲渡済】",AC1291)))</formula>
    </cfRule>
    <cfRule type="containsText" dxfId="4062" priority="4461" operator="containsText" text="【支払済】">
      <formula>NOT(ISERROR(SEARCH("【支払済】",AC1291)))</formula>
    </cfRule>
  </conditionalFormatting>
  <conditionalFormatting sqref="AM1291">
    <cfRule type="cellIs" dxfId="4061" priority="4457" operator="greaterThan">
      <formula>0</formula>
    </cfRule>
  </conditionalFormatting>
  <conditionalFormatting sqref="W1291:X1291">
    <cfRule type="cellIs" dxfId="4060" priority="4456" operator="lessThan">
      <formula>5000001</formula>
    </cfRule>
  </conditionalFormatting>
  <conditionalFormatting sqref="BC1291">
    <cfRule type="containsText" dxfId="4059" priority="4455" operator="containsText" text="保有中">
      <formula>NOT(ISERROR(SEARCH("保有中",BC1291)))</formula>
    </cfRule>
  </conditionalFormatting>
  <conditionalFormatting sqref="AN1291">
    <cfRule type="cellIs" dxfId="4058" priority="4454" operator="greaterThan">
      <formula>0</formula>
    </cfRule>
  </conditionalFormatting>
  <conditionalFormatting sqref="BD1291">
    <cfRule type="cellIs" dxfId="4057" priority="4443" operator="equal">
      <formula>0</formula>
    </cfRule>
    <cfRule type="containsText" dxfId="4056" priority="4451" operator="containsText" text="接続契約解除">
      <formula>NOT(ISERROR(SEARCH("接続契約解除",BD1291)))</formula>
    </cfRule>
    <cfRule type="containsText" dxfId="4055" priority="4452" operator="containsText" text="【譲渡済】">
      <formula>NOT(ISERROR(SEARCH("【譲渡済】",BD1291)))</formula>
    </cfRule>
    <cfRule type="containsText" dxfId="4054" priority="4453" operator="containsText" text="【支払済】">
      <formula>NOT(ISERROR(SEARCH("【支払済】",BD1291)))</formula>
    </cfRule>
  </conditionalFormatting>
  <conditionalFormatting sqref="AH1291 AE1291">
    <cfRule type="cellIs" dxfId="4053" priority="4448" operator="equal">
      <formula>0</formula>
    </cfRule>
    <cfRule type="containsText" dxfId="4052" priority="4449" operator="containsText" text="””">
      <formula>NOT(ISERROR(SEARCH("""""",AE1291)))</formula>
    </cfRule>
    <cfRule type="cellIs" dxfId="4051" priority="4450" operator="lessThan">
      <formula>42583</formula>
    </cfRule>
  </conditionalFormatting>
  <conditionalFormatting sqref="BC1291">
    <cfRule type="containsText" dxfId="4050" priority="4447" operator="containsText" text="賃借中">
      <formula>NOT(ISERROR(SEARCH("賃借中",BC1291)))</formula>
    </cfRule>
  </conditionalFormatting>
  <conditionalFormatting sqref="BC1291">
    <cfRule type="cellIs" dxfId="4049" priority="4446" operator="equal">
      <formula>0</formula>
    </cfRule>
  </conditionalFormatting>
  <conditionalFormatting sqref="AC1292">
    <cfRule type="containsText" dxfId="4048" priority="4439" operator="containsText" text="申込取消">
      <formula>NOT(ISERROR(SEARCH("申込取消",AC1292)))</formula>
    </cfRule>
    <cfRule type="containsText" dxfId="4047" priority="4440" operator="containsText" text="接続契約解除">
      <formula>NOT(ISERROR(SEARCH("接続契約解除",AC1292)))</formula>
    </cfRule>
    <cfRule type="containsText" dxfId="4046" priority="4441" operator="containsText" text="【譲渡済】">
      <formula>NOT(ISERROR(SEARCH("【譲渡済】",AC1292)))</formula>
    </cfRule>
    <cfRule type="containsText" dxfId="4045" priority="4442" operator="containsText" text="【支払済】">
      <formula>NOT(ISERROR(SEARCH("【支払済】",AC1292)))</formula>
    </cfRule>
  </conditionalFormatting>
  <conditionalFormatting sqref="AM1292">
    <cfRule type="cellIs" dxfId="4044" priority="4438" operator="greaterThan">
      <formula>0</formula>
    </cfRule>
  </conditionalFormatting>
  <conditionalFormatting sqref="W1292:X1292">
    <cfRule type="cellIs" dxfId="4043" priority="4437" operator="lessThan">
      <formula>5000001</formula>
    </cfRule>
  </conditionalFormatting>
  <conditionalFormatting sqref="BC1292">
    <cfRule type="containsText" dxfId="4042" priority="4436" operator="containsText" text="保有中">
      <formula>NOT(ISERROR(SEARCH("保有中",BC1292)))</formula>
    </cfRule>
  </conditionalFormatting>
  <conditionalFormatting sqref="AN1292">
    <cfRule type="cellIs" dxfId="4041" priority="4435" operator="greaterThan">
      <formula>0</formula>
    </cfRule>
  </conditionalFormatting>
  <conditionalFormatting sqref="BD1292">
    <cfRule type="cellIs" dxfId="4040" priority="4424" operator="equal">
      <formula>0</formula>
    </cfRule>
    <cfRule type="containsText" dxfId="4039" priority="4432" operator="containsText" text="接続契約解除">
      <formula>NOT(ISERROR(SEARCH("接続契約解除",BD1292)))</formula>
    </cfRule>
    <cfRule type="containsText" dxfId="4038" priority="4433" operator="containsText" text="【譲渡済】">
      <formula>NOT(ISERROR(SEARCH("【譲渡済】",BD1292)))</formula>
    </cfRule>
    <cfRule type="containsText" dxfId="4037" priority="4434" operator="containsText" text="【支払済】">
      <formula>NOT(ISERROR(SEARCH("【支払済】",BD1292)))</formula>
    </cfRule>
  </conditionalFormatting>
  <conditionalFormatting sqref="AH1292 AE1292">
    <cfRule type="cellIs" dxfId="4036" priority="4429" operator="equal">
      <formula>0</formula>
    </cfRule>
    <cfRule type="containsText" dxfId="4035" priority="4430" operator="containsText" text="””">
      <formula>NOT(ISERROR(SEARCH("""""",AE1292)))</formula>
    </cfRule>
    <cfRule type="cellIs" dxfId="4034" priority="4431" operator="lessThan">
      <formula>42583</formula>
    </cfRule>
  </conditionalFormatting>
  <conditionalFormatting sqref="BC1292">
    <cfRule type="containsText" dxfId="4033" priority="4428" operator="containsText" text="賃借中">
      <formula>NOT(ISERROR(SEARCH("賃借中",BC1292)))</formula>
    </cfRule>
  </conditionalFormatting>
  <conditionalFormatting sqref="BC1292">
    <cfRule type="cellIs" dxfId="4032" priority="4427" operator="equal">
      <formula>0</formula>
    </cfRule>
  </conditionalFormatting>
  <conditionalFormatting sqref="Y1292:AB1292">
    <cfRule type="containsText" dxfId="4031" priority="4425" operator="containsText" text="賃借中">
      <formula>NOT(ISERROR(SEARCH("賃借中",Y1292)))</formula>
    </cfRule>
    <cfRule type="containsText" dxfId="4030" priority="4426" operator="containsText" text="保有中">
      <formula>NOT(ISERROR(SEARCH("保有中",Y1292)))</formula>
    </cfRule>
  </conditionalFormatting>
  <conditionalFormatting sqref="AC1289">
    <cfRule type="containsText" dxfId="4029" priority="4420" operator="containsText" text="申込取消">
      <formula>NOT(ISERROR(SEARCH("申込取消",AC1289)))</formula>
    </cfRule>
    <cfRule type="containsText" dxfId="4028" priority="4421" operator="containsText" text="接続契約解除">
      <formula>NOT(ISERROR(SEARCH("接続契約解除",AC1289)))</formula>
    </cfRule>
    <cfRule type="containsText" dxfId="4027" priority="4422" operator="containsText" text="【譲渡済】">
      <formula>NOT(ISERROR(SEARCH("【譲渡済】",AC1289)))</formula>
    </cfRule>
    <cfRule type="containsText" dxfId="4026" priority="4423" operator="containsText" text="【支払済】">
      <formula>NOT(ISERROR(SEARCH("【支払済】",AC1289)))</formula>
    </cfRule>
  </conditionalFormatting>
  <conditionalFormatting sqref="AM1289">
    <cfRule type="cellIs" dxfId="4025" priority="4419" operator="greaterThan">
      <formula>0</formula>
    </cfRule>
  </conditionalFormatting>
  <conditionalFormatting sqref="W1289:X1289">
    <cfRule type="cellIs" dxfId="4024" priority="4418" operator="lessThan">
      <formula>5000001</formula>
    </cfRule>
  </conditionalFormatting>
  <conditionalFormatting sqref="BC1289">
    <cfRule type="containsText" dxfId="4023" priority="4417" operator="containsText" text="保有中">
      <formula>NOT(ISERROR(SEARCH("保有中",BC1289)))</formula>
    </cfRule>
  </conditionalFormatting>
  <conditionalFormatting sqref="AN1289">
    <cfRule type="cellIs" dxfId="4022" priority="4416" operator="greaterThan">
      <formula>0</formula>
    </cfRule>
  </conditionalFormatting>
  <conditionalFormatting sqref="BD1289">
    <cfRule type="cellIs" dxfId="4021" priority="4405" operator="equal">
      <formula>0</formula>
    </cfRule>
    <cfRule type="containsText" dxfId="4020" priority="4413" operator="containsText" text="接続契約解除">
      <formula>NOT(ISERROR(SEARCH("接続契約解除",BD1289)))</formula>
    </cfRule>
    <cfRule type="containsText" dxfId="4019" priority="4414" operator="containsText" text="【譲渡済】">
      <formula>NOT(ISERROR(SEARCH("【譲渡済】",BD1289)))</formula>
    </cfRule>
    <cfRule type="containsText" dxfId="4018" priority="4415" operator="containsText" text="【支払済】">
      <formula>NOT(ISERROR(SEARCH("【支払済】",BD1289)))</formula>
    </cfRule>
  </conditionalFormatting>
  <conditionalFormatting sqref="AH1289 AE1289">
    <cfRule type="cellIs" dxfId="4017" priority="4410" operator="equal">
      <formula>0</formula>
    </cfRule>
    <cfRule type="containsText" dxfId="4016" priority="4411" operator="containsText" text="””">
      <formula>NOT(ISERROR(SEARCH("""""",AE1289)))</formula>
    </cfRule>
    <cfRule type="cellIs" dxfId="4015" priority="4412" operator="lessThan">
      <formula>42583</formula>
    </cfRule>
  </conditionalFormatting>
  <conditionalFormatting sqref="BC1289">
    <cfRule type="containsText" dxfId="4014" priority="4409" operator="containsText" text="賃借中">
      <formula>NOT(ISERROR(SEARCH("賃借中",BC1289)))</formula>
    </cfRule>
  </conditionalFormatting>
  <conditionalFormatting sqref="BC1289">
    <cfRule type="cellIs" dxfId="4013" priority="4408" operator="equal">
      <formula>0</formula>
    </cfRule>
  </conditionalFormatting>
  <conditionalFormatting sqref="Y1289:AB1289 Z1290:AB1290">
    <cfRule type="containsText" dxfId="4012" priority="4406" operator="containsText" text="賃借中">
      <formula>NOT(ISERROR(SEARCH("賃借中",Y1289)))</formula>
    </cfRule>
    <cfRule type="containsText" dxfId="4011" priority="4407" operator="containsText" text="保有中">
      <formula>NOT(ISERROR(SEARCH("保有中",Y1289)))</formula>
    </cfRule>
  </conditionalFormatting>
  <conditionalFormatting sqref="X195">
    <cfRule type="cellIs" dxfId="4010" priority="4385" operator="lessThan">
      <formula>5000001</formula>
    </cfRule>
  </conditionalFormatting>
  <conditionalFormatting sqref="X215">
    <cfRule type="cellIs" dxfId="4009" priority="4384" operator="lessThan">
      <formula>5000001</formula>
    </cfRule>
  </conditionalFormatting>
  <conditionalFormatting sqref="X217:X219">
    <cfRule type="cellIs" dxfId="4008" priority="4383" operator="lessThan">
      <formula>5000001</formula>
    </cfRule>
  </conditionalFormatting>
  <conditionalFormatting sqref="X247:X250">
    <cfRule type="cellIs" dxfId="4007" priority="4382" operator="lessThan">
      <formula>5000001</formula>
    </cfRule>
  </conditionalFormatting>
  <conditionalFormatting sqref="X293">
    <cfRule type="cellIs" dxfId="4006" priority="4381" operator="lessThan">
      <formula>5000001</formula>
    </cfRule>
  </conditionalFormatting>
  <conditionalFormatting sqref="X487:X489">
    <cfRule type="cellIs" dxfId="4005" priority="4379" operator="lessThan">
      <formula>5000001</formula>
    </cfRule>
  </conditionalFormatting>
  <conditionalFormatting sqref="X493:X494">
    <cfRule type="cellIs" dxfId="4004" priority="4378" operator="lessThan">
      <formula>5000001</formula>
    </cfRule>
  </conditionalFormatting>
  <conditionalFormatting sqref="X531:X532">
    <cfRule type="cellIs" dxfId="4003" priority="4375" operator="lessThan">
      <formula>5000001</formula>
    </cfRule>
  </conditionalFormatting>
  <conditionalFormatting sqref="X672">
    <cfRule type="cellIs" dxfId="4002" priority="4373" operator="lessThan">
      <formula>5000001</formula>
    </cfRule>
  </conditionalFormatting>
  <conditionalFormatting sqref="X676:X679">
    <cfRule type="cellIs" dxfId="4001" priority="4372" operator="lessThan">
      <formula>5000001</formula>
    </cfRule>
  </conditionalFormatting>
  <conditionalFormatting sqref="X689:X691">
    <cfRule type="cellIs" dxfId="4000" priority="4371" operator="lessThan">
      <formula>5000001</formula>
    </cfRule>
  </conditionalFormatting>
  <conditionalFormatting sqref="X693:X696">
    <cfRule type="cellIs" dxfId="3999" priority="4370" operator="lessThan">
      <formula>5000001</formula>
    </cfRule>
  </conditionalFormatting>
  <conditionalFormatting sqref="X987:X989">
    <cfRule type="cellIs" dxfId="3998" priority="4369" operator="lessThan">
      <formula>5000001</formula>
    </cfRule>
  </conditionalFormatting>
  <conditionalFormatting sqref="X991:X994">
    <cfRule type="cellIs" dxfId="3997" priority="4368" operator="lessThan">
      <formula>5000001</formula>
    </cfRule>
  </conditionalFormatting>
  <conditionalFormatting sqref="X1044">
    <cfRule type="cellIs" dxfId="3996" priority="4367" operator="lessThan">
      <formula>5000001</formula>
    </cfRule>
  </conditionalFormatting>
  <conditionalFormatting sqref="X1246">
    <cfRule type="cellIs" dxfId="3995" priority="4366" operator="lessThan">
      <formula>5000001</formula>
    </cfRule>
  </conditionalFormatting>
  <conditionalFormatting sqref="AM1185">
    <cfRule type="cellIs" dxfId="3994" priority="4365" operator="greaterThan">
      <formula>0</formula>
    </cfRule>
  </conditionalFormatting>
  <conditionalFormatting sqref="W1185:X1185">
    <cfRule type="cellIs" dxfId="3993" priority="4364" operator="lessThan">
      <formula>5000001</formula>
    </cfRule>
  </conditionalFormatting>
  <conditionalFormatting sqref="BC1185">
    <cfRule type="containsText" dxfId="3992" priority="4363" operator="containsText" text="保有中">
      <formula>NOT(ISERROR(SEARCH("保有中",BC1185)))</formula>
    </cfRule>
  </conditionalFormatting>
  <conditionalFormatting sqref="AN1185">
    <cfRule type="cellIs" dxfId="3991" priority="4362" operator="greaterThan">
      <formula>0</formula>
    </cfRule>
  </conditionalFormatting>
  <conditionalFormatting sqref="BD1185">
    <cfRule type="cellIs" dxfId="3990" priority="4347" operator="equal">
      <formula>0</formula>
    </cfRule>
    <cfRule type="containsText" dxfId="3989" priority="4359" operator="containsText" text="接続契約解除">
      <formula>NOT(ISERROR(SEARCH("接続契約解除",BD1185)))</formula>
    </cfRule>
    <cfRule type="containsText" dxfId="3988" priority="4360" operator="containsText" text="【譲渡済】">
      <formula>NOT(ISERROR(SEARCH("【譲渡済】",BD1185)))</formula>
    </cfRule>
    <cfRule type="containsText" dxfId="3987" priority="4361" operator="containsText" text="【支払済】">
      <formula>NOT(ISERROR(SEARCH("【支払済】",BD1185)))</formula>
    </cfRule>
  </conditionalFormatting>
  <conditionalFormatting sqref="AH1185 AE1185">
    <cfRule type="cellIs" dxfId="3986" priority="4356" operator="equal">
      <formula>0</formula>
    </cfRule>
    <cfRule type="containsText" dxfId="3985" priority="4357" operator="containsText" text="””">
      <formula>NOT(ISERROR(SEARCH("""""",AE1185)))</formula>
    </cfRule>
    <cfRule type="cellIs" dxfId="3984" priority="4358" operator="lessThan">
      <formula>42583</formula>
    </cfRule>
  </conditionalFormatting>
  <conditionalFormatting sqref="BC1185">
    <cfRule type="containsText" dxfId="3983" priority="4355" operator="containsText" text="賃借中">
      <formula>NOT(ISERROR(SEARCH("賃借中",BC1185)))</formula>
    </cfRule>
  </conditionalFormatting>
  <conditionalFormatting sqref="BC1185">
    <cfRule type="cellIs" dxfId="3982" priority="4354" operator="equal">
      <formula>0</formula>
    </cfRule>
  </conditionalFormatting>
  <conditionalFormatting sqref="Y1185">
    <cfRule type="containsText" dxfId="3981" priority="4352" operator="containsText" text="賃借中">
      <formula>NOT(ISERROR(SEARCH("賃借中",Y1185)))</formula>
    </cfRule>
    <cfRule type="containsText" dxfId="3980" priority="4353" operator="containsText" text="保有中">
      <formula>NOT(ISERROR(SEARCH("保有中",Y1185)))</formula>
    </cfRule>
  </conditionalFormatting>
  <conditionalFormatting sqref="AC1185">
    <cfRule type="containsText" dxfId="3979" priority="4348" operator="containsText" text="申込取消">
      <formula>NOT(ISERROR(SEARCH("申込取消",AC1185)))</formula>
    </cfRule>
    <cfRule type="containsText" dxfId="3978" priority="4349" operator="containsText" text="接続契約解除">
      <formula>NOT(ISERROR(SEARCH("接続契約解除",AC1185)))</formula>
    </cfRule>
    <cfRule type="containsText" dxfId="3977" priority="4350" operator="containsText" text="【譲渡済】">
      <formula>NOT(ISERROR(SEARCH("【譲渡済】",AC1185)))</formula>
    </cfRule>
    <cfRule type="containsText" dxfId="3976" priority="4351" operator="containsText" text="【支払済】">
      <formula>NOT(ISERROR(SEARCH("【支払済】",AC1185)))</formula>
    </cfRule>
  </conditionalFormatting>
  <conditionalFormatting sqref="X802">
    <cfRule type="cellIs" dxfId="3975" priority="4345" operator="lessThan">
      <formula>5000001</formula>
    </cfRule>
  </conditionalFormatting>
  <conditionalFormatting sqref="X533">
    <cfRule type="cellIs" dxfId="3974" priority="4344" operator="lessThan">
      <formula>5000001</formula>
    </cfRule>
  </conditionalFormatting>
  <conditionalFormatting sqref="X289">
    <cfRule type="cellIs" dxfId="3973" priority="4343" operator="lessThan">
      <formula>5000001</formula>
    </cfRule>
  </conditionalFormatting>
  <conditionalFormatting sqref="X290">
    <cfRule type="cellIs" dxfId="3972" priority="4342" operator="lessThan">
      <formula>5000001</formula>
    </cfRule>
  </conditionalFormatting>
  <conditionalFormatting sqref="X303">
    <cfRule type="cellIs" dxfId="3971" priority="4341" operator="lessThan">
      <formula>5000001</formula>
    </cfRule>
  </conditionalFormatting>
  <conditionalFormatting sqref="X304">
    <cfRule type="cellIs" dxfId="3970" priority="4340" operator="lessThan">
      <formula>5000001</formula>
    </cfRule>
  </conditionalFormatting>
  <conditionalFormatting sqref="X305">
    <cfRule type="cellIs" dxfId="3969" priority="4339" operator="lessThan">
      <formula>5000001</formula>
    </cfRule>
  </conditionalFormatting>
  <conditionalFormatting sqref="X306">
    <cfRule type="cellIs" dxfId="3968" priority="4338" operator="lessThan">
      <formula>5000001</formula>
    </cfRule>
  </conditionalFormatting>
  <conditionalFormatting sqref="X400">
    <cfRule type="cellIs" dxfId="3967" priority="4337" operator="lessThan">
      <formula>5000001</formula>
    </cfRule>
  </conditionalFormatting>
  <conditionalFormatting sqref="X401">
    <cfRule type="cellIs" dxfId="3966" priority="4336" operator="lessThan">
      <formula>5000001</formula>
    </cfRule>
  </conditionalFormatting>
  <conditionalFormatting sqref="X413 X415 X417 X419 X421">
    <cfRule type="cellIs" dxfId="3965" priority="4335" operator="lessThan">
      <formula>5000001</formula>
    </cfRule>
  </conditionalFormatting>
  <conditionalFormatting sqref="X424">
    <cfRule type="cellIs" dxfId="3964" priority="4334" operator="lessThan">
      <formula>5000001</formula>
    </cfRule>
  </conditionalFormatting>
  <conditionalFormatting sqref="X425">
    <cfRule type="cellIs" dxfId="3963" priority="4333" operator="lessThan">
      <formula>5000001</formula>
    </cfRule>
  </conditionalFormatting>
  <conditionalFormatting sqref="X426">
    <cfRule type="cellIs" dxfId="3962" priority="4332" operator="lessThan">
      <formula>5000001</formula>
    </cfRule>
  </conditionalFormatting>
  <conditionalFormatting sqref="X454">
    <cfRule type="cellIs" dxfId="3961" priority="4331" operator="lessThan">
      <formula>5000001</formula>
    </cfRule>
  </conditionalFormatting>
  <conditionalFormatting sqref="X455">
    <cfRule type="cellIs" dxfId="3960" priority="4330" operator="lessThan">
      <formula>5000001</formula>
    </cfRule>
  </conditionalFormatting>
  <conditionalFormatting sqref="X502">
    <cfRule type="cellIs" dxfId="3959" priority="4329" operator="lessThan">
      <formula>5000001</formula>
    </cfRule>
  </conditionalFormatting>
  <conditionalFormatting sqref="X503">
    <cfRule type="cellIs" dxfId="3958" priority="4328" operator="lessThan">
      <formula>5000001</formula>
    </cfRule>
  </conditionalFormatting>
  <conditionalFormatting sqref="X507">
    <cfRule type="cellIs" dxfId="3957" priority="4327" operator="lessThan">
      <formula>5000001</formula>
    </cfRule>
  </conditionalFormatting>
  <conditionalFormatting sqref="X541">
    <cfRule type="cellIs" dxfId="3956" priority="4326" operator="lessThan">
      <formula>5000001</formula>
    </cfRule>
  </conditionalFormatting>
  <conditionalFormatting sqref="X563">
    <cfRule type="cellIs" dxfId="3955" priority="4325" operator="lessThan">
      <formula>5000001</formula>
    </cfRule>
  </conditionalFormatting>
  <conditionalFormatting sqref="X562">
    <cfRule type="cellIs" dxfId="3954" priority="4324" operator="lessThan">
      <formula>5000001</formula>
    </cfRule>
  </conditionalFormatting>
  <conditionalFormatting sqref="X574">
    <cfRule type="cellIs" dxfId="3953" priority="4323" operator="lessThan">
      <formula>5000001</formula>
    </cfRule>
  </conditionalFormatting>
  <conditionalFormatting sqref="X124">
    <cfRule type="cellIs" dxfId="3952" priority="4322" operator="lessThan">
      <formula>5000001</formula>
    </cfRule>
  </conditionalFormatting>
  <conditionalFormatting sqref="X1077">
    <cfRule type="cellIs" dxfId="3951" priority="4321" operator="lessThan">
      <formula>5000001</formula>
    </cfRule>
  </conditionalFormatting>
  <conditionalFormatting sqref="AC196">
    <cfRule type="containsText" dxfId="3950" priority="4317" operator="containsText" text="申込取消">
      <formula>NOT(ISERROR(SEARCH("申込取消",AC196)))</formula>
    </cfRule>
    <cfRule type="containsText" dxfId="3949" priority="4318" operator="containsText" text="接続契約解除">
      <formula>NOT(ISERROR(SEARCH("接続契約解除",AC196)))</formula>
    </cfRule>
    <cfRule type="containsText" dxfId="3948" priority="4319" operator="containsText" text="【譲渡済】">
      <formula>NOT(ISERROR(SEARCH("【譲渡済】",AC196)))</formula>
    </cfRule>
    <cfRule type="containsText" dxfId="3947" priority="4320" operator="containsText" text="【支払済】">
      <formula>NOT(ISERROR(SEARCH("【支払済】",AC196)))</formula>
    </cfRule>
  </conditionalFormatting>
  <conditionalFormatting sqref="AC1181">
    <cfRule type="cellIs" dxfId="3946" priority="4309" operator="equal">
      <formula>0</formula>
    </cfRule>
    <cfRule type="containsText" dxfId="3945" priority="4310" operator="containsText" text="接続契約解除">
      <formula>NOT(ISERROR(SEARCH("接続契約解除",AC1181)))</formula>
    </cfRule>
    <cfRule type="containsText" dxfId="3944" priority="4311" operator="containsText" text="【譲渡済】">
      <formula>NOT(ISERROR(SEARCH("【譲渡済】",AC1181)))</formula>
    </cfRule>
    <cfRule type="containsText" dxfId="3943" priority="4312" operator="containsText" text="【支払済】">
      <formula>NOT(ISERROR(SEARCH("【支払済】",AC1181)))</formula>
    </cfRule>
  </conditionalFormatting>
  <conditionalFormatting sqref="AM105">
    <cfRule type="cellIs" dxfId="3942" priority="4308" operator="greaterThan">
      <formula>0</formula>
    </cfRule>
  </conditionalFormatting>
  <conditionalFormatting sqref="W105:X105">
    <cfRule type="cellIs" dxfId="3941" priority="4307" operator="lessThan">
      <formula>5000001</formula>
    </cfRule>
  </conditionalFormatting>
  <conditionalFormatting sqref="BC105">
    <cfRule type="containsText" dxfId="3940" priority="4306" operator="containsText" text="保有中">
      <formula>NOT(ISERROR(SEARCH("保有中",BC105)))</formula>
    </cfRule>
  </conditionalFormatting>
  <conditionalFormatting sqref="AN105">
    <cfRule type="cellIs" dxfId="3939" priority="4305" operator="greaterThan">
      <formula>0</formula>
    </cfRule>
  </conditionalFormatting>
  <conditionalFormatting sqref="BD105">
    <cfRule type="cellIs" dxfId="3938" priority="4290" operator="equal">
      <formula>0</formula>
    </cfRule>
    <cfRule type="containsText" dxfId="3937" priority="4302" operator="containsText" text="接続契約解除">
      <formula>NOT(ISERROR(SEARCH("接続契約解除",BD105)))</formula>
    </cfRule>
    <cfRule type="containsText" dxfId="3936" priority="4303" operator="containsText" text="【譲渡済】">
      <formula>NOT(ISERROR(SEARCH("【譲渡済】",BD105)))</formula>
    </cfRule>
    <cfRule type="containsText" dxfId="3935" priority="4304" operator="containsText" text="【支払済】">
      <formula>NOT(ISERROR(SEARCH("【支払済】",BD105)))</formula>
    </cfRule>
  </conditionalFormatting>
  <conditionalFormatting sqref="AH105 AE105">
    <cfRule type="cellIs" dxfId="3934" priority="4299" operator="equal">
      <formula>0</formula>
    </cfRule>
    <cfRule type="containsText" dxfId="3933" priority="4300" operator="containsText" text="””">
      <formula>NOT(ISERROR(SEARCH("""""",AE105)))</formula>
    </cfRule>
    <cfRule type="cellIs" dxfId="3932" priority="4301" operator="lessThan">
      <formula>42583</formula>
    </cfRule>
  </conditionalFormatting>
  <conditionalFormatting sqref="BC105">
    <cfRule type="containsText" dxfId="3931" priority="4298" operator="containsText" text="賃借中">
      <formula>NOT(ISERROR(SEARCH("賃借中",BC105)))</formula>
    </cfRule>
  </conditionalFormatting>
  <conditionalFormatting sqref="BC105">
    <cfRule type="cellIs" dxfId="3930" priority="4297" operator="equal">
      <formula>0</formula>
    </cfRule>
  </conditionalFormatting>
  <conditionalFormatting sqref="Y105:AB105">
    <cfRule type="containsText" dxfId="3929" priority="4295" operator="containsText" text="賃借中">
      <formula>NOT(ISERROR(SEARCH("賃借中",Y105)))</formula>
    </cfRule>
    <cfRule type="containsText" dxfId="3928" priority="4296" operator="containsText" text="保有中">
      <formula>NOT(ISERROR(SEARCH("保有中",Y105)))</formula>
    </cfRule>
  </conditionalFormatting>
  <conditionalFormatting sqref="AC105">
    <cfRule type="containsText" dxfId="3927" priority="4291" operator="containsText" text="申込取消">
      <formula>NOT(ISERROR(SEARCH("申込取消",AC105)))</formula>
    </cfRule>
    <cfRule type="containsText" dxfId="3926" priority="4292" operator="containsText" text="接続契約解除">
      <formula>NOT(ISERROR(SEARCH("接続契約解除",AC105)))</formula>
    </cfRule>
    <cfRule type="containsText" dxfId="3925" priority="4293" operator="containsText" text="【譲渡済】">
      <formula>NOT(ISERROR(SEARCH("【譲渡済】",AC105)))</formula>
    </cfRule>
    <cfRule type="containsText" dxfId="3924" priority="4294" operator="containsText" text="【支払済】">
      <formula>NOT(ISERROR(SEARCH("【支払済】",AC105)))</formula>
    </cfRule>
  </conditionalFormatting>
  <conditionalFormatting sqref="AM106">
    <cfRule type="cellIs" dxfId="3923" priority="4288" operator="greaterThan">
      <formula>0</formula>
    </cfRule>
  </conditionalFormatting>
  <conditionalFormatting sqref="W106:X106">
    <cfRule type="cellIs" dxfId="3922" priority="4287" operator="lessThan">
      <formula>5000001</formula>
    </cfRule>
  </conditionalFormatting>
  <conditionalFormatting sqref="BC106">
    <cfRule type="containsText" dxfId="3921" priority="4286" operator="containsText" text="保有中">
      <formula>NOT(ISERROR(SEARCH("保有中",BC106)))</formula>
    </cfRule>
  </conditionalFormatting>
  <conditionalFormatting sqref="AN106">
    <cfRule type="cellIs" dxfId="3920" priority="4285" operator="greaterThan">
      <formula>0</formula>
    </cfRule>
  </conditionalFormatting>
  <conditionalFormatting sqref="BD106">
    <cfRule type="cellIs" dxfId="3919" priority="4270" operator="equal">
      <formula>0</formula>
    </cfRule>
    <cfRule type="containsText" dxfId="3918" priority="4282" operator="containsText" text="接続契約解除">
      <formula>NOT(ISERROR(SEARCH("接続契約解除",BD106)))</formula>
    </cfRule>
    <cfRule type="containsText" dxfId="3917" priority="4283" operator="containsText" text="【譲渡済】">
      <formula>NOT(ISERROR(SEARCH("【譲渡済】",BD106)))</formula>
    </cfRule>
    <cfRule type="containsText" dxfId="3916" priority="4284" operator="containsText" text="【支払済】">
      <formula>NOT(ISERROR(SEARCH("【支払済】",BD106)))</formula>
    </cfRule>
  </conditionalFormatting>
  <conditionalFormatting sqref="AH106 AE106">
    <cfRule type="cellIs" dxfId="3915" priority="4279" operator="equal">
      <formula>0</formula>
    </cfRule>
    <cfRule type="containsText" dxfId="3914" priority="4280" operator="containsText" text="””">
      <formula>NOT(ISERROR(SEARCH("""""",AE106)))</formula>
    </cfRule>
    <cfRule type="cellIs" dxfId="3913" priority="4281" operator="lessThan">
      <formula>42583</formula>
    </cfRule>
  </conditionalFormatting>
  <conditionalFormatting sqref="BC106">
    <cfRule type="containsText" dxfId="3912" priority="4278" operator="containsText" text="賃借中">
      <formula>NOT(ISERROR(SEARCH("賃借中",BC106)))</formula>
    </cfRule>
  </conditionalFormatting>
  <conditionalFormatting sqref="BC106">
    <cfRule type="cellIs" dxfId="3911" priority="4277" operator="equal">
      <formula>0</formula>
    </cfRule>
  </conditionalFormatting>
  <conditionalFormatting sqref="Y106:AB106">
    <cfRule type="containsText" dxfId="3910" priority="4275" operator="containsText" text="賃借中">
      <formula>NOT(ISERROR(SEARCH("賃借中",Y106)))</formula>
    </cfRule>
    <cfRule type="containsText" dxfId="3909" priority="4276" operator="containsText" text="保有中">
      <formula>NOT(ISERROR(SEARCH("保有中",Y106)))</formula>
    </cfRule>
  </conditionalFormatting>
  <conditionalFormatting sqref="AC106">
    <cfRule type="containsText" dxfId="3908" priority="4271" operator="containsText" text="申込取消">
      <formula>NOT(ISERROR(SEARCH("申込取消",AC106)))</formula>
    </cfRule>
    <cfRule type="containsText" dxfId="3907" priority="4272" operator="containsText" text="接続契約解除">
      <formula>NOT(ISERROR(SEARCH("接続契約解除",AC106)))</formula>
    </cfRule>
    <cfRule type="containsText" dxfId="3906" priority="4273" operator="containsText" text="【譲渡済】">
      <formula>NOT(ISERROR(SEARCH("【譲渡済】",AC106)))</formula>
    </cfRule>
    <cfRule type="containsText" dxfId="3905" priority="4274" operator="containsText" text="【支払済】">
      <formula>NOT(ISERROR(SEARCH("【支払済】",AC106)))</formula>
    </cfRule>
  </conditionalFormatting>
  <conditionalFormatting sqref="AM107">
    <cfRule type="cellIs" dxfId="3904" priority="4268" operator="greaterThan">
      <formula>0</formula>
    </cfRule>
  </conditionalFormatting>
  <conditionalFormatting sqref="W107:X107">
    <cfRule type="cellIs" dxfId="3903" priority="4267" operator="lessThan">
      <formula>5000001</formula>
    </cfRule>
  </conditionalFormatting>
  <conditionalFormatting sqref="BC107">
    <cfRule type="containsText" dxfId="3902" priority="4266" operator="containsText" text="保有中">
      <formula>NOT(ISERROR(SEARCH("保有中",BC107)))</formula>
    </cfRule>
  </conditionalFormatting>
  <conditionalFormatting sqref="AN107">
    <cfRule type="cellIs" dxfId="3901" priority="4265" operator="greaterThan">
      <formula>0</formula>
    </cfRule>
  </conditionalFormatting>
  <conditionalFormatting sqref="BD107">
    <cfRule type="cellIs" dxfId="3900" priority="4250" operator="equal">
      <formula>0</formula>
    </cfRule>
    <cfRule type="containsText" dxfId="3899" priority="4262" operator="containsText" text="接続契約解除">
      <formula>NOT(ISERROR(SEARCH("接続契約解除",BD107)))</formula>
    </cfRule>
    <cfRule type="containsText" dxfId="3898" priority="4263" operator="containsText" text="【譲渡済】">
      <formula>NOT(ISERROR(SEARCH("【譲渡済】",BD107)))</formula>
    </cfRule>
    <cfRule type="containsText" dxfId="3897" priority="4264" operator="containsText" text="【支払済】">
      <formula>NOT(ISERROR(SEARCH("【支払済】",BD107)))</formula>
    </cfRule>
  </conditionalFormatting>
  <conditionalFormatting sqref="AH107 AE107">
    <cfRule type="cellIs" dxfId="3896" priority="4259" operator="equal">
      <formula>0</formula>
    </cfRule>
    <cfRule type="containsText" dxfId="3895" priority="4260" operator="containsText" text="””">
      <formula>NOT(ISERROR(SEARCH("""""",AE107)))</formula>
    </cfRule>
    <cfRule type="cellIs" dxfId="3894" priority="4261" operator="lessThan">
      <formula>42583</formula>
    </cfRule>
  </conditionalFormatting>
  <conditionalFormatting sqref="BC107">
    <cfRule type="containsText" dxfId="3893" priority="4258" operator="containsText" text="賃借中">
      <formula>NOT(ISERROR(SEARCH("賃借中",BC107)))</formula>
    </cfRule>
  </conditionalFormatting>
  <conditionalFormatting sqref="BC107">
    <cfRule type="cellIs" dxfId="3892" priority="4257" operator="equal">
      <formula>0</formula>
    </cfRule>
  </conditionalFormatting>
  <conditionalFormatting sqref="Y107:AB107">
    <cfRule type="containsText" dxfId="3891" priority="4255" operator="containsText" text="賃借中">
      <formula>NOT(ISERROR(SEARCH("賃借中",Y107)))</formula>
    </cfRule>
    <cfRule type="containsText" dxfId="3890" priority="4256" operator="containsText" text="保有中">
      <formula>NOT(ISERROR(SEARCH("保有中",Y107)))</formula>
    </cfRule>
  </conditionalFormatting>
  <conditionalFormatting sqref="AC107">
    <cfRule type="containsText" dxfId="3889" priority="4251" operator="containsText" text="申込取消">
      <formula>NOT(ISERROR(SEARCH("申込取消",AC107)))</formula>
    </cfRule>
    <cfRule type="containsText" dxfId="3888" priority="4252" operator="containsText" text="接続契約解除">
      <formula>NOT(ISERROR(SEARCH("接続契約解除",AC107)))</formula>
    </cfRule>
    <cfRule type="containsText" dxfId="3887" priority="4253" operator="containsText" text="【譲渡済】">
      <formula>NOT(ISERROR(SEARCH("【譲渡済】",AC107)))</formula>
    </cfRule>
    <cfRule type="containsText" dxfId="3886" priority="4254" operator="containsText" text="【支払済】">
      <formula>NOT(ISERROR(SEARCH("【支払済】",AC107)))</formula>
    </cfRule>
  </conditionalFormatting>
  <conditionalFormatting sqref="AM108:AM109">
    <cfRule type="cellIs" dxfId="3885" priority="4248" operator="greaterThan">
      <formula>0</formula>
    </cfRule>
  </conditionalFormatting>
  <conditionalFormatting sqref="W108:X109">
    <cfRule type="cellIs" dxfId="3884" priority="4247" operator="lessThan">
      <formula>5000001</formula>
    </cfRule>
  </conditionalFormatting>
  <conditionalFormatting sqref="BC108:BC109">
    <cfRule type="containsText" dxfId="3883" priority="4246" operator="containsText" text="保有中">
      <formula>NOT(ISERROR(SEARCH("保有中",BC108)))</formula>
    </cfRule>
  </conditionalFormatting>
  <conditionalFormatting sqref="AN108:AN109">
    <cfRule type="cellIs" dxfId="3882" priority="4245" operator="greaterThan">
      <formula>0</formula>
    </cfRule>
  </conditionalFormatting>
  <conditionalFormatting sqref="BD108:BD109">
    <cfRule type="cellIs" dxfId="3881" priority="4230" operator="equal">
      <formula>0</formula>
    </cfRule>
    <cfRule type="containsText" dxfId="3880" priority="4242" operator="containsText" text="接続契約解除">
      <formula>NOT(ISERROR(SEARCH("接続契約解除",BD108)))</formula>
    </cfRule>
    <cfRule type="containsText" dxfId="3879" priority="4243" operator="containsText" text="【譲渡済】">
      <formula>NOT(ISERROR(SEARCH("【譲渡済】",BD108)))</formula>
    </cfRule>
    <cfRule type="containsText" dxfId="3878" priority="4244" operator="containsText" text="【支払済】">
      <formula>NOT(ISERROR(SEARCH("【支払済】",BD108)))</formula>
    </cfRule>
  </conditionalFormatting>
  <conditionalFormatting sqref="AH108:AH109 AE108:AE109">
    <cfRule type="cellIs" dxfId="3877" priority="4239" operator="equal">
      <formula>0</formula>
    </cfRule>
    <cfRule type="containsText" dxfId="3876" priority="4240" operator="containsText" text="””">
      <formula>NOT(ISERROR(SEARCH("""""",AE108)))</formula>
    </cfRule>
    <cfRule type="cellIs" dxfId="3875" priority="4241" operator="lessThan">
      <formula>42583</formula>
    </cfRule>
  </conditionalFormatting>
  <conditionalFormatting sqref="BC108:BC109">
    <cfRule type="containsText" dxfId="3874" priority="4238" operator="containsText" text="賃借中">
      <formula>NOT(ISERROR(SEARCH("賃借中",BC108)))</formula>
    </cfRule>
  </conditionalFormatting>
  <conditionalFormatting sqref="BC108:BC109">
    <cfRule type="cellIs" dxfId="3873" priority="4237" operator="equal">
      <formula>0</formula>
    </cfRule>
  </conditionalFormatting>
  <conditionalFormatting sqref="Y108:AB109">
    <cfRule type="containsText" dxfId="3872" priority="4235" operator="containsText" text="賃借中">
      <formula>NOT(ISERROR(SEARCH("賃借中",Y108)))</formula>
    </cfRule>
    <cfRule type="containsText" dxfId="3871" priority="4236" operator="containsText" text="保有中">
      <formula>NOT(ISERROR(SEARCH("保有中",Y108)))</formula>
    </cfRule>
  </conditionalFormatting>
  <conditionalFormatting sqref="AC108:AC109">
    <cfRule type="containsText" dxfId="3870" priority="4231" operator="containsText" text="申込取消">
      <formula>NOT(ISERROR(SEARCH("申込取消",AC108)))</formula>
    </cfRule>
    <cfRule type="containsText" dxfId="3869" priority="4232" operator="containsText" text="接続契約解除">
      <formula>NOT(ISERROR(SEARCH("接続契約解除",AC108)))</formula>
    </cfRule>
    <cfRule type="containsText" dxfId="3868" priority="4233" operator="containsText" text="【譲渡済】">
      <formula>NOT(ISERROR(SEARCH("【譲渡済】",AC108)))</formula>
    </cfRule>
    <cfRule type="containsText" dxfId="3867" priority="4234" operator="containsText" text="【支払済】">
      <formula>NOT(ISERROR(SEARCH("【支払済】",AC108)))</formula>
    </cfRule>
  </conditionalFormatting>
  <conditionalFormatting sqref="AM112">
    <cfRule type="cellIs" dxfId="3866" priority="4228" operator="greaterThan">
      <formula>0</formula>
    </cfRule>
  </conditionalFormatting>
  <conditionalFormatting sqref="W112:X112">
    <cfRule type="cellIs" dxfId="3865" priority="4227" operator="lessThan">
      <formula>5000001</formula>
    </cfRule>
  </conditionalFormatting>
  <conditionalFormatting sqref="BC112">
    <cfRule type="containsText" dxfId="3864" priority="4226" operator="containsText" text="保有中">
      <formula>NOT(ISERROR(SEARCH("保有中",BC112)))</formula>
    </cfRule>
  </conditionalFormatting>
  <conditionalFormatting sqref="AN112">
    <cfRule type="cellIs" dxfId="3863" priority="4225" operator="greaterThan">
      <formula>0</formula>
    </cfRule>
  </conditionalFormatting>
  <conditionalFormatting sqref="BD112">
    <cfRule type="cellIs" dxfId="3862" priority="4210" operator="equal">
      <formula>0</formula>
    </cfRule>
    <cfRule type="containsText" dxfId="3861" priority="4222" operator="containsText" text="接続契約解除">
      <formula>NOT(ISERROR(SEARCH("接続契約解除",BD112)))</formula>
    </cfRule>
    <cfRule type="containsText" dxfId="3860" priority="4223" operator="containsText" text="【譲渡済】">
      <formula>NOT(ISERROR(SEARCH("【譲渡済】",BD112)))</formula>
    </cfRule>
    <cfRule type="containsText" dxfId="3859" priority="4224" operator="containsText" text="【支払済】">
      <formula>NOT(ISERROR(SEARCH("【支払済】",BD112)))</formula>
    </cfRule>
  </conditionalFormatting>
  <conditionalFormatting sqref="AH112 AE112">
    <cfRule type="cellIs" dxfId="3858" priority="4219" operator="equal">
      <formula>0</formula>
    </cfRule>
    <cfRule type="containsText" dxfId="3857" priority="4220" operator="containsText" text="””">
      <formula>NOT(ISERROR(SEARCH("""""",AE112)))</formula>
    </cfRule>
    <cfRule type="cellIs" dxfId="3856" priority="4221" operator="lessThan">
      <formula>42583</formula>
    </cfRule>
  </conditionalFormatting>
  <conditionalFormatting sqref="BC112">
    <cfRule type="containsText" dxfId="3855" priority="4218" operator="containsText" text="賃借中">
      <formula>NOT(ISERROR(SEARCH("賃借中",BC112)))</formula>
    </cfRule>
  </conditionalFormatting>
  <conditionalFormatting sqref="BC112">
    <cfRule type="cellIs" dxfId="3854" priority="4217" operator="equal">
      <formula>0</formula>
    </cfRule>
  </conditionalFormatting>
  <conditionalFormatting sqref="Y112:AB112">
    <cfRule type="containsText" dxfId="3853" priority="4215" operator="containsText" text="賃借中">
      <formula>NOT(ISERROR(SEARCH("賃借中",Y112)))</formula>
    </cfRule>
    <cfRule type="containsText" dxfId="3852" priority="4216" operator="containsText" text="保有中">
      <formula>NOT(ISERROR(SEARCH("保有中",Y112)))</formula>
    </cfRule>
  </conditionalFormatting>
  <conditionalFormatting sqref="AC112">
    <cfRule type="containsText" dxfId="3851" priority="4211" operator="containsText" text="申込取消">
      <formula>NOT(ISERROR(SEARCH("申込取消",AC112)))</formula>
    </cfRule>
    <cfRule type="containsText" dxfId="3850" priority="4212" operator="containsText" text="接続契約解除">
      <formula>NOT(ISERROR(SEARCH("接続契約解除",AC112)))</formula>
    </cfRule>
    <cfRule type="containsText" dxfId="3849" priority="4213" operator="containsText" text="【譲渡済】">
      <formula>NOT(ISERROR(SEARCH("【譲渡済】",AC112)))</formula>
    </cfRule>
    <cfRule type="containsText" dxfId="3848" priority="4214" operator="containsText" text="【支払済】">
      <formula>NOT(ISERROR(SEARCH("【支払済】",AC112)))</formula>
    </cfRule>
  </conditionalFormatting>
  <conditionalFormatting sqref="W113:X113">
    <cfRule type="cellIs" dxfId="3847" priority="4208" operator="lessThan">
      <formula>5000001</formula>
    </cfRule>
  </conditionalFormatting>
  <conditionalFormatting sqref="BC113">
    <cfRule type="containsText" dxfId="3846" priority="4207" operator="containsText" text="保有中">
      <formula>NOT(ISERROR(SEARCH("保有中",BC113)))</formula>
    </cfRule>
  </conditionalFormatting>
  <conditionalFormatting sqref="AM113">
    <cfRule type="cellIs" dxfId="3845" priority="4206" operator="greaterThan">
      <formula>0</formula>
    </cfRule>
  </conditionalFormatting>
  <conditionalFormatting sqref="AN113">
    <cfRule type="cellIs" dxfId="3844" priority="4205" operator="greaterThan">
      <formula>0</formula>
    </cfRule>
  </conditionalFormatting>
  <conditionalFormatting sqref="BD113">
    <cfRule type="cellIs" dxfId="3843" priority="4189" operator="equal">
      <formula>0</formula>
    </cfRule>
    <cfRule type="containsText" dxfId="3842" priority="4202" operator="containsText" text="接続契約解除">
      <formula>NOT(ISERROR(SEARCH("接続契約解除",BD113)))</formula>
    </cfRule>
    <cfRule type="containsText" dxfId="3841" priority="4203" operator="containsText" text="【譲渡済】">
      <formula>NOT(ISERROR(SEARCH("【譲渡済】",BD113)))</formula>
    </cfRule>
    <cfRule type="containsText" dxfId="3840" priority="4204" operator="containsText" text="【支払済】">
      <formula>NOT(ISERROR(SEARCH("【支払済】",BD113)))</formula>
    </cfRule>
  </conditionalFormatting>
  <conditionalFormatting sqref="AH113 AE113">
    <cfRule type="cellIs" dxfId="3839" priority="4199" operator="equal">
      <formula>0</formula>
    </cfRule>
    <cfRule type="containsText" dxfId="3838" priority="4200" operator="containsText" text="””">
      <formula>NOT(ISERROR(SEARCH("""""",AE113)))</formula>
    </cfRule>
    <cfRule type="cellIs" dxfId="3837" priority="4201" operator="lessThan">
      <formula>42583</formula>
    </cfRule>
  </conditionalFormatting>
  <conditionalFormatting sqref="BC113">
    <cfRule type="containsText" dxfId="3836" priority="4198" operator="containsText" text="賃借中">
      <formula>NOT(ISERROR(SEARCH("賃借中",BC113)))</formula>
    </cfRule>
  </conditionalFormatting>
  <conditionalFormatting sqref="BC113">
    <cfRule type="cellIs" dxfId="3835" priority="4197" operator="equal">
      <formula>0</formula>
    </cfRule>
  </conditionalFormatting>
  <conditionalFormatting sqref="BC113">
    <cfRule type="containsText" dxfId="3834" priority="4196" operator="containsText" text="保有中">
      <formula>NOT(ISERROR(SEARCH("保有中",BC113)))</formula>
    </cfRule>
  </conditionalFormatting>
  <conditionalFormatting sqref="Y113:AB113">
    <cfRule type="containsText" dxfId="3833" priority="4194" operator="containsText" text="賃借中">
      <formula>NOT(ISERROR(SEARCH("賃借中",Y113)))</formula>
    </cfRule>
    <cfRule type="containsText" dxfId="3832" priority="4195" operator="containsText" text="保有中">
      <formula>NOT(ISERROR(SEARCH("保有中",Y113)))</formula>
    </cfRule>
  </conditionalFormatting>
  <conditionalFormatting sqref="AC113">
    <cfRule type="containsText" dxfId="3831" priority="4190" operator="containsText" text="申込取消">
      <formula>NOT(ISERROR(SEARCH("申込取消",AC113)))</formula>
    </cfRule>
    <cfRule type="containsText" dxfId="3830" priority="4191" operator="containsText" text="接続契約解除">
      <formula>NOT(ISERROR(SEARCH("接続契約解除",AC113)))</formula>
    </cfRule>
    <cfRule type="containsText" dxfId="3829" priority="4192" operator="containsText" text="【譲渡済】">
      <formula>NOT(ISERROR(SEARCH("【譲渡済】",AC113)))</formula>
    </cfRule>
    <cfRule type="containsText" dxfId="3828" priority="4193" operator="containsText" text="【支払済】">
      <formula>NOT(ISERROR(SEARCH("【支払済】",AC113)))</formula>
    </cfRule>
  </conditionalFormatting>
  <conditionalFormatting sqref="AM117">
    <cfRule type="cellIs" dxfId="3827" priority="4187" operator="greaterThan">
      <formula>0</formula>
    </cfRule>
  </conditionalFormatting>
  <conditionalFormatting sqref="W117:X117">
    <cfRule type="cellIs" dxfId="3826" priority="4186" operator="lessThan">
      <formula>5000001</formula>
    </cfRule>
  </conditionalFormatting>
  <conditionalFormatting sqref="BC117">
    <cfRule type="containsText" dxfId="3825" priority="4185" operator="containsText" text="保有中">
      <formula>NOT(ISERROR(SEARCH("保有中",BC117)))</formula>
    </cfRule>
  </conditionalFormatting>
  <conditionalFormatting sqref="AN117">
    <cfRule type="cellIs" dxfId="3824" priority="4184" operator="greaterThan">
      <formula>0</formula>
    </cfRule>
  </conditionalFormatting>
  <conditionalFormatting sqref="BD117">
    <cfRule type="cellIs" dxfId="3823" priority="4169" operator="equal">
      <formula>0</formula>
    </cfRule>
    <cfRule type="containsText" dxfId="3822" priority="4181" operator="containsText" text="接続契約解除">
      <formula>NOT(ISERROR(SEARCH("接続契約解除",BD117)))</formula>
    </cfRule>
    <cfRule type="containsText" dxfId="3821" priority="4182" operator="containsText" text="【譲渡済】">
      <formula>NOT(ISERROR(SEARCH("【譲渡済】",BD117)))</formula>
    </cfRule>
    <cfRule type="containsText" dxfId="3820" priority="4183" operator="containsText" text="【支払済】">
      <formula>NOT(ISERROR(SEARCH("【支払済】",BD117)))</formula>
    </cfRule>
  </conditionalFormatting>
  <conditionalFormatting sqref="AH117 AE117">
    <cfRule type="cellIs" dxfId="3819" priority="4178" operator="equal">
      <formula>0</formula>
    </cfRule>
    <cfRule type="containsText" dxfId="3818" priority="4179" operator="containsText" text="””">
      <formula>NOT(ISERROR(SEARCH("""""",AE117)))</formula>
    </cfRule>
    <cfRule type="cellIs" dxfId="3817" priority="4180" operator="lessThan">
      <formula>42583</formula>
    </cfRule>
  </conditionalFormatting>
  <conditionalFormatting sqref="BC117">
    <cfRule type="containsText" dxfId="3816" priority="4177" operator="containsText" text="賃借中">
      <formula>NOT(ISERROR(SEARCH("賃借中",BC117)))</formula>
    </cfRule>
  </conditionalFormatting>
  <conditionalFormatting sqref="BC117">
    <cfRule type="cellIs" dxfId="3815" priority="4176" operator="equal">
      <formula>0</formula>
    </cfRule>
  </conditionalFormatting>
  <conditionalFormatting sqref="Y117:AB117">
    <cfRule type="containsText" dxfId="3814" priority="4174" operator="containsText" text="賃借中">
      <formula>NOT(ISERROR(SEARCH("賃借中",Y117)))</formula>
    </cfRule>
    <cfRule type="containsText" dxfId="3813" priority="4175" operator="containsText" text="保有中">
      <formula>NOT(ISERROR(SEARCH("保有中",Y117)))</formula>
    </cfRule>
  </conditionalFormatting>
  <conditionalFormatting sqref="AC117">
    <cfRule type="containsText" dxfId="3812" priority="4170" operator="containsText" text="申込取消">
      <formula>NOT(ISERROR(SEARCH("申込取消",AC117)))</formula>
    </cfRule>
    <cfRule type="containsText" dxfId="3811" priority="4171" operator="containsText" text="接続契約解除">
      <formula>NOT(ISERROR(SEARCH("接続契約解除",AC117)))</formula>
    </cfRule>
    <cfRule type="containsText" dxfId="3810" priority="4172" operator="containsText" text="【譲渡済】">
      <formula>NOT(ISERROR(SEARCH("【譲渡済】",AC117)))</formula>
    </cfRule>
    <cfRule type="containsText" dxfId="3809" priority="4173" operator="containsText" text="【支払済】">
      <formula>NOT(ISERROR(SEARCH("【支払済】",AC117)))</formula>
    </cfRule>
  </conditionalFormatting>
  <conditionalFormatting sqref="AM114">
    <cfRule type="cellIs" dxfId="3808" priority="4167" operator="greaterThan">
      <formula>0</formula>
    </cfRule>
  </conditionalFormatting>
  <conditionalFormatting sqref="W114:X114">
    <cfRule type="cellIs" dxfId="3807" priority="4166" operator="lessThan">
      <formula>5000001</formula>
    </cfRule>
  </conditionalFormatting>
  <conditionalFormatting sqref="BC114">
    <cfRule type="containsText" dxfId="3806" priority="4165" operator="containsText" text="保有中">
      <formula>NOT(ISERROR(SEARCH("保有中",BC114)))</formula>
    </cfRule>
  </conditionalFormatting>
  <conditionalFormatting sqref="AN114">
    <cfRule type="cellIs" dxfId="3805" priority="4164" operator="greaterThan">
      <formula>0</formula>
    </cfRule>
  </conditionalFormatting>
  <conditionalFormatting sqref="BD114">
    <cfRule type="cellIs" dxfId="3804" priority="4149" operator="equal">
      <formula>0</formula>
    </cfRule>
    <cfRule type="containsText" dxfId="3803" priority="4161" operator="containsText" text="接続契約解除">
      <formula>NOT(ISERROR(SEARCH("接続契約解除",BD114)))</formula>
    </cfRule>
    <cfRule type="containsText" dxfId="3802" priority="4162" operator="containsText" text="【譲渡済】">
      <formula>NOT(ISERROR(SEARCH("【譲渡済】",BD114)))</formula>
    </cfRule>
    <cfRule type="containsText" dxfId="3801" priority="4163" operator="containsText" text="【支払済】">
      <formula>NOT(ISERROR(SEARCH("【支払済】",BD114)))</formula>
    </cfRule>
  </conditionalFormatting>
  <conditionalFormatting sqref="AH114 AE114">
    <cfRule type="cellIs" dxfId="3800" priority="4158" operator="equal">
      <formula>0</formula>
    </cfRule>
    <cfRule type="containsText" dxfId="3799" priority="4159" operator="containsText" text="””">
      <formula>NOT(ISERROR(SEARCH("""""",AE114)))</formula>
    </cfRule>
    <cfRule type="cellIs" dxfId="3798" priority="4160" operator="lessThan">
      <formula>42583</formula>
    </cfRule>
  </conditionalFormatting>
  <conditionalFormatting sqref="BC114">
    <cfRule type="containsText" dxfId="3797" priority="4157" operator="containsText" text="賃借中">
      <formula>NOT(ISERROR(SEARCH("賃借中",BC114)))</formula>
    </cfRule>
  </conditionalFormatting>
  <conditionalFormatting sqref="BC114">
    <cfRule type="cellIs" dxfId="3796" priority="4156" operator="equal">
      <formula>0</formula>
    </cfRule>
  </conditionalFormatting>
  <conditionalFormatting sqref="Y114:AB114">
    <cfRule type="containsText" dxfId="3795" priority="4154" operator="containsText" text="賃借中">
      <formula>NOT(ISERROR(SEARCH("賃借中",Y114)))</formula>
    </cfRule>
    <cfRule type="containsText" dxfId="3794" priority="4155" operator="containsText" text="保有中">
      <formula>NOT(ISERROR(SEARCH("保有中",Y114)))</formula>
    </cfRule>
  </conditionalFormatting>
  <conditionalFormatting sqref="AC114">
    <cfRule type="containsText" dxfId="3793" priority="4150" operator="containsText" text="申込取消">
      <formula>NOT(ISERROR(SEARCH("申込取消",AC114)))</formula>
    </cfRule>
    <cfRule type="containsText" dxfId="3792" priority="4151" operator="containsText" text="接続契約解除">
      <formula>NOT(ISERROR(SEARCH("接続契約解除",AC114)))</formula>
    </cfRule>
    <cfRule type="containsText" dxfId="3791" priority="4152" operator="containsText" text="【譲渡済】">
      <formula>NOT(ISERROR(SEARCH("【譲渡済】",AC114)))</formula>
    </cfRule>
    <cfRule type="containsText" dxfId="3790" priority="4153" operator="containsText" text="【支払済】">
      <formula>NOT(ISERROR(SEARCH("【支払済】",AC114)))</formula>
    </cfRule>
  </conditionalFormatting>
  <conditionalFormatting sqref="AM115">
    <cfRule type="cellIs" dxfId="3789" priority="4147" operator="greaterThan">
      <formula>0</formula>
    </cfRule>
  </conditionalFormatting>
  <conditionalFormatting sqref="W115:X115">
    <cfRule type="cellIs" dxfId="3788" priority="4146" operator="lessThan">
      <formula>5000001</formula>
    </cfRule>
  </conditionalFormatting>
  <conditionalFormatting sqref="BC115">
    <cfRule type="containsText" dxfId="3787" priority="4145" operator="containsText" text="保有中">
      <formula>NOT(ISERROR(SEARCH("保有中",BC115)))</formula>
    </cfRule>
  </conditionalFormatting>
  <conditionalFormatting sqref="AN115">
    <cfRule type="cellIs" dxfId="3786" priority="4144" operator="greaterThan">
      <formula>0</formula>
    </cfRule>
  </conditionalFormatting>
  <conditionalFormatting sqref="BD115">
    <cfRule type="cellIs" dxfId="3785" priority="4129" operator="equal">
      <formula>0</formula>
    </cfRule>
    <cfRule type="containsText" dxfId="3784" priority="4141" operator="containsText" text="接続契約解除">
      <formula>NOT(ISERROR(SEARCH("接続契約解除",BD115)))</formula>
    </cfRule>
    <cfRule type="containsText" dxfId="3783" priority="4142" operator="containsText" text="【譲渡済】">
      <formula>NOT(ISERROR(SEARCH("【譲渡済】",BD115)))</formula>
    </cfRule>
    <cfRule type="containsText" dxfId="3782" priority="4143" operator="containsText" text="【支払済】">
      <formula>NOT(ISERROR(SEARCH("【支払済】",BD115)))</formula>
    </cfRule>
  </conditionalFormatting>
  <conditionalFormatting sqref="AH115 AE115">
    <cfRule type="cellIs" dxfId="3781" priority="4138" operator="equal">
      <formula>0</formula>
    </cfRule>
    <cfRule type="containsText" dxfId="3780" priority="4139" operator="containsText" text="””">
      <formula>NOT(ISERROR(SEARCH("""""",AE115)))</formula>
    </cfRule>
    <cfRule type="cellIs" dxfId="3779" priority="4140" operator="lessThan">
      <formula>42583</formula>
    </cfRule>
  </conditionalFormatting>
  <conditionalFormatting sqref="BC115">
    <cfRule type="containsText" dxfId="3778" priority="4137" operator="containsText" text="賃借中">
      <formula>NOT(ISERROR(SEARCH("賃借中",BC115)))</formula>
    </cfRule>
  </conditionalFormatting>
  <conditionalFormatting sqref="BC115">
    <cfRule type="cellIs" dxfId="3777" priority="4136" operator="equal">
      <formula>0</formula>
    </cfRule>
  </conditionalFormatting>
  <conditionalFormatting sqref="Y115:AB115">
    <cfRule type="containsText" dxfId="3776" priority="4134" operator="containsText" text="賃借中">
      <formula>NOT(ISERROR(SEARCH("賃借中",Y115)))</formula>
    </cfRule>
    <cfRule type="containsText" dxfId="3775" priority="4135" operator="containsText" text="保有中">
      <formula>NOT(ISERROR(SEARCH("保有中",Y115)))</formula>
    </cfRule>
  </conditionalFormatting>
  <conditionalFormatting sqref="AC115">
    <cfRule type="containsText" dxfId="3774" priority="4130" operator="containsText" text="申込取消">
      <formula>NOT(ISERROR(SEARCH("申込取消",AC115)))</formula>
    </cfRule>
    <cfRule type="containsText" dxfId="3773" priority="4131" operator="containsText" text="接続契約解除">
      <formula>NOT(ISERROR(SEARCH("接続契約解除",AC115)))</formula>
    </cfRule>
    <cfRule type="containsText" dxfId="3772" priority="4132" operator="containsText" text="【譲渡済】">
      <formula>NOT(ISERROR(SEARCH("【譲渡済】",AC115)))</formula>
    </cfRule>
    <cfRule type="containsText" dxfId="3771" priority="4133" operator="containsText" text="【支払済】">
      <formula>NOT(ISERROR(SEARCH("【支払済】",AC115)))</formula>
    </cfRule>
  </conditionalFormatting>
  <conditionalFormatting sqref="AM116">
    <cfRule type="cellIs" dxfId="3770" priority="4127" operator="greaterThan">
      <formula>0</formula>
    </cfRule>
  </conditionalFormatting>
  <conditionalFormatting sqref="W116:X116">
    <cfRule type="cellIs" dxfId="3769" priority="4126" operator="lessThan">
      <formula>5000001</formula>
    </cfRule>
  </conditionalFormatting>
  <conditionalFormatting sqref="BC116">
    <cfRule type="containsText" dxfId="3768" priority="4125" operator="containsText" text="保有中">
      <formula>NOT(ISERROR(SEARCH("保有中",BC116)))</formula>
    </cfRule>
  </conditionalFormatting>
  <conditionalFormatting sqref="AN116">
    <cfRule type="cellIs" dxfId="3767" priority="4124" operator="greaterThan">
      <formula>0</formula>
    </cfRule>
  </conditionalFormatting>
  <conditionalFormatting sqref="BD116">
    <cfRule type="cellIs" dxfId="3766" priority="4109" operator="equal">
      <formula>0</formula>
    </cfRule>
    <cfRule type="containsText" dxfId="3765" priority="4121" operator="containsText" text="接続契約解除">
      <formula>NOT(ISERROR(SEARCH("接続契約解除",BD116)))</formula>
    </cfRule>
    <cfRule type="containsText" dxfId="3764" priority="4122" operator="containsText" text="【譲渡済】">
      <formula>NOT(ISERROR(SEARCH("【譲渡済】",BD116)))</formula>
    </cfRule>
    <cfRule type="containsText" dxfId="3763" priority="4123" operator="containsText" text="【支払済】">
      <formula>NOT(ISERROR(SEARCH("【支払済】",BD116)))</formula>
    </cfRule>
  </conditionalFormatting>
  <conditionalFormatting sqref="AE116 AH116">
    <cfRule type="cellIs" dxfId="3762" priority="4118" operator="equal">
      <formula>0</formula>
    </cfRule>
    <cfRule type="containsText" dxfId="3761" priority="4119" operator="containsText" text="””">
      <formula>NOT(ISERROR(SEARCH("""""",AE116)))</formula>
    </cfRule>
    <cfRule type="cellIs" dxfId="3760" priority="4120" operator="lessThan">
      <formula>42583</formula>
    </cfRule>
  </conditionalFormatting>
  <conditionalFormatting sqref="BC116">
    <cfRule type="containsText" dxfId="3759" priority="4117" operator="containsText" text="賃借中">
      <formula>NOT(ISERROR(SEARCH("賃借中",BC116)))</formula>
    </cfRule>
  </conditionalFormatting>
  <conditionalFormatting sqref="BC116">
    <cfRule type="cellIs" dxfId="3758" priority="4116" operator="equal">
      <formula>0</formula>
    </cfRule>
  </conditionalFormatting>
  <conditionalFormatting sqref="Y116:AB116">
    <cfRule type="containsText" dxfId="3757" priority="4114" operator="containsText" text="賃借中">
      <formula>NOT(ISERROR(SEARCH("賃借中",Y116)))</formula>
    </cfRule>
    <cfRule type="containsText" dxfId="3756" priority="4115" operator="containsText" text="保有中">
      <formula>NOT(ISERROR(SEARCH("保有中",Y116)))</formula>
    </cfRule>
  </conditionalFormatting>
  <conditionalFormatting sqref="AC116">
    <cfRule type="containsText" dxfId="3755" priority="4110" operator="containsText" text="申込取消">
      <formula>NOT(ISERROR(SEARCH("申込取消",AC116)))</formula>
    </cfRule>
    <cfRule type="containsText" dxfId="3754" priority="4111" operator="containsText" text="接続契約解除">
      <formula>NOT(ISERROR(SEARCH("接続契約解除",AC116)))</formula>
    </cfRule>
    <cfRule type="containsText" dxfId="3753" priority="4112" operator="containsText" text="【譲渡済】">
      <formula>NOT(ISERROR(SEARCH("【譲渡済】",AC116)))</formula>
    </cfRule>
    <cfRule type="containsText" dxfId="3752" priority="4113" operator="containsText" text="【支払済】">
      <formula>NOT(ISERROR(SEARCH("【支払済】",AC116)))</formula>
    </cfRule>
  </conditionalFormatting>
  <conditionalFormatting sqref="AM118">
    <cfRule type="cellIs" dxfId="3751" priority="4107" operator="greaterThan">
      <formula>0</formula>
    </cfRule>
  </conditionalFormatting>
  <conditionalFormatting sqref="W118:X118">
    <cfRule type="cellIs" dxfId="3750" priority="4106" operator="lessThan">
      <formula>5000001</formula>
    </cfRule>
  </conditionalFormatting>
  <conditionalFormatting sqref="BC118">
    <cfRule type="containsText" dxfId="3749" priority="4105" operator="containsText" text="保有中">
      <formula>NOT(ISERROR(SEARCH("保有中",BC118)))</formula>
    </cfRule>
  </conditionalFormatting>
  <conditionalFormatting sqref="AN118">
    <cfRule type="cellIs" dxfId="3748" priority="4104" operator="greaterThan">
      <formula>0</formula>
    </cfRule>
  </conditionalFormatting>
  <conditionalFormatting sqref="BD118">
    <cfRule type="cellIs" dxfId="3747" priority="4089" operator="equal">
      <formula>0</formula>
    </cfRule>
    <cfRule type="containsText" dxfId="3746" priority="4101" operator="containsText" text="接続契約解除">
      <formula>NOT(ISERROR(SEARCH("接続契約解除",BD118)))</formula>
    </cfRule>
    <cfRule type="containsText" dxfId="3745" priority="4102" operator="containsText" text="【譲渡済】">
      <formula>NOT(ISERROR(SEARCH("【譲渡済】",BD118)))</formula>
    </cfRule>
    <cfRule type="containsText" dxfId="3744" priority="4103" operator="containsText" text="【支払済】">
      <formula>NOT(ISERROR(SEARCH("【支払済】",BD118)))</formula>
    </cfRule>
  </conditionalFormatting>
  <conditionalFormatting sqref="AE118 AH118">
    <cfRule type="cellIs" dxfId="3743" priority="4098" operator="equal">
      <formula>0</formula>
    </cfRule>
    <cfRule type="containsText" dxfId="3742" priority="4099" operator="containsText" text="””">
      <formula>NOT(ISERROR(SEARCH("""""",AE118)))</formula>
    </cfRule>
    <cfRule type="cellIs" dxfId="3741" priority="4100" operator="lessThan">
      <formula>42583</formula>
    </cfRule>
  </conditionalFormatting>
  <conditionalFormatting sqref="BC118">
    <cfRule type="containsText" dxfId="3740" priority="4097" operator="containsText" text="賃借中">
      <formula>NOT(ISERROR(SEARCH("賃借中",BC118)))</formula>
    </cfRule>
  </conditionalFormatting>
  <conditionalFormatting sqref="BC118">
    <cfRule type="cellIs" dxfId="3739" priority="4096" operator="equal">
      <formula>0</formula>
    </cfRule>
  </conditionalFormatting>
  <conditionalFormatting sqref="Y118:AB118">
    <cfRule type="containsText" dxfId="3738" priority="4094" operator="containsText" text="賃借中">
      <formula>NOT(ISERROR(SEARCH("賃借中",Y118)))</formula>
    </cfRule>
    <cfRule type="containsText" dxfId="3737" priority="4095" operator="containsText" text="保有中">
      <formula>NOT(ISERROR(SEARCH("保有中",Y118)))</formula>
    </cfRule>
  </conditionalFormatting>
  <conditionalFormatting sqref="AC118">
    <cfRule type="containsText" dxfId="3736" priority="4090" operator="containsText" text="申込取消">
      <formula>NOT(ISERROR(SEARCH("申込取消",AC118)))</formula>
    </cfRule>
    <cfRule type="containsText" dxfId="3735" priority="4091" operator="containsText" text="接続契約解除">
      <formula>NOT(ISERROR(SEARCH("接続契約解除",AC118)))</formula>
    </cfRule>
    <cfRule type="containsText" dxfId="3734" priority="4092" operator="containsText" text="【譲渡済】">
      <formula>NOT(ISERROR(SEARCH("【譲渡済】",AC118)))</formula>
    </cfRule>
    <cfRule type="containsText" dxfId="3733" priority="4093" operator="containsText" text="【支払済】">
      <formula>NOT(ISERROR(SEARCH("【支払済】",AC118)))</formula>
    </cfRule>
  </conditionalFormatting>
  <conditionalFormatting sqref="AM119">
    <cfRule type="cellIs" dxfId="3732" priority="4087" operator="greaterThan">
      <formula>0</formula>
    </cfRule>
  </conditionalFormatting>
  <conditionalFormatting sqref="W119">
    <cfRule type="cellIs" dxfId="3731" priority="4086" operator="lessThan">
      <formula>5000001</formula>
    </cfRule>
  </conditionalFormatting>
  <conditionalFormatting sqref="BC119">
    <cfRule type="containsText" dxfId="3730" priority="4085" operator="containsText" text="保有中">
      <formula>NOT(ISERROR(SEARCH("保有中",BC119)))</formula>
    </cfRule>
  </conditionalFormatting>
  <conditionalFormatting sqref="AN119">
    <cfRule type="cellIs" dxfId="3729" priority="4084" operator="greaterThan">
      <formula>0</formula>
    </cfRule>
  </conditionalFormatting>
  <conditionalFormatting sqref="BD119">
    <cfRule type="cellIs" dxfId="3728" priority="4069" operator="equal">
      <formula>0</formula>
    </cfRule>
    <cfRule type="containsText" dxfId="3727" priority="4081" operator="containsText" text="接続契約解除">
      <formula>NOT(ISERROR(SEARCH("接続契約解除",BD119)))</formula>
    </cfRule>
    <cfRule type="containsText" dxfId="3726" priority="4082" operator="containsText" text="【譲渡済】">
      <formula>NOT(ISERROR(SEARCH("【譲渡済】",BD119)))</formula>
    </cfRule>
    <cfRule type="containsText" dxfId="3725" priority="4083" operator="containsText" text="【支払済】">
      <formula>NOT(ISERROR(SEARCH("【支払済】",BD119)))</formula>
    </cfRule>
  </conditionalFormatting>
  <conditionalFormatting sqref="AE119 AH119">
    <cfRule type="cellIs" dxfId="3724" priority="4078" operator="equal">
      <formula>0</formula>
    </cfRule>
    <cfRule type="containsText" dxfId="3723" priority="4079" operator="containsText" text="””">
      <formula>NOT(ISERROR(SEARCH("""""",AE119)))</formula>
    </cfRule>
    <cfRule type="cellIs" dxfId="3722" priority="4080" operator="lessThan">
      <formula>42583</formula>
    </cfRule>
  </conditionalFormatting>
  <conditionalFormatting sqref="BC119">
    <cfRule type="containsText" dxfId="3721" priority="4077" operator="containsText" text="賃借中">
      <formula>NOT(ISERROR(SEARCH("賃借中",BC119)))</formula>
    </cfRule>
  </conditionalFormatting>
  <conditionalFormatting sqref="BC119">
    <cfRule type="cellIs" dxfId="3720" priority="4076" operator="equal">
      <formula>0</formula>
    </cfRule>
  </conditionalFormatting>
  <conditionalFormatting sqref="Y119:AB119">
    <cfRule type="containsText" dxfId="3719" priority="4074" operator="containsText" text="賃借中">
      <formula>NOT(ISERROR(SEARCH("賃借中",Y119)))</formula>
    </cfRule>
    <cfRule type="containsText" dxfId="3718" priority="4075" operator="containsText" text="保有中">
      <formula>NOT(ISERROR(SEARCH("保有中",Y119)))</formula>
    </cfRule>
  </conditionalFormatting>
  <conditionalFormatting sqref="AC119">
    <cfRule type="containsText" dxfId="3717" priority="4070" operator="containsText" text="申込取消">
      <formula>NOT(ISERROR(SEARCH("申込取消",AC119)))</formula>
    </cfRule>
    <cfRule type="containsText" dxfId="3716" priority="4071" operator="containsText" text="接続契約解除">
      <formula>NOT(ISERROR(SEARCH("接続契約解除",AC119)))</formula>
    </cfRule>
    <cfRule type="containsText" dxfId="3715" priority="4072" operator="containsText" text="【譲渡済】">
      <formula>NOT(ISERROR(SEARCH("【譲渡済】",AC119)))</formula>
    </cfRule>
    <cfRule type="containsText" dxfId="3714" priority="4073" operator="containsText" text="【支払済】">
      <formula>NOT(ISERROR(SEARCH("【支払済】",AC119)))</formula>
    </cfRule>
  </conditionalFormatting>
  <conditionalFormatting sqref="X119">
    <cfRule type="cellIs" dxfId="3713" priority="4068" operator="lessThan">
      <formula>5000001</formula>
    </cfRule>
  </conditionalFormatting>
  <conditionalFormatting sqref="AM120">
    <cfRule type="cellIs" dxfId="3712" priority="4066" operator="greaterThan">
      <formula>0</formula>
    </cfRule>
  </conditionalFormatting>
  <conditionalFormatting sqref="W120:X120">
    <cfRule type="cellIs" dxfId="3711" priority="4065" operator="lessThan">
      <formula>5000001</formula>
    </cfRule>
  </conditionalFormatting>
  <conditionalFormatting sqref="BC120">
    <cfRule type="containsText" dxfId="3710" priority="4064" operator="containsText" text="保有中">
      <formula>NOT(ISERROR(SEARCH("保有中",BC120)))</formula>
    </cfRule>
  </conditionalFormatting>
  <conditionalFormatting sqref="AN120">
    <cfRule type="cellIs" dxfId="3709" priority="4063" operator="greaterThan">
      <formula>0</formula>
    </cfRule>
  </conditionalFormatting>
  <conditionalFormatting sqref="BD120">
    <cfRule type="cellIs" dxfId="3708" priority="4048" operator="equal">
      <formula>0</formula>
    </cfRule>
    <cfRule type="containsText" dxfId="3707" priority="4060" operator="containsText" text="接続契約解除">
      <formula>NOT(ISERROR(SEARCH("接続契約解除",BD120)))</formula>
    </cfRule>
    <cfRule type="containsText" dxfId="3706" priority="4061" operator="containsText" text="【譲渡済】">
      <formula>NOT(ISERROR(SEARCH("【譲渡済】",BD120)))</formula>
    </cfRule>
    <cfRule type="containsText" dxfId="3705" priority="4062" operator="containsText" text="【支払済】">
      <formula>NOT(ISERROR(SEARCH("【支払済】",BD120)))</formula>
    </cfRule>
  </conditionalFormatting>
  <conditionalFormatting sqref="AE120 AH120">
    <cfRule type="cellIs" dxfId="3704" priority="4057" operator="equal">
      <formula>0</formula>
    </cfRule>
    <cfRule type="containsText" dxfId="3703" priority="4058" operator="containsText" text="””">
      <formula>NOT(ISERROR(SEARCH("""""",AE120)))</formula>
    </cfRule>
    <cfRule type="cellIs" dxfId="3702" priority="4059" operator="lessThan">
      <formula>42583</formula>
    </cfRule>
  </conditionalFormatting>
  <conditionalFormatting sqref="BC120">
    <cfRule type="containsText" dxfId="3701" priority="4056" operator="containsText" text="賃借中">
      <formula>NOT(ISERROR(SEARCH("賃借中",BC120)))</formula>
    </cfRule>
  </conditionalFormatting>
  <conditionalFormatting sqref="BC120">
    <cfRule type="cellIs" dxfId="3700" priority="4055" operator="equal">
      <formula>0</formula>
    </cfRule>
  </conditionalFormatting>
  <conditionalFormatting sqref="Y120:AB120">
    <cfRule type="containsText" dxfId="3699" priority="4053" operator="containsText" text="賃借中">
      <formula>NOT(ISERROR(SEARCH("賃借中",Y120)))</formula>
    </cfRule>
    <cfRule type="containsText" dxfId="3698" priority="4054" operator="containsText" text="保有中">
      <formula>NOT(ISERROR(SEARCH("保有中",Y120)))</formula>
    </cfRule>
  </conditionalFormatting>
  <conditionalFormatting sqref="AC120">
    <cfRule type="containsText" dxfId="3697" priority="4049" operator="containsText" text="申込取消">
      <formula>NOT(ISERROR(SEARCH("申込取消",AC120)))</formula>
    </cfRule>
    <cfRule type="containsText" dxfId="3696" priority="4050" operator="containsText" text="接続契約解除">
      <formula>NOT(ISERROR(SEARCH("接続契約解除",AC120)))</formula>
    </cfRule>
    <cfRule type="containsText" dxfId="3695" priority="4051" operator="containsText" text="【譲渡済】">
      <formula>NOT(ISERROR(SEARCH("【譲渡済】",AC120)))</formula>
    </cfRule>
    <cfRule type="containsText" dxfId="3694" priority="4052" operator="containsText" text="【支払済】">
      <formula>NOT(ISERROR(SEARCH("【支払済】",AC120)))</formula>
    </cfRule>
  </conditionalFormatting>
  <conditionalFormatting sqref="AM121">
    <cfRule type="cellIs" dxfId="3693" priority="4046" operator="greaterThan">
      <formula>0</formula>
    </cfRule>
  </conditionalFormatting>
  <conditionalFormatting sqref="W121">
    <cfRule type="cellIs" dxfId="3692" priority="4045" operator="lessThan">
      <formula>5000001</formula>
    </cfRule>
  </conditionalFormatting>
  <conditionalFormatting sqref="BC121">
    <cfRule type="containsText" dxfId="3691" priority="4044" operator="containsText" text="保有中">
      <formula>NOT(ISERROR(SEARCH("保有中",BC121)))</formula>
    </cfRule>
  </conditionalFormatting>
  <conditionalFormatting sqref="AN121">
    <cfRule type="cellIs" dxfId="3690" priority="4043" operator="greaterThan">
      <formula>0</formula>
    </cfRule>
  </conditionalFormatting>
  <conditionalFormatting sqref="BD121">
    <cfRule type="cellIs" dxfId="3689" priority="4028" operator="equal">
      <formula>0</formula>
    </cfRule>
    <cfRule type="containsText" dxfId="3688" priority="4040" operator="containsText" text="接続契約解除">
      <formula>NOT(ISERROR(SEARCH("接続契約解除",BD121)))</formula>
    </cfRule>
    <cfRule type="containsText" dxfId="3687" priority="4041" operator="containsText" text="【譲渡済】">
      <formula>NOT(ISERROR(SEARCH("【譲渡済】",BD121)))</formula>
    </cfRule>
    <cfRule type="containsText" dxfId="3686" priority="4042" operator="containsText" text="【支払済】">
      <formula>NOT(ISERROR(SEARCH("【支払済】",BD121)))</formula>
    </cfRule>
  </conditionalFormatting>
  <conditionalFormatting sqref="AH121 AE121">
    <cfRule type="cellIs" dxfId="3685" priority="4037" operator="equal">
      <formula>0</formula>
    </cfRule>
    <cfRule type="containsText" dxfId="3684" priority="4038" operator="containsText" text="””">
      <formula>NOT(ISERROR(SEARCH("""""",AE121)))</formula>
    </cfRule>
    <cfRule type="cellIs" dxfId="3683" priority="4039" operator="lessThan">
      <formula>42583</formula>
    </cfRule>
  </conditionalFormatting>
  <conditionalFormatting sqref="BC121">
    <cfRule type="containsText" dxfId="3682" priority="4036" operator="containsText" text="賃借中">
      <formula>NOT(ISERROR(SEARCH("賃借中",BC121)))</formula>
    </cfRule>
  </conditionalFormatting>
  <conditionalFormatting sqref="BC121">
    <cfRule type="cellIs" dxfId="3681" priority="4035" operator="equal">
      <formula>0</formula>
    </cfRule>
  </conditionalFormatting>
  <conditionalFormatting sqref="Y121:AB121">
    <cfRule type="containsText" dxfId="3680" priority="4033" operator="containsText" text="賃借中">
      <formula>NOT(ISERROR(SEARCH("賃借中",Y121)))</formula>
    </cfRule>
    <cfRule type="containsText" dxfId="3679" priority="4034" operator="containsText" text="保有中">
      <formula>NOT(ISERROR(SEARCH("保有中",Y121)))</formula>
    </cfRule>
  </conditionalFormatting>
  <conditionalFormatting sqref="AC121">
    <cfRule type="containsText" dxfId="3678" priority="4029" operator="containsText" text="申込取消">
      <formula>NOT(ISERROR(SEARCH("申込取消",AC121)))</formula>
    </cfRule>
    <cfRule type="containsText" dxfId="3677" priority="4030" operator="containsText" text="接続契約解除">
      <formula>NOT(ISERROR(SEARCH("接続契約解除",AC121)))</formula>
    </cfRule>
    <cfRule type="containsText" dxfId="3676" priority="4031" operator="containsText" text="【譲渡済】">
      <formula>NOT(ISERROR(SEARCH("【譲渡済】",AC121)))</formula>
    </cfRule>
    <cfRule type="containsText" dxfId="3675" priority="4032" operator="containsText" text="【支払済】">
      <formula>NOT(ISERROR(SEARCH("【支払済】",AC121)))</formula>
    </cfRule>
  </conditionalFormatting>
  <conditionalFormatting sqref="X121">
    <cfRule type="cellIs" dxfId="3674" priority="4027" operator="lessThan">
      <formula>5000001</formula>
    </cfRule>
  </conditionalFormatting>
  <conditionalFormatting sqref="AM122">
    <cfRule type="cellIs" dxfId="3673" priority="4025" operator="greaterThan">
      <formula>0</formula>
    </cfRule>
  </conditionalFormatting>
  <conditionalFormatting sqref="W122:X122">
    <cfRule type="cellIs" dxfId="3672" priority="4024" operator="lessThan">
      <formula>5000001</formula>
    </cfRule>
  </conditionalFormatting>
  <conditionalFormatting sqref="BC122">
    <cfRule type="containsText" dxfId="3671" priority="4023" operator="containsText" text="保有中">
      <formula>NOT(ISERROR(SEARCH("保有中",BC122)))</formula>
    </cfRule>
  </conditionalFormatting>
  <conditionalFormatting sqref="AN122">
    <cfRule type="cellIs" dxfId="3670" priority="4022" operator="greaterThan">
      <formula>0</formula>
    </cfRule>
  </conditionalFormatting>
  <conditionalFormatting sqref="BD122">
    <cfRule type="cellIs" dxfId="3669" priority="4007" operator="equal">
      <formula>0</formula>
    </cfRule>
    <cfRule type="containsText" dxfId="3668" priority="4019" operator="containsText" text="接続契約解除">
      <formula>NOT(ISERROR(SEARCH("接続契約解除",BD122)))</formula>
    </cfRule>
    <cfRule type="containsText" dxfId="3667" priority="4020" operator="containsText" text="【譲渡済】">
      <formula>NOT(ISERROR(SEARCH("【譲渡済】",BD122)))</formula>
    </cfRule>
    <cfRule type="containsText" dxfId="3666" priority="4021" operator="containsText" text="【支払済】">
      <formula>NOT(ISERROR(SEARCH("【支払済】",BD122)))</formula>
    </cfRule>
  </conditionalFormatting>
  <conditionalFormatting sqref="AH122 AE122">
    <cfRule type="cellIs" dxfId="3665" priority="4016" operator="equal">
      <formula>0</formula>
    </cfRule>
    <cfRule type="containsText" dxfId="3664" priority="4017" operator="containsText" text="””">
      <formula>NOT(ISERROR(SEARCH("""""",AE122)))</formula>
    </cfRule>
    <cfRule type="cellIs" dxfId="3663" priority="4018" operator="lessThan">
      <formula>42583</formula>
    </cfRule>
  </conditionalFormatting>
  <conditionalFormatting sqref="BC122">
    <cfRule type="containsText" dxfId="3662" priority="4015" operator="containsText" text="賃借中">
      <formula>NOT(ISERROR(SEARCH("賃借中",BC122)))</formula>
    </cfRule>
  </conditionalFormatting>
  <conditionalFormatting sqref="BC122">
    <cfRule type="cellIs" dxfId="3661" priority="4014" operator="equal">
      <formula>0</formula>
    </cfRule>
  </conditionalFormatting>
  <conditionalFormatting sqref="Y122:AB122">
    <cfRule type="containsText" dxfId="3660" priority="4012" operator="containsText" text="賃借中">
      <formula>NOT(ISERROR(SEARCH("賃借中",Y122)))</formula>
    </cfRule>
    <cfRule type="containsText" dxfId="3659" priority="4013" operator="containsText" text="保有中">
      <formula>NOT(ISERROR(SEARCH("保有中",Y122)))</formula>
    </cfRule>
  </conditionalFormatting>
  <conditionalFormatting sqref="AC122">
    <cfRule type="containsText" dxfId="3658" priority="4008" operator="containsText" text="申込取消">
      <formula>NOT(ISERROR(SEARCH("申込取消",AC122)))</formula>
    </cfRule>
    <cfRule type="containsText" dxfId="3657" priority="4009" operator="containsText" text="接続契約解除">
      <formula>NOT(ISERROR(SEARCH("接続契約解除",AC122)))</formula>
    </cfRule>
    <cfRule type="containsText" dxfId="3656" priority="4010" operator="containsText" text="【譲渡済】">
      <formula>NOT(ISERROR(SEARCH("【譲渡済】",AC122)))</formula>
    </cfRule>
    <cfRule type="containsText" dxfId="3655" priority="4011" operator="containsText" text="【支払済】">
      <formula>NOT(ISERROR(SEARCH("【支払済】",AC122)))</formula>
    </cfRule>
  </conditionalFormatting>
  <conditionalFormatting sqref="AM104">
    <cfRule type="cellIs" dxfId="3654" priority="4005" operator="greaterThan">
      <formula>0</formula>
    </cfRule>
  </conditionalFormatting>
  <conditionalFormatting sqref="AM104">
    <cfRule type="cellIs" dxfId="3653" priority="4004" operator="greaterThan">
      <formula>0</formula>
    </cfRule>
  </conditionalFormatting>
  <conditionalFormatting sqref="W104:X104">
    <cfRule type="cellIs" dxfId="3652" priority="4003" operator="lessThan">
      <formula>5000001</formula>
    </cfRule>
  </conditionalFormatting>
  <conditionalFormatting sqref="BC104">
    <cfRule type="containsText" dxfId="3651" priority="4002" operator="containsText" text="保有中">
      <formula>NOT(ISERROR(SEARCH("保有中",BC104)))</formula>
    </cfRule>
  </conditionalFormatting>
  <conditionalFormatting sqref="AN104">
    <cfRule type="cellIs" dxfId="3650" priority="4001" operator="greaterThan">
      <formula>0</formula>
    </cfRule>
  </conditionalFormatting>
  <conditionalFormatting sqref="BD104">
    <cfRule type="cellIs" dxfId="3649" priority="3986" operator="equal">
      <formula>0</formula>
    </cfRule>
    <cfRule type="containsText" dxfId="3648" priority="3998" operator="containsText" text="接続契約解除">
      <formula>NOT(ISERROR(SEARCH("接続契約解除",BD104)))</formula>
    </cfRule>
    <cfRule type="containsText" dxfId="3647" priority="3999" operator="containsText" text="【譲渡済】">
      <formula>NOT(ISERROR(SEARCH("【譲渡済】",BD104)))</formula>
    </cfRule>
    <cfRule type="containsText" dxfId="3646" priority="4000" operator="containsText" text="【支払済】">
      <formula>NOT(ISERROR(SEARCH("【支払済】",BD104)))</formula>
    </cfRule>
  </conditionalFormatting>
  <conditionalFormatting sqref="AH104 AE104">
    <cfRule type="cellIs" dxfId="3645" priority="3995" operator="equal">
      <formula>0</formula>
    </cfRule>
    <cfRule type="containsText" dxfId="3644" priority="3996" operator="containsText" text="””">
      <formula>NOT(ISERROR(SEARCH("""""",AE104)))</formula>
    </cfRule>
    <cfRule type="cellIs" dxfId="3643" priority="3997" operator="lessThan">
      <formula>42583</formula>
    </cfRule>
  </conditionalFormatting>
  <conditionalFormatting sqref="BC104">
    <cfRule type="containsText" dxfId="3642" priority="3994" operator="containsText" text="賃借中">
      <formula>NOT(ISERROR(SEARCH("賃借中",BC104)))</formula>
    </cfRule>
  </conditionalFormatting>
  <conditionalFormatting sqref="BC104">
    <cfRule type="cellIs" dxfId="3641" priority="3993" operator="equal">
      <formula>0</formula>
    </cfRule>
  </conditionalFormatting>
  <conditionalFormatting sqref="Y104:AB104">
    <cfRule type="containsText" dxfId="3640" priority="3991" operator="containsText" text="賃借中">
      <formula>NOT(ISERROR(SEARCH("賃借中",Y104)))</formula>
    </cfRule>
    <cfRule type="containsText" dxfId="3639" priority="3992" operator="containsText" text="保有中">
      <formula>NOT(ISERROR(SEARCH("保有中",Y104)))</formula>
    </cfRule>
  </conditionalFormatting>
  <conditionalFormatting sqref="AC104">
    <cfRule type="containsText" dxfId="3638" priority="3987" operator="containsText" text="申込取消">
      <formula>NOT(ISERROR(SEARCH("申込取消",AC104)))</formula>
    </cfRule>
    <cfRule type="containsText" dxfId="3637" priority="3988" operator="containsText" text="接続契約解除">
      <formula>NOT(ISERROR(SEARCH("接続契約解除",AC104)))</formula>
    </cfRule>
    <cfRule type="containsText" dxfId="3636" priority="3989" operator="containsText" text="【譲渡済】">
      <formula>NOT(ISERROR(SEARCH("【譲渡済】",AC104)))</formula>
    </cfRule>
    <cfRule type="containsText" dxfId="3635" priority="3990" operator="containsText" text="【支払済】">
      <formula>NOT(ISERROR(SEARCH("【支払済】",AC104)))</formula>
    </cfRule>
  </conditionalFormatting>
  <conditionalFormatting sqref="AM103">
    <cfRule type="cellIs" dxfId="3634" priority="3984" operator="greaterThan">
      <formula>0</formula>
    </cfRule>
  </conditionalFormatting>
  <conditionalFormatting sqref="AM103">
    <cfRule type="cellIs" dxfId="3633" priority="3983" operator="greaterThan">
      <formula>0</formula>
    </cfRule>
  </conditionalFormatting>
  <conditionalFormatting sqref="W103:X103">
    <cfRule type="cellIs" dxfId="3632" priority="3982" operator="lessThan">
      <formula>5000001</formula>
    </cfRule>
  </conditionalFormatting>
  <conditionalFormatting sqref="BC103">
    <cfRule type="containsText" dxfId="3631" priority="3981" operator="containsText" text="保有中">
      <formula>NOT(ISERROR(SEARCH("保有中",BC103)))</formula>
    </cfRule>
  </conditionalFormatting>
  <conditionalFormatting sqref="AN103">
    <cfRule type="cellIs" dxfId="3630" priority="3980" operator="greaterThan">
      <formula>0</formula>
    </cfRule>
  </conditionalFormatting>
  <conditionalFormatting sqref="BD103">
    <cfRule type="cellIs" dxfId="3629" priority="3965" operator="equal">
      <formula>0</formula>
    </cfRule>
    <cfRule type="containsText" dxfId="3628" priority="3977" operator="containsText" text="接続契約解除">
      <formula>NOT(ISERROR(SEARCH("接続契約解除",BD103)))</formula>
    </cfRule>
    <cfRule type="containsText" dxfId="3627" priority="3978" operator="containsText" text="【譲渡済】">
      <formula>NOT(ISERROR(SEARCH("【譲渡済】",BD103)))</formula>
    </cfRule>
    <cfRule type="containsText" dxfId="3626" priority="3979" operator="containsText" text="【支払済】">
      <formula>NOT(ISERROR(SEARCH("【支払済】",BD103)))</formula>
    </cfRule>
  </conditionalFormatting>
  <conditionalFormatting sqref="AH103 AE103">
    <cfRule type="cellIs" dxfId="3625" priority="3974" operator="equal">
      <formula>0</formula>
    </cfRule>
    <cfRule type="containsText" dxfId="3624" priority="3975" operator="containsText" text="””">
      <formula>NOT(ISERROR(SEARCH("""""",AE103)))</formula>
    </cfRule>
    <cfRule type="cellIs" dxfId="3623" priority="3976" operator="lessThan">
      <formula>42583</formula>
    </cfRule>
  </conditionalFormatting>
  <conditionalFormatting sqref="BC103">
    <cfRule type="containsText" dxfId="3622" priority="3973" operator="containsText" text="賃借中">
      <formula>NOT(ISERROR(SEARCH("賃借中",BC103)))</formula>
    </cfRule>
  </conditionalFormatting>
  <conditionalFormatting sqref="BC103">
    <cfRule type="cellIs" dxfId="3621" priority="3972" operator="equal">
      <formula>0</formula>
    </cfRule>
  </conditionalFormatting>
  <conditionalFormatting sqref="Y103:AB103">
    <cfRule type="containsText" dxfId="3620" priority="3970" operator="containsText" text="賃借中">
      <formula>NOT(ISERROR(SEARCH("賃借中",Y103)))</formula>
    </cfRule>
    <cfRule type="containsText" dxfId="3619" priority="3971" operator="containsText" text="保有中">
      <formula>NOT(ISERROR(SEARCH("保有中",Y103)))</formula>
    </cfRule>
  </conditionalFormatting>
  <conditionalFormatting sqref="AC103">
    <cfRule type="containsText" dxfId="3618" priority="3966" operator="containsText" text="申込取消">
      <formula>NOT(ISERROR(SEARCH("申込取消",AC103)))</formula>
    </cfRule>
    <cfRule type="containsText" dxfId="3617" priority="3967" operator="containsText" text="接続契約解除">
      <formula>NOT(ISERROR(SEARCH("接続契約解除",AC103)))</formula>
    </cfRule>
    <cfRule type="containsText" dxfId="3616" priority="3968" operator="containsText" text="【譲渡済】">
      <formula>NOT(ISERROR(SEARCH("【譲渡済】",AC103)))</formula>
    </cfRule>
    <cfRule type="containsText" dxfId="3615" priority="3969" operator="containsText" text="【支払済】">
      <formula>NOT(ISERROR(SEARCH("【支払済】",AC103)))</formula>
    </cfRule>
  </conditionalFormatting>
  <conditionalFormatting sqref="AM102">
    <cfRule type="cellIs" dxfId="3614" priority="3963" operator="greaterThan">
      <formula>0</formula>
    </cfRule>
  </conditionalFormatting>
  <conditionalFormatting sqref="AM102">
    <cfRule type="cellIs" dxfId="3613" priority="3962" operator="greaterThan">
      <formula>0</formula>
    </cfRule>
  </conditionalFormatting>
  <conditionalFormatting sqref="W102:X102">
    <cfRule type="cellIs" dxfId="3612" priority="3961" operator="lessThan">
      <formula>5000001</formula>
    </cfRule>
  </conditionalFormatting>
  <conditionalFormatting sqref="BC102">
    <cfRule type="containsText" dxfId="3611" priority="3960" operator="containsText" text="保有中">
      <formula>NOT(ISERROR(SEARCH("保有中",BC102)))</formula>
    </cfRule>
  </conditionalFormatting>
  <conditionalFormatting sqref="AN102">
    <cfRule type="cellIs" dxfId="3610" priority="3959" operator="greaterThan">
      <formula>0</formula>
    </cfRule>
  </conditionalFormatting>
  <conditionalFormatting sqref="BD102">
    <cfRule type="cellIs" dxfId="3609" priority="3944" operator="equal">
      <formula>0</formula>
    </cfRule>
    <cfRule type="containsText" dxfId="3608" priority="3956" operator="containsText" text="接続契約解除">
      <formula>NOT(ISERROR(SEARCH("接続契約解除",BD102)))</formula>
    </cfRule>
    <cfRule type="containsText" dxfId="3607" priority="3957" operator="containsText" text="【譲渡済】">
      <formula>NOT(ISERROR(SEARCH("【譲渡済】",BD102)))</formula>
    </cfRule>
    <cfRule type="containsText" dxfId="3606" priority="3958" operator="containsText" text="【支払済】">
      <formula>NOT(ISERROR(SEARCH("【支払済】",BD102)))</formula>
    </cfRule>
  </conditionalFormatting>
  <conditionalFormatting sqref="AH102 AE102">
    <cfRule type="cellIs" dxfId="3605" priority="3953" operator="equal">
      <formula>0</formula>
    </cfRule>
    <cfRule type="containsText" dxfId="3604" priority="3954" operator="containsText" text="””">
      <formula>NOT(ISERROR(SEARCH("""""",AE102)))</formula>
    </cfRule>
    <cfRule type="cellIs" dxfId="3603" priority="3955" operator="lessThan">
      <formula>42583</formula>
    </cfRule>
  </conditionalFormatting>
  <conditionalFormatting sqref="BC102">
    <cfRule type="containsText" dxfId="3602" priority="3952" operator="containsText" text="賃借中">
      <formula>NOT(ISERROR(SEARCH("賃借中",BC102)))</formula>
    </cfRule>
  </conditionalFormatting>
  <conditionalFormatting sqref="BC102">
    <cfRule type="cellIs" dxfId="3601" priority="3951" operator="equal">
      <formula>0</formula>
    </cfRule>
  </conditionalFormatting>
  <conditionalFormatting sqref="Y102:AB102">
    <cfRule type="containsText" dxfId="3600" priority="3949" operator="containsText" text="賃借中">
      <formula>NOT(ISERROR(SEARCH("賃借中",Y102)))</formula>
    </cfRule>
    <cfRule type="containsText" dxfId="3599" priority="3950" operator="containsText" text="保有中">
      <formula>NOT(ISERROR(SEARCH("保有中",Y102)))</formula>
    </cfRule>
  </conditionalFormatting>
  <conditionalFormatting sqref="AC102">
    <cfRule type="containsText" dxfId="3598" priority="3945" operator="containsText" text="申込取消">
      <formula>NOT(ISERROR(SEARCH("申込取消",AC102)))</formula>
    </cfRule>
    <cfRule type="containsText" dxfId="3597" priority="3946" operator="containsText" text="接続契約解除">
      <formula>NOT(ISERROR(SEARCH("接続契約解除",AC102)))</formula>
    </cfRule>
    <cfRule type="containsText" dxfId="3596" priority="3947" operator="containsText" text="【譲渡済】">
      <formula>NOT(ISERROR(SEARCH("【譲渡済】",AC102)))</formula>
    </cfRule>
    <cfRule type="containsText" dxfId="3595" priority="3948" operator="containsText" text="【支払済】">
      <formula>NOT(ISERROR(SEARCH("【支払済】",AC102)))</formula>
    </cfRule>
  </conditionalFormatting>
  <conditionalFormatting sqref="AM101">
    <cfRule type="cellIs" dxfId="3594" priority="3942" operator="greaterThan">
      <formula>0</formula>
    </cfRule>
  </conditionalFormatting>
  <conditionalFormatting sqref="AM101">
    <cfRule type="cellIs" dxfId="3593" priority="3941" operator="greaterThan">
      <formula>0</formula>
    </cfRule>
  </conditionalFormatting>
  <conditionalFormatting sqref="W101:X101">
    <cfRule type="cellIs" dxfId="3592" priority="3940" operator="lessThan">
      <formula>5000001</formula>
    </cfRule>
  </conditionalFormatting>
  <conditionalFormatting sqref="BC101">
    <cfRule type="containsText" dxfId="3591" priority="3939" operator="containsText" text="保有中">
      <formula>NOT(ISERROR(SEARCH("保有中",BC101)))</formula>
    </cfRule>
  </conditionalFormatting>
  <conditionalFormatting sqref="AN101">
    <cfRule type="cellIs" dxfId="3590" priority="3938" operator="greaterThan">
      <formula>0</formula>
    </cfRule>
  </conditionalFormatting>
  <conditionalFormatting sqref="BD101">
    <cfRule type="cellIs" dxfId="3589" priority="3923" operator="equal">
      <formula>0</formula>
    </cfRule>
    <cfRule type="containsText" dxfId="3588" priority="3935" operator="containsText" text="接続契約解除">
      <formula>NOT(ISERROR(SEARCH("接続契約解除",BD101)))</formula>
    </cfRule>
    <cfRule type="containsText" dxfId="3587" priority="3936" operator="containsText" text="【譲渡済】">
      <formula>NOT(ISERROR(SEARCH("【譲渡済】",BD101)))</formula>
    </cfRule>
    <cfRule type="containsText" dxfId="3586" priority="3937" operator="containsText" text="【支払済】">
      <formula>NOT(ISERROR(SEARCH("【支払済】",BD101)))</formula>
    </cfRule>
  </conditionalFormatting>
  <conditionalFormatting sqref="AH101 AE101">
    <cfRule type="cellIs" dxfId="3585" priority="3932" operator="equal">
      <formula>0</formula>
    </cfRule>
    <cfRule type="containsText" dxfId="3584" priority="3933" operator="containsText" text="””">
      <formula>NOT(ISERROR(SEARCH("""""",AE101)))</formula>
    </cfRule>
    <cfRule type="cellIs" dxfId="3583" priority="3934" operator="lessThan">
      <formula>42583</formula>
    </cfRule>
  </conditionalFormatting>
  <conditionalFormatting sqref="BC101">
    <cfRule type="containsText" dxfId="3582" priority="3931" operator="containsText" text="賃借中">
      <formula>NOT(ISERROR(SEARCH("賃借中",BC101)))</formula>
    </cfRule>
  </conditionalFormatting>
  <conditionalFormatting sqref="BC101">
    <cfRule type="cellIs" dxfId="3581" priority="3930" operator="equal">
      <formula>0</formula>
    </cfRule>
  </conditionalFormatting>
  <conditionalFormatting sqref="Y101:AB101">
    <cfRule type="containsText" dxfId="3580" priority="3928" operator="containsText" text="賃借中">
      <formula>NOT(ISERROR(SEARCH("賃借中",Y101)))</formula>
    </cfRule>
    <cfRule type="containsText" dxfId="3579" priority="3929" operator="containsText" text="保有中">
      <formula>NOT(ISERROR(SEARCH("保有中",Y101)))</formula>
    </cfRule>
  </conditionalFormatting>
  <conditionalFormatting sqref="AC101">
    <cfRule type="containsText" dxfId="3578" priority="3924" operator="containsText" text="申込取消">
      <formula>NOT(ISERROR(SEARCH("申込取消",AC101)))</formula>
    </cfRule>
    <cfRule type="containsText" dxfId="3577" priority="3925" operator="containsText" text="接続契約解除">
      <formula>NOT(ISERROR(SEARCH("接続契約解除",AC101)))</formula>
    </cfRule>
    <cfRule type="containsText" dxfId="3576" priority="3926" operator="containsText" text="【譲渡済】">
      <formula>NOT(ISERROR(SEARCH("【譲渡済】",AC101)))</formula>
    </cfRule>
    <cfRule type="containsText" dxfId="3575" priority="3927" operator="containsText" text="【支払済】">
      <formula>NOT(ISERROR(SEARCH("【支払済】",AC101)))</formula>
    </cfRule>
  </conditionalFormatting>
  <conditionalFormatting sqref="AM100">
    <cfRule type="cellIs" dxfId="3574" priority="3921" operator="greaterThan">
      <formula>0</formula>
    </cfRule>
  </conditionalFormatting>
  <conditionalFormatting sqref="AM100">
    <cfRule type="cellIs" dxfId="3573" priority="3920" operator="greaterThan">
      <formula>0</formula>
    </cfRule>
  </conditionalFormatting>
  <conditionalFormatting sqref="W100:X100">
    <cfRule type="cellIs" dxfId="3572" priority="3919" operator="lessThan">
      <formula>5000001</formula>
    </cfRule>
  </conditionalFormatting>
  <conditionalFormatting sqref="BC100">
    <cfRule type="containsText" dxfId="3571" priority="3918" operator="containsText" text="保有中">
      <formula>NOT(ISERROR(SEARCH("保有中",BC100)))</formula>
    </cfRule>
  </conditionalFormatting>
  <conditionalFormatting sqref="AN100">
    <cfRule type="cellIs" dxfId="3570" priority="3917" operator="greaterThan">
      <formula>0</formula>
    </cfRule>
  </conditionalFormatting>
  <conditionalFormatting sqref="BD100">
    <cfRule type="cellIs" dxfId="3569" priority="3902" operator="equal">
      <formula>0</formula>
    </cfRule>
    <cfRule type="containsText" dxfId="3568" priority="3914" operator="containsText" text="接続契約解除">
      <formula>NOT(ISERROR(SEARCH("接続契約解除",BD100)))</formula>
    </cfRule>
    <cfRule type="containsText" dxfId="3567" priority="3915" operator="containsText" text="【譲渡済】">
      <formula>NOT(ISERROR(SEARCH("【譲渡済】",BD100)))</formula>
    </cfRule>
    <cfRule type="containsText" dxfId="3566" priority="3916" operator="containsText" text="【支払済】">
      <formula>NOT(ISERROR(SEARCH("【支払済】",BD100)))</formula>
    </cfRule>
  </conditionalFormatting>
  <conditionalFormatting sqref="AE100 AH100">
    <cfRule type="cellIs" dxfId="3565" priority="3911" operator="equal">
      <formula>0</formula>
    </cfRule>
    <cfRule type="containsText" dxfId="3564" priority="3912" operator="containsText" text="””">
      <formula>NOT(ISERROR(SEARCH("""""",AE100)))</formula>
    </cfRule>
    <cfRule type="cellIs" dxfId="3563" priority="3913" operator="lessThan">
      <formula>42583</formula>
    </cfRule>
  </conditionalFormatting>
  <conditionalFormatting sqref="BC100">
    <cfRule type="containsText" dxfId="3562" priority="3910" operator="containsText" text="賃借中">
      <formula>NOT(ISERROR(SEARCH("賃借中",BC100)))</formula>
    </cfRule>
  </conditionalFormatting>
  <conditionalFormatting sqref="BC100">
    <cfRule type="cellIs" dxfId="3561" priority="3909" operator="equal">
      <formula>0</formula>
    </cfRule>
  </conditionalFormatting>
  <conditionalFormatting sqref="Y100:AB100">
    <cfRule type="containsText" dxfId="3560" priority="3907" operator="containsText" text="賃借中">
      <formula>NOT(ISERROR(SEARCH("賃借中",Y100)))</formula>
    </cfRule>
    <cfRule type="containsText" dxfId="3559" priority="3908" operator="containsText" text="保有中">
      <formula>NOT(ISERROR(SEARCH("保有中",Y100)))</formula>
    </cfRule>
  </conditionalFormatting>
  <conditionalFormatting sqref="AC100">
    <cfRule type="containsText" dxfId="3558" priority="3903" operator="containsText" text="申込取消">
      <formula>NOT(ISERROR(SEARCH("申込取消",AC100)))</formula>
    </cfRule>
    <cfRule type="containsText" dxfId="3557" priority="3904" operator="containsText" text="接続契約解除">
      <formula>NOT(ISERROR(SEARCH("接続契約解除",AC100)))</formula>
    </cfRule>
    <cfRule type="containsText" dxfId="3556" priority="3905" operator="containsText" text="【譲渡済】">
      <formula>NOT(ISERROR(SEARCH("【譲渡済】",AC100)))</formula>
    </cfRule>
    <cfRule type="containsText" dxfId="3555" priority="3906" operator="containsText" text="【支払済】">
      <formula>NOT(ISERROR(SEARCH("【支払済】",AC100)))</formula>
    </cfRule>
  </conditionalFormatting>
  <conditionalFormatting sqref="AM99">
    <cfRule type="cellIs" dxfId="3554" priority="3900" operator="greaterThan">
      <formula>0</formula>
    </cfRule>
  </conditionalFormatting>
  <conditionalFormatting sqref="AM99">
    <cfRule type="cellIs" dxfId="3553" priority="3899" operator="greaterThan">
      <formula>0</formula>
    </cfRule>
  </conditionalFormatting>
  <conditionalFormatting sqref="W99:X99">
    <cfRule type="cellIs" dxfId="3552" priority="3898" operator="lessThan">
      <formula>5000001</formula>
    </cfRule>
  </conditionalFormatting>
  <conditionalFormatting sqref="BC99">
    <cfRule type="containsText" dxfId="3551" priority="3897" operator="containsText" text="保有中">
      <formula>NOT(ISERROR(SEARCH("保有中",BC99)))</formula>
    </cfRule>
  </conditionalFormatting>
  <conditionalFormatting sqref="AN99">
    <cfRule type="cellIs" dxfId="3550" priority="3896" operator="greaterThan">
      <formula>0</formula>
    </cfRule>
  </conditionalFormatting>
  <conditionalFormatting sqref="BD99">
    <cfRule type="cellIs" dxfId="3549" priority="3881" operator="equal">
      <formula>0</formula>
    </cfRule>
    <cfRule type="containsText" dxfId="3548" priority="3893" operator="containsText" text="接続契約解除">
      <formula>NOT(ISERROR(SEARCH("接続契約解除",BD99)))</formula>
    </cfRule>
    <cfRule type="containsText" dxfId="3547" priority="3894" operator="containsText" text="【譲渡済】">
      <formula>NOT(ISERROR(SEARCH("【譲渡済】",BD99)))</formula>
    </cfRule>
    <cfRule type="containsText" dxfId="3546" priority="3895" operator="containsText" text="【支払済】">
      <formula>NOT(ISERROR(SEARCH("【支払済】",BD99)))</formula>
    </cfRule>
  </conditionalFormatting>
  <conditionalFormatting sqref="AE99 AH99">
    <cfRule type="cellIs" dxfId="3545" priority="3890" operator="equal">
      <formula>0</formula>
    </cfRule>
    <cfRule type="containsText" dxfId="3544" priority="3891" operator="containsText" text="””">
      <formula>NOT(ISERROR(SEARCH("""""",AE99)))</formula>
    </cfRule>
    <cfRule type="cellIs" dxfId="3543" priority="3892" operator="lessThan">
      <formula>42583</formula>
    </cfRule>
  </conditionalFormatting>
  <conditionalFormatting sqref="BC99">
    <cfRule type="containsText" dxfId="3542" priority="3889" operator="containsText" text="賃借中">
      <formula>NOT(ISERROR(SEARCH("賃借中",BC99)))</formula>
    </cfRule>
  </conditionalFormatting>
  <conditionalFormatting sqref="BC99">
    <cfRule type="cellIs" dxfId="3541" priority="3888" operator="equal">
      <formula>0</formula>
    </cfRule>
  </conditionalFormatting>
  <conditionalFormatting sqref="Y99:AB99">
    <cfRule type="containsText" dxfId="3540" priority="3886" operator="containsText" text="賃借中">
      <formula>NOT(ISERROR(SEARCH("賃借中",Y99)))</formula>
    </cfRule>
    <cfRule type="containsText" dxfId="3539" priority="3887" operator="containsText" text="保有中">
      <formula>NOT(ISERROR(SEARCH("保有中",Y99)))</formula>
    </cfRule>
  </conditionalFormatting>
  <conditionalFormatting sqref="AC99">
    <cfRule type="containsText" dxfId="3538" priority="3882" operator="containsText" text="申込取消">
      <formula>NOT(ISERROR(SEARCH("申込取消",AC99)))</formula>
    </cfRule>
    <cfRule type="containsText" dxfId="3537" priority="3883" operator="containsText" text="接続契約解除">
      <formula>NOT(ISERROR(SEARCH("接続契約解除",AC99)))</formula>
    </cfRule>
    <cfRule type="containsText" dxfId="3536" priority="3884" operator="containsText" text="【譲渡済】">
      <formula>NOT(ISERROR(SEARCH("【譲渡済】",AC99)))</formula>
    </cfRule>
    <cfRule type="containsText" dxfId="3535" priority="3885" operator="containsText" text="【支払済】">
      <formula>NOT(ISERROR(SEARCH("【支払済】",AC99)))</formula>
    </cfRule>
  </conditionalFormatting>
  <conditionalFormatting sqref="AM98">
    <cfRule type="cellIs" dxfId="3534" priority="3879" operator="greaterThan">
      <formula>0</formula>
    </cfRule>
  </conditionalFormatting>
  <conditionalFormatting sqref="AM98">
    <cfRule type="cellIs" dxfId="3533" priority="3878" operator="greaterThan">
      <formula>0</formula>
    </cfRule>
  </conditionalFormatting>
  <conditionalFormatting sqref="W98">
    <cfRule type="cellIs" dxfId="3532" priority="3877" operator="lessThan">
      <formula>5000001</formula>
    </cfRule>
  </conditionalFormatting>
  <conditionalFormatting sqref="AN98">
    <cfRule type="cellIs" dxfId="3531" priority="3876" operator="greaterThan">
      <formula>0</formula>
    </cfRule>
  </conditionalFormatting>
  <conditionalFormatting sqref="BD98">
    <cfRule type="cellIs" dxfId="3530" priority="3860" operator="equal">
      <formula>0</formula>
    </cfRule>
    <cfRule type="containsText" dxfId="3529" priority="3873" operator="containsText" text="接続契約解除">
      <formula>NOT(ISERROR(SEARCH("接続契約解除",BD98)))</formula>
    </cfRule>
    <cfRule type="containsText" dxfId="3528" priority="3874" operator="containsText" text="【譲渡済】">
      <formula>NOT(ISERROR(SEARCH("【譲渡済】",BD98)))</formula>
    </cfRule>
    <cfRule type="containsText" dxfId="3527" priority="3875" operator="containsText" text="【支払済】">
      <formula>NOT(ISERROR(SEARCH("【支払済】",BD98)))</formula>
    </cfRule>
  </conditionalFormatting>
  <conditionalFormatting sqref="AE98 AH98">
    <cfRule type="cellIs" dxfId="3526" priority="3870" operator="equal">
      <formula>0</formula>
    </cfRule>
    <cfRule type="containsText" dxfId="3525" priority="3871" operator="containsText" text="””">
      <formula>NOT(ISERROR(SEARCH("""""",AE98)))</formula>
    </cfRule>
    <cfRule type="cellIs" dxfId="3524" priority="3872" operator="lessThan">
      <formula>42583</formula>
    </cfRule>
  </conditionalFormatting>
  <conditionalFormatting sqref="BC98">
    <cfRule type="containsText" dxfId="3523" priority="3869" operator="containsText" text="保有中">
      <formula>NOT(ISERROR(SEARCH("保有中",BC98)))</formula>
    </cfRule>
  </conditionalFormatting>
  <conditionalFormatting sqref="BC98">
    <cfRule type="containsText" dxfId="3522" priority="3868" operator="containsText" text="賃借中">
      <formula>NOT(ISERROR(SEARCH("賃借中",BC98)))</formula>
    </cfRule>
  </conditionalFormatting>
  <conditionalFormatting sqref="BC98">
    <cfRule type="cellIs" dxfId="3521" priority="3867" operator="equal">
      <formula>0</formula>
    </cfRule>
  </conditionalFormatting>
  <conditionalFormatting sqref="Y98:AB98">
    <cfRule type="containsText" dxfId="3520" priority="3865" operator="containsText" text="賃借中">
      <formula>NOT(ISERROR(SEARCH("賃借中",Y98)))</formula>
    </cfRule>
    <cfRule type="containsText" dxfId="3519" priority="3866" operator="containsText" text="保有中">
      <formula>NOT(ISERROR(SEARCH("保有中",Y98)))</formula>
    </cfRule>
  </conditionalFormatting>
  <conditionalFormatting sqref="AC98">
    <cfRule type="containsText" dxfId="3518" priority="3861" operator="containsText" text="申込取消">
      <formula>NOT(ISERROR(SEARCH("申込取消",AC98)))</formula>
    </cfRule>
    <cfRule type="containsText" dxfId="3517" priority="3862" operator="containsText" text="接続契約解除">
      <formula>NOT(ISERROR(SEARCH("接続契約解除",AC98)))</formula>
    </cfRule>
    <cfRule type="containsText" dxfId="3516" priority="3863" operator="containsText" text="【譲渡済】">
      <formula>NOT(ISERROR(SEARCH("【譲渡済】",AC98)))</formula>
    </cfRule>
    <cfRule type="containsText" dxfId="3515" priority="3864" operator="containsText" text="【支払済】">
      <formula>NOT(ISERROR(SEARCH("【支払済】",AC98)))</formula>
    </cfRule>
  </conditionalFormatting>
  <conditionalFormatting sqref="X98">
    <cfRule type="cellIs" dxfId="3514" priority="3858" operator="lessThan">
      <formula>5000001</formula>
    </cfRule>
  </conditionalFormatting>
  <conditionalFormatting sqref="AM97">
    <cfRule type="cellIs" dxfId="3513" priority="3857" operator="greaterThan">
      <formula>0</formula>
    </cfRule>
  </conditionalFormatting>
  <conditionalFormatting sqref="W97:X97">
    <cfRule type="cellIs" dxfId="3512" priority="3856" operator="lessThan">
      <formula>5000001</formula>
    </cfRule>
  </conditionalFormatting>
  <conditionalFormatting sqref="AN97">
    <cfRule type="cellIs" dxfId="3511" priority="3855" operator="greaterThan">
      <formula>0</formula>
    </cfRule>
  </conditionalFormatting>
  <conditionalFormatting sqref="BD97">
    <cfRule type="cellIs" dxfId="3510" priority="3839" operator="equal">
      <formula>0</formula>
    </cfRule>
    <cfRule type="containsText" dxfId="3509" priority="3852" operator="containsText" text="接続契約解除">
      <formula>NOT(ISERROR(SEARCH("接続契約解除",BD97)))</formula>
    </cfRule>
    <cfRule type="containsText" dxfId="3508" priority="3853" operator="containsText" text="【譲渡済】">
      <formula>NOT(ISERROR(SEARCH("【譲渡済】",BD97)))</formula>
    </cfRule>
    <cfRule type="containsText" dxfId="3507" priority="3854" operator="containsText" text="【支払済】">
      <formula>NOT(ISERROR(SEARCH("【支払済】",BD97)))</formula>
    </cfRule>
  </conditionalFormatting>
  <conditionalFormatting sqref="AH97 AE97">
    <cfRule type="cellIs" dxfId="3506" priority="3849" operator="equal">
      <formula>0</formula>
    </cfRule>
    <cfRule type="containsText" dxfId="3505" priority="3850" operator="containsText" text="””">
      <formula>NOT(ISERROR(SEARCH("""""",AE97)))</formula>
    </cfRule>
    <cfRule type="cellIs" dxfId="3504" priority="3851" operator="lessThan">
      <formula>42583</formula>
    </cfRule>
  </conditionalFormatting>
  <conditionalFormatting sqref="BC97">
    <cfRule type="containsText" dxfId="3503" priority="3848" operator="containsText" text="保有中">
      <formula>NOT(ISERROR(SEARCH("保有中",BC97)))</formula>
    </cfRule>
  </conditionalFormatting>
  <conditionalFormatting sqref="BC97">
    <cfRule type="containsText" dxfId="3502" priority="3847" operator="containsText" text="賃借中">
      <formula>NOT(ISERROR(SEARCH("賃借中",BC97)))</formula>
    </cfRule>
  </conditionalFormatting>
  <conditionalFormatting sqref="BC97">
    <cfRule type="cellIs" dxfId="3501" priority="3846" operator="equal">
      <formula>0</formula>
    </cfRule>
  </conditionalFormatting>
  <conditionalFormatting sqref="Y97:AB97">
    <cfRule type="containsText" dxfId="3500" priority="3844" operator="containsText" text="賃借中">
      <formula>NOT(ISERROR(SEARCH("賃借中",Y97)))</formula>
    </cfRule>
    <cfRule type="containsText" dxfId="3499" priority="3845" operator="containsText" text="保有中">
      <formula>NOT(ISERROR(SEARCH("保有中",Y97)))</formula>
    </cfRule>
  </conditionalFormatting>
  <conditionalFormatting sqref="AC97">
    <cfRule type="containsText" dxfId="3498" priority="3840" operator="containsText" text="申込取消">
      <formula>NOT(ISERROR(SEARCH("申込取消",AC97)))</formula>
    </cfRule>
    <cfRule type="containsText" dxfId="3497" priority="3841" operator="containsText" text="接続契約解除">
      <formula>NOT(ISERROR(SEARCH("接続契約解除",AC97)))</formula>
    </cfRule>
    <cfRule type="containsText" dxfId="3496" priority="3842" operator="containsText" text="【譲渡済】">
      <formula>NOT(ISERROR(SEARCH("【譲渡済】",AC97)))</formula>
    </cfRule>
    <cfRule type="containsText" dxfId="3495" priority="3843" operator="containsText" text="【支払済】">
      <formula>NOT(ISERROR(SEARCH("【支払済】",AC97)))</formula>
    </cfRule>
  </conditionalFormatting>
  <conditionalFormatting sqref="AM96">
    <cfRule type="cellIs" dxfId="3494" priority="3837" operator="greaterThan">
      <formula>0</formula>
    </cfRule>
  </conditionalFormatting>
  <conditionalFormatting sqref="W96:X96">
    <cfRule type="cellIs" dxfId="3493" priority="3836" operator="lessThan">
      <formula>5000001</formula>
    </cfRule>
  </conditionalFormatting>
  <conditionalFormatting sqref="AN96">
    <cfRule type="cellIs" dxfId="3492" priority="3835" operator="greaterThan">
      <formula>0</formula>
    </cfRule>
  </conditionalFormatting>
  <conditionalFormatting sqref="BD96">
    <cfRule type="cellIs" dxfId="3491" priority="3823" operator="equal">
      <formula>0</formula>
    </cfRule>
    <cfRule type="containsText" dxfId="3490" priority="3832" operator="containsText" text="接続契約解除">
      <formula>NOT(ISERROR(SEARCH("接続契約解除",BD96)))</formula>
    </cfRule>
    <cfRule type="containsText" dxfId="3489" priority="3833" operator="containsText" text="【譲渡済】">
      <formula>NOT(ISERROR(SEARCH("【譲渡済】",BD96)))</formula>
    </cfRule>
    <cfRule type="containsText" dxfId="3488" priority="3834" operator="containsText" text="【支払済】">
      <formula>NOT(ISERROR(SEARCH("【支払済】",BD96)))</formula>
    </cfRule>
  </conditionalFormatting>
  <conditionalFormatting sqref="AH96 AE96">
    <cfRule type="cellIs" dxfId="3487" priority="3829" operator="equal">
      <formula>0</formula>
    </cfRule>
    <cfRule type="containsText" dxfId="3486" priority="3830" operator="containsText" text="””">
      <formula>NOT(ISERROR(SEARCH("""""",AE96)))</formula>
    </cfRule>
    <cfRule type="cellIs" dxfId="3485" priority="3831" operator="lessThan">
      <formula>42583</formula>
    </cfRule>
  </conditionalFormatting>
  <conditionalFormatting sqref="BC96">
    <cfRule type="containsText" dxfId="3484" priority="3828" operator="containsText" text="保有中">
      <formula>NOT(ISERROR(SEARCH("保有中",BC96)))</formula>
    </cfRule>
  </conditionalFormatting>
  <conditionalFormatting sqref="BC96">
    <cfRule type="containsText" dxfId="3483" priority="3827" operator="containsText" text="賃借中">
      <formula>NOT(ISERROR(SEARCH("賃借中",BC96)))</formula>
    </cfRule>
  </conditionalFormatting>
  <conditionalFormatting sqref="BC96">
    <cfRule type="cellIs" dxfId="3482" priority="3826" operator="equal">
      <formula>0</formula>
    </cfRule>
  </conditionalFormatting>
  <conditionalFormatting sqref="Y96:AB96">
    <cfRule type="containsText" dxfId="3481" priority="3824" operator="containsText" text="賃借中">
      <formula>NOT(ISERROR(SEARCH("賃借中",Y96)))</formula>
    </cfRule>
    <cfRule type="containsText" dxfId="3480" priority="3825" operator="containsText" text="保有中">
      <formula>NOT(ISERROR(SEARCH("保有中",Y96)))</formula>
    </cfRule>
  </conditionalFormatting>
  <conditionalFormatting sqref="AC96">
    <cfRule type="containsText" dxfId="3479" priority="3818" operator="containsText" text="申込取消">
      <formula>NOT(ISERROR(SEARCH("申込取消",AC96)))</formula>
    </cfRule>
    <cfRule type="containsText" dxfId="3478" priority="3819" operator="containsText" text="接続契約解除">
      <formula>NOT(ISERROR(SEARCH("接続契約解除",AC96)))</formula>
    </cfRule>
    <cfRule type="containsText" dxfId="3477" priority="3820" operator="containsText" text="【譲渡済】">
      <formula>NOT(ISERROR(SEARCH("【譲渡済】",AC96)))</formula>
    </cfRule>
    <cfRule type="containsText" dxfId="3476" priority="3821" operator="containsText" text="【支払済】">
      <formula>NOT(ISERROR(SEARCH("【支払済】",AC96)))</formula>
    </cfRule>
  </conditionalFormatting>
  <conditionalFormatting sqref="AM95">
    <cfRule type="cellIs" dxfId="3475" priority="3817" operator="greaterThan">
      <formula>0</formula>
    </cfRule>
  </conditionalFormatting>
  <conditionalFormatting sqref="W95:X95">
    <cfRule type="cellIs" dxfId="3474" priority="3816" operator="lessThan">
      <formula>5000001</formula>
    </cfRule>
  </conditionalFormatting>
  <conditionalFormatting sqref="BC95">
    <cfRule type="containsText" dxfId="3473" priority="3815" operator="containsText" text="保有中">
      <formula>NOT(ISERROR(SEARCH("保有中",BC95)))</formula>
    </cfRule>
  </conditionalFormatting>
  <conditionalFormatting sqref="AN95">
    <cfRule type="cellIs" dxfId="3472" priority="3814" operator="greaterThan">
      <formula>0</formula>
    </cfRule>
  </conditionalFormatting>
  <conditionalFormatting sqref="BD95">
    <cfRule type="cellIs" dxfId="3471" priority="3803" operator="equal">
      <formula>0</formula>
    </cfRule>
    <cfRule type="containsText" dxfId="3470" priority="3811" operator="containsText" text="接続契約解除">
      <formula>NOT(ISERROR(SEARCH("接続契約解除",BD95)))</formula>
    </cfRule>
    <cfRule type="containsText" dxfId="3469" priority="3812" operator="containsText" text="【譲渡済】">
      <formula>NOT(ISERROR(SEARCH("【譲渡済】",BD95)))</formula>
    </cfRule>
    <cfRule type="containsText" dxfId="3468" priority="3813" operator="containsText" text="【支払済】">
      <formula>NOT(ISERROR(SEARCH("【支払済】",BD95)))</formula>
    </cfRule>
  </conditionalFormatting>
  <conditionalFormatting sqref="AH95 AE95">
    <cfRule type="cellIs" dxfId="3467" priority="3808" operator="equal">
      <formula>0</formula>
    </cfRule>
    <cfRule type="containsText" dxfId="3466" priority="3809" operator="containsText" text="””">
      <formula>NOT(ISERROR(SEARCH("""""",AE95)))</formula>
    </cfRule>
    <cfRule type="cellIs" dxfId="3465" priority="3810" operator="lessThan">
      <formula>42583</formula>
    </cfRule>
  </conditionalFormatting>
  <conditionalFormatting sqref="BC95">
    <cfRule type="containsText" dxfId="3464" priority="3807" operator="containsText" text="賃借中">
      <formula>NOT(ISERROR(SEARCH("賃借中",BC95)))</formula>
    </cfRule>
  </conditionalFormatting>
  <conditionalFormatting sqref="BC95">
    <cfRule type="cellIs" dxfId="3463" priority="3806" operator="equal">
      <formula>0</formula>
    </cfRule>
  </conditionalFormatting>
  <conditionalFormatting sqref="Y95:AB95">
    <cfRule type="containsText" dxfId="3462" priority="3804" operator="containsText" text="賃借中">
      <formula>NOT(ISERROR(SEARCH("賃借中",Y95)))</formula>
    </cfRule>
    <cfRule type="containsText" dxfId="3461" priority="3805" operator="containsText" text="保有中">
      <formula>NOT(ISERROR(SEARCH("保有中",Y95)))</formula>
    </cfRule>
  </conditionalFormatting>
  <conditionalFormatting sqref="AC95">
    <cfRule type="containsText" dxfId="3460" priority="3799" operator="containsText" text="申込取消">
      <formula>NOT(ISERROR(SEARCH("申込取消",AC95)))</formula>
    </cfRule>
    <cfRule type="containsText" dxfId="3459" priority="3800" operator="containsText" text="接続契約解除">
      <formula>NOT(ISERROR(SEARCH("接続契約解除",AC95)))</formula>
    </cfRule>
    <cfRule type="containsText" dxfId="3458" priority="3801" operator="containsText" text="【譲渡済】">
      <formula>NOT(ISERROR(SEARCH("【譲渡済】",AC95)))</formula>
    </cfRule>
    <cfRule type="containsText" dxfId="3457" priority="3802" operator="containsText" text="【支払済】">
      <formula>NOT(ISERROR(SEARCH("【支払済】",AC95)))</formula>
    </cfRule>
  </conditionalFormatting>
  <conditionalFormatting sqref="AM94">
    <cfRule type="cellIs" dxfId="3456" priority="3797" operator="greaterThan">
      <formula>0</formula>
    </cfRule>
  </conditionalFormatting>
  <conditionalFormatting sqref="W94:X94">
    <cfRule type="cellIs" dxfId="3455" priority="3796" operator="lessThan">
      <formula>5000001</formula>
    </cfRule>
  </conditionalFormatting>
  <conditionalFormatting sqref="BC94">
    <cfRule type="containsText" dxfId="3454" priority="3795" operator="containsText" text="保有中">
      <formula>NOT(ISERROR(SEARCH("保有中",BC94)))</formula>
    </cfRule>
  </conditionalFormatting>
  <conditionalFormatting sqref="AN94">
    <cfRule type="cellIs" dxfId="3453" priority="3794" operator="greaterThan">
      <formula>0</formula>
    </cfRule>
  </conditionalFormatting>
  <conditionalFormatting sqref="BD94">
    <cfRule type="cellIs" dxfId="3452" priority="3779" operator="equal">
      <formula>0</formula>
    </cfRule>
    <cfRule type="containsText" dxfId="3451" priority="3791" operator="containsText" text="接続契約解除">
      <formula>NOT(ISERROR(SEARCH("接続契約解除",BD94)))</formula>
    </cfRule>
    <cfRule type="containsText" dxfId="3450" priority="3792" operator="containsText" text="【譲渡済】">
      <formula>NOT(ISERROR(SEARCH("【譲渡済】",BD94)))</formula>
    </cfRule>
    <cfRule type="containsText" dxfId="3449" priority="3793" operator="containsText" text="【支払済】">
      <formula>NOT(ISERROR(SEARCH("【支払済】",BD94)))</formula>
    </cfRule>
  </conditionalFormatting>
  <conditionalFormatting sqref="AH94 AE94">
    <cfRule type="cellIs" dxfId="3448" priority="3788" operator="equal">
      <formula>0</formula>
    </cfRule>
    <cfRule type="containsText" dxfId="3447" priority="3789" operator="containsText" text="””">
      <formula>NOT(ISERROR(SEARCH("""""",AE94)))</formula>
    </cfRule>
    <cfRule type="cellIs" dxfId="3446" priority="3790" operator="lessThan">
      <formula>42583</formula>
    </cfRule>
  </conditionalFormatting>
  <conditionalFormatting sqref="BC94">
    <cfRule type="containsText" dxfId="3445" priority="3787" operator="containsText" text="賃借中">
      <formula>NOT(ISERROR(SEARCH("賃借中",BC94)))</formula>
    </cfRule>
  </conditionalFormatting>
  <conditionalFormatting sqref="BC94">
    <cfRule type="cellIs" dxfId="3444" priority="3786" operator="equal">
      <formula>0</formula>
    </cfRule>
  </conditionalFormatting>
  <conditionalFormatting sqref="Y94:AB94">
    <cfRule type="containsText" dxfId="3443" priority="3784" operator="containsText" text="賃借中">
      <formula>NOT(ISERROR(SEARCH("賃借中",Y94)))</formula>
    </cfRule>
    <cfRule type="containsText" dxfId="3442" priority="3785" operator="containsText" text="保有中">
      <formula>NOT(ISERROR(SEARCH("保有中",Y94)))</formula>
    </cfRule>
  </conditionalFormatting>
  <conditionalFormatting sqref="AC94">
    <cfRule type="containsText" dxfId="3441" priority="3780" operator="containsText" text="申込取消">
      <formula>NOT(ISERROR(SEARCH("申込取消",AC94)))</formula>
    </cfRule>
    <cfRule type="containsText" dxfId="3440" priority="3781" operator="containsText" text="接続契約解除">
      <formula>NOT(ISERROR(SEARCH("接続契約解除",AC94)))</formula>
    </cfRule>
    <cfRule type="containsText" dxfId="3439" priority="3782" operator="containsText" text="【譲渡済】">
      <formula>NOT(ISERROR(SEARCH("【譲渡済】",AC94)))</formula>
    </cfRule>
    <cfRule type="containsText" dxfId="3438" priority="3783" operator="containsText" text="【支払済】">
      <formula>NOT(ISERROR(SEARCH("【支払済】",AC94)))</formula>
    </cfRule>
  </conditionalFormatting>
  <conditionalFormatting sqref="AM93">
    <cfRule type="cellIs" dxfId="3437" priority="3777" operator="greaterThan">
      <formula>0</formula>
    </cfRule>
  </conditionalFormatting>
  <conditionalFormatting sqref="W93:X93">
    <cfRule type="cellIs" dxfId="3436" priority="3776" operator="lessThan">
      <formula>5000001</formula>
    </cfRule>
  </conditionalFormatting>
  <conditionalFormatting sqref="BC93">
    <cfRule type="containsText" dxfId="3435" priority="3775" operator="containsText" text="保有中">
      <formula>NOT(ISERROR(SEARCH("保有中",BC93)))</formula>
    </cfRule>
  </conditionalFormatting>
  <conditionalFormatting sqref="AN93">
    <cfRule type="cellIs" dxfId="3434" priority="3774" operator="greaterThan">
      <formula>0</formula>
    </cfRule>
  </conditionalFormatting>
  <conditionalFormatting sqref="BD93">
    <cfRule type="cellIs" dxfId="3433" priority="3763" operator="equal">
      <formula>0</formula>
    </cfRule>
    <cfRule type="containsText" dxfId="3432" priority="3771" operator="containsText" text="接続契約解除">
      <formula>NOT(ISERROR(SEARCH("接続契約解除",BD93)))</formula>
    </cfRule>
    <cfRule type="containsText" dxfId="3431" priority="3772" operator="containsText" text="【譲渡済】">
      <formula>NOT(ISERROR(SEARCH("【譲渡済】",BD93)))</formula>
    </cfRule>
    <cfRule type="containsText" dxfId="3430" priority="3773" operator="containsText" text="【支払済】">
      <formula>NOT(ISERROR(SEARCH("【支払済】",BD93)))</formula>
    </cfRule>
  </conditionalFormatting>
  <conditionalFormatting sqref="AE93 AH93">
    <cfRule type="cellIs" dxfId="3429" priority="3768" operator="equal">
      <formula>0</formula>
    </cfRule>
    <cfRule type="containsText" dxfId="3428" priority="3769" operator="containsText" text="””">
      <formula>NOT(ISERROR(SEARCH("""""",AE93)))</formula>
    </cfRule>
    <cfRule type="cellIs" dxfId="3427" priority="3770" operator="lessThan">
      <formula>42583</formula>
    </cfRule>
  </conditionalFormatting>
  <conditionalFormatting sqref="BC93">
    <cfRule type="containsText" dxfId="3426" priority="3767" operator="containsText" text="賃借中">
      <formula>NOT(ISERROR(SEARCH("賃借中",BC93)))</formula>
    </cfRule>
  </conditionalFormatting>
  <conditionalFormatting sqref="BC93">
    <cfRule type="cellIs" dxfId="3425" priority="3766" operator="equal">
      <formula>0</formula>
    </cfRule>
  </conditionalFormatting>
  <conditionalFormatting sqref="Y93:AB93">
    <cfRule type="containsText" dxfId="3424" priority="3764" operator="containsText" text="賃借中">
      <formula>NOT(ISERROR(SEARCH("賃借中",Y93)))</formula>
    </cfRule>
    <cfRule type="containsText" dxfId="3423" priority="3765" operator="containsText" text="保有中">
      <formula>NOT(ISERROR(SEARCH("保有中",Y93)))</formula>
    </cfRule>
  </conditionalFormatting>
  <conditionalFormatting sqref="AC93">
    <cfRule type="containsText" dxfId="3422" priority="3759" operator="containsText" text="申込取消">
      <formula>NOT(ISERROR(SEARCH("申込取消",AC93)))</formula>
    </cfRule>
    <cfRule type="containsText" dxfId="3421" priority="3760" operator="containsText" text="接続契約解除">
      <formula>NOT(ISERROR(SEARCH("接続契約解除",AC93)))</formula>
    </cfRule>
    <cfRule type="containsText" dxfId="3420" priority="3761" operator="containsText" text="【譲渡済】">
      <formula>NOT(ISERROR(SEARCH("【譲渡済】",AC93)))</formula>
    </cfRule>
    <cfRule type="containsText" dxfId="3419" priority="3762" operator="containsText" text="【支払済】">
      <formula>NOT(ISERROR(SEARCH("【支払済】",AC93)))</formula>
    </cfRule>
  </conditionalFormatting>
  <conditionalFormatting sqref="AM92">
    <cfRule type="cellIs" dxfId="3418" priority="3757" operator="greaterThan">
      <formula>0</formula>
    </cfRule>
  </conditionalFormatting>
  <conditionalFormatting sqref="W92:X92">
    <cfRule type="cellIs" dxfId="3417" priority="3756" operator="lessThan">
      <formula>5000001</formula>
    </cfRule>
  </conditionalFormatting>
  <conditionalFormatting sqref="BC92">
    <cfRule type="containsText" dxfId="3416" priority="3755" operator="containsText" text="保有中">
      <formula>NOT(ISERROR(SEARCH("保有中",BC92)))</formula>
    </cfRule>
  </conditionalFormatting>
  <conditionalFormatting sqref="AN92">
    <cfRule type="cellIs" dxfId="3415" priority="3754" operator="greaterThan">
      <formula>0</formula>
    </cfRule>
  </conditionalFormatting>
  <conditionalFormatting sqref="BD92">
    <cfRule type="cellIs" dxfId="3414" priority="3743" operator="equal">
      <formula>0</formula>
    </cfRule>
    <cfRule type="containsText" dxfId="3413" priority="3751" operator="containsText" text="接続契約解除">
      <formula>NOT(ISERROR(SEARCH("接続契約解除",BD92)))</formula>
    </cfRule>
    <cfRule type="containsText" dxfId="3412" priority="3752" operator="containsText" text="【譲渡済】">
      <formula>NOT(ISERROR(SEARCH("【譲渡済】",BD92)))</formula>
    </cfRule>
    <cfRule type="containsText" dxfId="3411" priority="3753" operator="containsText" text="【支払済】">
      <formula>NOT(ISERROR(SEARCH("【支払済】",BD92)))</formula>
    </cfRule>
  </conditionalFormatting>
  <conditionalFormatting sqref="AE92 AH92">
    <cfRule type="cellIs" dxfId="3410" priority="3748" operator="equal">
      <formula>0</formula>
    </cfRule>
    <cfRule type="containsText" dxfId="3409" priority="3749" operator="containsText" text="””">
      <formula>NOT(ISERROR(SEARCH("""""",AE92)))</formula>
    </cfRule>
    <cfRule type="cellIs" dxfId="3408" priority="3750" operator="lessThan">
      <formula>42583</formula>
    </cfRule>
  </conditionalFormatting>
  <conditionalFormatting sqref="BC92">
    <cfRule type="containsText" dxfId="3407" priority="3747" operator="containsText" text="賃借中">
      <formula>NOT(ISERROR(SEARCH("賃借中",BC92)))</formula>
    </cfRule>
  </conditionalFormatting>
  <conditionalFormatting sqref="BC92">
    <cfRule type="cellIs" dxfId="3406" priority="3746" operator="equal">
      <formula>0</formula>
    </cfRule>
  </conditionalFormatting>
  <conditionalFormatting sqref="Y92:AB92">
    <cfRule type="containsText" dxfId="3405" priority="3744" operator="containsText" text="賃借中">
      <formula>NOT(ISERROR(SEARCH("賃借中",Y92)))</formula>
    </cfRule>
    <cfRule type="containsText" dxfId="3404" priority="3745" operator="containsText" text="保有中">
      <formula>NOT(ISERROR(SEARCH("保有中",Y92)))</formula>
    </cfRule>
  </conditionalFormatting>
  <conditionalFormatting sqref="AC92">
    <cfRule type="containsText" dxfId="3403" priority="3738" operator="containsText" text="申込取消">
      <formula>NOT(ISERROR(SEARCH("申込取消",AC92)))</formula>
    </cfRule>
    <cfRule type="containsText" dxfId="3402" priority="3739" operator="containsText" text="接続契約解除">
      <formula>NOT(ISERROR(SEARCH("接続契約解除",AC92)))</formula>
    </cfRule>
    <cfRule type="containsText" dxfId="3401" priority="3740" operator="containsText" text="【譲渡済】">
      <formula>NOT(ISERROR(SEARCH("【譲渡済】",AC92)))</formula>
    </cfRule>
    <cfRule type="containsText" dxfId="3400" priority="3741" operator="containsText" text="【支払済】">
      <formula>NOT(ISERROR(SEARCH("【支払済】",AC92)))</formula>
    </cfRule>
  </conditionalFormatting>
  <conditionalFormatting sqref="AM91">
    <cfRule type="cellIs" dxfId="3399" priority="3737" operator="greaterThan">
      <formula>0</formula>
    </cfRule>
  </conditionalFormatting>
  <conditionalFormatting sqref="W91:X91">
    <cfRule type="cellIs" dxfId="3398" priority="3736" operator="lessThan">
      <formula>5000001</formula>
    </cfRule>
  </conditionalFormatting>
  <conditionalFormatting sqref="BC91">
    <cfRule type="containsText" dxfId="3397" priority="3735" operator="containsText" text="保有中">
      <formula>NOT(ISERROR(SEARCH("保有中",BC91)))</formula>
    </cfRule>
  </conditionalFormatting>
  <conditionalFormatting sqref="AN91">
    <cfRule type="cellIs" dxfId="3396" priority="3734" operator="greaterThan">
      <formula>0</formula>
    </cfRule>
  </conditionalFormatting>
  <conditionalFormatting sqref="BD91">
    <cfRule type="cellIs" dxfId="3395" priority="3719" operator="equal">
      <formula>0</formula>
    </cfRule>
    <cfRule type="containsText" dxfId="3394" priority="3731" operator="containsText" text="接続契約解除">
      <formula>NOT(ISERROR(SEARCH("接続契約解除",BD91)))</formula>
    </cfRule>
    <cfRule type="containsText" dxfId="3393" priority="3732" operator="containsText" text="【譲渡済】">
      <formula>NOT(ISERROR(SEARCH("【譲渡済】",BD91)))</formula>
    </cfRule>
    <cfRule type="containsText" dxfId="3392" priority="3733" operator="containsText" text="【支払済】">
      <formula>NOT(ISERROR(SEARCH("【支払済】",BD91)))</formula>
    </cfRule>
  </conditionalFormatting>
  <conditionalFormatting sqref="AE91 AH91">
    <cfRule type="cellIs" dxfId="3391" priority="3728" operator="equal">
      <formula>0</formula>
    </cfRule>
    <cfRule type="containsText" dxfId="3390" priority="3729" operator="containsText" text="””">
      <formula>NOT(ISERROR(SEARCH("""""",AE91)))</formula>
    </cfRule>
    <cfRule type="cellIs" dxfId="3389" priority="3730" operator="lessThan">
      <formula>42583</formula>
    </cfRule>
  </conditionalFormatting>
  <conditionalFormatting sqref="BC91">
    <cfRule type="containsText" dxfId="3388" priority="3727" operator="containsText" text="賃借中">
      <formula>NOT(ISERROR(SEARCH("賃借中",BC91)))</formula>
    </cfRule>
  </conditionalFormatting>
  <conditionalFormatting sqref="BC91">
    <cfRule type="cellIs" dxfId="3387" priority="3726" operator="equal">
      <formula>0</formula>
    </cfRule>
  </conditionalFormatting>
  <conditionalFormatting sqref="Y91:AB91">
    <cfRule type="containsText" dxfId="3386" priority="3724" operator="containsText" text="賃借中">
      <formula>NOT(ISERROR(SEARCH("賃借中",Y91)))</formula>
    </cfRule>
    <cfRule type="containsText" dxfId="3385" priority="3725" operator="containsText" text="保有中">
      <formula>NOT(ISERROR(SEARCH("保有中",Y91)))</formula>
    </cfRule>
  </conditionalFormatting>
  <conditionalFormatting sqref="AC91">
    <cfRule type="containsText" dxfId="3384" priority="3720" operator="containsText" text="申込取消">
      <formula>NOT(ISERROR(SEARCH("申込取消",AC91)))</formula>
    </cfRule>
    <cfRule type="containsText" dxfId="3383" priority="3721" operator="containsText" text="接続契約解除">
      <formula>NOT(ISERROR(SEARCH("接続契約解除",AC91)))</formula>
    </cfRule>
    <cfRule type="containsText" dxfId="3382" priority="3722" operator="containsText" text="【譲渡済】">
      <formula>NOT(ISERROR(SEARCH("【譲渡済】",AC91)))</formula>
    </cfRule>
    <cfRule type="containsText" dxfId="3381" priority="3723" operator="containsText" text="【支払済】">
      <formula>NOT(ISERROR(SEARCH("【支払済】",AC91)))</formula>
    </cfRule>
  </conditionalFormatting>
  <conditionalFormatting sqref="AM90">
    <cfRule type="cellIs" dxfId="3380" priority="3717" operator="greaterThan">
      <formula>0</formula>
    </cfRule>
  </conditionalFormatting>
  <conditionalFormatting sqref="W90:X90">
    <cfRule type="cellIs" dxfId="3379" priority="3716" operator="lessThan">
      <formula>5000001</formula>
    </cfRule>
  </conditionalFormatting>
  <conditionalFormatting sqref="AN90">
    <cfRule type="cellIs" dxfId="3378" priority="3715" operator="greaterThan">
      <formula>0</formula>
    </cfRule>
  </conditionalFormatting>
  <conditionalFormatting sqref="BD90">
    <cfRule type="cellIs" dxfId="3377" priority="3699" operator="equal">
      <formula>0</formula>
    </cfRule>
    <cfRule type="containsText" dxfId="3376" priority="3712" operator="containsText" text="接続契約解除">
      <formula>NOT(ISERROR(SEARCH("接続契約解除",BD90)))</formula>
    </cfRule>
    <cfRule type="containsText" dxfId="3375" priority="3713" operator="containsText" text="【譲渡済】">
      <formula>NOT(ISERROR(SEARCH("【譲渡済】",BD90)))</formula>
    </cfRule>
    <cfRule type="containsText" dxfId="3374" priority="3714" operator="containsText" text="【支払済】">
      <formula>NOT(ISERROR(SEARCH("【支払済】",BD90)))</formula>
    </cfRule>
  </conditionalFormatting>
  <conditionalFormatting sqref="AH90 AE90">
    <cfRule type="cellIs" dxfId="3373" priority="3709" operator="equal">
      <formula>0</formula>
    </cfRule>
    <cfRule type="containsText" dxfId="3372" priority="3710" operator="containsText" text="””">
      <formula>NOT(ISERROR(SEARCH("""""",AE90)))</formula>
    </cfRule>
    <cfRule type="cellIs" dxfId="3371" priority="3711" operator="lessThan">
      <formula>42583</formula>
    </cfRule>
  </conditionalFormatting>
  <conditionalFormatting sqref="BC90">
    <cfRule type="containsText" dxfId="3370" priority="3708" operator="containsText" text="保有中">
      <formula>NOT(ISERROR(SEARCH("保有中",BC90)))</formula>
    </cfRule>
  </conditionalFormatting>
  <conditionalFormatting sqref="BC90">
    <cfRule type="containsText" dxfId="3369" priority="3707" operator="containsText" text="賃借中">
      <formula>NOT(ISERROR(SEARCH("賃借中",BC90)))</formula>
    </cfRule>
  </conditionalFormatting>
  <conditionalFormatting sqref="BC90">
    <cfRule type="cellIs" dxfId="3368" priority="3706" operator="equal">
      <formula>0</formula>
    </cfRule>
  </conditionalFormatting>
  <conditionalFormatting sqref="Y90:AB90">
    <cfRule type="containsText" dxfId="3367" priority="3704" operator="containsText" text="賃借中">
      <formula>NOT(ISERROR(SEARCH("賃借中",Y90)))</formula>
    </cfRule>
    <cfRule type="containsText" dxfId="3366" priority="3705" operator="containsText" text="保有中">
      <formula>NOT(ISERROR(SEARCH("保有中",Y90)))</formula>
    </cfRule>
  </conditionalFormatting>
  <conditionalFormatting sqref="AC90">
    <cfRule type="containsText" dxfId="3365" priority="3700" operator="containsText" text="申込取消">
      <formula>NOT(ISERROR(SEARCH("申込取消",AC90)))</formula>
    </cfRule>
    <cfRule type="containsText" dxfId="3364" priority="3701" operator="containsText" text="接続契約解除">
      <formula>NOT(ISERROR(SEARCH("接続契約解除",AC90)))</formula>
    </cfRule>
    <cfRule type="containsText" dxfId="3363" priority="3702" operator="containsText" text="【譲渡済】">
      <formula>NOT(ISERROR(SEARCH("【譲渡済】",AC90)))</formula>
    </cfRule>
    <cfRule type="containsText" dxfId="3362" priority="3703" operator="containsText" text="【支払済】">
      <formula>NOT(ISERROR(SEARCH("【支払済】",AC90)))</formula>
    </cfRule>
  </conditionalFormatting>
  <conditionalFormatting sqref="AM89">
    <cfRule type="cellIs" dxfId="3361" priority="3697" operator="greaterThan">
      <formula>0</formula>
    </cfRule>
  </conditionalFormatting>
  <conditionalFormatting sqref="W89:X89">
    <cfRule type="cellIs" dxfId="3360" priority="3696" operator="lessThan">
      <formula>5000001</formula>
    </cfRule>
  </conditionalFormatting>
  <conditionalFormatting sqref="AN89">
    <cfRule type="cellIs" dxfId="3359" priority="3695" operator="greaterThan">
      <formula>0</formula>
    </cfRule>
  </conditionalFormatting>
  <conditionalFormatting sqref="BD89">
    <cfRule type="cellIs" dxfId="3358" priority="3679" operator="equal">
      <formula>0</formula>
    </cfRule>
    <cfRule type="containsText" dxfId="3357" priority="3692" operator="containsText" text="接続契約解除">
      <formula>NOT(ISERROR(SEARCH("接続契約解除",BD89)))</formula>
    </cfRule>
    <cfRule type="containsText" dxfId="3356" priority="3693" operator="containsText" text="【譲渡済】">
      <formula>NOT(ISERROR(SEARCH("【譲渡済】",BD89)))</formula>
    </cfRule>
    <cfRule type="containsText" dxfId="3355" priority="3694" operator="containsText" text="【支払済】">
      <formula>NOT(ISERROR(SEARCH("【支払済】",BD89)))</formula>
    </cfRule>
  </conditionalFormatting>
  <conditionalFormatting sqref="AE89 AH89">
    <cfRule type="cellIs" dxfId="3354" priority="3689" operator="equal">
      <formula>0</formula>
    </cfRule>
    <cfRule type="containsText" dxfId="3353" priority="3690" operator="containsText" text="””">
      <formula>NOT(ISERROR(SEARCH("""""",AE89)))</formula>
    </cfRule>
    <cfRule type="cellIs" dxfId="3352" priority="3691" operator="lessThan">
      <formula>42583</formula>
    </cfRule>
  </conditionalFormatting>
  <conditionalFormatting sqref="BC89">
    <cfRule type="containsText" dxfId="3351" priority="3688" operator="containsText" text="保有中">
      <formula>NOT(ISERROR(SEARCH("保有中",BC89)))</formula>
    </cfRule>
  </conditionalFormatting>
  <conditionalFormatting sqref="BC89">
    <cfRule type="containsText" dxfId="3350" priority="3687" operator="containsText" text="賃借中">
      <formula>NOT(ISERROR(SEARCH("賃借中",BC89)))</formula>
    </cfRule>
  </conditionalFormatting>
  <conditionalFormatting sqref="BC89">
    <cfRule type="cellIs" dxfId="3349" priority="3686" operator="equal">
      <formula>0</formula>
    </cfRule>
  </conditionalFormatting>
  <conditionalFormatting sqref="Y89:AB89">
    <cfRule type="containsText" dxfId="3348" priority="3684" operator="containsText" text="賃借中">
      <formula>NOT(ISERROR(SEARCH("賃借中",Y89)))</formula>
    </cfRule>
    <cfRule type="containsText" dxfId="3347" priority="3685" operator="containsText" text="保有中">
      <formula>NOT(ISERROR(SEARCH("保有中",Y89)))</formula>
    </cfRule>
  </conditionalFormatting>
  <conditionalFormatting sqref="AC89">
    <cfRule type="containsText" dxfId="3346" priority="3680" operator="containsText" text="申込取消">
      <formula>NOT(ISERROR(SEARCH("申込取消",AC89)))</formula>
    </cfRule>
    <cfRule type="containsText" dxfId="3345" priority="3681" operator="containsText" text="接続契約解除">
      <formula>NOT(ISERROR(SEARCH("接続契約解除",AC89)))</formula>
    </cfRule>
    <cfRule type="containsText" dxfId="3344" priority="3682" operator="containsText" text="【譲渡済】">
      <formula>NOT(ISERROR(SEARCH("【譲渡済】",AC89)))</formula>
    </cfRule>
    <cfRule type="containsText" dxfId="3343" priority="3683" operator="containsText" text="【支払済】">
      <formula>NOT(ISERROR(SEARCH("【支払済】",AC89)))</formula>
    </cfRule>
  </conditionalFormatting>
  <conditionalFormatting sqref="AM88">
    <cfRule type="cellIs" dxfId="3342" priority="3677" operator="greaterThan">
      <formula>0</formula>
    </cfRule>
  </conditionalFormatting>
  <conditionalFormatting sqref="W88:X88">
    <cfRule type="cellIs" dxfId="3341" priority="3676" operator="lessThan">
      <formula>5000001</formula>
    </cfRule>
  </conditionalFormatting>
  <conditionalFormatting sqref="AN88">
    <cfRule type="cellIs" dxfId="3340" priority="3675" operator="greaterThan">
      <formula>0</formula>
    </cfRule>
  </conditionalFormatting>
  <conditionalFormatting sqref="BD88">
    <cfRule type="cellIs" dxfId="3339" priority="3659" operator="equal">
      <formula>0</formula>
    </cfRule>
    <cfRule type="containsText" dxfId="3338" priority="3672" operator="containsText" text="接続契約解除">
      <formula>NOT(ISERROR(SEARCH("接続契約解除",BD88)))</formula>
    </cfRule>
    <cfRule type="containsText" dxfId="3337" priority="3673" operator="containsText" text="【譲渡済】">
      <formula>NOT(ISERROR(SEARCH("【譲渡済】",BD88)))</formula>
    </cfRule>
    <cfRule type="containsText" dxfId="3336" priority="3674" operator="containsText" text="【支払済】">
      <formula>NOT(ISERROR(SEARCH("【支払済】",BD88)))</formula>
    </cfRule>
  </conditionalFormatting>
  <conditionalFormatting sqref="AE88 AH88">
    <cfRule type="cellIs" dxfId="3335" priority="3669" operator="equal">
      <formula>0</formula>
    </cfRule>
    <cfRule type="containsText" dxfId="3334" priority="3670" operator="containsText" text="””">
      <formula>NOT(ISERROR(SEARCH("""""",AE88)))</formula>
    </cfRule>
    <cfRule type="cellIs" dxfId="3333" priority="3671" operator="lessThan">
      <formula>42583</formula>
    </cfRule>
  </conditionalFormatting>
  <conditionalFormatting sqref="BC88">
    <cfRule type="containsText" dxfId="3332" priority="3668" operator="containsText" text="保有中">
      <formula>NOT(ISERROR(SEARCH("保有中",BC88)))</formula>
    </cfRule>
  </conditionalFormatting>
  <conditionalFormatting sqref="BC88">
    <cfRule type="containsText" dxfId="3331" priority="3667" operator="containsText" text="賃借中">
      <formula>NOT(ISERROR(SEARCH("賃借中",BC88)))</formula>
    </cfRule>
  </conditionalFormatting>
  <conditionalFormatting sqref="BC88">
    <cfRule type="cellIs" dxfId="3330" priority="3666" operator="equal">
      <formula>0</formula>
    </cfRule>
  </conditionalFormatting>
  <conditionalFormatting sqref="Y88:AB88">
    <cfRule type="containsText" dxfId="3329" priority="3664" operator="containsText" text="賃借中">
      <formula>NOT(ISERROR(SEARCH("賃借中",Y88)))</formula>
    </cfRule>
    <cfRule type="containsText" dxfId="3328" priority="3665" operator="containsText" text="保有中">
      <formula>NOT(ISERROR(SEARCH("保有中",Y88)))</formula>
    </cfRule>
  </conditionalFormatting>
  <conditionalFormatting sqref="AC88">
    <cfRule type="containsText" dxfId="3327" priority="3660" operator="containsText" text="申込取消">
      <formula>NOT(ISERROR(SEARCH("申込取消",AC88)))</formula>
    </cfRule>
    <cfRule type="containsText" dxfId="3326" priority="3661" operator="containsText" text="接続契約解除">
      <formula>NOT(ISERROR(SEARCH("接続契約解除",AC88)))</formula>
    </cfRule>
    <cfRule type="containsText" dxfId="3325" priority="3662" operator="containsText" text="【譲渡済】">
      <formula>NOT(ISERROR(SEARCH("【譲渡済】",AC88)))</formula>
    </cfRule>
    <cfRule type="containsText" dxfId="3324" priority="3663" operator="containsText" text="【支払済】">
      <formula>NOT(ISERROR(SEARCH("【支払済】",AC88)))</formula>
    </cfRule>
  </conditionalFormatting>
  <conditionalFormatting sqref="AM87">
    <cfRule type="cellIs" dxfId="3323" priority="3657" operator="greaterThan">
      <formula>0</formula>
    </cfRule>
  </conditionalFormatting>
  <conditionalFormatting sqref="W87:X87">
    <cfRule type="cellIs" dxfId="3322" priority="3656" operator="lessThan">
      <formula>5000001</formula>
    </cfRule>
  </conditionalFormatting>
  <conditionalFormatting sqref="AN87">
    <cfRule type="cellIs" dxfId="3321" priority="3655" operator="greaterThan">
      <formula>0</formula>
    </cfRule>
  </conditionalFormatting>
  <conditionalFormatting sqref="BD87">
    <cfRule type="cellIs" dxfId="3320" priority="3639" operator="equal">
      <formula>0</formula>
    </cfRule>
    <cfRule type="containsText" dxfId="3319" priority="3652" operator="containsText" text="接続契約解除">
      <formula>NOT(ISERROR(SEARCH("接続契約解除",BD87)))</formula>
    </cfRule>
    <cfRule type="containsText" dxfId="3318" priority="3653" operator="containsText" text="【譲渡済】">
      <formula>NOT(ISERROR(SEARCH("【譲渡済】",BD87)))</formula>
    </cfRule>
    <cfRule type="containsText" dxfId="3317" priority="3654" operator="containsText" text="【支払済】">
      <formula>NOT(ISERROR(SEARCH("【支払済】",BD87)))</formula>
    </cfRule>
  </conditionalFormatting>
  <conditionalFormatting sqref="AH87 AE87">
    <cfRule type="cellIs" dxfId="3316" priority="3649" operator="equal">
      <formula>0</formula>
    </cfRule>
    <cfRule type="containsText" dxfId="3315" priority="3650" operator="containsText" text="””">
      <formula>NOT(ISERROR(SEARCH("""""",AE87)))</formula>
    </cfRule>
    <cfRule type="cellIs" dxfId="3314" priority="3651" operator="lessThan">
      <formula>42583</formula>
    </cfRule>
  </conditionalFormatting>
  <conditionalFormatting sqref="BC87">
    <cfRule type="containsText" dxfId="3313" priority="3648" operator="containsText" text="保有中">
      <formula>NOT(ISERROR(SEARCH("保有中",BC87)))</formula>
    </cfRule>
  </conditionalFormatting>
  <conditionalFormatting sqref="BC87">
    <cfRule type="containsText" dxfId="3312" priority="3647" operator="containsText" text="賃借中">
      <formula>NOT(ISERROR(SEARCH("賃借中",BC87)))</formula>
    </cfRule>
  </conditionalFormatting>
  <conditionalFormatting sqref="BC87">
    <cfRule type="cellIs" dxfId="3311" priority="3646" operator="equal">
      <formula>0</formula>
    </cfRule>
  </conditionalFormatting>
  <conditionalFormatting sqref="Y87:AB87">
    <cfRule type="containsText" dxfId="3310" priority="3644" operator="containsText" text="賃借中">
      <formula>NOT(ISERROR(SEARCH("賃借中",Y87)))</formula>
    </cfRule>
    <cfRule type="containsText" dxfId="3309" priority="3645" operator="containsText" text="保有中">
      <formula>NOT(ISERROR(SEARCH("保有中",Y87)))</formula>
    </cfRule>
  </conditionalFormatting>
  <conditionalFormatting sqref="AC87">
    <cfRule type="containsText" dxfId="3308" priority="3640" operator="containsText" text="申込取消">
      <formula>NOT(ISERROR(SEARCH("申込取消",AC87)))</formula>
    </cfRule>
    <cfRule type="containsText" dxfId="3307" priority="3641" operator="containsText" text="接続契約解除">
      <formula>NOT(ISERROR(SEARCH("接続契約解除",AC87)))</formula>
    </cfRule>
    <cfRule type="containsText" dxfId="3306" priority="3642" operator="containsText" text="【譲渡済】">
      <formula>NOT(ISERROR(SEARCH("【譲渡済】",AC87)))</formula>
    </cfRule>
    <cfRule type="containsText" dxfId="3305" priority="3643" operator="containsText" text="【支払済】">
      <formula>NOT(ISERROR(SEARCH("【支払済】",AC87)))</formula>
    </cfRule>
  </conditionalFormatting>
  <conditionalFormatting sqref="AM86">
    <cfRule type="cellIs" dxfId="3304" priority="3637" operator="greaterThan">
      <formula>0</formula>
    </cfRule>
  </conditionalFormatting>
  <conditionalFormatting sqref="W86:X86">
    <cfRule type="cellIs" dxfId="3303" priority="3636" operator="lessThan">
      <formula>5000001</formula>
    </cfRule>
  </conditionalFormatting>
  <conditionalFormatting sqref="AN86">
    <cfRule type="cellIs" dxfId="3302" priority="3635" operator="greaterThan">
      <formula>0</formula>
    </cfRule>
  </conditionalFormatting>
  <conditionalFormatting sqref="BD86">
    <cfRule type="cellIs" dxfId="3301" priority="3623" operator="equal">
      <formula>0</formula>
    </cfRule>
    <cfRule type="containsText" dxfId="3300" priority="3632" operator="containsText" text="接続契約解除">
      <formula>NOT(ISERROR(SEARCH("接続契約解除",BD86)))</formula>
    </cfRule>
    <cfRule type="containsText" dxfId="3299" priority="3633" operator="containsText" text="【譲渡済】">
      <formula>NOT(ISERROR(SEARCH("【譲渡済】",BD86)))</formula>
    </cfRule>
    <cfRule type="containsText" dxfId="3298" priority="3634" operator="containsText" text="【支払済】">
      <formula>NOT(ISERROR(SEARCH("【支払済】",BD86)))</formula>
    </cfRule>
  </conditionalFormatting>
  <conditionalFormatting sqref="AE86 AH86">
    <cfRule type="cellIs" dxfId="3297" priority="3629" operator="equal">
      <formula>0</formula>
    </cfRule>
    <cfRule type="containsText" dxfId="3296" priority="3630" operator="containsText" text="””">
      <formula>NOT(ISERROR(SEARCH("""""",AE86)))</formula>
    </cfRule>
    <cfRule type="cellIs" dxfId="3295" priority="3631" operator="lessThan">
      <formula>42583</formula>
    </cfRule>
  </conditionalFormatting>
  <conditionalFormatting sqref="BC86">
    <cfRule type="containsText" dxfId="3294" priority="3628" operator="containsText" text="保有中">
      <formula>NOT(ISERROR(SEARCH("保有中",BC86)))</formula>
    </cfRule>
  </conditionalFormatting>
  <conditionalFormatting sqref="BC86">
    <cfRule type="containsText" dxfId="3293" priority="3627" operator="containsText" text="賃借中">
      <formula>NOT(ISERROR(SEARCH("賃借中",BC86)))</formula>
    </cfRule>
  </conditionalFormatting>
  <conditionalFormatting sqref="BC86">
    <cfRule type="cellIs" dxfId="3292" priority="3626" operator="equal">
      <formula>0</formula>
    </cfRule>
  </conditionalFormatting>
  <conditionalFormatting sqref="Y86:AB86">
    <cfRule type="containsText" dxfId="3291" priority="3624" operator="containsText" text="賃借中">
      <formula>NOT(ISERROR(SEARCH("賃借中",Y86)))</formula>
    </cfRule>
    <cfRule type="containsText" dxfId="3290" priority="3625" operator="containsText" text="保有中">
      <formula>NOT(ISERROR(SEARCH("保有中",Y86)))</formula>
    </cfRule>
  </conditionalFormatting>
  <conditionalFormatting sqref="AC86">
    <cfRule type="containsText" dxfId="3289" priority="3619" operator="containsText" text="申込取消">
      <formula>NOT(ISERROR(SEARCH("申込取消",AC86)))</formula>
    </cfRule>
    <cfRule type="containsText" dxfId="3288" priority="3620" operator="containsText" text="接続契約解除">
      <formula>NOT(ISERROR(SEARCH("接続契約解除",AC86)))</formula>
    </cfRule>
    <cfRule type="containsText" dxfId="3287" priority="3621" operator="containsText" text="【譲渡済】">
      <formula>NOT(ISERROR(SEARCH("【譲渡済】",AC86)))</formula>
    </cfRule>
    <cfRule type="containsText" dxfId="3286" priority="3622" operator="containsText" text="【支払済】">
      <formula>NOT(ISERROR(SEARCH("【支払済】",AC86)))</formula>
    </cfRule>
  </conditionalFormatting>
  <conditionalFormatting sqref="AM85">
    <cfRule type="cellIs" dxfId="3285" priority="3617" operator="greaterThan">
      <formula>0</formula>
    </cfRule>
  </conditionalFormatting>
  <conditionalFormatting sqref="W85:X85">
    <cfRule type="cellIs" dxfId="3284" priority="3616" operator="lessThan">
      <formula>5000001</formula>
    </cfRule>
  </conditionalFormatting>
  <conditionalFormatting sqref="AN85">
    <cfRule type="cellIs" dxfId="3283" priority="3615" operator="greaterThan">
      <formula>0</formula>
    </cfRule>
  </conditionalFormatting>
  <conditionalFormatting sqref="BD85">
    <cfRule type="cellIs" dxfId="3282" priority="3603" operator="equal">
      <formula>0</formula>
    </cfRule>
    <cfRule type="containsText" dxfId="3281" priority="3612" operator="containsText" text="接続契約解除">
      <formula>NOT(ISERROR(SEARCH("接続契約解除",BD85)))</formula>
    </cfRule>
    <cfRule type="containsText" dxfId="3280" priority="3613" operator="containsText" text="【譲渡済】">
      <formula>NOT(ISERROR(SEARCH("【譲渡済】",BD85)))</formula>
    </cfRule>
    <cfRule type="containsText" dxfId="3279" priority="3614" operator="containsText" text="【支払済】">
      <formula>NOT(ISERROR(SEARCH("【支払済】",BD85)))</formula>
    </cfRule>
  </conditionalFormatting>
  <conditionalFormatting sqref="AE85 AH85">
    <cfRule type="cellIs" dxfId="3278" priority="3609" operator="equal">
      <formula>0</formula>
    </cfRule>
    <cfRule type="containsText" dxfId="3277" priority="3610" operator="containsText" text="””">
      <formula>NOT(ISERROR(SEARCH("""""",AE85)))</formula>
    </cfRule>
    <cfRule type="cellIs" dxfId="3276" priority="3611" operator="lessThan">
      <formula>42583</formula>
    </cfRule>
  </conditionalFormatting>
  <conditionalFormatting sqref="BC85">
    <cfRule type="containsText" dxfId="3275" priority="3608" operator="containsText" text="保有中">
      <formula>NOT(ISERROR(SEARCH("保有中",BC85)))</formula>
    </cfRule>
  </conditionalFormatting>
  <conditionalFormatting sqref="BC85">
    <cfRule type="containsText" dxfId="3274" priority="3607" operator="containsText" text="賃借中">
      <formula>NOT(ISERROR(SEARCH("賃借中",BC85)))</formula>
    </cfRule>
  </conditionalFormatting>
  <conditionalFormatting sqref="BC85">
    <cfRule type="cellIs" dxfId="3273" priority="3606" operator="equal">
      <formula>0</formula>
    </cfRule>
  </conditionalFormatting>
  <conditionalFormatting sqref="Y85:AB85">
    <cfRule type="containsText" dxfId="3272" priority="3604" operator="containsText" text="賃借中">
      <formula>NOT(ISERROR(SEARCH("賃借中",Y85)))</formula>
    </cfRule>
    <cfRule type="containsText" dxfId="3271" priority="3605" operator="containsText" text="保有中">
      <formula>NOT(ISERROR(SEARCH("保有中",Y85)))</formula>
    </cfRule>
  </conditionalFormatting>
  <conditionalFormatting sqref="AC85">
    <cfRule type="containsText" dxfId="3270" priority="3599" operator="containsText" text="申込取消">
      <formula>NOT(ISERROR(SEARCH("申込取消",AC85)))</formula>
    </cfRule>
    <cfRule type="containsText" dxfId="3269" priority="3600" operator="containsText" text="接続契約解除">
      <formula>NOT(ISERROR(SEARCH("接続契約解除",AC85)))</formula>
    </cfRule>
    <cfRule type="containsText" dxfId="3268" priority="3601" operator="containsText" text="【譲渡済】">
      <formula>NOT(ISERROR(SEARCH("【譲渡済】",AC85)))</formula>
    </cfRule>
    <cfRule type="containsText" dxfId="3267" priority="3602" operator="containsText" text="【支払済】">
      <formula>NOT(ISERROR(SEARCH("【支払済】",AC85)))</formula>
    </cfRule>
  </conditionalFormatting>
  <conditionalFormatting sqref="AM54">
    <cfRule type="cellIs" dxfId="3266" priority="3597" operator="greaterThan">
      <formula>0</formula>
    </cfRule>
  </conditionalFormatting>
  <conditionalFormatting sqref="W54:X54">
    <cfRule type="cellIs" dxfId="3265" priority="3596" operator="lessThan">
      <formula>5000001</formula>
    </cfRule>
  </conditionalFormatting>
  <conditionalFormatting sqref="AN54">
    <cfRule type="cellIs" dxfId="3264" priority="3595" operator="greaterThan">
      <formula>0</formula>
    </cfRule>
  </conditionalFormatting>
  <conditionalFormatting sqref="BD54">
    <cfRule type="cellIs" dxfId="3263" priority="3579" operator="equal">
      <formula>0</formula>
    </cfRule>
    <cfRule type="containsText" dxfId="3262" priority="3592" operator="containsText" text="接続契約解除">
      <formula>NOT(ISERROR(SEARCH("接続契約解除",BD54)))</formula>
    </cfRule>
    <cfRule type="containsText" dxfId="3261" priority="3593" operator="containsText" text="【譲渡済】">
      <formula>NOT(ISERROR(SEARCH("【譲渡済】",BD54)))</formula>
    </cfRule>
    <cfRule type="containsText" dxfId="3260" priority="3594" operator="containsText" text="【支払済】">
      <formula>NOT(ISERROR(SEARCH("【支払済】",BD54)))</formula>
    </cfRule>
  </conditionalFormatting>
  <conditionalFormatting sqref="AE54 AH54">
    <cfRule type="cellIs" dxfId="3259" priority="3589" operator="equal">
      <formula>0</formula>
    </cfRule>
    <cfRule type="containsText" dxfId="3258" priority="3590" operator="containsText" text="””">
      <formula>NOT(ISERROR(SEARCH("""""",AE54)))</formula>
    </cfRule>
    <cfRule type="cellIs" dxfId="3257" priority="3591" operator="lessThan">
      <formula>42583</formula>
    </cfRule>
  </conditionalFormatting>
  <conditionalFormatting sqref="BC54">
    <cfRule type="containsText" dxfId="3256" priority="3588" operator="containsText" text="保有中">
      <formula>NOT(ISERROR(SEARCH("保有中",BC54)))</formula>
    </cfRule>
  </conditionalFormatting>
  <conditionalFormatting sqref="BC54">
    <cfRule type="containsText" dxfId="3255" priority="3587" operator="containsText" text="賃借中">
      <formula>NOT(ISERROR(SEARCH("賃借中",BC54)))</formula>
    </cfRule>
  </conditionalFormatting>
  <conditionalFormatting sqref="BC54">
    <cfRule type="cellIs" dxfId="3254" priority="3586" operator="equal">
      <formula>0</formula>
    </cfRule>
  </conditionalFormatting>
  <conditionalFormatting sqref="Y54:AB54">
    <cfRule type="containsText" dxfId="3253" priority="3584" operator="containsText" text="賃借中">
      <formula>NOT(ISERROR(SEARCH("賃借中",Y54)))</formula>
    </cfRule>
    <cfRule type="containsText" dxfId="3252" priority="3585" operator="containsText" text="保有中">
      <formula>NOT(ISERROR(SEARCH("保有中",Y54)))</formula>
    </cfRule>
  </conditionalFormatting>
  <conditionalFormatting sqref="AC54">
    <cfRule type="containsText" dxfId="3251" priority="3580" operator="containsText" text="申込取消">
      <formula>NOT(ISERROR(SEARCH("申込取消",AC54)))</formula>
    </cfRule>
    <cfRule type="containsText" dxfId="3250" priority="3581" operator="containsText" text="接続契約解除">
      <formula>NOT(ISERROR(SEARCH("接続契約解除",AC54)))</formula>
    </cfRule>
    <cfRule type="containsText" dxfId="3249" priority="3582" operator="containsText" text="【譲渡済】">
      <formula>NOT(ISERROR(SEARCH("【譲渡済】",AC54)))</formula>
    </cfRule>
    <cfRule type="containsText" dxfId="3248" priority="3583" operator="containsText" text="【支払済】">
      <formula>NOT(ISERROR(SEARCH("【支払済】",AC54)))</formula>
    </cfRule>
  </conditionalFormatting>
  <conditionalFormatting sqref="AM1319">
    <cfRule type="cellIs" dxfId="3247" priority="3577" operator="greaterThan">
      <formula>0</formula>
    </cfRule>
  </conditionalFormatting>
  <conditionalFormatting sqref="AM53">
    <cfRule type="cellIs" dxfId="3246" priority="3551" operator="greaterThan">
      <formula>0</formula>
    </cfRule>
  </conditionalFormatting>
  <conditionalFormatting sqref="W53:X53">
    <cfRule type="cellIs" dxfId="3245" priority="3550" operator="lessThan">
      <formula>5000001</formula>
    </cfRule>
  </conditionalFormatting>
  <conditionalFormatting sqref="AN53">
    <cfRule type="cellIs" dxfId="3244" priority="3549" operator="greaterThan">
      <formula>0</formula>
    </cfRule>
  </conditionalFormatting>
  <conditionalFormatting sqref="BD53">
    <cfRule type="cellIs" dxfId="3243" priority="3537" operator="equal">
      <formula>0</formula>
    </cfRule>
    <cfRule type="containsText" dxfId="3242" priority="3546" operator="containsText" text="接続契約解除">
      <formula>NOT(ISERROR(SEARCH("接続契約解除",BD53)))</formula>
    </cfRule>
    <cfRule type="containsText" dxfId="3241" priority="3547" operator="containsText" text="【譲渡済】">
      <formula>NOT(ISERROR(SEARCH("【譲渡済】",BD53)))</formula>
    </cfRule>
    <cfRule type="containsText" dxfId="3240" priority="3548" operator="containsText" text="【支払済】">
      <formula>NOT(ISERROR(SEARCH("【支払済】",BD53)))</formula>
    </cfRule>
  </conditionalFormatting>
  <conditionalFormatting sqref="AE53 AH53">
    <cfRule type="cellIs" dxfId="3239" priority="3543" operator="equal">
      <formula>0</formula>
    </cfRule>
    <cfRule type="containsText" dxfId="3238" priority="3544" operator="containsText" text="””">
      <formula>NOT(ISERROR(SEARCH("""""",AE53)))</formula>
    </cfRule>
    <cfRule type="cellIs" dxfId="3237" priority="3545" operator="lessThan">
      <formula>42583</formula>
    </cfRule>
  </conditionalFormatting>
  <conditionalFormatting sqref="BC53">
    <cfRule type="containsText" dxfId="3236" priority="3542" operator="containsText" text="保有中">
      <formula>NOT(ISERROR(SEARCH("保有中",BC53)))</formula>
    </cfRule>
  </conditionalFormatting>
  <conditionalFormatting sqref="BC53">
    <cfRule type="containsText" dxfId="3235" priority="3541" operator="containsText" text="賃借中">
      <formula>NOT(ISERROR(SEARCH("賃借中",BC53)))</formula>
    </cfRule>
  </conditionalFormatting>
  <conditionalFormatting sqref="BC53">
    <cfRule type="cellIs" dxfId="3234" priority="3540" operator="equal">
      <formula>0</formula>
    </cfRule>
  </conditionalFormatting>
  <conditionalFormatting sqref="Y53:AB53">
    <cfRule type="containsText" dxfId="3233" priority="3538" operator="containsText" text="賃借中">
      <formula>NOT(ISERROR(SEARCH("賃借中",Y53)))</formula>
    </cfRule>
    <cfRule type="containsText" dxfId="3232" priority="3539" operator="containsText" text="保有中">
      <formula>NOT(ISERROR(SEARCH("保有中",Y53)))</formula>
    </cfRule>
  </conditionalFormatting>
  <conditionalFormatting sqref="AC53">
    <cfRule type="containsText" dxfId="3231" priority="3533" operator="containsText" text="申込取消">
      <formula>NOT(ISERROR(SEARCH("申込取消",AC53)))</formula>
    </cfRule>
    <cfRule type="containsText" dxfId="3230" priority="3534" operator="containsText" text="接続契約解除">
      <formula>NOT(ISERROR(SEARCH("接続契約解除",AC53)))</formula>
    </cfRule>
    <cfRule type="containsText" dxfId="3229" priority="3535" operator="containsText" text="【譲渡済】">
      <formula>NOT(ISERROR(SEARCH("【譲渡済】",AC53)))</formula>
    </cfRule>
    <cfRule type="containsText" dxfId="3228" priority="3536" operator="containsText" text="【支払済】">
      <formula>NOT(ISERROR(SEARCH("【支払済】",AC53)))</formula>
    </cfRule>
  </conditionalFormatting>
  <conditionalFormatting sqref="W6:X6">
    <cfRule type="cellIs" dxfId="3227" priority="3531" operator="lessThan">
      <formula>5000001</formula>
    </cfRule>
  </conditionalFormatting>
  <conditionalFormatting sqref="BC6">
    <cfRule type="containsText" dxfId="3226" priority="3530" operator="containsText" text="保有中">
      <formula>NOT(ISERROR(SEARCH("保有中",BC6)))</formula>
    </cfRule>
  </conditionalFormatting>
  <conditionalFormatting sqref="AM6">
    <cfRule type="cellIs" dxfId="3225" priority="3529" operator="greaterThan">
      <formula>0</formula>
    </cfRule>
  </conditionalFormatting>
  <conditionalFormatting sqref="AN6">
    <cfRule type="cellIs" dxfId="3224" priority="3528" operator="greaterThan">
      <formula>0</formula>
    </cfRule>
  </conditionalFormatting>
  <conditionalFormatting sqref="BD6">
    <cfRule type="cellIs" dxfId="3223" priority="3516" operator="equal">
      <formula>0</formula>
    </cfRule>
    <cfRule type="containsText" dxfId="3222" priority="3525" operator="containsText" text="接続契約解除">
      <formula>NOT(ISERROR(SEARCH("接続契約解除",BD6)))</formula>
    </cfRule>
    <cfRule type="containsText" dxfId="3221" priority="3526" operator="containsText" text="【譲渡済】">
      <formula>NOT(ISERROR(SEARCH("【譲渡済】",BD6)))</formula>
    </cfRule>
    <cfRule type="containsText" dxfId="3220" priority="3527" operator="containsText" text="【支払済】">
      <formula>NOT(ISERROR(SEARCH("【支払済】",BD6)))</formula>
    </cfRule>
  </conditionalFormatting>
  <conditionalFormatting sqref="AE6 AH6">
    <cfRule type="cellIs" dxfId="3219" priority="3522" operator="equal">
      <formula>0</formula>
    </cfRule>
    <cfRule type="containsText" dxfId="3218" priority="3523" operator="containsText" text="””">
      <formula>NOT(ISERROR(SEARCH("""""",AE6)))</formula>
    </cfRule>
    <cfRule type="cellIs" dxfId="3217" priority="3524" operator="lessThan">
      <formula>42583</formula>
    </cfRule>
  </conditionalFormatting>
  <conditionalFormatting sqref="BC6">
    <cfRule type="containsText" dxfId="3216" priority="3521" operator="containsText" text="賃借中">
      <formula>NOT(ISERROR(SEARCH("賃借中",BC6)))</formula>
    </cfRule>
  </conditionalFormatting>
  <conditionalFormatting sqref="BC6">
    <cfRule type="cellIs" dxfId="3215" priority="3520" operator="equal">
      <formula>0</formula>
    </cfRule>
  </conditionalFormatting>
  <conditionalFormatting sqref="BC6">
    <cfRule type="containsText" dxfId="3214" priority="3519" operator="containsText" text="保有中">
      <formula>NOT(ISERROR(SEARCH("保有中",BC6)))</formula>
    </cfRule>
  </conditionalFormatting>
  <conditionalFormatting sqref="Y6:AB6">
    <cfRule type="containsText" dxfId="3213" priority="3517" operator="containsText" text="賃借中">
      <formula>NOT(ISERROR(SEARCH("賃借中",Y6)))</formula>
    </cfRule>
    <cfRule type="containsText" dxfId="3212" priority="3518" operator="containsText" text="保有中">
      <formula>NOT(ISERROR(SEARCH("保有中",Y6)))</formula>
    </cfRule>
  </conditionalFormatting>
  <conditionalFormatting sqref="AC6">
    <cfRule type="containsText" dxfId="3211" priority="3511" operator="containsText" text="申込取消">
      <formula>NOT(ISERROR(SEARCH("申込取消",AC6)))</formula>
    </cfRule>
    <cfRule type="containsText" dxfId="3210" priority="3512" operator="containsText" text="接続契約解除">
      <formula>NOT(ISERROR(SEARCH("接続契約解除",AC6)))</formula>
    </cfRule>
    <cfRule type="containsText" dxfId="3209" priority="3513" operator="containsText" text="【譲渡済】">
      <formula>NOT(ISERROR(SEARCH("【譲渡済】",AC6)))</formula>
    </cfRule>
    <cfRule type="containsText" dxfId="3208" priority="3514" operator="containsText" text="【支払済】">
      <formula>NOT(ISERROR(SEARCH("【支払済】",AC6)))</formula>
    </cfRule>
  </conditionalFormatting>
  <conditionalFormatting sqref="Y5:AB5">
    <cfRule type="containsText" dxfId="3207" priority="3509" operator="containsText" text="賃借中">
      <formula>NOT(ISERROR(SEARCH("賃借中",Y5)))</formula>
    </cfRule>
    <cfRule type="containsText" dxfId="3206" priority="3510" operator="containsText" text="保有中">
      <formula>NOT(ISERROR(SEARCH("保有中",Y5)))</formula>
    </cfRule>
  </conditionalFormatting>
  <conditionalFormatting sqref="AM5">
    <cfRule type="cellIs" dxfId="3205" priority="3508" operator="greaterThan">
      <formula>0</formula>
    </cfRule>
  </conditionalFormatting>
  <conditionalFormatting sqref="X5">
    <cfRule type="cellIs" dxfId="3204" priority="3507" operator="lessThan">
      <formula>5000001</formula>
    </cfRule>
  </conditionalFormatting>
  <conditionalFormatting sqref="BC5">
    <cfRule type="containsText" dxfId="3203" priority="3506" operator="containsText" text="保有中">
      <formula>NOT(ISERROR(SEARCH("保有中",BC5)))</formula>
    </cfRule>
  </conditionalFormatting>
  <conditionalFormatting sqref="AN5">
    <cfRule type="cellIs" dxfId="3202" priority="3505" operator="greaterThan">
      <formula>0</formula>
    </cfRule>
  </conditionalFormatting>
  <conditionalFormatting sqref="BD5">
    <cfRule type="cellIs" dxfId="3201" priority="3492" operator="equal">
      <formula>0</formula>
    </cfRule>
    <cfRule type="containsText" dxfId="3200" priority="3502" operator="containsText" text="接続契約解除">
      <formula>NOT(ISERROR(SEARCH("接続契約解除",BD5)))</formula>
    </cfRule>
    <cfRule type="containsText" dxfId="3199" priority="3503" operator="containsText" text="【譲渡済】">
      <formula>NOT(ISERROR(SEARCH("【譲渡済】",BD5)))</formula>
    </cfRule>
    <cfRule type="containsText" dxfId="3198" priority="3504" operator="containsText" text="【支払済】">
      <formula>NOT(ISERROR(SEARCH("【支払済】",BD5)))</formula>
    </cfRule>
  </conditionalFormatting>
  <conditionalFormatting sqref="AH5 AE5">
    <cfRule type="cellIs" dxfId="3197" priority="3499" operator="equal">
      <formula>0</formula>
    </cfRule>
    <cfRule type="containsText" dxfId="3196" priority="3500" operator="containsText" text="””">
      <formula>NOT(ISERROR(SEARCH("""""",AE5)))</formula>
    </cfRule>
    <cfRule type="cellIs" dxfId="3195" priority="3501" operator="lessThan">
      <formula>42583</formula>
    </cfRule>
  </conditionalFormatting>
  <conditionalFormatting sqref="BC5">
    <cfRule type="containsText" dxfId="3194" priority="3498" operator="containsText" text="賃借中">
      <formula>NOT(ISERROR(SEARCH("賃借中",BC5)))</formula>
    </cfRule>
  </conditionalFormatting>
  <conditionalFormatting sqref="BC5">
    <cfRule type="cellIs" dxfId="3193" priority="3497" operator="equal">
      <formula>0</formula>
    </cfRule>
  </conditionalFormatting>
  <conditionalFormatting sqref="AC5">
    <cfRule type="containsText" dxfId="3192" priority="3493" operator="containsText" text="申込取消">
      <formula>NOT(ISERROR(SEARCH("申込取消",AC5)))</formula>
    </cfRule>
    <cfRule type="containsText" dxfId="3191" priority="3494" operator="containsText" text="接続契約解除">
      <formula>NOT(ISERROR(SEARCH("接続契約解除",AC5)))</formula>
    </cfRule>
    <cfRule type="containsText" dxfId="3190" priority="3495" operator="containsText" text="【譲渡済】">
      <formula>NOT(ISERROR(SEARCH("【譲渡済】",AC5)))</formula>
    </cfRule>
    <cfRule type="containsText" dxfId="3189" priority="3496" operator="containsText" text="【支払済】">
      <formula>NOT(ISERROR(SEARCH("【支払済】",AC5)))</formula>
    </cfRule>
  </conditionalFormatting>
  <conditionalFormatting sqref="W5">
    <cfRule type="cellIs" dxfId="3188" priority="3491" operator="lessThan">
      <formula>5000001</formula>
    </cfRule>
  </conditionalFormatting>
  <conditionalFormatting sqref="AM51">
    <cfRule type="cellIs" dxfId="3187" priority="3489" operator="greaterThan">
      <formula>0</formula>
    </cfRule>
  </conditionalFormatting>
  <conditionalFormatting sqref="X51">
    <cfRule type="cellIs" dxfId="3186" priority="3488" operator="lessThan">
      <formula>5000001</formula>
    </cfRule>
  </conditionalFormatting>
  <conditionalFormatting sqref="BC51">
    <cfRule type="containsText" dxfId="3185" priority="3487" operator="containsText" text="保有中">
      <formula>NOT(ISERROR(SEARCH("保有中",BC51)))</formula>
    </cfRule>
  </conditionalFormatting>
  <conditionalFormatting sqref="AN51">
    <cfRule type="cellIs" dxfId="3184" priority="3486" operator="greaterThan">
      <formula>0</formula>
    </cfRule>
  </conditionalFormatting>
  <conditionalFormatting sqref="BD51">
    <cfRule type="cellIs" dxfId="3183" priority="3475" operator="equal">
      <formula>0</formula>
    </cfRule>
    <cfRule type="containsText" dxfId="3182" priority="3483" operator="containsText" text="接続契約解除">
      <formula>NOT(ISERROR(SEARCH("接続契約解除",BD51)))</formula>
    </cfRule>
    <cfRule type="containsText" dxfId="3181" priority="3484" operator="containsText" text="【譲渡済】">
      <formula>NOT(ISERROR(SEARCH("【譲渡済】",BD51)))</formula>
    </cfRule>
    <cfRule type="containsText" dxfId="3180" priority="3485" operator="containsText" text="【支払済】">
      <formula>NOT(ISERROR(SEARCH("【支払済】",BD51)))</formula>
    </cfRule>
  </conditionalFormatting>
  <conditionalFormatting sqref="AH51 AE51">
    <cfRule type="cellIs" dxfId="3179" priority="3480" operator="equal">
      <formula>0</formula>
    </cfRule>
    <cfRule type="containsText" dxfId="3178" priority="3481" operator="containsText" text="””">
      <formula>NOT(ISERROR(SEARCH("""""",AE51)))</formula>
    </cfRule>
    <cfRule type="cellIs" dxfId="3177" priority="3482" operator="lessThan">
      <formula>42583</formula>
    </cfRule>
  </conditionalFormatting>
  <conditionalFormatting sqref="BC51">
    <cfRule type="containsText" dxfId="3176" priority="3479" operator="containsText" text="賃借中">
      <formula>NOT(ISERROR(SEARCH("賃借中",BC51)))</formula>
    </cfRule>
  </conditionalFormatting>
  <conditionalFormatting sqref="BC51">
    <cfRule type="cellIs" dxfId="3175" priority="3478" operator="equal">
      <formula>0</formula>
    </cfRule>
  </conditionalFormatting>
  <conditionalFormatting sqref="Y51:AB51">
    <cfRule type="containsText" dxfId="3174" priority="3476" operator="containsText" text="賃借中">
      <formula>NOT(ISERROR(SEARCH("賃借中",Y51)))</formula>
    </cfRule>
    <cfRule type="containsText" dxfId="3173" priority="3477" operator="containsText" text="保有中">
      <formula>NOT(ISERROR(SEARCH("保有中",Y51)))</formula>
    </cfRule>
  </conditionalFormatting>
  <conditionalFormatting sqref="W51">
    <cfRule type="cellIs" dxfId="3172" priority="3474" operator="lessThan">
      <formula>5000001</formula>
    </cfRule>
  </conditionalFormatting>
  <conditionalFormatting sqref="AC51">
    <cfRule type="containsText" dxfId="3171" priority="3470" operator="containsText" text="申込取消">
      <formula>NOT(ISERROR(SEARCH("申込取消",AC51)))</formula>
    </cfRule>
    <cfRule type="containsText" dxfId="3170" priority="3471" operator="containsText" text="接続契約解除">
      <formula>NOT(ISERROR(SEARCH("接続契約解除",AC51)))</formula>
    </cfRule>
    <cfRule type="containsText" dxfId="3169" priority="3472" operator="containsText" text="【譲渡済】">
      <formula>NOT(ISERROR(SEARCH("【譲渡済】",AC51)))</formula>
    </cfRule>
    <cfRule type="containsText" dxfId="3168" priority="3473" operator="containsText" text="【支払済】">
      <formula>NOT(ISERROR(SEARCH("【支払済】",AC51)))</formula>
    </cfRule>
  </conditionalFormatting>
  <conditionalFormatting sqref="AM1318">
    <cfRule type="cellIs" dxfId="3167" priority="3468" operator="greaterThan">
      <formula>0</formula>
    </cfRule>
  </conditionalFormatting>
  <conditionalFormatting sqref="X1318">
    <cfRule type="cellIs" dxfId="3166" priority="3467" operator="lessThan">
      <formula>5000001</formula>
    </cfRule>
  </conditionalFormatting>
  <conditionalFormatting sqref="BC1318">
    <cfRule type="containsText" dxfId="3165" priority="3466" operator="containsText" text="保有中">
      <formula>NOT(ISERROR(SEARCH("保有中",BC1318)))</formula>
    </cfRule>
  </conditionalFormatting>
  <conditionalFormatting sqref="AN1318">
    <cfRule type="cellIs" dxfId="3164" priority="3465" operator="greaterThan">
      <formula>0</formula>
    </cfRule>
  </conditionalFormatting>
  <conditionalFormatting sqref="BD1318">
    <cfRule type="cellIs" dxfId="3163" priority="3454" operator="equal">
      <formula>0</formula>
    </cfRule>
    <cfRule type="containsText" dxfId="3162" priority="3462" operator="containsText" text="接続契約解除">
      <formula>NOT(ISERROR(SEARCH("接続契約解除",BD1318)))</formula>
    </cfRule>
    <cfRule type="containsText" dxfId="3161" priority="3463" operator="containsText" text="【譲渡済】">
      <formula>NOT(ISERROR(SEARCH("【譲渡済】",BD1318)))</formula>
    </cfRule>
    <cfRule type="containsText" dxfId="3160" priority="3464" operator="containsText" text="【支払済】">
      <formula>NOT(ISERROR(SEARCH("【支払済】",BD1318)))</formula>
    </cfRule>
  </conditionalFormatting>
  <conditionalFormatting sqref="AH1318 AE1318">
    <cfRule type="cellIs" dxfId="3159" priority="3459" operator="equal">
      <formula>0</formula>
    </cfRule>
    <cfRule type="containsText" dxfId="3158" priority="3460" operator="containsText" text="””">
      <formula>NOT(ISERROR(SEARCH("""""",AE1318)))</formula>
    </cfRule>
    <cfRule type="cellIs" dxfId="3157" priority="3461" operator="lessThan">
      <formula>42583</formula>
    </cfRule>
  </conditionalFormatting>
  <conditionalFormatting sqref="BC1318">
    <cfRule type="containsText" dxfId="3156" priority="3458" operator="containsText" text="賃借中">
      <formula>NOT(ISERROR(SEARCH("賃借中",BC1318)))</formula>
    </cfRule>
  </conditionalFormatting>
  <conditionalFormatting sqref="BC1318">
    <cfRule type="cellIs" dxfId="3155" priority="3457" operator="equal">
      <formula>0</formula>
    </cfRule>
  </conditionalFormatting>
  <conditionalFormatting sqref="Y1318:AB1318">
    <cfRule type="containsText" dxfId="3154" priority="3455" operator="containsText" text="賃借中">
      <formula>NOT(ISERROR(SEARCH("賃借中",Y1318)))</formula>
    </cfRule>
    <cfRule type="containsText" dxfId="3153" priority="3456" operator="containsText" text="保有中">
      <formula>NOT(ISERROR(SEARCH("保有中",Y1318)))</formula>
    </cfRule>
  </conditionalFormatting>
  <conditionalFormatting sqref="W1318">
    <cfRule type="cellIs" dxfId="3152" priority="3453" operator="lessThan">
      <formula>5000001</formula>
    </cfRule>
  </conditionalFormatting>
  <conditionalFormatting sqref="AC1318">
    <cfRule type="containsText" dxfId="3151" priority="3449" operator="containsText" text="申込取消">
      <formula>NOT(ISERROR(SEARCH("申込取消",AC1318)))</formula>
    </cfRule>
    <cfRule type="containsText" dxfId="3150" priority="3450" operator="containsText" text="接続契約解除">
      <formula>NOT(ISERROR(SEARCH("接続契約解除",AC1318)))</formula>
    </cfRule>
    <cfRule type="containsText" dxfId="3149" priority="3451" operator="containsText" text="【譲渡済】">
      <formula>NOT(ISERROR(SEARCH("【譲渡済】",AC1318)))</formula>
    </cfRule>
    <cfRule type="containsText" dxfId="3148" priority="3452" operator="containsText" text="【支払済】">
      <formula>NOT(ISERROR(SEARCH("【支払済】",AC1318)))</formula>
    </cfRule>
  </conditionalFormatting>
  <conditionalFormatting sqref="AM1317">
    <cfRule type="cellIs" dxfId="3147" priority="3447" operator="greaterThan">
      <formula>0</formula>
    </cfRule>
  </conditionalFormatting>
  <conditionalFormatting sqref="X1317">
    <cfRule type="cellIs" dxfId="3146" priority="3446" operator="lessThan">
      <formula>5000001</formula>
    </cfRule>
  </conditionalFormatting>
  <conditionalFormatting sqref="BC1317">
    <cfRule type="containsText" dxfId="3145" priority="3445" operator="containsText" text="保有中">
      <formula>NOT(ISERROR(SEARCH("保有中",BC1317)))</formula>
    </cfRule>
  </conditionalFormatting>
  <conditionalFormatting sqref="AN1317">
    <cfRule type="cellIs" dxfId="3144" priority="3444" operator="greaterThan">
      <formula>0</formula>
    </cfRule>
  </conditionalFormatting>
  <conditionalFormatting sqref="BD1317">
    <cfRule type="cellIs" dxfId="3143" priority="3433" operator="equal">
      <formula>0</formula>
    </cfRule>
    <cfRule type="containsText" dxfId="3142" priority="3441" operator="containsText" text="接続契約解除">
      <formula>NOT(ISERROR(SEARCH("接続契約解除",BD1317)))</formula>
    </cfRule>
    <cfRule type="containsText" dxfId="3141" priority="3442" operator="containsText" text="【譲渡済】">
      <formula>NOT(ISERROR(SEARCH("【譲渡済】",BD1317)))</formula>
    </cfRule>
    <cfRule type="containsText" dxfId="3140" priority="3443" operator="containsText" text="【支払済】">
      <formula>NOT(ISERROR(SEARCH("【支払済】",BD1317)))</formula>
    </cfRule>
  </conditionalFormatting>
  <conditionalFormatting sqref="AH1317 AE1317">
    <cfRule type="cellIs" dxfId="3139" priority="3438" operator="equal">
      <formula>0</formula>
    </cfRule>
    <cfRule type="containsText" dxfId="3138" priority="3439" operator="containsText" text="””">
      <formula>NOT(ISERROR(SEARCH("""""",AE1317)))</formula>
    </cfRule>
    <cfRule type="cellIs" dxfId="3137" priority="3440" operator="lessThan">
      <formula>42583</formula>
    </cfRule>
  </conditionalFormatting>
  <conditionalFormatting sqref="BC1317">
    <cfRule type="containsText" dxfId="3136" priority="3437" operator="containsText" text="賃借中">
      <formula>NOT(ISERROR(SEARCH("賃借中",BC1317)))</formula>
    </cfRule>
  </conditionalFormatting>
  <conditionalFormatting sqref="BC1317">
    <cfRule type="cellIs" dxfId="3135" priority="3436" operator="equal">
      <formula>0</formula>
    </cfRule>
  </conditionalFormatting>
  <conditionalFormatting sqref="Y1317:AB1317">
    <cfRule type="containsText" dxfId="3134" priority="3434" operator="containsText" text="賃借中">
      <formula>NOT(ISERROR(SEARCH("賃借中",Y1317)))</formula>
    </cfRule>
    <cfRule type="containsText" dxfId="3133" priority="3435" operator="containsText" text="保有中">
      <formula>NOT(ISERROR(SEARCH("保有中",Y1317)))</formula>
    </cfRule>
  </conditionalFormatting>
  <conditionalFormatting sqref="W1317">
    <cfRule type="cellIs" dxfId="3132" priority="3432" operator="lessThan">
      <formula>5000001</formula>
    </cfRule>
  </conditionalFormatting>
  <conditionalFormatting sqref="AC1317">
    <cfRule type="containsText" dxfId="3131" priority="3428" operator="containsText" text="申込取消">
      <formula>NOT(ISERROR(SEARCH("申込取消",AC1317)))</formula>
    </cfRule>
    <cfRule type="containsText" dxfId="3130" priority="3429" operator="containsText" text="接続契約解除">
      <formula>NOT(ISERROR(SEARCH("接続契約解除",AC1317)))</formula>
    </cfRule>
    <cfRule type="containsText" dxfId="3129" priority="3430" operator="containsText" text="【譲渡済】">
      <formula>NOT(ISERROR(SEARCH("【譲渡済】",AC1317)))</formula>
    </cfRule>
    <cfRule type="containsText" dxfId="3128" priority="3431" operator="containsText" text="【支払済】">
      <formula>NOT(ISERROR(SEARCH("【支払済】",AC1317)))</formula>
    </cfRule>
  </conditionalFormatting>
  <conditionalFormatting sqref="Y50:AB50">
    <cfRule type="containsText" dxfId="3127" priority="3425" operator="containsText" text="賃借中">
      <formula>NOT(ISERROR(SEARCH("賃借中",Y50)))</formula>
    </cfRule>
    <cfRule type="containsText" dxfId="3126" priority="3426" operator="containsText" text="保有中">
      <formula>NOT(ISERROR(SEARCH("保有中",Y50)))</formula>
    </cfRule>
  </conditionalFormatting>
  <conditionalFormatting sqref="AM50">
    <cfRule type="cellIs" dxfId="3125" priority="3424" operator="greaterThan">
      <formula>0</formula>
    </cfRule>
  </conditionalFormatting>
  <conditionalFormatting sqref="X50">
    <cfRule type="cellIs" dxfId="3124" priority="3423" operator="lessThan">
      <formula>5000001</formula>
    </cfRule>
  </conditionalFormatting>
  <conditionalFormatting sqref="BC50">
    <cfRule type="containsText" dxfId="3123" priority="3422" operator="containsText" text="保有中">
      <formula>NOT(ISERROR(SEARCH("保有中",BC50)))</formula>
    </cfRule>
  </conditionalFormatting>
  <conditionalFormatting sqref="AN50">
    <cfRule type="cellIs" dxfId="3122" priority="3421" operator="greaterThan">
      <formula>0</formula>
    </cfRule>
  </conditionalFormatting>
  <conditionalFormatting sqref="BD50">
    <cfRule type="cellIs" dxfId="3121" priority="3412" operator="equal">
      <formula>0</formula>
    </cfRule>
    <cfRule type="containsText" dxfId="3120" priority="3418" operator="containsText" text="接続契約解除">
      <formula>NOT(ISERROR(SEARCH("接続契約解除",BD50)))</formula>
    </cfRule>
    <cfRule type="containsText" dxfId="3119" priority="3419" operator="containsText" text="【譲渡済】">
      <formula>NOT(ISERROR(SEARCH("【譲渡済】",BD50)))</formula>
    </cfRule>
    <cfRule type="containsText" dxfId="3118" priority="3420" operator="containsText" text="【支払済】">
      <formula>NOT(ISERROR(SEARCH("【支払済】",BD50)))</formula>
    </cfRule>
  </conditionalFormatting>
  <conditionalFormatting sqref="AH50 AE50">
    <cfRule type="cellIs" dxfId="3117" priority="3415" operator="equal">
      <formula>0</formula>
    </cfRule>
    <cfRule type="containsText" dxfId="3116" priority="3416" operator="containsText" text="””">
      <formula>NOT(ISERROR(SEARCH("""""",AE50)))</formula>
    </cfRule>
    <cfRule type="cellIs" dxfId="3115" priority="3417" operator="lessThan">
      <formula>42583</formula>
    </cfRule>
  </conditionalFormatting>
  <conditionalFormatting sqref="BC50">
    <cfRule type="containsText" dxfId="3114" priority="3414" operator="containsText" text="賃借中">
      <formula>NOT(ISERROR(SEARCH("賃借中",BC50)))</formula>
    </cfRule>
  </conditionalFormatting>
  <conditionalFormatting sqref="BC50">
    <cfRule type="cellIs" dxfId="3113" priority="3413" operator="equal">
      <formula>0</formula>
    </cfRule>
  </conditionalFormatting>
  <conditionalFormatting sqref="W50">
    <cfRule type="cellIs" dxfId="3112" priority="3411" operator="lessThan">
      <formula>5000001</formula>
    </cfRule>
  </conditionalFormatting>
  <conditionalFormatting sqref="AC50">
    <cfRule type="containsText" dxfId="3111" priority="3407" operator="containsText" text="申込取消">
      <formula>NOT(ISERROR(SEARCH("申込取消",AC50)))</formula>
    </cfRule>
    <cfRule type="containsText" dxfId="3110" priority="3408" operator="containsText" text="接続契約解除">
      <formula>NOT(ISERROR(SEARCH("接続契約解除",AC50)))</formula>
    </cfRule>
    <cfRule type="containsText" dxfId="3109" priority="3409" operator="containsText" text="【譲渡済】">
      <formula>NOT(ISERROR(SEARCH("【譲渡済】",AC50)))</formula>
    </cfRule>
    <cfRule type="containsText" dxfId="3108" priority="3410" operator="containsText" text="【支払済】">
      <formula>NOT(ISERROR(SEARCH("【支払済】",AC50)))</formula>
    </cfRule>
  </conditionalFormatting>
  <conditionalFormatting sqref="AC1315">
    <cfRule type="containsText" dxfId="3107" priority="3386" operator="containsText" text="申込取消">
      <formula>NOT(ISERROR(SEARCH("申込取消",AC1315)))</formula>
    </cfRule>
    <cfRule type="containsText" dxfId="3106" priority="3387" operator="containsText" text="接続契約解除">
      <formula>NOT(ISERROR(SEARCH("接続契約解除",AC1315)))</formula>
    </cfRule>
    <cfRule type="containsText" dxfId="3105" priority="3388" operator="containsText" text="【譲渡済】">
      <formula>NOT(ISERROR(SEARCH("【譲渡済】",AC1315)))</formula>
    </cfRule>
    <cfRule type="containsText" dxfId="3104" priority="3389" operator="containsText" text="【支払済】">
      <formula>NOT(ISERROR(SEARCH("【支払済】",AC1315)))</formula>
    </cfRule>
  </conditionalFormatting>
  <conditionalFormatting sqref="AC48">
    <cfRule type="containsText" dxfId="3103" priority="3381" operator="containsText" text="申込取消">
      <formula>NOT(ISERROR(SEARCH("申込取消",AC48)))</formula>
    </cfRule>
    <cfRule type="containsText" dxfId="3102" priority="3382" operator="containsText" text="接続契約解除">
      <formula>NOT(ISERROR(SEARCH("接続契約解除",AC48)))</formula>
    </cfRule>
    <cfRule type="containsText" dxfId="3101" priority="3383" operator="containsText" text="【譲渡済】">
      <formula>NOT(ISERROR(SEARCH("【譲渡済】",AC48)))</formula>
    </cfRule>
    <cfRule type="containsText" dxfId="3100" priority="3384" operator="containsText" text="【支払済】">
      <formula>NOT(ISERROR(SEARCH("【支払済】",AC48)))</formula>
    </cfRule>
  </conditionalFormatting>
  <conditionalFormatting sqref="AC1314">
    <cfRule type="containsText" dxfId="3099" priority="3377" operator="containsText" text="申込取消">
      <formula>NOT(ISERROR(SEARCH("申込取消",AC1314)))</formula>
    </cfRule>
    <cfRule type="containsText" dxfId="3098" priority="3378" operator="containsText" text="接続契約解除">
      <formula>NOT(ISERROR(SEARCH("接続契約解除",AC1314)))</formula>
    </cfRule>
    <cfRule type="containsText" dxfId="3097" priority="3379" operator="containsText" text="【譲渡済】">
      <formula>NOT(ISERROR(SEARCH("【譲渡済】",AC1314)))</formula>
    </cfRule>
    <cfRule type="containsText" dxfId="3096" priority="3380" operator="containsText" text="【支払済】">
      <formula>NOT(ISERROR(SEARCH("【支払済】",AC1314)))</formula>
    </cfRule>
  </conditionalFormatting>
  <conditionalFormatting sqref="AM44">
    <cfRule type="cellIs" dxfId="3095" priority="3376" operator="greaterThan">
      <formula>0</formula>
    </cfRule>
  </conditionalFormatting>
  <conditionalFormatting sqref="AM44">
    <cfRule type="cellIs" dxfId="3094" priority="3375" operator="greaterThan">
      <formula>0</formula>
    </cfRule>
  </conditionalFormatting>
  <conditionalFormatting sqref="W44:X44">
    <cfRule type="cellIs" dxfId="3093" priority="3374" operator="lessThan">
      <formula>5000001</formula>
    </cfRule>
  </conditionalFormatting>
  <conditionalFormatting sqref="BC44">
    <cfRule type="containsText" dxfId="3092" priority="3373" operator="containsText" text="保有中">
      <formula>NOT(ISERROR(SEARCH("保有中",BC44)))</formula>
    </cfRule>
  </conditionalFormatting>
  <conditionalFormatting sqref="AN44">
    <cfRule type="cellIs" dxfId="3091" priority="3372" operator="greaterThan">
      <formula>0</formula>
    </cfRule>
  </conditionalFormatting>
  <conditionalFormatting sqref="BD44">
    <cfRule type="cellIs" dxfId="3090" priority="3358" operator="equal">
      <formula>0</formula>
    </cfRule>
    <cfRule type="containsText" dxfId="3089" priority="3369" operator="containsText" text="接続契約解除">
      <formula>NOT(ISERROR(SEARCH("接続契約解除",BD44)))</formula>
    </cfRule>
    <cfRule type="containsText" dxfId="3088" priority="3370" operator="containsText" text="【譲渡済】">
      <formula>NOT(ISERROR(SEARCH("【譲渡済】",BD44)))</formula>
    </cfRule>
    <cfRule type="containsText" dxfId="3087" priority="3371" operator="containsText" text="【支払済】">
      <formula>NOT(ISERROR(SEARCH("【支払済】",BD44)))</formula>
    </cfRule>
  </conditionalFormatting>
  <conditionalFormatting sqref="AH44 AE44">
    <cfRule type="cellIs" dxfId="3086" priority="3366" operator="equal">
      <formula>0</formula>
    </cfRule>
    <cfRule type="containsText" dxfId="3085" priority="3367" operator="containsText" text="””">
      <formula>NOT(ISERROR(SEARCH("""""",AE44)))</formula>
    </cfRule>
    <cfRule type="cellIs" dxfId="3084" priority="3368" operator="lessThan">
      <formula>42583</formula>
    </cfRule>
  </conditionalFormatting>
  <conditionalFormatting sqref="BC44">
    <cfRule type="containsText" dxfId="3083" priority="3362" operator="containsText" text="賃借中">
      <formula>NOT(ISERROR(SEARCH("賃借中",BC44)))</formula>
    </cfRule>
  </conditionalFormatting>
  <conditionalFormatting sqref="BC44">
    <cfRule type="cellIs" dxfId="3082" priority="3361" operator="equal">
      <formula>0</formula>
    </cfRule>
  </conditionalFormatting>
  <conditionalFormatting sqref="Y44:AB44">
    <cfRule type="containsText" dxfId="3081" priority="3365" operator="containsText" text="保有中">
      <formula>NOT(ISERROR(SEARCH("保有中",Y44)))</formula>
    </cfRule>
  </conditionalFormatting>
  <conditionalFormatting sqref="Y44:AB44">
    <cfRule type="containsText" dxfId="3080" priority="3364" operator="containsText" text="賃借中">
      <formula>NOT(ISERROR(SEARCH("賃借中",Y44)))</formula>
    </cfRule>
  </conditionalFormatting>
  <conditionalFormatting sqref="Y44:AB44">
    <cfRule type="cellIs" dxfId="3079" priority="3363" operator="equal">
      <formula>0</formula>
    </cfRule>
  </conditionalFormatting>
  <conditionalFormatting sqref="Y44:AB44">
    <cfRule type="containsText" dxfId="3078" priority="3359" operator="containsText" text="賃借中">
      <formula>NOT(ISERROR(SEARCH("賃借中",Y44)))</formula>
    </cfRule>
    <cfRule type="containsText" dxfId="3077" priority="3360" operator="containsText" text="保有中">
      <formula>NOT(ISERROR(SEARCH("保有中",Y44)))</formula>
    </cfRule>
  </conditionalFormatting>
  <conditionalFormatting sqref="AM45">
    <cfRule type="cellIs" dxfId="3076" priority="3357" operator="greaterThan">
      <formula>0</formula>
    </cfRule>
  </conditionalFormatting>
  <conditionalFormatting sqref="W45:X45">
    <cfRule type="cellIs" dxfId="3075" priority="3356" operator="lessThan">
      <formula>5000001</formula>
    </cfRule>
  </conditionalFormatting>
  <conditionalFormatting sqref="BC45">
    <cfRule type="containsText" dxfId="3074" priority="3355" operator="containsText" text="保有中">
      <formula>NOT(ISERROR(SEARCH("保有中",BC45)))</formula>
    </cfRule>
  </conditionalFormatting>
  <conditionalFormatting sqref="AN45">
    <cfRule type="cellIs" dxfId="3073" priority="3354" operator="greaterThan">
      <formula>0</formula>
    </cfRule>
  </conditionalFormatting>
  <conditionalFormatting sqref="BD45">
    <cfRule type="cellIs" dxfId="3072" priority="3343" operator="equal">
      <formula>0</formula>
    </cfRule>
    <cfRule type="containsText" dxfId="3071" priority="3351" operator="containsText" text="接続契約解除">
      <formula>NOT(ISERROR(SEARCH("接続契約解除",BD45)))</formula>
    </cfRule>
    <cfRule type="containsText" dxfId="3070" priority="3352" operator="containsText" text="【譲渡済】">
      <formula>NOT(ISERROR(SEARCH("【譲渡済】",BD45)))</formula>
    </cfRule>
    <cfRule type="containsText" dxfId="3069" priority="3353" operator="containsText" text="【支払済】">
      <formula>NOT(ISERROR(SEARCH("【支払済】",BD45)))</formula>
    </cfRule>
  </conditionalFormatting>
  <conditionalFormatting sqref="AH45 AE45">
    <cfRule type="cellIs" dxfId="3068" priority="3348" operator="equal">
      <formula>0</formula>
    </cfRule>
    <cfRule type="containsText" dxfId="3067" priority="3349" operator="containsText" text="””">
      <formula>NOT(ISERROR(SEARCH("""""",AE45)))</formula>
    </cfRule>
    <cfRule type="cellIs" dxfId="3066" priority="3350" operator="lessThan">
      <formula>42583</formula>
    </cfRule>
  </conditionalFormatting>
  <conditionalFormatting sqref="BC45">
    <cfRule type="containsText" dxfId="3065" priority="3347" operator="containsText" text="賃借中">
      <formula>NOT(ISERROR(SEARCH("賃借中",BC45)))</formula>
    </cfRule>
  </conditionalFormatting>
  <conditionalFormatting sqref="BC45">
    <cfRule type="cellIs" dxfId="3064" priority="3346" operator="equal">
      <formula>0</formula>
    </cfRule>
  </conditionalFormatting>
  <conditionalFormatting sqref="Y45:AB45">
    <cfRule type="containsText" dxfId="3063" priority="3344" operator="containsText" text="賃借中">
      <formula>NOT(ISERROR(SEARCH("賃借中",Y45)))</formula>
    </cfRule>
    <cfRule type="containsText" dxfId="3062" priority="3345" operator="containsText" text="保有中">
      <formula>NOT(ISERROR(SEARCH("保有中",Y45)))</formula>
    </cfRule>
  </conditionalFormatting>
  <conditionalFormatting sqref="W47:X47">
    <cfRule type="cellIs" dxfId="3061" priority="3342" operator="lessThan">
      <formula>5000001</formula>
    </cfRule>
  </conditionalFormatting>
  <conditionalFormatting sqref="BC47">
    <cfRule type="containsText" dxfId="3060" priority="3341" operator="containsText" text="保有中">
      <formula>NOT(ISERROR(SEARCH("保有中",BC47)))</formula>
    </cfRule>
  </conditionalFormatting>
  <conditionalFormatting sqref="BD47">
    <cfRule type="cellIs" dxfId="3059" priority="3323" operator="equal">
      <formula>0</formula>
    </cfRule>
    <cfRule type="containsText" dxfId="3058" priority="3338" operator="containsText" text="接続契約解除">
      <formula>NOT(ISERROR(SEARCH("接続契約解除",BD47)))</formula>
    </cfRule>
    <cfRule type="containsText" dxfId="3057" priority="3339" operator="containsText" text="【譲渡済】">
      <formula>NOT(ISERROR(SEARCH("【譲渡済】",BD47)))</formula>
    </cfRule>
    <cfRule type="containsText" dxfId="3056" priority="3340" operator="containsText" text="【支払済】">
      <formula>NOT(ISERROR(SEARCH("【支払済】",BD47)))</formula>
    </cfRule>
  </conditionalFormatting>
  <conditionalFormatting sqref="AM47">
    <cfRule type="cellIs" dxfId="3055" priority="3337" operator="greaterThan">
      <formula>0</formula>
    </cfRule>
  </conditionalFormatting>
  <conditionalFormatting sqref="AN47">
    <cfRule type="cellIs" dxfId="3054" priority="3336" operator="greaterThan">
      <formula>0</formula>
    </cfRule>
  </conditionalFormatting>
  <conditionalFormatting sqref="AE47 AH47">
    <cfRule type="cellIs" dxfId="3053" priority="3330" operator="equal">
      <formula>0</formula>
    </cfRule>
    <cfRule type="containsText" dxfId="3052" priority="3331" operator="containsText" text="””">
      <formula>NOT(ISERROR(SEARCH("""""",AE47)))</formula>
    </cfRule>
    <cfRule type="cellIs" dxfId="3051" priority="3332" operator="lessThan">
      <formula>42583</formula>
    </cfRule>
  </conditionalFormatting>
  <conditionalFormatting sqref="BD47">
    <cfRule type="containsText" dxfId="3050" priority="3333" operator="containsText" text="接続契約解除">
      <formula>NOT(ISERROR(SEARCH("接続契約解除",BD47)))</formula>
    </cfRule>
    <cfRule type="containsText" dxfId="3049" priority="3334" operator="containsText" text="【譲渡済】">
      <formula>NOT(ISERROR(SEARCH("【譲渡済】",BD47)))</formula>
    </cfRule>
    <cfRule type="containsText" dxfId="3048" priority="3335" operator="containsText" text="【支払済】">
      <formula>NOT(ISERROR(SEARCH("【支払済】",BD47)))</formula>
    </cfRule>
  </conditionalFormatting>
  <conditionalFormatting sqref="BC47">
    <cfRule type="containsText" dxfId="3047" priority="3329" operator="containsText" text="賃借中">
      <formula>NOT(ISERROR(SEARCH("賃借中",BC47)))</formula>
    </cfRule>
  </conditionalFormatting>
  <conditionalFormatting sqref="BC47">
    <cfRule type="cellIs" dxfId="3046" priority="3328" operator="equal">
      <formula>0</formula>
    </cfRule>
  </conditionalFormatting>
  <conditionalFormatting sqref="BC47">
    <cfRule type="containsText" dxfId="3045" priority="3326" operator="containsText" text="賃借中">
      <formula>NOT(ISERROR(SEARCH("賃借中",BC47)))</formula>
    </cfRule>
  </conditionalFormatting>
  <conditionalFormatting sqref="BC47">
    <cfRule type="containsText" dxfId="3044" priority="3327" operator="containsText" text="保有中">
      <formula>NOT(ISERROR(SEARCH("保有中",BC47)))</formula>
    </cfRule>
  </conditionalFormatting>
  <conditionalFormatting sqref="Y47:AB47">
    <cfRule type="containsText" dxfId="3043" priority="3324" operator="containsText" text="賃借中">
      <formula>NOT(ISERROR(SEARCH("賃借中",Y47)))</formula>
    </cfRule>
    <cfRule type="containsText" dxfId="3042" priority="3325" operator="containsText" text="保有中">
      <formula>NOT(ISERROR(SEARCH("保有中",Y47)))</formula>
    </cfRule>
  </conditionalFormatting>
  <conditionalFormatting sqref="AM1314">
    <cfRule type="cellIs" dxfId="3041" priority="3322" operator="greaterThan">
      <formula>0</formula>
    </cfRule>
  </conditionalFormatting>
  <conditionalFormatting sqref="W1314:X1314">
    <cfRule type="cellIs" dxfId="3040" priority="3321" operator="lessThan">
      <formula>5000001</formula>
    </cfRule>
  </conditionalFormatting>
  <conditionalFormatting sqref="BC1314">
    <cfRule type="containsText" dxfId="3039" priority="3320" operator="containsText" text="保有中">
      <formula>NOT(ISERROR(SEARCH("保有中",BC1314)))</formula>
    </cfRule>
  </conditionalFormatting>
  <conditionalFormatting sqref="AN1314">
    <cfRule type="cellIs" dxfId="3038" priority="3319" operator="greaterThan">
      <formula>0</formula>
    </cfRule>
  </conditionalFormatting>
  <conditionalFormatting sqref="BD1314">
    <cfRule type="cellIs" dxfId="3037" priority="3308" operator="equal">
      <formula>0</formula>
    </cfRule>
    <cfRule type="containsText" dxfId="3036" priority="3316" operator="containsText" text="接続契約解除">
      <formula>NOT(ISERROR(SEARCH("接続契約解除",BD1314)))</formula>
    </cfRule>
    <cfRule type="containsText" dxfId="3035" priority="3317" operator="containsText" text="【譲渡済】">
      <formula>NOT(ISERROR(SEARCH("【譲渡済】",BD1314)))</formula>
    </cfRule>
    <cfRule type="containsText" dxfId="3034" priority="3318" operator="containsText" text="【支払済】">
      <formula>NOT(ISERROR(SEARCH("【支払済】",BD1314)))</formula>
    </cfRule>
  </conditionalFormatting>
  <conditionalFormatting sqref="AE1314 AH1314">
    <cfRule type="cellIs" dxfId="3033" priority="3313" operator="equal">
      <formula>0</formula>
    </cfRule>
    <cfRule type="containsText" dxfId="3032" priority="3314" operator="containsText" text="””">
      <formula>NOT(ISERROR(SEARCH("""""",AE1314)))</formula>
    </cfRule>
    <cfRule type="cellIs" dxfId="3031" priority="3315" operator="lessThan">
      <formula>42583</formula>
    </cfRule>
  </conditionalFormatting>
  <conditionalFormatting sqref="BC1314">
    <cfRule type="containsText" dxfId="3030" priority="3312" operator="containsText" text="賃借中">
      <formula>NOT(ISERROR(SEARCH("賃借中",BC1314)))</formula>
    </cfRule>
  </conditionalFormatting>
  <conditionalFormatting sqref="BC1314">
    <cfRule type="cellIs" dxfId="3029" priority="3311" operator="equal">
      <formula>0</formula>
    </cfRule>
  </conditionalFormatting>
  <conditionalFormatting sqref="Y1314:AB1314">
    <cfRule type="containsText" dxfId="3028" priority="3309" operator="containsText" text="賃借中">
      <formula>NOT(ISERROR(SEARCH("賃借中",Y1314)))</formula>
    </cfRule>
    <cfRule type="containsText" dxfId="3027" priority="3310" operator="containsText" text="保有中">
      <formula>NOT(ISERROR(SEARCH("保有中",Y1314)))</formula>
    </cfRule>
  </conditionalFormatting>
  <conditionalFormatting sqref="AC46">
    <cfRule type="containsText" dxfId="3026" priority="3304" operator="containsText" text="申込取消">
      <formula>NOT(ISERROR(SEARCH("申込取消",AC46)))</formula>
    </cfRule>
    <cfRule type="containsText" dxfId="3025" priority="3305" operator="containsText" text="接続契約解除">
      <formula>NOT(ISERROR(SEARCH("接続契約解除",AC46)))</formula>
    </cfRule>
    <cfRule type="containsText" dxfId="3024" priority="3306" operator="containsText" text="【譲渡済】">
      <formula>NOT(ISERROR(SEARCH("【譲渡済】",AC46)))</formula>
    </cfRule>
    <cfRule type="containsText" dxfId="3023" priority="3307" operator="containsText" text="【支払済】">
      <formula>NOT(ISERROR(SEARCH("【支払済】",AC46)))</formula>
    </cfRule>
  </conditionalFormatting>
  <conditionalFormatting sqref="W46:X46">
    <cfRule type="cellIs" dxfId="3022" priority="3303" operator="lessThan">
      <formula>5000001</formula>
    </cfRule>
  </conditionalFormatting>
  <conditionalFormatting sqref="BC46">
    <cfRule type="containsText" dxfId="3021" priority="3302" operator="containsText" text="保有中">
      <formula>NOT(ISERROR(SEARCH("保有中",BC46)))</formula>
    </cfRule>
  </conditionalFormatting>
  <conditionalFormatting sqref="BD46">
    <cfRule type="cellIs" dxfId="3020" priority="3284" operator="equal">
      <formula>0</formula>
    </cfRule>
    <cfRule type="containsText" dxfId="3019" priority="3299" operator="containsText" text="接続契約解除">
      <formula>NOT(ISERROR(SEARCH("接続契約解除",BD46)))</formula>
    </cfRule>
    <cfRule type="containsText" dxfId="3018" priority="3300" operator="containsText" text="【譲渡済】">
      <formula>NOT(ISERROR(SEARCH("【譲渡済】",BD46)))</formula>
    </cfRule>
    <cfRule type="containsText" dxfId="3017" priority="3301" operator="containsText" text="【支払済】">
      <formula>NOT(ISERROR(SEARCH("【支払済】",BD46)))</formula>
    </cfRule>
  </conditionalFormatting>
  <conditionalFormatting sqref="AM46">
    <cfRule type="cellIs" dxfId="3016" priority="3298" operator="greaterThan">
      <formula>0</formula>
    </cfRule>
  </conditionalFormatting>
  <conditionalFormatting sqref="AN46">
    <cfRule type="cellIs" dxfId="3015" priority="3297" operator="greaterThan">
      <formula>0</formula>
    </cfRule>
  </conditionalFormatting>
  <conditionalFormatting sqref="AE46 AH46">
    <cfRule type="cellIs" dxfId="3014" priority="3291" operator="equal">
      <formula>0</formula>
    </cfRule>
    <cfRule type="containsText" dxfId="3013" priority="3292" operator="containsText" text="””">
      <formula>NOT(ISERROR(SEARCH("""""",AE46)))</formula>
    </cfRule>
    <cfRule type="cellIs" dxfId="3012" priority="3293" operator="lessThan">
      <formula>42583</formula>
    </cfRule>
  </conditionalFormatting>
  <conditionalFormatting sqref="BD46">
    <cfRule type="containsText" dxfId="3011" priority="3294" operator="containsText" text="接続契約解除">
      <formula>NOT(ISERROR(SEARCH("接続契約解除",BD46)))</formula>
    </cfRule>
    <cfRule type="containsText" dxfId="3010" priority="3295" operator="containsText" text="【譲渡済】">
      <formula>NOT(ISERROR(SEARCH("【譲渡済】",BD46)))</formula>
    </cfRule>
    <cfRule type="containsText" dxfId="3009" priority="3296" operator="containsText" text="【支払済】">
      <formula>NOT(ISERROR(SEARCH("【支払済】",BD46)))</formula>
    </cfRule>
  </conditionalFormatting>
  <conditionalFormatting sqref="BC46">
    <cfRule type="containsText" dxfId="3008" priority="3290" operator="containsText" text="賃借中">
      <formula>NOT(ISERROR(SEARCH("賃借中",BC46)))</formula>
    </cfRule>
  </conditionalFormatting>
  <conditionalFormatting sqref="BC46">
    <cfRule type="cellIs" dxfId="3007" priority="3289" operator="equal">
      <formula>0</formula>
    </cfRule>
  </conditionalFormatting>
  <conditionalFormatting sqref="BC46">
    <cfRule type="containsText" dxfId="3006" priority="3287" operator="containsText" text="賃借中">
      <formula>NOT(ISERROR(SEARCH("賃借中",BC46)))</formula>
    </cfRule>
  </conditionalFormatting>
  <conditionalFormatting sqref="BC46">
    <cfRule type="containsText" dxfId="3005" priority="3288" operator="containsText" text="保有中">
      <formula>NOT(ISERROR(SEARCH("保有中",BC46)))</formula>
    </cfRule>
  </conditionalFormatting>
  <conditionalFormatting sqref="Y46:AB46">
    <cfRule type="containsText" dxfId="3004" priority="3285" operator="containsText" text="賃借中">
      <formula>NOT(ISERROR(SEARCH("賃借中",Y46)))</formula>
    </cfRule>
    <cfRule type="containsText" dxfId="3003" priority="3286" operator="containsText" text="保有中">
      <formula>NOT(ISERROR(SEARCH("保有中",Y46)))</formula>
    </cfRule>
  </conditionalFormatting>
  <conditionalFormatting sqref="AC45 AC47">
    <cfRule type="containsText" dxfId="3002" priority="3280" operator="containsText" text="申込取消">
      <formula>NOT(ISERROR(SEARCH("申込取消",AC45)))</formula>
    </cfRule>
    <cfRule type="containsText" dxfId="3001" priority="3281" operator="containsText" text="接続契約解除">
      <formula>NOT(ISERROR(SEARCH("接続契約解除",AC45)))</formula>
    </cfRule>
    <cfRule type="containsText" dxfId="3000" priority="3282" operator="containsText" text="【譲渡済】">
      <formula>NOT(ISERROR(SEARCH("【譲渡済】",AC45)))</formula>
    </cfRule>
    <cfRule type="containsText" dxfId="2999" priority="3283" operator="containsText" text="【支払済】">
      <formula>NOT(ISERROR(SEARCH("【支払済】",AC45)))</formula>
    </cfRule>
  </conditionalFormatting>
  <conditionalFormatting sqref="AC44">
    <cfRule type="containsText" dxfId="2998" priority="3275" operator="containsText" text="申込取消">
      <formula>NOT(ISERROR(SEARCH("申込取消",AC44)))</formula>
    </cfRule>
    <cfRule type="containsText" dxfId="2997" priority="3276" operator="containsText" text="接続契約解除">
      <formula>NOT(ISERROR(SEARCH("接続契約解除",AC44)))</formula>
    </cfRule>
    <cfRule type="containsText" dxfId="2996" priority="3277" operator="containsText" text="【譲渡済】">
      <formula>NOT(ISERROR(SEARCH("【譲渡済】",AC44)))</formula>
    </cfRule>
    <cfRule type="containsText" dxfId="2995" priority="3278" operator="containsText" text="【支払済】">
      <formula>NOT(ISERROR(SEARCH("【支払済】",AC44)))</formula>
    </cfRule>
  </conditionalFormatting>
  <conditionalFormatting sqref="Y1312:AB1312">
    <cfRule type="containsText" dxfId="2994" priority="3273" operator="containsText" text="賃借中">
      <formula>NOT(ISERROR(SEARCH("賃借中",Y1312)))</formula>
    </cfRule>
    <cfRule type="containsText" dxfId="2993" priority="3274" operator="containsText" text="保有中">
      <formula>NOT(ISERROR(SEARCH("保有中",Y1312)))</formula>
    </cfRule>
  </conditionalFormatting>
  <conditionalFormatting sqref="X1313">
    <cfRule type="cellIs" dxfId="2992" priority="3272" operator="lessThan">
      <formula>5000001</formula>
    </cfRule>
  </conditionalFormatting>
  <conditionalFormatting sqref="W1313">
    <cfRule type="cellIs" dxfId="2991" priority="3271" operator="lessThan">
      <formula>5000001</formula>
    </cfRule>
  </conditionalFormatting>
  <conditionalFormatting sqref="AE1313">
    <cfRule type="expression" dxfId="2990" priority="3270">
      <formula>$AE$1160&gt;$AF$1160</formula>
    </cfRule>
  </conditionalFormatting>
  <conditionalFormatting sqref="AC1312:AC1313">
    <cfRule type="containsText" dxfId="2989" priority="3266" operator="containsText" text="申込取消">
      <formula>NOT(ISERROR(SEARCH("申込取消",AC1312)))</formula>
    </cfRule>
    <cfRule type="containsText" dxfId="2988" priority="3267" operator="containsText" text="接続契約解除">
      <formula>NOT(ISERROR(SEARCH("接続契約解除",AC1312)))</formula>
    </cfRule>
    <cfRule type="containsText" dxfId="2987" priority="3268" operator="containsText" text="【譲渡済】">
      <formula>NOT(ISERROR(SEARCH("【譲渡済】",AC1312)))</formula>
    </cfRule>
    <cfRule type="containsText" dxfId="2986" priority="3269" operator="containsText" text="【支払済】">
      <formula>NOT(ISERROR(SEARCH("【支払済】",AC1312)))</formula>
    </cfRule>
  </conditionalFormatting>
  <conditionalFormatting sqref="X1312">
    <cfRule type="cellIs" dxfId="2985" priority="3265" operator="lessThan">
      <formula>5000001</formula>
    </cfRule>
  </conditionalFormatting>
  <conditionalFormatting sqref="W1312">
    <cfRule type="cellIs" dxfId="2984" priority="3264" operator="lessThan">
      <formula>5000001</formula>
    </cfRule>
  </conditionalFormatting>
  <conditionalFormatting sqref="AE1312">
    <cfRule type="expression" dxfId="2983" priority="3263">
      <formula>$AE$1160&gt;$AF$1160</formula>
    </cfRule>
  </conditionalFormatting>
  <conditionalFormatting sqref="AM43">
    <cfRule type="cellIs" dxfId="2982" priority="3261" operator="greaterThan">
      <formula>0</formula>
    </cfRule>
  </conditionalFormatting>
  <conditionalFormatting sqref="W43:X43">
    <cfRule type="cellIs" dxfId="2981" priority="3260" operator="lessThan">
      <formula>5000001</formula>
    </cfRule>
  </conditionalFormatting>
  <conditionalFormatting sqref="BC43">
    <cfRule type="containsText" dxfId="2980" priority="3259" operator="containsText" text="保有中">
      <formula>NOT(ISERROR(SEARCH("保有中",BC43)))</formula>
    </cfRule>
  </conditionalFormatting>
  <conditionalFormatting sqref="AN43">
    <cfRule type="cellIs" dxfId="2979" priority="3258" operator="greaterThan">
      <formula>0</formula>
    </cfRule>
  </conditionalFormatting>
  <conditionalFormatting sqref="BD43">
    <cfRule type="cellIs" dxfId="2978" priority="3247" operator="equal">
      <formula>0</formula>
    </cfRule>
    <cfRule type="containsText" dxfId="2977" priority="3255" operator="containsText" text="接続契約解除">
      <formula>NOT(ISERROR(SEARCH("接続契約解除",BD43)))</formula>
    </cfRule>
    <cfRule type="containsText" dxfId="2976" priority="3256" operator="containsText" text="【譲渡済】">
      <formula>NOT(ISERROR(SEARCH("【譲渡済】",BD43)))</formula>
    </cfRule>
    <cfRule type="containsText" dxfId="2975" priority="3257" operator="containsText" text="【支払済】">
      <formula>NOT(ISERROR(SEARCH("【支払済】",BD43)))</formula>
    </cfRule>
  </conditionalFormatting>
  <conditionalFormatting sqref="AH43 AE43">
    <cfRule type="cellIs" dxfId="2974" priority="3252" operator="equal">
      <formula>0</formula>
    </cfRule>
    <cfRule type="containsText" dxfId="2973" priority="3253" operator="containsText" text="””">
      <formula>NOT(ISERROR(SEARCH("""""",AE43)))</formula>
    </cfRule>
    <cfRule type="cellIs" dxfId="2972" priority="3254" operator="lessThan">
      <formula>42583</formula>
    </cfRule>
  </conditionalFormatting>
  <conditionalFormatting sqref="BC43">
    <cfRule type="containsText" dxfId="2971" priority="3251" operator="containsText" text="賃借中">
      <formula>NOT(ISERROR(SEARCH("賃借中",BC43)))</formula>
    </cfRule>
  </conditionalFormatting>
  <conditionalFormatting sqref="BC43">
    <cfRule type="cellIs" dxfId="2970" priority="3250" operator="equal">
      <formula>0</formula>
    </cfRule>
  </conditionalFormatting>
  <conditionalFormatting sqref="Y43:AB43">
    <cfRule type="containsText" dxfId="2969" priority="3248" operator="containsText" text="賃借中">
      <formula>NOT(ISERROR(SEARCH("賃借中",Y43)))</formula>
    </cfRule>
    <cfRule type="containsText" dxfId="2968" priority="3249" operator="containsText" text="保有中">
      <formula>NOT(ISERROR(SEARCH("保有中",Y43)))</formula>
    </cfRule>
  </conditionalFormatting>
  <conditionalFormatting sqref="AF397">
    <cfRule type="cellIs" dxfId="2967" priority="3245" operator="greaterThan">
      <formula>0</formula>
    </cfRule>
  </conditionalFormatting>
  <conditionalFormatting sqref="AF397">
    <cfRule type="cellIs" dxfId="2966" priority="3244" operator="greaterThan">
      <formula>0</formula>
    </cfRule>
  </conditionalFormatting>
  <conditionalFormatting sqref="W397">
    <cfRule type="cellIs" dxfId="2965" priority="3243" operator="lessThan">
      <formula>5000001</formula>
    </cfRule>
  </conditionalFormatting>
  <conditionalFormatting sqref="AG397">
    <cfRule type="cellIs" dxfId="2964" priority="3242" operator="greaterThan">
      <formula>0</formula>
    </cfRule>
  </conditionalFormatting>
  <conditionalFormatting sqref="AV397">
    <cfRule type="cellIs" dxfId="2963" priority="3226" operator="equal">
      <formula>0</formula>
    </cfRule>
    <cfRule type="containsText" dxfId="2962" priority="3239" operator="containsText" text="接続契約解除">
      <formula>NOT(ISERROR(SEARCH("接続契約解除",AV397)))</formula>
    </cfRule>
    <cfRule type="containsText" dxfId="2961" priority="3240" operator="containsText" text="【譲渡済】">
      <formula>NOT(ISERROR(SEARCH("【譲渡済】",AV397)))</formula>
    </cfRule>
    <cfRule type="containsText" dxfId="2960" priority="3241" operator="containsText" text="【支払済】">
      <formula>NOT(ISERROR(SEARCH("【支払済】",AV397)))</formula>
    </cfRule>
  </conditionalFormatting>
  <conditionalFormatting sqref="AE397">
    <cfRule type="cellIs" dxfId="2959" priority="3236" operator="equal">
      <formula>0</formula>
    </cfRule>
    <cfRule type="containsText" dxfId="2958" priority="3237" operator="containsText" text="””">
      <formula>NOT(ISERROR(SEARCH("""""",AE397)))</formula>
    </cfRule>
    <cfRule type="cellIs" dxfId="2957" priority="3238" operator="lessThan">
      <formula>42583</formula>
    </cfRule>
  </conditionalFormatting>
  <conditionalFormatting sqref="AU397">
    <cfRule type="containsText" dxfId="2956" priority="3235" operator="containsText" text="保有中">
      <formula>NOT(ISERROR(SEARCH("保有中",AU397)))</formula>
    </cfRule>
  </conditionalFormatting>
  <conditionalFormatting sqref="AU397">
    <cfRule type="containsText" dxfId="2955" priority="3234" operator="containsText" text="賃借中">
      <formula>NOT(ISERROR(SEARCH("賃借中",AU397)))</formula>
    </cfRule>
  </conditionalFormatting>
  <conditionalFormatting sqref="AU397">
    <cfRule type="cellIs" dxfId="2954" priority="3233" operator="equal">
      <formula>0</formula>
    </cfRule>
  </conditionalFormatting>
  <conditionalFormatting sqref="Y397">
    <cfRule type="containsText" dxfId="2953" priority="3231" operator="containsText" text="賃借中">
      <formula>NOT(ISERROR(SEARCH("賃借中",Y397)))</formula>
    </cfRule>
    <cfRule type="containsText" dxfId="2952" priority="3232" operator="containsText" text="保有中">
      <formula>NOT(ISERROR(SEARCH("保有中",Y397)))</formula>
    </cfRule>
  </conditionalFormatting>
  <conditionalFormatting sqref="AC397">
    <cfRule type="containsText" dxfId="2951" priority="3227" operator="containsText" text="申込取消">
      <formula>NOT(ISERROR(SEARCH("申込取消",AC397)))</formula>
    </cfRule>
    <cfRule type="containsText" dxfId="2950" priority="3228" operator="containsText" text="接続契約解除">
      <formula>NOT(ISERROR(SEARCH("接続契約解除",AC397)))</formula>
    </cfRule>
    <cfRule type="containsText" dxfId="2949" priority="3229" operator="containsText" text="【譲渡済】">
      <formula>NOT(ISERROR(SEARCH("【譲渡済】",AC397)))</formula>
    </cfRule>
    <cfRule type="containsText" dxfId="2948" priority="3230" operator="containsText" text="【支払済】">
      <formula>NOT(ISERROR(SEARCH("【支払済】",AC397)))</formula>
    </cfRule>
  </conditionalFormatting>
  <conditionalFormatting sqref="AM392">
    <cfRule type="cellIs" dxfId="2947" priority="3225" operator="greaterThan">
      <formula>0</formula>
    </cfRule>
  </conditionalFormatting>
  <conditionalFormatting sqref="W392:X392">
    <cfRule type="cellIs" dxfId="2946" priority="3224" operator="lessThan">
      <formula>5000001</formula>
    </cfRule>
  </conditionalFormatting>
  <conditionalFormatting sqref="BC392">
    <cfRule type="containsText" dxfId="2945" priority="3223" operator="containsText" text="保有中">
      <formula>NOT(ISERROR(SEARCH("保有中",BC392)))</formula>
    </cfRule>
  </conditionalFormatting>
  <conditionalFormatting sqref="AN392">
    <cfRule type="cellIs" dxfId="2944" priority="3222" operator="greaterThan">
      <formula>0</formula>
    </cfRule>
  </conditionalFormatting>
  <conditionalFormatting sqref="BD392">
    <cfRule type="cellIs" dxfId="2943" priority="3207" operator="equal">
      <formula>0</formula>
    </cfRule>
    <cfRule type="containsText" dxfId="2942" priority="3219" operator="containsText" text="接続契約解除">
      <formula>NOT(ISERROR(SEARCH("接続契約解除",BD392)))</formula>
    </cfRule>
    <cfRule type="containsText" dxfId="2941" priority="3220" operator="containsText" text="【譲渡済】">
      <formula>NOT(ISERROR(SEARCH("【譲渡済】",BD392)))</formula>
    </cfRule>
    <cfRule type="containsText" dxfId="2940" priority="3221" operator="containsText" text="【支払済】">
      <formula>NOT(ISERROR(SEARCH("【支払済】",BD392)))</formula>
    </cfRule>
  </conditionalFormatting>
  <conditionalFormatting sqref="AH392 AE392">
    <cfRule type="cellIs" dxfId="2939" priority="3216" operator="equal">
      <formula>0</formula>
    </cfRule>
    <cfRule type="containsText" dxfId="2938" priority="3217" operator="containsText" text="””">
      <formula>NOT(ISERROR(SEARCH("""""",AE392)))</formula>
    </cfRule>
    <cfRule type="cellIs" dxfId="2937" priority="3218" operator="lessThan">
      <formula>42583</formula>
    </cfRule>
  </conditionalFormatting>
  <conditionalFormatting sqref="BC392">
    <cfRule type="containsText" dxfId="2936" priority="3215" operator="containsText" text="賃借中">
      <formula>NOT(ISERROR(SEARCH("賃借中",BC392)))</formula>
    </cfRule>
  </conditionalFormatting>
  <conditionalFormatting sqref="BC392">
    <cfRule type="cellIs" dxfId="2935" priority="3214" operator="equal">
      <formula>0</formula>
    </cfRule>
  </conditionalFormatting>
  <conditionalFormatting sqref="Y392:AB392">
    <cfRule type="containsText" dxfId="2934" priority="3212" operator="containsText" text="賃借中">
      <formula>NOT(ISERROR(SEARCH("賃借中",Y392)))</formula>
    </cfRule>
    <cfRule type="containsText" dxfId="2933" priority="3213" operator="containsText" text="保有中">
      <formula>NOT(ISERROR(SEARCH("保有中",Y392)))</formula>
    </cfRule>
  </conditionalFormatting>
  <conditionalFormatting sqref="AC392">
    <cfRule type="containsText" dxfId="2932" priority="3208" operator="containsText" text="申込取消">
      <formula>NOT(ISERROR(SEARCH("申込取消",AC392)))</formula>
    </cfRule>
    <cfRule type="containsText" dxfId="2931" priority="3209" operator="containsText" text="接続契約解除">
      <formula>NOT(ISERROR(SEARCH("接続契約解除",AC392)))</formula>
    </cfRule>
    <cfRule type="containsText" dxfId="2930" priority="3210" operator="containsText" text="【譲渡済】">
      <formula>NOT(ISERROR(SEARCH("【譲渡済】",AC392)))</formula>
    </cfRule>
    <cfRule type="containsText" dxfId="2929" priority="3211" operator="containsText" text="【支払済】">
      <formula>NOT(ISERROR(SEARCH("【支払済】",AC392)))</formula>
    </cfRule>
  </conditionalFormatting>
  <conditionalFormatting sqref="AM391">
    <cfRule type="cellIs" dxfId="2928" priority="3205" operator="greaterThan">
      <formula>0</formula>
    </cfRule>
  </conditionalFormatting>
  <conditionalFormatting sqref="W391:X391">
    <cfRule type="cellIs" dxfId="2927" priority="3204" operator="lessThan">
      <formula>5000001</formula>
    </cfRule>
  </conditionalFormatting>
  <conditionalFormatting sqref="BC391">
    <cfRule type="containsText" dxfId="2926" priority="3203" operator="containsText" text="保有中">
      <formula>NOT(ISERROR(SEARCH("保有中",BC391)))</formula>
    </cfRule>
  </conditionalFormatting>
  <conditionalFormatting sqref="AN391">
    <cfRule type="cellIs" dxfId="2925" priority="3202" operator="greaterThan">
      <formula>0</formula>
    </cfRule>
  </conditionalFormatting>
  <conditionalFormatting sqref="BD391">
    <cfRule type="cellIs" dxfId="2924" priority="3187" operator="equal">
      <formula>0</formula>
    </cfRule>
    <cfRule type="containsText" dxfId="2923" priority="3199" operator="containsText" text="接続契約解除">
      <formula>NOT(ISERROR(SEARCH("接続契約解除",BD391)))</formula>
    </cfRule>
    <cfRule type="containsText" dxfId="2922" priority="3200" operator="containsText" text="【譲渡済】">
      <formula>NOT(ISERROR(SEARCH("【譲渡済】",BD391)))</formula>
    </cfRule>
    <cfRule type="containsText" dxfId="2921" priority="3201" operator="containsText" text="【支払済】">
      <formula>NOT(ISERROR(SEARCH("【支払済】",BD391)))</formula>
    </cfRule>
  </conditionalFormatting>
  <conditionalFormatting sqref="AH391 AE391">
    <cfRule type="cellIs" dxfId="2920" priority="3196" operator="equal">
      <formula>0</formula>
    </cfRule>
    <cfRule type="containsText" dxfId="2919" priority="3197" operator="containsText" text="””">
      <formula>NOT(ISERROR(SEARCH("""""",AE391)))</formula>
    </cfRule>
    <cfRule type="cellIs" dxfId="2918" priority="3198" operator="lessThan">
      <formula>42583</formula>
    </cfRule>
  </conditionalFormatting>
  <conditionalFormatting sqref="BC391">
    <cfRule type="containsText" dxfId="2917" priority="3195" operator="containsText" text="賃借中">
      <formula>NOT(ISERROR(SEARCH("賃借中",BC391)))</formula>
    </cfRule>
  </conditionalFormatting>
  <conditionalFormatting sqref="BC391">
    <cfRule type="cellIs" dxfId="2916" priority="3194" operator="equal">
      <formula>0</formula>
    </cfRule>
  </conditionalFormatting>
  <conditionalFormatting sqref="Y391">
    <cfRule type="containsText" dxfId="2915" priority="3192" operator="containsText" text="賃借中">
      <formula>NOT(ISERROR(SEARCH("賃借中",Y391)))</formula>
    </cfRule>
    <cfRule type="containsText" dxfId="2914" priority="3193" operator="containsText" text="保有中">
      <formula>NOT(ISERROR(SEARCH("保有中",Y391)))</formula>
    </cfRule>
  </conditionalFormatting>
  <conditionalFormatting sqref="AC391">
    <cfRule type="containsText" dxfId="2913" priority="3188" operator="containsText" text="申込取消">
      <formula>NOT(ISERROR(SEARCH("申込取消",AC391)))</formula>
    </cfRule>
    <cfRule type="containsText" dxfId="2912" priority="3189" operator="containsText" text="接続契約解除">
      <formula>NOT(ISERROR(SEARCH("接続契約解除",AC391)))</formula>
    </cfRule>
    <cfRule type="containsText" dxfId="2911" priority="3190" operator="containsText" text="【譲渡済】">
      <formula>NOT(ISERROR(SEARCH("【譲渡済】",AC391)))</formula>
    </cfRule>
    <cfRule type="containsText" dxfId="2910" priority="3191" operator="containsText" text="【支払済】">
      <formula>NOT(ISERROR(SEARCH("【支払済】",AC391)))</formula>
    </cfRule>
  </conditionalFormatting>
  <conditionalFormatting sqref="AM390">
    <cfRule type="cellIs" dxfId="2909" priority="3185" operator="greaterThan">
      <formula>0</formula>
    </cfRule>
  </conditionalFormatting>
  <conditionalFormatting sqref="W390:X390">
    <cfRule type="cellIs" dxfId="2908" priority="3184" operator="lessThan">
      <formula>5000001</formula>
    </cfRule>
  </conditionalFormatting>
  <conditionalFormatting sqref="BC390">
    <cfRule type="containsText" dxfId="2907" priority="3183" operator="containsText" text="保有中">
      <formula>NOT(ISERROR(SEARCH("保有中",BC390)))</formula>
    </cfRule>
  </conditionalFormatting>
  <conditionalFormatting sqref="AN390">
    <cfRule type="cellIs" dxfId="2906" priority="3182" operator="greaterThan">
      <formula>0</formula>
    </cfRule>
  </conditionalFormatting>
  <conditionalFormatting sqref="BD390">
    <cfRule type="cellIs" dxfId="2905" priority="3167" operator="equal">
      <formula>0</formula>
    </cfRule>
    <cfRule type="containsText" dxfId="2904" priority="3179" operator="containsText" text="接続契約解除">
      <formula>NOT(ISERROR(SEARCH("接続契約解除",BD390)))</formula>
    </cfRule>
    <cfRule type="containsText" dxfId="2903" priority="3180" operator="containsText" text="【譲渡済】">
      <formula>NOT(ISERROR(SEARCH("【譲渡済】",BD390)))</formula>
    </cfRule>
    <cfRule type="containsText" dxfId="2902" priority="3181" operator="containsText" text="【支払済】">
      <formula>NOT(ISERROR(SEARCH("【支払済】",BD390)))</formula>
    </cfRule>
  </conditionalFormatting>
  <conditionalFormatting sqref="AH390 AE390">
    <cfRule type="cellIs" dxfId="2901" priority="3176" operator="equal">
      <formula>0</formula>
    </cfRule>
    <cfRule type="containsText" dxfId="2900" priority="3177" operator="containsText" text="””">
      <formula>NOT(ISERROR(SEARCH("""""",AE390)))</formula>
    </cfRule>
    <cfRule type="cellIs" dxfId="2899" priority="3178" operator="lessThan">
      <formula>42583</formula>
    </cfRule>
  </conditionalFormatting>
  <conditionalFormatting sqref="BC390">
    <cfRule type="containsText" dxfId="2898" priority="3175" operator="containsText" text="賃借中">
      <formula>NOT(ISERROR(SEARCH("賃借中",BC390)))</formula>
    </cfRule>
  </conditionalFormatting>
  <conditionalFormatting sqref="BC390">
    <cfRule type="cellIs" dxfId="2897" priority="3174" operator="equal">
      <formula>0</formula>
    </cfRule>
  </conditionalFormatting>
  <conditionalFormatting sqref="Y390">
    <cfRule type="containsText" dxfId="2896" priority="3172" operator="containsText" text="賃借中">
      <formula>NOT(ISERROR(SEARCH("賃借中",Y390)))</formula>
    </cfRule>
    <cfRule type="containsText" dxfId="2895" priority="3173" operator="containsText" text="保有中">
      <formula>NOT(ISERROR(SEARCH("保有中",Y390)))</formula>
    </cfRule>
  </conditionalFormatting>
  <conditionalFormatting sqref="AC390">
    <cfRule type="containsText" dxfId="2894" priority="3168" operator="containsText" text="申込取消">
      <formula>NOT(ISERROR(SEARCH("申込取消",AC390)))</formula>
    </cfRule>
    <cfRule type="containsText" dxfId="2893" priority="3169" operator="containsText" text="接続契約解除">
      <formula>NOT(ISERROR(SEARCH("接続契約解除",AC390)))</formula>
    </cfRule>
    <cfRule type="containsText" dxfId="2892" priority="3170" operator="containsText" text="【譲渡済】">
      <formula>NOT(ISERROR(SEARCH("【譲渡済】",AC390)))</formula>
    </cfRule>
    <cfRule type="containsText" dxfId="2891" priority="3171" operator="containsText" text="【支払済】">
      <formula>NOT(ISERROR(SEARCH("【支払済】",AC390)))</formula>
    </cfRule>
  </conditionalFormatting>
  <conditionalFormatting sqref="AM389">
    <cfRule type="cellIs" dxfId="2890" priority="3165" operator="greaterThan">
      <formula>0</formula>
    </cfRule>
  </conditionalFormatting>
  <conditionalFormatting sqref="W389:X389">
    <cfRule type="cellIs" dxfId="2889" priority="3164" operator="lessThan">
      <formula>5000001</formula>
    </cfRule>
  </conditionalFormatting>
  <conditionalFormatting sqref="BC389">
    <cfRule type="containsText" dxfId="2888" priority="3163" operator="containsText" text="保有中">
      <formula>NOT(ISERROR(SEARCH("保有中",BC389)))</formula>
    </cfRule>
  </conditionalFormatting>
  <conditionalFormatting sqref="AN389">
    <cfRule type="cellIs" dxfId="2887" priority="3162" operator="greaterThan">
      <formula>0</formula>
    </cfRule>
  </conditionalFormatting>
  <conditionalFormatting sqref="BD389">
    <cfRule type="cellIs" dxfId="2886" priority="3147" operator="equal">
      <formula>0</formula>
    </cfRule>
    <cfRule type="containsText" dxfId="2885" priority="3159" operator="containsText" text="接続契約解除">
      <formula>NOT(ISERROR(SEARCH("接続契約解除",BD389)))</formula>
    </cfRule>
    <cfRule type="containsText" dxfId="2884" priority="3160" operator="containsText" text="【譲渡済】">
      <formula>NOT(ISERROR(SEARCH("【譲渡済】",BD389)))</formula>
    </cfRule>
    <cfRule type="containsText" dxfId="2883" priority="3161" operator="containsText" text="【支払済】">
      <formula>NOT(ISERROR(SEARCH("【支払済】",BD389)))</formula>
    </cfRule>
  </conditionalFormatting>
  <conditionalFormatting sqref="AH389 AE389">
    <cfRule type="cellIs" dxfId="2882" priority="3156" operator="equal">
      <formula>0</formula>
    </cfRule>
    <cfRule type="containsText" dxfId="2881" priority="3157" operator="containsText" text="””">
      <formula>NOT(ISERROR(SEARCH("""""",AE389)))</formula>
    </cfRule>
    <cfRule type="cellIs" dxfId="2880" priority="3158" operator="lessThan">
      <formula>42583</formula>
    </cfRule>
  </conditionalFormatting>
  <conditionalFormatting sqref="BC389">
    <cfRule type="containsText" dxfId="2879" priority="3155" operator="containsText" text="賃借中">
      <formula>NOT(ISERROR(SEARCH("賃借中",BC389)))</formula>
    </cfRule>
  </conditionalFormatting>
  <conditionalFormatting sqref="BC389">
    <cfRule type="cellIs" dxfId="2878" priority="3154" operator="equal">
      <formula>0</formula>
    </cfRule>
  </conditionalFormatting>
  <conditionalFormatting sqref="Y389 AA389:AA391">
    <cfRule type="containsText" dxfId="2877" priority="3152" operator="containsText" text="賃借中">
      <formula>NOT(ISERROR(SEARCH("賃借中",Y389)))</formula>
    </cfRule>
    <cfRule type="containsText" dxfId="2876" priority="3153" operator="containsText" text="保有中">
      <formula>NOT(ISERROR(SEARCH("保有中",Y389)))</formula>
    </cfRule>
  </conditionalFormatting>
  <conditionalFormatting sqref="AC389">
    <cfRule type="containsText" dxfId="2875" priority="3148" operator="containsText" text="申込取消">
      <formula>NOT(ISERROR(SEARCH("申込取消",AC389)))</formula>
    </cfRule>
    <cfRule type="containsText" dxfId="2874" priority="3149" operator="containsText" text="接続契約解除">
      <formula>NOT(ISERROR(SEARCH("接続契約解除",AC389)))</formula>
    </cfRule>
    <cfRule type="containsText" dxfId="2873" priority="3150" operator="containsText" text="【譲渡済】">
      <formula>NOT(ISERROR(SEARCH("【譲渡済】",AC389)))</formula>
    </cfRule>
    <cfRule type="containsText" dxfId="2872" priority="3151" operator="containsText" text="【支払済】">
      <formula>NOT(ISERROR(SEARCH("【支払済】",AC389)))</formula>
    </cfRule>
  </conditionalFormatting>
  <conditionalFormatting sqref="AM388">
    <cfRule type="cellIs" dxfId="2871" priority="3145" operator="greaterThan">
      <formula>0</formula>
    </cfRule>
  </conditionalFormatting>
  <conditionalFormatting sqref="W388:X388">
    <cfRule type="cellIs" dxfId="2870" priority="3144" operator="lessThan">
      <formula>5000001</formula>
    </cfRule>
  </conditionalFormatting>
  <conditionalFormatting sqref="BC388">
    <cfRule type="containsText" dxfId="2869" priority="3143" operator="containsText" text="保有中">
      <formula>NOT(ISERROR(SEARCH("保有中",BC388)))</formula>
    </cfRule>
  </conditionalFormatting>
  <conditionalFormatting sqref="AN388">
    <cfRule type="cellIs" dxfId="2868" priority="3142" operator="greaterThan">
      <formula>0</formula>
    </cfRule>
  </conditionalFormatting>
  <conditionalFormatting sqref="BD388">
    <cfRule type="cellIs" dxfId="2867" priority="3127" operator="equal">
      <formula>0</formula>
    </cfRule>
    <cfRule type="containsText" dxfId="2866" priority="3139" operator="containsText" text="接続契約解除">
      <formula>NOT(ISERROR(SEARCH("接続契約解除",BD388)))</formula>
    </cfRule>
    <cfRule type="containsText" dxfId="2865" priority="3140" operator="containsText" text="【譲渡済】">
      <formula>NOT(ISERROR(SEARCH("【譲渡済】",BD388)))</formula>
    </cfRule>
    <cfRule type="containsText" dxfId="2864" priority="3141" operator="containsText" text="【支払済】">
      <formula>NOT(ISERROR(SEARCH("【支払済】",BD388)))</formula>
    </cfRule>
  </conditionalFormatting>
  <conditionalFormatting sqref="AH388 AE388">
    <cfRule type="cellIs" dxfId="2863" priority="3136" operator="equal">
      <formula>0</formula>
    </cfRule>
    <cfRule type="containsText" dxfId="2862" priority="3137" operator="containsText" text="””">
      <formula>NOT(ISERROR(SEARCH("""""",AE388)))</formula>
    </cfRule>
    <cfRule type="cellIs" dxfId="2861" priority="3138" operator="lessThan">
      <formula>42583</formula>
    </cfRule>
  </conditionalFormatting>
  <conditionalFormatting sqref="BC388">
    <cfRule type="containsText" dxfId="2860" priority="3135" operator="containsText" text="賃借中">
      <formula>NOT(ISERROR(SEARCH("賃借中",BC388)))</formula>
    </cfRule>
  </conditionalFormatting>
  <conditionalFormatting sqref="BC388">
    <cfRule type="cellIs" dxfId="2859" priority="3134" operator="equal">
      <formula>0</formula>
    </cfRule>
  </conditionalFormatting>
  <conditionalFormatting sqref="Y388">
    <cfRule type="containsText" dxfId="2858" priority="3132" operator="containsText" text="賃借中">
      <formula>NOT(ISERROR(SEARCH("賃借中",Y388)))</formula>
    </cfRule>
    <cfRule type="containsText" dxfId="2857" priority="3133" operator="containsText" text="保有中">
      <formula>NOT(ISERROR(SEARCH("保有中",Y388)))</formula>
    </cfRule>
  </conditionalFormatting>
  <conditionalFormatting sqref="AC388">
    <cfRule type="containsText" dxfId="2856" priority="3128" operator="containsText" text="申込取消">
      <formula>NOT(ISERROR(SEARCH("申込取消",AC388)))</formula>
    </cfRule>
    <cfRule type="containsText" dxfId="2855" priority="3129" operator="containsText" text="接続契約解除">
      <formula>NOT(ISERROR(SEARCH("接続契約解除",AC388)))</formula>
    </cfRule>
    <cfRule type="containsText" dxfId="2854" priority="3130" operator="containsText" text="【譲渡済】">
      <formula>NOT(ISERROR(SEARCH("【譲渡済】",AC388)))</formula>
    </cfRule>
    <cfRule type="containsText" dxfId="2853" priority="3131" operator="containsText" text="【支払済】">
      <formula>NOT(ISERROR(SEARCH("【支払済】",AC388)))</formula>
    </cfRule>
  </conditionalFormatting>
  <conditionalFormatting sqref="AM387">
    <cfRule type="cellIs" dxfId="2852" priority="3125" operator="greaterThan">
      <formula>0</formula>
    </cfRule>
  </conditionalFormatting>
  <conditionalFormatting sqref="W387:X387">
    <cfRule type="cellIs" dxfId="2851" priority="3124" operator="lessThan">
      <formula>5000001</formula>
    </cfRule>
  </conditionalFormatting>
  <conditionalFormatting sqref="BC387">
    <cfRule type="containsText" dxfId="2850" priority="3123" operator="containsText" text="保有中">
      <formula>NOT(ISERROR(SEARCH("保有中",BC387)))</formula>
    </cfRule>
  </conditionalFormatting>
  <conditionalFormatting sqref="AN387">
    <cfRule type="cellIs" dxfId="2849" priority="3122" operator="greaterThan">
      <formula>0</formula>
    </cfRule>
  </conditionalFormatting>
  <conditionalFormatting sqref="BD387">
    <cfRule type="cellIs" dxfId="2848" priority="3107" operator="equal">
      <formula>0</formula>
    </cfRule>
    <cfRule type="containsText" dxfId="2847" priority="3119" operator="containsText" text="接続契約解除">
      <formula>NOT(ISERROR(SEARCH("接続契約解除",BD387)))</formula>
    </cfRule>
    <cfRule type="containsText" dxfId="2846" priority="3120" operator="containsText" text="【譲渡済】">
      <formula>NOT(ISERROR(SEARCH("【譲渡済】",BD387)))</formula>
    </cfRule>
    <cfRule type="containsText" dxfId="2845" priority="3121" operator="containsText" text="【支払済】">
      <formula>NOT(ISERROR(SEARCH("【支払済】",BD387)))</formula>
    </cfRule>
  </conditionalFormatting>
  <conditionalFormatting sqref="AH387 AE387">
    <cfRule type="cellIs" dxfId="2844" priority="3116" operator="equal">
      <formula>0</formula>
    </cfRule>
    <cfRule type="containsText" dxfId="2843" priority="3117" operator="containsText" text="””">
      <formula>NOT(ISERROR(SEARCH("""""",AE387)))</formula>
    </cfRule>
    <cfRule type="cellIs" dxfId="2842" priority="3118" operator="lessThan">
      <formula>42583</formula>
    </cfRule>
  </conditionalFormatting>
  <conditionalFormatting sqref="BC387">
    <cfRule type="containsText" dxfId="2841" priority="3115" operator="containsText" text="賃借中">
      <formula>NOT(ISERROR(SEARCH("賃借中",BC387)))</formula>
    </cfRule>
  </conditionalFormatting>
  <conditionalFormatting sqref="BC387">
    <cfRule type="cellIs" dxfId="2840" priority="3114" operator="equal">
      <formula>0</formula>
    </cfRule>
  </conditionalFormatting>
  <conditionalFormatting sqref="Y387">
    <cfRule type="containsText" dxfId="2839" priority="3112" operator="containsText" text="賃借中">
      <formula>NOT(ISERROR(SEARCH("賃借中",Y387)))</formula>
    </cfRule>
    <cfRule type="containsText" dxfId="2838" priority="3113" operator="containsText" text="保有中">
      <formula>NOT(ISERROR(SEARCH("保有中",Y387)))</formula>
    </cfRule>
  </conditionalFormatting>
  <conditionalFormatting sqref="AC387">
    <cfRule type="containsText" dxfId="2837" priority="3108" operator="containsText" text="申込取消">
      <formula>NOT(ISERROR(SEARCH("申込取消",AC387)))</formula>
    </cfRule>
    <cfRule type="containsText" dxfId="2836" priority="3109" operator="containsText" text="接続契約解除">
      <formula>NOT(ISERROR(SEARCH("接続契約解除",AC387)))</formula>
    </cfRule>
    <cfRule type="containsText" dxfId="2835" priority="3110" operator="containsText" text="【譲渡済】">
      <formula>NOT(ISERROR(SEARCH("【譲渡済】",AC387)))</formula>
    </cfRule>
    <cfRule type="containsText" dxfId="2834" priority="3111" operator="containsText" text="【支払済】">
      <formula>NOT(ISERROR(SEARCH("【支払済】",AC387)))</formula>
    </cfRule>
  </conditionalFormatting>
  <conditionalFormatting sqref="W386:X386">
    <cfRule type="cellIs" dxfId="2833" priority="3105" operator="lessThan">
      <formula>5000001</formula>
    </cfRule>
  </conditionalFormatting>
  <conditionalFormatting sqref="BC386">
    <cfRule type="containsText" dxfId="2832" priority="3104" operator="containsText" text="保有中">
      <formula>NOT(ISERROR(SEARCH("保有中",BC386)))</formula>
    </cfRule>
  </conditionalFormatting>
  <conditionalFormatting sqref="AM386">
    <cfRule type="cellIs" dxfId="2831" priority="3103" operator="greaterThan">
      <formula>0</formula>
    </cfRule>
  </conditionalFormatting>
  <conditionalFormatting sqref="AN386">
    <cfRule type="cellIs" dxfId="2830" priority="3102" operator="greaterThan">
      <formula>0</formula>
    </cfRule>
  </conditionalFormatting>
  <conditionalFormatting sqref="BD386">
    <cfRule type="cellIs" dxfId="2829" priority="3086" operator="equal">
      <formula>0</formula>
    </cfRule>
    <cfRule type="containsText" dxfId="2828" priority="3099" operator="containsText" text="接続契約解除">
      <formula>NOT(ISERROR(SEARCH("接続契約解除",BD386)))</formula>
    </cfRule>
    <cfRule type="containsText" dxfId="2827" priority="3100" operator="containsText" text="【譲渡済】">
      <formula>NOT(ISERROR(SEARCH("【譲渡済】",BD386)))</formula>
    </cfRule>
    <cfRule type="containsText" dxfId="2826" priority="3101" operator="containsText" text="【支払済】">
      <formula>NOT(ISERROR(SEARCH("【支払済】",BD386)))</formula>
    </cfRule>
  </conditionalFormatting>
  <conditionalFormatting sqref="AH386 AE386">
    <cfRule type="cellIs" dxfId="2825" priority="3096" operator="equal">
      <formula>0</formula>
    </cfRule>
    <cfRule type="containsText" dxfId="2824" priority="3097" operator="containsText" text="””">
      <formula>NOT(ISERROR(SEARCH("""""",AE386)))</formula>
    </cfRule>
    <cfRule type="cellIs" dxfId="2823" priority="3098" operator="lessThan">
      <formula>42583</formula>
    </cfRule>
  </conditionalFormatting>
  <conditionalFormatting sqref="BC386">
    <cfRule type="containsText" dxfId="2822" priority="3095" operator="containsText" text="賃借中">
      <formula>NOT(ISERROR(SEARCH("賃借中",BC386)))</formula>
    </cfRule>
  </conditionalFormatting>
  <conditionalFormatting sqref="BC386">
    <cfRule type="cellIs" dxfId="2821" priority="3094" operator="equal">
      <formula>0</formula>
    </cfRule>
  </conditionalFormatting>
  <conditionalFormatting sqref="BC386">
    <cfRule type="containsText" dxfId="2820" priority="3093" operator="containsText" text="保有中">
      <formula>NOT(ISERROR(SEARCH("保有中",BC386)))</formula>
    </cfRule>
  </conditionalFormatting>
  <conditionalFormatting sqref="Y386:AB386 Z387:AB388 Z389:Z391 AB389:AB391">
    <cfRule type="containsText" dxfId="2819" priority="3091" operator="containsText" text="賃借中">
      <formula>NOT(ISERROR(SEARCH("賃借中",Y386)))</formula>
    </cfRule>
    <cfRule type="containsText" dxfId="2818" priority="3092" operator="containsText" text="保有中">
      <formula>NOT(ISERROR(SEARCH("保有中",Y386)))</formula>
    </cfRule>
  </conditionalFormatting>
  <conditionalFormatting sqref="AC386">
    <cfRule type="containsText" dxfId="2817" priority="3087" operator="containsText" text="申込取消">
      <formula>NOT(ISERROR(SEARCH("申込取消",AC386)))</formula>
    </cfRule>
    <cfRule type="containsText" dxfId="2816" priority="3088" operator="containsText" text="接続契約解除">
      <formula>NOT(ISERROR(SEARCH("接続契約解除",AC386)))</formula>
    </cfRule>
    <cfRule type="containsText" dxfId="2815" priority="3089" operator="containsText" text="【譲渡済】">
      <formula>NOT(ISERROR(SEARCH("【譲渡済】",AC386)))</formula>
    </cfRule>
    <cfRule type="containsText" dxfId="2814" priority="3090" operator="containsText" text="【支払済】">
      <formula>NOT(ISERROR(SEARCH("【支払済】",AC386)))</formula>
    </cfRule>
  </conditionalFormatting>
  <conditionalFormatting sqref="AM385">
    <cfRule type="cellIs" dxfId="2813" priority="3084" operator="greaterThan">
      <formula>0</formula>
    </cfRule>
  </conditionalFormatting>
  <conditionalFormatting sqref="W385:X385">
    <cfRule type="cellIs" dxfId="2812" priority="3083" operator="lessThan">
      <formula>5000001</formula>
    </cfRule>
  </conditionalFormatting>
  <conditionalFormatting sqref="BC385">
    <cfRule type="containsText" dxfId="2811" priority="3082" operator="containsText" text="保有中">
      <formula>NOT(ISERROR(SEARCH("保有中",BC385)))</formula>
    </cfRule>
  </conditionalFormatting>
  <conditionalFormatting sqref="AN385">
    <cfRule type="cellIs" dxfId="2810" priority="3081" operator="greaterThan">
      <formula>0</formula>
    </cfRule>
  </conditionalFormatting>
  <conditionalFormatting sqref="BD385">
    <cfRule type="cellIs" dxfId="2809" priority="3066" operator="equal">
      <formula>0</formula>
    </cfRule>
    <cfRule type="containsText" dxfId="2808" priority="3078" operator="containsText" text="接続契約解除">
      <formula>NOT(ISERROR(SEARCH("接続契約解除",BD385)))</formula>
    </cfRule>
    <cfRule type="containsText" dxfId="2807" priority="3079" operator="containsText" text="【譲渡済】">
      <formula>NOT(ISERROR(SEARCH("【譲渡済】",BD385)))</formula>
    </cfRule>
    <cfRule type="containsText" dxfId="2806" priority="3080" operator="containsText" text="【支払済】">
      <formula>NOT(ISERROR(SEARCH("【支払済】",BD385)))</formula>
    </cfRule>
  </conditionalFormatting>
  <conditionalFormatting sqref="AH385 AE385">
    <cfRule type="cellIs" dxfId="2805" priority="3075" operator="equal">
      <formula>0</formula>
    </cfRule>
    <cfRule type="containsText" dxfId="2804" priority="3076" operator="containsText" text="””">
      <formula>NOT(ISERROR(SEARCH("""""",AE385)))</formula>
    </cfRule>
    <cfRule type="cellIs" dxfId="2803" priority="3077" operator="lessThan">
      <formula>42583</formula>
    </cfRule>
  </conditionalFormatting>
  <conditionalFormatting sqref="BC385">
    <cfRule type="containsText" dxfId="2802" priority="3074" operator="containsText" text="賃借中">
      <formula>NOT(ISERROR(SEARCH("賃借中",BC385)))</formula>
    </cfRule>
  </conditionalFormatting>
  <conditionalFormatting sqref="BC385">
    <cfRule type="cellIs" dxfId="2801" priority="3073" operator="equal">
      <formula>0</formula>
    </cfRule>
  </conditionalFormatting>
  <conditionalFormatting sqref="Y385:AB385">
    <cfRule type="containsText" dxfId="2800" priority="3071" operator="containsText" text="賃借中">
      <formula>NOT(ISERROR(SEARCH("賃借中",Y385)))</formula>
    </cfRule>
    <cfRule type="containsText" dxfId="2799" priority="3072" operator="containsText" text="保有中">
      <formula>NOT(ISERROR(SEARCH("保有中",Y385)))</formula>
    </cfRule>
  </conditionalFormatting>
  <conditionalFormatting sqref="AC385">
    <cfRule type="containsText" dxfId="2798" priority="3067" operator="containsText" text="申込取消">
      <formula>NOT(ISERROR(SEARCH("申込取消",AC385)))</formula>
    </cfRule>
    <cfRule type="containsText" dxfId="2797" priority="3068" operator="containsText" text="接続契約解除">
      <formula>NOT(ISERROR(SEARCH("接続契約解除",AC385)))</formula>
    </cfRule>
    <cfRule type="containsText" dxfId="2796" priority="3069" operator="containsText" text="【譲渡済】">
      <formula>NOT(ISERROR(SEARCH("【譲渡済】",AC385)))</formula>
    </cfRule>
    <cfRule type="containsText" dxfId="2795" priority="3070" operator="containsText" text="【支払済】">
      <formula>NOT(ISERROR(SEARCH("【支払済】",AC385)))</formula>
    </cfRule>
  </conditionalFormatting>
  <conditionalFormatting sqref="AM384">
    <cfRule type="cellIs" dxfId="2794" priority="3064" operator="greaterThan">
      <formula>0</formula>
    </cfRule>
  </conditionalFormatting>
  <conditionalFormatting sqref="W384:X384">
    <cfRule type="cellIs" dxfId="2793" priority="3063" operator="lessThan">
      <formula>5000001</formula>
    </cfRule>
  </conditionalFormatting>
  <conditionalFormatting sqref="BC384">
    <cfRule type="containsText" dxfId="2792" priority="3062" operator="containsText" text="保有中">
      <formula>NOT(ISERROR(SEARCH("保有中",BC384)))</formula>
    </cfRule>
  </conditionalFormatting>
  <conditionalFormatting sqref="AN384">
    <cfRule type="cellIs" dxfId="2791" priority="3061" operator="greaterThan">
      <formula>0</formula>
    </cfRule>
  </conditionalFormatting>
  <conditionalFormatting sqref="BD384">
    <cfRule type="cellIs" dxfId="2790" priority="3046" operator="equal">
      <formula>0</formula>
    </cfRule>
    <cfRule type="containsText" dxfId="2789" priority="3058" operator="containsText" text="接続契約解除">
      <formula>NOT(ISERROR(SEARCH("接続契約解除",BD384)))</formula>
    </cfRule>
    <cfRule type="containsText" dxfId="2788" priority="3059" operator="containsText" text="【譲渡済】">
      <formula>NOT(ISERROR(SEARCH("【譲渡済】",BD384)))</formula>
    </cfRule>
    <cfRule type="containsText" dxfId="2787" priority="3060" operator="containsText" text="【支払済】">
      <formula>NOT(ISERROR(SEARCH("【支払済】",BD384)))</formula>
    </cfRule>
  </conditionalFormatting>
  <conditionalFormatting sqref="AH384 AE384">
    <cfRule type="cellIs" dxfId="2786" priority="3055" operator="equal">
      <formula>0</formula>
    </cfRule>
    <cfRule type="containsText" dxfId="2785" priority="3056" operator="containsText" text="””">
      <formula>NOT(ISERROR(SEARCH("""""",AE384)))</formula>
    </cfRule>
    <cfRule type="cellIs" dxfId="2784" priority="3057" operator="lessThan">
      <formula>42583</formula>
    </cfRule>
  </conditionalFormatting>
  <conditionalFormatting sqref="BC384">
    <cfRule type="containsText" dxfId="2783" priority="3054" operator="containsText" text="賃借中">
      <formula>NOT(ISERROR(SEARCH("賃借中",BC384)))</formula>
    </cfRule>
  </conditionalFormatting>
  <conditionalFormatting sqref="BC384">
    <cfRule type="cellIs" dxfId="2782" priority="3053" operator="equal">
      <formula>0</formula>
    </cfRule>
  </conditionalFormatting>
  <conditionalFormatting sqref="Y384">
    <cfRule type="containsText" dxfId="2781" priority="3051" operator="containsText" text="賃借中">
      <formula>NOT(ISERROR(SEARCH("賃借中",Y384)))</formula>
    </cfRule>
    <cfRule type="containsText" dxfId="2780" priority="3052" operator="containsText" text="保有中">
      <formula>NOT(ISERROR(SEARCH("保有中",Y384)))</formula>
    </cfRule>
  </conditionalFormatting>
  <conditionalFormatting sqref="AC384">
    <cfRule type="containsText" dxfId="2779" priority="3047" operator="containsText" text="申込取消">
      <formula>NOT(ISERROR(SEARCH("申込取消",AC384)))</formula>
    </cfRule>
    <cfRule type="containsText" dxfId="2778" priority="3048" operator="containsText" text="接続契約解除">
      <formula>NOT(ISERROR(SEARCH("接続契約解除",AC384)))</formula>
    </cfRule>
    <cfRule type="containsText" dxfId="2777" priority="3049" operator="containsText" text="【譲渡済】">
      <formula>NOT(ISERROR(SEARCH("【譲渡済】",AC384)))</formula>
    </cfRule>
    <cfRule type="containsText" dxfId="2776" priority="3050" operator="containsText" text="【支払済】">
      <formula>NOT(ISERROR(SEARCH("【支払済】",AC384)))</formula>
    </cfRule>
  </conditionalFormatting>
  <conditionalFormatting sqref="AM383">
    <cfRule type="cellIs" dxfId="2775" priority="3044" operator="greaterThan">
      <formula>0</formula>
    </cfRule>
  </conditionalFormatting>
  <conditionalFormatting sqref="W383:X383">
    <cfRule type="cellIs" dxfId="2774" priority="3043" operator="lessThan">
      <formula>5000001</formula>
    </cfRule>
  </conditionalFormatting>
  <conditionalFormatting sqref="BC383">
    <cfRule type="containsText" dxfId="2773" priority="3042" operator="containsText" text="保有中">
      <formula>NOT(ISERROR(SEARCH("保有中",BC383)))</formula>
    </cfRule>
  </conditionalFormatting>
  <conditionalFormatting sqref="AN383">
    <cfRule type="cellIs" dxfId="2772" priority="3041" operator="greaterThan">
      <formula>0</formula>
    </cfRule>
  </conditionalFormatting>
  <conditionalFormatting sqref="BD383">
    <cfRule type="cellIs" dxfId="2771" priority="3026" operator="equal">
      <formula>0</formula>
    </cfRule>
    <cfRule type="containsText" dxfId="2770" priority="3038" operator="containsText" text="接続契約解除">
      <formula>NOT(ISERROR(SEARCH("接続契約解除",BD383)))</formula>
    </cfRule>
    <cfRule type="containsText" dxfId="2769" priority="3039" operator="containsText" text="【譲渡済】">
      <formula>NOT(ISERROR(SEARCH("【譲渡済】",BD383)))</formula>
    </cfRule>
    <cfRule type="containsText" dxfId="2768" priority="3040" operator="containsText" text="【支払済】">
      <formula>NOT(ISERROR(SEARCH("【支払済】",BD383)))</formula>
    </cfRule>
  </conditionalFormatting>
  <conditionalFormatting sqref="AH383 AE383">
    <cfRule type="cellIs" dxfId="2767" priority="3035" operator="equal">
      <formula>0</formula>
    </cfRule>
    <cfRule type="containsText" dxfId="2766" priority="3036" operator="containsText" text="””">
      <formula>NOT(ISERROR(SEARCH("""""",AE383)))</formula>
    </cfRule>
    <cfRule type="cellIs" dxfId="2765" priority="3037" operator="lessThan">
      <formula>42583</formula>
    </cfRule>
  </conditionalFormatting>
  <conditionalFormatting sqref="BC383">
    <cfRule type="containsText" dxfId="2764" priority="3034" operator="containsText" text="賃借中">
      <formula>NOT(ISERROR(SEARCH("賃借中",BC383)))</formula>
    </cfRule>
  </conditionalFormatting>
  <conditionalFormatting sqref="BC383">
    <cfRule type="cellIs" dxfId="2763" priority="3033" operator="equal">
      <formula>0</formula>
    </cfRule>
  </conditionalFormatting>
  <conditionalFormatting sqref="Y383">
    <cfRule type="containsText" dxfId="2762" priority="3031" operator="containsText" text="賃借中">
      <formula>NOT(ISERROR(SEARCH("賃借中",Y383)))</formula>
    </cfRule>
    <cfRule type="containsText" dxfId="2761" priority="3032" operator="containsText" text="保有中">
      <formula>NOT(ISERROR(SEARCH("保有中",Y383)))</formula>
    </cfRule>
  </conditionalFormatting>
  <conditionalFormatting sqref="AC383">
    <cfRule type="containsText" dxfId="2760" priority="3027" operator="containsText" text="申込取消">
      <formula>NOT(ISERROR(SEARCH("申込取消",AC383)))</formula>
    </cfRule>
    <cfRule type="containsText" dxfId="2759" priority="3028" operator="containsText" text="接続契約解除">
      <formula>NOT(ISERROR(SEARCH("接続契約解除",AC383)))</formula>
    </cfRule>
    <cfRule type="containsText" dxfId="2758" priority="3029" operator="containsText" text="【譲渡済】">
      <formula>NOT(ISERROR(SEARCH("【譲渡済】",AC383)))</formula>
    </cfRule>
    <cfRule type="containsText" dxfId="2757" priority="3030" operator="containsText" text="【支払済】">
      <formula>NOT(ISERROR(SEARCH("【支払済】",AC383)))</formula>
    </cfRule>
  </conditionalFormatting>
  <conditionalFormatting sqref="AM382">
    <cfRule type="cellIs" dxfId="2756" priority="3024" operator="greaterThan">
      <formula>0</formula>
    </cfRule>
  </conditionalFormatting>
  <conditionalFormatting sqref="W382:X382">
    <cfRule type="cellIs" dxfId="2755" priority="3023" operator="lessThan">
      <formula>5000001</formula>
    </cfRule>
  </conditionalFormatting>
  <conditionalFormatting sqref="BC382">
    <cfRule type="containsText" dxfId="2754" priority="3022" operator="containsText" text="保有中">
      <formula>NOT(ISERROR(SEARCH("保有中",BC382)))</formula>
    </cfRule>
  </conditionalFormatting>
  <conditionalFormatting sqref="AN382">
    <cfRule type="cellIs" dxfId="2753" priority="3021" operator="greaterThan">
      <formula>0</formula>
    </cfRule>
  </conditionalFormatting>
  <conditionalFormatting sqref="BD382">
    <cfRule type="cellIs" dxfId="2752" priority="3003" operator="equal">
      <formula>0</formula>
    </cfRule>
    <cfRule type="containsText" dxfId="2751" priority="3018" operator="containsText" text="接続契約解除">
      <formula>NOT(ISERROR(SEARCH("接続契約解除",BD382)))</formula>
    </cfRule>
    <cfRule type="containsText" dxfId="2750" priority="3019" operator="containsText" text="【譲渡済】">
      <formula>NOT(ISERROR(SEARCH("【譲渡済】",BD382)))</formula>
    </cfRule>
    <cfRule type="containsText" dxfId="2749" priority="3020" operator="containsText" text="【支払済】">
      <formula>NOT(ISERROR(SEARCH("【支払済】",BD382)))</formula>
    </cfRule>
  </conditionalFormatting>
  <conditionalFormatting sqref="AH382 AE382">
    <cfRule type="cellIs" dxfId="2748" priority="3015" operator="equal">
      <formula>0</formula>
    </cfRule>
    <cfRule type="containsText" dxfId="2747" priority="3016" operator="containsText" text="””">
      <formula>NOT(ISERROR(SEARCH("""""",AE382)))</formula>
    </cfRule>
    <cfRule type="cellIs" dxfId="2746" priority="3017" operator="lessThan">
      <formula>42583</formula>
    </cfRule>
  </conditionalFormatting>
  <conditionalFormatting sqref="BC382">
    <cfRule type="containsText" dxfId="2745" priority="3011" operator="containsText" text="賃借中">
      <formula>NOT(ISERROR(SEARCH("賃借中",BC382)))</formula>
    </cfRule>
  </conditionalFormatting>
  <conditionalFormatting sqref="BC382">
    <cfRule type="cellIs" dxfId="2744" priority="3010" operator="equal">
      <formula>0</formula>
    </cfRule>
  </conditionalFormatting>
  <conditionalFormatting sqref="Y382">
    <cfRule type="containsText" dxfId="2743" priority="3014" operator="containsText" text="保有中">
      <formula>NOT(ISERROR(SEARCH("保有中",Y382)))</formula>
    </cfRule>
  </conditionalFormatting>
  <conditionalFormatting sqref="Y382">
    <cfRule type="containsText" dxfId="2742" priority="3013" operator="containsText" text="賃借中">
      <formula>NOT(ISERROR(SEARCH("賃借中",Y382)))</formula>
    </cfRule>
  </conditionalFormatting>
  <conditionalFormatting sqref="Y382">
    <cfRule type="cellIs" dxfId="2741" priority="3012" operator="equal">
      <formula>0</formula>
    </cfRule>
  </conditionalFormatting>
  <conditionalFormatting sqref="Y382">
    <cfRule type="containsText" dxfId="2740" priority="3008" operator="containsText" text="賃借中">
      <formula>NOT(ISERROR(SEARCH("賃借中",Y382)))</formula>
    </cfRule>
    <cfRule type="containsText" dxfId="2739" priority="3009" operator="containsText" text="保有中">
      <formula>NOT(ISERROR(SEARCH("保有中",Y382)))</formula>
    </cfRule>
  </conditionalFormatting>
  <conditionalFormatting sqref="AC382">
    <cfRule type="containsText" dxfId="2738" priority="3004" operator="containsText" text="申込取消">
      <formula>NOT(ISERROR(SEARCH("申込取消",AC382)))</formula>
    </cfRule>
    <cfRule type="containsText" dxfId="2737" priority="3005" operator="containsText" text="接続契約解除">
      <formula>NOT(ISERROR(SEARCH("接続契約解除",AC382)))</formula>
    </cfRule>
    <cfRule type="containsText" dxfId="2736" priority="3006" operator="containsText" text="【譲渡済】">
      <formula>NOT(ISERROR(SEARCH("【譲渡済】",AC382)))</formula>
    </cfRule>
    <cfRule type="containsText" dxfId="2735" priority="3007" operator="containsText" text="【支払済】">
      <formula>NOT(ISERROR(SEARCH("【支払済】",AC382)))</formula>
    </cfRule>
  </conditionalFormatting>
  <conditionalFormatting sqref="AM378">
    <cfRule type="cellIs" dxfId="2734" priority="2981" operator="greaterThan">
      <formula>0</formula>
    </cfRule>
  </conditionalFormatting>
  <conditionalFormatting sqref="W378:X378">
    <cfRule type="cellIs" dxfId="2733" priority="2980" operator="lessThan">
      <formula>5000001</formula>
    </cfRule>
  </conditionalFormatting>
  <conditionalFormatting sqref="BC378">
    <cfRule type="containsText" dxfId="2732" priority="2979" operator="containsText" text="保有中">
      <formula>NOT(ISERROR(SEARCH("保有中",BC378)))</formula>
    </cfRule>
  </conditionalFormatting>
  <conditionalFormatting sqref="AN378">
    <cfRule type="cellIs" dxfId="2731" priority="2978" operator="greaterThan">
      <formula>0</formula>
    </cfRule>
  </conditionalFormatting>
  <conditionalFormatting sqref="BD378">
    <cfRule type="cellIs" dxfId="2730" priority="2963" operator="equal">
      <formula>0</formula>
    </cfRule>
    <cfRule type="containsText" dxfId="2729" priority="2975" operator="containsText" text="接続契約解除">
      <formula>NOT(ISERROR(SEARCH("接続契約解除",BD378)))</formula>
    </cfRule>
    <cfRule type="containsText" dxfId="2728" priority="2976" operator="containsText" text="【譲渡済】">
      <formula>NOT(ISERROR(SEARCH("【譲渡済】",BD378)))</formula>
    </cfRule>
    <cfRule type="containsText" dxfId="2727" priority="2977" operator="containsText" text="【支払済】">
      <formula>NOT(ISERROR(SEARCH("【支払済】",BD378)))</formula>
    </cfRule>
  </conditionalFormatting>
  <conditionalFormatting sqref="AH378 AE378">
    <cfRule type="cellIs" dxfId="2726" priority="2972" operator="equal">
      <formula>0</formula>
    </cfRule>
    <cfRule type="containsText" dxfId="2725" priority="2973" operator="containsText" text="””">
      <formula>NOT(ISERROR(SEARCH("""""",AE378)))</formula>
    </cfRule>
    <cfRule type="cellIs" dxfId="2724" priority="2974" operator="lessThan">
      <formula>42583</formula>
    </cfRule>
  </conditionalFormatting>
  <conditionalFormatting sqref="BC378">
    <cfRule type="containsText" dxfId="2723" priority="2971" operator="containsText" text="賃借中">
      <formula>NOT(ISERROR(SEARCH("賃借中",BC378)))</formula>
    </cfRule>
  </conditionalFormatting>
  <conditionalFormatting sqref="BC378">
    <cfRule type="cellIs" dxfId="2722" priority="2970" operator="equal">
      <formula>0</formula>
    </cfRule>
  </conditionalFormatting>
  <conditionalFormatting sqref="Y378:AB378 Z379:AB379">
    <cfRule type="containsText" dxfId="2721" priority="2968" operator="containsText" text="賃借中">
      <formula>NOT(ISERROR(SEARCH("賃借中",Y378)))</formula>
    </cfRule>
    <cfRule type="containsText" dxfId="2720" priority="2969" operator="containsText" text="保有中">
      <formula>NOT(ISERROR(SEARCH("保有中",Y378)))</formula>
    </cfRule>
  </conditionalFormatting>
  <conditionalFormatting sqref="AC378">
    <cfRule type="containsText" dxfId="2719" priority="2964" operator="containsText" text="申込取消">
      <formula>NOT(ISERROR(SEARCH("申込取消",AC378)))</formula>
    </cfRule>
    <cfRule type="containsText" dxfId="2718" priority="2965" operator="containsText" text="接続契約解除">
      <formula>NOT(ISERROR(SEARCH("接続契約解除",AC378)))</formula>
    </cfRule>
    <cfRule type="containsText" dxfId="2717" priority="2966" operator="containsText" text="【譲渡済】">
      <formula>NOT(ISERROR(SEARCH("【譲渡済】",AC378)))</formula>
    </cfRule>
    <cfRule type="containsText" dxfId="2716" priority="2967" operator="containsText" text="【支払済】">
      <formula>NOT(ISERROR(SEARCH("【支払済】",AC378)))</formula>
    </cfRule>
  </conditionalFormatting>
  <conditionalFormatting sqref="AM377">
    <cfRule type="cellIs" dxfId="2715" priority="2961" operator="greaterThan">
      <formula>0</formula>
    </cfRule>
  </conditionalFormatting>
  <conditionalFormatting sqref="W377:X377">
    <cfRule type="cellIs" dxfId="2714" priority="2960" operator="lessThan">
      <formula>5000001</formula>
    </cfRule>
  </conditionalFormatting>
  <conditionalFormatting sqref="BC377">
    <cfRule type="containsText" dxfId="2713" priority="2959" operator="containsText" text="保有中">
      <formula>NOT(ISERROR(SEARCH("保有中",BC377)))</formula>
    </cfRule>
  </conditionalFormatting>
  <conditionalFormatting sqref="AN377">
    <cfRule type="cellIs" dxfId="2712" priority="2958" operator="greaterThan">
      <formula>0</formula>
    </cfRule>
  </conditionalFormatting>
  <conditionalFormatting sqref="BD377">
    <cfRule type="cellIs" dxfId="2711" priority="2943" operator="equal">
      <formula>0</formula>
    </cfRule>
    <cfRule type="containsText" dxfId="2710" priority="2955" operator="containsText" text="接続契約解除">
      <formula>NOT(ISERROR(SEARCH("接続契約解除",BD377)))</formula>
    </cfRule>
    <cfRule type="containsText" dxfId="2709" priority="2956" operator="containsText" text="【譲渡済】">
      <formula>NOT(ISERROR(SEARCH("【譲渡済】",BD377)))</formula>
    </cfRule>
    <cfRule type="containsText" dxfId="2708" priority="2957" operator="containsText" text="【支払済】">
      <formula>NOT(ISERROR(SEARCH("【支払済】",BD377)))</formula>
    </cfRule>
  </conditionalFormatting>
  <conditionalFormatting sqref="AH377 AE377">
    <cfRule type="cellIs" dxfId="2707" priority="2952" operator="equal">
      <formula>0</formula>
    </cfRule>
    <cfRule type="containsText" dxfId="2706" priority="2953" operator="containsText" text="””">
      <formula>NOT(ISERROR(SEARCH("""""",AE377)))</formula>
    </cfRule>
    <cfRule type="cellIs" dxfId="2705" priority="2954" operator="lessThan">
      <formula>42583</formula>
    </cfRule>
  </conditionalFormatting>
  <conditionalFormatting sqref="BC377">
    <cfRule type="containsText" dxfId="2704" priority="2951" operator="containsText" text="賃借中">
      <formula>NOT(ISERROR(SEARCH("賃借中",BC377)))</formula>
    </cfRule>
  </conditionalFormatting>
  <conditionalFormatting sqref="BC377">
    <cfRule type="cellIs" dxfId="2703" priority="2950" operator="equal">
      <formula>0</formula>
    </cfRule>
  </conditionalFormatting>
  <conditionalFormatting sqref="Y377">
    <cfRule type="containsText" dxfId="2702" priority="2948" operator="containsText" text="賃借中">
      <formula>NOT(ISERROR(SEARCH("賃借中",Y377)))</formula>
    </cfRule>
    <cfRule type="containsText" dxfId="2701" priority="2949" operator="containsText" text="保有中">
      <formula>NOT(ISERROR(SEARCH("保有中",Y377)))</formula>
    </cfRule>
  </conditionalFormatting>
  <conditionalFormatting sqref="AC377">
    <cfRule type="containsText" dxfId="2700" priority="2944" operator="containsText" text="申込取消">
      <formula>NOT(ISERROR(SEARCH("申込取消",AC377)))</formula>
    </cfRule>
    <cfRule type="containsText" dxfId="2699" priority="2945" operator="containsText" text="接続契約解除">
      <formula>NOT(ISERROR(SEARCH("接続契約解除",AC377)))</formula>
    </cfRule>
    <cfRule type="containsText" dxfId="2698" priority="2946" operator="containsText" text="【譲渡済】">
      <formula>NOT(ISERROR(SEARCH("【譲渡済】",AC377)))</formula>
    </cfRule>
    <cfRule type="containsText" dxfId="2697" priority="2947" operator="containsText" text="【支払済】">
      <formula>NOT(ISERROR(SEARCH("【支払済】",AC377)))</formula>
    </cfRule>
  </conditionalFormatting>
  <conditionalFormatting sqref="AM376">
    <cfRule type="cellIs" dxfId="2696" priority="2941" operator="greaterThan">
      <formula>0</formula>
    </cfRule>
  </conditionalFormatting>
  <conditionalFormatting sqref="W376:X376">
    <cfRule type="cellIs" dxfId="2695" priority="2940" operator="lessThan">
      <formula>5000001</formula>
    </cfRule>
  </conditionalFormatting>
  <conditionalFormatting sqref="BC376">
    <cfRule type="containsText" dxfId="2694" priority="2939" operator="containsText" text="保有中">
      <formula>NOT(ISERROR(SEARCH("保有中",BC376)))</formula>
    </cfRule>
  </conditionalFormatting>
  <conditionalFormatting sqref="AN376">
    <cfRule type="cellIs" dxfId="2693" priority="2938" operator="greaterThan">
      <formula>0</formula>
    </cfRule>
  </conditionalFormatting>
  <conditionalFormatting sqref="BD376">
    <cfRule type="cellIs" dxfId="2692" priority="2923" operator="equal">
      <formula>0</formula>
    </cfRule>
    <cfRule type="containsText" dxfId="2691" priority="2935" operator="containsText" text="接続契約解除">
      <formula>NOT(ISERROR(SEARCH("接続契約解除",BD376)))</formula>
    </cfRule>
    <cfRule type="containsText" dxfId="2690" priority="2936" operator="containsText" text="【譲渡済】">
      <formula>NOT(ISERROR(SEARCH("【譲渡済】",BD376)))</formula>
    </cfRule>
    <cfRule type="containsText" dxfId="2689" priority="2937" operator="containsText" text="【支払済】">
      <formula>NOT(ISERROR(SEARCH("【支払済】",BD376)))</formula>
    </cfRule>
  </conditionalFormatting>
  <conditionalFormatting sqref="AH376 AE376">
    <cfRule type="cellIs" dxfId="2688" priority="2932" operator="equal">
      <formula>0</formula>
    </cfRule>
    <cfRule type="containsText" dxfId="2687" priority="2933" operator="containsText" text="””">
      <formula>NOT(ISERROR(SEARCH("""""",AE376)))</formula>
    </cfRule>
    <cfRule type="cellIs" dxfId="2686" priority="2934" operator="lessThan">
      <formula>42583</formula>
    </cfRule>
  </conditionalFormatting>
  <conditionalFormatting sqref="BC376">
    <cfRule type="containsText" dxfId="2685" priority="2931" operator="containsText" text="賃借中">
      <formula>NOT(ISERROR(SEARCH("賃借中",BC376)))</formula>
    </cfRule>
  </conditionalFormatting>
  <conditionalFormatting sqref="BC376">
    <cfRule type="cellIs" dxfId="2684" priority="2930" operator="equal">
      <formula>0</formula>
    </cfRule>
  </conditionalFormatting>
  <conditionalFormatting sqref="Y376:AB376 Z377:AB377">
    <cfRule type="containsText" dxfId="2683" priority="2928" operator="containsText" text="賃借中">
      <formula>NOT(ISERROR(SEARCH("賃借中",Y376)))</formula>
    </cfRule>
    <cfRule type="containsText" dxfId="2682" priority="2929" operator="containsText" text="保有中">
      <formula>NOT(ISERROR(SEARCH("保有中",Y376)))</formula>
    </cfRule>
  </conditionalFormatting>
  <conditionalFormatting sqref="AC376">
    <cfRule type="containsText" dxfId="2681" priority="2924" operator="containsText" text="申込取消">
      <formula>NOT(ISERROR(SEARCH("申込取消",AC376)))</formula>
    </cfRule>
    <cfRule type="containsText" dxfId="2680" priority="2925" operator="containsText" text="接続契約解除">
      <formula>NOT(ISERROR(SEARCH("接続契約解除",AC376)))</formula>
    </cfRule>
    <cfRule type="containsText" dxfId="2679" priority="2926" operator="containsText" text="【譲渡済】">
      <formula>NOT(ISERROR(SEARCH("【譲渡済】",AC376)))</formula>
    </cfRule>
    <cfRule type="containsText" dxfId="2678" priority="2927" operator="containsText" text="【支払済】">
      <formula>NOT(ISERROR(SEARCH("【支払済】",AC376)))</formula>
    </cfRule>
  </conditionalFormatting>
  <conditionalFormatting sqref="AM375">
    <cfRule type="cellIs" dxfId="2677" priority="2921" operator="greaterThan">
      <formula>0</formula>
    </cfRule>
  </conditionalFormatting>
  <conditionalFormatting sqref="W375:X375">
    <cfRule type="cellIs" dxfId="2676" priority="2920" operator="lessThan">
      <formula>5000001</formula>
    </cfRule>
  </conditionalFormatting>
  <conditionalFormatting sqref="BC375">
    <cfRule type="containsText" dxfId="2675" priority="2919" operator="containsText" text="保有中">
      <formula>NOT(ISERROR(SEARCH("保有中",BC375)))</formula>
    </cfRule>
  </conditionalFormatting>
  <conditionalFormatting sqref="AN375">
    <cfRule type="cellIs" dxfId="2674" priority="2918" operator="greaterThan">
      <formula>0</formula>
    </cfRule>
  </conditionalFormatting>
  <conditionalFormatting sqref="BD375">
    <cfRule type="cellIs" dxfId="2673" priority="2903" operator="equal">
      <formula>0</formula>
    </cfRule>
    <cfRule type="containsText" dxfId="2672" priority="2915" operator="containsText" text="接続契約解除">
      <formula>NOT(ISERROR(SEARCH("接続契約解除",BD375)))</formula>
    </cfRule>
    <cfRule type="containsText" dxfId="2671" priority="2916" operator="containsText" text="【譲渡済】">
      <formula>NOT(ISERROR(SEARCH("【譲渡済】",BD375)))</formula>
    </cfRule>
    <cfRule type="containsText" dxfId="2670" priority="2917" operator="containsText" text="【支払済】">
      <formula>NOT(ISERROR(SEARCH("【支払済】",BD375)))</formula>
    </cfRule>
  </conditionalFormatting>
  <conditionalFormatting sqref="AE375 AH375">
    <cfRule type="cellIs" dxfId="2669" priority="2912" operator="equal">
      <formula>0</formula>
    </cfRule>
    <cfRule type="containsText" dxfId="2668" priority="2913" operator="containsText" text="””">
      <formula>NOT(ISERROR(SEARCH("""""",AE375)))</formula>
    </cfRule>
    <cfRule type="cellIs" dxfId="2667" priority="2914" operator="lessThan">
      <formula>42583</formula>
    </cfRule>
  </conditionalFormatting>
  <conditionalFormatting sqref="BC375">
    <cfRule type="containsText" dxfId="2666" priority="2911" operator="containsText" text="賃借中">
      <formula>NOT(ISERROR(SEARCH("賃借中",BC375)))</formula>
    </cfRule>
  </conditionalFormatting>
  <conditionalFormatting sqref="BC375">
    <cfRule type="cellIs" dxfId="2665" priority="2910" operator="equal">
      <formula>0</formula>
    </cfRule>
  </conditionalFormatting>
  <conditionalFormatting sqref="Y375">
    <cfRule type="containsText" dxfId="2664" priority="2908" operator="containsText" text="賃借中">
      <formula>NOT(ISERROR(SEARCH("賃借中",Y375)))</formula>
    </cfRule>
    <cfRule type="containsText" dxfId="2663" priority="2909" operator="containsText" text="保有中">
      <formula>NOT(ISERROR(SEARCH("保有中",Y375)))</formula>
    </cfRule>
  </conditionalFormatting>
  <conditionalFormatting sqref="AC375">
    <cfRule type="containsText" dxfId="2662" priority="2904" operator="containsText" text="申込取消">
      <formula>NOT(ISERROR(SEARCH("申込取消",AC375)))</formula>
    </cfRule>
    <cfRule type="containsText" dxfId="2661" priority="2905" operator="containsText" text="接続契約解除">
      <formula>NOT(ISERROR(SEARCH("接続契約解除",AC375)))</formula>
    </cfRule>
    <cfRule type="containsText" dxfId="2660" priority="2906" operator="containsText" text="【譲渡済】">
      <formula>NOT(ISERROR(SEARCH("【譲渡済】",AC375)))</formula>
    </cfRule>
    <cfRule type="containsText" dxfId="2659" priority="2907" operator="containsText" text="【支払済】">
      <formula>NOT(ISERROR(SEARCH("【支払済】",AC375)))</formula>
    </cfRule>
  </conditionalFormatting>
  <conditionalFormatting sqref="AM374">
    <cfRule type="cellIs" dxfId="2658" priority="2901" operator="greaterThan">
      <formula>0</formula>
    </cfRule>
  </conditionalFormatting>
  <conditionalFormatting sqref="W374:X374">
    <cfRule type="cellIs" dxfId="2657" priority="2900" operator="lessThan">
      <formula>5000001</formula>
    </cfRule>
  </conditionalFormatting>
  <conditionalFormatting sqref="BC374">
    <cfRule type="containsText" dxfId="2656" priority="2899" operator="containsText" text="保有中">
      <formula>NOT(ISERROR(SEARCH("保有中",BC374)))</formula>
    </cfRule>
  </conditionalFormatting>
  <conditionalFormatting sqref="AN374">
    <cfRule type="cellIs" dxfId="2655" priority="2898" operator="greaterThan">
      <formula>0</formula>
    </cfRule>
  </conditionalFormatting>
  <conditionalFormatting sqref="BD374">
    <cfRule type="cellIs" dxfId="2654" priority="2883" operator="equal">
      <formula>0</formula>
    </cfRule>
    <cfRule type="containsText" dxfId="2653" priority="2895" operator="containsText" text="接続契約解除">
      <formula>NOT(ISERROR(SEARCH("接続契約解除",BD374)))</formula>
    </cfRule>
    <cfRule type="containsText" dxfId="2652" priority="2896" operator="containsText" text="【譲渡済】">
      <formula>NOT(ISERROR(SEARCH("【譲渡済】",BD374)))</formula>
    </cfRule>
    <cfRule type="containsText" dxfId="2651" priority="2897" operator="containsText" text="【支払済】">
      <formula>NOT(ISERROR(SEARCH("【支払済】",BD374)))</formula>
    </cfRule>
  </conditionalFormatting>
  <conditionalFormatting sqref="AE374 AH374">
    <cfRule type="cellIs" dxfId="2650" priority="2892" operator="equal">
      <formula>0</formula>
    </cfRule>
    <cfRule type="containsText" dxfId="2649" priority="2893" operator="containsText" text="””">
      <formula>NOT(ISERROR(SEARCH("""""",AE374)))</formula>
    </cfRule>
    <cfRule type="cellIs" dxfId="2648" priority="2894" operator="lessThan">
      <formula>42583</formula>
    </cfRule>
  </conditionalFormatting>
  <conditionalFormatting sqref="BC374">
    <cfRule type="containsText" dxfId="2647" priority="2891" operator="containsText" text="賃借中">
      <formula>NOT(ISERROR(SEARCH("賃借中",BC374)))</formula>
    </cfRule>
  </conditionalFormatting>
  <conditionalFormatting sqref="BC374">
    <cfRule type="cellIs" dxfId="2646" priority="2890" operator="equal">
      <formula>0</formula>
    </cfRule>
  </conditionalFormatting>
  <conditionalFormatting sqref="Y374">
    <cfRule type="containsText" dxfId="2645" priority="2888" operator="containsText" text="賃借中">
      <formula>NOT(ISERROR(SEARCH("賃借中",Y374)))</formula>
    </cfRule>
    <cfRule type="containsText" dxfId="2644" priority="2889" operator="containsText" text="保有中">
      <formula>NOT(ISERROR(SEARCH("保有中",Y374)))</formula>
    </cfRule>
  </conditionalFormatting>
  <conditionalFormatting sqref="AC374">
    <cfRule type="containsText" dxfId="2643" priority="2884" operator="containsText" text="申込取消">
      <formula>NOT(ISERROR(SEARCH("申込取消",AC374)))</formula>
    </cfRule>
    <cfRule type="containsText" dxfId="2642" priority="2885" operator="containsText" text="接続契約解除">
      <formula>NOT(ISERROR(SEARCH("接続契約解除",AC374)))</formula>
    </cfRule>
    <cfRule type="containsText" dxfId="2641" priority="2886" operator="containsText" text="【譲渡済】">
      <formula>NOT(ISERROR(SEARCH("【譲渡済】",AC374)))</formula>
    </cfRule>
    <cfRule type="containsText" dxfId="2640" priority="2887" operator="containsText" text="【支払済】">
      <formula>NOT(ISERROR(SEARCH("【支払済】",AC374)))</formula>
    </cfRule>
  </conditionalFormatting>
  <conditionalFormatting sqref="AM373">
    <cfRule type="cellIs" dxfId="2639" priority="2881" operator="greaterThan">
      <formula>0</formula>
    </cfRule>
  </conditionalFormatting>
  <conditionalFormatting sqref="W373">
    <cfRule type="cellIs" dxfId="2638" priority="2880" operator="lessThan">
      <formula>5000001</formula>
    </cfRule>
  </conditionalFormatting>
  <conditionalFormatting sqref="BC373">
    <cfRule type="containsText" dxfId="2637" priority="2879" operator="containsText" text="保有中">
      <formula>NOT(ISERROR(SEARCH("保有中",BC373)))</formula>
    </cfRule>
  </conditionalFormatting>
  <conditionalFormatting sqref="AN373">
    <cfRule type="cellIs" dxfId="2636" priority="2878" operator="greaterThan">
      <formula>0</formula>
    </cfRule>
  </conditionalFormatting>
  <conditionalFormatting sqref="BD373">
    <cfRule type="cellIs" dxfId="2635" priority="2863" operator="equal">
      <formula>0</formula>
    </cfRule>
    <cfRule type="containsText" dxfId="2634" priority="2875" operator="containsText" text="接続契約解除">
      <formula>NOT(ISERROR(SEARCH("接続契約解除",BD373)))</formula>
    </cfRule>
    <cfRule type="containsText" dxfId="2633" priority="2876" operator="containsText" text="【譲渡済】">
      <formula>NOT(ISERROR(SEARCH("【譲渡済】",BD373)))</formula>
    </cfRule>
    <cfRule type="containsText" dxfId="2632" priority="2877" operator="containsText" text="【支払済】">
      <formula>NOT(ISERROR(SEARCH("【支払済】",BD373)))</formula>
    </cfRule>
  </conditionalFormatting>
  <conditionalFormatting sqref="AE373 AH373">
    <cfRule type="cellIs" dxfId="2631" priority="2872" operator="equal">
      <formula>0</formula>
    </cfRule>
    <cfRule type="containsText" dxfId="2630" priority="2873" operator="containsText" text="””">
      <formula>NOT(ISERROR(SEARCH("""""",AE373)))</formula>
    </cfRule>
    <cfRule type="cellIs" dxfId="2629" priority="2874" operator="lessThan">
      <formula>42583</formula>
    </cfRule>
  </conditionalFormatting>
  <conditionalFormatting sqref="BC373">
    <cfRule type="containsText" dxfId="2628" priority="2871" operator="containsText" text="賃借中">
      <formula>NOT(ISERROR(SEARCH("賃借中",BC373)))</formula>
    </cfRule>
  </conditionalFormatting>
  <conditionalFormatting sqref="BC373">
    <cfRule type="cellIs" dxfId="2627" priority="2870" operator="equal">
      <formula>0</formula>
    </cfRule>
  </conditionalFormatting>
  <conditionalFormatting sqref="Y373">
    <cfRule type="containsText" dxfId="2626" priority="2868" operator="containsText" text="賃借中">
      <formula>NOT(ISERROR(SEARCH("賃借中",Y373)))</formula>
    </cfRule>
    <cfRule type="containsText" dxfId="2625" priority="2869" operator="containsText" text="保有中">
      <formula>NOT(ISERROR(SEARCH("保有中",Y373)))</formula>
    </cfRule>
  </conditionalFormatting>
  <conditionalFormatting sqref="AC373">
    <cfRule type="containsText" dxfId="2624" priority="2864" operator="containsText" text="申込取消">
      <formula>NOT(ISERROR(SEARCH("申込取消",AC373)))</formula>
    </cfRule>
    <cfRule type="containsText" dxfId="2623" priority="2865" operator="containsText" text="接続契約解除">
      <formula>NOT(ISERROR(SEARCH("接続契約解除",AC373)))</formula>
    </cfRule>
    <cfRule type="containsText" dxfId="2622" priority="2866" operator="containsText" text="【譲渡済】">
      <formula>NOT(ISERROR(SEARCH("【譲渡済】",AC373)))</formula>
    </cfRule>
    <cfRule type="containsText" dxfId="2621" priority="2867" operator="containsText" text="【支払済】">
      <formula>NOT(ISERROR(SEARCH("【支払済】",AC373)))</formula>
    </cfRule>
  </conditionalFormatting>
  <conditionalFormatting sqref="X373">
    <cfRule type="cellIs" dxfId="2620" priority="2862" operator="lessThan">
      <formula>5000001</formula>
    </cfRule>
  </conditionalFormatting>
  <conditionalFormatting sqref="AM372">
    <cfRule type="cellIs" dxfId="2619" priority="2860" operator="greaterThan">
      <formula>0</formula>
    </cfRule>
  </conditionalFormatting>
  <conditionalFormatting sqref="W372:X372">
    <cfRule type="cellIs" dxfId="2618" priority="2859" operator="lessThan">
      <formula>5000001</formula>
    </cfRule>
  </conditionalFormatting>
  <conditionalFormatting sqref="BC372">
    <cfRule type="containsText" dxfId="2617" priority="2858" operator="containsText" text="保有中">
      <formula>NOT(ISERROR(SEARCH("保有中",BC372)))</formula>
    </cfRule>
  </conditionalFormatting>
  <conditionalFormatting sqref="AN372">
    <cfRule type="cellIs" dxfId="2616" priority="2857" operator="greaterThan">
      <formula>0</formula>
    </cfRule>
  </conditionalFormatting>
  <conditionalFormatting sqref="BD372">
    <cfRule type="cellIs" dxfId="2615" priority="2842" operator="equal">
      <formula>0</formula>
    </cfRule>
    <cfRule type="containsText" dxfId="2614" priority="2854" operator="containsText" text="接続契約解除">
      <formula>NOT(ISERROR(SEARCH("接続契約解除",BD372)))</formula>
    </cfRule>
    <cfRule type="containsText" dxfId="2613" priority="2855" operator="containsText" text="【譲渡済】">
      <formula>NOT(ISERROR(SEARCH("【譲渡済】",BD372)))</formula>
    </cfRule>
    <cfRule type="containsText" dxfId="2612" priority="2856" operator="containsText" text="【支払済】">
      <formula>NOT(ISERROR(SEARCH("【支払済】",BD372)))</formula>
    </cfRule>
  </conditionalFormatting>
  <conditionalFormatting sqref="AE372 AH372">
    <cfRule type="cellIs" dxfId="2611" priority="2851" operator="equal">
      <formula>0</formula>
    </cfRule>
    <cfRule type="containsText" dxfId="2610" priority="2852" operator="containsText" text="””">
      <formula>NOT(ISERROR(SEARCH("""""",AE372)))</formula>
    </cfRule>
    <cfRule type="cellIs" dxfId="2609" priority="2853" operator="lessThan">
      <formula>42583</formula>
    </cfRule>
  </conditionalFormatting>
  <conditionalFormatting sqref="BC372">
    <cfRule type="containsText" dxfId="2608" priority="2850" operator="containsText" text="賃借中">
      <formula>NOT(ISERROR(SEARCH("賃借中",BC372)))</formula>
    </cfRule>
  </conditionalFormatting>
  <conditionalFormatting sqref="BC372">
    <cfRule type="cellIs" dxfId="2607" priority="2849" operator="equal">
      <formula>0</formula>
    </cfRule>
  </conditionalFormatting>
  <conditionalFormatting sqref="Y372:AB372 Z373:AB375">
    <cfRule type="containsText" dxfId="2606" priority="2847" operator="containsText" text="賃借中">
      <formula>NOT(ISERROR(SEARCH("賃借中",Y372)))</formula>
    </cfRule>
    <cfRule type="containsText" dxfId="2605" priority="2848" operator="containsText" text="保有中">
      <formula>NOT(ISERROR(SEARCH("保有中",Y372)))</formula>
    </cfRule>
  </conditionalFormatting>
  <conditionalFormatting sqref="AC372">
    <cfRule type="containsText" dxfId="2604" priority="2843" operator="containsText" text="申込取消">
      <formula>NOT(ISERROR(SEARCH("申込取消",AC372)))</formula>
    </cfRule>
    <cfRule type="containsText" dxfId="2603" priority="2844" operator="containsText" text="接続契約解除">
      <formula>NOT(ISERROR(SEARCH("接続契約解除",AC372)))</formula>
    </cfRule>
    <cfRule type="containsText" dxfId="2602" priority="2845" operator="containsText" text="【譲渡済】">
      <formula>NOT(ISERROR(SEARCH("【譲渡済】",AC372)))</formula>
    </cfRule>
    <cfRule type="containsText" dxfId="2601" priority="2846" operator="containsText" text="【支払済】">
      <formula>NOT(ISERROR(SEARCH("【支払済】",AC372)))</formula>
    </cfRule>
  </conditionalFormatting>
  <conditionalFormatting sqref="AM371">
    <cfRule type="cellIs" dxfId="2600" priority="2840" operator="greaterThan">
      <formula>0</formula>
    </cfRule>
  </conditionalFormatting>
  <conditionalFormatting sqref="W371">
    <cfRule type="cellIs" dxfId="2599" priority="2839" operator="lessThan">
      <formula>5000001</formula>
    </cfRule>
  </conditionalFormatting>
  <conditionalFormatting sqref="BC371">
    <cfRule type="containsText" dxfId="2598" priority="2838" operator="containsText" text="保有中">
      <formula>NOT(ISERROR(SEARCH("保有中",BC371)))</formula>
    </cfRule>
  </conditionalFormatting>
  <conditionalFormatting sqref="AN371">
    <cfRule type="cellIs" dxfId="2597" priority="2837" operator="greaterThan">
      <formula>0</formula>
    </cfRule>
  </conditionalFormatting>
  <conditionalFormatting sqref="BD371">
    <cfRule type="cellIs" dxfId="2596" priority="2822" operator="equal">
      <formula>0</formula>
    </cfRule>
    <cfRule type="containsText" dxfId="2595" priority="2834" operator="containsText" text="接続契約解除">
      <formula>NOT(ISERROR(SEARCH("接続契約解除",BD371)))</formula>
    </cfRule>
    <cfRule type="containsText" dxfId="2594" priority="2835" operator="containsText" text="【譲渡済】">
      <formula>NOT(ISERROR(SEARCH("【譲渡済】",BD371)))</formula>
    </cfRule>
    <cfRule type="containsText" dxfId="2593" priority="2836" operator="containsText" text="【支払済】">
      <formula>NOT(ISERROR(SEARCH("【支払済】",BD371)))</formula>
    </cfRule>
  </conditionalFormatting>
  <conditionalFormatting sqref="AH371 AE371">
    <cfRule type="cellIs" dxfId="2592" priority="2831" operator="equal">
      <formula>0</formula>
    </cfRule>
    <cfRule type="containsText" dxfId="2591" priority="2832" operator="containsText" text="””">
      <formula>NOT(ISERROR(SEARCH("""""",AE371)))</formula>
    </cfRule>
    <cfRule type="cellIs" dxfId="2590" priority="2833" operator="lessThan">
      <formula>42583</formula>
    </cfRule>
  </conditionalFormatting>
  <conditionalFormatting sqref="BC371">
    <cfRule type="containsText" dxfId="2589" priority="2830" operator="containsText" text="賃借中">
      <formula>NOT(ISERROR(SEARCH("賃借中",BC371)))</formula>
    </cfRule>
  </conditionalFormatting>
  <conditionalFormatting sqref="BC371">
    <cfRule type="cellIs" dxfId="2588" priority="2829" operator="equal">
      <formula>0</formula>
    </cfRule>
  </conditionalFormatting>
  <conditionalFormatting sqref="Y371:AB371">
    <cfRule type="containsText" dxfId="2587" priority="2827" operator="containsText" text="賃借中">
      <formula>NOT(ISERROR(SEARCH("賃借中",Y371)))</formula>
    </cfRule>
    <cfRule type="containsText" dxfId="2586" priority="2828" operator="containsText" text="保有中">
      <formula>NOT(ISERROR(SEARCH("保有中",Y371)))</formula>
    </cfRule>
  </conditionalFormatting>
  <conditionalFormatting sqref="AC371">
    <cfRule type="containsText" dxfId="2585" priority="2823" operator="containsText" text="申込取消">
      <formula>NOT(ISERROR(SEARCH("申込取消",AC371)))</formula>
    </cfRule>
    <cfRule type="containsText" dxfId="2584" priority="2824" operator="containsText" text="接続契約解除">
      <formula>NOT(ISERROR(SEARCH("接続契約解除",AC371)))</formula>
    </cfRule>
    <cfRule type="containsText" dxfId="2583" priority="2825" operator="containsText" text="【譲渡済】">
      <formula>NOT(ISERROR(SEARCH("【譲渡済】",AC371)))</formula>
    </cfRule>
    <cfRule type="containsText" dxfId="2582" priority="2826" operator="containsText" text="【支払済】">
      <formula>NOT(ISERROR(SEARCH("【支払済】",AC371)))</formula>
    </cfRule>
  </conditionalFormatting>
  <conditionalFormatting sqref="X371">
    <cfRule type="cellIs" dxfId="2581" priority="2821" operator="lessThan">
      <formula>5000001</formula>
    </cfRule>
  </conditionalFormatting>
  <conditionalFormatting sqref="AM370">
    <cfRule type="cellIs" dxfId="2580" priority="2819" operator="greaterThan">
      <formula>0</formula>
    </cfRule>
  </conditionalFormatting>
  <conditionalFormatting sqref="W370:X370">
    <cfRule type="cellIs" dxfId="2579" priority="2818" operator="lessThan">
      <formula>5000001</formula>
    </cfRule>
  </conditionalFormatting>
  <conditionalFormatting sqref="BC370">
    <cfRule type="containsText" dxfId="2578" priority="2817" operator="containsText" text="保有中">
      <formula>NOT(ISERROR(SEARCH("保有中",BC370)))</formula>
    </cfRule>
  </conditionalFormatting>
  <conditionalFormatting sqref="AN370">
    <cfRule type="cellIs" dxfId="2577" priority="2816" operator="greaterThan">
      <formula>0</formula>
    </cfRule>
  </conditionalFormatting>
  <conditionalFormatting sqref="BD370">
    <cfRule type="cellIs" dxfId="2576" priority="2801" operator="equal">
      <formula>0</formula>
    </cfRule>
    <cfRule type="containsText" dxfId="2575" priority="2813" operator="containsText" text="接続契約解除">
      <formula>NOT(ISERROR(SEARCH("接続契約解除",BD370)))</formula>
    </cfRule>
    <cfRule type="containsText" dxfId="2574" priority="2814" operator="containsText" text="【譲渡済】">
      <formula>NOT(ISERROR(SEARCH("【譲渡済】",BD370)))</formula>
    </cfRule>
    <cfRule type="containsText" dxfId="2573" priority="2815" operator="containsText" text="【支払済】">
      <formula>NOT(ISERROR(SEARCH("【支払済】",BD370)))</formula>
    </cfRule>
  </conditionalFormatting>
  <conditionalFormatting sqref="AH370 AE370">
    <cfRule type="cellIs" dxfId="2572" priority="2810" operator="equal">
      <formula>0</formula>
    </cfRule>
    <cfRule type="containsText" dxfId="2571" priority="2811" operator="containsText" text="””">
      <formula>NOT(ISERROR(SEARCH("""""",AE370)))</formula>
    </cfRule>
    <cfRule type="cellIs" dxfId="2570" priority="2812" operator="lessThan">
      <formula>42583</formula>
    </cfRule>
  </conditionalFormatting>
  <conditionalFormatting sqref="BC370">
    <cfRule type="containsText" dxfId="2569" priority="2809" operator="containsText" text="賃借中">
      <formula>NOT(ISERROR(SEARCH("賃借中",BC370)))</formula>
    </cfRule>
  </conditionalFormatting>
  <conditionalFormatting sqref="BC370">
    <cfRule type="cellIs" dxfId="2568" priority="2808" operator="equal">
      <formula>0</formula>
    </cfRule>
  </conditionalFormatting>
  <conditionalFormatting sqref="Y370:AB370">
    <cfRule type="containsText" dxfId="2567" priority="2806" operator="containsText" text="賃借中">
      <formula>NOT(ISERROR(SEARCH("賃借中",Y370)))</formula>
    </cfRule>
    <cfRule type="containsText" dxfId="2566" priority="2807" operator="containsText" text="保有中">
      <formula>NOT(ISERROR(SEARCH("保有中",Y370)))</formula>
    </cfRule>
  </conditionalFormatting>
  <conditionalFormatting sqref="AC370">
    <cfRule type="containsText" dxfId="2565" priority="2802" operator="containsText" text="申込取消">
      <formula>NOT(ISERROR(SEARCH("申込取消",AC370)))</formula>
    </cfRule>
    <cfRule type="containsText" dxfId="2564" priority="2803" operator="containsText" text="接続契約解除">
      <formula>NOT(ISERROR(SEARCH("接続契約解除",AC370)))</formula>
    </cfRule>
    <cfRule type="containsText" dxfId="2563" priority="2804" operator="containsText" text="【譲渡済】">
      <formula>NOT(ISERROR(SEARCH("【譲渡済】",AC370)))</formula>
    </cfRule>
    <cfRule type="containsText" dxfId="2562" priority="2805" operator="containsText" text="【支払済】">
      <formula>NOT(ISERROR(SEARCH("【支払済】",AC370)))</formula>
    </cfRule>
  </conditionalFormatting>
  <conditionalFormatting sqref="AM369">
    <cfRule type="cellIs" dxfId="2561" priority="2799" operator="greaterThan">
      <formula>0</formula>
    </cfRule>
  </conditionalFormatting>
  <conditionalFormatting sqref="W369:X369">
    <cfRule type="cellIs" dxfId="2560" priority="2798" operator="lessThan">
      <formula>5000001</formula>
    </cfRule>
  </conditionalFormatting>
  <conditionalFormatting sqref="BC369">
    <cfRule type="containsText" dxfId="2559" priority="2797" operator="containsText" text="保有中">
      <formula>NOT(ISERROR(SEARCH("保有中",BC369)))</formula>
    </cfRule>
  </conditionalFormatting>
  <conditionalFormatting sqref="AN369">
    <cfRule type="cellIs" dxfId="2558" priority="2796" operator="greaterThan">
      <formula>0</formula>
    </cfRule>
  </conditionalFormatting>
  <conditionalFormatting sqref="BD369">
    <cfRule type="cellIs" dxfId="2557" priority="2782" operator="equal">
      <formula>0</formula>
    </cfRule>
    <cfRule type="containsText" dxfId="2556" priority="2793" operator="containsText" text="接続契約解除">
      <formula>NOT(ISERROR(SEARCH("接続契約解除",BD369)))</formula>
    </cfRule>
    <cfRule type="containsText" dxfId="2555" priority="2794" operator="containsText" text="【譲渡済】">
      <formula>NOT(ISERROR(SEARCH("【譲渡済】",BD369)))</formula>
    </cfRule>
    <cfRule type="containsText" dxfId="2554" priority="2795" operator="containsText" text="【支払済】">
      <formula>NOT(ISERROR(SEARCH("【支払済】",BD369)))</formula>
    </cfRule>
  </conditionalFormatting>
  <conditionalFormatting sqref="AH369 AE369">
    <cfRule type="cellIs" dxfId="2553" priority="2790" operator="equal">
      <formula>0</formula>
    </cfRule>
    <cfRule type="containsText" dxfId="2552" priority="2791" operator="containsText" text="””">
      <formula>NOT(ISERROR(SEARCH("""""",AE369)))</formula>
    </cfRule>
    <cfRule type="cellIs" dxfId="2551" priority="2792" operator="lessThan">
      <formula>42583</formula>
    </cfRule>
  </conditionalFormatting>
  <conditionalFormatting sqref="BC369">
    <cfRule type="containsText" dxfId="2550" priority="2786" operator="containsText" text="賃借中">
      <formula>NOT(ISERROR(SEARCH("賃借中",BC369)))</formula>
    </cfRule>
  </conditionalFormatting>
  <conditionalFormatting sqref="BC369">
    <cfRule type="cellIs" dxfId="2549" priority="2785" operator="equal">
      <formula>0</formula>
    </cfRule>
  </conditionalFormatting>
  <conditionalFormatting sqref="Y369:AB369">
    <cfRule type="containsText" dxfId="2548" priority="2789" operator="containsText" text="保有中">
      <formula>NOT(ISERROR(SEARCH("保有中",Y369)))</formula>
    </cfRule>
  </conditionalFormatting>
  <conditionalFormatting sqref="Y369:AB369">
    <cfRule type="containsText" dxfId="2547" priority="2788" operator="containsText" text="賃借中">
      <formula>NOT(ISERROR(SEARCH("賃借中",Y369)))</formula>
    </cfRule>
  </conditionalFormatting>
  <conditionalFormatting sqref="Y369:AB369">
    <cfRule type="cellIs" dxfId="2546" priority="2787" operator="equal">
      <formula>0</formula>
    </cfRule>
  </conditionalFormatting>
  <conditionalFormatting sqref="Y369:AB369">
    <cfRule type="containsText" dxfId="2545" priority="2783" operator="containsText" text="賃借中">
      <formula>NOT(ISERROR(SEARCH("賃借中",Y369)))</formula>
    </cfRule>
    <cfRule type="containsText" dxfId="2544" priority="2784" operator="containsText" text="保有中">
      <formula>NOT(ISERROR(SEARCH("保有中",Y369)))</formula>
    </cfRule>
  </conditionalFormatting>
  <conditionalFormatting sqref="AC369">
    <cfRule type="containsText" dxfId="2543" priority="2777" operator="containsText" text="申込取消">
      <formula>NOT(ISERROR(SEARCH("申込取消",AC369)))</formula>
    </cfRule>
    <cfRule type="containsText" dxfId="2542" priority="2778" operator="containsText" text="接続契約解除">
      <formula>NOT(ISERROR(SEARCH("接続契約解除",AC369)))</formula>
    </cfRule>
    <cfRule type="containsText" dxfId="2541" priority="2779" operator="containsText" text="【譲渡済】">
      <formula>NOT(ISERROR(SEARCH("【譲渡済】",AC369)))</formula>
    </cfRule>
    <cfRule type="containsText" dxfId="2540" priority="2780" operator="containsText" text="【支払済】">
      <formula>NOT(ISERROR(SEARCH("【支払済】",AC369)))</formula>
    </cfRule>
  </conditionalFormatting>
  <conditionalFormatting sqref="AM368">
    <cfRule type="cellIs" dxfId="2539" priority="2776" operator="greaterThan">
      <formula>0</formula>
    </cfRule>
  </conditionalFormatting>
  <conditionalFormatting sqref="W368:X368">
    <cfRule type="cellIs" dxfId="2538" priority="2775" operator="lessThan">
      <formula>5000001</formula>
    </cfRule>
  </conditionalFormatting>
  <conditionalFormatting sqref="BC368">
    <cfRule type="containsText" dxfId="2537" priority="2774" operator="containsText" text="保有中">
      <formula>NOT(ISERROR(SEARCH("保有中",BC368)))</formula>
    </cfRule>
  </conditionalFormatting>
  <conditionalFormatting sqref="AN368">
    <cfRule type="cellIs" dxfId="2536" priority="2773" operator="greaterThan">
      <formula>0</formula>
    </cfRule>
  </conditionalFormatting>
  <conditionalFormatting sqref="BD368">
    <cfRule type="cellIs" dxfId="2535" priority="2755" operator="equal">
      <formula>0</formula>
    </cfRule>
    <cfRule type="containsText" dxfId="2534" priority="2770" operator="containsText" text="接続契約解除">
      <formula>NOT(ISERROR(SEARCH("接続契約解除",BD368)))</formula>
    </cfRule>
    <cfRule type="containsText" dxfId="2533" priority="2771" operator="containsText" text="【譲渡済】">
      <formula>NOT(ISERROR(SEARCH("【譲渡済】",BD368)))</formula>
    </cfRule>
    <cfRule type="containsText" dxfId="2532" priority="2772" operator="containsText" text="【支払済】">
      <formula>NOT(ISERROR(SEARCH("【支払済】",BD368)))</formula>
    </cfRule>
  </conditionalFormatting>
  <conditionalFormatting sqref="AH368 AE368">
    <cfRule type="cellIs" dxfId="2531" priority="2767" operator="equal">
      <formula>0</formula>
    </cfRule>
    <cfRule type="containsText" dxfId="2530" priority="2768" operator="containsText" text="””">
      <formula>NOT(ISERROR(SEARCH("""""",AE368)))</formula>
    </cfRule>
    <cfRule type="cellIs" dxfId="2529" priority="2769" operator="lessThan">
      <formula>42583</formula>
    </cfRule>
  </conditionalFormatting>
  <conditionalFormatting sqref="BC368">
    <cfRule type="containsText" dxfId="2528" priority="2763" operator="containsText" text="賃借中">
      <formula>NOT(ISERROR(SEARCH("賃借中",BC368)))</formula>
    </cfRule>
  </conditionalFormatting>
  <conditionalFormatting sqref="BC368">
    <cfRule type="cellIs" dxfId="2527" priority="2762" operator="equal">
      <formula>0</formula>
    </cfRule>
  </conditionalFormatting>
  <conditionalFormatting sqref="Y368">
    <cfRule type="containsText" dxfId="2526" priority="2766" operator="containsText" text="保有中">
      <formula>NOT(ISERROR(SEARCH("保有中",Y368)))</formula>
    </cfRule>
  </conditionalFormatting>
  <conditionalFormatting sqref="Y368">
    <cfRule type="containsText" dxfId="2525" priority="2765" operator="containsText" text="賃借中">
      <formula>NOT(ISERROR(SEARCH("賃借中",Y368)))</formula>
    </cfRule>
  </conditionalFormatting>
  <conditionalFormatting sqref="Y368">
    <cfRule type="cellIs" dxfId="2524" priority="2764" operator="equal">
      <formula>0</formula>
    </cfRule>
  </conditionalFormatting>
  <conditionalFormatting sqref="Y368">
    <cfRule type="containsText" dxfId="2523" priority="2760" operator="containsText" text="賃借中">
      <formula>NOT(ISERROR(SEARCH("賃借中",Y368)))</formula>
    </cfRule>
    <cfRule type="containsText" dxfId="2522" priority="2761" operator="containsText" text="保有中">
      <formula>NOT(ISERROR(SEARCH("保有中",Y368)))</formula>
    </cfRule>
  </conditionalFormatting>
  <conditionalFormatting sqref="AC368">
    <cfRule type="containsText" dxfId="2521" priority="2756" operator="containsText" text="申込取消">
      <formula>NOT(ISERROR(SEARCH("申込取消",AC368)))</formula>
    </cfRule>
    <cfRule type="containsText" dxfId="2520" priority="2757" operator="containsText" text="接続契約解除">
      <formula>NOT(ISERROR(SEARCH("接続契約解除",AC368)))</formula>
    </cfRule>
    <cfRule type="containsText" dxfId="2519" priority="2758" operator="containsText" text="【譲渡済】">
      <formula>NOT(ISERROR(SEARCH("【譲渡済】",AC368)))</formula>
    </cfRule>
    <cfRule type="containsText" dxfId="2518" priority="2759" operator="containsText" text="【支払済】">
      <formula>NOT(ISERROR(SEARCH("【支払済】",AC368)))</formula>
    </cfRule>
  </conditionalFormatting>
  <conditionalFormatting sqref="W367">
    <cfRule type="cellIs" dxfId="2517" priority="2753" operator="lessThan">
      <formula>5000001</formula>
    </cfRule>
  </conditionalFormatting>
  <conditionalFormatting sqref="AE367">
    <cfRule type="expression" dxfId="2516" priority="2752">
      <formula>$AE$1130&gt;$AF$1130</formula>
    </cfRule>
  </conditionalFormatting>
  <conditionalFormatting sqref="AD367">
    <cfRule type="expression" dxfId="2515" priority="2751">
      <formula>$AE$1130&gt;$AF$1130</formula>
    </cfRule>
  </conditionalFormatting>
  <conditionalFormatting sqref="AC367">
    <cfRule type="containsText" dxfId="2514" priority="2747" operator="containsText" text="申込取消">
      <formula>NOT(ISERROR(SEARCH("申込取消",AC367)))</formula>
    </cfRule>
    <cfRule type="containsText" dxfId="2513" priority="2748" operator="containsText" text="接続契約解除">
      <formula>NOT(ISERROR(SEARCH("接続契約解除",AC367)))</formula>
    </cfRule>
    <cfRule type="containsText" dxfId="2512" priority="2749" operator="containsText" text="【譲渡済】">
      <formula>NOT(ISERROR(SEARCH("【譲渡済】",AC367)))</formula>
    </cfRule>
    <cfRule type="containsText" dxfId="2511" priority="2750" operator="containsText" text="【支払済】">
      <formula>NOT(ISERROR(SEARCH("【支払済】",AC367)))</formula>
    </cfRule>
  </conditionalFormatting>
  <conditionalFormatting sqref="X367">
    <cfRule type="cellIs" dxfId="2510" priority="2745" operator="lessThan">
      <formula>5000001</formula>
    </cfRule>
  </conditionalFormatting>
  <conditionalFormatting sqref="AM366">
    <cfRule type="cellIs" dxfId="2509" priority="2744" operator="greaterThan">
      <formula>0</formula>
    </cfRule>
  </conditionalFormatting>
  <conditionalFormatting sqref="W366:X366">
    <cfRule type="cellIs" dxfId="2508" priority="2743" operator="lessThan">
      <formula>5000001</formula>
    </cfRule>
  </conditionalFormatting>
  <conditionalFormatting sqref="BC366">
    <cfRule type="containsText" dxfId="2507" priority="2742" operator="containsText" text="保有中">
      <formula>NOT(ISERROR(SEARCH("保有中",BC366)))</formula>
    </cfRule>
  </conditionalFormatting>
  <conditionalFormatting sqref="AN366">
    <cfRule type="cellIs" dxfId="2506" priority="2741" operator="greaterThan">
      <formula>0</formula>
    </cfRule>
  </conditionalFormatting>
  <conditionalFormatting sqref="BD366">
    <cfRule type="cellIs" dxfId="2505" priority="2726" operator="equal">
      <formula>0</formula>
    </cfRule>
    <cfRule type="containsText" dxfId="2504" priority="2738" operator="containsText" text="接続契約解除">
      <formula>NOT(ISERROR(SEARCH("接続契約解除",BD366)))</formula>
    </cfRule>
    <cfRule type="containsText" dxfId="2503" priority="2739" operator="containsText" text="【譲渡済】">
      <formula>NOT(ISERROR(SEARCH("【譲渡済】",BD366)))</formula>
    </cfRule>
    <cfRule type="containsText" dxfId="2502" priority="2740" operator="containsText" text="【支払済】">
      <formula>NOT(ISERROR(SEARCH("【支払済】",BD366)))</formula>
    </cfRule>
  </conditionalFormatting>
  <conditionalFormatting sqref="AE366 AH366">
    <cfRule type="cellIs" dxfId="2501" priority="2735" operator="equal">
      <formula>0</formula>
    </cfRule>
    <cfRule type="containsText" dxfId="2500" priority="2736" operator="containsText" text="””">
      <formula>NOT(ISERROR(SEARCH("""""",AE366)))</formula>
    </cfRule>
    <cfRule type="cellIs" dxfId="2499" priority="2737" operator="lessThan">
      <formula>42583</formula>
    </cfRule>
  </conditionalFormatting>
  <conditionalFormatting sqref="BC366">
    <cfRule type="containsText" dxfId="2498" priority="2734" operator="containsText" text="賃借中">
      <formula>NOT(ISERROR(SEARCH("賃借中",BC366)))</formula>
    </cfRule>
  </conditionalFormatting>
  <conditionalFormatting sqref="BC366">
    <cfRule type="cellIs" dxfId="2497" priority="2733" operator="equal">
      <formula>0</formula>
    </cfRule>
  </conditionalFormatting>
  <conditionalFormatting sqref="Y366">
    <cfRule type="containsText" dxfId="2496" priority="2731" operator="containsText" text="賃借中">
      <formula>NOT(ISERROR(SEARCH("賃借中",Y366)))</formula>
    </cfRule>
    <cfRule type="containsText" dxfId="2495" priority="2732" operator="containsText" text="保有中">
      <formula>NOT(ISERROR(SEARCH("保有中",Y366)))</formula>
    </cfRule>
  </conditionalFormatting>
  <conditionalFormatting sqref="AC366">
    <cfRule type="containsText" dxfId="2494" priority="2727" operator="containsText" text="申込取消">
      <formula>NOT(ISERROR(SEARCH("申込取消",AC366)))</formula>
    </cfRule>
    <cfRule type="containsText" dxfId="2493" priority="2728" operator="containsText" text="接続契約解除">
      <formula>NOT(ISERROR(SEARCH("接続契約解除",AC366)))</formula>
    </cfRule>
    <cfRule type="containsText" dxfId="2492" priority="2729" operator="containsText" text="【譲渡済】">
      <formula>NOT(ISERROR(SEARCH("【譲渡済】",AC366)))</formula>
    </cfRule>
    <cfRule type="containsText" dxfId="2491" priority="2730" operator="containsText" text="【支払済】">
      <formula>NOT(ISERROR(SEARCH("【支払済】",AC366)))</formula>
    </cfRule>
  </conditionalFormatting>
  <conditionalFormatting sqref="AM365">
    <cfRule type="cellIs" dxfId="2490" priority="2724" operator="greaterThan">
      <formula>0</formula>
    </cfRule>
  </conditionalFormatting>
  <conditionalFormatting sqref="W365:X365">
    <cfRule type="cellIs" dxfId="2489" priority="2723" operator="lessThan">
      <formula>5000001</formula>
    </cfRule>
  </conditionalFormatting>
  <conditionalFormatting sqref="BC365">
    <cfRule type="containsText" dxfId="2488" priority="2722" operator="containsText" text="保有中">
      <formula>NOT(ISERROR(SEARCH("保有中",BC365)))</formula>
    </cfRule>
  </conditionalFormatting>
  <conditionalFormatting sqref="AN365">
    <cfRule type="cellIs" dxfId="2487" priority="2721" operator="greaterThan">
      <formula>0</formula>
    </cfRule>
  </conditionalFormatting>
  <conditionalFormatting sqref="BD365">
    <cfRule type="cellIs" dxfId="2486" priority="2706" operator="equal">
      <formula>0</formula>
    </cfRule>
    <cfRule type="containsText" dxfId="2485" priority="2718" operator="containsText" text="接続契約解除">
      <formula>NOT(ISERROR(SEARCH("接続契約解除",BD365)))</formula>
    </cfRule>
    <cfRule type="containsText" dxfId="2484" priority="2719" operator="containsText" text="【譲渡済】">
      <formula>NOT(ISERROR(SEARCH("【譲渡済】",BD365)))</formula>
    </cfRule>
    <cfRule type="containsText" dxfId="2483" priority="2720" operator="containsText" text="【支払済】">
      <formula>NOT(ISERROR(SEARCH("【支払済】",BD365)))</formula>
    </cfRule>
  </conditionalFormatting>
  <conditionalFormatting sqref="AE365 AH365">
    <cfRule type="cellIs" dxfId="2482" priority="2715" operator="equal">
      <formula>0</formula>
    </cfRule>
    <cfRule type="containsText" dxfId="2481" priority="2716" operator="containsText" text="””">
      <formula>NOT(ISERROR(SEARCH("""""",AE365)))</formula>
    </cfRule>
    <cfRule type="cellIs" dxfId="2480" priority="2717" operator="lessThan">
      <formula>42583</formula>
    </cfRule>
  </conditionalFormatting>
  <conditionalFormatting sqref="BC365">
    <cfRule type="containsText" dxfId="2479" priority="2714" operator="containsText" text="賃借中">
      <formula>NOT(ISERROR(SEARCH("賃借中",BC365)))</formula>
    </cfRule>
  </conditionalFormatting>
  <conditionalFormatting sqref="BC365">
    <cfRule type="cellIs" dxfId="2478" priority="2713" operator="equal">
      <formula>0</formula>
    </cfRule>
  </conditionalFormatting>
  <conditionalFormatting sqref="Y365">
    <cfRule type="containsText" dxfId="2477" priority="2711" operator="containsText" text="賃借中">
      <formula>NOT(ISERROR(SEARCH("賃借中",Y365)))</formula>
    </cfRule>
    <cfRule type="containsText" dxfId="2476" priority="2712" operator="containsText" text="保有中">
      <formula>NOT(ISERROR(SEARCH("保有中",Y365)))</formula>
    </cfRule>
  </conditionalFormatting>
  <conditionalFormatting sqref="AC365">
    <cfRule type="containsText" dxfId="2475" priority="2707" operator="containsText" text="申込取消">
      <formula>NOT(ISERROR(SEARCH("申込取消",AC365)))</formula>
    </cfRule>
    <cfRule type="containsText" dxfId="2474" priority="2708" operator="containsText" text="接続契約解除">
      <formula>NOT(ISERROR(SEARCH("接続契約解除",AC365)))</formula>
    </cfRule>
    <cfRule type="containsText" dxfId="2473" priority="2709" operator="containsText" text="【譲渡済】">
      <formula>NOT(ISERROR(SEARCH("【譲渡済】",AC365)))</formula>
    </cfRule>
    <cfRule type="containsText" dxfId="2472" priority="2710" operator="containsText" text="【支払済】">
      <formula>NOT(ISERROR(SEARCH("【支払済】",AC365)))</formula>
    </cfRule>
  </conditionalFormatting>
  <conditionalFormatting sqref="AM364">
    <cfRule type="cellIs" dxfId="2471" priority="2704" operator="greaterThan">
      <formula>0</formula>
    </cfRule>
  </conditionalFormatting>
  <conditionalFormatting sqref="W364:X364">
    <cfRule type="cellIs" dxfId="2470" priority="2703" operator="lessThan">
      <formula>5000001</formula>
    </cfRule>
  </conditionalFormatting>
  <conditionalFormatting sqref="BC364">
    <cfRule type="containsText" dxfId="2469" priority="2702" operator="containsText" text="保有中">
      <formula>NOT(ISERROR(SEARCH("保有中",BC364)))</formula>
    </cfRule>
  </conditionalFormatting>
  <conditionalFormatting sqref="AN364">
    <cfRule type="cellIs" dxfId="2468" priority="2701" operator="greaterThan">
      <formula>0</formula>
    </cfRule>
  </conditionalFormatting>
  <conditionalFormatting sqref="BD364">
    <cfRule type="cellIs" dxfId="2467" priority="2690" operator="equal">
      <formula>0</formula>
    </cfRule>
    <cfRule type="containsText" dxfId="2466" priority="2698" operator="containsText" text="接続契約解除">
      <formula>NOT(ISERROR(SEARCH("接続契約解除",BD364)))</formula>
    </cfRule>
    <cfRule type="containsText" dxfId="2465" priority="2699" operator="containsText" text="【譲渡済】">
      <formula>NOT(ISERROR(SEARCH("【譲渡済】",BD364)))</formula>
    </cfRule>
    <cfRule type="containsText" dxfId="2464" priority="2700" operator="containsText" text="【支払済】">
      <formula>NOT(ISERROR(SEARCH("【支払済】",BD364)))</formula>
    </cfRule>
  </conditionalFormatting>
  <conditionalFormatting sqref="AE364 AH364">
    <cfRule type="cellIs" dxfId="2463" priority="2695" operator="equal">
      <formula>0</formula>
    </cfRule>
    <cfRule type="containsText" dxfId="2462" priority="2696" operator="containsText" text="””">
      <formula>NOT(ISERROR(SEARCH("""""",AE364)))</formula>
    </cfRule>
    <cfRule type="cellIs" dxfId="2461" priority="2697" operator="lessThan">
      <formula>42583</formula>
    </cfRule>
  </conditionalFormatting>
  <conditionalFormatting sqref="BC364">
    <cfRule type="containsText" dxfId="2460" priority="2694" operator="containsText" text="賃借中">
      <formula>NOT(ISERROR(SEARCH("賃借中",BC364)))</formula>
    </cfRule>
  </conditionalFormatting>
  <conditionalFormatting sqref="BC364">
    <cfRule type="cellIs" dxfId="2459" priority="2693" operator="equal">
      <formula>0</formula>
    </cfRule>
  </conditionalFormatting>
  <conditionalFormatting sqref="Y364">
    <cfRule type="containsText" dxfId="2458" priority="2691" operator="containsText" text="賃借中">
      <formula>NOT(ISERROR(SEARCH("賃借中",Y364)))</formula>
    </cfRule>
    <cfRule type="containsText" dxfId="2457" priority="2692" operator="containsText" text="保有中">
      <formula>NOT(ISERROR(SEARCH("保有中",Y364)))</formula>
    </cfRule>
  </conditionalFormatting>
  <conditionalFormatting sqref="AC364">
    <cfRule type="containsText" dxfId="2456" priority="2686" operator="containsText" text="申込取消">
      <formula>NOT(ISERROR(SEARCH("申込取消",AC364)))</formula>
    </cfRule>
    <cfRule type="containsText" dxfId="2455" priority="2687" operator="containsText" text="接続契約解除">
      <formula>NOT(ISERROR(SEARCH("接続契約解除",AC364)))</formula>
    </cfRule>
    <cfRule type="containsText" dxfId="2454" priority="2688" operator="containsText" text="【譲渡済】">
      <formula>NOT(ISERROR(SEARCH("【譲渡済】",AC364)))</formula>
    </cfRule>
    <cfRule type="containsText" dxfId="2453" priority="2689" operator="containsText" text="【支払済】">
      <formula>NOT(ISERROR(SEARCH("【支払済】",AC364)))</formula>
    </cfRule>
  </conditionalFormatting>
  <conditionalFormatting sqref="AM363">
    <cfRule type="cellIs" dxfId="2452" priority="2684" operator="greaterThan">
      <formula>0</formula>
    </cfRule>
  </conditionalFormatting>
  <conditionalFormatting sqref="AM363">
    <cfRule type="cellIs" dxfId="2451" priority="2683" operator="greaterThan">
      <formula>0</formula>
    </cfRule>
  </conditionalFormatting>
  <conditionalFormatting sqref="W363:X363">
    <cfRule type="cellIs" dxfId="2450" priority="2682" operator="lessThan">
      <formula>5000001</formula>
    </cfRule>
  </conditionalFormatting>
  <conditionalFormatting sqref="BC363">
    <cfRule type="containsText" dxfId="2449" priority="2681" operator="containsText" text="保有中">
      <formula>NOT(ISERROR(SEARCH("保有中",BC363)))</formula>
    </cfRule>
  </conditionalFormatting>
  <conditionalFormatting sqref="AN363">
    <cfRule type="cellIs" dxfId="2448" priority="2680" operator="greaterThan">
      <formula>0</formula>
    </cfRule>
  </conditionalFormatting>
  <conditionalFormatting sqref="BD363">
    <cfRule type="cellIs" dxfId="2447" priority="2665" operator="equal">
      <formula>0</formula>
    </cfRule>
    <cfRule type="containsText" dxfId="2446" priority="2677" operator="containsText" text="接続契約解除">
      <formula>NOT(ISERROR(SEARCH("接続契約解除",BD363)))</formula>
    </cfRule>
    <cfRule type="containsText" dxfId="2445" priority="2678" operator="containsText" text="【譲渡済】">
      <formula>NOT(ISERROR(SEARCH("【譲渡済】",BD363)))</formula>
    </cfRule>
    <cfRule type="containsText" dxfId="2444" priority="2679" operator="containsText" text="【支払済】">
      <formula>NOT(ISERROR(SEARCH("【支払済】",BD363)))</formula>
    </cfRule>
  </conditionalFormatting>
  <conditionalFormatting sqref="AE363 AH363">
    <cfRule type="cellIs" dxfId="2443" priority="2674" operator="equal">
      <formula>0</formula>
    </cfRule>
    <cfRule type="containsText" dxfId="2442" priority="2675" operator="containsText" text="””">
      <formula>NOT(ISERROR(SEARCH("""""",AE363)))</formula>
    </cfRule>
    <cfRule type="cellIs" dxfId="2441" priority="2676" operator="lessThan">
      <formula>42583</formula>
    </cfRule>
  </conditionalFormatting>
  <conditionalFormatting sqref="BC363">
    <cfRule type="containsText" dxfId="2440" priority="2673" operator="containsText" text="賃借中">
      <formula>NOT(ISERROR(SEARCH("賃借中",BC363)))</formula>
    </cfRule>
  </conditionalFormatting>
  <conditionalFormatting sqref="BC363">
    <cfRule type="cellIs" dxfId="2439" priority="2672" operator="equal">
      <formula>0</formula>
    </cfRule>
  </conditionalFormatting>
  <conditionalFormatting sqref="Y363">
    <cfRule type="containsText" dxfId="2438" priority="2670" operator="containsText" text="賃借中">
      <formula>NOT(ISERROR(SEARCH("賃借中",Y363)))</formula>
    </cfRule>
    <cfRule type="containsText" dxfId="2437" priority="2671" operator="containsText" text="保有中">
      <formula>NOT(ISERROR(SEARCH("保有中",Y363)))</formula>
    </cfRule>
  </conditionalFormatting>
  <conditionalFormatting sqref="AC363">
    <cfRule type="containsText" dxfId="2436" priority="2666" operator="containsText" text="申込取消">
      <formula>NOT(ISERROR(SEARCH("申込取消",AC363)))</formula>
    </cfRule>
    <cfRule type="containsText" dxfId="2435" priority="2667" operator="containsText" text="接続契約解除">
      <formula>NOT(ISERROR(SEARCH("接続契約解除",AC363)))</formula>
    </cfRule>
    <cfRule type="containsText" dxfId="2434" priority="2668" operator="containsText" text="【譲渡済】">
      <formula>NOT(ISERROR(SEARCH("【譲渡済】",AC363)))</formula>
    </cfRule>
    <cfRule type="containsText" dxfId="2433" priority="2669" operator="containsText" text="【支払済】">
      <formula>NOT(ISERROR(SEARCH("【支払済】",AC363)))</formula>
    </cfRule>
  </conditionalFormatting>
  <conditionalFormatting sqref="AM362">
    <cfRule type="cellIs" dxfId="2432" priority="2663" operator="greaterThan">
      <formula>0</formula>
    </cfRule>
  </conditionalFormatting>
  <conditionalFormatting sqref="AM362">
    <cfRule type="cellIs" dxfId="2431" priority="2662" operator="greaterThan">
      <formula>0</formula>
    </cfRule>
  </conditionalFormatting>
  <conditionalFormatting sqref="W362:X362">
    <cfRule type="cellIs" dxfId="2430" priority="2661" operator="lessThan">
      <formula>5000001</formula>
    </cfRule>
  </conditionalFormatting>
  <conditionalFormatting sqref="BC362">
    <cfRule type="containsText" dxfId="2429" priority="2660" operator="containsText" text="保有中">
      <formula>NOT(ISERROR(SEARCH("保有中",BC362)))</formula>
    </cfRule>
  </conditionalFormatting>
  <conditionalFormatting sqref="AN362">
    <cfRule type="cellIs" dxfId="2428" priority="2659" operator="greaterThan">
      <formula>0</formula>
    </cfRule>
  </conditionalFormatting>
  <conditionalFormatting sqref="BD362">
    <cfRule type="cellIs" dxfId="2427" priority="2644" operator="equal">
      <formula>0</formula>
    </cfRule>
    <cfRule type="containsText" dxfId="2426" priority="2656" operator="containsText" text="接続契約解除">
      <formula>NOT(ISERROR(SEARCH("接続契約解除",BD362)))</formula>
    </cfRule>
    <cfRule type="containsText" dxfId="2425" priority="2657" operator="containsText" text="【譲渡済】">
      <formula>NOT(ISERROR(SEARCH("【譲渡済】",BD362)))</formula>
    </cfRule>
    <cfRule type="containsText" dxfId="2424" priority="2658" operator="containsText" text="【支払済】">
      <formula>NOT(ISERROR(SEARCH("【支払済】",BD362)))</formula>
    </cfRule>
  </conditionalFormatting>
  <conditionalFormatting sqref="AE362 AH362">
    <cfRule type="cellIs" dxfId="2423" priority="2653" operator="equal">
      <formula>0</formula>
    </cfRule>
    <cfRule type="containsText" dxfId="2422" priority="2654" operator="containsText" text="””">
      <formula>NOT(ISERROR(SEARCH("""""",AE362)))</formula>
    </cfRule>
    <cfRule type="cellIs" dxfId="2421" priority="2655" operator="lessThan">
      <formula>42583</formula>
    </cfRule>
  </conditionalFormatting>
  <conditionalFormatting sqref="BC362">
    <cfRule type="containsText" dxfId="2420" priority="2652" operator="containsText" text="賃借中">
      <formula>NOT(ISERROR(SEARCH("賃借中",BC362)))</formula>
    </cfRule>
  </conditionalFormatting>
  <conditionalFormatting sqref="BC362">
    <cfRule type="cellIs" dxfId="2419" priority="2651" operator="equal">
      <formula>0</formula>
    </cfRule>
  </conditionalFormatting>
  <conditionalFormatting sqref="Y362 AB362:AB368">
    <cfRule type="containsText" dxfId="2418" priority="2649" operator="containsText" text="賃借中">
      <formula>NOT(ISERROR(SEARCH("賃借中",Y362)))</formula>
    </cfRule>
    <cfRule type="containsText" dxfId="2417" priority="2650" operator="containsText" text="保有中">
      <formula>NOT(ISERROR(SEARCH("保有中",Y362)))</formula>
    </cfRule>
  </conditionalFormatting>
  <conditionalFormatting sqref="AC362">
    <cfRule type="containsText" dxfId="2416" priority="2645" operator="containsText" text="申込取消">
      <formula>NOT(ISERROR(SEARCH("申込取消",AC362)))</formula>
    </cfRule>
    <cfRule type="containsText" dxfId="2415" priority="2646" operator="containsText" text="接続契約解除">
      <formula>NOT(ISERROR(SEARCH("接続契約解除",AC362)))</formula>
    </cfRule>
    <cfRule type="containsText" dxfId="2414" priority="2647" operator="containsText" text="【譲渡済】">
      <formula>NOT(ISERROR(SEARCH("【譲渡済】",AC362)))</formula>
    </cfRule>
    <cfRule type="containsText" dxfId="2413" priority="2648" operator="containsText" text="【支払済】">
      <formula>NOT(ISERROR(SEARCH("【支払済】",AC362)))</formula>
    </cfRule>
  </conditionalFormatting>
  <conditionalFormatting sqref="AM361">
    <cfRule type="cellIs" dxfId="2412" priority="2642" operator="greaterThan">
      <formula>0</formula>
    </cfRule>
  </conditionalFormatting>
  <conditionalFormatting sqref="AM361">
    <cfRule type="cellIs" dxfId="2411" priority="2641" operator="greaterThan">
      <formula>0</formula>
    </cfRule>
  </conditionalFormatting>
  <conditionalFormatting sqref="W361:X361">
    <cfRule type="cellIs" dxfId="2410" priority="2640" operator="lessThan">
      <formula>5000001</formula>
    </cfRule>
  </conditionalFormatting>
  <conditionalFormatting sqref="BC361">
    <cfRule type="containsText" dxfId="2409" priority="2639" operator="containsText" text="保有中">
      <formula>NOT(ISERROR(SEARCH("保有中",BC361)))</formula>
    </cfRule>
  </conditionalFormatting>
  <conditionalFormatting sqref="AN361">
    <cfRule type="cellIs" dxfId="2408" priority="2638" operator="greaterThan">
      <formula>0</formula>
    </cfRule>
  </conditionalFormatting>
  <conditionalFormatting sqref="BD361">
    <cfRule type="cellIs" dxfId="2407" priority="2623" operator="equal">
      <formula>0</formula>
    </cfRule>
    <cfRule type="containsText" dxfId="2406" priority="2635" operator="containsText" text="接続契約解除">
      <formula>NOT(ISERROR(SEARCH("接続契約解除",BD361)))</formula>
    </cfRule>
    <cfRule type="containsText" dxfId="2405" priority="2636" operator="containsText" text="【譲渡済】">
      <formula>NOT(ISERROR(SEARCH("【譲渡済】",BD361)))</formula>
    </cfRule>
    <cfRule type="containsText" dxfId="2404" priority="2637" operator="containsText" text="【支払済】">
      <formula>NOT(ISERROR(SEARCH("【支払済】",BD361)))</formula>
    </cfRule>
  </conditionalFormatting>
  <conditionalFormatting sqref="AH361 AE361">
    <cfRule type="cellIs" dxfId="2403" priority="2632" operator="equal">
      <formula>0</formula>
    </cfRule>
    <cfRule type="containsText" dxfId="2402" priority="2633" operator="containsText" text="””">
      <formula>NOT(ISERROR(SEARCH("""""",AE361)))</formula>
    </cfRule>
    <cfRule type="cellIs" dxfId="2401" priority="2634" operator="lessThan">
      <formula>42583</formula>
    </cfRule>
  </conditionalFormatting>
  <conditionalFormatting sqref="BC361">
    <cfRule type="containsText" dxfId="2400" priority="2631" operator="containsText" text="賃借中">
      <formula>NOT(ISERROR(SEARCH("賃借中",BC361)))</formula>
    </cfRule>
  </conditionalFormatting>
  <conditionalFormatting sqref="BC361">
    <cfRule type="cellIs" dxfId="2399" priority="2630" operator="equal">
      <formula>0</formula>
    </cfRule>
  </conditionalFormatting>
  <conditionalFormatting sqref="Y361 AB361">
    <cfRule type="containsText" dxfId="2398" priority="2628" operator="containsText" text="賃借中">
      <formula>NOT(ISERROR(SEARCH("賃借中",Y361)))</formula>
    </cfRule>
    <cfRule type="containsText" dxfId="2397" priority="2629" operator="containsText" text="保有中">
      <formula>NOT(ISERROR(SEARCH("保有中",Y361)))</formula>
    </cfRule>
  </conditionalFormatting>
  <conditionalFormatting sqref="AC361">
    <cfRule type="containsText" dxfId="2396" priority="2624" operator="containsText" text="申込取消">
      <formula>NOT(ISERROR(SEARCH("申込取消",AC361)))</formula>
    </cfRule>
    <cfRule type="containsText" dxfId="2395" priority="2625" operator="containsText" text="接続契約解除">
      <formula>NOT(ISERROR(SEARCH("接続契約解除",AC361)))</formula>
    </cfRule>
    <cfRule type="containsText" dxfId="2394" priority="2626" operator="containsText" text="【譲渡済】">
      <formula>NOT(ISERROR(SEARCH("【譲渡済】",AC361)))</formula>
    </cfRule>
    <cfRule type="containsText" dxfId="2393" priority="2627" operator="containsText" text="【支払済】">
      <formula>NOT(ISERROR(SEARCH("【支払済】",AC361)))</formula>
    </cfRule>
  </conditionalFormatting>
  <conditionalFormatting sqref="AM360">
    <cfRule type="cellIs" dxfId="2392" priority="2621" operator="greaterThan">
      <formula>0</formula>
    </cfRule>
  </conditionalFormatting>
  <conditionalFormatting sqref="AM360">
    <cfRule type="cellIs" dxfId="2391" priority="2620" operator="greaterThan">
      <formula>0</formula>
    </cfRule>
  </conditionalFormatting>
  <conditionalFormatting sqref="W360:X360">
    <cfRule type="cellIs" dxfId="2390" priority="2619" operator="lessThan">
      <formula>5000001</formula>
    </cfRule>
  </conditionalFormatting>
  <conditionalFormatting sqref="BC360">
    <cfRule type="containsText" dxfId="2389" priority="2618" operator="containsText" text="保有中">
      <formula>NOT(ISERROR(SEARCH("保有中",BC360)))</formula>
    </cfRule>
  </conditionalFormatting>
  <conditionalFormatting sqref="AN360">
    <cfRule type="cellIs" dxfId="2388" priority="2617" operator="greaterThan">
      <formula>0</formula>
    </cfRule>
  </conditionalFormatting>
  <conditionalFormatting sqref="BD360">
    <cfRule type="cellIs" dxfId="2387" priority="2602" operator="equal">
      <formula>0</formula>
    </cfRule>
    <cfRule type="containsText" dxfId="2386" priority="2614" operator="containsText" text="接続契約解除">
      <formula>NOT(ISERROR(SEARCH("接続契約解除",BD360)))</formula>
    </cfRule>
    <cfRule type="containsText" dxfId="2385" priority="2615" operator="containsText" text="【譲渡済】">
      <formula>NOT(ISERROR(SEARCH("【譲渡済】",BD360)))</formula>
    </cfRule>
    <cfRule type="containsText" dxfId="2384" priority="2616" operator="containsText" text="【支払済】">
      <formula>NOT(ISERROR(SEARCH("【支払済】",BD360)))</formula>
    </cfRule>
  </conditionalFormatting>
  <conditionalFormatting sqref="AH360 AE360">
    <cfRule type="cellIs" dxfId="2383" priority="2611" operator="equal">
      <formula>0</formula>
    </cfRule>
    <cfRule type="containsText" dxfId="2382" priority="2612" operator="containsText" text="””">
      <formula>NOT(ISERROR(SEARCH("""""",AE360)))</formula>
    </cfRule>
    <cfRule type="cellIs" dxfId="2381" priority="2613" operator="lessThan">
      <formula>42583</formula>
    </cfRule>
  </conditionalFormatting>
  <conditionalFormatting sqref="BC360">
    <cfRule type="containsText" dxfId="2380" priority="2610" operator="containsText" text="賃借中">
      <formula>NOT(ISERROR(SEARCH("賃借中",BC360)))</formula>
    </cfRule>
  </conditionalFormatting>
  <conditionalFormatting sqref="BC360">
    <cfRule type="cellIs" dxfId="2379" priority="2609" operator="equal">
      <formula>0</formula>
    </cfRule>
  </conditionalFormatting>
  <conditionalFormatting sqref="Y360:AB360 Z361:AA368">
    <cfRule type="containsText" dxfId="2378" priority="2607" operator="containsText" text="賃借中">
      <formula>NOT(ISERROR(SEARCH("賃借中",Y360)))</formula>
    </cfRule>
    <cfRule type="containsText" dxfId="2377" priority="2608" operator="containsText" text="保有中">
      <formula>NOT(ISERROR(SEARCH("保有中",Y360)))</formula>
    </cfRule>
  </conditionalFormatting>
  <conditionalFormatting sqref="AC360">
    <cfRule type="containsText" dxfId="2376" priority="2603" operator="containsText" text="申込取消">
      <formula>NOT(ISERROR(SEARCH("申込取消",AC360)))</formula>
    </cfRule>
    <cfRule type="containsText" dxfId="2375" priority="2604" operator="containsText" text="接続契約解除">
      <formula>NOT(ISERROR(SEARCH("接続契約解除",AC360)))</formula>
    </cfRule>
    <cfRule type="containsText" dxfId="2374" priority="2605" operator="containsText" text="【譲渡済】">
      <formula>NOT(ISERROR(SEARCH("【譲渡済】",AC360)))</formula>
    </cfRule>
    <cfRule type="containsText" dxfId="2373" priority="2606" operator="containsText" text="【支払済】">
      <formula>NOT(ISERROR(SEARCH("【支払済】",AC360)))</formula>
    </cfRule>
  </conditionalFormatting>
  <conditionalFormatting sqref="AM359">
    <cfRule type="cellIs" dxfId="2372" priority="2600" operator="greaterThan">
      <formula>0</formula>
    </cfRule>
  </conditionalFormatting>
  <conditionalFormatting sqref="AM359">
    <cfRule type="cellIs" dxfId="2371" priority="2599" operator="greaterThan">
      <formula>0</formula>
    </cfRule>
  </conditionalFormatting>
  <conditionalFormatting sqref="W359:X359">
    <cfRule type="cellIs" dxfId="2370" priority="2598" operator="lessThan">
      <formula>5000001</formula>
    </cfRule>
  </conditionalFormatting>
  <conditionalFormatting sqref="BC359">
    <cfRule type="containsText" dxfId="2369" priority="2597" operator="containsText" text="保有中">
      <formula>NOT(ISERROR(SEARCH("保有中",BC359)))</formula>
    </cfRule>
  </conditionalFormatting>
  <conditionalFormatting sqref="AN359">
    <cfRule type="cellIs" dxfId="2368" priority="2596" operator="greaterThan">
      <formula>0</formula>
    </cfRule>
  </conditionalFormatting>
  <conditionalFormatting sqref="BD359">
    <cfRule type="cellIs" dxfId="2367" priority="2581" operator="equal">
      <formula>0</formula>
    </cfRule>
    <cfRule type="containsText" dxfId="2366" priority="2593" operator="containsText" text="接続契約解除">
      <formula>NOT(ISERROR(SEARCH("接続契約解除",BD359)))</formula>
    </cfRule>
    <cfRule type="containsText" dxfId="2365" priority="2594" operator="containsText" text="【譲渡済】">
      <formula>NOT(ISERROR(SEARCH("【譲渡済】",BD359)))</formula>
    </cfRule>
    <cfRule type="containsText" dxfId="2364" priority="2595" operator="containsText" text="【支払済】">
      <formula>NOT(ISERROR(SEARCH("【支払済】",BD359)))</formula>
    </cfRule>
  </conditionalFormatting>
  <conditionalFormatting sqref="AH359 AE359">
    <cfRule type="cellIs" dxfId="2363" priority="2590" operator="equal">
      <formula>0</formula>
    </cfRule>
    <cfRule type="containsText" dxfId="2362" priority="2591" operator="containsText" text="””">
      <formula>NOT(ISERROR(SEARCH("""""",AE359)))</formula>
    </cfRule>
    <cfRule type="cellIs" dxfId="2361" priority="2592" operator="lessThan">
      <formula>42583</formula>
    </cfRule>
  </conditionalFormatting>
  <conditionalFormatting sqref="BC359">
    <cfRule type="containsText" dxfId="2360" priority="2589" operator="containsText" text="賃借中">
      <formula>NOT(ISERROR(SEARCH("賃借中",BC359)))</formula>
    </cfRule>
  </conditionalFormatting>
  <conditionalFormatting sqref="BC359">
    <cfRule type="cellIs" dxfId="2359" priority="2588" operator="equal">
      <formula>0</formula>
    </cfRule>
  </conditionalFormatting>
  <conditionalFormatting sqref="Y359">
    <cfRule type="containsText" dxfId="2358" priority="2586" operator="containsText" text="賃借中">
      <formula>NOT(ISERROR(SEARCH("賃借中",Y359)))</formula>
    </cfRule>
    <cfRule type="containsText" dxfId="2357" priority="2587" operator="containsText" text="保有中">
      <formula>NOT(ISERROR(SEARCH("保有中",Y359)))</formula>
    </cfRule>
  </conditionalFormatting>
  <conditionalFormatting sqref="AC359">
    <cfRule type="containsText" dxfId="2356" priority="2582" operator="containsText" text="申込取消">
      <formula>NOT(ISERROR(SEARCH("申込取消",AC359)))</formula>
    </cfRule>
    <cfRule type="containsText" dxfId="2355" priority="2583" operator="containsText" text="接続契約解除">
      <formula>NOT(ISERROR(SEARCH("接続契約解除",AC359)))</formula>
    </cfRule>
    <cfRule type="containsText" dxfId="2354" priority="2584" operator="containsText" text="【譲渡済】">
      <formula>NOT(ISERROR(SEARCH("【譲渡済】",AC359)))</formula>
    </cfRule>
    <cfRule type="containsText" dxfId="2353" priority="2585" operator="containsText" text="【支払済】">
      <formula>NOT(ISERROR(SEARCH("【支払済】",AC359)))</formula>
    </cfRule>
  </conditionalFormatting>
  <conditionalFormatting sqref="AM358">
    <cfRule type="cellIs" dxfId="2352" priority="2579" operator="greaterThan">
      <formula>0</formula>
    </cfRule>
  </conditionalFormatting>
  <conditionalFormatting sqref="AM358">
    <cfRule type="cellIs" dxfId="2351" priority="2578" operator="greaterThan">
      <formula>0</formula>
    </cfRule>
  </conditionalFormatting>
  <conditionalFormatting sqref="W358:X358">
    <cfRule type="cellIs" dxfId="2350" priority="2577" operator="lessThan">
      <formula>5000001</formula>
    </cfRule>
  </conditionalFormatting>
  <conditionalFormatting sqref="BC358">
    <cfRule type="containsText" dxfId="2349" priority="2576" operator="containsText" text="保有中">
      <formula>NOT(ISERROR(SEARCH("保有中",BC358)))</formula>
    </cfRule>
  </conditionalFormatting>
  <conditionalFormatting sqref="AN358">
    <cfRule type="cellIs" dxfId="2348" priority="2575" operator="greaterThan">
      <formula>0</formula>
    </cfRule>
  </conditionalFormatting>
  <conditionalFormatting sqref="BD358">
    <cfRule type="cellIs" dxfId="2347" priority="2560" operator="equal">
      <formula>0</formula>
    </cfRule>
    <cfRule type="containsText" dxfId="2346" priority="2572" operator="containsText" text="接続契約解除">
      <formula>NOT(ISERROR(SEARCH("接続契約解除",BD358)))</formula>
    </cfRule>
    <cfRule type="containsText" dxfId="2345" priority="2573" operator="containsText" text="【譲渡済】">
      <formula>NOT(ISERROR(SEARCH("【譲渡済】",BD358)))</formula>
    </cfRule>
    <cfRule type="containsText" dxfId="2344" priority="2574" operator="containsText" text="【支払済】">
      <formula>NOT(ISERROR(SEARCH("【支払済】",BD358)))</formula>
    </cfRule>
  </conditionalFormatting>
  <conditionalFormatting sqref="AH358 AE358">
    <cfRule type="cellIs" dxfId="2343" priority="2569" operator="equal">
      <formula>0</formula>
    </cfRule>
    <cfRule type="containsText" dxfId="2342" priority="2570" operator="containsText" text="””">
      <formula>NOT(ISERROR(SEARCH("""""",AE358)))</formula>
    </cfRule>
    <cfRule type="cellIs" dxfId="2341" priority="2571" operator="lessThan">
      <formula>42583</formula>
    </cfRule>
  </conditionalFormatting>
  <conditionalFormatting sqref="BC358">
    <cfRule type="containsText" dxfId="2340" priority="2568" operator="containsText" text="賃借中">
      <formula>NOT(ISERROR(SEARCH("賃借中",BC358)))</formula>
    </cfRule>
  </conditionalFormatting>
  <conditionalFormatting sqref="BC358">
    <cfRule type="cellIs" dxfId="2339" priority="2567" operator="equal">
      <formula>0</formula>
    </cfRule>
  </conditionalFormatting>
  <conditionalFormatting sqref="Y358">
    <cfRule type="containsText" dxfId="2338" priority="2565" operator="containsText" text="賃借中">
      <formula>NOT(ISERROR(SEARCH("賃借中",Y358)))</formula>
    </cfRule>
    <cfRule type="containsText" dxfId="2337" priority="2566" operator="containsText" text="保有中">
      <formula>NOT(ISERROR(SEARCH("保有中",Y358)))</formula>
    </cfRule>
  </conditionalFormatting>
  <conditionalFormatting sqref="AC358">
    <cfRule type="containsText" dxfId="2336" priority="2561" operator="containsText" text="申込取消">
      <formula>NOT(ISERROR(SEARCH("申込取消",AC358)))</formula>
    </cfRule>
    <cfRule type="containsText" dxfId="2335" priority="2562" operator="containsText" text="接続契約解除">
      <formula>NOT(ISERROR(SEARCH("接続契約解除",AC358)))</formula>
    </cfRule>
    <cfRule type="containsText" dxfId="2334" priority="2563" operator="containsText" text="【譲渡済】">
      <formula>NOT(ISERROR(SEARCH("【譲渡済】",AC358)))</formula>
    </cfRule>
    <cfRule type="containsText" dxfId="2333" priority="2564" operator="containsText" text="【支払済】">
      <formula>NOT(ISERROR(SEARCH("【支払済】",AC358)))</formula>
    </cfRule>
  </conditionalFormatting>
  <conditionalFormatting sqref="AM357">
    <cfRule type="cellIs" dxfId="2332" priority="2558" operator="greaterThan">
      <formula>0</formula>
    </cfRule>
  </conditionalFormatting>
  <conditionalFormatting sqref="AM357">
    <cfRule type="cellIs" dxfId="2331" priority="2557" operator="greaterThan">
      <formula>0</formula>
    </cfRule>
  </conditionalFormatting>
  <conditionalFormatting sqref="W357">
    <cfRule type="cellIs" dxfId="2330" priority="2556" operator="lessThan">
      <formula>5000001</formula>
    </cfRule>
  </conditionalFormatting>
  <conditionalFormatting sqref="AN357">
    <cfRule type="cellIs" dxfId="2329" priority="2555" operator="greaterThan">
      <formula>0</formula>
    </cfRule>
  </conditionalFormatting>
  <conditionalFormatting sqref="BD357">
    <cfRule type="cellIs" dxfId="2328" priority="2539" operator="equal">
      <formula>0</formula>
    </cfRule>
    <cfRule type="containsText" dxfId="2327" priority="2552" operator="containsText" text="接続契約解除">
      <formula>NOT(ISERROR(SEARCH("接続契約解除",BD357)))</formula>
    </cfRule>
    <cfRule type="containsText" dxfId="2326" priority="2553" operator="containsText" text="【譲渡済】">
      <formula>NOT(ISERROR(SEARCH("【譲渡済】",BD357)))</formula>
    </cfRule>
    <cfRule type="containsText" dxfId="2325" priority="2554" operator="containsText" text="【支払済】">
      <formula>NOT(ISERROR(SEARCH("【支払済】",BD357)))</formula>
    </cfRule>
  </conditionalFormatting>
  <conditionalFormatting sqref="AE357 AH357">
    <cfRule type="cellIs" dxfId="2324" priority="2549" operator="equal">
      <formula>0</formula>
    </cfRule>
    <cfRule type="containsText" dxfId="2323" priority="2550" operator="containsText" text="””">
      <formula>NOT(ISERROR(SEARCH("""""",AE357)))</formula>
    </cfRule>
    <cfRule type="cellIs" dxfId="2322" priority="2551" operator="lessThan">
      <formula>42583</formula>
    </cfRule>
  </conditionalFormatting>
  <conditionalFormatting sqref="BC357">
    <cfRule type="containsText" dxfId="2321" priority="2548" operator="containsText" text="保有中">
      <formula>NOT(ISERROR(SEARCH("保有中",BC357)))</formula>
    </cfRule>
  </conditionalFormatting>
  <conditionalFormatting sqref="BC357">
    <cfRule type="containsText" dxfId="2320" priority="2547" operator="containsText" text="賃借中">
      <formula>NOT(ISERROR(SEARCH("賃借中",BC357)))</formula>
    </cfRule>
  </conditionalFormatting>
  <conditionalFormatting sqref="BC357">
    <cfRule type="cellIs" dxfId="2319" priority="2546" operator="equal">
      <formula>0</formula>
    </cfRule>
  </conditionalFormatting>
  <conditionalFormatting sqref="Y357">
    <cfRule type="containsText" dxfId="2318" priority="2544" operator="containsText" text="賃借中">
      <formula>NOT(ISERROR(SEARCH("賃借中",Y357)))</formula>
    </cfRule>
    <cfRule type="containsText" dxfId="2317" priority="2545" operator="containsText" text="保有中">
      <formula>NOT(ISERROR(SEARCH("保有中",Y357)))</formula>
    </cfRule>
  </conditionalFormatting>
  <conditionalFormatting sqref="AC357">
    <cfRule type="containsText" dxfId="2316" priority="2540" operator="containsText" text="申込取消">
      <formula>NOT(ISERROR(SEARCH("申込取消",AC357)))</formula>
    </cfRule>
    <cfRule type="containsText" dxfId="2315" priority="2541" operator="containsText" text="接続契約解除">
      <formula>NOT(ISERROR(SEARCH("接続契約解除",AC357)))</formula>
    </cfRule>
    <cfRule type="containsText" dxfId="2314" priority="2542" operator="containsText" text="【譲渡済】">
      <formula>NOT(ISERROR(SEARCH("【譲渡済】",AC357)))</formula>
    </cfRule>
    <cfRule type="containsText" dxfId="2313" priority="2543" operator="containsText" text="【支払済】">
      <formula>NOT(ISERROR(SEARCH("【支払済】",AC357)))</formula>
    </cfRule>
  </conditionalFormatting>
  <conditionalFormatting sqref="X357">
    <cfRule type="cellIs" dxfId="2312" priority="2537" operator="lessThan">
      <formula>5000001</formula>
    </cfRule>
  </conditionalFormatting>
  <conditionalFormatting sqref="AM356">
    <cfRule type="cellIs" dxfId="2311" priority="2536" operator="greaterThan">
      <formula>0</formula>
    </cfRule>
  </conditionalFormatting>
  <conditionalFormatting sqref="W356:X356">
    <cfRule type="cellIs" dxfId="2310" priority="2535" operator="lessThan">
      <formula>5000001</formula>
    </cfRule>
  </conditionalFormatting>
  <conditionalFormatting sqref="AN356">
    <cfRule type="cellIs" dxfId="2309" priority="2534" operator="greaterThan">
      <formula>0</formula>
    </cfRule>
  </conditionalFormatting>
  <conditionalFormatting sqref="BD356">
    <cfRule type="cellIs" dxfId="2308" priority="2518" operator="equal">
      <formula>0</formula>
    </cfRule>
    <cfRule type="containsText" dxfId="2307" priority="2531" operator="containsText" text="接続契約解除">
      <formula>NOT(ISERROR(SEARCH("接続契約解除",BD356)))</formula>
    </cfRule>
    <cfRule type="containsText" dxfId="2306" priority="2532" operator="containsText" text="【譲渡済】">
      <formula>NOT(ISERROR(SEARCH("【譲渡済】",BD356)))</formula>
    </cfRule>
    <cfRule type="containsText" dxfId="2305" priority="2533" operator="containsText" text="【支払済】">
      <formula>NOT(ISERROR(SEARCH("【支払済】",BD356)))</formula>
    </cfRule>
  </conditionalFormatting>
  <conditionalFormatting sqref="AH356 AE356">
    <cfRule type="cellIs" dxfId="2304" priority="2528" operator="equal">
      <formula>0</formula>
    </cfRule>
    <cfRule type="containsText" dxfId="2303" priority="2529" operator="containsText" text="””">
      <formula>NOT(ISERROR(SEARCH("""""",AE356)))</formula>
    </cfRule>
    <cfRule type="cellIs" dxfId="2302" priority="2530" operator="lessThan">
      <formula>42583</formula>
    </cfRule>
  </conditionalFormatting>
  <conditionalFormatting sqref="BC356">
    <cfRule type="containsText" dxfId="2301" priority="2527" operator="containsText" text="保有中">
      <formula>NOT(ISERROR(SEARCH("保有中",BC356)))</formula>
    </cfRule>
  </conditionalFormatting>
  <conditionalFormatting sqref="BC356">
    <cfRule type="containsText" dxfId="2300" priority="2526" operator="containsText" text="賃借中">
      <formula>NOT(ISERROR(SEARCH("賃借中",BC356)))</formula>
    </cfRule>
  </conditionalFormatting>
  <conditionalFormatting sqref="BC356">
    <cfRule type="cellIs" dxfId="2299" priority="2525" operator="equal">
      <formula>0</formula>
    </cfRule>
  </conditionalFormatting>
  <conditionalFormatting sqref="Y356">
    <cfRule type="containsText" dxfId="2298" priority="2523" operator="containsText" text="賃借中">
      <formula>NOT(ISERROR(SEARCH("賃借中",Y356)))</formula>
    </cfRule>
    <cfRule type="containsText" dxfId="2297" priority="2524" operator="containsText" text="保有中">
      <formula>NOT(ISERROR(SEARCH("保有中",Y356)))</formula>
    </cfRule>
  </conditionalFormatting>
  <conditionalFormatting sqref="AC356">
    <cfRule type="containsText" dxfId="2296" priority="2519" operator="containsText" text="申込取消">
      <formula>NOT(ISERROR(SEARCH("申込取消",AC356)))</formula>
    </cfRule>
    <cfRule type="containsText" dxfId="2295" priority="2520" operator="containsText" text="接続契約解除">
      <formula>NOT(ISERROR(SEARCH("接続契約解除",AC356)))</formula>
    </cfRule>
    <cfRule type="containsText" dxfId="2294" priority="2521" operator="containsText" text="【譲渡済】">
      <formula>NOT(ISERROR(SEARCH("【譲渡済】",AC356)))</formula>
    </cfRule>
    <cfRule type="containsText" dxfId="2293" priority="2522" operator="containsText" text="【支払済】">
      <formula>NOT(ISERROR(SEARCH("【支払済】",AC356)))</formula>
    </cfRule>
  </conditionalFormatting>
  <conditionalFormatting sqref="AM355">
    <cfRule type="cellIs" dxfId="2292" priority="2516" operator="greaterThan">
      <formula>0</formula>
    </cfRule>
  </conditionalFormatting>
  <conditionalFormatting sqref="W355:X355">
    <cfRule type="cellIs" dxfId="2291" priority="2515" operator="lessThan">
      <formula>5000001</formula>
    </cfRule>
  </conditionalFormatting>
  <conditionalFormatting sqref="AN355">
    <cfRule type="cellIs" dxfId="2290" priority="2514" operator="greaterThan">
      <formula>0</formula>
    </cfRule>
  </conditionalFormatting>
  <conditionalFormatting sqref="BD355">
    <cfRule type="cellIs" dxfId="2289" priority="2502" operator="equal">
      <formula>0</formula>
    </cfRule>
    <cfRule type="containsText" dxfId="2288" priority="2511" operator="containsText" text="接続契約解除">
      <formula>NOT(ISERROR(SEARCH("接続契約解除",BD355)))</formula>
    </cfRule>
    <cfRule type="containsText" dxfId="2287" priority="2512" operator="containsText" text="【譲渡済】">
      <formula>NOT(ISERROR(SEARCH("【譲渡済】",BD355)))</formula>
    </cfRule>
    <cfRule type="containsText" dxfId="2286" priority="2513" operator="containsText" text="【支払済】">
      <formula>NOT(ISERROR(SEARCH("【支払済】",BD355)))</formula>
    </cfRule>
  </conditionalFormatting>
  <conditionalFormatting sqref="AH355 AE355">
    <cfRule type="cellIs" dxfId="2285" priority="2508" operator="equal">
      <formula>0</formula>
    </cfRule>
    <cfRule type="containsText" dxfId="2284" priority="2509" operator="containsText" text="””">
      <formula>NOT(ISERROR(SEARCH("""""",AE355)))</formula>
    </cfRule>
    <cfRule type="cellIs" dxfId="2283" priority="2510" operator="lessThan">
      <formula>42583</formula>
    </cfRule>
  </conditionalFormatting>
  <conditionalFormatting sqref="BC355">
    <cfRule type="containsText" dxfId="2282" priority="2507" operator="containsText" text="保有中">
      <formula>NOT(ISERROR(SEARCH("保有中",BC355)))</formula>
    </cfRule>
  </conditionalFormatting>
  <conditionalFormatting sqref="BC355">
    <cfRule type="containsText" dxfId="2281" priority="2506" operator="containsText" text="賃借中">
      <formula>NOT(ISERROR(SEARCH("賃借中",BC355)))</formula>
    </cfRule>
  </conditionalFormatting>
  <conditionalFormatting sqref="BC355">
    <cfRule type="cellIs" dxfId="2280" priority="2505" operator="equal">
      <formula>0</formula>
    </cfRule>
  </conditionalFormatting>
  <conditionalFormatting sqref="Y355">
    <cfRule type="containsText" dxfId="2279" priority="2503" operator="containsText" text="賃借中">
      <formula>NOT(ISERROR(SEARCH("賃借中",Y355)))</formula>
    </cfRule>
    <cfRule type="containsText" dxfId="2278" priority="2504" operator="containsText" text="保有中">
      <formula>NOT(ISERROR(SEARCH("保有中",Y355)))</formula>
    </cfRule>
  </conditionalFormatting>
  <conditionalFormatting sqref="AC355">
    <cfRule type="containsText" dxfId="2277" priority="2497" operator="containsText" text="申込取消">
      <formula>NOT(ISERROR(SEARCH("申込取消",AC355)))</formula>
    </cfRule>
    <cfRule type="containsText" dxfId="2276" priority="2498" operator="containsText" text="接続契約解除">
      <formula>NOT(ISERROR(SEARCH("接続契約解除",AC355)))</formula>
    </cfRule>
    <cfRule type="containsText" dxfId="2275" priority="2499" operator="containsText" text="【譲渡済】">
      <formula>NOT(ISERROR(SEARCH("【譲渡済】",AC355)))</formula>
    </cfRule>
    <cfRule type="containsText" dxfId="2274" priority="2500" operator="containsText" text="【支払済】">
      <formula>NOT(ISERROR(SEARCH("【支払済】",AC355)))</formula>
    </cfRule>
  </conditionalFormatting>
  <conditionalFormatting sqref="AM354">
    <cfRule type="cellIs" dxfId="2273" priority="2496" operator="greaterThan">
      <formula>0</formula>
    </cfRule>
  </conditionalFormatting>
  <conditionalFormatting sqref="W354:X354">
    <cfRule type="cellIs" dxfId="2272" priority="2495" operator="lessThan">
      <formula>5000001</formula>
    </cfRule>
  </conditionalFormatting>
  <conditionalFormatting sqref="BC354">
    <cfRule type="containsText" dxfId="2271" priority="2494" operator="containsText" text="保有中">
      <formula>NOT(ISERROR(SEARCH("保有中",BC354)))</formula>
    </cfRule>
  </conditionalFormatting>
  <conditionalFormatting sqref="AN354">
    <cfRule type="cellIs" dxfId="2270" priority="2493" operator="greaterThan">
      <formula>0</formula>
    </cfRule>
  </conditionalFormatting>
  <conditionalFormatting sqref="BD354">
    <cfRule type="cellIs" dxfId="2269" priority="2482" operator="equal">
      <formula>0</formula>
    </cfRule>
    <cfRule type="containsText" dxfId="2268" priority="2490" operator="containsText" text="接続契約解除">
      <formula>NOT(ISERROR(SEARCH("接続契約解除",BD354)))</formula>
    </cfRule>
    <cfRule type="containsText" dxfId="2267" priority="2491" operator="containsText" text="【譲渡済】">
      <formula>NOT(ISERROR(SEARCH("【譲渡済】",BD354)))</formula>
    </cfRule>
    <cfRule type="containsText" dxfId="2266" priority="2492" operator="containsText" text="【支払済】">
      <formula>NOT(ISERROR(SEARCH("【支払済】",BD354)))</formula>
    </cfRule>
  </conditionalFormatting>
  <conditionalFormatting sqref="AH354 AE354">
    <cfRule type="cellIs" dxfId="2265" priority="2487" operator="equal">
      <formula>0</formula>
    </cfRule>
    <cfRule type="containsText" dxfId="2264" priority="2488" operator="containsText" text="””">
      <formula>NOT(ISERROR(SEARCH("""""",AE354)))</formula>
    </cfRule>
    <cfRule type="cellIs" dxfId="2263" priority="2489" operator="lessThan">
      <formula>42583</formula>
    </cfRule>
  </conditionalFormatting>
  <conditionalFormatting sqref="BC354">
    <cfRule type="containsText" dxfId="2262" priority="2486" operator="containsText" text="賃借中">
      <formula>NOT(ISERROR(SEARCH("賃借中",BC354)))</formula>
    </cfRule>
  </conditionalFormatting>
  <conditionalFormatting sqref="BC354">
    <cfRule type="cellIs" dxfId="2261" priority="2485" operator="equal">
      <formula>0</formula>
    </cfRule>
  </conditionalFormatting>
  <conditionalFormatting sqref="Y354">
    <cfRule type="containsText" dxfId="2260" priority="2483" operator="containsText" text="賃借中">
      <formula>NOT(ISERROR(SEARCH("賃借中",Y354)))</formula>
    </cfRule>
    <cfRule type="containsText" dxfId="2259" priority="2484" operator="containsText" text="保有中">
      <formula>NOT(ISERROR(SEARCH("保有中",Y354)))</formula>
    </cfRule>
  </conditionalFormatting>
  <conditionalFormatting sqref="AC354">
    <cfRule type="containsText" dxfId="2258" priority="2478" operator="containsText" text="申込取消">
      <formula>NOT(ISERROR(SEARCH("申込取消",AC354)))</formula>
    </cfRule>
    <cfRule type="containsText" dxfId="2257" priority="2479" operator="containsText" text="接続契約解除">
      <formula>NOT(ISERROR(SEARCH("接続契約解除",AC354)))</formula>
    </cfRule>
    <cfRule type="containsText" dxfId="2256" priority="2480" operator="containsText" text="【譲渡済】">
      <formula>NOT(ISERROR(SEARCH("【譲渡済】",AC354)))</formula>
    </cfRule>
    <cfRule type="containsText" dxfId="2255" priority="2481" operator="containsText" text="【支払済】">
      <formula>NOT(ISERROR(SEARCH("【支払済】",AC354)))</formula>
    </cfRule>
  </conditionalFormatting>
  <conditionalFormatting sqref="AM353">
    <cfRule type="cellIs" dxfId="2254" priority="2476" operator="greaterThan">
      <formula>0</formula>
    </cfRule>
  </conditionalFormatting>
  <conditionalFormatting sqref="W353:X353">
    <cfRule type="cellIs" dxfId="2253" priority="2475" operator="lessThan">
      <formula>5000001</formula>
    </cfRule>
  </conditionalFormatting>
  <conditionalFormatting sqref="BC353">
    <cfRule type="containsText" dxfId="2252" priority="2474" operator="containsText" text="保有中">
      <formula>NOT(ISERROR(SEARCH("保有中",BC353)))</formula>
    </cfRule>
  </conditionalFormatting>
  <conditionalFormatting sqref="AN353">
    <cfRule type="cellIs" dxfId="2251" priority="2473" operator="greaterThan">
      <formula>0</formula>
    </cfRule>
  </conditionalFormatting>
  <conditionalFormatting sqref="BD353">
    <cfRule type="cellIs" dxfId="2250" priority="2462" operator="equal">
      <formula>0</formula>
    </cfRule>
    <cfRule type="containsText" dxfId="2249" priority="2470" operator="containsText" text="接続契約解除">
      <formula>NOT(ISERROR(SEARCH("接続契約解除",BD353)))</formula>
    </cfRule>
    <cfRule type="containsText" dxfId="2248" priority="2471" operator="containsText" text="【譲渡済】">
      <formula>NOT(ISERROR(SEARCH("【譲渡済】",BD353)))</formula>
    </cfRule>
    <cfRule type="containsText" dxfId="2247" priority="2472" operator="containsText" text="【支払済】">
      <formula>NOT(ISERROR(SEARCH("【支払済】",BD353)))</formula>
    </cfRule>
  </conditionalFormatting>
  <conditionalFormatting sqref="AE353 AH353">
    <cfRule type="cellIs" dxfId="2246" priority="2467" operator="equal">
      <formula>0</formula>
    </cfRule>
    <cfRule type="containsText" dxfId="2245" priority="2468" operator="containsText" text="””">
      <formula>NOT(ISERROR(SEARCH("""""",AE353)))</formula>
    </cfRule>
    <cfRule type="cellIs" dxfId="2244" priority="2469" operator="lessThan">
      <formula>42583</formula>
    </cfRule>
  </conditionalFormatting>
  <conditionalFormatting sqref="BC353">
    <cfRule type="containsText" dxfId="2243" priority="2466" operator="containsText" text="賃借中">
      <formula>NOT(ISERROR(SEARCH("賃借中",BC353)))</formula>
    </cfRule>
  </conditionalFormatting>
  <conditionalFormatting sqref="BC353">
    <cfRule type="cellIs" dxfId="2242" priority="2465" operator="equal">
      <formula>0</formula>
    </cfRule>
  </conditionalFormatting>
  <conditionalFormatting sqref="Y353">
    <cfRule type="containsText" dxfId="2241" priority="2463" operator="containsText" text="賃借中">
      <formula>NOT(ISERROR(SEARCH("賃借中",Y353)))</formula>
    </cfRule>
    <cfRule type="containsText" dxfId="2240" priority="2464" operator="containsText" text="保有中">
      <formula>NOT(ISERROR(SEARCH("保有中",Y353)))</formula>
    </cfRule>
  </conditionalFormatting>
  <conditionalFormatting sqref="AC353">
    <cfRule type="containsText" dxfId="2239" priority="2458" operator="containsText" text="申込取消">
      <formula>NOT(ISERROR(SEARCH("申込取消",AC353)))</formula>
    </cfRule>
    <cfRule type="containsText" dxfId="2238" priority="2459" operator="containsText" text="接続契約解除">
      <formula>NOT(ISERROR(SEARCH("接続契約解除",AC353)))</formula>
    </cfRule>
    <cfRule type="containsText" dxfId="2237" priority="2460" operator="containsText" text="【譲渡済】">
      <formula>NOT(ISERROR(SEARCH("【譲渡済】",AC353)))</formula>
    </cfRule>
    <cfRule type="containsText" dxfId="2236" priority="2461" operator="containsText" text="【支払済】">
      <formula>NOT(ISERROR(SEARCH("【支払済】",AC353)))</formula>
    </cfRule>
  </conditionalFormatting>
  <conditionalFormatting sqref="AM352">
    <cfRule type="cellIs" dxfId="2235" priority="2456" operator="greaterThan">
      <formula>0</formula>
    </cfRule>
  </conditionalFormatting>
  <conditionalFormatting sqref="W352:X352">
    <cfRule type="cellIs" dxfId="2234" priority="2455" operator="lessThan">
      <formula>5000001</formula>
    </cfRule>
  </conditionalFormatting>
  <conditionalFormatting sqref="BC352">
    <cfRule type="containsText" dxfId="2233" priority="2454" operator="containsText" text="保有中">
      <formula>NOT(ISERROR(SEARCH("保有中",BC352)))</formula>
    </cfRule>
  </conditionalFormatting>
  <conditionalFormatting sqref="AN352">
    <cfRule type="cellIs" dxfId="2232" priority="2453" operator="greaterThan">
      <formula>0</formula>
    </cfRule>
  </conditionalFormatting>
  <conditionalFormatting sqref="BD352">
    <cfRule type="cellIs" dxfId="2231" priority="2442" operator="equal">
      <formula>0</formula>
    </cfRule>
    <cfRule type="containsText" dxfId="2230" priority="2450" operator="containsText" text="接続契約解除">
      <formula>NOT(ISERROR(SEARCH("接続契約解除",BD352)))</formula>
    </cfRule>
    <cfRule type="containsText" dxfId="2229" priority="2451" operator="containsText" text="【譲渡済】">
      <formula>NOT(ISERROR(SEARCH("【譲渡済】",BD352)))</formula>
    </cfRule>
    <cfRule type="containsText" dxfId="2228" priority="2452" operator="containsText" text="【支払済】">
      <formula>NOT(ISERROR(SEARCH("【支払済】",BD352)))</formula>
    </cfRule>
  </conditionalFormatting>
  <conditionalFormatting sqref="AE352 AH352">
    <cfRule type="cellIs" dxfId="2227" priority="2447" operator="equal">
      <formula>0</formula>
    </cfRule>
    <cfRule type="containsText" dxfId="2226" priority="2448" operator="containsText" text="””">
      <formula>NOT(ISERROR(SEARCH("""""",AE352)))</formula>
    </cfRule>
    <cfRule type="cellIs" dxfId="2225" priority="2449" operator="lessThan">
      <formula>42583</formula>
    </cfRule>
  </conditionalFormatting>
  <conditionalFormatting sqref="BC352">
    <cfRule type="containsText" dxfId="2224" priority="2446" operator="containsText" text="賃借中">
      <formula>NOT(ISERROR(SEARCH("賃借中",BC352)))</formula>
    </cfRule>
  </conditionalFormatting>
  <conditionalFormatting sqref="BC352">
    <cfRule type="cellIs" dxfId="2223" priority="2445" operator="equal">
      <formula>0</formula>
    </cfRule>
  </conditionalFormatting>
  <conditionalFormatting sqref="Y352">
    <cfRule type="containsText" dxfId="2222" priority="2443" operator="containsText" text="賃借中">
      <formula>NOT(ISERROR(SEARCH("賃借中",Y352)))</formula>
    </cfRule>
    <cfRule type="containsText" dxfId="2221" priority="2444" operator="containsText" text="保有中">
      <formula>NOT(ISERROR(SEARCH("保有中",Y352)))</formula>
    </cfRule>
  </conditionalFormatting>
  <conditionalFormatting sqref="AC352">
    <cfRule type="containsText" dxfId="2220" priority="2437" operator="containsText" text="申込取消">
      <formula>NOT(ISERROR(SEARCH("申込取消",AC352)))</formula>
    </cfRule>
    <cfRule type="containsText" dxfId="2219" priority="2438" operator="containsText" text="接続契約解除">
      <formula>NOT(ISERROR(SEARCH("接続契約解除",AC352)))</formula>
    </cfRule>
    <cfRule type="containsText" dxfId="2218" priority="2439" operator="containsText" text="【譲渡済】">
      <formula>NOT(ISERROR(SEARCH("【譲渡済】",AC352)))</formula>
    </cfRule>
    <cfRule type="containsText" dxfId="2217" priority="2440" operator="containsText" text="【支払済】">
      <formula>NOT(ISERROR(SEARCH("【支払済】",AC352)))</formula>
    </cfRule>
  </conditionalFormatting>
  <conditionalFormatting sqref="AM351">
    <cfRule type="cellIs" dxfId="2216" priority="2436" operator="greaterThan">
      <formula>0</formula>
    </cfRule>
  </conditionalFormatting>
  <conditionalFormatting sqref="W351:X351">
    <cfRule type="cellIs" dxfId="2215" priority="2435" operator="lessThan">
      <formula>5000001</formula>
    </cfRule>
  </conditionalFormatting>
  <conditionalFormatting sqref="BC351">
    <cfRule type="containsText" dxfId="2214" priority="2434" operator="containsText" text="保有中">
      <formula>NOT(ISERROR(SEARCH("保有中",BC351)))</formula>
    </cfRule>
  </conditionalFormatting>
  <conditionalFormatting sqref="AN351">
    <cfRule type="cellIs" dxfId="2213" priority="2433" operator="greaterThan">
      <formula>0</formula>
    </cfRule>
  </conditionalFormatting>
  <conditionalFormatting sqref="BD351">
    <cfRule type="cellIs" dxfId="2212" priority="2418" operator="equal">
      <formula>0</formula>
    </cfRule>
    <cfRule type="containsText" dxfId="2211" priority="2430" operator="containsText" text="接続契約解除">
      <formula>NOT(ISERROR(SEARCH("接続契約解除",BD351)))</formula>
    </cfRule>
    <cfRule type="containsText" dxfId="2210" priority="2431" operator="containsText" text="【譲渡済】">
      <formula>NOT(ISERROR(SEARCH("【譲渡済】",BD351)))</formula>
    </cfRule>
    <cfRule type="containsText" dxfId="2209" priority="2432" operator="containsText" text="【支払済】">
      <formula>NOT(ISERROR(SEARCH("【支払済】",BD351)))</formula>
    </cfRule>
  </conditionalFormatting>
  <conditionalFormatting sqref="AE351 AH351">
    <cfRule type="cellIs" dxfId="2208" priority="2427" operator="equal">
      <formula>0</formula>
    </cfRule>
    <cfRule type="containsText" dxfId="2207" priority="2428" operator="containsText" text="””">
      <formula>NOT(ISERROR(SEARCH("""""",AE351)))</formula>
    </cfRule>
    <cfRule type="cellIs" dxfId="2206" priority="2429" operator="lessThan">
      <formula>42583</formula>
    </cfRule>
  </conditionalFormatting>
  <conditionalFormatting sqref="BC351">
    <cfRule type="containsText" dxfId="2205" priority="2426" operator="containsText" text="賃借中">
      <formula>NOT(ISERROR(SEARCH("賃借中",BC351)))</formula>
    </cfRule>
  </conditionalFormatting>
  <conditionalFormatting sqref="BC351">
    <cfRule type="cellIs" dxfId="2204" priority="2425" operator="equal">
      <formula>0</formula>
    </cfRule>
  </conditionalFormatting>
  <conditionalFormatting sqref="Y351">
    <cfRule type="containsText" dxfId="2203" priority="2423" operator="containsText" text="賃借中">
      <formula>NOT(ISERROR(SEARCH("賃借中",Y351)))</formula>
    </cfRule>
    <cfRule type="containsText" dxfId="2202" priority="2424" operator="containsText" text="保有中">
      <formula>NOT(ISERROR(SEARCH("保有中",Y351)))</formula>
    </cfRule>
  </conditionalFormatting>
  <conditionalFormatting sqref="AC351">
    <cfRule type="containsText" dxfId="2201" priority="2419" operator="containsText" text="申込取消">
      <formula>NOT(ISERROR(SEARCH("申込取消",AC351)))</formula>
    </cfRule>
    <cfRule type="containsText" dxfId="2200" priority="2420" operator="containsText" text="接続契約解除">
      <formula>NOT(ISERROR(SEARCH("接続契約解除",AC351)))</formula>
    </cfRule>
    <cfRule type="containsText" dxfId="2199" priority="2421" operator="containsText" text="【譲渡済】">
      <formula>NOT(ISERROR(SEARCH("【譲渡済】",AC351)))</formula>
    </cfRule>
    <cfRule type="containsText" dxfId="2198" priority="2422" operator="containsText" text="【支払済】">
      <formula>NOT(ISERROR(SEARCH("【支払済】",AC351)))</formula>
    </cfRule>
  </conditionalFormatting>
  <conditionalFormatting sqref="AM350">
    <cfRule type="cellIs" dxfId="2197" priority="2416" operator="greaterThan">
      <formula>0</formula>
    </cfRule>
  </conditionalFormatting>
  <conditionalFormatting sqref="W350:X350">
    <cfRule type="cellIs" dxfId="2196" priority="2415" operator="lessThan">
      <formula>5000001</formula>
    </cfRule>
  </conditionalFormatting>
  <conditionalFormatting sqref="AN350">
    <cfRule type="cellIs" dxfId="2195" priority="2414" operator="greaterThan">
      <formula>0</formula>
    </cfRule>
  </conditionalFormatting>
  <conditionalFormatting sqref="BD350">
    <cfRule type="cellIs" dxfId="2194" priority="2398" operator="equal">
      <formula>0</formula>
    </cfRule>
    <cfRule type="containsText" dxfId="2193" priority="2411" operator="containsText" text="接続契約解除">
      <formula>NOT(ISERROR(SEARCH("接続契約解除",BD350)))</formula>
    </cfRule>
    <cfRule type="containsText" dxfId="2192" priority="2412" operator="containsText" text="【譲渡済】">
      <formula>NOT(ISERROR(SEARCH("【譲渡済】",BD350)))</formula>
    </cfRule>
    <cfRule type="containsText" dxfId="2191" priority="2413" operator="containsText" text="【支払済】">
      <formula>NOT(ISERROR(SEARCH("【支払済】",BD350)))</formula>
    </cfRule>
  </conditionalFormatting>
  <conditionalFormatting sqref="AH350 AE350">
    <cfRule type="cellIs" dxfId="2190" priority="2408" operator="equal">
      <formula>0</formula>
    </cfRule>
    <cfRule type="containsText" dxfId="2189" priority="2409" operator="containsText" text="””">
      <formula>NOT(ISERROR(SEARCH("""""",AE350)))</formula>
    </cfRule>
    <cfRule type="cellIs" dxfId="2188" priority="2410" operator="lessThan">
      <formula>42583</formula>
    </cfRule>
  </conditionalFormatting>
  <conditionalFormatting sqref="BC350">
    <cfRule type="containsText" dxfId="2187" priority="2407" operator="containsText" text="保有中">
      <formula>NOT(ISERROR(SEARCH("保有中",BC350)))</formula>
    </cfRule>
  </conditionalFormatting>
  <conditionalFormatting sqref="BC350">
    <cfRule type="containsText" dxfId="2186" priority="2406" operator="containsText" text="賃借中">
      <formula>NOT(ISERROR(SEARCH("賃借中",BC350)))</formula>
    </cfRule>
  </conditionalFormatting>
  <conditionalFormatting sqref="BC350">
    <cfRule type="cellIs" dxfId="2185" priority="2405" operator="equal">
      <formula>0</formula>
    </cfRule>
  </conditionalFormatting>
  <conditionalFormatting sqref="Y350">
    <cfRule type="containsText" dxfId="2184" priority="2403" operator="containsText" text="賃借中">
      <formula>NOT(ISERROR(SEARCH("賃借中",Y350)))</formula>
    </cfRule>
    <cfRule type="containsText" dxfId="2183" priority="2404" operator="containsText" text="保有中">
      <formula>NOT(ISERROR(SEARCH("保有中",Y350)))</formula>
    </cfRule>
  </conditionalFormatting>
  <conditionalFormatting sqref="AC350">
    <cfRule type="containsText" dxfId="2182" priority="2399" operator="containsText" text="申込取消">
      <formula>NOT(ISERROR(SEARCH("申込取消",AC350)))</formula>
    </cfRule>
    <cfRule type="containsText" dxfId="2181" priority="2400" operator="containsText" text="接続契約解除">
      <formula>NOT(ISERROR(SEARCH("接続契約解除",AC350)))</formula>
    </cfRule>
    <cfRule type="containsText" dxfId="2180" priority="2401" operator="containsText" text="【譲渡済】">
      <formula>NOT(ISERROR(SEARCH("【譲渡済】",AC350)))</formula>
    </cfRule>
    <cfRule type="containsText" dxfId="2179" priority="2402" operator="containsText" text="【支払済】">
      <formula>NOT(ISERROR(SEARCH("【支払済】",AC350)))</formula>
    </cfRule>
  </conditionalFormatting>
  <conditionalFormatting sqref="AM349">
    <cfRule type="cellIs" dxfId="2178" priority="2396" operator="greaterThan">
      <formula>0</formula>
    </cfRule>
  </conditionalFormatting>
  <conditionalFormatting sqref="W349:X349">
    <cfRule type="cellIs" dxfId="2177" priority="2395" operator="lessThan">
      <formula>5000001</formula>
    </cfRule>
  </conditionalFormatting>
  <conditionalFormatting sqref="AN349">
    <cfRule type="cellIs" dxfId="2176" priority="2394" operator="greaterThan">
      <formula>0</formula>
    </cfRule>
  </conditionalFormatting>
  <conditionalFormatting sqref="BD349">
    <cfRule type="cellIs" dxfId="2175" priority="2378" operator="equal">
      <formula>0</formula>
    </cfRule>
    <cfRule type="containsText" dxfId="2174" priority="2391" operator="containsText" text="接続契約解除">
      <formula>NOT(ISERROR(SEARCH("接続契約解除",BD349)))</formula>
    </cfRule>
    <cfRule type="containsText" dxfId="2173" priority="2392" operator="containsText" text="【譲渡済】">
      <formula>NOT(ISERROR(SEARCH("【譲渡済】",BD349)))</formula>
    </cfRule>
    <cfRule type="containsText" dxfId="2172" priority="2393" operator="containsText" text="【支払済】">
      <formula>NOT(ISERROR(SEARCH("【支払済】",BD349)))</formula>
    </cfRule>
  </conditionalFormatting>
  <conditionalFormatting sqref="AE349 AH349">
    <cfRule type="cellIs" dxfId="2171" priority="2388" operator="equal">
      <formula>0</formula>
    </cfRule>
    <cfRule type="containsText" dxfId="2170" priority="2389" operator="containsText" text="””">
      <formula>NOT(ISERROR(SEARCH("""""",AE349)))</formula>
    </cfRule>
    <cfRule type="cellIs" dxfId="2169" priority="2390" operator="lessThan">
      <formula>42583</formula>
    </cfRule>
  </conditionalFormatting>
  <conditionalFormatting sqref="BC349">
    <cfRule type="containsText" dxfId="2168" priority="2387" operator="containsText" text="保有中">
      <formula>NOT(ISERROR(SEARCH("保有中",BC349)))</formula>
    </cfRule>
  </conditionalFormatting>
  <conditionalFormatting sqref="BC349">
    <cfRule type="containsText" dxfId="2167" priority="2386" operator="containsText" text="賃借中">
      <formula>NOT(ISERROR(SEARCH("賃借中",BC349)))</formula>
    </cfRule>
  </conditionalFormatting>
  <conditionalFormatting sqref="BC349">
    <cfRule type="cellIs" dxfId="2166" priority="2385" operator="equal">
      <formula>0</formula>
    </cfRule>
  </conditionalFormatting>
  <conditionalFormatting sqref="Y349">
    <cfRule type="containsText" dxfId="2165" priority="2383" operator="containsText" text="賃借中">
      <formula>NOT(ISERROR(SEARCH("賃借中",Y349)))</formula>
    </cfRule>
    <cfRule type="containsText" dxfId="2164" priority="2384" operator="containsText" text="保有中">
      <formula>NOT(ISERROR(SEARCH("保有中",Y349)))</formula>
    </cfRule>
  </conditionalFormatting>
  <conditionalFormatting sqref="AC349">
    <cfRule type="containsText" dxfId="2163" priority="2379" operator="containsText" text="申込取消">
      <formula>NOT(ISERROR(SEARCH("申込取消",AC349)))</formula>
    </cfRule>
    <cfRule type="containsText" dxfId="2162" priority="2380" operator="containsText" text="接続契約解除">
      <formula>NOT(ISERROR(SEARCH("接続契約解除",AC349)))</formula>
    </cfRule>
    <cfRule type="containsText" dxfId="2161" priority="2381" operator="containsText" text="【譲渡済】">
      <formula>NOT(ISERROR(SEARCH("【譲渡済】",AC349)))</formula>
    </cfRule>
    <cfRule type="containsText" dxfId="2160" priority="2382" operator="containsText" text="【支払済】">
      <formula>NOT(ISERROR(SEARCH("【支払済】",AC349)))</formula>
    </cfRule>
  </conditionalFormatting>
  <conditionalFormatting sqref="AM348">
    <cfRule type="cellIs" dxfId="2159" priority="2376" operator="greaterThan">
      <formula>0</formula>
    </cfRule>
  </conditionalFormatting>
  <conditionalFormatting sqref="W348:X348">
    <cfRule type="cellIs" dxfId="2158" priority="2375" operator="lessThan">
      <formula>5000001</formula>
    </cfRule>
  </conditionalFormatting>
  <conditionalFormatting sqref="AN348">
    <cfRule type="cellIs" dxfId="2157" priority="2374" operator="greaterThan">
      <formula>0</formula>
    </cfRule>
  </conditionalFormatting>
  <conditionalFormatting sqref="BD348">
    <cfRule type="cellIs" dxfId="2156" priority="2358" operator="equal">
      <formula>0</formula>
    </cfRule>
    <cfRule type="containsText" dxfId="2155" priority="2371" operator="containsText" text="接続契約解除">
      <formula>NOT(ISERROR(SEARCH("接続契約解除",BD348)))</formula>
    </cfRule>
    <cfRule type="containsText" dxfId="2154" priority="2372" operator="containsText" text="【譲渡済】">
      <formula>NOT(ISERROR(SEARCH("【譲渡済】",BD348)))</formula>
    </cfRule>
    <cfRule type="containsText" dxfId="2153" priority="2373" operator="containsText" text="【支払済】">
      <formula>NOT(ISERROR(SEARCH("【支払済】",BD348)))</formula>
    </cfRule>
  </conditionalFormatting>
  <conditionalFormatting sqref="AE348 AH348">
    <cfRule type="cellIs" dxfId="2152" priority="2368" operator="equal">
      <formula>0</formula>
    </cfRule>
    <cfRule type="containsText" dxfId="2151" priority="2369" operator="containsText" text="””">
      <formula>NOT(ISERROR(SEARCH("""""",AE348)))</formula>
    </cfRule>
    <cfRule type="cellIs" dxfId="2150" priority="2370" operator="lessThan">
      <formula>42583</formula>
    </cfRule>
  </conditionalFormatting>
  <conditionalFormatting sqref="BC348">
    <cfRule type="containsText" dxfId="2149" priority="2367" operator="containsText" text="保有中">
      <formula>NOT(ISERROR(SEARCH("保有中",BC348)))</formula>
    </cfRule>
  </conditionalFormatting>
  <conditionalFormatting sqref="BC348">
    <cfRule type="containsText" dxfId="2148" priority="2366" operator="containsText" text="賃借中">
      <formula>NOT(ISERROR(SEARCH("賃借中",BC348)))</formula>
    </cfRule>
  </conditionalFormatting>
  <conditionalFormatting sqref="BC348">
    <cfRule type="cellIs" dxfId="2147" priority="2365" operator="equal">
      <formula>0</formula>
    </cfRule>
  </conditionalFormatting>
  <conditionalFormatting sqref="Y348:AB348 Z349:AB359">
    <cfRule type="containsText" dxfId="2146" priority="2363" operator="containsText" text="賃借中">
      <formula>NOT(ISERROR(SEARCH("賃借中",Y348)))</formula>
    </cfRule>
    <cfRule type="containsText" dxfId="2145" priority="2364" operator="containsText" text="保有中">
      <formula>NOT(ISERROR(SEARCH("保有中",Y348)))</formula>
    </cfRule>
  </conditionalFormatting>
  <conditionalFormatting sqref="AC348">
    <cfRule type="containsText" dxfId="2144" priority="2359" operator="containsText" text="申込取消">
      <formula>NOT(ISERROR(SEARCH("申込取消",AC348)))</formula>
    </cfRule>
    <cfRule type="containsText" dxfId="2143" priority="2360" operator="containsText" text="接続契約解除">
      <formula>NOT(ISERROR(SEARCH("接続契約解除",AC348)))</formula>
    </cfRule>
    <cfRule type="containsText" dxfId="2142" priority="2361" operator="containsText" text="【譲渡済】">
      <formula>NOT(ISERROR(SEARCH("【譲渡済】",AC348)))</formula>
    </cfRule>
    <cfRule type="containsText" dxfId="2141" priority="2362" operator="containsText" text="【支払済】">
      <formula>NOT(ISERROR(SEARCH("【支払済】",AC348)))</formula>
    </cfRule>
  </conditionalFormatting>
  <conditionalFormatting sqref="AM347">
    <cfRule type="cellIs" dxfId="2140" priority="2356" operator="greaterThan">
      <formula>0</formula>
    </cfRule>
  </conditionalFormatting>
  <conditionalFormatting sqref="W347:X347">
    <cfRule type="cellIs" dxfId="2139" priority="2355" operator="lessThan">
      <formula>5000001</formula>
    </cfRule>
  </conditionalFormatting>
  <conditionalFormatting sqref="BC347">
    <cfRule type="containsText" dxfId="2138" priority="2354" operator="containsText" text="保有中">
      <formula>NOT(ISERROR(SEARCH("保有中",BC347)))</formula>
    </cfRule>
  </conditionalFormatting>
  <conditionalFormatting sqref="AN347">
    <cfRule type="cellIs" dxfId="2137" priority="2353" operator="greaterThan">
      <formula>0</formula>
    </cfRule>
  </conditionalFormatting>
  <conditionalFormatting sqref="BD347">
    <cfRule type="cellIs" dxfId="2136" priority="2342" operator="equal">
      <formula>0</formula>
    </cfRule>
    <cfRule type="containsText" dxfId="2135" priority="2350" operator="containsText" text="接続契約解除">
      <formula>NOT(ISERROR(SEARCH("接続契約解除",BD347)))</formula>
    </cfRule>
    <cfRule type="containsText" dxfId="2134" priority="2351" operator="containsText" text="【譲渡済】">
      <formula>NOT(ISERROR(SEARCH("【譲渡済】",BD347)))</formula>
    </cfRule>
    <cfRule type="containsText" dxfId="2133" priority="2352" operator="containsText" text="【支払済】">
      <formula>NOT(ISERROR(SEARCH("【支払済】",BD347)))</formula>
    </cfRule>
  </conditionalFormatting>
  <conditionalFormatting sqref="AE347 AH347">
    <cfRule type="cellIs" dxfId="2132" priority="2347" operator="equal">
      <formula>0</formula>
    </cfRule>
    <cfRule type="containsText" dxfId="2131" priority="2348" operator="containsText" text="””">
      <formula>NOT(ISERROR(SEARCH("""""",AE347)))</formula>
    </cfRule>
    <cfRule type="cellIs" dxfId="2130" priority="2349" operator="lessThan">
      <formula>42583</formula>
    </cfRule>
  </conditionalFormatting>
  <conditionalFormatting sqref="BC347">
    <cfRule type="containsText" dxfId="2129" priority="2346" operator="containsText" text="賃借中">
      <formula>NOT(ISERROR(SEARCH("賃借中",BC347)))</formula>
    </cfRule>
  </conditionalFormatting>
  <conditionalFormatting sqref="BC347">
    <cfRule type="cellIs" dxfId="2128" priority="2345" operator="equal">
      <formula>0</formula>
    </cfRule>
  </conditionalFormatting>
  <conditionalFormatting sqref="Y347:AB347">
    <cfRule type="containsText" dxfId="2127" priority="2343" operator="containsText" text="賃借中">
      <formula>NOT(ISERROR(SEARCH("賃借中",Y347)))</formula>
    </cfRule>
    <cfRule type="containsText" dxfId="2126" priority="2344" operator="containsText" text="保有中">
      <formula>NOT(ISERROR(SEARCH("保有中",Y347)))</formula>
    </cfRule>
  </conditionalFormatting>
  <conditionalFormatting sqref="AC347">
    <cfRule type="containsText" dxfId="2125" priority="2337" operator="containsText" text="申込取消">
      <formula>NOT(ISERROR(SEARCH("申込取消",AC347)))</formula>
    </cfRule>
    <cfRule type="containsText" dxfId="2124" priority="2338" operator="containsText" text="接続契約解除">
      <formula>NOT(ISERROR(SEARCH("接続契約解除",AC347)))</formula>
    </cfRule>
    <cfRule type="containsText" dxfId="2123" priority="2339" operator="containsText" text="【譲渡済】">
      <formula>NOT(ISERROR(SEARCH("【譲渡済】",AC347)))</formula>
    </cfRule>
    <cfRule type="containsText" dxfId="2122" priority="2340" operator="containsText" text="【支払済】">
      <formula>NOT(ISERROR(SEARCH("【支払済】",AC347)))</formula>
    </cfRule>
  </conditionalFormatting>
  <conditionalFormatting sqref="AM346">
    <cfRule type="cellIs" dxfId="2121" priority="2296" operator="greaterThan">
      <formula>0</formula>
    </cfRule>
  </conditionalFormatting>
  <conditionalFormatting sqref="W346:X346">
    <cfRule type="cellIs" dxfId="2120" priority="2295" operator="lessThan">
      <formula>5000001</formula>
    </cfRule>
  </conditionalFormatting>
  <conditionalFormatting sqref="AN346">
    <cfRule type="cellIs" dxfId="2119" priority="2294" operator="greaterThan">
      <formula>0</formula>
    </cfRule>
  </conditionalFormatting>
  <conditionalFormatting sqref="BD346">
    <cfRule type="cellIs" dxfId="2118" priority="2278" operator="equal">
      <formula>0</formula>
    </cfRule>
    <cfRule type="containsText" dxfId="2117" priority="2291" operator="containsText" text="接続契約解除">
      <formula>NOT(ISERROR(SEARCH("接続契約解除",BD346)))</formula>
    </cfRule>
    <cfRule type="containsText" dxfId="2116" priority="2292" operator="containsText" text="【譲渡済】">
      <formula>NOT(ISERROR(SEARCH("【譲渡済】",BD346)))</formula>
    </cfRule>
    <cfRule type="containsText" dxfId="2115" priority="2293" operator="containsText" text="【支払済】">
      <formula>NOT(ISERROR(SEARCH("【支払済】",BD346)))</formula>
    </cfRule>
  </conditionalFormatting>
  <conditionalFormatting sqref="AH346 AE346">
    <cfRule type="cellIs" dxfId="2114" priority="2288" operator="equal">
      <formula>0</formula>
    </cfRule>
    <cfRule type="containsText" dxfId="2113" priority="2289" operator="containsText" text="””">
      <formula>NOT(ISERROR(SEARCH("""""",AE346)))</formula>
    </cfRule>
    <cfRule type="cellIs" dxfId="2112" priority="2290" operator="lessThan">
      <formula>42583</formula>
    </cfRule>
  </conditionalFormatting>
  <conditionalFormatting sqref="BC346">
    <cfRule type="containsText" dxfId="2111" priority="2287" operator="containsText" text="保有中">
      <formula>NOT(ISERROR(SEARCH("保有中",BC346)))</formula>
    </cfRule>
  </conditionalFormatting>
  <conditionalFormatting sqref="BC346">
    <cfRule type="containsText" dxfId="2110" priority="2286" operator="containsText" text="賃借中">
      <formula>NOT(ISERROR(SEARCH("賃借中",BC346)))</formula>
    </cfRule>
  </conditionalFormatting>
  <conditionalFormatting sqref="BC346">
    <cfRule type="cellIs" dxfId="2109" priority="2285" operator="equal">
      <formula>0</formula>
    </cfRule>
  </conditionalFormatting>
  <conditionalFormatting sqref="Y346">
    <cfRule type="containsText" dxfId="2108" priority="2283" operator="containsText" text="賃借中">
      <formula>NOT(ISERROR(SEARCH("賃借中",Y346)))</formula>
    </cfRule>
    <cfRule type="containsText" dxfId="2107" priority="2284" operator="containsText" text="保有中">
      <formula>NOT(ISERROR(SEARCH("保有中",Y346)))</formula>
    </cfRule>
  </conditionalFormatting>
  <conditionalFormatting sqref="AC346">
    <cfRule type="containsText" dxfId="2106" priority="2279" operator="containsText" text="申込取消">
      <formula>NOT(ISERROR(SEARCH("申込取消",AC346)))</formula>
    </cfRule>
    <cfRule type="containsText" dxfId="2105" priority="2280" operator="containsText" text="接続契約解除">
      <formula>NOT(ISERROR(SEARCH("接続契約解除",AC346)))</formula>
    </cfRule>
    <cfRule type="containsText" dxfId="2104" priority="2281" operator="containsText" text="【譲渡済】">
      <formula>NOT(ISERROR(SEARCH("【譲渡済】",AC346)))</formula>
    </cfRule>
    <cfRule type="containsText" dxfId="2103" priority="2282" operator="containsText" text="【支払済】">
      <formula>NOT(ISERROR(SEARCH("【支払済】",AC346)))</formula>
    </cfRule>
  </conditionalFormatting>
  <conditionalFormatting sqref="AM345">
    <cfRule type="cellIs" dxfId="2102" priority="2276" operator="greaterThan">
      <formula>0</formula>
    </cfRule>
  </conditionalFormatting>
  <conditionalFormatting sqref="W345:X345">
    <cfRule type="cellIs" dxfId="2101" priority="2275" operator="lessThan">
      <formula>5000001</formula>
    </cfRule>
  </conditionalFormatting>
  <conditionalFormatting sqref="AN345">
    <cfRule type="cellIs" dxfId="2100" priority="2274" operator="greaterThan">
      <formula>0</formula>
    </cfRule>
  </conditionalFormatting>
  <conditionalFormatting sqref="BD345">
    <cfRule type="cellIs" dxfId="2099" priority="2262" operator="equal">
      <formula>0</formula>
    </cfRule>
    <cfRule type="containsText" dxfId="2098" priority="2271" operator="containsText" text="接続契約解除">
      <formula>NOT(ISERROR(SEARCH("接続契約解除",BD345)))</formula>
    </cfRule>
    <cfRule type="containsText" dxfId="2097" priority="2272" operator="containsText" text="【譲渡済】">
      <formula>NOT(ISERROR(SEARCH("【譲渡済】",BD345)))</formula>
    </cfRule>
    <cfRule type="containsText" dxfId="2096" priority="2273" operator="containsText" text="【支払済】">
      <formula>NOT(ISERROR(SEARCH("【支払済】",BD345)))</formula>
    </cfRule>
  </conditionalFormatting>
  <conditionalFormatting sqref="AE345 AH345">
    <cfRule type="cellIs" dxfId="2095" priority="2268" operator="equal">
      <formula>0</formula>
    </cfRule>
    <cfRule type="containsText" dxfId="2094" priority="2269" operator="containsText" text="””">
      <formula>NOT(ISERROR(SEARCH("""""",AE345)))</formula>
    </cfRule>
    <cfRule type="cellIs" dxfId="2093" priority="2270" operator="lessThan">
      <formula>42583</formula>
    </cfRule>
  </conditionalFormatting>
  <conditionalFormatting sqref="BC345">
    <cfRule type="containsText" dxfId="2092" priority="2267" operator="containsText" text="保有中">
      <formula>NOT(ISERROR(SEARCH("保有中",BC345)))</formula>
    </cfRule>
  </conditionalFormatting>
  <conditionalFormatting sqref="BC345">
    <cfRule type="containsText" dxfId="2091" priority="2266" operator="containsText" text="賃借中">
      <formula>NOT(ISERROR(SEARCH("賃借中",BC345)))</formula>
    </cfRule>
  </conditionalFormatting>
  <conditionalFormatting sqref="BC345">
    <cfRule type="cellIs" dxfId="2090" priority="2265" operator="equal">
      <formula>0</formula>
    </cfRule>
  </conditionalFormatting>
  <conditionalFormatting sqref="Y345:AB345 Z346:AB346">
    <cfRule type="containsText" dxfId="2089" priority="2263" operator="containsText" text="賃借中">
      <formula>NOT(ISERROR(SEARCH("賃借中",Y345)))</formula>
    </cfRule>
    <cfRule type="containsText" dxfId="2088" priority="2264" operator="containsText" text="保有中">
      <formula>NOT(ISERROR(SEARCH("保有中",Y345)))</formula>
    </cfRule>
  </conditionalFormatting>
  <conditionalFormatting sqref="AC345">
    <cfRule type="containsText" dxfId="2087" priority="2258" operator="containsText" text="申込取消">
      <formula>NOT(ISERROR(SEARCH("申込取消",AC345)))</formula>
    </cfRule>
    <cfRule type="containsText" dxfId="2086" priority="2259" operator="containsText" text="接続契約解除">
      <formula>NOT(ISERROR(SEARCH("接続契約解除",AC345)))</formula>
    </cfRule>
    <cfRule type="containsText" dxfId="2085" priority="2260" operator="containsText" text="【譲渡済】">
      <formula>NOT(ISERROR(SEARCH("【譲渡済】",AC345)))</formula>
    </cfRule>
    <cfRule type="containsText" dxfId="2084" priority="2261" operator="containsText" text="【支払済】">
      <formula>NOT(ISERROR(SEARCH("【支払済】",AC345)))</formula>
    </cfRule>
  </conditionalFormatting>
  <conditionalFormatting sqref="AM344">
    <cfRule type="cellIs" dxfId="2083" priority="2256" operator="greaterThan">
      <formula>0</formula>
    </cfRule>
  </conditionalFormatting>
  <conditionalFormatting sqref="W344:X344">
    <cfRule type="cellIs" dxfId="2082" priority="2255" operator="lessThan">
      <formula>5000001</formula>
    </cfRule>
  </conditionalFormatting>
  <conditionalFormatting sqref="AN344">
    <cfRule type="cellIs" dxfId="2081" priority="2254" operator="greaterThan">
      <formula>0</formula>
    </cfRule>
  </conditionalFormatting>
  <conditionalFormatting sqref="BD344">
    <cfRule type="cellIs" dxfId="2080" priority="2242" operator="equal">
      <formula>0</formula>
    </cfRule>
    <cfRule type="containsText" dxfId="2079" priority="2251" operator="containsText" text="接続契約解除">
      <formula>NOT(ISERROR(SEARCH("接続契約解除",BD344)))</formula>
    </cfRule>
    <cfRule type="containsText" dxfId="2078" priority="2252" operator="containsText" text="【譲渡済】">
      <formula>NOT(ISERROR(SEARCH("【譲渡済】",BD344)))</formula>
    </cfRule>
    <cfRule type="containsText" dxfId="2077" priority="2253" operator="containsText" text="【支払済】">
      <formula>NOT(ISERROR(SEARCH("【支払済】",BD344)))</formula>
    </cfRule>
  </conditionalFormatting>
  <conditionalFormatting sqref="AE344 AH344">
    <cfRule type="cellIs" dxfId="2076" priority="2248" operator="equal">
      <formula>0</formula>
    </cfRule>
    <cfRule type="containsText" dxfId="2075" priority="2249" operator="containsText" text="””">
      <formula>NOT(ISERROR(SEARCH("""""",AE344)))</formula>
    </cfRule>
    <cfRule type="cellIs" dxfId="2074" priority="2250" operator="lessThan">
      <formula>42583</formula>
    </cfRule>
  </conditionalFormatting>
  <conditionalFormatting sqref="BC344">
    <cfRule type="containsText" dxfId="2073" priority="2247" operator="containsText" text="保有中">
      <formula>NOT(ISERROR(SEARCH("保有中",BC344)))</formula>
    </cfRule>
  </conditionalFormatting>
  <conditionalFormatting sqref="BC344">
    <cfRule type="containsText" dxfId="2072" priority="2246" operator="containsText" text="賃借中">
      <formula>NOT(ISERROR(SEARCH("賃借中",BC344)))</formula>
    </cfRule>
  </conditionalFormatting>
  <conditionalFormatting sqref="BC344">
    <cfRule type="cellIs" dxfId="2071" priority="2245" operator="equal">
      <formula>0</formula>
    </cfRule>
  </conditionalFormatting>
  <conditionalFormatting sqref="Y344:Z344 AB344">
    <cfRule type="containsText" dxfId="2070" priority="2243" operator="containsText" text="賃借中">
      <formula>NOT(ISERROR(SEARCH("賃借中",Y344)))</formula>
    </cfRule>
    <cfRule type="containsText" dxfId="2069" priority="2244" operator="containsText" text="保有中">
      <formula>NOT(ISERROR(SEARCH("保有中",Y344)))</formula>
    </cfRule>
  </conditionalFormatting>
  <conditionalFormatting sqref="AC344">
    <cfRule type="containsText" dxfId="2068" priority="2238" operator="containsText" text="申込取消">
      <formula>NOT(ISERROR(SEARCH("申込取消",AC344)))</formula>
    </cfRule>
    <cfRule type="containsText" dxfId="2067" priority="2239" operator="containsText" text="接続契約解除">
      <formula>NOT(ISERROR(SEARCH("接続契約解除",AC344)))</formula>
    </cfRule>
    <cfRule type="containsText" dxfId="2066" priority="2240" operator="containsText" text="【譲渡済】">
      <formula>NOT(ISERROR(SEARCH("【譲渡済】",AC344)))</formula>
    </cfRule>
    <cfRule type="containsText" dxfId="2065" priority="2241" operator="containsText" text="【支払済】">
      <formula>NOT(ISERROR(SEARCH("【支払済】",AC344)))</formula>
    </cfRule>
  </conditionalFormatting>
  <conditionalFormatting sqref="AM343">
    <cfRule type="cellIs" dxfId="2064" priority="2236" operator="greaterThan">
      <formula>0</formula>
    </cfRule>
  </conditionalFormatting>
  <conditionalFormatting sqref="W343:X343">
    <cfRule type="cellIs" dxfId="2063" priority="2235" operator="lessThan">
      <formula>5000001</formula>
    </cfRule>
  </conditionalFormatting>
  <conditionalFormatting sqref="AN343">
    <cfRule type="cellIs" dxfId="2062" priority="2234" operator="greaterThan">
      <formula>0</formula>
    </cfRule>
  </conditionalFormatting>
  <conditionalFormatting sqref="BD343">
    <cfRule type="cellIs" dxfId="2061" priority="2218" operator="equal">
      <formula>0</formula>
    </cfRule>
    <cfRule type="containsText" dxfId="2060" priority="2231" operator="containsText" text="接続契約解除">
      <formula>NOT(ISERROR(SEARCH("接続契約解除",BD343)))</formula>
    </cfRule>
    <cfRule type="containsText" dxfId="2059" priority="2232" operator="containsText" text="【譲渡済】">
      <formula>NOT(ISERROR(SEARCH("【譲渡済】",BD343)))</formula>
    </cfRule>
    <cfRule type="containsText" dxfId="2058" priority="2233" operator="containsText" text="【支払済】">
      <formula>NOT(ISERROR(SEARCH("【支払済】",BD343)))</formula>
    </cfRule>
  </conditionalFormatting>
  <conditionalFormatting sqref="AE343 AH343">
    <cfRule type="cellIs" dxfId="2057" priority="2228" operator="equal">
      <formula>0</formula>
    </cfRule>
    <cfRule type="containsText" dxfId="2056" priority="2229" operator="containsText" text="””">
      <formula>NOT(ISERROR(SEARCH("""""",AE343)))</formula>
    </cfRule>
    <cfRule type="cellIs" dxfId="2055" priority="2230" operator="lessThan">
      <formula>42583</formula>
    </cfRule>
  </conditionalFormatting>
  <conditionalFormatting sqref="BC343">
    <cfRule type="containsText" dxfId="2054" priority="2227" operator="containsText" text="保有中">
      <formula>NOT(ISERROR(SEARCH("保有中",BC343)))</formula>
    </cfRule>
  </conditionalFormatting>
  <conditionalFormatting sqref="BC343">
    <cfRule type="containsText" dxfId="2053" priority="2226" operator="containsText" text="賃借中">
      <formula>NOT(ISERROR(SEARCH("賃借中",BC343)))</formula>
    </cfRule>
  </conditionalFormatting>
  <conditionalFormatting sqref="BC343">
    <cfRule type="cellIs" dxfId="2052" priority="2225" operator="equal">
      <formula>0</formula>
    </cfRule>
  </conditionalFormatting>
  <conditionalFormatting sqref="Y343:AB343 AA344">
    <cfRule type="containsText" dxfId="2051" priority="2223" operator="containsText" text="賃借中">
      <formula>NOT(ISERROR(SEARCH("賃借中",Y343)))</formula>
    </cfRule>
    <cfRule type="containsText" dxfId="2050" priority="2224" operator="containsText" text="保有中">
      <formula>NOT(ISERROR(SEARCH("保有中",Y343)))</formula>
    </cfRule>
  </conditionalFormatting>
  <conditionalFormatting sqref="AC343">
    <cfRule type="containsText" dxfId="2049" priority="2219" operator="containsText" text="申込取消">
      <formula>NOT(ISERROR(SEARCH("申込取消",AC343)))</formula>
    </cfRule>
    <cfRule type="containsText" dxfId="2048" priority="2220" operator="containsText" text="接続契約解除">
      <formula>NOT(ISERROR(SEARCH("接続契約解除",AC343)))</formula>
    </cfRule>
    <cfRule type="containsText" dxfId="2047" priority="2221" operator="containsText" text="【譲渡済】">
      <formula>NOT(ISERROR(SEARCH("【譲渡済】",AC343)))</formula>
    </cfRule>
    <cfRule type="containsText" dxfId="2046" priority="2222" operator="containsText" text="【支払済】">
      <formula>NOT(ISERROR(SEARCH("【支払済】",AC343)))</formula>
    </cfRule>
  </conditionalFormatting>
  <conditionalFormatting sqref="AM342">
    <cfRule type="cellIs" dxfId="2045" priority="2216" operator="greaterThan">
      <formula>0</formula>
    </cfRule>
  </conditionalFormatting>
  <conditionalFormatting sqref="W342:X342">
    <cfRule type="cellIs" dxfId="2044" priority="2215" operator="lessThan">
      <formula>5000001</formula>
    </cfRule>
  </conditionalFormatting>
  <conditionalFormatting sqref="BC342">
    <cfRule type="containsText" dxfId="2043" priority="2214" operator="containsText" text="保有中">
      <formula>NOT(ISERROR(SEARCH("保有中",BC342)))</formula>
    </cfRule>
  </conditionalFormatting>
  <conditionalFormatting sqref="AN342">
    <cfRule type="cellIs" dxfId="2042" priority="2213" operator="greaterThan">
      <formula>0</formula>
    </cfRule>
  </conditionalFormatting>
  <conditionalFormatting sqref="BD342">
    <cfRule type="cellIs" dxfId="2041" priority="2198" operator="equal">
      <formula>0</formula>
    </cfRule>
    <cfRule type="containsText" dxfId="2040" priority="2210" operator="containsText" text="接続契約解除">
      <formula>NOT(ISERROR(SEARCH("接続契約解除",BD342)))</formula>
    </cfRule>
    <cfRule type="containsText" dxfId="2039" priority="2211" operator="containsText" text="【譲渡済】">
      <formula>NOT(ISERROR(SEARCH("【譲渡済】",BD342)))</formula>
    </cfRule>
    <cfRule type="containsText" dxfId="2038" priority="2212" operator="containsText" text="【支払済】">
      <formula>NOT(ISERROR(SEARCH("【支払済】",BD342)))</formula>
    </cfRule>
  </conditionalFormatting>
  <conditionalFormatting sqref="AH342 AE342">
    <cfRule type="cellIs" dxfId="2037" priority="2207" operator="equal">
      <formula>0</formula>
    </cfRule>
    <cfRule type="containsText" dxfId="2036" priority="2208" operator="containsText" text="””">
      <formula>NOT(ISERROR(SEARCH("""""",AE342)))</formula>
    </cfRule>
    <cfRule type="cellIs" dxfId="2035" priority="2209" operator="lessThan">
      <formula>42583</formula>
    </cfRule>
  </conditionalFormatting>
  <conditionalFormatting sqref="BC342">
    <cfRule type="containsText" dxfId="2034" priority="2206" operator="containsText" text="賃借中">
      <formula>NOT(ISERROR(SEARCH("賃借中",BC342)))</formula>
    </cfRule>
  </conditionalFormatting>
  <conditionalFormatting sqref="BC342">
    <cfRule type="cellIs" dxfId="2033" priority="2205" operator="equal">
      <formula>0</formula>
    </cfRule>
  </conditionalFormatting>
  <conditionalFormatting sqref="Y342:AB342">
    <cfRule type="containsText" dxfId="2032" priority="2203" operator="containsText" text="賃借中">
      <formula>NOT(ISERROR(SEARCH("賃借中",Y342)))</formula>
    </cfRule>
    <cfRule type="containsText" dxfId="2031" priority="2204" operator="containsText" text="保有中">
      <formula>NOT(ISERROR(SEARCH("保有中",Y342)))</formula>
    </cfRule>
  </conditionalFormatting>
  <conditionalFormatting sqref="AC342">
    <cfRule type="containsText" dxfId="2030" priority="2199" operator="containsText" text="申込取消">
      <formula>NOT(ISERROR(SEARCH("申込取消",AC342)))</formula>
    </cfRule>
    <cfRule type="containsText" dxfId="2029" priority="2200" operator="containsText" text="接続契約解除">
      <formula>NOT(ISERROR(SEARCH("接続契約解除",AC342)))</formula>
    </cfRule>
    <cfRule type="containsText" dxfId="2028" priority="2201" operator="containsText" text="【譲渡済】">
      <formula>NOT(ISERROR(SEARCH("【譲渡済】",AC342)))</formula>
    </cfRule>
    <cfRule type="containsText" dxfId="2027" priority="2202" operator="containsText" text="【支払済】">
      <formula>NOT(ISERROR(SEARCH("【支払済】",AC342)))</formula>
    </cfRule>
  </conditionalFormatting>
  <conditionalFormatting sqref="AM341">
    <cfRule type="cellIs" dxfId="2026" priority="2196" operator="greaterThan">
      <formula>0</formula>
    </cfRule>
  </conditionalFormatting>
  <conditionalFormatting sqref="W341:X341">
    <cfRule type="cellIs" dxfId="2025" priority="2195" operator="lessThan">
      <formula>5000001</formula>
    </cfRule>
  </conditionalFormatting>
  <conditionalFormatting sqref="BC341">
    <cfRule type="containsText" dxfId="2024" priority="2194" operator="containsText" text="保有中">
      <formula>NOT(ISERROR(SEARCH("保有中",BC341)))</formula>
    </cfRule>
  </conditionalFormatting>
  <conditionalFormatting sqref="AN341">
    <cfRule type="cellIs" dxfId="2023" priority="2193" operator="greaterThan">
      <formula>0</formula>
    </cfRule>
  </conditionalFormatting>
  <conditionalFormatting sqref="BD341">
    <cfRule type="cellIs" dxfId="2022" priority="2182" operator="equal">
      <formula>0</formula>
    </cfRule>
    <cfRule type="containsText" dxfId="2021" priority="2190" operator="containsText" text="接続契約解除">
      <formula>NOT(ISERROR(SEARCH("接続契約解除",BD341)))</formula>
    </cfRule>
    <cfRule type="containsText" dxfId="2020" priority="2191" operator="containsText" text="【譲渡済】">
      <formula>NOT(ISERROR(SEARCH("【譲渡済】",BD341)))</formula>
    </cfRule>
    <cfRule type="containsText" dxfId="2019" priority="2192" operator="containsText" text="【支払済】">
      <formula>NOT(ISERROR(SEARCH("【支払済】",BD341)))</formula>
    </cfRule>
  </conditionalFormatting>
  <conditionalFormatting sqref="AH341 AE341">
    <cfRule type="cellIs" dxfId="2018" priority="2187" operator="equal">
      <formula>0</formula>
    </cfRule>
    <cfRule type="containsText" dxfId="2017" priority="2188" operator="containsText" text="””">
      <formula>NOT(ISERROR(SEARCH("""""",AE341)))</formula>
    </cfRule>
    <cfRule type="cellIs" dxfId="2016" priority="2189" operator="lessThan">
      <formula>42583</formula>
    </cfRule>
  </conditionalFormatting>
  <conditionalFormatting sqref="BC341">
    <cfRule type="containsText" dxfId="2015" priority="2186" operator="containsText" text="賃借中">
      <formula>NOT(ISERROR(SEARCH("賃借中",BC341)))</formula>
    </cfRule>
  </conditionalFormatting>
  <conditionalFormatting sqref="BC341">
    <cfRule type="cellIs" dxfId="2014" priority="2185" operator="equal">
      <formula>0</formula>
    </cfRule>
  </conditionalFormatting>
  <conditionalFormatting sqref="Y341:AB341">
    <cfRule type="containsText" dxfId="2013" priority="2183" operator="containsText" text="賃借中">
      <formula>NOT(ISERROR(SEARCH("賃借中",Y341)))</formula>
    </cfRule>
    <cfRule type="containsText" dxfId="2012" priority="2184" operator="containsText" text="保有中">
      <formula>NOT(ISERROR(SEARCH("保有中",Y341)))</formula>
    </cfRule>
  </conditionalFormatting>
  <conditionalFormatting sqref="AC341">
    <cfRule type="containsText" dxfId="2011" priority="2177" operator="containsText" text="申込取消">
      <formula>NOT(ISERROR(SEARCH("申込取消",AC341)))</formula>
    </cfRule>
    <cfRule type="containsText" dxfId="2010" priority="2178" operator="containsText" text="接続契約解除">
      <formula>NOT(ISERROR(SEARCH("接続契約解除",AC341)))</formula>
    </cfRule>
    <cfRule type="containsText" dxfId="2009" priority="2179" operator="containsText" text="【譲渡済】">
      <formula>NOT(ISERROR(SEARCH("【譲渡済】",AC341)))</formula>
    </cfRule>
    <cfRule type="containsText" dxfId="2008" priority="2180" operator="containsText" text="【支払済】">
      <formula>NOT(ISERROR(SEARCH("【支払済】",AC341)))</formula>
    </cfRule>
  </conditionalFormatting>
  <conditionalFormatting sqref="AM340">
    <cfRule type="cellIs" dxfId="2007" priority="2176" operator="greaterThan">
      <formula>0</formula>
    </cfRule>
  </conditionalFormatting>
  <conditionalFormatting sqref="W340:X340">
    <cfRule type="cellIs" dxfId="2006" priority="2175" operator="lessThan">
      <formula>5000001</formula>
    </cfRule>
  </conditionalFormatting>
  <conditionalFormatting sqref="AN340">
    <cfRule type="cellIs" dxfId="2005" priority="2174" operator="greaterThan">
      <formula>0</formula>
    </cfRule>
  </conditionalFormatting>
  <conditionalFormatting sqref="BD340">
    <cfRule type="cellIs" dxfId="2004" priority="2156" operator="equal">
      <formula>0</formula>
    </cfRule>
    <cfRule type="containsText" dxfId="2003" priority="2171" operator="containsText" text="接続契約解除">
      <formula>NOT(ISERROR(SEARCH("接続契約解除",BD340)))</formula>
    </cfRule>
    <cfRule type="containsText" dxfId="2002" priority="2172" operator="containsText" text="【譲渡済】">
      <formula>NOT(ISERROR(SEARCH("【譲渡済】",BD340)))</formula>
    </cfRule>
    <cfRule type="containsText" dxfId="2001" priority="2173" operator="containsText" text="【支払済】">
      <formula>NOT(ISERROR(SEARCH("【支払済】",BD340)))</formula>
    </cfRule>
  </conditionalFormatting>
  <conditionalFormatting sqref="AE340 AH340">
    <cfRule type="cellIs" dxfId="2000" priority="2168" operator="equal">
      <formula>0</formula>
    </cfRule>
    <cfRule type="containsText" dxfId="1999" priority="2169" operator="containsText" text="””">
      <formula>NOT(ISERROR(SEARCH("""""",AE340)))</formula>
    </cfRule>
    <cfRule type="cellIs" dxfId="1998" priority="2170" operator="lessThan">
      <formula>42583</formula>
    </cfRule>
  </conditionalFormatting>
  <conditionalFormatting sqref="BD340">
    <cfRule type="containsText" dxfId="1997" priority="2165" operator="containsText" text="接続契約解除">
      <formula>NOT(ISERROR(SEARCH("接続契約解除",BD340)))</formula>
    </cfRule>
    <cfRule type="containsText" dxfId="1996" priority="2166" operator="containsText" text="【譲渡済】">
      <formula>NOT(ISERROR(SEARCH("【譲渡済】",BD340)))</formula>
    </cfRule>
    <cfRule type="containsText" dxfId="1995" priority="2167" operator="containsText" text="【支払済】">
      <formula>NOT(ISERROR(SEARCH("【支払済】",BD340)))</formula>
    </cfRule>
  </conditionalFormatting>
  <conditionalFormatting sqref="Y340:AB340">
    <cfRule type="containsText" dxfId="1994" priority="2164" operator="containsText" text="保有中">
      <formula>NOT(ISERROR(SEARCH("保有中",Y340)))</formula>
    </cfRule>
  </conditionalFormatting>
  <conditionalFormatting sqref="Y340:AB340">
    <cfRule type="containsText" dxfId="1993" priority="2163" operator="containsText" text="賃借中">
      <formula>NOT(ISERROR(SEARCH("賃借中",Y340)))</formula>
    </cfRule>
  </conditionalFormatting>
  <conditionalFormatting sqref="Y340:AB340">
    <cfRule type="cellIs" dxfId="1992" priority="2162" operator="equal">
      <formula>0</formula>
    </cfRule>
  </conditionalFormatting>
  <conditionalFormatting sqref="BC340">
    <cfRule type="containsText" dxfId="1991" priority="2161" operator="containsText" text="保有中">
      <formula>NOT(ISERROR(SEARCH("保有中",BC340)))</formula>
    </cfRule>
  </conditionalFormatting>
  <conditionalFormatting sqref="BC340">
    <cfRule type="containsText" dxfId="1990" priority="2160" operator="containsText" text="賃借中">
      <formula>NOT(ISERROR(SEARCH("賃借中",BC340)))</formula>
    </cfRule>
  </conditionalFormatting>
  <conditionalFormatting sqref="BC340">
    <cfRule type="cellIs" dxfId="1989" priority="2159" operator="equal">
      <formula>0</formula>
    </cfRule>
  </conditionalFormatting>
  <conditionalFormatting sqref="Y340:AB340">
    <cfRule type="containsText" dxfId="1988" priority="2157" operator="containsText" text="賃借中">
      <formula>NOT(ISERROR(SEARCH("賃借中",Y340)))</formula>
    </cfRule>
    <cfRule type="containsText" dxfId="1987" priority="2158" operator="containsText" text="保有中">
      <formula>NOT(ISERROR(SEARCH("保有中",Y340)))</formula>
    </cfRule>
  </conditionalFormatting>
  <conditionalFormatting sqref="AC340">
    <cfRule type="containsText" dxfId="1986" priority="2152" operator="containsText" text="申込取消">
      <formula>NOT(ISERROR(SEARCH("申込取消",AC340)))</formula>
    </cfRule>
    <cfRule type="containsText" dxfId="1985" priority="2153" operator="containsText" text="接続契約解除">
      <formula>NOT(ISERROR(SEARCH("接続契約解除",AC340)))</formula>
    </cfRule>
    <cfRule type="containsText" dxfId="1984" priority="2154" operator="containsText" text="【譲渡済】">
      <formula>NOT(ISERROR(SEARCH("【譲渡済】",AC340)))</formula>
    </cfRule>
    <cfRule type="containsText" dxfId="1983" priority="2155" operator="containsText" text="【支払済】">
      <formula>NOT(ISERROR(SEARCH("【支払済】",AC340)))</formula>
    </cfRule>
  </conditionalFormatting>
  <conditionalFormatting sqref="AM339">
    <cfRule type="cellIs" dxfId="1982" priority="2150" operator="greaterThan">
      <formula>0</formula>
    </cfRule>
  </conditionalFormatting>
  <conditionalFormatting sqref="W339:X339">
    <cfRule type="cellIs" dxfId="1981" priority="2149" operator="lessThan">
      <formula>5000001</formula>
    </cfRule>
  </conditionalFormatting>
  <conditionalFormatting sqref="AN339">
    <cfRule type="cellIs" dxfId="1980" priority="2148" operator="greaterThan">
      <formula>0</formula>
    </cfRule>
  </conditionalFormatting>
  <conditionalFormatting sqref="BD339">
    <cfRule type="cellIs" dxfId="1979" priority="2136" operator="equal">
      <formula>0</formula>
    </cfRule>
    <cfRule type="containsText" dxfId="1978" priority="2145" operator="containsText" text="接続契約解除">
      <formula>NOT(ISERROR(SEARCH("接続契約解除",BD339)))</formula>
    </cfRule>
    <cfRule type="containsText" dxfId="1977" priority="2146" operator="containsText" text="【譲渡済】">
      <formula>NOT(ISERROR(SEARCH("【譲渡済】",BD339)))</formula>
    </cfRule>
    <cfRule type="containsText" dxfId="1976" priority="2147" operator="containsText" text="【支払済】">
      <formula>NOT(ISERROR(SEARCH("【支払済】",BD339)))</formula>
    </cfRule>
  </conditionalFormatting>
  <conditionalFormatting sqref="AE339 AH339">
    <cfRule type="cellIs" dxfId="1975" priority="2142" operator="equal">
      <formula>0</formula>
    </cfRule>
    <cfRule type="containsText" dxfId="1974" priority="2143" operator="containsText" text="””">
      <formula>NOT(ISERROR(SEARCH("""""",AE339)))</formula>
    </cfRule>
    <cfRule type="cellIs" dxfId="1973" priority="2144" operator="lessThan">
      <formula>42583</formula>
    </cfRule>
  </conditionalFormatting>
  <conditionalFormatting sqref="BC339">
    <cfRule type="containsText" dxfId="1972" priority="2141" operator="containsText" text="保有中">
      <formula>NOT(ISERROR(SEARCH("保有中",BC339)))</formula>
    </cfRule>
  </conditionalFormatting>
  <conditionalFormatting sqref="BC339">
    <cfRule type="containsText" dxfId="1971" priority="2140" operator="containsText" text="賃借中">
      <formula>NOT(ISERROR(SEARCH("賃借中",BC339)))</formula>
    </cfRule>
  </conditionalFormatting>
  <conditionalFormatting sqref="BC339">
    <cfRule type="cellIs" dxfId="1970" priority="2139" operator="equal">
      <formula>0</formula>
    </cfRule>
  </conditionalFormatting>
  <conditionalFormatting sqref="Y339:AB339">
    <cfRule type="containsText" dxfId="1969" priority="2137" operator="containsText" text="賃借中">
      <formula>NOT(ISERROR(SEARCH("賃借中",Y339)))</formula>
    </cfRule>
    <cfRule type="containsText" dxfId="1968" priority="2138" operator="containsText" text="保有中">
      <formula>NOT(ISERROR(SEARCH("保有中",Y339)))</formula>
    </cfRule>
  </conditionalFormatting>
  <conditionalFormatting sqref="AC339">
    <cfRule type="containsText" dxfId="1967" priority="2132" operator="containsText" text="申込取消">
      <formula>NOT(ISERROR(SEARCH("申込取消",AC339)))</formula>
    </cfRule>
    <cfRule type="containsText" dxfId="1966" priority="2133" operator="containsText" text="接続契約解除">
      <formula>NOT(ISERROR(SEARCH("接続契約解除",AC339)))</formula>
    </cfRule>
    <cfRule type="containsText" dxfId="1965" priority="2134" operator="containsText" text="【譲渡済】">
      <formula>NOT(ISERROR(SEARCH("【譲渡済】",AC339)))</formula>
    </cfRule>
    <cfRule type="containsText" dxfId="1964" priority="2135" operator="containsText" text="【支払済】">
      <formula>NOT(ISERROR(SEARCH("【支払済】",AC339)))</formula>
    </cfRule>
  </conditionalFormatting>
  <conditionalFormatting sqref="AM338">
    <cfRule type="cellIs" dxfId="1963" priority="2130" operator="greaterThan">
      <formula>0</formula>
    </cfRule>
  </conditionalFormatting>
  <conditionalFormatting sqref="W338:X338">
    <cfRule type="cellIs" dxfId="1962" priority="2129" operator="lessThan">
      <formula>5000001</formula>
    </cfRule>
  </conditionalFormatting>
  <conditionalFormatting sqref="BC338">
    <cfRule type="containsText" dxfId="1961" priority="2128" operator="containsText" text="保有中">
      <formula>NOT(ISERROR(SEARCH("保有中",BC338)))</formula>
    </cfRule>
  </conditionalFormatting>
  <conditionalFormatting sqref="AN338">
    <cfRule type="cellIs" dxfId="1960" priority="2127" operator="greaterThan">
      <formula>0</formula>
    </cfRule>
  </conditionalFormatting>
  <conditionalFormatting sqref="BD338">
    <cfRule type="cellIs" dxfId="1959" priority="2112" operator="equal">
      <formula>0</formula>
    </cfRule>
    <cfRule type="containsText" dxfId="1958" priority="2124" operator="containsText" text="接続契約解除">
      <formula>NOT(ISERROR(SEARCH("接続契約解除",BD338)))</formula>
    </cfRule>
    <cfRule type="containsText" dxfId="1957" priority="2125" operator="containsText" text="【譲渡済】">
      <formula>NOT(ISERROR(SEARCH("【譲渡済】",BD338)))</formula>
    </cfRule>
    <cfRule type="containsText" dxfId="1956" priority="2126" operator="containsText" text="【支払済】">
      <formula>NOT(ISERROR(SEARCH("【支払済】",BD338)))</formula>
    </cfRule>
  </conditionalFormatting>
  <conditionalFormatting sqref="AH338 AE338">
    <cfRule type="cellIs" dxfId="1955" priority="2121" operator="equal">
      <formula>0</formula>
    </cfRule>
    <cfRule type="containsText" dxfId="1954" priority="2122" operator="containsText" text="””">
      <formula>NOT(ISERROR(SEARCH("""""",AE338)))</formula>
    </cfRule>
    <cfRule type="cellIs" dxfId="1953" priority="2123" operator="lessThan">
      <formula>42583</formula>
    </cfRule>
  </conditionalFormatting>
  <conditionalFormatting sqref="BC338">
    <cfRule type="containsText" dxfId="1952" priority="2120" operator="containsText" text="賃借中">
      <formula>NOT(ISERROR(SEARCH("賃借中",BC338)))</formula>
    </cfRule>
  </conditionalFormatting>
  <conditionalFormatting sqref="BC338">
    <cfRule type="cellIs" dxfId="1951" priority="2119" operator="equal">
      <formula>0</formula>
    </cfRule>
  </conditionalFormatting>
  <conditionalFormatting sqref="Y338:AB338">
    <cfRule type="containsText" dxfId="1950" priority="2117" operator="containsText" text="賃借中">
      <formula>NOT(ISERROR(SEARCH("賃借中",Y338)))</formula>
    </cfRule>
    <cfRule type="containsText" dxfId="1949" priority="2118" operator="containsText" text="保有中">
      <formula>NOT(ISERROR(SEARCH("保有中",Y338)))</formula>
    </cfRule>
  </conditionalFormatting>
  <conditionalFormatting sqref="AC338">
    <cfRule type="containsText" dxfId="1948" priority="2113" operator="containsText" text="申込取消">
      <formula>NOT(ISERROR(SEARCH("申込取消",AC338)))</formula>
    </cfRule>
    <cfRule type="containsText" dxfId="1947" priority="2114" operator="containsText" text="接続契約解除">
      <formula>NOT(ISERROR(SEARCH("接続契約解除",AC338)))</formula>
    </cfRule>
    <cfRule type="containsText" dxfId="1946" priority="2115" operator="containsText" text="【譲渡済】">
      <formula>NOT(ISERROR(SEARCH("【譲渡済】",AC338)))</formula>
    </cfRule>
    <cfRule type="containsText" dxfId="1945" priority="2116" operator="containsText" text="【支払済】">
      <formula>NOT(ISERROR(SEARCH("【支払済】",AC338)))</formula>
    </cfRule>
  </conditionalFormatting>
  <conditionalFormatting sqref="AM337">
    <cfRule type="cellIs" dxfId="1944" priority="2110" operator="greaterThan">
      <formula>0</formula>
    </cfRule>
  </conditionalFormatting>
  <conditionalFormatting sqref="W337:X337">
    <cfRule type="cellIs" dxfId="1943" priority="2109" operator="lessThan">
      <formula>5000001</formula>
    </cfRule>
  </conditionalFormatting>
  <conditionalFormatting sqref="BC337">
    <cfRule type="containsText" dxfId="1942" priority="2108" operator="containsText" text="保有中">
      <formula>NOT(ISERROR(SEARCH("保有中",BC337)))</formula>
    </cfRule>
  </conditionalFormatting>
  <conditionalFormatting sqref="AN337">
    <cfRule type="cellIs" dxfId="1941" priority="2107" operator="greaterThan">
      <formula>0</formula>
    </cfRule>
  </conditionalFormatting>
  <conditionalFormatting sqref="BD337">
    <cfRule type="cellIs" dxfId="1940" priority="2092" operator="equal">
      <formula>0</formula>
    </cfRule>
    <cfRule type="containsText" dxfId="1939" priority="2104" operator="containsText" text="接続契約解除">
      <formula>NOT(ISERROR(SEARCH("接続契約解除",BD337)))</formula>
    </cfRule>
    <cfRule type="containsText" dxfId="1938" priority="2105" operator="containsText" text="【譲渡済】">
      <formula>NOT(ISERROR(SEARCH("【譲渡済】",BD337)))</formula>
    </cfRule>
    <cfRule type="containsText" dxfId="1937" priority="2106" operator="containsText" text="【支払済】">
      <formula>NOT(ISERROR(SEARCH("【支払済】",BD337)))</formula>
    </cfRule>
  </conditionalFormatting>
  <conditionalFormatting sqref="AH337 AE337">
    <cfRule type="cellIs" dxfId="1936" priority="2101" operator="equal">
      <formula>0</formula>
    </cfRule>
    <cfRule type="containsText" dxfId="1935" priority="2102" operator="containsText" text="””">
      <formula>NOT(ISERROR(SEARCH("""""",AE337)))</formula>
    </cfRule>
    <cfRule type="cellIs" dxfId="1934" priority="2103" operator="lessThan">
      <formula>42583</formula>
    </cfRule>
  </conditionalFormatting>
  <conditionalFormatting sqref="BC337">
    <cfRule type="containsText" dxfId="1933" priority="2100" operator="containsText" text="賃借中">
      <formula>NOT(ISERROR(SEARCH("賃借中",BC337)))</formula>
    </cfRule>
  </conditionalFormatting>
  <conditionalFormatting sqref="BC337">
    <cfRule type="cellIs" dxfId="1932" priority="2099" operator="equal">
      <formula>0</formula>
    </cfRule>
  </conditionalFormatting>
  <conditionalFormatting sqref="Y337:AB337">
    <cfRule type="containsText" dxfId="1931" priority="2097" operator="containsText" text="賃借中">
      <formula>NOT(ISERROR(SEARCH("賃借中",Y337)))</formula>
    </cfRule>
    <cfRule type="containsText" dxfId="1930" priority="2098" operator="containsText" text="保有中">
      <formula>NOT(ISERROR(SEARCH("保有中",Y337)))</formula>
    </cfRule>
  </conditionalFormatting>
  <conditionalFormatting sqref="AC337">
    <cfRule type="containsText" dxfId="1929" priority="2093" operator="containsText" text="申込取消">
      <formula>NOT(ISERROR(SEARCH("申込取消",AC337)))</formula>
    </cfRule>
    <cfRule type="containsText" dxfId="1928" priority="2094" operator="containsText" text="接続契約解除">
      <formula>NOT(ISERROR(SEARCH("接続契約解除",AC337)))</formula>
    </cfRule>
    <cfRule type="containsText" dxfId="1927" priority="2095" operator="containsText" text="【譲渡済】">
      <formula>NOT(ISERROR(SEARCH("【譲渡済】",AC337)))</formula>
    </cfRule>
    <cfRule type="containsText" dxfId="1926" priority="2096" operator="containsText" text="【支払済】">
      <formula>NOT(ISERROR(SEARCH("【支払済】",AC337)))</formula>
    </cfRule>
  </conditionalFormatting>
  <conditionalFormatting sqref="AZ336">
    <cfRule type="expression" dxfId="1925" priority="2088">
      <formula>$BE336&gt;0</formula>
    </cfRule>
    <cfRule type="expression" dxfId="1924" priority="2089">
      <formula>$BG336&gt;0</formula>
    </cfRule>
    <cfRule type="expression" dxfId="1923" priority="2090">
      <formula>$BI336&gt;0</formula>
    </cfRule>
  </conditionalFormatting>
  <conditionalFormatting sqref="AM336">
    <cfRule type="cellIs" dxfId="1922" priority="2087" operator="greaterThan">
      <formula>0</formula>
    </cfRule>
  </conditionalFormatting>
  <conditionalFormatting sqref="W336:X336">
    <cfRule type="cellIs" dxfId="1921" priority="2086" operator="lessThan">
      <formula>5000001</formula>
    </cfRule>
  </conditionalFormatting>
  <conditionalFormatting sqref="BC336">
    <cfRule type="containsText" dxfId="1920" priority="2085" operator="containsText" text="保有中">
      <formula>NOT(ISERROR(SEARCH("保有中",BC336)))</formula>
    </cfRule>
  </conditionalFormatting>
  <conditionalFormatting sqref="AN336">
    <cfRule type="cellIs" dxfId="1919" priority="2084" operator="greaterThan">
      <formula>0</formula>
    </cfRule>
  </conditionalFormatting>
  <conditionalFormatting sqref="BD336">
    <cfRule type="cellIs" dxfId="1918" priority="2069" operator="equal">
      <formula>0</formula>
    </cfRule>
    <cfRule type="containsText" dxfId="1917" priority="2081" operator="containsText" text="接続契約解除">
      <formula>NOT(ISERROR(SEARCH("接続契約解除",BD336)))</formula>
    </cfRule>
    <cfRule type="containsText" dxfId="1916" priority="2082" operator="containsText" text="【譲渡済】">
      <formula>NOT(ISERROR(SEARCH("【譲渡済】",BD336)))</formula>
    </cfRule>
    <cfRule type="containsText" dxfId="1915" priority="2083" operator="containsText" text="【支払済】">
      <formula>NOT(ISERROR(SEARCH("【支払済】",BD336)))</formula>
    </cfRule>
  </conditionalFormatting>
  <conditionalFormatting sqref="AH336 AE336">
    <cfRule type="cellIs" dxfId="1914" priority="2078" operator="equal">
      <formula>0</formula>
    </cfRule>
    <cfRule type="containsText" dxfId="1913" priority="2079" operator="containsText" text="””">
      <formula>NOT(ISERROR(SEARCH("""""",AE336)))</formula>
    </cfRule>
    <cfRule type="cellIs" dxfId="1912" priority="2080" operator="lessThan">
      <formula>42583</formula>
    </cfRule>
  </conditionalFormatting>
  <conditionalFormatting sqref="BC336">
    <cfRule type="containsText" dxfId="1911" priority="2077" operator="containsText" text="賃借中">
      <formula>NOT(ISERROR(SEARCH("賃借中",BC336)))</formula>
    </cfRule>
  </conditionalFormatting>
  <conditionalFormatting sqref="BC336">
    <cfRule type="cellIs" dxfId="1910" priority="2076" operator="equal">
      <formula>0</formula>
    </cfRule>
  </conditionalFormatting>
  <conditionalFormatting sqref="Y336:AB336">
    <cfRule type="containsText" dxfId="1909" priority="2074" operator="containsText" text="賃借中">
      <formula>NOT(ISERROR(SEARCH("賃借中",Y336)))</formula>
    </cfRule>
    <cfRule type="containsText" dxfId="1908" priority="2075" operator="containsText" text="保有中">
      <formula>NOT(ISERROR(SEARCH("保有中",Y336)))</formula>
    </cfRule>
  </conditionalFormatting>
  <conditionalFormatting sqref="AC336">
    <cfRule type="containsText" dxfId="1907" priority="2070" operator="containsText" text="申込取消">
      <formula>NOT(ISERROR(SEARCH("申込取消",AC336)))</formula>
    </cfRule>
    <cfRule type="containsText" dxfId="1906" priority="2071" operator="containsText" text="接続契約解除">
      <formula>NOT(ISERROR(SEARCH("接続契約解除",AC336)))</formula>
    </cfRule>
    <cfRule type="containsText" dxfId="1905" priority="2072" operator="containsText" text="【譲渡済】">
      <formula>NOT(ISERROR(SEARCH("【譲渡済】",AC336)))</formula>
    </cfRule>
    <cfRule type="containsText" dxfId="1904" priority="2073" operator="containsText" text="【支払済】">
      <formula>NOT(ISERROR(SEARCH("【支払済】",AC336)))</formula>
    </cfRule>
  </conditionalFormatting>
  <conditionalFormatting sqref="W335:X335">
    <cfRule type="cellIs" dxfId="1903" priority="2067" operator="lessThan">
      <formula>5000001</formula>
    </cfRule>
  </conditionalFormatting>
  <conditionalFormatting sqref="BC335">
    <cfRule type="containsText" dxfId="1902" priority="2066" operator="containsText" text="保有中">
      <formula>NOT(ISERROR(SEARCH("保有中",BC335)))</formula>
    </cfRule>
  </conditionalFormatting>
  <conditionalFormatting sqref="AM335">
    <cfRule type="cellIs" dxfId="1901" priority="2065" operator="greaterThan">
      <formula>0</formula>
    </cfRule>
  </conditionalFormatting>
  <conditionalFormatting sqref="AN335">
    <cfRule type="cellIs" dxfId="1900" priority="2064" operator="greaterThan">
      <formula>0</formula>
    </cfRule>
  </conditionalFormatting>
  <conditionalFormatting sqref="BD335">
    <cfRule type="cellIs" dxfId="1899" priority="2052" operator="equal">
      <formula>0</formula>
    </cfRule>
    <cfRule type="containsText" dxfId="1898" priority="2061" operator="containsText" text="接続契約解除">
      <formula>NOT(ISERROR(SEARCH("接続契約解除",BD335)))</formula>
    </cfRule>
    <cfRule type="containsText" dxfId="1897" priority="2062" operator="containsText" text="【譲渡済】">
      <formula>NOT(ISERROR(SEARCH("【譲渡済】",BD335)))</formula>
    </cfRule>
    <cfRule type="containsText" dxfId="1896" priority="2063" operator="containsText" text="【支払済】">
      <formula>NOT(ISERROR(SEARCH("【支払済】",BD335)))</formula>
    </cfRule>
  </conditionalFormatting>
  <conditionalFormatting sqref="AE335 AH335">
    <cfRule type="cellIs" dxfId="1895" priority="2058" operator="equal">
      <formula>0</formula>
    </cfRule>
    <cfRule type="containsText" dxfId="1894" priority="2059" operator="containsText" text="””">
      <formula>NOT(ISERROR(SEARCH("""""",AE335)))</formula>
    </cfRule>
    <cfRule type="cellIs" dxfId="1893" priority="2060" operator="lessThan">
      <formula>42583</formula>
    </cfRule>
  </conditionalFormatting>
  <conditionalFormatting sqref="BC335">
    <cfRule type="containsText" dxfId="1892" priority="2057" operator="containsText" text="賃借中">
      <formula>NOT(ISERROR(SEARCH("賃借中",BC335)))</formula>
    </cfRule>
  </conditionalFormatting>
  <conditionalFormatting sqref="BC335">
    <cfRule type="cellIs" dxfId="1891" priority="2056" operator="equal">
      <formula>0</formula>
    </cfRule>
  </conditionalFormatting>
  <conditionalFormatting sqref="BC335">
    <cfRule type="containsText" dxfId="1890" priority="2055" operator="containsText" text="保有中">
      <formula>NOT(ISERROR(SEARCH("保有中",BC335)))</formula>
    </cfRule>
  </conditionalFormatting>
  <conditionalFormatting sqref="Y335">
    <cfRule type="containsText" dxfId="1889" priority="2053" operator="containsText" text="賃借中">
      <formula>NOT(ISERROR(SEARCH("賃借中",Y335)))</formula>
    </cfRule>
    <cfRule type="containsText" dxfId="1888" priority="2054" operator="containsText" text="保有中">
      <formula>NOT(ISERROR(SEARCH("保有中",Y335)))</formula>
    </cfRule>
  </conditionalFormatting>
  <conditionalFormatting sqref="AC335">
    <cfRule type="containsText" dxfId="1887" priority="2047" operator="containsText" text="申込取消">
      <formula>NOT(ISERROR(SEARCH("申込取消",AC335)))</formula>
    </cfRule>
    <cfRule type="containsText" dxfId="1886" priority="2048" operator="containsText" text="接続契約解除">
      <formula>NOT(ISERROR(SEARCH("接続契約解除",AC335)))</formula>
    </cfRule>
    <cfRule type="containsText" dxfId="1885" priority="2049" operator="containsText" text="【譲渡済】">
      <formula>NOT(ISERROR(SEARCH("【譲渡済】",AC335)))</formula>
    </cfRule>
    <cfRule type="containsText" dxfId="1884" priority="2050" operator="containsText" text="【支払済】">
      <formula>NOT(ISERROR(SEARCH("【支払済】",AC335)))</formula>
    </cfRule>
  </conditionalFormatting>
  <conditionalFormatting sqref="Y334">
    <cfRule type="containsText" dxfId="1883" priority="2045" operator="containsText" text="賃借中">
      <formula>NOT(ISERROR(SEARCH("賃借中",Y334)))</formula>
    </cfRule>
    <cfRule type="containsText" dxfId="1882" priority="2046" operator="containsText" text="保有中">
      <formula>NOT(ISERROR(SEARCH("保有中",Y334)))</formula>
    </cfRule>
  </conditionalFormatting>
  <conditionalFormatting sqref="AM334">
    <cfRule type="cellIs" dxfId="1881" priority="2044" operator="greaterThan">
      <formula>0</formula>
    </cfRule>
  </conditionalFormatting>
  <conditionalFormatting sqref="X334">
    <cfRule type="cellIs" dxfId="1880" priority="2043" operator="lessThan">
      <formula>5000001</formula>
    </cfRule>
  </conditionalFormatting>
  <conditionalFormatting sqref="BC334">
    <cfRule type="containsText" dxfId="1879" priority="2042" operator="containsText" text="保有中">
      <formula>NOT(ISERROR(SEARCH("保有中",BC334)))</formula>
    </cfRule>
  </conditionalFormatting>
  <conditionalFormatting sqref="AN334">
    <cfRule type="cellIs" dxfId="1878" priority="2041" operator="greaterThan">
      <formula>0</formula>
    </cfRule>
  </conditionalFormatting>
  <conditionalFormatting sqref="BD334">
    <cfRule type="cellIs" dxfId="1877" priority="2028" operator="equal">
      <formula>0</formula>
    </cfRule>
    <cfRule type="containsText" dxfId="1876" priority="2038" operator="containsText" text="接続契約解除">
      <formula>NOT(ISERROR(SEARCH("接続契約解除",BD334)))</formula>
    </cfRule>
    <cfRule type="containsText" dxfId="1875" priority="2039" operator="containsText" text="【譲渡済】">
      <formula>NOT(ISERROR(SEARCH("【譲渡済】",BD334)))</formula>
    </cfRule>
    <cfRule type="containsText" dxfId="1874" priority="2040" operator="containsText" text="【支払済】">
      <formula>NOT(ISERROR(SEARCH("【支払済】",BD334)))</formula>
    </cfRule>
  </conditionalFormatting>
  <conditionalFormatting sqref="AH334 AE334">
    <cfRule type="cellIs" dxfId="1873" priority="2035" operator="equal">
      <formula>0</formula>
    </cfRule>
    <cfRule type="containsText" dxfId="1872" priority="2036" operator="containsText" text="””">
      <formula>NOT(ISERROR(SEARCH("""""",AE334)))</formula>
    </cfRule>
    <cfRule type="cellIs" dxfId="1871" priority="2037" operator="lessThan">
      <formula>42583</formula>
    </cfRule>
  </conditionalFormatting>
  <conditionalFormatting sqref="BC334">
    <cfRule type="containsText" dxfId="1870" priority="2034" operator="containsText" text="賃借中">
      <formula>NOT(ISERROR(SEARCH("賃借中",BC334)))</formula>
    </cfRule>
  </conditionalFormatting>
  <conditionalFormatting sqref="BC334">
    <cfRule type="cellIs" dxfId="1869" priority="2033" operator="equal">
      <formula>0</formula>
    </cfRule>
  </conditionalFormatting>
  <conditionalFormatting sqref="AC334">
    <cfRule type="containsText" dxfId="1868" priority="2029" operator="containsText" text="申込取消">
      <formula>NOT(ISERROR(SEARCH("申込取消",AC334)))</formula>
    </cfRule>
    <cfRule type="containsText" dxfId="1867" priority="2030" operator="containsText" text="接続契約解除">
      <formula>NOT(ISERROR(SEARCH("接続契約解除",AC334)))</formula>
    </cfRule>
    <cfRule type="containsText" dxfId="1866" priority="2031" operator="containsText" text="【譲渡済】">
      <formula>NOT(ISERROR(SEARCH("【譲渡済】",AC334)))</formula>
    </cfRule>
    <cfRule type="containsText" dxfId="1865" priority="2032" operator="containsText" text="【支払済】">
      <formula>NOT(ISERROR(SEARCH("【支払済】",AC334)))</formula>
    </cfRule>
  </conditionalFormatting>
  <conditionalFormatting sqref="W334">
    <cfRule type="cellIs" dxfId="1864" priority="2027" operator="lessThan">
      <formula>5000001</formula>
    </cfRule>
  </conditionalFormatting>
  <conditionalFormatting sqref="AM333">
    <cfRule type="cellIs" dxfId="1863" priority="2025" operator="greaterThan">
      <formula>0</formula>
    </cfRule>
  </conditionalFormatting>
  <conditionalFormatting sqref="X333">
    <cfRule type="cellIs" dxfId="1862" priority="2024" operator="lessThan">
      <formula>5000001</formula>
    </cfRule>
  </conditionalFormatting>
  <conditionalFormatting sqref="BC333">
    <cfRule type="containsText" dxfId="1861" priority="2023" operator="containsText" text="保有中">
      <formula>NOT(ISERROR(SEARCH("保有中",BC333)))</formula>
    </cfRule>
  </conditionalFormatting>
  <conditionalFormatting sqref="AN333">
    <cfRule type="cellIs" dxfId="1860" priority="2022" operator="greaterThan">
      <formula>0</formula>
    </cfRule>
  </conditionalFormatting>
  <conditionalFormatting sqref="BD333">
    <cfRule type="cellIs" dxfId="1859" priority="2011" operator="equal">
      <formula>0</formula>
    </cfRule>
    <cfRule type="containsText" dxfId="1858" priority="2019" operator="containsText" text="接続契約解除">
      <formula>NOT(ISERROR(SEARCH("接続契約解除",BD333)))</formula>
    </cfRule>
    <cfRule type="containsText" dxfId="1857" priority="2020" operator="containsText" text="【譲渡済】">
      <formula>NOT(ISERROR(SEARCH("【譲渡済】",BD333)))</formula>
    </cfRule>
    <cfRule type="containsText" dxfId="1856" priority="2021" operator="containsText" text="【支払済】">
      <formula>NOT(ISERROR(SEARCH("【支払済】",BD333)))</formula>
    </cfRule>
  </conditionalFormatting>
  <conditionalFormatting sqref="AH333 AE333">
    <cfRule type="cellIs" dxfId="1855" priority="2016" operator="equal">
      <formula>0</formula>
    </cfRule>
    <cfRule type="containsText" dxfId="1854" priority="2017" operator="containsText" text="””">
      <formula>NOT(ISERROR(SEARCH("""""",AE333)))</formula>
    </cfRule>
    <cfRule type="cellIs" dxfId="1853" priority="2018" operator="lessThan">
      <formula>42583</formula>
    </cfRule>
  </conditionalFormatting>
  <conditionalFormatting sqref="BC333">
    <cfRule type="containsText" dxfId="1852" priority="2015" operator="containsText" text="賃借中">
      <formula>NOT(ISERROR(SEARCH("賃借中",BC333)))</formula>
    </cfRule>
  </conditionalFormatting>
  <conditionalFormatting sqref="BC333">
    <cfRule type="cellIs" dxfId="1851" priority="2014" operator="equal">
      <formula>0</formula>
    </cfRule>
  </conditionalFormatting>
  <conditionalFormatting sqref="Y333">
    <cfRule type="containsText" dxfId="1850" priority="2012" operator="containsText" text="賃借中">
      <formula>NOT(ISERROR(SEARCH("賃借中",Y333)))</formula>
    </cfRule>
    <cfRule type="containsText" dxfId="1849" priority="2013" operator="containsText" text="保有中">
      <formula>NOT(ISERROR(SEARCH("保有中",Y333)))</formula>
    </cfRule>
  </conditionalFormatting>
  <conditionalFormatting sqref="W333">
    <cfRule type="cellIs" dxfId="1848" priority="2010" operator="lessThan">
      <formula>5000001</formula>
    </cfRule>
  </conditionalFormatting>
  <conditionalFormatting sqref="AC333">
    <cfRule type="containsText" dxfId="1847" priority="2006" operator="containsText" text="申込取消">
      <formula>NOT(ISERROR(SEARCH("申込取消",AC333)))</formula>
    </cfRule>
    <cfRule type="containsText" dxfId="1846" priority="2007" operator="containsText" text="接続契約解除">
      <formula>NOT(ISERROR(SEARCH("接続契約解除",AC333)))</formula>
    </cfRule>
    <cfRule type="containsText" dxfId="1845" priority="2008" operator="containsText" text="【譲渡済】">
      <formula>NOT(ISERROR(SEARCH("【譲渡済】",AC333)))</formula>
    </cfRule>
    <cfRule type="containsText" dxfId="1844" priority="2009" operator="containsText" text="【支払済】">
      <formula>NOT(ISERROR(SEARCH("【支払済】",AC333)))</formula>
    </cfRule>
  </conditionalFormatting>
  <conditionalFormatting sqref="AM332">
    <cfRule type="cellIs" dxfId="1843" priority="2004" operator="greaterThan">
      <formula>0</formula>
    </cfRule>
  </conditionalFormatting>
  <conditionalFormatting sqref="X332">
    <cfRule type="cellIs" dxfId="1842" priority="2003" operator="lessThan">
      <formula>5000001</formula>
    </cfRule>
  </conditionalFormatting>
  <conditionalFormatting sqref="BC332">
    <cfRule type="containsText" dxfId="1841" priority="2002" operator="containsText" text="保有中">
      <formula>NOT(ISERROR(SEARCH("保有中",BC332)))</formula>
    </cfRule>
  </conditionalFormatting>
  <conditionalFormatting sqref="AN332">
    <cfRule type="cellIs" dxfId="1840" priority="2001" operator="greaterThan">
      <formula>0</formula>
    </cfRule>
  </conditionalFormatting>
  <conditionalFormatting sqref="BD332">
    <cfRule type="cellIs" dxfId="1839" priority="1990" operator="equal">
      <formula>0</formula>
    </cfRule>
    <cfRule type="containsText" dxfId="1838" priority="1998" operator="containsText" text="接続契約解除">
      <formula>NOT(ISERROR(SEARCH("接続契約解除",BD332)))</formula>
    </cfRule>
    <cfRule type="containsText" dxfId="1837" priority="1999" operator="containsText" text="【譲渡済】">
      <formula>NOT(ISERROR(SEARCH("【譲渡済】",BD332)))</formula>
    </cfRule>
    <cfRule type="containsText" dxfId="1836" priority="2000" operator="containsText" text="【支払済】">
      <formula>NOT(ISERROR(SEARCH("【支払済】",BD332)))</formula>
    </cfRule>
  </conditionalFormatting>
  <conditionalFormatting sqref="AH332 AE332">
    <cfRule type="cellIs" dxfId="1835" priority="1995" operator="equal">
      <formula>0</formula>
    </cfRule>
    <cfRule type="containsText" dxfId="1834" priority="1996" operator="containsText" text="””">
      <formula>NOT(ISERROR(SEARCH("""""",AE332)))</formula>
    </cfRule>
    <cfRule type="cellIs" dxfId="1833" priority="1997" operator="lessThan">
      <formula>42583</formula>
    </cfRule>
  </conditionalFormatting>
  <conditionalFormatting sqref="BC332">
    <cfRule type="containsText" dxfId="1832" priority="1994" operator="containsText" text="賃借中">
      <formula>NOT(ISERROR(SEARCH("賃借中",BC332)))</formula>
    </cfRule>
  </conditionalFormatting>
  <conditionalFormatting sqref="BC332">
    <cfRule type="cellIs" dxfId="1831" priority="1993" operator="equal">
      <formula>0</formula>
    </cfRule>
  </conditionalFormatting>
  <conditionalFormatting sqref="Y332">
    <cfRule type="containsText" dxfId="1830" priority="1991" operator="containsText" text="賃借中">
      <formula>NOT(ISERROR(SEARCH("賃借中",Y332)))</formula>
    </cfRule>
    <cfRule type="containsText" dxfId="1829" priority="1992" operator="containsText" text="保有中">
      <formula>NOT(ISERROR(SEARCH("保有中",Y332)))</formula>
    </cfRule>
  </conditionalFormatting>
  <conditionalFormatting sqref="W332">
    <cfRule type="cellIs" dxfId="1828" priority="1989" operator="lessThan">
      <formula>5000001</formula>
    </cfRule>
  </conditionalFormatting>
  <conditionalFormatting sqref="AC332">
    <cfRule type="containsText" dxfId="1827" priority="1985" operator="containsText" text="申込取消">
      <formula>NOT(ISERROR(SEARCH("申込取消",AC332)))</formula>
    </cfRule>
    <cfRule type="containsText" dxfId="1826" priority="1986" operator="containsText" text="接続契約解除">
      <formula>NOT(ISERROR(SEARCH("接続契約解除",AC332)))</formula>
    </cfRule>
    <cfRule type="containsText" dxfId="1825" priority="1987" operator="containsText" text="【譲渡済】">
      <formula>NOT(ISERROR(SEARCH("【譲渡済】",AC332)))</formula>
    </cfRule>
    <cfRule type="containsText" dxfId="1824" priority="1988" operator="containsText" text="【支払済】">
      <formula>NOT(ISERROR(SEARCH("【支払済】",AC332)))</formula>
    </cfRule>
  </conditionalFormatting>
  <conditionalFormatting sqref="AM331">
    <cfRule type="cellIs" dxfId="1823" priority="1983" operator="greaterThan">
      <formula>0</formula>
    </cfRule>
  </conditionalFormatting>
  <conditionalFormatting sqref="X331">
    <cfRule type="cellIs" dxfId="1822" priority="1982" operator="lessThan">
      <formula>5000001</formula>
    </cfRule>
  </conditionalFormatting>
  <conditionalFormatting sqref="BC331">
    <cfRule type="containsText" dxfId="1821" priority="1981" operator="containsText" text="保有中">
      <formula>NOT(ISERROR(SEARCH("保有中",BC331)))</formula>
    </cfRule>
  </conditionalFormatting>
  <conditionalFormatting sqref="AN331">
    <cfRule type="cellIs" dxfId="1820" priority="1980" operator="greaterThan">
      <formula>0</formula>
    </cfRule>
  </conditionalFormatting>
  <conditionalFormatting sqref="BD331">
    <cfRule type="cellIs" dxfId="1819" priority="1969" operator="equal">
      <formula>0</formula>
    </cfRule>
    <cfRule type="containsText" dxfId="1818" priority="1977" operator="containsText" text="接続契約解除">
      <formula>NOT(ISERROR(SEARCH("接続契約解除",BD331)))</formula>
    </cfRule>
    <cfRule type="containsText" dxfId="1817" priority="1978" operator="containsText" text="【譲渡済】">
      <formula>NOT(ISERROR(SEARCH("【譲渡済】",BD331)))</formula>
    </cfRule>
    <cfRule type="containsText" dxfId="1816" priority="1979" operator="containsText" text="【支払済】">
      <formula>NOT(ISERROR(SEARCH("【支払済】",BD331)))</formula>
    </cfRule>
  </conditionalFormatting>
  <conditionalFormatting sqref="AH331 AE331">
    <cfRule type="cellIs" dxfId="1815" priority="1974" operator="equal">
      <formula>0</formula>
    </cfRule>
    <cfRule type="containsText" dxfId="1814" priority="1975" operator="containsText" text="””">
      <formula>NOT(ISERROR(SEARCH("""""",AE331)))</formula>
    </cfRule>
    <cfRule type="cellIs" dxfId="1813" priority="1976" operator="lessThan">
      <formula>42583</formula>
    </cfRule>
  </conditionalFormatting>
  <conditionalFormatting sqref="BC331">
    <cfRule type="containsText" dxfId="1812" priority="1973" operator="containsText" text="賃借中">
      <formula>NOT(ISERROR(SEARCH("賃借中",BC331)))</formula>
    </cfRule>
  </conditionalFormatting>
  <conditionalFormatting sqref="BC331">
    <cfRule type="cellIs" dxfId="1811" priority="1972" operator="equal">
      <formula>0</formula>
    </cfRule>
  </conditionalFormatting>
  <conditionalFormatting sqref="Y331">
    <cfRule type="containsText" dxfId="1810" priority="1970" operator="containsText" text="賃借中">
      <formula>NOT(ISERROR(SEARCH("賃借中",Y331)))</formula>
    </cfRule>
    <cfRule type="containsText" dxfId="1809" priority="1971" operator="containsText" text="保有中">
      <formula>NOT(ISERROR(SEARCH("保有中",Y331)))</formula>
    </cfRule>
  </conditionalFormatting>
  <conditionalFormatting sqref="W331">
    <cfRule type="cellIs" dxfId="1808" priority="1968" operator="lessThan">
      <formula>5000001</formula>
    </cfRule>
  </conditionalFormatting>
  <conditionalFormatting sqref="AC331">
    <cfRule type="containsText" dxfId="1807" priority="1964" operator="containsText" text="申込取消">
      <formula>NOT(ISERROR(SEARCH("申込取消",AC331)))</formula>
    </cfRule>
    <cfRule type="containsText" dxfId="1806" priority="1965" operator="containsText" text="接続契約解除">
      <formula>NOT(ISERROR(SEARCH("接続契約解除",AC331)))</formula>
    </cfRule>
    <cfRule type="containsText" dxfId="1805" priority="1966" operator="containsText" text="【譲渡済】">
      <formula>NOT(ISERROR(SEARCH("【譲渡済】",AC331)))</formula>
    </cfRule>
    <cfRule type="containsText" dxfId="1804" priority="1967" operator="containsText" text="【支払済】">
      <formula>NOT(ISERROR(SEARCH("【支払済】",AC331)))</formula>
    </cfRule>
  </conditionalFormatting>
  <conditionalFormatting sqref="AM330">
    <cfRule type="cellIs" dxfId="1803" priority="1962" operator="greaterThan">
      <formula>0</formula>
    </cfRule>
  </conditionalFormatting>
  <conditionalFormatting sqref="X330">
    <cfRule type="cellIs" dxfId="1802" priority="1961" operator="lessThan">
      <formula>5000001</formula>
    </cfRule>
  </conditionalFormatting>
  <conditionalFormatting sqref="BC330">
    <cfRule type="containsText" dxfId="1801" priority="1960" operator="containsText" text="保有中">
      <formula>NOT(ISERROR(SEARCH("保有中",BC330)))</formula>
    </cfRule>
  </conditionalFormatting>
  <conditionalFormatting sqref="AN330">
    <cfRule type="cellIs" dxfId="1800" priority="1959" operator="greaterThan">
      <formula>0</formula>
    </cfRule>
  </conditionalFormatting>
  <conditionalFormatting sqref="BD330">
    <cfRule type="cellIs" dxfId="1799" priority="1948" operator="equal">
      <formula>0</formula>
    </cfRule>
    <cfRule type="containsText" dxfId="1798" priority="1956" operator="containsText" text="接続契約解除">
      <formula>NOT(ISERROR(SEARCH("接続契約解除",BD330)))</formula>
    </cfRule>
    <cfRule type="containsText" dxfId="1797" priority="1957" operator="containsText" text="【譲渡済】">
      <formula>NOT(ISERROR(SEARCH("【譲渡済】",BD330)))</formula>
    </cfRule>
    <cfRule type="containsText" dxfId="1796" priority="1958" operator="containsText" text="【支払済】">
      <formula>NOT(ISERROR(SEARCH("【支払済】",BD330)))</formula>
    </cfRule>
  </conditionalFormatting>
  <conditionalFormatting sqref="AH330 AE330">
    <cfRule type="cellIs" dxfId="1795" priority="1953" operator="equal">
      <formula>0</formula>
    </cfRule>
    <cfRule type="containsText" dxfId="1794" priority="1954" operator="containsText" text="””">
      <formula>NOT(ISERROR(SEARCH("""""",AE330)))</formula>
    </cfRule>
    <cfRule type="cellIs" dxfId="1793" priority="1955" operator="lessThan">
      <formula>42583</formula>
    </cfRule>
  </conditionalFormatting>
  <conditionalFormatting sqref="BC330">
    <cfRule type="containsText" dxfId="1792" priority="1952" operator="containsText" text="賃借中">
      <formula>NOT(ISERROR(SEARCH("賃借中",BC330)))</formula>
    </cfRule>
  </conditionalFormatting>
  <conditionalFormatting sqref="BC330">
    <cfRule type="cellIs" dxfId="1791" priority="1951" operator="equal">
      <formula>0</formula>
    </cfRule>
  </conditionalFormatting>
  <conditionalFormatting sqref="Y330 AB330:AB335">
    <cfRule type="containsText" dxfId="1790" priority="1949" operator="containsText" text="賃借中">
      <formula>NOT(ISERROR(SEARCH("賃借中",Y330)))</formula>
    </cfRule>
    <cfRule type="containsText" dxfId="1789" priority="1950" operator="containsText" text="保有中">
      <formula>NOT(ISERROR(SEARCH("保有中",Y330)))</formula>
    </cfRule>
  </conditionalFormatting>
  <conditionalFormatting sqref="W330">
    <cfRule type="cellIs" dxfId="1788" priority="1947" operator="lessThan">
      <formula>5000001</formula>
    </cfRule>
  </conditionalFormatting>
  <conditionalFormatting sqref="AC330">
    <cfRule type="containsText" dxfId="1787" priority="1943" operator="containsText" text="申込取消">
      <formula>NOT(ISERROR(SEARCH("申込取消",AC330)))</formula>
    </cfRule>
    <cfRule type="containsText" dxfId="1786" priority="1944" operator="containsText" text="接続契約解除">
      <formula>NOT(ISERROR(SEARCH("接続契約解除",AC330)))</formula>
    </cfRule>
    <cfRule type="containsText" dxfId="1785" priority="1945" operator="containsText" text="【譲渡済】">
      <formula>NOT(ISERROR(SEARCH("【譲渡済】",AC330)))</formula>
    </cfRule>
    <cfRule type="containsText" dxfId="1784" priority="1946" operator="containsText" text="【支払済】">
      <formula>NOT(ISERROR(SEARCH("【支払済】",AC330)))</formula>
    </cfRule>
  </conditionalFormatting>
  <conditionalFormatting sqref="AM329">
    <cfRule type="cellIs" dxfId="1783" priority="1941" operator="greaterThan">
      <formula>0</formula>
    </cfRule>
  </conditionalFormatting>
  <conditionalFormatting sqref="X329">
    <cfRule type="cellIs" dxfId="1782" priority="1940" operator="lessThan">
      <formula>5000001</formula>
    </cfRule>
  </conditionalFormatting>
  <conditionalFormatting sqref="BC329">
    <cfRule type="containsText" dxfId="1781" priority="1939" operator="containsText" text="保有中">
      <formula>NOT(ISERROR(SEARCH("保有中",BC329)))</formula>
    </cfRule>
  </conditionalFormatting>
  <conditionalFormatting sqref="AN329">
    <cfRule type="cellIs" dxfId="1780" priority="1938" operator="greaterThan">
      <formula>0</formula>
    </cfRule>
  </conditionalFormatting>
  <conditionalFormatting sqref="BD329">
    <cfRule type="cellIs" dxfId="1779" priority="1927" operator="equal">
      <formula>0</formula>
    </cfRule>
    <cfRule type="containsText" dxfId="1778" priority="1935" operator="containsText" text="接続契約解除">
      <formula>NOT(ISERROR(SEARCH("接続契約解除",BD329)))</formula>
    </cfRule>
    <cfRule type="containsText" dxfId="1777" priority="1936" operator="containsText" text="【譲渡済】">
      <formula>NOT(ISERROR(SEARCH("【譲渡済】",BD329)))</formula>
    </cfRule>
    <cfRule type="containsText" dxfId="1776" priority="1937" operator="containsText" text="【支払済】">
      <formula>NOT(ISERROR(SEARCH("【支払済】",BD329)))</formula>
    </cfRule>
  </conditionalFormatting>
  <conditionalFormatting sqref="AH329 AE329">
    <cfRule type="cellIs" dxfId="1775" priority="1932" operator="equal">
      <formula>0</formula>
    </cfRule>
    <cfRule type="containsText" dxfId="1774" priority="1933" operator="containsText" text="””">
      <formula>NOT(ISERROR(SEARCH("""""",AE329)))</formula>
    </cfRule>
    <cfRule type="cellIs" dxfId="1773" priority="1934" operator="lessThan">
      <formula>42583</formula>
    </cfRule>
  </conditionalFormatting>
  <conditionalFormatting sqref="BC329">
    <cfRule type="containsText" dxfId="1772" priority="1931" operator="containsText" text="賃借中">
      <formula>NOT(ISERROR(SEARCH("賃借中",BC329)))</formula>
    </cfRule>
  </conditionalFormatting>
  <conditionalFormatting sqref="BC329">
    <cfRule type="cellIs" dxfId="1771" priority="1930" operator="equal">
      <formula>0</formula>
    </cfRule>
  </conditionalFormatting>
  <conditionalFormatting sqref="Y329 AB329">
    <cfRule type="containsText" dxfId="1770" priority="1928" operator="containsText" text="賃借中">
      <formula>NOT(ISERROR(SEARCH("賃借中",Y329)))</formula>
    </cfRule>
    <cfRule type="containsText" dxfId="1769" priority="1929" operator="containsText" text="保有中">
      <formula>NOT(ISERROR(SEARCH("保有中",Y329)))</formula>
    </cfRule>
  </conditionalFormatting>
  <conditionalFormatting sqref="W329">
    <cfRule type="cellIs" dxfId="1768" priority="1926" operator="lessThan">
      <formula>5000001</formula>
    </cfRule>
  </conditionalFormatting>
  <conditionalFormatting sqref="AC329">
    <cfRule type="containsText" dxfId="1767" priority="1922" operator="containsText" text="申込取消">
      <formula>NOT(ISERROR(SEARCH("申込取消",AC329)))</formula>
    </cfRule>
    <cfRule type="containsText" dxfId="1766" priority="1923" operator="containsText" text="接続契約解除">
      <formula>NOT(ISERROR(SEARCH("接続契約解除",AC329)))</formula>
    </cfRule>
    <cfRule type="containsText" dxfId="1765" priority="1924" operator="containsText" text="【譲渡済】">
      <formula>NOT(ISERROR(SEARCH("【譲渡済】",AC329)))</formula>
    </cfRule>
    <cfRule type="containsText" dxfId="1764" priority="1925" operator="containsText" text="【支払済】">
      <formula>NOT(ISERROR(SEARCH("【支払済】",AC329)))</formula>
    </cfRule>
  </conditionalFormatting>
  <conditionalFormatting sqref="Y328">
    <cfRule type="containsText" dxfId="1763" priority="1919" operator="containsText" text="賃借中">
      <formula>NOT(ISERROR(SEARCH("賃借中",Y328)))</formula>
    </cfRule>
    <cfRule type="containsText" dxfId="1762" priority="1920" operator="containsText" text="保有中">
      <formula>NOT(ISERROR(SEARCH("保有中",Y328)))</formula>
    </cfRule>
  </conditionalFormatting>
  <conditionalFormatting sqref="AM328">
    <cfRule type="cellIs" dxfId="1761" priority="1918" operator="greaterThan">
      <formula>0</formula>
    </cfRule>
  </conditionalFormatting>
  <conditionalFormatting sqref="X328">
    <cfRule type="cellIs" dxfId="1760" priority="1917" operator="lessThan">
      <formula>5000001</formula>
    </cfRule>
  </conditionalFormatting>
  <conditionalFormatting sqref="BC328">
    <cfRule type="containsText" dxfId="1759" priority="1916" operator="containsText" text="保有中">
      <formula>NOT(ISERROR(SEARCH("保有中",BC328)))</formula>
    </cfRule>
  </conditionalFormatting>
  <conditionalFormatting sqref="AN328">
    <cfRule type="cellIs" dxfId="1758" priority="1915" operator="greaterThan">
      <formula>0</formula>
    </cfRule>
  </conditionalFormatting>
  <conditionalFormatting sqref="BD328">
    <cfRule type="cellIs" dxfId="1757" priority="1906" operator="equal">
      <formula>0</formula>
    </cfRule>
    <cfRule type="containsText" dxfId="1756" priority="1912" operator="containsText" text="接続契約解除">
      <formula>NOT(ISERROR(SEARCH("接続契約解除",BD328)))</formula>
    </cfRule>
    <cfRule type="containsText" dxfId="1755" priority="1913" operator="containsText" text="【譲渡済】">
      <formula>NOT(ISERROR(SEARCH("【譲渡済】",BD328)))</formula>
    </cfRule>
    <cfRule type="containsText" dxfId="1754" priority="1914" operator="containsText" text="【支払済】">
      <formula>NOT(ISERROR(SEARCH("【支払済】",BD328)))</formula>
    </cfRule>
  </conditionalFormatting>
  <conditionalFormatting sqref="AH328 AE328">
    <cfRule type="cellIs" dxfId="1753" priority="1909" operator="equal">
      <formula>0</formula>
    </cfRule>
    <cfRule type="containsText" dxfId="1752" priority="1910" operator="containsText" text="””">
      <formula>NOT(ISERROR(SEARCH("""""",AE328)))</formula>
    </cfRule>
    <cfRule type="cellIs" dxfId="1751" priority="1911" operator="lessThan">
      <formula>42583</formula>
    </cfRule>
  </conditionalFormatting>
  <conditionalFormatting sqref="BC328">
    <cfRule type="containsText" dxfId="1750" priority="1908" operator="containsText" text="賃借中">
      <formula>NOT(ISERROR(SEARCH("賃借中",BC328)))</formula>
    </cfRule>
  </conditionalFormatting>
  <conditionalFormatting sqref="BC328">
    <cfRule type="cellIs" dxfId="1749" priority="1907" operator="equal">
      <formula>0</formula>
    </cfRule>
  </conditionalFormatting>
  <conditionalFormatting sqref="W328">
    <cfRule type="cellIs" dxfId="1748" priority="1905" operator="lessThan">
      <formula>5000001</formula>
    </cfRule>
  </conditionalFormatting>
  <conditionalFormatting sqref="AC328">
    <cfRule type="containsText" dxfId="1747" priority="1901" operator="containsText" text="申込取消">
      <formula>NOT(ISERROR(SEARCH("申込取消",AC328)))</formula>
    </cfRule>
    <cfRule type="containsText" dxfId="1746" priority="1902" operator="containsText" text="接続契約解除">
      <formula>NOT(ISERROR(SEARCH("接続契約解除",AC328)))</formula>
    </cfRule>
    <cfRule type="containsText" dxfId="1745" priority="1903" operator="containsText" text="【譲渡済】">
      <formula>NOT(ISERROR(SEARCH("【譲渡済】",AC328)))</formula>
    </cfRule>
    <cfRule type="containsText" dxfId="1744" priority="1904" operator="containsText" text="【支払済】">
      <formula>NOT(ISERROR(SEARCH("【支払済】",AC328)))</formula>
    </cfRule>
  </conditionalFormatting>
  <conditionalFormatting sqref="AM327">
    <cfRule type="cellIs" dxfId="1743" priority="1899" operator="greaterThan">
      <formula>0</formula>
    </cfRule>
  </conditionalFormatting>
  <conditionalFormatting sqref="X327">
    <cfRule type="cellIs" dxfId="1742" priority="1898" operator="lessThan">
      <formula>5000001</formula>
    </cfRule>
  </conditionalFormatting>
  <conditionalFormatting sqref="BC327">
    <cfRule type="containsText" dxfId="1741" priority="1897" operator="containsText" text="保有中">
      <formula>NOT(ISERROR(SEARCH("保有中",BC327)))</formula>
    </cfRule>
  </conditionalFormatting>
  <conditionalFormatting sqref="AN327">
    <cfRule type="cellIs" dxfId="1740" priority="1896" operator="greaterThan">
      <formula>0</formula>
    </cfRule>
  </conditionalFormatting>
  <conditionalFormatting sqref="BD327">
    <cfRule type="cellIs" dxfId="1739" priority="1885" operator="equal">
      <formula>0</formula>
    </cfRule>
    <cfRule type="containsText" dxfId="1738" priority="1893" operator="containsText" text="接続契約解除">
      <formula>NOT(ISERROR(SEARCH("接続契約解除",BD327)))</formula>
    </cfRule>
    <cfRule type="containsText" dxfId="1737" priority="1894" operator="containsText" text="【譲渡済】">
      <formula>NOT(ISERROR(SEARCH("【譲渡済】",BD327)))</formula>
    </cfRule>
    <cfRule type="containsText" dxfId="1736" priority="1895" operator="containsText" text="【支払済】">
      <formula>NOT(ISERROR(SEARCH("【支払済】",BD327)))</formula>
    </cfRule>
  </conditionalFormatting>
  <conditionalFormatting sqref="AH327 AE327">
    <cfRule type="cellIs" dxfId="1735" priority="1890" operator="equal">
      <formula>0</formula>
    </cfRule>
    <cfRule type="containsText" dxfId="1734" priority="1891" operator="containsText" text="””">
      <formula>NOT(ISERROR(SEARCH("""""",AE327)))</formula>
    </cfRule>
    <cfRule type="cellIs" dxfId="1733" priority="1892" operator="lessThan">
      <formula>42583</formula>
    </cfRule>
  </conditionalFormatting>
  <conditionalFormatting sqref="BC327">
    <cfRule type="containsText" dxfId="1732" priority="1889" operator="containsText" text="賃借中">
      <formula>NOT(ISERROR(SEARCH("賃借中",BC327)))</formula>
    </cfRule>
  </conditionalFormatting>
  <conditionalFormatting sqref="BC327">
    <cfRule type="cellIs" dxfId="1731" priority="1888" operator="equal">
      <formula>0</formula>
    </cfRule>
  </conditionalFormatting>
  <conditionalFormatting sqref="Y327">
    <cfRule type="containsText" dxfId="1730" priority="1886" operator="containsText" text="賃借中">
      <formula>NOT(ISERROR(SEARCH("賃借中",Y327)))</formula>
    </cfRule>
    <cfRule type="containsText" dxfId="1729" priority="1887" operator="containsText" text="保有中">
      <formula>NOT(ISERROR(SEARCH("保有中",Y327)))</formula>
    </cfRule>
  </conditionalFormatting>
  <conditionalFormatting sqref="W327">
    <cfRule type="cellIs" dxfId="1728" priority="1884" operator="lessThan">
      <formula>5000001</formula>
    </cfRule>
  </conditionalFormatting>
  <conditionalFormatting sqref="AC327">
    <cfRule type="containsText" dxfId="1727" priority="1880" operator="containsText" text="申込取消">
      <formula>NOT(ISERROR(SEARCH("申込取消",AC327)))</formula>
    </cfRule>
    <cfRule type="containsText" dxfId="1726" priority="1881" operator="containsText" text="接続契約解除">
      <formula>NOT(ISERROR(SEARCH("接続契約解除",AC327)))</formula>
    </cfRule>
    <cfRule type="containsText" dxfId="1725" priority="1882" operator="containsText" text="【譲渡済】">
      <formula>NOT(ISERROR(SEARCH("【譲渡済】",AC327)))</formula>
    </cfRule>
    <cfRule type="containsText" dxfId="1724" priority="1883" operator="containsText" text="【支払済】">
      <formula>NOT(ISERROR(SEARCH("【支払済】",AC327)))</formula>
    </cfRule>
  </conditionalFormatting>
  <conditionalFormatting sqref="AM326">
    <cfRule type="cellIs" dxfId="1723" priority="1878" operator="greaterThan">
      <formula>0</formula>
    </cfRule>
  </conditionalFormatting>
  <conditionalFormatting sqref="X326">
    <cfRule type="cellIs" dxfId="1722" priority="1877" operator="lessThan">
      <formula>5000001</formula>
    </cfRule>
  </conditionalFormatting>
  <conditionalFormatting sqref="BC326">
    <cfRule type="containsText" dxfId="1721" priority="1876" operator="containsText" text="保有中">
      <formula>NOT(ISERROR(SEARCH("保有中",BC326)))</formula>
    </cfRule>
  </conditionalFormatting>
  <conditionalFormatting sqref="AN326">
    <cfRule type="cellIs" dxfId="1720" priority="1875" operator="greaterThan">
      <formula>0</formula>
    </cfRule>
  </conditionalFormatting>
  <conditionalFormatting sqref="BD326">
    <cfRule type="cellIs" dxfId="1719" priority="1864" operator="equal">
      <formula>0</formula>
    </cfRule>
    <cfRule type="containsText" dxfId="1718" priority="1872" operator="containsText" text="接続契約解除">
      <formula>NOT(ISERROR(SEARCH("接続契約解除",BD326)))</formula>
    </cfRule>
    <cfRule type="containsText" dxfId="1717" priority="1873" operator="containsText" text="【譲渡済】">
      <formula>NOT(ISERROR(SEARCH("【譲渡済】",BD326)))</formula>
    </cfRule>
    <cfRule type="containsText" dxfId="1716" priority="1874" operator="containsText" text="【支払済】">
      <formula>NOT(ISERROR(SEARCH("【支払済】",BD326)))</formula>
    </cfRule>
  </conditionalFormatting>
  <conditionalFormatting sqref="AH326 AE326">
    <cfRule type="cellIs" dxfId="1715" priority="1869" operator="equal">
      <formula>0</formula>
    </cfRule>
    <cfRule type="containsText" dxfId="1714" priority="1870" operator="containsText" text="””">
      <formula>NOT(ISERROR(SEARCH("""""",AE326)))</formula>
    </cfRule>
    <cfRule type="cellIs" dxfId="1713" priority="1871" operator="lessThan">
      <formula>42583</formula>
    </cfRule>
  </conditionalFormatting>
  <conditionalFormatting sqref="BC326">
    <cfRule type="containsText" dxfId="1712" priority="1868" operator="containsText" text="賃借中">
      <formula>NOT(ISERROR(SEARCH("賃借中",BC326)))</formula>
    </cfRule>
  </conditionalFormatting>
  <conditionalFormatting sqref="BC326">
    <cfRule type="cellIs" dxfId="1711" priority="1867" operator="equal">
      <formula>0</formula>
    </cfRule>
  </conditionalFormatting>
  <conditionalFormatting sqref="Y326:AB326 Z327:AB328 Z329:AA335">
    <cfRule type="containsText" dxfId="1710" priority="1865" operator="containsText" text="賃借中">
      <formula>NOT(ISERROR(SEARCH("賃借中",Y326)))</formula>
    </cfRule>
    <cfRule type="containsText" dxfId="1709" priority="1866" operator="containsText" text="保有中">
      <formula>NOT(ISERROR(SEARCH("保有中",Y326)))</formula>
    </cfRule>
  </conditionalFormatting>
  <conditionalFormatting sqref="W326">
    <cfRule type="cellIs" dxfId="1708" priority="1863" operator="lessThan">
      <formula>5000001</formula>
    </cfRule>
  </conditionalFormatting>
  <conditionalFormatting sqref="AC326">
    <cfRule type="containsText" dxfId="1707" priority="1858" operator="containsText" text="申込取消">
      <formula>NOT(ISERROR(SEARCH("申込取消",AC326)))</formula>
    </cfRule>
    <cfRule type="containsText" dxfId="1706" priority="1859" operator="containsText" text="接続契約解除">
      <formula>NOT(ISERROR(SEARCH("接続契約解除",AC326)))</formula>
    </cfRule>
    <cfRule type="containsText" dxfId="1705" priority="1860" operator="containsText" text="【譲渡済】">
      <formula>NOT(ISERROR(SEARCH("【譲渡済】",AC326)))</formula>
    </cfRule>
    <cfRule type="containsText" dxfId="1704" priority="1861" operator="containsText" text="【支払済】">
      <formula>NOT(ISERROR(SEARCH("【支払済】",AC326)))</formula>
    </cfRule>
  </conditionalFormatting>
  <conditionalFormatting sqref="AM325">
    <cfRule type="cellIs" dxfId="1703" priority="1857" operator="greaterThan">
      <formula>0</formula>
    </cfRule>
  </conditionalFormatting>
  <conditionalFormatting sqref="X325">
    <cfRule type="cellIs" dxfId="1702" priority="1856" operator="lessThan">
      <formula>5000001</formula>
    </cfRule>
  </conditionalFormatting>
  <conditionalFormatting sqref="BC325">
    <cfRule type="containsText" dxfId="1701" priority="1855" operator="containsText" text="保有中">
      <formula>NOT(ISERROR(SEARCH("保有中",BC325)))</formula>
    </cfRule>
  </conditionalFormatting>
  <conditionalFormatting sqref="AN325">
    <cfRule type="cellIs" dxfId="1700" priority="1854" operator="greaterThan">
      <formula>0</formula>
    </cfRule>
  </conditionalFormatting>
  <conditionalFormatting sqref="BD325">
    <cfRule type="cellIs" dxfId="1699" priority="1843" operator="equal">
      <formula>0</formula>
    </cfRule>
    <cfRule type="containsText" dxfId="1698" priority="1851" operator="containsText" text="接続契約解除">
      <formula>NOT(ISERROR(SEARCH("接続契約解除",BD325)))</formula>
    </cfRule>
    <cfRule type="containsText" dxfId="1697" priority="1852" operator="containsText" text="【譲渡済】">
      <formula>NOT(ISERROR(SEARCH("【譲渡済】",BD325)))</formula>
    </cfRule>
    <cfRule type="containsText" dxfId="1696" priority="1853" operator="containsText" text="【支払済】">
      <formula>NOT(ISERROR(SEARCH("【支払済】",BD325)))</formula>
    </cfRule>
  </conditionalFormatting>
  <conditionalFormatting sqref="AH325 AE325">
    <cfRule type="cellIs" dxfId="1695" priority="1848" operator="equal">
      <formula>0</formula>
    </cfRule>
    <cfRule type="containsText" dxfId="1694" priority="1849" operator="containsText" text="””">
      <formula>NOT(ISERROR(SEARCH("""""",AE325)))</formula>
    </cfRule>
    <cfRule type="cellIs" dxfId="1693" priority="1850" operator="lessThan">
      <formula>42583</formula>
    </cfRule>
  </conditionalFormatting>
  <conditionalFormatting sqref="BC325">
    <cfRule type="containsText" dxfId="1692" priority="1847" operator="containsText" text="賃借中">
      <formula>NOT(ISERROR(SEARCH("賃借中",BC325)))</formula>
    </cfRule>
  </conditionalFormatting>
  <conditionalFormatting sqref="BC325">
    <cfRule type="cellIs" dxfId="1691" priority="1846" operator="equal">
      <formula>0</formula>
    </cfRule>
  </conditionalFormatting>
  <conditionalFormatting sqref="Y325:AB325">
    <cfRule type="containsText" dxfId="1690" priority="1844" operator="containsText" text="賃借中">
      <formula>NOT(ISERROR(SEARCH("賃借中",Y325)))</formula>
    </cfRule>
    <cfRule type="containsText" dxfId="1689" priority="1845" operator="containsText" text="保有中">
      <formula>NOT(ISERROR(SEARCH("保有中",Y325)))</formula>
    </cfRule>
  </conditionalFormatting>
  <conditionalFormatting sqref="W325">
    <cfRule type="cellIs" dxfId="1688" priority="1842" operator="lessThan">
      <formula>5000001</formula>
    </cfRule>
  </conditionalFormatting>
  <conditionalFormatting sqref="AC325">
    <cfRule type="containsText" dxfId="1687" priority="1838" operator="containsText" text="申込取消">
      <formula>NOT(ISERROR(SEARCH("申込取消",AC325)))</formula>
    </cfRule>
    <cfRule type="containsText" dxfId="1686" priority="1839" operator="containsText" text="接続契約解除">
      <formula>NOT(ISERROR(SEARCH("接続契約解除",AC325)))</formula>
    </cfRule>
    <cfRule type="containsText" dxfId="1685" priority="1840" operator="containsText" text="【譲渡済】">
      <formula>NOT(ISERROR(SEARCH("【譲渡済】",AC325)))</formula>
    </cfRule>
    <cfRule type="containsText" dxfId="1684" priority="1841" operator="containsText" text="【支払済】">
      <formula>NOT(ISERROR(SEARCH("【支払済】",AC325)))</formula>
    </cfRule>
  </conditionalFormatting>
  <conditionalFormatting sqref="AM324">
    <cfRule type="cellIs" dxfId="1683" priority="1836" operator="greaterThan">
      <formula>0</formula>
    </cfRule>
  </conditionalFormatting>
  <conditionalFormatting sqref="X324">
    <cfRule type="cellIs" dxfId="1682" priority="1835" operator="lessThan">
      <formula>5000001</formula>
    </cfRule>
  </conditionalFormatting>
  <conditionalFormatting sqref="BC324">
    <cfRule type="containsText" dxfId="1681" priority="1834" operator="containsText" text="保有中">
      <formula>NOT(ISERROR(SEARCH("保有中",BC324)))</formula>
    </cfRule>
  </conditionalFormatting>
  <conditionalFormatting sqref="AN324">
    <cfRule type="cellIs" dxfId="1680" priority="1833" operator="greaterThan">
      <formula>0</formula>
    </cfRule>
  </conditionalFormatting>
  <conditionalFormatting sqref="BD324">
    <cfRule type="cellIs" dxfId="1679" priority="1822" operator="equal">
      <formula>0</formula>
    </cfRule>
    <cfRule type="containsText" dxfId="1678" priority="1830" operator="containsText" text="接続契約解除">
      <formula>NOT(ISERROR(SEARCH("接続契約解除",BD324)))</formula>
    </cfRule>
    <cfRule type="containsText" dxfId="1677" priority="1831" operator="containsText" text="【譲渡済】">
      <formula>NOT(ISERROR(SEARCH("【譲渡済】",BD324)))</formula>
    </cfRule>
    <cfRule type="containsText" dxfId="1676" priority="1832" operator="containsText" text="【支払済】">
      <formula>NOT(ISERROR(SEARCH("【支払済】",BD324)))</formula>
    </cfRule>
  </conditionalFormatting>
  <conditionalFormatting sqref="AH324 AE324">
    <cfRule type="cellIs" dxfId="1675" priority="1827" operator="equal">
      <formula>0</formula>
    </cfRule>
    <cfRule type="containsText" dxfId="1674" priority="1828" operator="containsText" text="””">
      <formula>NOT(ISERROR(SEARCH("""""",AE324)))</formula>
    </cfRule>
    <cfRule type="cellIs" dxfId="1673" priority="1829" operator="lessThan">
      <formula>42583</formula>
    </cfRule>
  </conditionalFormatting>
  <conditionalFormatting sqref="BC324">
    <cfRule type="containsText" dxfId="1672" priority="1826" operator="containsText" text="賃借中">
      <formula>NOT(ISERROR(SEARCH("賃借中",BC324)))</formula>
    </cfRule>
  </conditionalFormatting>
  <conditionalFormatting sqref="BC324">
    <cfRule type="cellIs" dxfId="1671" priority="1825" operator="equal">
      <formula>0</formula>
    </cfRule>
  </conditionalFormatting>
  <conditionalFormatting sqref="Y324:AB324">
    <cfRule type="containsText" dxfId="1670" priority="1823" operator="containsText" text="賃借中">
      <formula>NOT(ISERROR(SEARCH("賃借中",Y324)))</formula>
    </cfRule>
    <cfRule type="containsText" dxfId="1669" priority="1824" operator="containsText" text="保有中">
      <formula>NOT(ISERROR(SEARCH("保有中",Y324)))</formula>
    </cfRule>
  </conditionalFormatting>
  <conditionalFormatting sqref="W324">
    <cfRule type="cellIs" dxfId="1668" priority="1821" operator="lessThan">
      <formula>5000001</formula>
    </cfRule>
  </conditionalFormatting>
  <conditionalFormatting sqref="AC324">
    <cfRule type="containsText" dxfId="1667" priority="1817" operator="containsText" text="申込取消">
      <formula>NOT(ISERROR(SEARCH("申込取消",AC324)))</formula>
    </cfRule>
    <cfRule type="containsText" dxfId="1666" priority="1818" operator="containsText" text="接続契約解除">
      <formula>NOT(ISERROR(SEARCH("接続契約解除",AC324)))</formula>
    </cfRule>
    <cfRule type="containsText" dxfId="1665" priority="1819" operator="containsText" text="【譲渡済】">
      <formula>NOT(ISERROR(SEARCH("【譲渡済】",AC324)))</formula>
    </cfRule>
    <cfRule type="containsText" dxfId="1664" priority="1820" operator="containsText" text="【支払済】">
      <formula>NOT(ISERROR(SEARCH("【支払済】",AC324)))</formula>
    </cfRule>
  </conditionalFormatting>
  <conditionalFormatting sqref="AM323">
    <cfRule type="cellIs" dxfId="1663" priority="1815" operator="greaterThan">
      <formula>0</formula>
    </cfRule>
  </conditionalFormatting>
  <conditionalFormatting sqref="AM323">
    <cfRule type="cellIs" dxfId="1662" priority="1814" operator="greaterThan">
      <formula>0</formula>
    </cfRule>
  </conditionalFormatting>
  <conditionalFormatting sqref="W323:X323">
    <cfRule type="cellIs" dxfId="1661" priority="1813" operator="lessThan">
      <formula>5000001</formula>
    </cfRule>
  </conditionalFormatting>
  <conditionalFormatting sqref="BC323">
    <cfRule type="containsText" dxfId="1660" priority="1812" operator="containsText" text="保有中">
      <formula>NOT(ISERROR(SEARCH("保有中",BC323)))</formula>
    </cfRule>
  </conditionalFormatting>
  <conditionalFormatting sqref="AN323">
    <cfRule type="cellIs" dxfId="1659" priority="1811" operator="greaterThan">
      <formula>0</formula>
    </cfRule>
  </conditionalFormatting>
  <conditionalFormatting sqref="BD323">
    <cfRule type="cellIs" dxfId="1658" priority="1797" operator="equal">
      <formula>0</formula>
    </cfRule>
    <cfRule type="containsText" dxfId="1657" priority="1808" operator="containsText" text="接続契約解除">
      <formula>NOT(ISERROR(SEARCH("接続契約解除",BD323)))</formula>
    </cfRule>
    <cfRule type="containsText" dxfId="1656" priority="1809" operator="containsText" text="【譲渡済】">
      <formula>NOT(ISERROR(SEARCH("【譲渡済】",BD323)))</formula>
    </cfRule>
    <cfRule type="containsText" dxfId="1655" priority="1810" operator="containsText" text="【支払済】">
      <formula>NOT(ISERROR(SEARCH("【支払済】",BD323)))</formula>
    </cfRule>
  </conditionalFormatting>
  <conditionalFormatting sqref="AH323 AE323">
    <cfRule type="cellIs" dxfId="1654" priority="1805" operator="equal">
      <formula>0</formula>
    </cfRule>
    <cfRule type="containsText" dxfId="1653" priority="1806" operator="containsText" text="””">
      <formula>NOT(ISERROR(SEARCH("""""",AE323)))</formula>
    </cfRule>
    <cfRule type="cellIs" dxfId="1652" priority="1807" operator="lessThan">
      <formula>42583</formula>
    </cfRule>
  </conditionalFormatting>
  <conditionalFormatting sqref="BC323">
    <cfRule type="containsText" dxfId="1651" priority="1801" operator="containsText" text="賃借中">
      <formula>NOT(ISERROR(SEARCH("賃借中",BC323)))</formula>
    </cfRule>
  </conditionalFormatting>
  <conditionalFormatting sqref="BC323">
    <cfRule type="cellIs" dxfId="1650" priority="1800" operator="equal">
      <formula>0</formula>
    </cfRule>
  </conditionalFormatting>
  <conditionalFormatting sqref="Y323:AB323">
    <cfRule type="containsText" dxfId="1649" priority="1804" operator="containsText" text="保有中">
      <formula>NOT(ISERROR(SEARCH("保有中",Y323)))</formula>
    </cfRule>
  </conditionalFormatting>
  <conditionalFormatting sqref="Y323:AB323">
    <cfRule type="containsText" dxfId="1648" priority="1803" operator="containsText" text="賃借中">
      <formula>NOT(ISERROR(SEARCH("賃借中",Y323)))</formula>
    </cfRule>
  </conditionalFormatting>
  <conditionalFormatting sqref="Y323:AB323">
    <cfRule type="cellIs" dxfId="1647" priority="1802" operator="equal">
      <formula>0</formula>
    </cfRule>
  </conditionalFormatting>
  <conditionalFormatting sqref="Y323:AB323">
    <cfRule type="containsText" dxfId="1646" priority="1798" operator="containsText" text="賃借中">
      <formula>NOT(ISERROR(SEARCH("賃借中",Y323)))</formula>
    </cfRule>
    <cfRule type="containsText" dxfId="1645" priority="1799" operator="containsText" text="保有中">
      <formula>NOT(ISERROR(SEARCH("保有中",Y323)))</formula>
    </cfRule>
  </conditionalFormatting>
  <conditionalFormatting sqref="AC323">
    <cfRule type="containsText" dxfId="1644" priority="1792" operator="containsText" text="申込取消">
      <formula>NOT(ISERROR(SEARCH("申込取消",AC323)))</formula>
    </cfRule>
    <cfRule type="containsText" dxfId="1643" priority="1793" operator="containsText" text="接続契約解除">
      <formula>NOT(ISERROR(SEARCH("接続契約解除",AC323)))</formula>
    </cfRule>
    <cfRule type="containsText" dxfId="1642" priority="1794" operator="containsText" text="【譲渡済】">
      <formula>NOT(ISERROR(SEARCH("【譲渡済】",AC323)))</formula>
    </cfRule>
    <cfRule type="containsText" dxfId="1641" priority="1795" operator="containsText" text="【支払済】">
      <formula>NOT(ISERROR(SEARCH("【支払済】",AC323)))</formula>
    </cfRule>
  </conditionalFormatting>
  <conditionalFormatting sqref="W322:X322">
    <cfRule type="cellIs" dxfId="1640" priority="1791" operator="lessThan">
      <formula>5000001</formula>
    </cfRule>
  </conditionalFormatting>
  <conditionalFormatting sqref="BC322">
    <cfRule type="containsText" dxfId="1639" priority="1790" operator="containsText" text="保有中">
      <formula>NOT(ISERROR(SEARCH("保有中",BC322)))</formula>
    </cfRule>
  </conditionalFormatting>
  <conditionalFormatting sqref="BD322">
    <cfRule type="cellIs" dxfId="1638" priority="1772" operator="equal">
      <formula>0</formula>
    </cfRule>
    <cfRule type="containsText" dxfId="1637" priority="1787" operator="containsText" text="接続契約解除">
      <formula>NOT(ISERROR(SEARCH("接続契約解除",BD322)))</formula>
    </cfRule>
    <cfRule type="containsText" dxfId="1636" priority="1788" operator="containsText" text="【譲渡済】">
      <formula>NOT(ISERROR(SEARCH("【譲渡済】",BD322)))</formula>
    </cfRule>
    <cfRule type="containsText" dxfId="1635" priority="1789" operator="containsText" text="【支払済】">
      <formula>NOT(ISERROR(SEARCH("【支払済】",BD322)))</formula>
    </cfRule>
  </conditionalFormatting>
  <conditionalFormatting sqref="AM322">
    <cfRule type="cellIs" dxfId="1634" priority="1786" operator="greaterThan">
      <formula>0</formula>
    </cfRule>
  </conditionalFormatting>
  <conditionalFormatting sqref="AN322">
    <cfRule type="cellIs" dxfId="1633" priority="1785" operator="greaterThan">
      <formula>0</formula>
    </cfRule>
  </conditionalFormatting>
  <conditionalFormatting sqref="AE322 AH322">
    <cfRule type="cellIs" dxfId="1632" priority="1779" operator="equal">
      <formula>0</formula>
    </cfRule>
    <cfRule type="containsText" dxfId="1631" priority="1780" operator="containsText" text="””">
      <formula>NOT(ISERROR(SEARCH("""""",AE322)))</formula>
    </cfRule>
    <cfRule type="cellIs" dxfId="1630" priority="1781" operator="lessThan">
      <formula>42583</formula>
    </cfRule>
  </conditionalFormatting>
  <conditionalFormatting sqref="BD322">
    <cfRule type="containsText" dxfId="1629" priority="1782" operator="containsText" text="接続契約解除">
      <formula>NOT(ISERROR(SEARCH("接続契約解除",BD322)))</formula>
    </cfRule>
    <cfRule type="containsText" dxfId="1628" priority="1783" operator="containsText" text="【譲渡済】">
      <formula>NOT(ISERROR(SEARCH("【譲渡済】",BD322)))</formula>
    </cfRule>
    <cfRule type="containsText" dxfId="1627" priority="1784" operator="containsText" text="【支払済】">
      <formula>NOT(ISERROR(SEARCH("【支払済】",BD322)))</formula>
    </cfRule>
  </conditionalFormatting>
  <conditionalFormatting sqref="BC322">
    <cfRule type="containsText" dxfId="1626" priority="1778" operator="containsText" text="賃借中">
      <formula>NOT(ISERROR(SEARCH("賃借中",BC322)))</formula>
    </cfRule>
  </conditionalFormatting>
  <conditionalFormatting sqref="BC322">
    <cfRule type="cellIs" dxfId="1625" priority="1777" operator="equal">
      <formula>0</formula>
    </cfRule>
  </conditionalFormatting>
  <conditionalFormatting sqref="BC322">
    <cfRule type="containsText" dxfId="1624" priority="1775" operator="containsText" text="賃借中">
      <formula>NOT(ISERROR(SEARCH("賃借中",BC322)))</formula>
    </cfRule>
  </conditionalFormatting>
  <conditionalFormatting sqref="BC322">
    <cfRule type="containsText" dxfId="1623" priority="1776" operator="containsText" text="保有中">
      <formula>NOT(ISERROR(SEARCH("保有中",BC322)))</formula>
    </cfRule>
  </conditionalFormatting>
  <conditionalFormatting sqref="Y322:AB322">
    <cfRule type="containsText" dxfId="1622" priority="1773" operator="containsText" text="賃借中">
      <formula>NOT(ISERROR(SEARCH("賃借中",Y322)))</formula>
    </cfRule>
    <cfRule type="containsText" dxfId="1621" priority="1774" operator="containsText" text="保有中">
      <formula>NOT(ISERROR(SEARCH("保有中",Y322)))</formula>
    </cfRule>
  </conditionalFormatting>
  <conditionalFormatting sqref="AC322">
    <cfRule type="containsText" dxfId="1620" priority="1768" operator="containsText" text="申込取消">
      <formula>NOT(ISERROR(SEARCH("申込取消",AC322)))</formula>
    </cfRule>
    <cfRule type="containsText" dxfId="1619" priority="1769" operator="containsText" text="接続契約解除">
      <formula>NOT(ISERROR(SEARCH("接続契約解除",AC322)))</formula>
    </cfRule>
    <cfRule type="containsText" dxfId="1618" priority="1770" operator="containsText" text="【譲渡済】">
      <formula>NOT(ISERROR(SEARCH("【譲渡済】",AC322)))</formula>
    </cfRule>
    <cfRule type="containsText" dxfId="1617" priority="1771" operator="containsText" text="【支払済】">
      <formula>NOT(ISERROR(SEARCH("【支払済】",AC322)))</formula>
    </cfRule>
  </conditionalFormatting>
  <conditionalFormatting sqref="Y321:AB321">
    <cfRule type="containsText" dxfId="1616" priority="1765" operator="containsText" text="賃借中">
      <formula>NOT(ISERROR(SEARCH("賃借中",Y321)))</formula>
    </cfRule>
    <cfRule type="containsText" dxfId="1615" priority="1766" operator="containsText" text="保有中">
      <formula>NOT(ISERROR(SEARCH("保有中",Y321)))</formula>
    </cfRule>
  </conditionalFormatting>
  <conditionalFormatting sqref="AC321">
    <cfRule type="containsText" dxfId="1614" priority="1761" operator="containsText" text="申込取消">
      <formula>NOT(ISERROR(SEARCH("申込取消",AC321)))</formula>
    </cfRule>
    <cfRule type="containsText" dxfId="1613" priority="1762" operator="containsText" text="接続契約解除">
      <formula>NOT(ISERROR(SEARCH("接続契約解除",AC321)))</formula>
    </cfRule>
    <cfRule type="containsText" dxfId="1612" priority="1763" operator="containsText" text="【譲渡済】">
      <formula>NOT(ISERROR(SEARCH("【譲渡済】",AC321)))</formula>
    </cfRule>
    <cfRule type="containsText" dxfId="1611" priority="1764" operator="containsText" text="【支払済】">
      <formula>NOT(ISERROR(SEARCH("【支払済】",AC321)))</formula>
    </cfRule>
  </conditionalFormatting>
  <conditionalFormatting sqref="X321">
    <cfRule type="cellIs" dxfId="1610" priority="1760" operator="lessThan">
      <formula>5000001</formula>
    </cfRule>
  </conditionalFormatting>
  <conditionalFormatting sqref="W321">
    <cfRule type="cellIs" dxfId="1609" priority="1759" operator="lessThan">
      <formula>5000001</formula>
    </cfRule>
  </conditionalFormatting>
  <conditionalFormatting sqref="AE321">
    <cfRule type="expression" dxfId="1608" priority="1758">
      <formula>$AE$1081&gt;$AF$1081</formula>
    </cfRule>
  </conditionalFormatting>
  <conditionalFormatting sqref="AM320">
    <cfRule type="cellIs" dxfId="1607" priority="1756" operator="greaterThan">
      <formula>0</formula>
    </cfRule>
  </conditionalFormatting>
  <conditionalFormatting sqref="W320:X320">
    <cfRule type="cellIs" dxfId="1606" priority="1755" operator="lessThan">
      <formula>5000001</formula>
    </cfRule>
  </conditionalFormatting>
  <conditionalFormatting sqref="BC320">
    <cfRule type="containsText" dxfId="1605" priority="1754" operator="containsText" text="保有中">
      <formula>NOT(ISERROR(SEARCH("保有中",BC320)))</formula>
    </cfRule>
  </conditionalFormatting>
  <conditionalFormatting sqref="AN320">
    <cfRule type="cellIs" dxfId="1604" priority="1753" operator="greaterThan">
      <formula>0</formula>
    </cfRule>
  </conditionalFormatting>
  <conditionalFormatting sqref="BD320">
    <cfRule type="cellIs" dxfId="1603" priority="1742" operator="equal">
      <formula>0</formula>
    </cfRule>
    <cfRule type="containsText" dxfId="1602" priority="1750" operator="containsText" text="接続契約解除">
      <formula>NOT(ISERROR(SEARCH("接続契約解除",BD320)))</formula>
    </cfRule>
    <cfRule type="containsText" dxfId="1601" priority="1751" operator="containsText" text="【譲渡済】">
      <formula>NOT(ISERROR(SEARCH("【譲渡済】",BD320)))</formula>
    </cfRule>
    <cfRule type="containsText" dxfId="1600" priority="1752" operator="containsText" text="【支払済】">
      <formula>NOT(ISERROR(SEARCH("【支払済】",BD320)))</formula>
    </cfRule>
  </conditionalFormatting>
  <conditionalFormatting sqref="AH320 AE320">
    <cfRule type="cellIs" dxfId="1599" priority="1747" operator="equal">
      <formula>0</formula>
    </cfRule>
    <cfRule type="containsText" dxfId="1598" priority="1748" operator="containsText" text="””">
      <formula>NOT(ISERROR(SEARCH("""""",AE320)))</formula>
    </cfRule>
    <cfRule type="cellIs" dxfId="1597" priority="1749" operator="lessThan">
      <formula>42583</formula>
    </cfRule>
  </conditionalFormatting>
  <conditionalFormatting sqref="BC320">
    <cfRule type="containsText" dxfId="1596" priority="1746" operator="containsText" text="賃借中">
      <formula>NOT(ISERROR(SEARCH("賃借中",BC320)))</formula>
    </cfRule>
  </conditionalFormatting>
  <conditionalFormatting sqref="BC320">
    <cfRule type="cellIs" dxfId="1595" priority="1745" operator="equal">
      <formula>0</formula>
    </cfRule>
  </conditionalFormatting>
  <conditionalFormatting sqref="Y320">
    <cfRule type="containsText" dxfId="1594" priority="1743" operator="containsText" text="賃借中">
      <formula>NOT(ISERROR(SEARCH("賃借中",Y320)))</formula>
    </cfRule>
    <cfRule type="containsText" dxfId="1593" priority="1744" operator="containsText" text="保有中">
      <formula>NOT(ISERROR(SEARCH("保有中",Y320)))</formula>
    </cfRule>
  </conditionalFormatting>
  <conditionalFormatting sqref="AE319">
    <cfRule type="cellIs" dxfId="1592" priority="1738" operator="equal">
      <formula>0</formula>
    </cfRule>
    <cfRule type="containsText" dxfId="1591" priority="1739" operator="containsText" text="””">
      <formula>NOT(ISERROR(SEARCH("""""",AE319)))</formula>
    </cfRule>
    <cfRule type="cellIs" dxfId="1590" priority="1740" operator="lessThan">
      <formula>42583</formula>
    </cfRule>
  </conditionalFormatting>
  <conditionalFormatting sqref="AC319">
    <cfRule type="containsText" dxfId="1589" priority="1734" operator="containsText" text="申込取消">
      <formula>NOT(ISERROR(SEARCH("申込取消",AC319)))</formula>
    </cfRule>
    <cfRule type="containsText" dxfId="1588" priority="1735" operator="containsText" text="接続契約解除">
      <formula>NOT(ISERROR(SEARCH("接続契約解除",AC319)))</formula>
    </cfRule>
    <cfRule type="containsText" dxfId="1587" priority="1736" operator="containsText" text="【譲渡済】">
      <formula>NOT(ISERROR(SEARCH("【譲渡済】",AC319)))</formula>
    </cfRule>
    <cfRule type="containsText" dxfId="1586" priority="1737" operator="containsText" text="【支払済】">
      <formula>NOT(ISERROR(SEARCH("【支払済】",AC319)))</formula>
    </cfRule>
  </conditionalFormatting>
  <conditionalFormatting sqref="AM319">
    <cfRule type="cellIs" dxfId="1585" priority="1733" operator="greaterThan">
      <formula>0</formula>
    </cfRule>
  </conditionalFormatting>
  <conditionalFormatting sqref="W319:X319">
    <cfRule type="cellIs" dxfId="1584" priority="1732" operator="lessThan">
      <formula>5000001</formula>
    </cfRule>
  </conditionalFormatting>
  <conditionalFormatting sqref="AN319">
    <cfRule type="cellIs" dxfId="1583" priority="1731" operator="greaterThan">
      <formula>0</formula>
    </cfRule>
  </conditionalFormatting>
  <conditionalFormatting sqref="BD319">
    <cfRule type="cellIs" dxfId="1582" priority="1719" operator="equal">
      <formula>0</formula>
    </cfRule>
    <cfRule type="containsText" dxfId="1581" priority="1728" operator="containsText" text="接続契約解除">
      <formula>NOT(ISERROR(SEARCH("接続契約解除",BD319)))</formula>
    </cfRule>
    <cfRule type="containsText" dxfId="1580" priority="1729" operator="containsText" text="【譲渡済】">
      <formula>NOT(ISERROR(SEARCH("【譲渡済】",BD319)))</formula>
    </cfRule>
    <cfRule type="containsText" dxfId="1579" priority="1730" operator="containsText" text="【支払済】">
      <formula>NOT(ISERROR(SEARCH("【支払済】",BD319)))</formula>
    </cfRule>
  </conditionalFormatting>
  <conditionalFormatting sqref="AH319">
    <cfRule type="cellIs" dxfId="1578" priority="1725" operator="equal">
      <formula>0</formula>
    </cfRule>
    <cfRule type="containsText" dxfId="1577" priority="1726" operator="containsText" text="””">
      <formula>NOT(ISERROR(SEARCH("""""",AH319)))</formula>
    </cfRule>
    <cfRule type="cellIs" dxfId="1576" priority="1727" operator="lessThan">
      <formula>42583</formula>
    </cfRule>
  </conditionalFormatting>
  <conditionalFormatting sqref="BC319">
    <cfRule type="containsText" dxfId="1575" priority="1724" operator="containsText" text="保有中">
      <formula>NOT(ISERROR(SEARCH("保有中",BC319)))</formula>
    </cfRule>
  </conditionalFormatting>
  <conditionalFormatting sqref="BC319">
    <cfRule type="containsText" dxfId="1574" priority="1723" operator="containsText" text="賃借中">
      <formula>NOT(ISERROR(SEARCH("賃借中",BC319)))</formula>
    </cfRule>
  </conditionalFormatting>
  <conditionalFormatting sqref="BC319">
    <cfRule type="cellIs" dxfId="1573" priority="1722" operator="equal">
      <formula>0</formula>
    </cfRule>
  </conditionalFormatting>
  <conditionalFormatting sqref="Y319:AB319 Z320:AB320">
    <cfRule type="containsText" dxfId="1572" priority="1720" operator="containsText" text="賃借中">
      <formula>NOT(ISERROR(SEARCH("賃借中",Y319)))</formula>
    </cfRule>
    <cfRule type="containsText" dxfId="1571" priority="1721" operator="containsText" text="保有中">
      <formula>NOT(ISERROR(SEARCH("保有中",Y319)))</formula>
    </cfRule>
  </conditionalFormatting>
  <conditionalFormatting sqref="AN1381">
    <cfRule type="cellIs" dxfId="1570" priority="1715" operator="greaterThan">
      <formula>0</formula>
    </cfRule>
  </conditionalFormatting>
  <conditionalFormatting sqref="BD1381">
    <cfRule type="cellIs" dxfId="1569" priority="1697" operator="equal">
      <formula>0</formula>
    </cfRule>
    <cfRule type="containsText" dxfId="1568" priority="1712" operator="containsText" text="接続契約解除">
      <formula>NOT(ISERROR(SEARCH("接続契約解除",BD1381)))</formula>
    </cfRule>
    <cfRule type="containsText" dxfId="1567" priority="1713" operator="containsText" text="【譲渡済】">
      <formula>NOT(ISERROR(SEARCH("【譲渡済】",BD1381)))</formula>
    </cfRule>
    <cfRule type="containsText" dxfId="1566" priority="1714" operator="containsText" text="【支払済】">
      <formula>NOT(ISERROR(SEARCH("【支払済】",BD1381)))</formula>
    </cfRule>
  </conditionalFormatting>
  <conditionalFormatting sqref="AE1381 AH1381">
    <cfRule type="cellIs" dxfId="1565" priority="1709" operator="equal">
      <formula>0</formula>
    </cfRule>
    <cfRule type="containsText" dxfId="1564" priority="1710" operator="containsText" text="””">
      <formula>NOT(ISERROR(SEARCH("""""",AE1381)))</formula>
    </cfRule>
    <cfRule type="cellIs" dxfId="1563" priority="1711" operator="lessThan">
      <formula>42583</formula>
    </cfRule>
  </conditionalFormatting>
  <conditionalFormatting sqref="BD1381">
    <cfRule type="containsText" dxfId="1562" priority="1706" operator="containsText" text="接続契約解除">
      <formula>NOT(ISERROR(SEARCH("接続契約解除",BD1381)))</formula>
    </cfRule>
    <cfRule type="containsText" dxfId="1561" priority="1707" operator="containsText" text="【譲渡済】">
      <formula>NOT(ISERROR(SEARCH("【譲渡済】",BD1381)))</formula>
    </cfRule>
    <cfRule type="containsText" dxfId="1560" priority="1708" operator="containsText" text="【支払済】">
      <formula>NOT(ISERROR(SEARCH("【支払済】",BD1381)))</formula>
    </cfRule>
  </conditionalFormatting>
  <conditionalFormatting sqref="Y1381:AB1381">
    <cfRule type="containsText" dxfId="1559" priority="1705" operator="containsText" text="保有中">
      <formula>NOT(ISERROR(SEARCH("保有中",Y1381)))</formula>
    </cfRule>
  </conditionalFormatting>
  <conditionalFormatting sqref="Y1381:AB1381">
    <cfRule type="containsText" dxfId="1558" priority="1704" operator="containsText" text="賃借中">
      <formula>NOT(ISERROR(SEARCH("賃借中",Y1381)))</formula>
    </cfRule>
  </conditionalFormatting>
  <conditionalFormatting sqref="Y1381:AB1381">
    <cfRule type="cellIs" dxfId="1557" priority="1703" operator="equal">
      <formula>0</formula>
    </cfRule>
  </conditionalFormatting>
  <conditionalFormatting sqref="BC1381">
    <cfRule type="containsText" dxfId="1556" priority="1702" operator="containsText" text="保有中">
      <formula>NOT(ISERROR(SEARCH("保有中",BC1381)))</formula>
    </cfRule>
  </conditionalFormatting>
  <conditionalFormatting sqref="BC1381">
    <cfRule type="containsText" dxfId="1555" priority="1701" operator="containsText" text="賃借中">
      <formula>NOT(ISERROR(SEARCH("賃借中",BC1381)))</formula>
    </cfRule>
  </conditionalFormatting>
  <conditionalFormatting sqref="BC1381">
    <cfRule type="cellIs" dxfId="1554" priority="1700" operator="equal">
      <formula>0</formula>
    </cfRule>
  </conditionalFormatting>
  <conditionalFormatting sqref="Y1381:AB1381">
    <cfRule type="containsText" dxfId="1553" priority="1698" operator="containsText" text="賃借中">
      <formula>NOT(ISERROR(SEARCH("賃借中",Y1381)))</formula>
    </cfRule>
    <cfRule type="containsText" dxfId="1552" priority="1699" operator="containsText" text="保有中">
      <formula>NOT(ISERROR(SEARCH("保有中",Y1381)))</formula>
    </cfRule>
  </conditionalFormatting>
  <conditionalFormatting sqref="AC1381">
    <cfRule type="containsText" dxfId="1551" priority="1693" operator="containsText" text="申込取消">
      <formula>NOT(ISERROR(SEARCH("申込取消",AC1381)))</formula>
    </cfRule>
    <cfRule type="containsText" dxfId="1550" priority="1694" operator="containsText" text="接続契約解除">
      <formula>NOT(ISERROR(SEARCH("接続契約解除",AC1381)))</formula>
    </cfRule>
    <cfRule type="containsText" dxfId="1549" priority="1695" operator="containsText" text="【譲渡済】">
      <formula>NOT(ISERROR(SEARCH("【譲渡済】",AC1381)))</formula>
    </cfRule>
    <cfRule type="containsText" dxfId="1548" priority="1696" operator="containsText" text="【支払済】">
      <formula>NOT(ISERROR(SEARCH("【支払済】",AC1381)))</formula>
    </cfRule>
  </conditionalFormatting>
  <conditionalFormatting sqref="AN1382:AN1389">
    <cfRule type="cellIs" dxfId="1547" priority="1690" operator="greaterThan">
      <formula>0</formula>
    </cfRule>
  </conditionalFormatting>
  <conditionalFormatting sqref="BD1382:BD1389">
    <cfRule type="cellIs" dxfId="1546" priority="1672" operator="equal">
      <formula>0</formula>
    </cfRule>
    <cfRule type="containsText" dxfId="1545" priority="1687" operator="containsText" text="接続契約解除">
      <formula>NOT(ISERROR(SEARCH("接続契約解除",BD1382)))</formula>
    </cfRule>
    <cfRule type="containsText" dxfId="1544" priority="1688" operator="containsText" text="【譲渡済】">
      <formula>NOT(ISERROR(SEARCH("【譲渡済】",BD1382)))</formula>
    </cfRule>
    <cfRule type="containsText" dxfId="1543" priority="1689" operator="containsText" text="【支払済】">
      <formula>NOT(ISERROR(SEARCH("【支払済】",BD1382)))</formula>
    </cfRule>
  </conditionalFormatting>
  <conditionalFormatting sqref="AE1382:AE1389 AH1382:AH1389">
    <cfRule type="cellIs" dxfId="1542" priority="1684" operator="equal">
      <formula>0</formula>
    </cfRule>
    <cfRule type="containsText" dxfId="1541" priority="1685" operator="containsText" text="””">
      <formula>NOT(ISERROR(SEARCH("""""",AE1382)))</formula>
    </cfRule>
    <cfRule type="cellIs" dxfId="1540" priority="1686" operator="lessThan">
      <formula>42583</formula>
    </cfRule>
  </conditionalFormatting>
  <conditionalFormatting sqref="BD1382:BD1389">
    <cfRule type="containsText" dxfId="1539" priority="1681" operator="containsText" text="接続契約解除">
      <formula>NOT(ISERROR(SEARCH("接続契約解除",BD1382)))</formula>
    </cfRule>
    <cfRule type="containsText" dxfId="1538" priority="1682" operator="containsText" text="【譲渡済】">
      <formula>NOT(ISERROR(SEARCH("【譲渡済】",BD1382)))</formula>
    </cfRule>
    <cfRule type="containsText" dxfId="1537" priority="1683" operator="containsText" text="【支払済】">
      <formula>NOT(ISERROR(SEARCH("【支払済】",BD1382)))</formula>
    </cfRule>
  </conditionalFormatting>
  <conditionalFormatting sqref="Y1382:AB1389 AB1388:AB1390">
    <cfRule type="containsText" dxfId="1536" priority="1680" operator="containsText" text="保有中">
      <formula>NOT(ISERROR(SEARCH("保有中",Y1382)))</formula>
    </cfRule>
  </conditionalFormatting>
  <conditionalFormatting sqref="Y1382:AB1389 AB1388:AB1390">
    <cfRule type="containsText" dxfId="1535" priority="1679" operator="containsText" text="賃借中">
      <formula>NOT(ISERROR(SEARCH("賃借中",Y1382)))</formula>
    </cfRule>
  </conditionalFormatting>
  <conditionalFormatting sqref="Y1382:AB1389 AB1388:AB1390">
    <cfRule type="cellIs" dxfId="1534" priority="1678" operator="equal">
      <formula>0</formula>
    </cfRule>
  </conditionalFormatting>
  <conditionalFormatting sqref="BC1382:BC1389">
    <cfRule type="containsText" dxfId="1533" priority="1677" operator="containsText" text="保有中">
      <formula>NOT(ISERROR(SEARCH("保有中",BC1382)))</formula>
    </cfRule>
  </conditionalFormatting>
  <conditionalFormatting sqref="BC1382:BC1389">
    <cfRule type="containsText" dxfId="1532" priority="1676" operator="containsText" text="賃借中">
      <formula>NOT(ISERROR(SEARCH("賃借中",BC1382)))</formula>
    </cfRule>
  </conditionalFormatting>
  <conditionalFormatting sqref="BC1382:BC1389">
    <cfRule type="cellIs" dxfId="1531" priority="1675" operator="equal">
      <formula>0</formula>
    </cfRule>
  </conditionalFormatting>
  <conditionalFormatting sqref="Y1382:AB1389 AB1388:AB1390">
    <cfRule type="containsText" dxfId="1530" priority="1673" operator="containsText" text="賃借中">
      <formula>NOT(ISERROR(SEARCH("賃借中",Y1382)))</formula>
    </cfRule>
    <cfRule type="containsText" dxfId="1529" priority="1674" operator="containsText" text="保有中">
      <formula>NOT(ISERROR(SEARCH("保有中",Y1382)))</formula>
    </cfRule>
  </conditionalFormatting>
  <conditionalFormatting sqref="AC1382:AC1389">
    <cfRule type="containsText" dxfId="1528" priority="1668" operator="containsText" text="申込取消">
      <formula>NOT(ISERROR(SEARCH("申込取消",AC1382)))</formula>
    </cfRule>
    <cfRule type="containsText" dxfId="1527" priority="1669" operator="containsText" text="接続契約解除">
      <formula>NOT(ISERROR(SEARCH("接続契約解除",AC1382)))</formula>
    </cfRule>
    <cfRule type="containsText" dxfId="1526" priority="1670" operator="containsText" text="【譲渡済】">
      <formula>NOT(ISERROR(SEARCH("【譲渡済】",AC1382)))</formula>
    </cfRule>
    <cfRule type="containsText" dxfId="1525" priority="1671" operator="containsText" text="【支払済】">
      <formula>NOT(ISERROR(SEARCH("【支払済】",AC1382)))</formula>
    </cfRule>
  </conditionalFormatting>
  <conditionalFormatting sqref="AN1390:AN1396">
    <cfRule type="cellIs" dxfId="1524" priority="1665" operator="greaterThan">
      <formula>0</formula>
    </cfRule>
  </conditionalFormatting>
  <conditionalFormatting sqref="BD1390:BD1396">
    <cfRule type="cellIs" dxfId="1523" priority="1647" operator="equal">
      <formula>0</formula>
    </cfRule>
    <cfRule type="containsText" dxfId="1522" priority="1662" operator="containsText" text="接続契約解除">
      <formula>NOT(ISERROR(SEARCH("接続契約解除",BD1390)))</formula>
    </cfRule>
    <cfRule type="containsText" dxfId="1521" priority="1663" operator="containsText" text="【譲渡済】">
      <formula>NOT(ISERROR(SEARCH("【譲渡済】",BD1390)))</formula>
    </cfRule>
    <cfRule type="containsText" dxfId="1520" priority="1664" operator="containsText" text="【支払済】">
      <formula>NOT(ISERROR(SEARCH("【支払済】",BD1390)))</formula>
    </cfRule>
  </conditionalFormatting>
  <conditionalFormatting sqref="AE1390:AE1396 AH1390:AH1396">
    <cfRule type="cellIs" dxfId="1519" priority="1659" operator="equal">
      <formula>0</formula>
    </cfRule>
    <cfRule type="containsText" dxfId="1518" priority="1660" operator="containsText" text="””">
      <formula>NOT(ISERROR(SEARCH("""""",AE1390)))</formula>
    </cfRule>
    <cfRule type="cellIs" dxfId="1517" priority="1661" operator="lessThan">
      <formula>42583</formula>
    </cfRule>
  </conditionalFormatting>
  <conditionalFormatting sqref="BD1390:BD1396">
    <cfRule type="containsText" dxfId="1516" priority="1656" operator="containsText" text="接続契約解除">
      <formula>NOT(ISERROR(SEARCH("接続契約解除",BD1390)))</formula>
    </cfRule>
    <cfRule type="containsText" dxfId="1515" priority="1657" operator="containsText" text="【譲渡済】">
      <formula>NOT(ISERROR(SEARCH("【譲渡済】",BD1390)))</formula>
    </cfRule>
    <cfRule type="containsText" dxfId="1514" priority="1658" operator="containsText" text="【支払済】">
      <formula>NOT(ISERROR(SEARCH("【支払済】",BD1390)))</formula>
    </cfRule>
  </conditionalFormatting>
  <conditionalFormatting sqref="Y1390:AB1397">
    <cfRule type="containsText" dxfId="1513" priority="1655" operator="containsText" text="保有中">
      <formula>NOT(ISERROR(SEARCH("保有中",Y1390)))</formula>
    </cfRule>
  </conditionalFormatting>
  <conditionalFormatting sqref="Y1390:AB1397">
    <cfRule type="containsText" dxfId="1512" priority="1654" operator="containsText" text="賃借中">
      <formula>NOT(ISERROR(SEARCH("賃借中",Y1390)))</formula>
    </cfRule>
  </conditionalFormatting>
  <conditionalFormatting sqref="Y1390:AB1397">
    <cfRule type="cellIs" dxfId="1511" priority="1653" operator="equal">
      <formula>0</formula>
    </cfRule>
  </conditionalFormatting>
  <conditionalFormatting sqref="BC1390:BC1396">
    <cfRule type="containsText" dxfId="1510" priority="1652" operator="containsText" text="保有中">
      <formula>NOT(ISERROR(SEARCH("保有中",BC1390)))</formula>
    </cfRule>
  </conditionalFormatting>
  <conditionalFormatting sqref="BC1390:BC1396">
    <cfRule type="containsText" dxfId="1509" priority="1651" operator="containsText" text="賃借中">
      <formula>NOT(ISERROR(SEARCH("賃借中",BC1390)))</formula>
    </cfRule>
  </conditionalFormatting>
  <conditionalFormatting sqref="BC1390:BC1396">
    <cfRule type="cellIs" dxfId="1508" priority="1650" operator="equal">
      <formula>0</formula>
    </cfRule>
  </conditionalFormatting>
  <conditionalFormatting sqref="Y1390:AB1397">
    <cfRule type="containsText" dxfId="1507" priority="1648" operator="containsText" text="賃借中">
      <formula>NOT(ISERROR(SEARCH("賃借中",Y1390)))</formula>
    </cfRule>
    <cfRule type="containsText" dxfId="1506" priority="1649" operator="containsText" text="保有中">
      <formula>NOT(ISERROR(SEARCH("保有中",Y1390)))</formula>
    </cfRule>
  </conditionalFormatting>
  <conditionalFormatting sqref="AC1390:AC1396">
    <cfRule type="containsText" dxfId="1505" priority="1643" operator="containsText" text="申込取消">
      <formula>NOT(ISERROR(SEARCH("申込取消",AC1390)))</formula>
    </cfRule>
    <cfRule type="containsText" dxfId="1504" priority="1644" operator="containsText" text="接続契約解除">
      <formula>NOT(ISERROR(SEARCH("接続契約解除",AC1390)))</formula>
    </cfRule>
    <cfRule type="containsText" dxfId="1503" priority="1645" operator="containsText" text="【譲渡済】">
      <formula>NOT(ISERROR(SEARCH("【譲渡済】",AC1390)))</formula>
    </cfRule>
    <cfRule type="containsText" dxfId="1502" priority="1646" operator="containsText" text="【支払済】">
      <formula>NOT(ISERROR(SEARCH("【支払済】",AC1390)))</formula>
    </cfRule>
  </conditionalFormatting>
  <conditionalFormatting sqref="AN1397:AN1400">
    <cfRule type="cellIs" dxfId="1501" priority="1640" operator="greaterThan">
      <formula>0</formula>
    </cfRule>
  </conditionalFormatting>
  <conditionalFormatting sqref="BD1397:BD1400">
    <cfRule type="cellIs" dxfId="1500" priority="1622" operator="equal">
      <formula>0</formula>
    </cfRule>
    <cfRule type="containsText" dxfId="1499" priority="1637" operator="containsText" text="接続契約解除">
      <formula>NOT(ISERROR(SEARCH("接続契約解除",BD1397)))</formula>
    </cfRule>
    <cfRule type="containsText" dxfId="1498" priority="1638" operator="containsText" text="【譲渡済】">
      <formula>NOT(ISERROR(SEARCH("【譲渡済】",BD1397)))</formula>
    </cfRule>
    <cfRule type="containsText" dxfId="1497" priority="1639" operator="containsText" text="【支払済】">
      <formula>NOT(ISERROR(SEARCH("【支払済】",BD1397)))</formula>
    </cfRule>
  </conditionalFormatting>
  <conditionalFormatting sqref="AE1397:AE1400 AH1397:AH1400">
    <cfRule type="cellIs" dxfId="1496" priority="1634" operator="equal">
      <formula>0</formula>
    </cfRule>
    <cfRule type="containsText" dxfId="1495" priority="1635" operator="containsText" text="””">
      <formula>NOT(ISERROR(SEARCH("""""",AE1397)))</formula>
    </cfRule>
    <cfRule type="cellIs" dxfId="1494" priority="1636" operator="lessThan">
      <formula>42583</formula>
    </cfRule>
  </conditionalFormatting>
  <conditionalFormatting sqref="BD1397:BD1400">
    <cfRule type="containsText" dxfId="1493" priority="1631" operator="containsText" text="接続契約解除">
      <formula>NOT(ISERROR(SEARCH("接続契約解除",BD1397)))</formula>
    </cfRule>
    <cfRule type="containsText" dxfId="1492" priority="1632" operator="containsText" text="【譲渡済】">
      <formula>NOT(ISERROR(SEARCH("【譲渡済】",BD1397)))</formula>
    </cfRule>
    <cfRule type="containsText" dxfId="1491" priority="1633" operator="containsText" text="【支払済】">
      <formula>NOT(ISERROR(SEARCH("【支払済】",BD1397)))</formula>
    </cfRule>
  </conditionalFormatting>
  <conditionalFormatting sqref="Y1397:AB1400">
    <cfRule type="containsText" dxfId="1490" priority="1630" operator="containsText" text="保有中">
      <formula>NOT(ISERROR(SEARCH("保有中",Y1397)))</formula>
    </cfRule>
  </conditionalFormatting>
  <conditionalFormatting sqref="Y1397:AB1400">
    <cfRule type="containsText" dxfId="1489" priority="1629" operator="containsText" text="賃借中">
      <formula>NOT(ISERROR(SEARCH("賃借中",Y1397)))</formula>
    </cfRule>
  </conditionalFormatting>
  <conditionalFormatting sqref="Y1397:AB1400">
    <cfRule type="cellIs" dxfId="1488" priority="1628" operator="equal">
      <formula>0</formula>
    </cfRule>
  </conditionalFormatting>
  <conditionalFormatting sqref="BC1397:BC1400">
    <cfRule type="containsText" dxfId="1487" priority="1627" operator="containsText" text="保有中">
      <formula>NOT(ISERROR(SEARCH("保有中",BC1397)))</formula>
    </cfRule>
  </conditionalFormatting>
  <conditionalFormatting sqref="BC1397:BC1400">
    <cfRule type="containsText" dxfId="1486" priority="1626" operator="containsText" text="賃借中">
      <formula>NOT(ISERROR(SEARCH("賃借中",BC1397)))</formula>
    </cfRule>
  </conditionalFormatting>
  <conditionalFormatting sqref="BC1397:BC1400">
    <cfRule type="cellIs" dxfId="1485" priority="1625" operator="equal">
      <formula>0</formula>
    </cfRule>
  </conditionalFormatting>
  <conditionalFormatting sqref="Y1397:AB1400">
    <cfRule type="containsText" dxfId="1484" priority="1623" operator="containsText" text="賃借中">
      <formula>NOT(ISERROR(SEARCH("賃借中",Y1397)))</formula>
    </cfRule>
    <cfRule type="containsText" dxfId="1483" priority="1624" operator="containsText" text="保有中">
      <formula>NOT(ISERROR(SEARCH("保有中",Y1397)))</formula>
    </cfRule>
  </conditionalFormatting>
  <conditionalFormatting sqref="AC1397:AC1400">
    <cfRule type="containsText" dxfId="1482" priority="1618" operator="containsText" text="申込取消">
      <formula>NOT(ISERROR(SEARCH("申込取消",AC1397)))</formula>
    </cfRule>
    <cfRule type="containsText" dxfId="1481" priority="1619" operator="containsText" text="接続契約解除">
      <formula>NOT(ISERROR(SEARCH("接続契約解除",AC1397)))</formula>
    </cfRule>
    <cfRule type="containsText" dxfId="1480" priority="1620" operator="containsText" text="【譲渡済】">
      <formula>NOT(ISERROR(SEARCH("【譲渡済】",AC1397)))</formula>
    </cfRule>
    <cfRule type="containsText" dxfId="1479" priority="1621" operator="containsText" text="【支払済】">
      <formula>NOT(ISERROR(SEARCH("【支払済】",AC1397)))</formula>
    </cfRule>
  </conditionalFormatting>
  <conditionalFormatting sqref="AM1460">
    <cfRule type="cellIs" dxfId="1478" priority="1617" operator="greaterThan">
      <formula>0</formula>
    </cfRule>
  </conditionalFormatting>
  <conditionalFormatting sqref="W1460:X1460">
    <cfRule type="cellIs" dxfId="1477" priority="1616" operator="lessThan">
      <formula>5000001</formula>
    </cfRule>
  </conditionalFormatting>
  <conditionalFormatting sqref="AN1460">
    <cfRule type="cellIs" dxfId="1476" priority="1615" operator="greaterThan">
      <formula>0</formula>
    </cfRule>
  </conditionalFormatting>
  <conditionalFormatting sqref="BD1460">
    <cfRule type="cellIs" dxfId="1475" priority="1596" operator="equal">
      <formula>0</formula>
    </cfRule>
    <cfRule type="containsText" dxfId="1474" priority="1612" operator="containsText" text="接続契約解除">
      <formula>NOT(ISERROR(SEARCH("接続契約解除",BD1460)))</formula>
    </cfRule>
    <cfRule type="containsText" dxfId="1473" priority="1613" operator="containsText" text="【譲渡済】">
      <formula>NOT(ISERROR(SEARCH("【譲渡済】",BD1460)))</formula>
    </cfRule>
    <cfRule type="containsText" dxfId="1472" priority="1614" operator="containsText" text="【支払済】">
      <formula>NOT(ISERROR(SEARCH("【支払済】",BD1460)))</formula>
    </cfRule>
  </conditionalFormatting>
  <conditionalFormatting sqref="AE1460 AH1460">
    <cfRule type="cellIs" dxfId="1471" priority="1609" operator="equal">
      <formula>0</formula>
    </cfRule>
    <cfRule type="containsText" dxfId="1470" priority="1610" operator="containsText" text="””">
      <formula>NOT(ISERROR(SEARCH("""""",AE1460)))</formula>
    </cfRule>
    <cfRule type="cellIs" dxfId="1469" priority="1611" operator="lessThan">
      <formula>42583</formula>
    </cfRule>
  </conditionalFormatting>
  <conditionalFormatting sqref="Y1460:AB1460">
    <cfRule type="containsText" dxfId="1468" priority="1608" operator="containsText" text="保有中">
      <formula>NOT(ISERROR(SEARCH("保有中",Y1460)))</formula>
    </cfRule>
  </conditionalFormatting>
  <conditionalFormatting sqref="Y1460:AB1460">
    <cfRule type="containsText" dxfId="1467" priority="1607" operator="containsText" text="賃借中">
      <formula>NOT(ISERROR(SEARCH("賃借中",Y1460)))</formula>
    </cfRule>
  </conditionalFormatting>
  <conditionalFormatting sqref="Y1460:AB1460">
    <cfRule type="cellIs" dxfId="1466" priority="1606" operator="equal">
      <formula>0</formula>
    </cfRule>
  </conditionalFormatting>
  <conditionalFormatting sqref="BC1460">
    <cfRule type="containsText" dxfId="1465" priority="1605" operator="containsText" text="保有中">
      <formula>NOT(ISERROR(SEARCH("保有中",BC1460)))</formula>
    </cfRule>
  </conditionalFormatting>
  <conditionalFormatting sqref="BC1460">
    <cfRule type="containsText" dxfId="1464" priority="1604" operator="containsText" text="賃借中">
      <formula>NOT(ISERROR(SEARCH("賃借中",BC1460)))</formula>
    </cfRule>
  </conditionalFormatting>
  <conditionalFormatting sqref="BC1460">
    <cfRule type="cellIs" dxfId="1463" priority="1603" operator="equal">
      <formula>0</formula>
    </cfRule>
  </conditionalFormatting>
  <conditionalFormatting sqref="Y1460:AB1460">
    <cfRule type="containsText" dxfId="1462" priority="1601" operator="containsText" text="賃借中">
      <formula>NOT(ISERROR(SEARCH("賃借中",Y1460)))</formula>
    </cfRule>
    <cfRule type="containsText" dxfId="1461" priority="1602" operator="containsText" text="保有中">
      <formula>NOT(ISERROR(SEARCH("保有中",Y1460)))</formula>
    </cfRule>
  </conditionalFormatting>
  <conditionalFormatting sqref="AC1460:AC1462">
    <cfRule type="containsText" dxfId="1460" priority="1597" operator="containsText" text="申込取消">
      <formula>NOT(ISERROR(SEARCH("申込取消",AC1460)))</formula>
    </cfRule>
    <cfRule type="containsText" dxfId="1459" priority="1598" operator="containsText" text="接続契約解除">
      <formula>NOT(ISERROR(SEARCH("接続契約解除",AC1460)))</formula>
    </cfRule>
    <cfRule type="containsText" dxfId="1458" priority="1599" operator="containsText" text="【譲渡済】">
      <formula>NOT(ISERROR(SEARCH("【譲渡済】",AC1460)))</formula>
    </cfRule>
    <cfRule type="containsText" dxfId="1457" priority="1600" operator="containsText" text="【支払済】">
      <formula>NOT(ISERROR(SEARCH("【支払済】",AC1460)))</formula>
    </cfRule>
  </conditionalFormatting>
  <conditionalFormatting sqref="AM1461">
    <cfRule type="cellIs" dxfId="1456" priority="1595" operator="greaterThan">
      <formula>0</formula>
    </cfRule>
  </conditionalFormatting>
  <conditionalFormatting sqref="W1461:X1461">
    <cfRule type="cellIs" dxfId="1455" priority="1594" operator="lessThan">
      <formula>5000001</formula>
    </cfRule>
  </conditionalFormatting>
  <conditionalFormatting sqref="BC1461">
    <cfRule type="containsText" dxfId="1454" priority="1593" operator="containsText" text="保有中">
      <formula>NOT(ISERROR(SEARCH("保有中",BC1461)))</formula>
    </cfRule>
  </conditionalFormatting>
  <conditionalFormatting sqref="AN1461">
    <cfRule type="cellIs" dxfId="1453" priority="1592" operator="greaterThan">
      <formula>0</formula>
    </cfRule>
  </conditionalFormatting>
  <conditionalFormatting sqref="BD1461">
    <cfRule type="cellIs" dxfId="1452" priority="1577" operator="equal">
      <formula>0</formula>
    </cfRule>
    <cfRule type="containsText" dxfId="1451" priority="1589" operator="containsText" text="接続契約解除">
      <formula>NOT(ISERROR(SEARCH("接続契約解除",BD1461)))</formula>
    </cfRule>
    <cfRule type="containsText" dxfId="1450" priority="1590" operator="containsText" text="【譲渡済】">
      <formula>NOT(ISERROR(SEARCH("【譲渡済】",BD1461)))</formula>
    </cfRule>
    <cfRule type="containsText" dxfId="1449" priority="1591" operator="containsText" text="【支払済】">
      <formula>NOT(ISERROR(SEARCH("【支払済】",BD1461)))</formula>
    </cfRule>
  </conditionalFormatting>
  <conditionalFormatting sqref="AE1461 AH1461">
    <cfRule type="cellIs" dxfId="1448" priority="1586" operator="equal">
      <formula>0</formula>
    </cfRule>
    <cfRule type="containsText" dxfId="1447" priority="1587" operator="containsText" text="””">
      <formula>NOT(ISERROR(SEARCH("""""",AE1461)))</formula>
    </cfRule>
    <cfRule type="cellIs" dxfId="1446" priority="1588" operator="lessThan">
      <formula>42583</formula>
    </cfRule>
  </conditionalFormatting>
  <conditionalFormatting sqref="BC1461">
    <cfRule type="containsText" dxfId="1445" priority="1585" operator="containsText" text="賃借中">
      <formula>NOT(ISERROR(SEARCH("賃借中",BC1461)))</formula>
    </cfRule>
  </conditionalFormatting>
  <conditionalFormatting sqref="BC1461">
    <cfRule type="cellIs" dxfId="1444" priority="1584" operator="equal">
      <formula>0</formula>
    </cfRule>
  </conditionalFormatting>
  <conditionalFormatting sqref="Y1461:AB1461">
    <cfRule type="containsText" dxfId="1443" priority="1582" operator="containsText" text="賃借中">
      <formula>NOT(ISERROR(SEARCH("賃借中",Y1461)))</formula>
    </cfRule>
    <cfRule type="containsText" dxfId="1442" priority="1583" operator="containsText" text="保有中">
      <formula>NOT(ISERROR(SEARCH("保有中",Y1461)))</formula>
    </cfRule>
  </conditionalFormatting>
  <conditionalFormatting sqref="AM1462">
    <cfRule type="cellIs" dxfId="1441" priority="1576" operator="greaterThan">
      <formula>0</formula>
    </cfRule>
  </conditionalFormatting>
  <conditionalFormatting sqref="W1462:X1462">
    <cfRule type="cellIs" dxfId="1440" priority="1575" operator="lessThan">
      <formula>5000001</formula>
    </cfRule>
  </conditionalFormatting>
  <conditionalFormatting sqref="BC1462">
    <cfRule type="containsText" dxfId="1439" priority="1574" operator="containsText" text="保有中">
      <formula>NOT(ISERROR(SEARCH("保有中",BC1462)))</formula>
    </cfRule>
  </conditionalFormatting>
  <conditionalFormatting sqref="AN1462">
    <cfRule type="cellIs" dxfId="1438" priority="1573" operator="greaterThan">
      <formula>0</formula>
    </cfRule>
  </conditionalFormatting>
  <conditionalFormatting sqref="BD1462">
    <cfRule type="cellIs" dxfId="1437" priority="1558" operator="equal">
      <formula>0</formula>
    </cfRule>
    <cfRule type="containsText" dxfId="1436" priority="1570" operator="containsText" text="接続契約解除">
      <formula>NOT(ISERROR(SEARCH("接続契約解除",BD1462)))</formula>
    </cfRule>
    <cfRule type="containsText" dxfId="1435" priority="1571" operator="containsText" text="【譲渡済】">
      <formula>NOT(ISERROR(SEARCH("【譲渡済】",BD1462)))</formula>
    </cfRule>
    <cfRule type="containsText" dxfId="1434" priority="1572" operator="containsText" text="【支払済】">
      <formula>NOT(ISERROR(SEARCH("【支払済】",BD1462)))</formula>
    </cfRule>
  </conditionalFormatting>
  <conditionalFormatting sqref="AE1462 AH1462">
    <cfRule type="cellIs" dxfId="1433" priority="1567" operator="equal">
      <formula>0</formula>
    </cfRule>
    <cfRule type="containsText" dxfId="1432" priority="1568" operator="containsText" text="””">
      <formula>NOT(ISERROR(SEARCH("""""",AE1462)))</formula>
    </cfRule>
    <cfRule type="cellIs" dxfId="1431" priority="1569" operator="lessThan">
      <formula>42583</formula>
    </cfRule>
  </conditionalFormatting>
  <conditionalFormatting sqref="BC1462">
    <cfRule type="containsText" dxfId="1430" priority="1566" operator="containsText" text="賃借中">
      <formula>NOT(ISERROR(SEARCH("賃借中",BC1462)))</formula>
    </cfRule>
  </conditionalFormatting>
  <conditionalFormatting sqref="BC1462">
    <cfRule type="cellIs" dxfId="1429" priority="1565" operator="equal">
      <formula>0</formula>
    </cfRule>
  </conditionalFormatting>
  <conditionalFormatting sqref="Y1462:AB1462">
    <cfRule type="containsText" dxfId="1428" priority="1563" operator="containsText" text="賃借中">
      <formula>NOT(ISERROR(SEARCH("賃借中",Y1462)))</formula>
    </cfRule>
    <cfRule type="containsText" dxfId="1427" priority="1564" operator="containsText" text="保有中">
      <formula>NOT(ISERROR(SEARCH("保有中",Y1462)))</formula>
    </cfRule>
  </conditionalFormatting>
  <conditionalFormatting sqref="AM1476">
    <cfRule type="cellIs" dxfId="1426" priority="1557" operator="greaterThan">
      <formula>0</formula>
    </cfRule>
  </conditionalFormatting>
  <conditionalFormatting sqref="X1476">
    <cfRule type="cellIs" dxfId="1425" priority="1556" operator="lessThan">
      <formula>5000001</formula>
    </cfRule>
  </conditionalFormatting>
  <conditionalFormatting sqref="AN1476">
    <cfRule type="cellIs" dxfId="1424" priority="1555" operator="greaterThan">
      <formula>0</formula>
    </cfRule>
  </conditionalFormatting>
  <conditionalFormatting sqref="BD1476">
    <cfRule type="cellIs" dxfId="1423" priority="1539" operator="equal">
      <formula>0</formula>
    </cfRule>
    <cfRule type="containsText" dxfId="1422" priority="1552" operator="containsText" text="接続契約解除">
      <formula>NOT(ISERROR(SEARCH("接続契約解除",BD1476)))</formula>
    </cfRule>
    <cfRule type="containsText" dxfId="1421" priority="1553" operator="containsText" text="【譲渡済】">
      <formula>NOT(ISERROR(SEARCH("【譲渡済】",BD1476)))</formula>
    </cfRule>
    <cfRule type="containsText" dxfId="1420" priority="1554" operator="containsText" text="【支払済】">
      <formula>NOT(ISERROR(SEARCH("【支払済】",BD1476)))</formula>
    </cfRule>
  </conditionalFormatting>
  <conditionalFormatting sqref="AH1476 AE1476">
    <cfRule type="cellIs" dxfId="1419" priority="1549" operator="equal">
      <formula>0</formula>
    </cfRule>
    <cfRule type="containsText" dxfId="1418" priority="1550" operator="containsText" text="””">
      <formula>NOT(ISERROR(SEARCH("""""",AE1476)))</formula>
    </cfRule>
    <cfRule type="cellIs" dxfId="1417" priority="1551" operator="lessThan">
      <formula>42583</formula>
    </cfRule>
  </conditionalFormatting>
  <conditionalFormatting sqref="BC1476">
    <cfRule type="containsText" dxfId="1416" priority="1548" operator="containsText" text="保有中">
      <formula>NOT(ISERROR(SEARCH("保有中",BC1476)))</formula>
    </cfRule>
  </conditionalFormatting>
  <conditionalFormatting sqref="BC1476">
    <cfRule type="containsText" dxfId="1415" priority="1547" operator="containsText" text="賃借中">
      <formula>NOT(ISERROR(SEARCH("賃借中",BC1476)))</formula>
    </cfRule>
  </conditionalFormatting>
  <conditionalFormatting sqref="BC1476">
    <cfRule type="cellIs" dxfId="1414" priority="1546" operator="equal">
      <formula>0</formula>
    </cfRule>
  </conditionalFormatting>
  <conditionalFormatting sqref="AC1476">
    <cfRule type="containsText" dxfId="1413" priority="1540" operator="containsText" text="申込取消">
      <formula>NOT(ISERROR(SEARCH("申込取消",AC1476)))</formula>
    </cfRule>
    <cfRule type="containsText" dxfId="1412" priority="1541" operator="containsText" text="接続契約解除">
      <formula>NOT(ISERROR(SEARCH("接続契約解除",AC1476)))</formula>
    </cfRule>
    <cfRule type="containsText" dxfId="1411" priority="1542" operator="containsText" text="【譲渡済】">
      <formula>NOT(ISERROR(SEARCH("【譲渡済】",AC1476)))</formula>
    </cfRule>
    <cfRule type="containsText" dxfId="1410" priority="1543" operator="containsText" text="【支払済】">
      <formula>NOT(ISERROR(SEARCH("【支払済】",AC1476)))</formula>
    </cfRule>
  </conditionalFormatting>
  <conditionalFormatting sqref="AM1477">
    <cfRule type="cellIs" dxfId="1409" priority="1538" operator="greaterThan">
      <formula>0</formula>
    </cfRule>
  </conditionalFormatting>
  <conditionalFormatting sqref="W1477:X1477">
    <cfRule type="cellIs" dxfId="1408" priority="1537" operator="lessThan">
      <formula>5000001</formula>
    </cfRule>
  </conditionalFormatting>
  <conditionalFormatting sqref="AN1477">
    <cfRule type="cellIs" dxfId="1407" priority="1536" operator="greaterThan">
      <formula>0</formula>
    </cfRule>
  </conditionalFormatting>
  <conditionalFormatting sqref="BD1477">
    <cfRule type="cellIs" dxfId="1406" priority="1520" operator="equal">
      <formula>0</formula>
    </cfRule>
    <cfRule type="containsText" dxfId="1405" priority="1533" operator="containsText" text="接続契約解除">
      <formula>NOT(ISERROR(SEARCH("接続契約解除",BD1477)))</formula>
    </cfRule>
    <cfRule type="containsText" dxfId="1404" priority="1534" operator="containsText" text="【譲渡済】">
      <formula>NOT(ISERROR(SEARCH("【譲渡済】",BD1477)))</formula>
    </cfRule>
    <cfRule type="containsText" dxfId="1403" priority="1535" operator="containsText" text="【支払済】">
      <formula>NOT(ISERROR(SEARCH("【支払済】",BD1477)))</formula>
    </cfRule>
  </conditionalFormatting>
  <conditionalFormatting sqref="AH1477 AE1477">
    <cfRule type="cellIs" dxfId="1402" priority="1530" operator="equal">
      <formula>0</formula>
    </cfRule>
    <cfRule type="containsText" dxfId="1401" priority="1531" operator="containsText" text="””">
      <formula>NOT(ISERROR(SEARCH("""""",AE1477)))</formula>
    </cfRule>
    <cfRule type="cellIs" dxfId="1400" priority="1532" operator="lessThan">
      <formula>42583</formula>
    </cfRule>
  </conditionalFormatting>
  <conditionalFormatting sqref="BC1477">
    <cfRule type="containsText" dxfId="1399" priority="1529" operator="containsText" text="保有中">
      <formula>NOT(ISERROR(SEARCH("保有中",BC1477)))</formula>
    </cfRule>
  </conditionalFormatting>
  <conditionalFormatting sqref="BC1477">
    <cfRule type="containsText" dxfId="1398" priority="1528" operator="containsText" text="賃借中">
      <formula>NOT(ISERROR(SEARCH("賃借中",BC1477)))</formula>
    </cfRule>
  </conditionalFormatting>
  <conditionalFormatting sqref="BC1477">
    <cfRule type="cellIs" dxfId="1397" priority="1527" operator="equal">
      <formula>0</formula>
    </cfRule>
  </conditionalFormatting>
  <conditionalFormatting sqref="Y1477:AB1477">
    <cfRule type="containsText" dxfId="1396" priority="1525" operator="containsText" text="賃借中">
      <formula>NOT(ISERROR(SEARCH("賃借中",Y1477)))</formula>
    </cfRule>
    <cfRule type="containsText" dxfId="1395" priority="1526" operator="containsText" text="保有中">
      <formula>NOT(ISERROR(SEARCH("保有中",Y1477)))</formula>
    </cfRule>
  </conditionalFormatting>
  <conditionalFormatting sqref="AC1477">
    <cfRule type="containsText" dxfId="1394" priority="1521" operator="containsText" text="申込取消">
      <formula>NOT(ISERROR(SEARCH("申込取消",AC1477)))</formula>
    </cfRule>
    <cfRule type="containsText" dxfId="1393" priority="1522" operator="containsText" text="接続契約解除">
      <formula>NOT(ISERROR(SEARCH("接続契約解除",AC1477)))</formula>
    </cfRule>
    <cfRule type="containsText" dxfId="1392" priority="1523" operator="containsText" text="【譲渡済】">
      <formula>NOT(ISERROR(SEARCH("【譲渡済】",AC1477)))</formula>
    </cfRule>
    <cfRule type="containsText" dxfId="1391" priority="1524" operator="containsText" text="【支払済】">
      <formula>NOT(ISERROR(SEARCH("【支払済】",AC1477)))</formula>
    </cfRule>
  </conditionalFormatting>
  <conditionalFormatting sqref="AM1481:AM1482">
    <cfRule type="cellIs" dxfId="1390" priority="1519" operator="greaterThan">
      <formula>0</formula>
    </cfRule>
  </conditionalFormatting>
  <conditionalFormatting sqref="W1481:X1482">
    <cfRule type="cellIs" dxfId="1389" priority="1518" operator="lessThan">
      <formula>5000001</formula>
    </cfRule>
  </conditionalFormatting>
  <conditionalFormatting sqref="AN1481:AN1482">
    <cfRule type="cellIs" dxfId="1388" priority="1517" operator="greaterThan">
      <formula>0</formula>
    </cfRule>
  </conditionalFormatting>
  <conditionalFormatting sqref="BD1481:BD1482">
    <cfRule type="cellIs" dxfId="1387" priority="1501" operator="equal">
      <formula>0</formula>
    </cfRule>
    <cfRule type="containsText" dxfId="1386" priority="1514" operator="containsText" text="接続契約解除">
      <formula>NOT(ISERROR(SEARCH("接続契約解除",BD1481)))</formula>
    </cfRule>
    <cfRule type="containsText" dxfId="1385" priority="1515" operator="containsText" text="【譲渡済】">
      <formula>NOT(ISERROR(SEARCH("【譲渡済】",BD1481)))</formula>
    </cfRule>
    <cfRule type="containsText" dxfId="1384" priority="1516" operator="containsText" text="【支払済】">
      <formula>NOT(ISERROR(SEARCH("【支払済】",BD1481)))</formula>
    </cfRule>
  </conditionalFormatting>
  <conditionalFormatting sqref="AE1481:AE1482 AH1481:AH1482">
    <cfRule type="cellIs" dxfId="1383" priority="1511" operator="equal">
      <formula>0</formula>
    </cfRule>
    <cfRule type="containsText" dxfId="1382" priority="1512" operator="containsText" text="””">
      <formula>NOT(ISERROR(SEARCH("""""",AE1481)))</formula>
    </cfRule>
    <cfRule type="cellIs" dxfId="1381" priority="1513" operator="lessThan">
      <formula>42583</formula>
    </cfRule>
  </conditionalFormatting>
  <conditionalFormatting sqref="BC1481:BC1482">
    <cfRule type="containsText" dxfId="1380" priority="1510" operator="containsText" text="保有中">
      <formula>NOT(ISERROR(SEARCH("保有中",BC1481)))</formula>
    </cfRule>
  </conditionalFormatting>
  <conditionalFormatting sqref="BC1481:BC1482">
    <cfRule type="containsText" dxfId="1379" priority="1509" operator="containsText" text="賃借中">
      <formula>NOT(ISERROR(SEARCH("賃借中",BC1481)))</formula>
    </cfRule>
  </conditionalFormatting>
  <conditionalFormatting sqref="BC1481:BC1482">
    <cfRule type="cellIs" dxfId="1378" priority="1508" operator="equal">
      <formula>0</formula>
    </cfRule>
  </conditionalFormatting>
  <conditionalFormatting sqref="AC1481:AC1482">
    <cfRule type="containsText" dxfId="1377" priority="1502" operator="containsText" text="申込取消">
      <formula>NOT(ISERROR(SEARCH("申込取消",AC1481)))</formula>
    </cfRule>
    <cfRule type="containsText" dxfId="1376" priority="1503" operator="containsText" text="接続契約解除">
      <formula>NOT(ISERROR(SEARCH("接続契約解除",AC1481)))</formula>
    </cfRule>
    <cfRule type="containsText" dxfId="1375" priority="1504" operator="containsText" text="【譲渡済】">
      <formula>NOT(ISERROR(SEARCH("【譲渡済】",AC1481)))</formula>
    </cfRule>
    <cfRule type="containsText" dxfId="1374" priority="1505" operator="containsText" text="【支払済】">
      <formula>NOT(ISERROR(SEARCH("【支払済】",AC1481)))</formula>
    </cfRule>
  </conditionalFormatting>
  <conditionalFormatting sqref="AM1483">
    <cfRule type="cellIs" dxfId="1373" priority="1500" operator="greaterThan">
      <formula>0</formula>
    </cfRule>
  </conditionalFormatting>
  <conditionalFormatting sqref="W1483:X1483">
    <cfRule type="cellIs" dxfId="1372" priority="1499" operator="lessThan">
      <formula>5000001</formula>
    </cfRule>
  </conditionalFormatting>
  <conditionalFormatting sqref="BC1483">
    <cfRule type="containsText" dxfId="1371" priority="1498" operator="containsText" text="保有中">
      <formula>NOT(ISERROR(SEARCH("保有中",BC1483)))</formula>
    </cfRule>
  </conditionalFormatting>
  <conditionalFormatting sqref="AN1483">
    <cfRule type="cellIs" dxfId="1370" priority="1497" operator="greaterThan">
      <formula>0</formula>
    </cfRule>
  </conditionalFormatting>
  <conditionalFormatting sqref="BD1483">
    <cfRule type="cellIs" dxfId="1369" priority="1482" operator="equal">
      <formula>0</formula>
    </cfRule>
    <cfRule type="containsText" dxfId="1368" priority="1494" operator="containsText" text="接続契約解除">
      <formula>NOT(ISERROR(SEARCH("接続契約解除",BD1483)))</formula>
    </cfRule>
    <cfRule type="containsText" dxfId="1367" priority="1495" operator="containsText" text="【譲渡済】">
      <formula>NOT(ISERROR(SEARCH("【譲渡済】",BD1483)))</formula>
    </cfRule>
    <cfRule type="containsText" dxfId="1366" priority="1496" operator="containsText" text="【支払済】">
      <formula>NOT(ISERROR(SEARCH("【支払済】",BD1483)))</formula>
    </cfRule>
  </conditionalFormatting>
  <conditionalFormatting sqref="AH1483 AE1483">
    <cfRule type="cellIs" dxfId="1365" priority="1491" operator="equal">
      <formula>0</formula>
    </cfRule>
    <cfRule type="containsText" dxfId="1364" priority="1492" operator="containsText" text="””">
      <formula>NOT(ISERROR(SEARCH("""""",AE1483)))</formula>
    </cfRule>
    <cfRule type="cellIs" dxfId="1363" priority="1493" operator="lessThan">
      <formula>42583</formula>
    </cfRule>
  </conditionalFormatting>
  <conditionalFormatting sqref="BC1483">
    <cfRule type="containsText" dxfId="1362" priority="1490" operator="containsText" text="賃借中">
      <formula>NOT(ISERROR(SEARCH("賃借中",BC1483)))</formula>
    </cfRule>
  </conditionalFormatting>
  <conditionalFormatting sqref="BC1483">
    <cfRule type="cellIs" dxfId="1361" priority="1489" operator="equal">
      <formula>0</formula>
    </cfRule>
  </conditionalFormatting>
  <conditionalFormatting sqref="AC1483">
    <cfRule type="containsText" dxfId="1360" priority="1483" operator="containsText" text="申込取消">
      <formula>NOT(ISERROR(SEARCH("申込取消",AC1483)))</formula>
    </cfRule>
    <cfRule type="containsText" dxfId="1359" priority="1484" operator="containsText" text="接続契約解除">
      <formula>NOT(ISERROR(SEARCH("接続契約解除",AC1483)))</formula>
    </cfRule>
    <cfRule type="containsText" dxfId="1358" priority="1485" operator="containsText" text="【譲渡済】">
      <formula>NOT(ISERROR(SEARCH("【譲渡済】",AC1483)))</formula>
    </cfRule>
    <cfRule type="containsText" dxfId="1357" priority="1486" operator="containsText" text="【支払済】">
      <formula>NOT(ISERROR(SEARCH("【支払済】",AC1483)))</formula>
    </cfRule>
  </conditionalFormatting>
  <conditionalFormatting sqref="AM1484">
    <cfRule type="cellIs" dxfId="1356" priority="1481" operator="greaterThan">
      <formula>0</formula>
    </cfRule>
  </conditionalFormatting>
  <conditionalFormatting sqref="W1484:X1484">
    <cfRule type="cellIs" dxfId="1355" priority="1480" operator="lessThan">
      <formula>5000001</formula>
    </cfRule>
  </conditionalFormatting>
  <conditionalFormatting sqref="BC1484">
    <cfRule type="containsText" dxfId="1354" priority="1479" operator="containsText" text="保有中">
      <formula>NOT(ISERROR(SEARCH("保有中",BC1484)))</formula>
    </cfRule>
  </conditionalFormatting>
  <conditionalFormatting sqref="AN1484">
    <cfRule type="cellIs" dxfId="1353" priority="1478" operator="greaterThan">
      <formula>0</formula>
    </cfRule>
  </conditionalFormatting>
  <conditionalFormatting sqref="BD1484">
    <cfRule type="cellIs" dxfId="1352" priority="1463" operator="equal">
      <formula>0</formula>
    </cfRule>
    <cfRule type="containsText" dxfId="1351" priority="1475" operator="containsText" text="接続契約解除">
      <formula>NOT(ISERROR(SEARCH("接続契約解除",BD1484)))</formula>
    </cfRule>
    <cfRule type="containsText" dxfId="1350" priority="1476" operator="containsText" text="【譲渡済】">
      <formula>NOT(ISERROR(SEARCH("【譲渡済】",BD1484)))</formula>
    </cfRule>
    <cfRule type="containsText" dxfId="1349" priority="1477" operator="containsText" text="【支払済】">
      <formula>NOT(ISERROR(SEARCH("【支払済】",BD1484)))</formula>
    </cfRule>
  </conditionalFormatting>
  <conditionalFormatting sqref="AH1484 AE1484">
    <cfRule type="cellIs" dxfId="1348" priority="1472" operator="equal">
      <formula>0</formula>
    </cfRule>
    <cfRule type="containsText" dxfId="1347" priority="1473" operator="containsText" text="””">
      <formula>NOT(ISERROR(SEARCH("""""",AE1484)))</formula>
    </cfRule>
    <cfRule type="cellIs" dxfId="1346" priority="1474" operator="lessThan">
      <formula>42583</formula>
    </cfRule>
  </conditionalFormatting>
  <conditionalFormatting sqref="BC1484">
    <cfRule type="containsText" dxfId="1345" priority="1471" operator="containsText" text="賃借中">
      <formula>NOT(ISERROR(SEARCH("賃借中",BC1484)))</formula>
    </cfRule>
  </conditionalFormatting>
  <conditionalFormatting sqref="BC1484">
    <cfRule type="cellIs" dxfId="1344" priority="1470" operator="equal">
      <formula>0</formula>
    </cfRule>
  </conditionalFormatting>
  <conditionalFormatting sqref="AC1484">
    <cfRule type="containsText" dxfId="1343" priority="1464" operator="containsText" text="申込取消">
      <formula>NOT(ISERROR(SEARCH("申込取消",AC1484)))</formula>
    </cfRule>
    <cfRule type="containsText" dxfId="1342" priority="1465" operator="containsText" text="接続契約解除">
      <formula>NOT(ISERROR(SEARCH("接続契約解除",AC1484)))</formula>
    </cfRule>
    <cfRule type="containsText" dxfId="1341" priority="1466" operator="containsText" text="【譲渡済】">
      <formula>NOT(ISERROR(SEARCH("【譲渡済】",AC1484)))</formula>
    </cfRule>
    <cfRule type="containsText" dxfId="1340" priority="1467" operator="containsText" text="【支払済】">
      <formula>NOT(ISERROR(SEARCH("【支払済】",AC1484)))</formula>
    </cfRule>
  </conditionalFormatting>
  <conditionalFormatting sqref="AM1485">
    <cfRule type="cellIs" dxfId="1339" priority="1462" operator="greaterThan">
      <formula>0</formula>
    </cfRule>
  </conditionalFormatting>
  <conditionalFormatting sqref="W1485:X1485">
    <cfRule type="cellIs" dxfId="1338" priority="1461" operator="lessThan">
      <formula>5000001</formula>
    </cfRule>
  </conditionalFormatting>
  <conditionalFormatting sqref="BC1485">
    <cfRule type="containsText" dxfId="1337" priority="1460" operator="containsText" text="保有中">
      <formula>NOT(ISERROR(SEARCH("保有中",BC1485)))</formula>
    </cfRule>
  </conditionalFormatting>
  <conditionalFormatting sqref="AN1485">
    <cfRule type="cellIs" dxfId="1336" priority="1459" operator="greaterThan">
      <formula>0</formula>
    </cfRule>
  </conditionalFormatting>
  <conditionalFormatting sqref="BD1485">
    <cfRule type="cellIs" dxfId="1335" priority="1444" operator="equal">
      <formula>0</formula>
    </cfRule>
    <cfRule type="containsText" dxfId="1334" priority="1456" operator="containsText" text="接続契約解除">
      <formula>NOT(ISERROR(SEARCH("接続契約解除",BD1485)))</formula>
    </cfRule>
    <cfRule type="containsText" dxfId="1333" priority="1457" operator="containsText" text="【譲渡済】">
      <formula>NOT(ISERROR(SEARCH("【譲渡済】",BD1485)))</formula>
    </cfRule>
    <cfRule type="containsText" dxfId="1332" priority="1458" operator="containsText" text="【支払済】">
      <formula>NOT(ISERROR(SEARCH("【支払済】",BD1485)))</formula>
    </cfRule>
  </conditionalFormatting>
  <conditionalFormatting sqref="AE1485 AH1485">
    <cfRule type="cellIs" dxfId="1331" priority="1453" operator="equal">
      <formula>0</formula>
    </cfRule>
    <cfRule type="containsText" dxfId="1330" priority="1454" operator="containsText" text="””">
      <formula>NOT(ISERROR(SEARCH("""""",AE1485)))</formula>
    </cfRule>
    <cfRule type="cellIs" dxfId="1329" priority="1455" operator="lessThan">
      <formula>42583</formula>
    </cfRule>
  </conditionalFormatting>
  <conditionalFormatting sqref="BC1485">
    <cfRule type="containsText" dxfId="1328" priority="1452" operator="containsText" text="賃借中">
      <formula>NOT(ISERROR(SEARCH("賃借中",BC1485)))</formula>
    </cfRule>
  </conditionalFormatting>
  <conditionalFormatting sqref="BC1485">
    <cfRule type="cellIs" dxfId="1327" priority="1451" operator="equal">
      <formula>0</formula>
    </cfRule>
  </conditionalFormatting>
  <conditionalFormatting sqref="AM1486">
    <cfRule type="cellIs" dxfId="1326" priority="1443" operator="greaterThan">
      <formula>0</formula>
    </cfRule>
  </conditionalFormatting>
  <conditionalFormatting sqref="W1486:X1486">
    <cfRule type="cellIs" dxfId="1325" priority="1442" operator="lessThan">
      <formula>5000001</formula>
    </cfRule>
  </conditionalFormatting>
  <conditionalFormatting sqref="BC1486">
    <cfRule type="containsText" dxfId="1324" priority="1441" operator="containsText" text="保有中">
      <formula>NOT(ISERROR(SEARCH("保有中",BC1486)))</formula>
    </cfRule>
  </conditionalFormatting>
  <conditionalFormatting sqref="AN1486">
    <cfRule type="cellIs" dxfId="1323" priority="1440" operator="greaterThan">
      <formula>0</formula>
    </cfRule>
  </conditionalFormatting>
  <conditionalFormatting sqref="BD1486">
    <cfRule type="cellIs" dxfId="1322" priority="1425" operator="equal">
      <formula>0</formula>
    </cfRule>
    <cfRule type="containsText" dxfId="1321" priority="1437" operator="containsText" text="接続契約解除">
      <formula>NOT(ISERROR(SEARCH("接続契約解除",BD1486)))</formula>
    </cfRule>
    <cfRule type="containsText" dxfId="1320" priority="1438" operator="containsText" text="【譲渡済】">
      <formula>NOT(ISERROR(SEARCH("【譲渡済】",BD1486)))</formula>
    </cfRule>
    <cfRule type="containsText" dxfId="1319" priority="1439" operator="containsText" text="【支払済】">
      <formula>NOT(ISERROR(SEARCH("【支払済】",BD1486)))</formula>
    </cfRule>
  </conditionalFormatting>
  <conditionalFormatting sqref="AE1486 AH1486">
    <cfRule type="cellIs" dxfId="1318" priority="1434" operator="equal">
      <formula>0</formula>
    </cfRule>
    <cfRule type="containsText" dxfId="1317" priority="1435" operator="containsText" text="””">
      <formula>NOT(ISERROR(SEARCH("""""",AE1486)))</formula>
    </cfRule>
    <cfRule type="cellIs" dxfId="1316" priority="1436" operator="lessThan">
      <formula>42583</formula>
    </cfRule>
  </conditionalFormatting>
  <conditionalFormatting sqref="BC1486">
    <cfRule type="containsText" dxfId="1315" priority="1433" operator="containsText" text="賃借中">
      <formula>NOT(ISERROR(SEARCH("賃借中",BC1486)))</formula>
    </cfRule>
  </conditionalFormatting>
  <conditionalFormatting sqref="BC1486">
    <cfRule type="cellIs" dxfId="1314" priority="1432" operator="equal">
      <formula>0</formula>
    </cfRule>
  </conditionalFormatting>
  <conditionalFormatting sqref="AM1487">
    <cfRule type="cellIs" dxfId="1313" priority="1424" operator="greaterThan">
      <formula>0</formula>
    </cfRule>
  </conditionalFormatting>
  <conditionalFormatting sqref="W1487:X1487">
    <cfRule type="cellIs" dxfId="1312" priority="1423" operator="lessThan">
      <formula>5000001</formula>
    </cfRule>
  </conditionalFormatting>
  <conditionalFormatting sqref="BC1487">
    <cfRule type="containsText" dxfId="1311" priority="1422" operator="containsText" text="保有中">
      <formula>NOT(ISERROR(SEARCH("保有中",BC1487)))</formula>
    </cfRule>
  </conditionalFormatting>
  <conditionalFormatting sqref="AN1487">
    <cfRule type="cellIs" dxfId="1310" priority="1421" operator="greaterThan">
      <formula>0</formula>
    </cfRule>
  </conditionalFormatting>
  <conditionalFormatting sqref="BD1487">
    <cfRule type="cellIs" dxfId="1309" priority="1406" operator="equal">
      <formula>0</formula>
    </cfRule>
    <cfRule type="containsText" dxfId="1308" priority="1418" operator="containsText" text="接続契約解除">
      <formula>NOT(ISERROR(SEARCH("接続契約解除",BD1487)))</formula>
    </cfRule>
    <cfRule type="containsText" dxfId="1307" priority="1419" operator="containsText" text="【譲渡済】">
      <formula>NOT(ISERROR(SEARCH("【譲渡済】",BD1487)))</formula>
    </cfRule>
    <cfRule type="containsText" dxfId="1306" priority="1420" operator="containsText" text="【支払済】">
      <formula>NOT(ISERROR(SEARCH("【支払済】",BD1487)))</formula>
    </cfRule>
  </conditionalFormatting>
  <conditionalFormatting sqref="AE1487 AH1487">
    <cfRule type="cellIs" dxfId="1305" priority="1415" operator="equal">
      <formula>0</formula>
    </cfRule>
    <cfRule type="containsText" dxfId="1304" priority="1416" operator="containsText" text="””">
      <formula>NOT(ISERROR(SEARCH("""""",AE1487)))</formula>
    </cfRule>
    <cfRule type="cellIs" dxfId="1303" priority="1417" operator="lessThan">
      <formula>42583</formula>
    </cfRule>
  </conditionalFormatting>
  <conditionalFormatting sqref="BC1487">
    <cfRule type="containsText" dxfId="1302" priority="1414" operator="containsText" text="賃借中">
      <formula>NOT(ISERROR(SEARCH("賃借中",BC1487)))</formula>
    </cfRule>
  </conditionalFormatting>
  <conditionalFormatting sqref="BC1487">
    <cfRule type="cellIs" dxfId="1301" priority="1413" operator="equal">
      <formula>0</formula>
    </cfRule>
  </conditionalFormatting>
  <conditionalFormatting sqref="AM1488">
    <cfRule type="cellIs" dxfId="1300" priority="1405" operator="greaterThan">
      <formula>0</formula>
    </cfRule>
  </conditionalFormatting>
  <conditionalFormatting sqref="W1488:X1488">
    <cfRule type="cellIs" dxfId="1299" priority="1404" operator="lessThan">
      <formula>5000001</formula>
    </cfRule>
  </conditionalFormatting>
  <conditionalFormatting sqref="BC1488">
    <cfRule type="containsText" dxfId="1298" priority="1403" operator="containsText" text="保有中">
      <formula>NOT(ISERROR(SEARCH("保有中",BC1488)))</formula>
    </cfRule>
  </conditionalFormatting>
  <conditionalFormatting sqref="AN1488">
    <cfRule type="cellIs" dxfId="1297" priority="1402" operator="greaterThan">
      <formula>0</formula>
    </cfRule>
  </conditionalFormatting>
  <conditionalFormatting sqref="BD1488">
    <cfRule type="cellIs" dxfId="1296" priority="1387" operator="equal">
      <formula>0</formula>
    </cfRule>
    <cfRule type="containsText" dxfId="1295" priority="1399" operator="containsText" text="接続契約解除">
      <formula>NOT(ISERROR(SEARCH("接続契約解除",BD1488)))</formula>
    </cfRule>
    <cfRule type="containsText" dxfId="1294" priority="1400" operator="containsText" text="【譲渡済】">
      <formula>NOT(ISERROR(SEARCH("【譲渡済】",BD1488)))</formula>
    </cfRule>
    <cfRule type="containsText" dxfId="1293" priority="1401" operator="containsText" text="【支払済】">
      <formula>NOT(ISERROR(SEARCH("【支払済】",BD1488)))</formula>
    </cfRule>
  </conditionalFormatting>
  <conditionalFormatting sqref="AE1488 AH1488">
    <cfRule type="cellIs" dxfId="1292" priority="1396" operator="equal">
      <formula>0</formula>
    </cfRule>
    <cfRule type="containsText" dxfId="1291" priority="1397" operator="containsText" text="””">
      <formula>NOT(ISERROR(SEARCH("""""",AE1488)))</formula>
    </cfRule>
    <cfRule type="cellIs" dxfId="1290" priority="1398" operator="lessThan">
      <formula>42583</formula>
    </cfRule>
  </conditionalFormatting>
  <conditionalFormatting sqref="BC1488">
    <cfRule type="containsText" dxfId="1289" priority="1395" operator="containsText" text="賃借中">
      <formula>NOT(ISERROR(SEARCH("賃借中",BC1488)))</formula>
    </cfRule>
  </conditionalFormatting>
  <conditionalFormatting sqref="BC1488">
    <cfRule type="cellIs" dxfId="1288" priority="1394" operator="equal">
      <formula>0</formula>
    </cfRule>
  </conditionalFormatting>
  <conditionalFormatting sqref="AC1488">
    <cfRule type="containsText" dxfId="1287" priority="1388" operator="containsText" text="申込取消">
      <formula>NOT(ISERROR(SEARCH("申込取消",AC1488)))</formula>
    </cfRule>
    <cfRule type="containsText" dxfId="1286" priority="1389" operator="containsText" text="接続契約解除">
      <formula>NOT(ISERROR(SEARCH("接続契約解除",AC1488)))</formula>
    </cfRule>
    <cfRule type="containsText" dxfId="1285" priority="1390" operator="containsText" text="【譲渡済】">
      <formula>NOT(ISERROR(SEARCH("【譲渡済】",AC1488)))</formula>
    </cfRule>
    <cfRule type="containsText" dxfId="1284" priority="1391" operator="containsText" text="【支払済】">
      <formula>NOT(ISERROR(SEARCH("【支払済】",AC1488)))</formula>
    </cfRule>
  </conditionalFormatting>
  <conditionalFormatting sqref="AM1489">
    <cfRule type="cellIs" dxfId="1283" priority="1386" operator="greaterThan">
      <formula>0</formula>
    </cfRule>
  </conditionalFormatting>
  <conditionalFormatting sqref="W1489:X1489">
    <cfRule type="cellIs" dxfId="1282" priority="1385" operator="lessThan">
      <formula>5000001</formula>
    </cfRule>
  </conditionalFormatting>
  <conditionalFormatting sqref="AN1489">
    <cfRule type="cellIs" dxfId="1281" priority="1384" operator="greaterThan">
      <formula>0</formula>
    </cfRule>
  </conditionalFormatting>
  <conditionalFormatting sqref="BD1489">
    <cfRule type="cellIs" dxfId="1280" priority="1368" operator="equal">
      <formula>0</formula>
    </cfRule>
    <cfRule type="containsText" dxfId="1279" priority="1381" operator="containsText" text="接続契約解除">
      <formula>NOT(ISERROR(SEARCH("接続契約解除",BD1489)))</formula>
    </cfRule>
    <cfRule type="containsText" dxfId="1278" priority="1382" operator="containsText" text="【譲渡済】">
      <formula>NOT(ISERROR(SEARCH("【譲渡済】",BD1489)))</formula>
    </cfRule>
    <cfRule type="containsText" dxfId="1277" priority="1383" operator="containsText" text="【支払済】">
      <formula>NOT(ISERROR(SEARCH("【支払済】",BD1489)))</formula>
    </cfRule>
  </conditionalFormatting>
  <conditionalFormatting sqref="AE1489 AH1489">
    <cfRule type="cellIs" dxfId="1276" priority="1378" operator="equal">
      <formula>0</formula>
    </cfRule>
    <cfRule type="containsText" dxfId="1275" priority="1379" operator="containsText" text="””">
      <formula>NOT(ISERROR(SEARCH("""""",AE1489)))</formula>
    </cfRule>
    <cfRule type="cellIs" dxfId="1274" priority="1380" operator="lessThan">
      <formula>42583</formula>
    </cfRule>
  </conditionalFormatting>
  <conditionalFormatting sqref="BC1489">
    <cfRule type="containsText" dxfId="1273" priority="1377" operator="containsText" text="保有中">
      <formula>NOT(ISERROR(SEARCH("保有中",BC1489)))</formula>
    </cfRule>
  </conditionalFormatting>
  <conditionalFormatting sqref="BC1489">
    <cfRule type="containsText" dxfId="1272" priority="1376" operator="containsText" text="賃借中">
      <formula>NOT(ISERROR(SEARCH("賃借中",BC1489)))</formula>
    </cfRule>
  </conditionalFormatting>
  <conditionalFormatting sqref="BC1489">
    <cfRule type="cellIs" dxfId="1271" priority="1375" operator="equal">
      <formula>0</formula>
    </cfRule>
  </conditionalFormatting>
  <conditionalFormatting sqref="Y1489:AB1489">
    <cfRule type="containsText" dxfId="1270" priority="1373" operator="containsText" text="賃借中">
      <formula>NOT(ISERROR(SEARCH("賃借中",Y1489)))</formula>
    </cfRule>
    <cfRule type="containsText" dxfId="1269" priority="1374" operator="containsText" text="保有中">
      <formula>NOT(ISERROR(SEARCH("保有中",Y1489)))</formula>
    </cfRule>
  </conditionalFormatting>
  <conditionalFormatting sqref="AC1489">
    <cfRule type="containsText" dxfId="1268" priority="1369" operator="containsText" text="申込取消">
      <formula>NOT(ISERROR(SEARCH("申込取消",AC1489)))</formula>
    </cfRule>
    <cfRule type="containsText" dxfId="1267" priority="1370" operator="containsText" text="接続契約解除">
      <formula>NOT(ISERROR(SEARCH("接続契約解除",AC1489)))</formula>
    </cfRule>
    <cfRule type="containsText" dxfId="1266" priority="1371" operator="containsText" text="【譲渡済】">
      <formula>NOT(ISERROR(SEARCH("【譲渡済】",AC1489)))</formula>
    </cfRule>
    <cfRule type="containsText" dxfId="1265" priority="1372" operator="containsText" text="【支払済】">
      <formula>NOT(ISERROR(SEARCH("【支払済】",AC1489)))</formula>
    </cfRule>
  </conditionalFormatting>
  <conditionalFormatting sqref="AM1491">
    <cfRule type="cellIs" dxfId="1264" priority="1367" operator="greaterThan">
      <formula>0</formula>
    </cfRule>
  </conditionalFormatting>
  <conditionalFormatting sqref="AM1491">
    <cfRule type="cellIs" dxfId="1263" priority="1366" operator="greaterThan">
      <formula>0</formula>
    </cfRule>
  </conditionalFormatting>
  <conditionalFormatting sqref="W1491:X1491">
    <cfRule type="cellIs" dxfId="1262" priority="1365" operator="lessThan">
      <formula>5000001</formula>
    </cfRule>
  </conditionalFormatting>
  <conditionalFormatting sqref="AN1491">
    <cfRule type="cellIs" dxfId="1261" priority="1364" operator="greaterThan">
      <formula>0</formula>
    </cfRule>
  </conditionalFormatting>
  <conditionalFormatting sqref="BD1491">
    <cfRule type="cellIs" dxfId="1260" priority="1348" operator="equal">
      <formula>0</formula>
    </cfRule>
    <cfRule type="containsText" dxfId="1259" priority="1361" operator="containsText" text="接続契約解除">
      <formula>NOT(ISERROR(SEARCH("接続契約解除",BD1491)))</formula>
    </cfRule>
    <cfRule type="containsText" dxfId="1258" priority="1362" operator="containsText" text="【譲渡済】">
      <formula>NOT(ISERROR(SEARCH("【譲渡済】",BD1491)))</formula>
    </cfRule>
    <cfRule type="containsText" dxfId="1257" priority="1363" operator="containsText" text="【支払済】">
      <formula>NOT(ISERROR(SEARCH("【支払済】",BD1491)))</formula>
    </cfRule>
  </conditionalFormatting>
  <conditionalFormatting sqref="AE1491 AH1491">
    <cfRule type="cellIs" dxfId="1256" priority="1358" operator="equal">
      <formula>0</formula>
    </cfRule>
    <cfRule type="containsText" dxfId="1255" priority="1359" operator="containsText" text="””">
      <formula>NOT(ISERROR(SEARCH("""""",AE1491)))</formula>
    </cfRule>
    <cfRule type="cellIs" dxfId="1254" priority="1360" operator="lessThan">
      <formula>42583</formula>
    </cfRule>
  </conditionalFormatting>
  <conditionalFormatting sqref="BC1491">
    <cfRule type="containsText" dxfId="1253" priority="1357" operator="containsText" text="保有中">
      <formula>NOT(ISERROR(SEARCH("保有中",BC1491)))</formula>
    </cfRule>
  </conditionalFormatting>
  <conditionalFormatting sqref="BC1491">
    <cfRule type="containsText" dxfId="1252" priority="1356" operator="containsText" text="賃借中">
      <formula>NOT(ISERROR(SEARCH("賃借中",BC1491)))</formula>
    </cfRule>
  </conditionalFormatting>
  <conditionalFormatting sqref="BC1491">
    <cfRule type="cellIs" dxfId="1251" priority="1355" operator="equal">
      <formula>0</formula>
    </cfRule>
  </conditionalFormatting>
  <conditionalFormatting sqref="AC1491">
    <cfRule type="containsText" dxfId="1250" priority="1349" operator="containsText" text="申込取消">
      <formula>NOT(ISERROR(SEARCH("申込取消",AC1491)))</formula>
    </cfRule>
    <cfRule type="containsText" dxfId="1249" priority="1350" operator="containsText" text="接続契約解除">
      <formula>NOT(ISERROR(SEARCH("接続契約解除",AC1491)))</formula>
    </cfRule>
    <cfRule type="containsText" dxfId="1248" priority="1351" operator="containsText" text="【譲渡済】">
      <formula>NOT(ISERROR(SEARCH("【譲渡済】",AC1491)))</formula>
    </cfRule>
    <cfRule type="containsText" dxfId="1247" priority="1352" operator="containsText" text="【支払済】">
      <formula>NOT(ISERROR(SEARCH("【支払済】",AC1491)))</formula>
    </cfRule>
  </conditionalFormatting>
  <conditionalFormatting sqref="AM1492">
    <cfRule type="cellIs" dxfId="1246" priority="1347" operator="greaterThan">
      <formula>0</formula>
    </cfRule>
  </conditionalFormatting>
  <conditionalFormatting sqref="W1492:X1492">
    <cfRule type="cellIs" dxfId="1245" priority="1346" operator="lessThan">
      <formula>5000001</formula>
    </cfRule>
  </conditionalFormatting>
  <conditionalFormatting sqref="BC1492">
    <cfRule type="containsText" dxfId="1244" priority="1345" operator="containsText" text="保有中">
      <formula>NOT(ISERROR(SEARCH("保有中",BC1492)))</formula>
    </cfRule>
  </conditionalFormatting>
  <conditionalFormatting sqref="AN1492">
    <cfRule type="cellIs" dxfId="1243" priority="1344" operator="greaterThan">
      <formula>0</formula>
    </cfRule>
  </conditionalFormatting>
  <conditionalFormatting sqref="BD1492">
    <cfRule type="cellIs" dxfId="1242" priority="1329" operator="equal">
      <formula>0</formula>
    </cfRule>
    <cfRule type="containsText" dxfId="1241" priority="1341" operator="containsText" text="接続契約解除">
      <formula>NOT(ISERROR(SEARCH("接続契約解除",BD1492)))</formula>
    </cfRule>
    <cfRule type="containsText" dxfId="1240" priority="1342" operator="containsText" text="【譲渡済】">
      <formula>NOT(ISERROR(SEARCH("【譲渡済】",BD1492)))</formula>
    </cfRule>
    <cfRule type="containsText" dxfId="1239" priority="1343" operator="containsText" text="【支払済】">
      <formula>NOT(ISERROR(SEARCH("【支払済】",BD1492)))</formula>
    </cfRule>
  </conditionalFormatting>
  <conditionalFormatting sqref="AH1492 AE1492">
    <cfRule type="cellIs" dxfId="1238" priority="1338" operator="equal">
      <formula>0</formula>
    </cfRule>
    <cfRule type="containsText" dxfId="1237" priority="1339" operator="containsText" text="””">
      <formula>NOT(ISERROR(SEARCH("""""",AE1492)))</formula>
    </cfRule>
    <cfRule type="cellIs" dxfId="1236" priority="1340" operator="lessThan">
      <formula>42583</formula>
    </cfRule>
  </conditionalFormatting>
  <conditionalFormatting sqref="BC1492">
    <cfRule type="containsText" dxfId="1235" priority="1337" operator="containsText" text="賃借中">
      <formula>NOT(ISERROR(SEARCH("賃借中",BC1492)))</formula>
    </cfRule>
  </conditionalFormatting>
  <conditionalFormatting sqref="BC1492">
    <cfRule type="cellIs" dxfId="1234" priority="1336" operator="equal">
      <formula>0</formula>
    </cfRule>
  </conditionalFormatting>
  <conditionalFormatting sqref="Y1492:Z1492 AB1492">
    <cfRule type="containsText" dxfId="1233" priority="1334" operator="containsText" text="賃借中">
      <formula>NOT(ISERROR(SEARCH("賃借中",Y1492)))</formula>
    </cfRule>
    <cfRule type="containsText" dxfId="1232" priority="1335" operator="containsText" text="保有中">
      <formula>NOT(ISERROR(SEARCH("保有中",Y1492)))</formula>
    </cfRule>
  </conditionalFormatting>
  <conditionalFormatting sqref="AC1492">
    <cfRule type="containsText" dxfId="1231" priority="1330" operator="containsText" text="申込取消">
      <formula>NOT(ISERROR(SEARCH("申込取消",AC1492)))</formula>
    </cfRule>
    <cfRule type="containsText" dxfId="1230" priority="1331" operator="containsText" text="接続契約解除">
      <formula>NOT(ISERROR(SEARCH("接続契約解除",AC1492)))</formula>
    </cfRule>
    <cfRule type="containsText" dxfId="1229" priority="1332" operator="containsText" text="【譲渡済】">
      <formula>NOT(ISERROR(SEARCH("【譲渡済】",AC1492)))</formula>
    </cfRule>
    <cfRule type="containsText" dxfId="1228" priority="1333" operator="containsText" text="【支払済】">
      <formula>NOT(ISERROR(SEARCH("【支払済】",AC1492)))</formula>
    </cfRule>
  </conditionalFormatting>
  <conditionalFormatting sqref="AM1493">
    <cfRule type="cellIs" dxfId="1227" priority="1328" operator="greaterThan">
      <formula>0</formula>
    </cfRule>
  </conditionalFormatting>
  <conditionalFormatting sqref="W1493:X1493">
    <cfRule type="cellIs" dxfId="1226" priority="1327" operator="lessThan">
      <formula>5000001</formula>
    </cfRule>
  </conditionalFormatting>
  <conditionalFormatting sqref="BC1493">
    <cfRule type="containsText" dxfId="1225" priority="1326" operator="containsText" text="保有中">
      <formula>NOT(ISERROR(SEARCH("保有中",BC1493)))</formula>
    </cfRule>
  </conditionalFormatting>
  <conditionalFormatting sqref="AN1493">
    <cfRule type="cellIs" dxfId="1224" priority="1325" operator="greaterThan">
      <formula>0</formula>
    </cfRule>
  </conditionalFormatting>
  <conditionalFormatting sqref="BD1493">
    <cfRule type="cellIs" dxfId="1223" priority="1310" operator="equal">
      <formula>0</formula>
    </cfRule>
    <cfRule type="containsText" dxfId="1222" priority="1322" operator="containsText" text="接続契約解除">
      <formula>NOT(ISERROR(SEARCH("接続契約解除",BD1493)))</formula>
    </cfRule>
    <cfRule type="containsText" dxfId="1221" priority="1323" operator="containsText" text="【譲渡済】">
      <formula>NOT(ISERROR(SEARCH("【譲渡済】",BD1493)))</formula>
    </cfRule>
    <cfRule type="containsText" dxfId="1220" priority="1324" operator="containsText" text="【支払済】">
      <formula>NOT(ISERROR(SEARCH("【支払済】",BD1493)))</formula>
    </cfRule>
  </conditionalFormatting>
  <conditionalFormatting sqref="AH1493 AE1493">
    <cfRule type="cellIs" dxfId="1219" priority="1319" operator="equal">
      <formula>0</formula>
    </cfRule>
    <cfRule type="containsText" dxfId="1218" priority="1320" operator="containsText" text="””">
      <formula>NOT(ISERROR(SEARCH("""""",AE1493)))</formula>
    </cfRule>
    <cfRule type="cellIs" dxfId="1217" priority="1321" operator="lessThan">
      <formula>42583</formula>
    </cfRule>
  </conditionalFormatting>
  <conditionalFormatting sqref="BC1493">
    <cfRule type="containsText" dxfId="1216" priority="1318" operator="containsText" text="賃借中">
      <formula>NOT(ISERROR(SEARCH("賃借中",BC1493)))</formula>
    </cfRule>
  </conditionalFormatting>
  <conditionalFormatting sqref="BC1493">
    <cfRule type="cellIs" dxfId="1215" priority="1317" operator="equal">
      <formula>0</formula>
    </cfRule>
  </conditionalFormatting>
  <conditionalFormatting sqref="Y1493:AB1493">
    <cfRule type="containsText" dxfId="1214" priority="1315" operator="containsText" text="賃借中">
      <formula>NOT(ISERROR(SEARCH("賃借中",Y1493)))</formula>
    </cfRule>
    <cfRule type="containsText" dxfId="1213" priority="1316" operator="containsText" text="保有中">
      <formula>NOT(ISERROR(SEARCH("保有中",Y1493)))</formula>
    </cfRule>
  </conditionalFormatting>
  <conditionalFormatting sqref="AC1493">
    <cfRule type="containsText" dxfId="1212" priority="1311" operator="containsText" text="申込取消">
      <formula>NOT(ISERROR(SEARCH("申込取消",AC1493)))</formula>
    </cfRule>
    <cfRule type="containsText" dxfId="1211" priority="1312" operator="containsText" text="接続契約解除">
      <formula>NOT(ISERROR(SEARCH("接続契約解除",AC1493)))</formula>
    </cfRule>
    <cfRule type="containsText" dxfId="1210" priority="1313" operator="containsText" text="【譲渡済】">
      <formula>NOT(ISERROR(SEARCH("【譲渡済】",AC1493)))</formula>
    </cfRule>
    <cfRule type="containsText" dxfId="1209" priority="1314" operator="containsText" text="【支払済】">
      <formula>NOT(ISERROR(SEARCH("【支払済】",AC1493)))</formula>
    </cfRule>
  </conditionalFormatting>
  <conditionalFormatting sqref="AM1494">
    <cfRule type="cellIs" dxfId="1208" priority="1309" operator="greaterThan">
      <formula>0</formula>
    </cfRule>
  </conditionalFormatting>
  <conditionalFormatting sqref="W1494">
    <cfRule type="cellIs" dxfId="1207" priority="1308" operator="lessThan">
      <formula>5000001</formula>
    </cfRule>
  </conditionalFormatting>
  <conditionalFormatting sqref="BC1494">
    <cfRule type="containsText" dxfId="1206" priority="1307" operator="containsText" text="保有中">
      <formula>NOT(ISERROR(SEARCH("保有中",BC1494)))</formula>
    </cfRule>
  </conditionalFormatting>
  <conditionalFormatting sqref="AN1494">
    <cfRule type="cellIs" dxfId="1205" priority="1306" operator="greaterThan">
      <formula>0</formula>
    </cfRule>
  </conditionalFormatting>
  <conditionalFormatting sqref="BD1494">
    <cfRule type="cellIs" dxfId="1204" priority="1295" operator="equal">
      <formula>0</formula>
    </cfRule>
    <cfRule type="containsText" dxfId="1203" priority="1303" operator="containsText" text="接続契約解除">
      <formula>NOT(ISERROR(SEARCH("接続契約解除",BD1494)))</formula>
    </cfRule>
    <cfRule type="containsText" dxfId="1202" priority="1304" operator="containsText" text="【譲渡済】">
      <formula>NOT(ISERROR(SEARCH("【譲渡済】",BD1494)))</formula>
    </cfRule>
    <cfRule type="containsText" dxfId="1201" priority="1305" operator="containsText" text="【支払済】">
      <formula>NOT(ISERROR(SEARCH("【支払済】",BD1494)))</formula>
    </cfRule>
  </conditionalFormatting>
  <conditionalFormatting sqref="AH1494 AE1494">
    <cfRule type="cellIs" dxfId="1200" priority="1300" operator="equal">
      <formula>0</formula>
    </cfRule>
    <cfRule type="containsText" dxfId="1199" priority="1301" operator="containsText" text="””">
      <formula>NOT(ISERROR(SEARCH("""""",AE1494)))</formula>
    </cfRule>
    <cfRule type="cellIs" dxfId="1198" priority="1302" operator="lessThan">
      <formula>42583</formula>
    </cfRule>
  </conditionalFormatting>
  <conditionalFormatting sqref="BC1494">
    <cfRule type="containsText" dxfId="1197" priority="1299" operator="containsText" text="賃借中">
      <formula>NOT(ISERROR(SEARCH("賃借中",BC1494)))</formula>
    </cfRule>
  </conditionalFormatting>
  <conditionalFormatting sqref="BC1494">
    <cfRule type="cellIs" dxfId="1196" priority="1298" operator="equal">
      <formula>0</formula>
    </cfRule>
  </conditionalFormatting>
  <conditionalFormatting sqref="Y1494:AB1494">
    <cfRule type="containsText" dxfId="1195" priority="1296" operator="containsText" text="賃借中">
      <formula>NOT(ISERROR(SEARCH("賃借中",Y1494)))</formula>
    </cfRule>
    <cfRule type="containsText" dxfId="1194" priority="1297" operator="containsText" text="保有中">
      <formula>NOT(ISERROR(SEARCH("保有中",Y1494)))</formula>
    </cfRule>
  </conditionalFormatting>
  <conditionalFormatting sqref="AC1494">
    <cfRule type="containsText" dxfId="1193" priority="1291" operator="containsText" text="申込取消">
      <formula>NOT(ISERROR(SEARCH("申込取消",AC1494)))</formula>
    </cfRule>
    <cfRule type="containsText" dxfId="1192" priority="1292" operator="containsText" text="接続契約解除">
      <formula>NOT(ISERROR(SEARCH("接続契約解除",AC1494)))</formula>
    </cfRule>
    <cfRule type="containsText" dxfId="1191" priority="1293" operator="containsText" text="【譲渡済】">
      <formula>NOT(ISERROR(SEARCH("【譲渡済】",AC1494)))</formula>
    </cfRule>
    <cfRule type="containsText" dxfId="1190" priority="1294" operator="containsText" text="【支払済】">
      <formula>NOT(ISERROR(SEARCH("【支払済】",AC1494)))</formula>
    </cfRule>
  </conditionalFormatting>
  <conditionalFormatting sqref="X1494">
    <cfRule type="cellIs" dxfId="1189" priority="1290" operator="lessThan">
      <formula>5000001</formula>
    </cfRule>
  </conditionalFormatting>
  <conditionalFormatting sqref="AM1495">
    <cfRule type="cellIs" dxfId="1188" priority="1289" operator="greaterThan">
      <formula>0</formula>
    </cfRule>
  </conditionalFormatting>
  <conditionalFormatting sqref="W1495">
    <cfRule type="cellIs" dxfId="1187" priority="1288" operator="lessThan">
      <formula>5000001</formula>
    </cfRule>
  </conditionalFormatting>
  <conditionalFormatting sqref="BC1495">
    <cfRule type="containsText" dxfId="1186" priority="1287" operator="containsText" text="保有中">
      <formula>NOT(ISERROR(SEARCH("保有中",BC1495)))</formula>
    </cfRule>
  </conditionalFormatting>
  <conditionalFormatting sqref="AN1495">
    <cfRule type="cellIs" dxfId="1185" priority="1286" operator="greaterThan">
      <formula>0</formula>
    </cfRule>
  </conditionalFormatting>
  <conditionalFormatting sqref="BD1495">
    <cfRule type="cellIs" dxfId="1184" priority="1275" operator="equal">
      <formula>0</formula>
    </cfRule>
    <cfRule type="containsText" dxfId="1183" priority="1283" operator="containsText" text="接続契約解除">
      <formula>NOT(ISERROR(SEARCH("接続契約解除",BD1495)))</formula>
    </cfRule>
    <cfRule type="containsText" dxfId="1182" priority="1284" operator="containsText" text="【譲渡済】">
      <formula>NOT(ISERROR(SEARCH("【譲渡済】",BD1495)))</formula>
    </cfRule>
    <cfRule type="containsText" dxfId="1181" priority="1285" operator="containsText" text="【支払済】">
      <formula>NOT(ISERROR(SEARCH("【支払済】",BD1495)))</formula>
    </cfRule>
  </conditionalFormatting>
  <conditionalFormatting sqref="AH1495 AE1495">
    <cfRule type="cellIs" dxfId="1180" priority="1280" operator="equal">
      <formula>0</formula>
    </cfRule>
    <cfRule type="containsText" dxfId="1179" priority="1281" operator="containsText" text="””">
      <formula>NOT(ISERROR(SEARCH("""""",AE1495)))</formula>
    </cfRule>
    <cfRule type="cellIs" dxfId="1178" priority="1282" operator="lessThan">
      <formula>42583</formula>
    </cfRule>
  </conditionalFormatting>
  <conditionalFormatting sqref="BC1495">
    <cfRule type="containsText" dxfId="1177" priority="1279" operator="containsText" text="賃借中">
      <formula>NOT(ISERROR(SEARCH("賃借中",BC1495)))</formula>
    </cfRule>
  </conditionalFormatting>
  <conditionalFormatting sqref="BC1495">
    <cfRule type="cellIs" dxfId="1176" priority="1278" operator="equal">
      <formula>0</formula>
    </cfRule>
  </conditionalFormatting>
  <conditionalFormatting sqref="Y1495:AB1495 Z1496:AB1502 AA1503:AB1503">
    <cfRule type="containsText" dxfId="1175" priority="1276" operator="containsText" text="賃借中">
      <formula>NOT(ISERROR(SEARCH("賃借中",Y1495)))</formula>
    </cfRule>
    <cfRule type="containsText" dxfId="1174" priority="1277" operator="containsText" text="保有中">
      <formula>NOT(ISERROR(SEARCH("保有中",Y1495)))</formula>
    </cfRule>
  </conditionalFormatting>
  <conditionalFormatting sqref="AC1495">
    <cfRule type="containsText" dxfId="1173" priority="1271" operator="containsText" text="申込取消">
      <formula>NOT(ISERROR(SEARCH("申込取消",AC1495)))</formula>
    </cfRule>
    <cfRule type="containsText" dxfId="1172" priority="1272" operator="containsText" text="接続契約解除">
      <formula>NOT(ISERROR(SEARCH("接続契約解除",AC1495)))</formula>
    </cfRule>
    <cfRule type="containsText" dxfId="1171" priority="1273" operator="containsText" text="【譲渡済】">
      <formula>NOT(ISERROR(SEARCH("【譲渡済】",AC1495)))</formula>
    </cfRule>
    <cfRule type="containsText" dxfId="1170" priority="1274" operator="containsText" text="【支払済】">
      <formula>NOT(ISERROR(SEARCH("【支払済】",AC1495)))</formula>
    </cfRule>
  </conditionalFormatting>
  <conditionalFormatting sqref="X1495">
    <cfRule type="cellIs" dxfId="1169" priority="1270" operator="lessThan">
      <formula>5000001</formula>
    </cfRule>
  </conditionalFormatting>
  <conditionalFormatting sqref="X1504">
    <cfRule type="cellIs" dxfId="1168" priority="1269" operator="lessThan">
      <formula>5000001</formula>
    </cfRule>
  </conditionalFormatting>
  <conditionalFormatting sqref="AM1504">
    <cfRule type="cellIs" dxfId="1167" priority="1268" operator="greaterThan">
      <formula>0</formula>
    </cfRule>
  </conditionalFormatting>
  <conditionalFormatting sqref="W1504">
    <cfRule type="cellIs" dxfId="1166" priority="1267" operator="lessThan">
      <formula>5000001</formula>
    </cfRule>
  </conditionalFormatting>
  <conditionalFormatting sqref="AN1504">
    <cfRule type="cellIs" dxfId="1165" priority="1266" operator="greaterThan">
      <formula>0</formula>
    </cfRule>
  </conditionalFormatting>
  <conditionalFormatting sqref="BD1504">
    <cfRule type="cellIs" dxfId="1164" priority="1254" operator="equal">
      <formula>0</formula>
    </cfRule>
    <cfRule type="containsText" dxfId="1163" priority="1263" operator="containsText" text="接続契約解除">
      <formula>NOT(ISERROR(SEARCH("接続契約解除",BD1504)))</formula>
    </cfRule>
    <cfRule type="containsText" dxfId="1162" priority="1264" operator="containsText" text="【譲渡済】">
      <formula>NOT(ISERROR(SEARCH("【譲渡済】",BD1504)))</formula>
    </cfRule>
    <cfRule type="containsText" dxfId="1161" priority="1265" operator="containsText" text="【支払済】">
      <formula>NOT(ISERROR(SEARCH("【支払済】",BD1504)))</formula>
    </cfRule>
  </conditionalFormatting>
  <conditionalFormatting sqref="AH1504 AE1504">
    <cfRule type="cellIs" dxfId="1160" priority="1260" operator="equal">
      <formula>0</formula>
    </cfRule>
    <cfRule type="containsText" dxfId="1159" priority="1261" operator="containsText" text="””">
      <formula>NOT(ISERROR(SEARCH("""""",AE1504)))</formula>
    </cfRule>
    <cfRule type="cellIs" dxfId="1158" priority="1262" operator="lessThan">
      <formula>42583</formula>
    </cfRule>
  </conditionalFormatting>
  <conditionalFormatting sqref="BC1504">
    <cfRule type="containsText" dxfId="1157" priority="1259" operator="containsText" text="保有中">
      <formula>NOT(ISERROR(SEARCH("保有中",BC1504)))</formula>
    </cfRule>
  </conditionalFormatting>
  <conditionalFormatting sqref="BC1504">
    <cfRule type="containsText" dxfId="1156" priority="1258" operator="containsText" text="賃借中">
      <formula>NOT(ISERROR(SEARCH("賃借中",BC1504)))</formula>
    </cfRule>
  </conditionalFormatting>
  <conditionalFormatting sqref="BC1504">
    <cfRule type="cellIs" dxfId="1155" priority="1257" operator="equal">
      <formula>0</formula>
    </cfRule>
  </conditionalFormatting>
  <conditionalFormatting sqref="Y1504:AB1504">
    <cfRule type="containsText" dxfId="1154" priority="1255" operator="containsText" text="賃借中">
      <formula>NOT(ISERROR(SEARCH("賃借中",Y1504)))</formula>
    </cfRule>
    <cfRule type="containsText" dxfId="1153" priority="1256" operator="containsText" text="保有中">
      <formula>NOT(ISERROR(SEARCH("保有中",Y1504)))</formula>
    </cfRule>
  </conditionalFormatting>
  <conditionalFormatting sqref="AC1504">
    <cfRule type="containsText" dxfId="1152" priority="1250" operator="containsText" text="申込取消">
      <formula>NOT(ISERROR(SEARCH("申込取消",AC1504)))</formula>
    </cfRule>
    <cfRule type="containsText" dxfId="1151" priority="1251" operator="containsText" text="接続契約解除">
      <formula>NOT(ISERROR(SEARCH("接続契約解除",AC1504)))</formula>
    </cfRule>
    <cfRule type="containsText" dxfId="1150" priority="1252" operator="containsText" text="【譲渡済】">
      <formula>NOT(ISERROR(SEARCH("【譲渡済】",AC1504)))</formula>
    </cfRule>
    <cfRule type="containsText" dxfId="1149" priority="1253" operator="containsText" text="【支払済】">
      <formula>NOT(ISERROR(SEARCH("【支払済】",AC1504)))</formula>
    </cfRule>
  </conditionalFormatting>
  <conditionalFormatting sqref="AM1505">
    <cfRule type="cellIs" dxfId="1148" priority="1249" operator="greaterThan">
      <formula>0</formula>
    </cfRule>
  </conditionalFormatting>
  <conditionalFormatting sqref="W1505:X1505">
    <cfRule type="cellIs" dxfId="1147" priority="1248" operator="lessThan">
      <formula>5000001</formula>
    </cfRule>
  </conditionalFormatting>
  <conditionalFormatting sqref="BC1505">
    <cfRule type="containsText" dxfId="1146" priority="1247" operator="containsText" text="保有中">
      <formula>NOT(ISERROR(SEARCH("保有中",BC1505)))</formula>
    </cfRule>
  </conditionalFormatting>
  <conditionalFormatting sqref="AN1505">
    <cfRule type="cellIs" dxfId="1145" priority="1246" operator="greaterThan">
      <formula>0</formula>
    </cfRule>
  </conditionalFormatting>
  <conditionalFormatting sqref="BD1505">
    <cfRule type="cellIs" dxfId="1144" priority="1235" operator="equal">
      <formula>0</formula>
    </cfRule>
    <cfRule type="containsText" dxfId="1143" priority="1243" operator="containsText" text="接続契約解除">
      <formula>NOT(ISERROR(SEARCH("接続契約解除",BD1505)))</formula>
    </cfRule>
    <cfRule type="containsText" dxfId="1142" priority="1244" operator="containsText" text="【譲渡済】">
      <formula>NOT(ISERROR(SEARCH("【譲渡済】",BD1505)))</formula>
    </cfRule>
    <cfRule type="containsText" dxfId="1141" priority="1245" operator="containsText" text="【支払済】">
      <formula>NOT(ISERROR(SEARCH("【支払済】",BD1505)))</formula>
    </cfRule>
  </conditionalFormatting>
  <conditionalFormatting sqref="AE1505 AH1505">
    <cfRule type="cellIs" dxfId="1140" priority="1240" operator="equal">
      <formula>0</formula>
    </cfRule>
    <cfRule type="containsText" dxfId="1139" priority="1241" operator="containsText" text="””">
      <formula>NOT(ISERROR(SEARCH("""""",AE1505)))</formula>
    </cfRule>
    <cfRule type="cellIs" dxfId="1138" priority="1242" operator="lessThan">
      <formula>42583</formula>
    </cfRule>
  </conditionalFormatting>
  <conditionalFormatting sqref="BC1505">
    <cfRule type="containsText" dxfId="1137" priority="1239" operator="containsText" text="賃借中">
      <formula>NOT(ISERROR(SEARCH("賃借中",BC1505)))</formula>
    </cfRule>
  </conditionalFormatting>
  <conditionalFormatting sqref="BC1505">
    <cfRule type="cellIs" dxfId="1136" priority="1238" operator="equal">
      <formula>0</formula>
    </cfRule>
  </conditionalFormatting>
  <conditionalFormatting sqref="Y1505:AB1505 AA1506:AB1506">
    <cfRule type="containsText" dxfId="1135" priority="1236" operator="containsText" text="賃借中">
      <formula>NOT(ISERROR(SEARCH("賃借中",Y1505)))</formula>
    </cfRule>
    <cfRule type="containsText" dxfId="1134" priority="1237" operator="containsText" text="保有中">
      <formula>NOT(ISERROR(SEARCH("保有中",Y1505)))</formula>
    </cfRule>
  </conditionalFormatting>
  <conditionalFormatting sqref="AC1505">
    <cfRule type="containsText" dxfId="1133" priority="1231" operator="containsText" text="申込取消">
      <formula>NOT(ISERROR(SEARCH("申込取消",AC1505)))</formula>
    </cfRule>
    <cfRule type="containsText" dxfId="1132" priority="1232" operator="containsText" text="接続契約解除">
      <formula>NOT(ISERROR(SEARCH("接続契約解除",AC1505)))</formula>
    </cfRule>
    <cfRule type="containsText" dxfId="1131" priority="1233" operator="containsText" text="【譲渡済】">
      <formula>NOT(ISERROR(SEARCH("【譲渡済】",AC1505)))</formula>
    </cfRule>
    <cfRule type="containsText" dxfId="1130" priority="1234" operator="containsText" text="【支払済】">
      <formula>NOT(ISERROR(SEARCH("【支払済】",AC1505)))</formula>
    </cfRule>
  </conditionalFormatting>
  <conditionalFormatting sqref="AM1507">
    <cfRule type="cellIs" dxfId="1129" priority="1230" operator="greaterThan">
      <formula>0</formula>
    </cfRule>
  </conditionalFormatting>
  <conditionalFormatting sqref="W1507:X1507">
    <cfRule type="cellIs" dxfId="1128" priority="1229" operator="lessThan">
      <formula>5000001</formula>
    </cfRule>
  </conditionalFormatting>
  <conditionalFormatting sqref="BC1507">
    <cfRule type="containsText" dxfId="1127" priority="1228" operator="containsText" text="保有中">
      <formula>NOT(ISERROR(SEARCH("保有中",BC1507)))</formula>
    </cfRule>
  </conditionalFormatting>
  <conditionalFormatting sqref="AN1507">
    <cfRule type="cellIs" dxfId="1126" priority="1227" operator="greaterThan">
      <formula>0</formula>
    </cfRule>
  </conditionalFormatting>
  <conditionalFormatting sqref="BD1507">
    <cfRule type="cellIs" dxfId="1125" priority="1212" operator="equal">
      <formula>0</formula>
    </cfRule>
    <cfRule type="containsText" dxfId="1124" priority="1224" operator="containsText" text="接続契約解除">
      <formula>NOT(ISERROR(SEARCH("接続契約解除",BD1507)))</formula>
    </cfRule>
    <cfRule type="containsText" dxfId="1123" priority="1225" operator="containsText" text="【譲渡済】">
      <formula>NOT(ISERROR(SEARCH("【譲渡済】",BD1507)))</formula>
    </cfRule>
    <cfRule type="containsText" dxfId="1122" priority="1226" operator="containsText" text="【支払済】">
      <formula>NOT(ISERROR(SEARCH("【支払済】",BD1507)))</formula>
    </cfRule>
  </conditionalFormatting>
  <conditionalFormatting sqref="AH1507 AE1507">
    <cfRule type="cellIs" dxfId="1121" priority="1221" operator="equal">
      <formula>0</formula>
    </cfRule>
    <cfRule type="containsText" dxfId="1120" priority="1222" operator="containsText" text="””">
      <formula>NOT(ISERROR(SEARCH("""""",AE1507)))</formula>
    </cfRule>
    <cfRule type="cellIs" dxfId="1119" priority="1223" operator="lessThan">
      <formula>42583</formula>
    </cfRule>
  </conditionalFormatting>
  <conditionalFormatting sqref="BC1507">
    <cfRule type="containsText" dxfId="1118" priority="1220" operator="containsText" text="賃借中">
      <formula>NOT(ISERROR(SEARCH("賃借中",BC1507)))</formula>
    </cfRule>
  </conditionalFormatting>
  <conditionalFormatting sqref="BC1507">
    <cfRule type="cellIs" dxfId="1117" priority="1219" operator="equal">
      <formula>0</formula>
    </cfRule>
  </conditionalFormatting>
  <conditionalFormatting sqref="Y1507:AB1507">
    <cfRule type="containsText" dxfId="1116" priority="1217" operator="containsText" text="賃借中">
      <formula>NOT(ISERROR(SEARCH("賃借中",Y1507)))</formula>
    </cfRule>
    <cfRule type="containsText" dxfId="1115" priority="1218" operator="containsText" text="保有中">
      <formula>NOT(ISERROR(SEARCH("保有中",Y1507)))</formula>
    </cfRule>
  </conditionalFormatting>
  <conditionalFormatting sqref="AC1507">
    <cfRule type="containsText" dxfId="1114" priority="1213" operator="containsText" text="申込取消">
      <formula>NOT(ISERROR(SEARCH("申込取消",AC1507)))</formula>
    </cfRule>
    <cfRule type="containsText" dxfId="1113" priority="1214" operator="containsText" text="接続契約解除">
      <formula>NOT(ISERROR(SEARCH("接続契約解除",AC1507)))</formula>
    </cfRule>
    <cfRule type="containsText" dxfId="1112" priority="1215" operator="containsText" text="【譲渡済】">
      <formula>NOT(ISERROR(SEARCH("【譲渡済】",AC1507)))</formula>
    </cfRule>
    <cfRule type="containsText" dxfId="1111" priority="1216" operator="containsText" text="【支払済】">
      <formula>NOT(ISERROR(SEARCH("【支払済】",AC1507)))</formula>
    </cfRule>
  </conditionalFormatting>
  <conditionalFormatting sqref="AM1508">
    <cfRule type="cellIs" dxfId="1110" priority="1211" operator="greaterThan">
      <formula>0</formula>
    </cfRule>
  </conditionalFormatting>
  <conditionalFormatting sqref="W1508:X1508">
    <cfRule type="cellIs" dxfId="1109" priority="1210" operator="lessThan">
      <formula>5000001</formula>
    </cfRule>
  </conditionalFormatting>
  <conditionalFormatting sqref="AN1508">
    <cfRule type="cellIs" dxfId="1108" priority="1209" operator="greaterThan">
      <formula>0</formula>
    </cfRule>
  </conditionalFormatting>
  <conditionalFormatting sqref="BD1508">
    <cfRule type="cellIs" dxfId="1107" priority="1193" operator="equal">
      <formula>0</formula>
    </cfRule>
    <cfRule type="containsText" dxfId="1106" priority="1206" operator="containsText" text="接続契約解除">
      <formula>NOT(ISERROR(SEARCH("接続契約解除",BD1508)))</formula>
    </cfRule>
    <cfRule type="containsText" dxfId="1105" priority="1207" operator="containsText" text="【譲渡済】">
      <formula>NOT(ISERROR(SEARCH("【譲渡済】",BD1508)))</formula>
    </cfRule>
    <cfRule type="containsText" dxfId="1104" priority="1208" operator="containsText" text="【支払済】">
      <formula>NOT(ISERROR(SEARCH("【支払済】",BD1508)))</formula>
    </cfRule>
  </conditionalFormatting>
  <conditionalFormatting sqref="AH1508 AE1508">
    <cfRule type="cellIs" dxfId="1103" priority="1203" operator="equal">
      <formula>0</formula>
    </cfRule>
    <cfRule type="containsText" dxfId="1102" priority="1204" operator="containsText" text="””">
      <formula>NOT(ISERROR(SEARCH("""""",AE1508)))</formula>
    </cfRule>
    <cfRule type="cellIs" dxfId="1101" priority="1205" operator="lessThan">
      <formula>42583</formula>
    </cfRule>
  </conditionalFormatting>
  <conditionalFormatting sqref="BC1508">
    <cfRule type="containsText" dxfId="1100" priority="1202" operator="containsText" text="保有中">
      <formula>NOT(ISERROR(SEARCH("保有中",BC1508)))</formula>
    </cfRule>
  </conditionalFormatting>
  <conditionalFormatting sqref="BC1508">
    <cfRule type="containsText" dxfId="1099" priority="1201" operator="containsText" text="賃借中">
      <formula>NOT(ISERROR(SEARCH("賃借中",BC1508)))</formula>
    </cfRule>
  </conditionalFormatting>
  <conditionalFormatting sqref="BC1508">
    <cfRule type="cellIs" dxfId="1098" priority="1200" operator="equal">
      <formula>0</formula>
    </cfRule>
  </conditionalFormatting>
  <conditionalFormatting sqref="Y1508:AB1510">
    <cfRule type="containsText" dxfId="1097" priority="1198" operator="containsText" text="賃借中">
      <formula>NOT(ISERROR(SEARCH("賃借中",Y1508)))</formula>
    </cfRule>
    <cfRule type="containsText" dxfId="1096" priority="1199" operator="containsText" text="保有中">
      <formula>NOT(ISERROR(SEARCH("保有中",Y1508)))</formula>
    </cfRule>
  </conditionalFormatting>
  <conditionalFormatting sqref="AC1508">
    <cfRule type="containsText" dxfId="1095" priority="1194" operator="containsText" text="申込取消">
      <formula>NOT(ISERROR(SEARCH("申込取消",AC1508)))</formula>
    </cfRule>
    <cfRule type="containsText" dxfId="1094" priority="1195" operator="containsText" text="接続契約解除">
      <formula>NOT(ISERROR(SEARCH("接続契約解除",AC1508)))</formula>
    </cfRule>
    <cfRule type="containsText" dxfId="1093" priority="1196" operator="containsText" text="【譲渡済】">
      <formula>NOT(ISERROR(SEARCH("【譲渡済】",AC1508)))</formula>
    </cfRule>
    <cfRule type="containsText" dxfId="1092" priority="1197" operator="containsText" text="【支払済】">
      <formula>NOT(ISERROR(SEARCH("【支払済】",AC1508)))</formula>
    </cfRule>
  </conditionalFormatting>
  <conditionalFormatting sqref="AM1509:AM1510">
    <cfRule type="cellIs" dxfId="1091" priority="1192" operator="greaterThan">
      <formula>0</formula>
    </cfRule>
  </conditionalFormatting>
  <conditionalFormatting sqref="W1509:X1510">
    <cfRule type="cellIs" dxfId="1090" priority="1191" operator="lessThan">
      <formula>5000001</formula>
    </cfRule>
  </conditionalFormatting>
  <conditionalFormatting sqref="BC1509:BC1510">
    <cfRule type="containsText" dxfId="1089" priority="1190" operator="containsText" text="保有中">
      <formula>NOT(ISERROR(SEARCH("保有中",BC1509)))</formula>
    </cfRule>
  </conditionalFormatting>
  <conditionalFormatting sqref="AN1509:AN1510">
    <cfRule type="cellIs" dxfId="1088" priority="1189" operator="greaterThan">
      <formula>0</formula>
    </cfRule>
  </conditionalFormatting>
  <conditionalFormatting sqref="BD1509:BD1510">
    <cfRule type="cellIs" dxfId="1087" priority="1174" operator="equal">
      <formula>0</formula>
    </cfRule>
    <cfRule type="containsText" dxfId="1086" priority="1186" operator="containsText" text="接続契約解除">
      <formula>NOT(ISERROR(SEARCH("接続契約解除",BD1509)))</formula>
    </cfRule>
    <cfRule type="containsText" dxfId="1085" priority="1187" operator="containsText" text="【譲渡済】">
      <formula>NOT(ISERROR(SEARCH("【譲渡済】",BD1509)))</formula>
    </cfRule>
    <cfRule type="containsText" dxfId="1084" priority="1188" operator="containsText" text="【支払済】">
      <formula>NOT(ISERROR(SEARCH("【支払済】",BD1509)))</formula>
    </cfRule>
  </conditionalFormatting>
  <conditionalFormatting sqref="AH1509:AH1510 AE1509:AE1510">
    <cfRule type="cellIs" dxfId="1083" priority="1183" operator="equal">
      <formula>0</formula>
    </cfRule>
    <cfRule type="containsText" dxfId="1082" priority="1184" operator="containsText" text="””">
      <formula>NOT(ISERROR(SEARCH("""""",AE1509)))</formula>
    </cfRule>
    <cfRule type="cellIs" dxfId="1081" priority="1185" operator="lessThan">
      <formula>42583</formula>
    </cfRule>
  </conditionalFormatting>
  <conditionalFormatting sqref="BC1509:BC1510">
    <cfRule type="containsText" dxfId="1080" priority="1182" operator="containsText" text="賃借中">
      <formula>NOT(ISERROR(SEARCH("賃借中",BC1509)))</formula>
    </cfRule>
  </conditionalFormatting>
  <conditionalFormatting sqref="BC1509:BC1510">
    <cfRule type="cellIs" dxfId="1079" priority="1181" operator="equal">
      <formula>0</formula>
    </cfRule>
  </conditionalFormatting>
  <conditionalFormatting sqref="AC1509:AC1510">
    <cfRule type="containsText" dxfId="1078" priority="1175" operator="containsText" text="申込取消">
      <formula>NOT(ISERROR(SEARCH("申込取消",AC1509)))</formula>
    </cfRule>
    <cfRule type="containsText" dxfId="1077" priority="1176" operator="containsText" text="接続契約解除">
      <formula>NOT(ISERROR(SEARCH("接続契約解除",AC1509)))</formula>
    </cfRule>
    <cfRule type="containsText" dxfId="1076" priority="1177" operator="containsText" text="【譲渡済】">
      <formula>NOT(ISERROR(SEARCH("【譲渡済】",AC1509)))</formula>
    </cfRule>
    <cfRule type="containsText" dxfId="1075" priority="1178" operator="containsText" text="【支払済】">
      <formula>NOT(ISERROR(SEARCH("【支払済】",AC1509)))</formula>
    </cfRule>
  </conditionalFormatting>
  <conditionalFormatting sqref="AM1511">
    <cfRule type="cellIs" dxfId="1074" priority="1173" operator="greaterThan">
      <formula>0</formula>
    </cfRule>
  </conditionalFormatting>
  <conditionalFormatting sqref="W1511">
    <cfRule type="cellIs" dxfId="1073" priority="1172" operator="lessThan">
      <formula>5000001</formula>
    </cfRule>
  </conditionalFormatting>
  <conditionalFormatting sqref="AN1511">
    <cfRule type="cellIs" dxfId="1072" priority="1171" operator="greaterThan">
      <formula>0</formula>
    </cfRule>
  </conditionalFormatting>
  <conditionalFormatting sqref="BD1511">
    <cfRule type="cellIs" dxfId="1071" priority="1155" operator="equal">
      <formula>0</formula>
    </cfRule>
    <cfRule type="containsText" dxfId="1070" priority="1168" operator="containsText" text="接続契約解除">
      <formula>NOT(ISERROR(SEARCH("接続契約解除",BD1511)))</formula>
    </cfRule>
    <cfRule type="containsText" dxfId="1069" priority="1169" operator="containsText" text="【譲渡済】">
      <formula>NOT(ISERROR(SEARCH("【譲渡済】",BD1511)))</formula>
    </cfRule>
    <cfRule type="containsText" dxfId="1068" priority="1170" operator="containsText" text="【支払済】">
      <formula>NOT(ISERROR(SEARCH("【支払済】",BD1511)))</formula>
    </cfRule>
  </conditionalFormatting>
  <conditionalFormatting sqref="AE1511 AH1511">
    <cfRule type="cellIs" dxfId="1067" priority="1165" operator="equal">
      <formula>0</formula>
    </cfRule>
    <cfRule type="containsText" dxfId="1066" priority="1166" operator="containsText" text="””">
      <formula>NOT(ISERROR(SEARCH("""""",AE1511)))</formula>
    </cfRule>
    <cfRule type="cellIs" dxfId="1065" priority="1167" operator="lessThan">
      <formula>42583</formula>
    </cfRule>
  </conditionalFormatting>
  <conditionalFormatting sqref="BC1511">
    <cfRule type="containsText" dxfId="1064" priority="1164" operator="containsText" text="保有中">
      <formula>NOT(ISERROR(SEARCH("保有中",BC1511)))</formula>
    </cfRule>
  </conditionalFormatting>
  <conditionalFormatting sqref="BC1511">
    <cfRule type="containsText" dxfId="1063" priority="1163" operator="containsText" text="賃借中">
      <formula>NOT(ISERROR(SEARCH("賃借中",BC1511)))</formula>
    </cfRule>
  </conditionalFormatting>
  <conditionalFormatting sqref="BC1511">
    <cfRule type="cellIs" dxfId="1062" priority="1162" operator="equal">
      <formula>0</formula>
    </cfRule>
  </conditionalFormatting>
  <conditionalFormatting sqref="Y1511:AB1515">
    <cfRule type="containsText" dxfId="1061" priority="1160" operator="containsText" text="賃借中">
      <formula>NOT(ISERROR(SEARCH("賃借中",Y1511)))</formula>
    </cfRule>
    <cfRule type="containsText" dxfId="1060" priority="1161" operator="containsText" text="保有中">
      <formula>NOT(ISERROR(SEARCH("保有中",Y1511)))</formula>
    </cfRule>
  </conditionalFormatting>
  <conditionalFormatting sqref="AC1511">
    <cfRule type="containsText" dxfId="1059" priority="1156" operator="containsText" text="申込取消">
      <formula>NOT(ISERROR(SEARCH("申込取消",AC1511)))</formula>
    </cfRule>
    <cfRule type="containsText" dxfId="1058" priority="1157" operator="containsText" text="接続契約解除">
      <formula>NOT(ISERROR(SEARCH("接続契約解除",AC1511)))</formula>
    </cfRule>
    <cfRule type="containsText" dxfId="1057" priority="1158" operator="containsText" text="【譲渡済】">
      <formula>NOT(ISERROR(SEARCH("【譲渡済】",AC1511)))</formula>
    </cfRule>
    <cfRule type="containsText" dxfId="1056" priority="1159" operator="containsText" text="【支払済】">
      <formula>NOT(ISERROR(SEARCH("【支払済】",AC1511)))</formula>
    </cfRule>
  </conditionalFormatting>
  <conditionalFormatting sqref="X1511">
    <cfRule type="cellIs" dxfId="1055" priority="1154" operator="lessThan">
      <formula>5000001</formula>
    </cfRule>
  </conditionalFormatting>
  <conditionalFormatting sqref="AM1512:AM1514">
    <cfRule type="cellIs" dxfId="1054" priority="1153" operator="greaterThan">
      <formula>0</formula>
    </cfRule>
  </conditionalFormatting>
  <conditionalFormatting sqref="W1512:X1514">
    <cfRule type="cellIs" dxfId="1053" priority="1152" operator="lessThan">
      <formula>5000001</formula>
    </cfRule>
  </conditionalFormatting>
  <conditionalFormatting sqref="BC1512:BC1514">
    <cfRule type="containsText" dxfId="1052" priority="1151" operator="containsText" text="保有中">
      <formula>NOT(ISERROR(SEARCH("保有中",BC1512)))</formula>
    </cfRule>
  </conditionalFormatting>
  <conditionalFormatting sqref="AN1512:AN1514">
    <cfRule type="cellIs" dxfId="1051" priority="1150" operator="greaterThan">
      <formula>0</formula>
    </cfRule>
  </conditionalFormatting>
  <conditionalFormatting sqref="BD1512:BD1514">
    <cfRule type="cellIs" dxfId="1050" priority="1135" operator="equal">
      <formula>0</formula>
    </cfRule>
    <cfRule type="containsText" dxfId="1049" priority="1147" operator="containsText" text="接続契約解除">
      <formula>NOT(ISERROR(SEARCH("接続契約解除",BD1512)))</formula>
    </cfRule>
    <cfRule type="containsText" dxfId="1048" priority="1148" operator="containsText" text="【譲渡済】">
      <formula>NOT(ISERROR(SEARCH("【譲渡済】",BD1512)))</formula>
    </cfRule>
    <cfRule type="containsText" dxfId="1047" priority="1149" operator="containsText" text="【支払済】">
      <formula>NOT(ISERROR(SEARCH("【支払済】",BD1512)))</formula>
    </cfRule>
  </conditionalFormatting>
  <conditionalFormatting sqref="AH1512:AH1514 AE1512:AE1514">
    <cfRule type="cellIs" dxfId="1046" priority="1144" operator="equal">
      <formula>0</formula>
    </cfRule>
    <cfRule type="containsText" dxfId="1045" priority="1145" operator="containsText" text="””">
      <formula>NOT(ISERROR(SEARCH("""""",AE1512)))</formula>
    </cfRule>
    <cfRule type="cellIs" dxfId="1044" priority="1146" operator="lessThan">
      <formula>42583</formula>
    </cfRule>
  </conditionalFormatting>
  <conditionalFormatting sqref="BC1512:BC1514">
    <cfRule type="containsText" dxfId="1043" priority="1143" operator="containsText" text="賃借中">
      <formula>NOT(ISERROR(SEARCH("賃借中",BC1512)))</formula>
    </cfRule>
  </conditionalFormatting>
  <conditionalFormatting sqref="BC1512:BC1514">
    <cfRule type="cellIs" dxfId="1042" priority="1142" operator="equal">
      <formula>0</formula>
    </cfRule>
  </conditionalFormatting>
  <conditionalFormatting sqref="AC1512:AC1514">
    <cfRule type="containsText" dxfId="1041" priority="1136" operator="containsText" text="申込取消">
      <formula>NOT(ISERROR(SEARCH("申込取消",AC1512)))</formula>
    </cfRule>
    <cfRule type="containsText" dxfId="1040" priority="1137" operator="containsText" text="接続契約解除">
      <formula>NOT(ISERROR(SEARCH("接続契約解除",AC1512)))</formula>
    </cfRule>
    <cfRule type="containsText" dxfId="1039" priority="1138" operator="containsText" text="【譲渡済】">
      <formula>NOT(ISERROR(SEARCH("【譲渡済】",AC1512)))</formula>
    </cfRule>
    <cfRule type="containsText" dxfId="1038" priority="1139" operator="containsText" text="【支払済】">
      <formula>NOT(ISERROR(SEARCH("【支払済】",AC1512)))</formula>
    </cfRule>
  </conditionalFormatting>
  <conditionalFormatting sqref="AM1515">
    <cfRule type="cellIs" dxfId="1037" priority="1134" operator="greaterThan">
      <formula>0</formula>
    </cfRule>
  </conditionalFormatting>
  <conditionalFormatting sqref="AM1515">
    <cfRule type="cellIs" dxfId="1036" priority="1133" operator="greaterThan">
      <formula>0</formula>
    </cfRule>
  </conditionalFormatting>
  <conditionalFormatting sqref="W1515:X1515">
    <cfRule type="cellIs" dxfId="1035" priority="1132" operator="lessThan">
      <formula>5000001</formula>
    </cfRule>
  </conditionalFormatting>
  <conditionalFormatting sqref="AN1515">
    <cfRule type="cellIs" dxfId="1034" priority="1131" operator="greaterThan">
      <formula>0</formula>
    </cfRule>
  </conditionalFormatting>
  <conditionalFormatting sqref="BD1515">
    <cfRule type="cellIs" dxfId="1033" priority="1115" operator="equal">
      <formula>0</formula>
    </cfRule>
    <cfRule type="containsText" dxfId="1032" priority="1128" operator="containsText" text="接続契約解除">
      <formula>NOT(ISERROR(SEARCH("接続契約解除",BD1515)))</formula>
    </cfRule>
    <cfRule type="containsText" dxfId="1031" priority="1129" operator="containsText" text="【譲渡済】">
      <formula>NOT(ISERROR(SEARCH("【譲渡済】",BD1515)))</formula>
    </cfRule>
    <cfRule type="containsText" dxfId="1030" priority="1130" operator="containsText" text="【支払済】">
      <formula>NOT(ISERROR(SEARCH("【支払済】",BD1515)))</formula>
    </cfRule>
  </conditionalFormatting>
  <conditionalFormatting sqref="AH1515 AE1515">
    <cfRule type="cellIs" dxfId="1029" priority="1125" operator="equal">
      <formula>0</formula>
    </cfRule>
    <cfRule type="containsText" dxfId="1028" priority="1126" operator="containsText" text="””">
      <formula>NOT(ISERROR(SEARCH("""""",AE1515)))</formula>
    </cfRule>
    <cfRule type="cellIs" dxfId="1027" priority="1127" operator="lessThan">
      <formula>42583</formula>
    </cfRule>
  </conditionalFormatting>
  <conditionalFormatting sqref="BC1515">
    <cfRule type="containsText" dxfId="1026" priority="1124" operator="containsText" text="保有中">
      <formula>NOT(ISERROR(SEARCH("保有中",BC1515)))</formula>
    </cfRule>
  </conditionalFormatting>
  <conditionalFormatting sqref="BC1515">
    <cfRule type="containsText" dxfId="1025" priority="1123" operator="containsText" text="賃借中">
      <formula>NOT(ISERROR(SEARCH("賃借中",BC1515)))</formula>
    </cfRule>
  </conditionalFormatting>
  <conditionalFormatting sqref="BC1515">
    <cfRule type="cellIs" dxfId="1024" priority="1122" operator="equal">
      <formula>0</formula>
    </cfRule>
  </conditionalFormatting>
  <conditionalFormatting sqref="AC1515">
    <cfRule type="containsText" dxfId="1023" priority="1116" operator="containsText" text="申込取消">
      <formula>NOT(ISERROR(SEARCH("申込取消",AC1515)))</formula>
    </cfRule>
    <cfRule type="containsText" dxfId="1022" priority="1117" operator="containsText" text="接続契約解除">
      <formula>NOT(ISERROR(SEARCH("接続契約解除",AC1515)))</formula>
    </cfRule>
    <cfRule type="containsText" dxfId="1021" priority="1118" operator="containsText" text="【譲渡済】">
      <formula>NOT(ISERROR(SEARCH("【譲渡済】",AC1515)))</formula>
    </cfRule>
    <cfRule type="containsText" dxfId="1020" priority="1119" operator="containsText" text="【支払済】">
      <formula>NOT(ISERROR(SEARCH("【支払済】",AC1515)))</formula>
    </cfRule>
  </conditionalFormatting>
  <conditionalFormatting sqref="AM1516">
    <cfRule type="cellIs" dxfId="1019" priority="1114" operator="greaterThan">
      <formula>0</formula>
    </cfRule>
  </conditionalFormatting>
  <conditionalFormatting sqref="W1516:X1516">
    <cfRule type="cellIs" dxfId="1018" priority="1113" operator="lessThan">
      <formula>5000001</formula>
    </cfRule>
  </conditionalFormatting>
  <conditionalFormatting sqref="BC1516">
    <cfRule type="containsText" dxfId="1017" priority="1112" operator="containsText" text="保有中">
      <formula>NOT(ISERROR(SEARCH("保有中",BC1516)))</formula>
    </cfRule>
  </conditionalFormatting>
  <conditionalFormatting sqref="AN1516">
    <cfRule type="cellIs" dxfId="1016" priority="1111" operator="greaterThan">
      <formula>0</formula>
    </cfRule>
  </conditionalFormatting>
  <conditionalFormatting sqref="BD1516">
    <cfRule type="cellIs" dxfId="1015" priority="1096" operator="equal">
      <formula>0</formula>
    </cfRule>
    <cfRule type="containsText" dxfId="1014" priority="1108" operator="containsText" text="接続契約解除">
      <formula>NOT(ISERROR(SEARCH("接続契約解除",BD1516)))</formula>
    </cfRule>
    <cfRule type="containsText" dxfId="1013" priority="1109" operator="containsText" text="【譲渡済】">
      <formula>NOT(ISERROR(SEARCH("【譲渡済】",BD1516)))</formula>
    </cfRule>
    <cfRule type="containsText" dxfId="1012" priority="1110" operator="containsText" text="【支払済】">
      <formula>NOT(ISERROR(SEARCH("【支払済】",BD1516)))</formula>
    </cfRule>
  </conditionalFormatting>
  <conditionalFormatting sqref="AE1516 AH1516">
    <cfRule type="cellIs" dxfId="1011" priority="1105" operator="equal">
      <formula>0</formula>
    </cfRule>
    <cfRule type="containsText" dxfId="1010" priority="1106" operator="containsText" text="””">
      <formula>NOT(ISERROR(SEARCH("""""",AE1516)))</formula>
    </cfRule>
    <cfRule type="cellIs" dxfId="1009" priority="1107" operator="lessThan">
      <formula>42583</formula>
    </cfRule>
  </conditionalFormatting>
  <conditionalFormatting sqref="BC1516">
    <cfRule type="containsText" dxfId="1008" priority="1104" operator="containsText" text="賃借中">
      <formula>NOT(ISERROR(SEARCH("賃借中",BC1516)))</formula>
    </cfRule>
  </conditionalFormatting>
  <conditionalFormatting sqref="BC1516">
    <cfRule type="cellIs" dxfId="1007" priority="1103" operator="equal">
      <formula>0</formula>
    </cfRule>
  </conditionalFormatting>
  <conditionalFormatting sqref="Y1516:AB1516">
    <cfRule type="containsText" dxfId="1006" priority="1101" operator="containsText" text="賃借中">
      <formula>NOT(ISERROR(SEARCH("賃借中",Y1516)))</formula>
    </cfRule>
    <cfRule type="containsText" dxfId="1005" priority="1102" operator="containsText" text="保有中">
      <formula>NOT(ISERROR(SEARCH("保有中",Y1516)))</formula>
    </cfRule>
  </conditionalFormatting>
  <conditionalFormatting sqref="AC1516">
    <cfRule type="containsText" dxfId="1004" priority="1097" operator="containsText" text="申込取消">
      <formula>NOT(ISERROR(SEARCH("申込取消",AC1516)))</formula>
    </cfRule>
    <cfRule type="containsText" dxfId="1003" priority="1098" operator="containsText" text="接続契約解除">
      <formula>NOT(ISERROR(SEARCH("接続契約解除",AC1516)))</formula>
    </cfRule>
    <cfRule type="containsText" dxfId="1002" priority="1099" operator="containsText" text="【譲渡済】">
      <formula>NOT(ISERROR(SEARCH("【譲渡済】",AC1516)))</formula>
    </cfRule>
    <cfRule type="containsText" dxfId="1001" priority="1100" operator="containsText" text="【支払済】">
      <formula>NOT(ISERROR(SEARCH("【支払済】",AC1516)))</formula>
    </cfRule>
  </conditionalFormatting>
  <conditionalFormatting sqref="AM1517">
    <cfRule type="cellIs" dxfId="1000" priority="1095" operator="greaterThan">
      <formula>0</formula>
    </cfRule>
  </conditionalFormatting>
  <conditionalFormatting sqref="W1517:X1517">
    <cfRule type="cellIs" dxfId="999" priority="1094" operator="lessThan">
      <formula>5000001</formula>
    </cfRule>
  </conditionalFormatting>
  <conditionalFormatting sqref="BC1517">
    <cfRule type="containsText" dxfId="998" priority="1093" operator="containsText" text="保有中">
      <formula>NOT(ISERROR(SEARCH("保有中",BC1517)))</formula>
    </cfRule>
  </conditionalFormatting>
  <conditionalFormatting sqref="AN1517">
    <cfRule type="cellIs" dxfId="997" priority="1092" operator="greaterThan">
      <formula>0</formula>
    </cfRule>
  </conditionalFormatting>
  <conditionalFormatting sqref="BD1517">
    <cfRule type="cellIs" dxfId="996" priority="1077" operator="equal">
      <formula>0</formula>
    </cfRule>
    <cfRule type="containsText" dxfId="995" priority="1089" operator="containsText" text="接続契約解除">
      <formula>NOT(ISERROR(SEARCH("接続契約解除",BD1517)))</formula>
    </cfRule>
    <cfRule type="containsText" dxfId="994" priority="1090" operator="containsText" text="【譲渡済】">
      <formula>NOT(ISERROR(SEARCH("【譲渡済】",BD1517)))</formula>
    </cfRule>
    <cfRule type="containsText" dxfId="993" priority="1091" operator="containsText" text="【支払済】">
      <formula>NOT(ISERROR(SEARCH("【支払済】",BD1517)))</formula>
    </cfRule>
  </conditionalFormatting>
  <conditionalFormatting sqref="AH1517 AE1517">
    <cfRule type="cellIs" dxfId="992" priority="1086" operator="equal">
      <formula>0</formula>
    </cfRule>
    <cfRule type="containsText" dxfId="991" priority="1087" operator="containsText" text="””">
      <formula>NOT(ISERROR(SEARCH("""""",AE1517)))</formula>
    </cfRule>
    <cfRule type="cellIs" dxfId="990" priority="1088" operator="lessThan">
      <formula>42583</formula>
    </cfRule>
  </conditionalFormatting>
  <conditionalFormatting sqref="BC1517">
    <cfRule type="containsText" dxfId="989" priority="1085" operator="containsText" text="賃借中">
      <formula>NOT(ISERROR(SEARCH("賃借中",BC1517)))</formula>
    </cfRule>
  </conditionalFormatting>
  <conditionalFormatting sqref="BC1517">
    <cfRule type="cellIs" dxfId="988" priority="1084" operator="equal">
      <formula>0</formula>
    </cfRule>
  </conditionalFormatting>
  <conditionalFormatting sqref="Y1517:AB1517">
    <cfRule type="containsText" dxfId="987" priority="1082" operator="containsText" text="賃借中">
      <formula>NOT(ISERROR(SEARCH("賃借中",Y1517)))</formula>
    </cfRule>
    <cfRule type="containsText" dxfId="986" priority="1083" operator="containsText" text="保有中">
      <formula>NOT(ISERROR(SEARCH("保有中",Y1517)))</formula>
    </cfRule>
  </conditionalFormatting>
  <conditionalFormatting sqref="AC1517">
    <cfRule type="containsText" dxfId="985" priority="1078" operator="containsText" text="申込取消">
      <formula>NOT(ISERROR(SEARCH("申込取消",AC1517)))</formula>
    </cfRule>
    <cfRule type="containsText" dxfId="984" priority="1079" operator="containsText" text="接続契約解除">
      <formula>NOT(ISERROR(SEARCH("接続契約解除",AC1517)))</formula>
    </cfRule>
    <cfRule type="containsText" dxfId="983" priority="1080" operator="containsText" text="【譲渡済】">
      <formula>NOT(ISERROR(SEARCH("【譲渡済】",AC1517)))</formula>
    </cfRule>
    <cfRule type="containsText" dxfId="982" priority="1081" operator="containsText" text="【支払済】">
      <formula>NOT(ISERROR(SEARCH("【支払済】",AC1517)))</formula>
    </cfRule>
  </conditionalFormatting>
  <conditionalFormatting sqref="AC1518">
    <cfRule type="containsText" dxfId="981" priority="1073" operator="containsText" text="申込取消">
      <formula>NOT(ISERROR(SEARCH("申込取消",AC1518)))</formula>
    </cfRule>
    <cfRule type="containsText" dxfId="980" priority="1074" operator="containsText" text="接続契約解除">
      <formula>NOT(ISERROR(SEARCH("接続契約解除",AC1518)))</formula>
    </cfRule>
    <cfRule type="containsText" dxfId="979" priority="1075" operator="containsText" text="【譲渡済】">
      <formula>NOT(ISERROR(SEARCH("【譲渡済】",AC1518)))</formula>
    </cfRule>
    <cfRule type="containsText" dxfId="978" priority="1076" operator="containsText" text="【支払済】">
      <formula>NOT(ISERROR(SEARCH("【支払済】",AC1518)))</formula>
    </cfRule>
  </conditionalFormatting>
  <conditionalFormatting sqref="W1518:X1518">
    <cfRule type="cellIs" dxfId="977" priority="1072" operator="lessThan">
      <formula>5000001</formula>
    </cfRule>
  </conditionalFormatting>
  <conditionalFormatting sqref="BC1518">
    <cfRule type="containsText" dxfId="976" priority="1071" operator="containsText" text="保有中">
      <formula>NOT(ISERROR(SEARCH("保有中",BC1518)))</formula>
    </cfRule>
  </conditionalFormatting>
  <conditionalFormatting sqref="BD1518">
    <cfRule type="cellIs" dxfId="975" priority="1053" operator="equal">
      <formula>0</formula>
    </cfRule>
    <cfRule type="containsText" dxfId="974" priority="1068" operator="containsText" text="接続契約解除">
      <formula>NOT(ISERROR(SEARCH("接続契約解除",BD1518)))</formula>
    </cfRule>
    <cfRule type="containsText" dxfId="973" priority="1069" operator="containsText" text="【譲渡済】">
      <formula>NOT(ISERROR(SEARCH("【譲渡済】",BD1518)))</formula>
    </cfRule>
    <cfRule type="containsText" dxfId="972" priority="1070" operator="containsText" text="【支払済】">
      <formula>NOT(ISERROR(SEARCH("【支払済】",BD1518)))</formula>
    </cfRule>
  </conditionalFormatting>
  <conditionalFormatting sqref="AM1518">
    <cfRule type="cellIs" dxfId="971" priority="1067" operator="greaterThan">
      <formula>0</formula>
    </cfRule>
  </conditionalFormatting>
  <conditionalFormatting sqref="AN1518">
    <cfRule type="cellIs" dxfId="970" priority="1066" operator="greaterThan">
      <formula>0</formula>
    </cfRule>
  </conditionalFormatting>
  <conditionalFormatting sqref="AE1518 AH1518">
    <cfRule type="cellIs" dxfId="969" priority="1060" operator="equal">
      <formula>0</formula>
    </cfRule>
    <cfRule type="containsText" dxfId="968" priority="1061" operator="containsText" text="””">
      <formula>NOT(ISERROR(SEARCH("""""",AE1518)))</formula>
    </cfRule>
    <cfRule type="cellIs" dxfId="967" priority="1062" operator="lessThan">
      <formula>42583</formula>
    </cfRule>
  </conditionalFormatting>
  <conditionalFormatting sqref="BD1518">
    <cfRule type="containsText" dxfId="966" priority="1063" operator="containsText" text="接続契約解除">
      <formula>NOT(ISERROR(SEARCH("接続契約解除",BD1518)))</formula>
    </cfRule>
    <cfRule type="containsText" dxfId="965" priority="1064" operator="containsText" text="【譲渡済】">
      <formula>NOT(ISERROR(SEARCH("【譲渡済】",BD1518)))</formula>
    </cfRule>
    <cfRule type="containsText" dxfId="964" priority="1065" operator="containsText" text="【支払済】">
      <formula>NOT(ISERROR(SEARCH("【支払済】",BD1518)))</formula>
    </cfRule>
  </conditionalFormatting>
  <conditionalFormatting sqref="BC1518">
    <cfRule type="containsText" dxfId="963" priority="1059" operator="containsText" text="賃借中">
      <formula>NOT(ISERROR(SEARCH("賃借中",BC1518)))</formula>
    </cfRule>
  </conditionalFormatting>
  <conditionalFormatting sqref="BC1518">
    <cfRule type="cellIs" dxfId="962" priority="1058" operator="equal">
      <formula>0</formula>
    </cfRule>
  </conditionalFormatting>
  <conditionalFormatting sqref="BC1518">
    <cfRule type="containsText" dxfId="961" priority="1056" operator="containsText" text="賃借中">
      <formula>NOT(ISERROR(SEARCH("賃借中",BC1518)))</formula>
    </cfRule>
  </conditionalFormatting>
  <conditionalFormatting sqref="BC1518">
    <cfRule type="containsText" dxfId="960" priority="1057" operator="containsText" text="保有中">
      <formula>NOT(ISERROR(SEARCH("保有中",BC1518)))</formula>
    </cfRule>
  </conditionalFormatting>
  <conditionalFormatting sqref="Y1518:AB1518 AA1519:AB1520">
    <cfRule type="containsText" dxfId="959" priority="1054" operator="containsText" text="賃借中">
      <formula>NOT(ISERROR(SEARCH("賃借中",Y1518)))</formula>
    </cfRule>
    <cfRule type="containsText" dxfId="958" priority="1055" operator="containsText" text="保有中">
      <formula>NOT(ISERROR(SEARCH("保有中",Y1518)))</formula>
    </cfRule>
  </conditionalFormatting>
  <conditionalFormatting sqref="AM1519">
    <cfRule type="cellIs" dxfId="957" priority="1052" operator="greaterThan">
      <formula>0</formula>
    </cfRule>
  </conditionalFormatting>
  <conditionalFormatting sqref="W1519:X1519">
    <cfRule type="cellIs" dxfId="956" priority="1051" operator="lessThan">
      <formula>5000001</formula>
    </cfRule>
  </conditionalFormatting>
  <conditionalFormatting sqref="BC1519">
    <cfRule type="containsText" dxfId="955" priority="1050" operator="containsText" text="保有中">
      <formula>NOT(ISERROR(SEARCH("保有中",BC1519)))</formula>
    </cfRule>
  </conditionalFormatting>
  <conditionalFormatting sqref="AN1519">
    <cfRule type="cellIs" dxfId="954" priority="1049" operator="greaterThan">
      <formula>0</formula>
    </cfRule>
  </conditionalFormatting>
  <conditionalFormatting sqref="BD1519">
    <cfRule type="cellIs" dxfId="953" priority="1034" operator="equal">
      <formula>0</formula>
    </cfRule>
    <cfRule type="containsText" dxfId="952" priority="1046" operator="containsText" text="接続契約解除">
      <formula>NOT(ISERROR(SEARCH("接続契約解除",BD1519)))</formula>
    </cfRule>
    <cfRule type="containsText" dxfId="951" priority="1047" operator="containsText" text="【譲渡済】">
      <formula>NOT(ISERROR(SEARCH("【譲渡済】",BD1519)))</formula>
    </cfRule>
    <cfRule type="containsText" dxfId="950" priority="1048" operator="containsText" text="【支払済】">
      <formula>NOT(ISERROR(SEARCH("【支払済】",BD1519)))</formula>
    </cfRule>
  </conditionalFormatting>
  <conditionalFormatting sqref="AH1519 AE1519">
    <cfRule type="cellIs" dxfId="949" priority="1043" operator="equal">
      <formula>0</formula>
    </cfRule>
    <cfRule type="containsText" dxfId="948" priority="1044" operator="containsText" text="””">
      <formula>NOT(ISERROR(SEARCH("""""",AE1519)))</formula>
    </cfRule>
    <cfRule type="cellIs" dxfId="947" priority="1045" operator="lessThan">
      <formula>42583</formula>
    </cfRule>
  </conditionalFormatting>
  <conditionalFormatting sqref="BC1519">
    <cfRule type="containsText" dxfId="946" priority="1042" operator="containsText" text="賃借中">
      <formula>NOT(ISERROR(SEARCH("賃借中",BC1519)))</formula>
    </cfRule>
  </conditionalFormatting>
  <conditionalFormatting sqref="BC1519">
    <cfRule type="cellIs" dxfId="945" priority="1041" operator="equal">
      <formula>0</formula>
    </cfRule>
  </conditionalFormatting>
  <conditionalFormatting sqref="Y1519:Z1519">
    <cfRule type="containsText" dxfId="944" priority="1039" operator="containsText" text="賃借中">
      <formula>NOT(ISERROR(SEARCH("賃借中",Y1519)))</formula>
    </cfRule>
    <cfRule type="containsText" dxfId="943" priority="1040" operator="containsText" text="保有中">
      <formula>NOT(ISERROR(SEARCH("保有中",Y1519)))</formula>
    </cfRule>
  </conditionalFormatting>
  <conditionalFormatting sqref="AC1519">
    <cfRule type="containsText" dxfId="942" priority="1035" operator="containsText" text="申込取消">
      <formula>NOT(ISERROR(SEARCH("申込取消",AC1519)))</formula>
    </cfRule>
    <cfRule type="containsText" dxfId="941" priority="1036" operator="containsText" text="接続契約解除">
      <formula>NOT(ISERROR(SEARCH("接続契約解除",AC1519)))</formula>
    </cfRule>
    <cfRule type="containsText" dxfId="940" priority="1037" operator="containsText" text="【譲渡済】">
      <formula>NOT(ISERROR(SEARCH("【譲渡済】",AC1519)))</formula>
    </cfRule>
    <cfRule type="containsText" dxfId="939" priority="1038" operator="containsText" text="【支払済】">
      <formula>NOT(ISERROR(SEARCH("【支払済】",AC1519)))</formula>
    </cfRule>
  </conditionalFormatting>
  <conditionalFormatting sqref="W1520:X1520">
    <cfRule type="cellIs" dxfId="938" priority="1033" operator="lessThan">
      <formula>5000001</formula>
    </cfRule>
  </conditionalFormatting>
  <conditionalFormatting sqref="BC1520">
    <cfRule type="containsText" dxfId="937" priority="1032" operator="containsText" text="保有中">
      <formula>NOT(ISERROR(SEARCH("保有中",BC1520)))</formula>
    </cfRule>
  </conditionalFormatting>
  <conditionalFormatting sqref="AM1520">
    <cfRule type="cellIs" dxfId="936" priority="1031" operator="greaterThan">
      <formula>0</formula>
    </cfRule>
  </conditionalFormatting>
  <conditionalFormatting sqref="AN1520">
    <cfRule type="cellIs" dxfId="935" priority="1030" operator="greaterThan">
      <formula>0</formula>
    </cfRule>
  </conditionalFormatting>
  <conditionalFormatting sqref="BD1520">
    <cfRule type="cellIs" dxfId="934" priority="1018" operator="equal">
      <formula>0</formula>
    </cfRule>
    <cfRule type="containsText" dxfId="933" priority="1027" operator="containsText" text="接続契約解除">
      <formula>NOT(ISERROR(SEARCH("接続契約解除",BD1520)))</formula>
    </cfRule>
    <cfRule type="containsText" dxfId="932" priority="1028" operator="containsText" text="【譲渡済】">
      <formula>NOT(ISERROR(SEARCH("【譲渡済】",BD1520)))</formula>
    </cfRule>
    <cfRule type="containsText" dxfId="931" priority="1029" operator="containsText" text="【支払済】">
      <formula>NOT(ISERROR(SEARCH("【支払済】",BD1520)))</formula>
    </cfRule>
  </conditionalFormatting>
  <conditionalFormatting sqref="AE1520 AH1520">
    <cfRule type="cellIs" dxfId="930" priority="1024" operator="equal">
      <formula>0</formula>
    </cfRule>
    <cfRule type="containsText" dxfId="929" priority="1025" operator="containsText" text="””">
      <formula>NOT(ISERROR(SEARCH("""""",AE1520)))</formula>
    </cfRule>
    <cfRule type="cellIs" dxfId="928" priority="1026" operator="lessThan">
      <formula>42583</formula>
    </cfRule>
  </conditionalFormatting>
  <conditionalFormatting sqref="BC1520">
    <cfRule type="containsText" dxfId="927" priority="1023" operator="containsText" text="賃借中">
      <formula>NOT(ISERROR(SEARCH("賃借中",BC1520)))</formula>
    </cfRule>
  </conditionalFormatting>
  <conditionalFormatting sqref="BC1520">
    <cfRule type="cellIs" dxfId="926" priority="1022" operator="equal">
      <formula>0</formula>
    </cfRule>
  </conditionalFormatting>
  <conditionalFormatting sqref="BC1520">
    <cfRule type="containsText" dxfId="925" priority="1021" operator="containsText" text="保有中">
      <formula>NOT(ISERROR(SEARCH("保有中",BC1520)))</formula>
    </cfRule>
  </conditionalFormatting>
  <conditionalFormatting sqref="Y1520:Z1520">
    <cfRule type="containsText" dxfId="924" priority="1019" operator="containsText" text="賃借中">
      <formula>NOT(ISERROR(SEARCH("賃借中",Y1520)))</formula>
    </cfRule>
    <cfRule type="containsText" dxfId="923" priority="1020" operator="containsText" text="保有中">
      <formula>NOT(ISERROR(SEARCH("保有中",Y1520)))</formula>
    </cfRule>
  </conditionalFormatting>
  <conditionalFormatting sqref="AC1520">
    <cfRule type="containsText" dxfId="922" priority="1014" operator="containsText" text="申込取消">
      <formula>NOT(ISERROR(SEARCH("申込取消",AC1520)))</formula>
    </cfRule>
    <cfRule type="containsText" dxfId="921" priority="1015" operator="containsText" text="接続契約解除">
      <formula>NOT(ISERROR(SEARCH("接続契約解除",AC1520)))</formula>
    </cfRule>
    <cfRule type="containsText" dxfId="920" priority="1016" operator="containsText" text="【譲渡済】">
      <formula>NOT(ISERROR(SEARCH("【譲渡済】",AC1520)))</formula>
    </cfRule>
    <cfRule type="containsText" dxfId="919" priority="1017" operator="containsText" text="【支払済】">
      <formula>NOT(ISERROR(SEARCH("【支払済】",AC1520)))</formula>
    </cfRule>
  </conditionalFormatting>
  <conditionalFormatting sqref="AM1521">
    <cfRule type="cellIs" dxfId="918" priority="1013" operator="greaterThan">
      <formula>0</formula>
    </cfRule>
  </conditionalFormatting>
  <conditionalFormatting sqref="W1521:X1521">
    <cfRule type="cellIs" dxfId="917" priority="1012" operator="lessThan">
      <formula>5000001</formula>
    </cfRule>
  </conditionalFormatting>
  <conditionalFormatting sqref="BC1521">
    <cfRule type="containsText" dxfId="916" priority="1011" operator="containsText" text="保有中">
      <formula>NOT(ISERROR(SEARCH("保有中",BC1521)))</formula>
    </cfRule>
  </conditionalFormatting>
  <conditionalFormatting sqref="AN1521">
    <cfRule type="cellIs" dxfId="915" priority="1010" operator="greaterThan">
      <formula>0</formula>
    </cfRule>
  </conditionalFormatting>
  <conditionalFormatting sqref="BD1521">
    <cfRule type="cellIs" dxfId="914" priority="992" operator="equal">
      <formula>0</formula>
    </cfRule>
    <cfRule type="containsText" dxfId="913" priority="1007" operator="containsText" text="接続契約解除">
      <formula>NOT(ISERROR(SEARCH("接続契約解除",BD1521)))</formula>
    </cfRule>
    <cfRule type="containsText" dxfId="912" priority="1008" operator="containsText" text="【譲渡済】">
      <formula>NOT(ISERROR(SEARCH("【譲渡済】",BD1521)))</formula>
    </cfRule>
    <cfRule type="containsText" dxfId="911" priority="1009" operator="containsText" text="【支払済】">
      <formula>NOT(ISERROR(SEARCH("【支払済】",BD1521)))</formula>
    </cfRule>
  </conditionalFormatting>
  <conditionalFormatting sqref="AE1521 AH1521">
    <cfRule type="cellIs" dxfId="910" priority="1004" operator="equal">
      <formula>0</formula>
    </cfRule>
    <cfRule type="containsText" dxfId="909" priority="1005" operator="containsText" text="””">
      <formula>NOT(ISERROR(SEARCH("""""",AE1521)))</formula>
    </cfRule>
    <cfRule type="cellIs" dxfId="908" priority="1006" operator="lessThan">
      <formula>42583</formula>
    </cfRule>
  </conditionalFormatting>
  <conditionalFormatting sqref="BC1521">
    <cfRule type="containsText" dxfId="907" priority="1000" operator="containsText" text="賃借中">
      <formula>NOT(ISERROR(SEARCH("賃借中",BC1521)))</formula>
    </cfRule>
  </conditionalFormatting>
  <conditionalFormatting sqref="BC1521">
    <cfRule type="cellIs" dxfId="906" priority="999" operator="equal">
      <formula>0</formula>
    </cfRule>
  </conditionalFormatting>
  <conditionalFormatting sqref="Y1521:AB1521">
    <cfRule type="containsText" dxfId="905" priority="1003" operator="containsText" text="保有中">
      <formula>NOT(ISERROR(SEARCH("保有中",Y1521)))</formula>
    </cfRule>
  </conditionalFormatting>
  <conditionalFormatting sqref="Y1521:AB1521">
    <cfRule type="containsText" dxfId="904" priority="1002" operator="containsText" text="賃借中">
      <formula>NOT(ISERROR(SEARCH("賃借中",Y1521)))</formula>
    </cfRule>
  </conditionalFormatting>
  <conditionalFormatting sqref="Y1521:AB1521">
    <cfRule type="cellIs" dxfId="903" priority="1001" operator="equal">
      <formula>0</formula>
    </cfRule>
  </conditionalFormatting>
  <conditionalFormatting sqref="Y1521:AB1521">
    <cfRule type="containsText" dxfId="902" priority="997" operator="containsText" text="賃借中">
      <formula>NOT(ISERROR(SEARCH("賃借中",Y1521)))</formula>
    </cfRule>
    <cfRule type="containsText" dxfId="901" priority="998" operator="containsText" text="保有中">
      <formula>NOT(ISERROR(SEARCH("保有中",Y1521)))</formula>
    </cfRule>
  </conditionalFormatting>
  <conditionalFormatting sqref="AC1521">
    <cfRule type="containsText" dxfId="900" priority="993" operator="containsText" text="申込取消">
      <formula>NOT(ISERROR(SEARCH("申込取消",AC1521)))</formula>
    </cfRule>
    <cfRule type="containsText" dxfId="899" priority="994" operator="containsText" text="接続契約解除">
      <formula>NOT(ISERROR(SEARCH("接続契約解除",AC1521)))</formula>
    </cfRule>
    <cfRule type="containsText" dxfId="898" priority="995" operator="containsText" text="【譲渡済】">
      <formula>NOT(ISERROR(SEARCH("【譲渡済】",AC1521)))</formula>
    </cfRule>
    <cfRule type="containsText" dxfId="897" priority="996" operator="containsText" text="【支払済】">
      <formula>NOT(ISERROR(SEARCH("【支払済】",AC1521)))</formula>
    </cfRule>
  </conditionalFormatting>
  <conditionalFormatting sqref="AM1522">
    <cfRule type="cellIs" dxfId="896" priority="991" operator="greaterThan">
      <formula>0</formula>
    </cfRule>
  </conditionalFormatting>
  <conditionalFormatting sqref="W1522:X1522">
    <cfRule type="cellIs" dxfId="895" priority="990" operator="lessThan">
      <formula>5000001</formula>
    </cfRule>
  </conditionalFormatting>
  <conditionalFormatting sqref="BC1522">
    <cfRule type="containsText" dxfId="894" priority="989" operator="containsText" text="保有中">
      <formula>NOT(ISERROR(SEARCH("保有中",BC1522)))</formula>
    </cfRule>
  </conditionalFormatting>
  <conditionalFormatting sqref="AN1522">
    <cfRule type="cellIs" dxfId="893" priority="988" operator="greaterThan">
      <formula>0</formula>
    </cfRule>
  </conditionalFormatting>
  <conditionalFormatting sqref="BD1522">
    <cfRule type="cellIs" dxfId="892" priority="977" operator="equal">
      <formula>0</formula>
    </cfRule>
    <cfRule type="containsText" dxfId="891" priority="985" operator="containsText" text="接続契約解除">
      <formula>NOT(ISERROR(SEARCH("接続契約解除",BD1522)))</formula>
    </cfRule>
    <cfRule type="containsText" dxfId="890" priority="986" operator="containsText" text="【譲渡済】">
      <formula>NOT(ISERROR(SEARCH("【譲渡済】",BD1522)))</formula>
    </cfRule>
    <cfRule type="containsText" dxfId="889" priority="987" operator="containsText" text="【支払済】">
      <formula>NOT(ISERROR(SEARCH("【支払済】",BD1522)))</formula>
    </cfRule>
  </conditionalFormatting>
  <conditionalFormatting sqref="AH1522 AE1522">
    <cfRule type="cellIs" dxfId="888" priority="982" operator="equal">
      <formula>0</formula>
    </cfRule>
    <cfRule type="containsText" dxfId="887" priority="983" operator="containsText" text="””">
      <formula>NOT(ISERROR(SEARCH("""""",AE1522)))</formula>
    </cfRule>
    <cfRule type="cellIs" dxfId="886" priority="984" operator="lessThan">
      <formula>42583</formula>
    </cfRule>
  </conditionalFormatting>
  <conditionalFormatting sqref="BC1522">
    <cfRule type="containsText" dxfId="885" priority="981" operator="containsText" text="賃借中">
      <formula>NOT(ISERROR(SEARCH("賃借中",BC1522)))</formula>
    </cfRule>
  </conditionalFormatting>
  <conditionalFormatting sqref="BC1522">
    <cfRule type="cellIs" dxfId="884" priority="980" operator="equal">
      <formula>0</formula>
    </cfRule>
  </conditionalFormatting>
  <conditionalFormatting sqref="Y1522:AB1522">
    <cfRule type="containsText" dxfId="883" priority="978" operator="containsText" text="賃借中">
      <formula>NOT(ISERROR(SEARCH("賃借中",Y1522)))</formula>
    </cfRule>
    <cfRule type="containsText" dxfId="882" priority="979" operator="containsText" text="保有中">
      <formula>NOT(ISERROR(SEARCH("保有中",Y1522)))</formula>
    </cfRule>
  </conditionalFormatting>
  <conditionalFormatting sqref="AC1522">
    <cfRule type="containsText" dxfId="881" priority="973" operator="containsText" text="申込取消">
      <formula>NOT(ISERROR(SEARCH("申込取消",AC1522)))</formula>
    </cfRule>
    <cfRule type="containsText" dxfId="880" priority="974" operator="containsText" text="接続契約解除">
      <formula>NOT(ISERROR(SEARCH("接続契約解除",AC1522)))</formula>
    </cfRule>
    <cfRule type="containsText" dxfId="879" priority="975" operator="containsText" text="【譲渡済】">
      <formula>NOT(ISERROR(SEARCH("【譲渡済】",AC1522)))</formula>
    </cfRule>
    <cfRule type="containsText" dxfId="878" priority="976" operator="containsText" text="【支払済】">
      <formula>NOT(ISERROR(SEARCH("【支払済】",AC1522)))</formula>
    </cfRule>
  </conditionalFormatting>
  <conditionalFormatting sqref="AM1523">
    <cfRule type="cellIs" dxfId="877" priority="972" operator="greaterThan">
      <formula>0</formula>
    </cfRule>
  </conditionalFormatting>
  <conditionalFormatting sqref="W1523:X1523">
    <cfRule type="cellIs" dxfId="876" priority="971" operator="lessThan">
      <formula>5000001</formula>
    </cfRule>
  </conditionalFormatting>
  <conditionalFormatting sqref="BC1523">
    <cfRule type="containsText" dxfId="875" priority="970" operator="containsText" text="保有中">
      <formula>NOT(ISERROR(SEARCH("保有中",BC1523)))</formula>
    </cfRule>
  </conditionalFormatting>
  <conditionalFormatting sqref="AN1523">
    <cfRule type="cellIs" dxfId="874" priority="969" operator="greaterThan">
      <formula>0</formula>
    </cfRule>
  </conditionalFormatting>
  <conditionalFormatting sqref="BD1523">
    <cfRule type="cellIs" dxfId="873" priority="954" operator="equal">
      <formula>0</formula>
    </cfRule>
    <cfRule type="containsText" dxfId="872" priority="966" operator="containsText" text="接続契約解除">
      <formula>NOT(ISERROR(SEARCH("接続契約解除",BD1523)))</formula>
    </cfRule>
    <cfRule type="containsText" dxfId="871" priority="967" operator="containsText" text="【譲渡済】">
      <formula>NOT(ISERROR(SEARCH("【譲渡済】",BD1523)))</formula>
    </cfRule>
    <cfRule type="containsText" dxfId="870" priority="968" operator="containsText" text="【支払済】">
      <formula>NOT(ISERROR(SEARCH("【支払済】",BD1523)))</formula>
    </cfRule>
  </conditionalFormatting>
  <conditionalFormatting sqref="AH1523 AE1523">
    <cfRule type="cellIs" dxfId="869" priority="963" operator="equal">
      <formula>0</formula>
    </cfRule>
    <cfRule type="containsText" dxfId="868" priority="964" operator="containsText" text="””">
      <formula>NOT(ISERROR(SEARCH("""""",AE1523)))</formula>
    </cfRule>
    <cfRule type="cellIs" dxfId="867" priority="965" operator="lessThan">
      <formula>42583</formula>
    </cfRule>
  </conditionalFormatting>
  <conditionalFormatting sqref="BC1523">
    <cfRule type="containsText" dxfId="866" priority="962" operator="containsText" text="賃借中">
      <formula>NOT(ISERROR(SEARCH("賃借中",BC1523)))</formula>
    </cfRule>
  </conditionalFormatting>
  <conditionalFormatting sqref="BC1523">
    <cfRule type="cellIs" dxfId="865" priority="961" operator="equal">
      <formula>0</formula>
    </cfRule>
  </conditionalFormatting>
  <conditionalFormatting sqref="Y1523:AB1530">
    <cfRule type="containsText" dxfId="864" priority="959" operator="containsText" text="賃借中">
      <formula>NOT(ISERROR(SEARCH("賃借中",Y1523)))</formula>
    </cfRule>
    <cfRule type="containsText" dxfId="863" priority="960" operator="containsText" text="保有中">
      <formula>NOT(ISERROR(SEARCH("保有中",Y1523)))</formula>
    </cfRule>
  </conditionalFormatting>
  <conditionalFormatting sqref="AC1523">
    <cfRule type="containsText" dxfId="862" priority="955" operator="containsText" text="申込取消">
      <formula>NOT(ISERROR(SEARCH("申込取消",AC1523)))</formula>
    </cfRule>
    <cfRule type="containsText" dxfId="861" priority="956" operator="containsText" text="接続契約解除">
      <formula>NOT(ISERROR(SEARCH("接続契約解除",AC1523)))</formula>
    </cfRule>
    <cfRule type="containsText" dxfId="860" priority="957" operator="containsText" text="【譲渡済】">
      <formula>NOT(ISERROR(SEARCH("【譲渡済】",AC1523)))</formula>
    </cfRule>
    <cfRule type="containsText" dxfId="859" priority="958" operator="containsText" text="【支払済】">
      <formula>NOT(ISERROR(SEARCH("【支払済】",AC1523)))</formula>
    </cfRule>
  </conditionalFormatting>
  <conditionalFormatting sqref="AM1524">
    <cfRule type="cellIs" dxfId="858" priority="953" operator="greaterThan">
      <formula>0</formula>
    </cfRule>
  </conditionalFormatting>
  <conditionalFormatting sqref="W1524:X1524">
    <cfRule type="cellIs" dxfId="857" priority="952" operator="lessThan">
      <formula>5000001</formula>
    </cfRule>
  </conditionalFormatting>
  <conditionalFormatting sqref="BC1524">
    <cfRule type="containsText" dxfId="856" priority="951" operator="containsText" text="保有中">
      <formula>NOT(ISERROR(SEARCH("保有中",BC1524)))</formula>
    </cfRule>
  </conditionalFormatting>
  <conditionalFormatting sqref="AN1524">
    <cfRule type="cellIs" dxfId="855" priority="950" operator="greaterThan">
      <formula>0</formula>
    </cfRule>
  </conditionalFormatting>
  <conditionalFormatting sqref="BD1524">
    <cfRule type="cellIs" dxfId="854" priority="935" operator="equal">
      <formula>0</formula>
    </cfRule>
    <cfRule type="containsText" dxfId="853" priority="947" operator="containsText" text="接続契約解除">
      <formula>NOT(ISERROR(SEARCH("接続契約解除",BD1524)))</formula>
    </cfRule>
    <cfRule type="containsText" dxfId="852" priority="948" operator="containsText" text="【譲渡済】">
      <formula>NOT(ISERROR(SEARCH("【譲渡済】",BD1524)))</formula>
    </cfRule>
    <cfRule type="containsText" dxfId="851" priority="949" operator="containsText" text="【支払済】">
      <formula>NOT(ISERROR(SEARCH("【支払済】",BD1524)))</formula>
    </cfRule>
  </conditionalFormatting>
  <conditionalFormatting sqref="AH1524 AE1524">
    <cfRule type="cellIs" dxfId="850" priority="944" operator="equal">
      <formula>0</formula>
    </cfRule>
    <cfRule type="containsText" dxfId="849" priority="945" operator="containsText" text="””">
      <formula>NOT(ISERROR(SEARCH("""""",AE1524)))</formula>
    </cfRule>
    <cfRule type="cellIs" dxfId="848" priority="946" operator="lessThan">
      <formula>42583</formula>
    </cfRule>
  </conditionalFormatting>
  <conditionalFormatting sqref="BC1524">
    <cfRule type="containsText" dxfId="847" priority="943" operator="containsText" text="賃借中">
      <formula>NOT(ISERROR(SEARCH("賃借中",BC1524)))</formula>
    </cfRule>
  </conditionalFormatting>
  <conditionalFormatting sqref="BC1524">
    <cfRule type="cellIs" dxfId="846" priority="942" operator="equal">
      <formula>0</formula>
    </cfRule>
  </conditionalFormatting>
  <conditionalFormatting sqref="AC1524">
    <cfRule type="containsText" dxfId="845" priority="936" operator="containsText" text="申込取消">
      <formula>NOT(ISERROR(SEARCH("申込取消",AC1524)))</formula>
    </cfRule>
    <cfRule type="containsText" dxfId="844" priority="937" operator="containsText" text="接続契約解除">
      <formula>NOT(ISERROR(SEARCH("接続契約解除",AC1524)))</formula>
    </cfRule>
    <cfRule type="containsText" dxfId="843" priority="938" operator="containsText" text="【譲渡済】">
      <formula>NOT(ISERROR(SEARCH("【譲渡済】",AC1524)))</formula>
    </cfRule>
    <cfRule type="containsText" dxfId="842" priority="939" operator="containsText" text="【支払済】">
      <formula>NOT(ISERROR(SEARCH("【支払済】",AC1524)))</formula>
    </cfRule>
  </conditionalFormatting>
  <conditionalFormatting sqref="AZ1525">
    <cfRule type="expression" dxfId="841" priority="932">
      <formula>$BE1525&gt;0</formula>
    </cfRule>
    <cfRule type="expression" dxfId="840" priority="933">
      <formula>$BG1525&gt;0</formula>
    </cfRule>
    <cfRule type="expression" dxfId="839" priority="934">
      <formula>$BI1525&gt;0</formula>
    </cfRule>
  </conditionalFormatting>
  <conditionalFormatting sqref="AM1525">
    <cfRule type="cellIs" dxfId="838" priority="931" operator="greaterThan">
      <formula>0</formula>
    </cfRule>
  </conditionalFormatting>
  <conditionalFormatting sqref="W1525:X1525">
    <cfRule type="cellIs" dxfId="837" priority="930" operator="lessThan">
      <formula>5000001</formula>
    </cfRule>
  </conditionalFormatting>
  <conditionalFormatting sqref="BC1525">
    <cfRule type="containsText" dxfId="836" priority="929" operator="containsText" text="保有中">
      <formula>NOT(ISERROR(SEARCH("保有中",BC1525)))</formula>
    </cfRule>
  </conditionalFormatting>
  <conditionalFormatting sqref="AN1525">
    <cfRule type="cellIs" dxfId="835" priority="928" operator="greaterThan">
      <formula>0</formula>
    </cfRule>
  </conditionalFormatting>
  <conditionalFormatting sqref="BD1525">
    <cfRule type="cellIs" dxfId="834" priority="913" operator="equal">
      <formula>0</formula>
    </cfRule>
    <cfRule type="containsText" dxfId="833" priority="925" operator="containsText" text="接続契約解除">
      <formula>NOT(ISERROR(SEARCH("接続契約解除",BD1525)))</formula>
    </cfRule>
    <cfRule type="containsText" dxfId="832" priority="926" operator="containsText" text="【譲渡済】">
      <formula>NOT(ISERROR(SEARCH("【譲渡済】",BD1525)))</formula>
    </cfRule>
    <cfRule type="containsText" dxfId="831" priority="927" operator="containsText" text="【支払済】">
      <formula>NOT(ISERROR(SEARCH("【支払済】",BD1525)))</formula>
    </cfRule>
  </conditionalFormatting>
  <conditionalFormatting sqref="AH1525 AE1525">
    <cfRule type="cellIs" dxfId="830" priority="922" operator="equal">
      <formula>0</formula>
    </cfRule>
    <cfRule type="containsText" dxfId="829" priority="923" operator="containsText" text="””">
      <formula>NOT(ISERROR(SEARCH("""""",AE1525)))</formula>
    </cfRule>
    <cfRule type="cellIs" dxfId="828" priority="924" operator="lessThan">
      <formula>42583</formula>
    </cfRule>
  </conditionalFormatting>
  <conditionalFormatting sqref="BC1525">
    <cfRule type="containsText" dxfId="827" priority="921" operator="containsText" text="賃借中">
      <formula>NOT(ISERROR(SEARCH("賃借中",BC1525)))</formula>
    </cfRule>
  </conditionalFormatting>
  <conditionalFormatting sqref="BC1525">
    <cfRule type="cellIs" dxfId="826" priority="920" operator="equal">
      <formula>0</formula>
    </cfRule>
  </conditionalFormatting>
  <conditionalFormatting sqref="AC1525">
    <cfRule type="containsText" dxfId="825" priority="914" operator="containsText" text="申込取消">
      <formula>NOT(ISERROR(SEARCH("申込取消",AC1525)))</formula>
    </cfRule>
    <cfRule type="containsText" dxfId="824" priority="915" operator="containsText" text="接続契約解除">
      <formula>NOT(ISERROR(SEARCH("接続契約解除",AC1525)))</formula>
    </cfRule>
    <cfRule type="containsText" dxfId="823" priority="916" operator="containsText" text="【譲渡済】">
      <formula>NOT(ISERROR(SEARCH("【譲渡済】",AC1525)))</formula>
    </cfRule>
    <cfRule type="containsText" dxfId="822" priority="917" operator="containsText" text="【支払済】">
      <formula>NOT(ISERROR(SEARCH("【支払済】",AC1525)))</formula>
    </cfRule>
  </conditionalFormatting>
  <conditionalFormatting sqref="AM1526">
    <cfRule type="cellIs" dxfId="821" priority="912" operator="greaterThan">
      <formula>0</formula>
    </cfRule>
  </conditionalFormatting>
  <conditionalFormatting sqref="W1526:X1526">
    <cfRule type="cellIs" dxfId="820" priority="911" operator="lessThan">
      <formula>5000001</formula>
    </cfRule>
  </conditionalFormatting>
  <conditionalFormatting sqref="AN1526">
    <cfRule type="cellIs" dxfId="819" priority="910" operator="greaterThan">
      <formula>0</formula>
    </cfRule>
  </conditionalFormatting>
  <conditionalFormatting sqref="BD1526">
    <cfRule type="cellIs" dxfId="818" priority="891" operator="equal">
      <formula>0</formula>
    </cfRule>
    <cfRule type="containsText" dxfId="817" priority="907" operator="containsText" text="接続契約解除">
      <formula>NOT(ISERROR(SEARCH("接続契約解除",BD1526)))</formula>
    </cfRule>
    <cfRule type="containsText" dxfId="816" priority="908" operator="containsText" text="【譲渡済】">
      <formula>NOT(ISERROR(SEARCH("【譲渡済】",BD1526)))</formula>
    </cfRule>
    <cfRule type="containsText" dxfId="815" priority="909" operator="containsText" text="【支払済】">
      <formula>NOT(ISERROR(SEARCH("【支払済】",BD1526)))</formula>
    </cfRule>
  </conditionalFormatting>
  <conditionalFormatting sqref="AE1526 AH1526">
    <cfRule type="cellIs" dxfId="814" priority="904" operator="equal">
      <formula>0</formula>
    </cfRule>
    <cfRule type="containsText" dxfId="813" priority="905" operator="containsText" text="””">
      <formula>NOT(ISERROR(SEARCH("""""",AE1526)))</formula>
    </cfRule>
    <cfRule type="cellIs" dxfId="812" priority="906" operator="lessThan">
      <formula>42583</formula>
    </cfRule>
  </conditionalFormatting>
  <conditionalFormatting sqref="BC1526">
    <cfRule type="containsText" dxfId="811" priority="900" operator="containsText" text="保有中">
      <formula>NOT(ISERROR(SEARCH("保有中",BC1526)))</formula>
    </cfRule>
  </conditionalFormatting>
  <conditionalFormatting sqref="BC1526">
    <cfRule type="containsText" dxfId="810" priority="899" operator="containsText" text="賃借中">
      <formula>NOT(ISERROR(SEARCH("賃借中",BC1526)))</formula>
    </cfRule>
  </conditionalFormatting>
  <conditionalFormatting sqref="BC1526">
    <cfRule type="cellIs" dxfId="809" priority="898" operator="equal">
      <formula>0</formula>
    </cfRule>
  </conditionalFormatting>
  <conditionalFormatting sqref="AC1526">
    <cfRule type="containsText" dxfId="808" priority="892" operator="containsText" text="申込取消">
      <formula>NOT(ISERROR(SEARCH("申込取消",AC1526)))</formula>
    </cfRule>
    <cfRule type="containsText" dxfId="807" priority="893" operator="containsText" text="接続契約解除">
      <formula>NOT(ISERROR(SEARCH("接続契約解除",AC1526)))</formula>
    </cfRule>
    <cfRule type="containsText" dxfId="806" priority="894" operator="containsText" text="【譲渡済】">
      <formula>NOT(ISERROR(SEARCH("【譲渡済】",AC1526)))</formula>
    </cfRule>
    <cfRule type="containsText" dxfId="805" priority="895" operator="containsText" text="【支払済】">
      <formula>NOT(ISERROR(SEARCH("【支払済】",AC1526)))</formula>
    </cfRule>
  </conditionalFormatting>
  <conditionalFormatting sqref="AM1527">
    <cfRule type="cellIs" dxfId="804" priority="890" operator="greaterThan">
      <formula>0</formula>
    </cfRule>
  </conditionalFormatting>
  <conditionalFormatting sqref="W1527:X1527">
    <cfRule type="cellIs" dxfId="803" priority="889" operator="lessThan">
      <formula>5000001</formula>
    </cfRule>
  </conditionalFormatting>
  <conditionalFormatting sqref="BC1527">
    <cfRule type="containsText" dxfId="802" priority="888" operator="containsText" text="保有中">
      <formula>NOT(ISERROR(SEARCH("保有中",BC1527)))</formula>
    </cfRule>
  </conditionalFormatting>
  <conditionalFormatting sqref="AN1527">
    <cfRule type="cellIs" dxfId="801" priority="887" operator="greaterThan">
      <formula>0</formula>
    </cfRule>
  </conditionalFormatting>
  <conditionalFormatting sqref="BD1527">
    <cfRule type="cellIs" dxfId="800" priority="872" operator="equal">
      <formula>0</formula>
    </cfRule>
    <cfRule type="containsText" dxfId="799" priority="884" operator="containsText" text="接続契約解除">
      <formula>NOT(ISERROR(SEARCH("接続契約解除",BD1527)))</formula>
    </cfRule>
    <cfRule type="containsText" dxfId="798" priority="885" operator="containsText" text="【譲渡済】">
      <formula>NOT(ISERROR(SEARCH("【譲渡済】",BD1527)))</formula>
    </cfRule>
    <cfRule type="containsText" dxfId="797" priority="886" operator="containsText" text="【支払済】">
      <formula>NOT(ISERROR(SEARCH("【支払済】",BD1527)))</formula>
    </cfRule>
  </conditionalFormatting>
  <conditionalFormatting sqref="AH1527 AE1527">
    <cfRule type="cellIs" dxfId="796" priority="881" operator="equal">
      <formula>0</formula>
    </cfRule>
    <cfRule type="containsText" dxfId="795" priority="882" operator="containsText" text="””">
      <formula>NOT(ISERROR(SEARCH("""""",AE1527)))</formula>
    </cfRule>
    <cfRule type="cellIs" dxfId="794" priority="883" operator="lessThan">
      <formula>42583</formula>
    </cfRule>
  </conditionalFormatting>
  <conditionalFormatting sqref="BC1527">
    <cfRule type="containsText" dxfId="793" priority="880" operator="containsText" text="賃借中">
      <formula>NOT(ISERROR(SEARCH("賃借中",BC1527)))</formula>
    </cfRule>
  </conditionalFormatting>
  <conditionalFormatting sqref="BC1527">
    <cfRule type="cellIs" dxfId="792" priority="879" operator="equal">
      <formula>0</formula>
    </cfRule>
  </conditionalFormatting>
  <conditionalFormatting sqref="AC1527">
    <cfRule type="containsText" dxfId="791" priority="873" operator="containsText" text="申込取消">
      <formula>NOT(ISERROR(SEARCH("申込取消",AC1527)))</formula>
    </cfRule>
    <cfRule type="containsText" dxfId="790" priority="874" operator="containsText" text="接続契約解除">
      <formula>NOT(ISERROR(SEARCH("接続契約解除",AC1527)))</formula>
    </cfRule>
    <cfRule type="containsText" dxfId="789" priority="875" operator="containsText" text="【譲渡済】">
      <formula>NOT(ISERROR(SEARCH("【譲渡済】",AC1527)))</formula>
    </cfRule>
    <cfRule type="containsText" dxfId="788" priority="876" operator="containsText" text="【支払済】">
      <formula>NOT(ISERROR(SEARCH("【支払済】",AC1527)))</formula>
    </cfRule>
  </conditionalFormatting>
  <conditionalFormatting sqref="AM1528">
    <cfRule type="cellIs" dxfId="787" priority="871" operator="greaterThan">
      <formula>0</formula>
    </cfRule>
  </conditionalFormatting>
  <conditionalFormatting sqref="W1528:X1528">
    <cfRule type="cellIs" dxfId="786" priority="870" operator="lessThan">
      <formula>5000001</formula>
    </cfRule>
  </conditionalFormatting>
  <conditionalFormatting sqref="BC1528">
    <cfRule type="containsText" dxfId="785" priority="869" operator="containsText" text="保有中">
      <formula>NOT(ISERROR(SEARCH("保有中",BC1528)))</formula>
    </cfRule>
  </conditionalFormatting>
  <conditionalFormatting sqref="AN1528">
    <cfRule type="cellIs" dxfId="784" priority="868" operator="greaterThan">
      <formula>0</formula>
    </cfRule>
  </conditionalFormatting>
  <conditionalFormatting sqref="BD1528">
    <cfRule type="cellIs" dxfId="783" priority="853" operator="equal">
      <formula>0</formula>
    </cfRule>
    <cfRule type="containsText" dxfId="782" priority="865" operator="containsText" text="接続契約解除">
      <formula>NOT(ISERROR(SEARCH("接続契約解除",BD1528)))</formula>
    </cfRule>
    <cfRule type="containsText" dxfId="781" priority="866" operator="containsText" text="【譲渡済】">
      <formula>NOT(ISERROR(SEARCH("【譲渡済】",BD1528)))</formula>
    </cfRule>
    <cfRule type="containsText" dxfId="780" priority="867" operator="containsText" text="【支払済】">
      <formula>NOT(ISERROR(SEARCH("【支払済】",BD1528)))</formula>
    </cfRule>
  </conditionalFormatting>
  <conditionalFormatting sqref="AH1528 AE1528">
    <cfRule type="cellIs" dxfId="779" priority="862" operator="equal">
      <formula>0</formula>
    </cfRule>
    <cfRule type="containsText" dxfId="778" priority="863" operator="containsText" text="””">
      <formula>NOT(ISERROR(SEARCH("""""",AE1528)))</formula>
    </cfRule>
    <cfRule type="cellIs" dxfId="777" priority="864" operator="lessThan">
      <formula>42583</formula>
    </cfRule>
  </conditionalFormatting>
  <conditionalFormatting sqref="BC1528">
    <cfRule type="containsText" dxfId="776" priority="861" operator="containsText" text="賃借中">
      <formula>NOT(ISERROR(SEARCH("賃借中",BC1528)))</formula>
    </cfRule>
  </conditionalFormatting>
  <conditionalFormatting sqref="BC1528">
    <cfRule type="cellIs" dxfId="775" priority="860" operator="equal">
      <formula>0</formula>
    </cfRule>
  </conditionalFormatting>
  <conditionalFormatting sqref="AC1528">
    <cfRule type="containsText" dxfId="774" priority="854" operator="containsText" text="申込取消">
      <formula>NOT(ISERROR(SEARCH("申込取消",AC1528)))</formula>
    </cfRule>
    <cfRule type="containsText" dxfId="773" priority="855" operator="containsText" text="接続契約解除">
      <formula>NOT(ISERROR(SEARCH("接続契約解除",AC1528)))</formula>
    </cfRule>
    <cfRule type="containsText" dxfId="772" priority="856" operator="containsText" text="【譲渡済】">
      <formula>NOT(ISERROR(SEARCH("【譲渡済】",AC1528)))</formula>
    </cfRule>
    <cfRule type="containsText" dxfId="771" priority="857" operator="containsText" text="【支払済】">
      <formula>NOT(ISERROR(SEARCH("【支払済】",AC1528)))</formula>
    </cfRule>
  </conditionalFormatting>
  <conditionalFormatting sqref="AM1529:AM1530">
    <cfRule type="cellIs" dxfId="770" priority="852" operator="greaterThan">
      <formula>0</formula>
    </cfRule>
  </conditionalFormatting>
  <conditionalFormatting sqref="W1529:X1530">
    <cfRule type="cellIs" dxfId="769" priority="851" operator="lessThan">
      <formula>5000001</formula>
    </cfRule>
  </conditionalFormatting>
  <conditionalFormatting sqref="BC1529:BC1530">
    <cfRule type="containsText" dxfId="768" priority="850" operator="containsText" text="保有中">
      <formula>NOT(ISERROR(SEARCH("保有中",BC1529)))</formula>
    </cfRule>
  </conditionalFormatting>
  <conditionalFormatting sqref="AN1529:AN1530">
    <cfRule type="cellIs" dxfId="767" priority="849" operator="greaterThan">
      <formula>0</formula>
    </cfRule>
  </conditionalFormatting>
  <conditionalFormatting sqref="BD1529:BD1530">
    <cfRule type="cellIs" dxfId="766" priority="834" operator="equal">
      <formula>0</formula>
    </cfRule>
    <cfRule type="containsText" dxfId="765" priority="846" operator="containsText" text="接続契約解除">
      <formula>NOT(ISERROR(SEARCH("接続契約解除",BD1529)))</formula>
    </cfRule>
    <cfRule type="containsText" dxfId="764" priority="847" operator="containsText" text="【譲渡済】">
      <formula>NOT(ISERROR(SEARCH("【譲渡済】",BD1529)))</formula>
    </cfRule>
    <cfRule type="containsText" dxfId="763" priority="848" operator="containsText" text="【支払済】">
      <formula>NOT(ISERROR(SEARCH("【支払済】",BD1529)))</formula>
    </cfRule>
  </conditionalFormatting>
  <conditionalFormatting sqref="AH1529:AH1530 AE1529:AE1530">
    <cfRule type="cellIs" dxfId="762" priority="843" operator="equal">
      <formula>0</formula>
    </cfRule>
    <cfRule type="containsText" dxfId="761" priority="844" operator="containsText" text="””">
      <formula>NOT(ISERROR(SEARCH("""""",AE1529)))</formula>
    </cfRule>
    <cfRule type="cellIs" dxfId="760" priority="845" operator="lessThan">
      <formula>42583</formula>
    </cfRule>
  </conditionalFormatting>
  <conditionalFormatting sqref="BC1529:BC1530">
    <cfRule type="containsText" dxfId="759" priority="842" operator="containsText" text="賃借中">
      <formula>NOT(ISERROR(SEARCH("賃借中",BC1529)))</formula>
    </cfRule>
  </conditionalFormatting>
  <conditionalFormatting sqref="BC1529:BC1530">
    <cfRule type="cellIs" dxfId="758" priority="841" operator="equal">
      <formula>0</formula>
    </cfRule>
  </conditionalFormatting>
  <conditionalFormatting sqref="AC1529:AC1530">
    <cfRule type="containsText" dxfId="757" priority="835" operator="containsText" text="申込取消">
      <formula>NOT(ISERROR(SEARCH("申込取消",AC1529)))</formula>
    </cfRule>
    <cfRule type="containsText" dxfId="756" priority="836" operator="containsText" text="接続契約解除">
      <formula>NOT(ISERROR(SEARCH("接続契約解除",AC1529)))</formula>
    </cfRule>
    <cfRule type="containsText" dxfId="755" priority="837" operator="containsText" text="【譲渡済】">
      <formula>NOT(ISERROR(SEARCH("【譲渡済】",AC1529)))</formula>
    </cfRule>
    <cfRule type="containsText" dxfId="754" priority="838" operator="containsText" text="【支払済】">
      <formula>NOT(ISERROR(SEARCH("【支払済】",AC1529)))</formula>
    </cfRule>
  </conditionalFormatting>
  <conditionalFormatting sqref="AM1531">
    <cfRule type="cellIs" dxfId="753" priority="833" operator="greaterThan">
      <formula>0</formula>
    </cfRule>
  </conditionalFormatting>
  <conditionalFormatting sqref="AM1532">
    <cfRule type="cellIs" dxfId="752" priority="832" operator="greaterThan">
      <formula>0</formula>
    </cfRule>
  </conditionalFormatting>
  <conditionalFormatting sqref="W1531:X1532">
    <cfRule type="cellIs" dxfId="751" priority="831" operator="lessThan">
      <formula>5000001</formula>
    </cfRule>
  </conditionalFormatting>
  <conditionalFormatting sqref="BC1531:BC1532">
    <cfRule type="containsText" dxfId="750" priority="830" operator="containsText" text="保有中">
      <formula>NOT(ISERROR(SEARCH("保有中",BC1531)))</formula>
    </cfRule>
  </conditionalFormatting>
  <conditionalFormatting sqref="AN1531:AN1532">
    <cfRule type="cellIs" dxfId="749" priority="829" operator="greaterThan">
      <formula>0</formula>
    </cfRule>
  </conditionalFormatting>
  <conditionalFormatting sqref="BD1531:BD1532">
    <cfRule type="cellIs" dxfId="748" priority="814" operator="equal">
      <formula>0</formula>
    </cfRule>
    <cfRule type="containsText" dxfId="747" priority="826" operator="containsText" text="接続契約解除">
      <formula>NOT(ISERROR(SEARCH("接続契約解除",BD1531)))</formula>
    </cfRule>
    <cfRule type="containsText" dxfId="746" priority="827" operator="containsText" text="【譲渡済】">
      <formula>NOT(ISERROR(SEARCH("【譲渡済】",BD1531)))</formula>
    </cfRule>
    <cfRule type="containsText" dxfId="745" priority="828" operator="containsText" text="【支払済】">
      <formula>NOT(ISERROR(SEARCH("【支払済】",BD1531)))</formula>
    </cfRule>
  </conditionalFormatting>
  <conditionalFormatting sqref="AH1531:AH1532 AE1531:AE1532">
    <cfRule type="cellIs" dxfId="744" priority="823" operator="equal">
      <formula>0</formula>
    </cfRule>
    <cfRule type="containsText" dxfId="743" priority="824" operator="containsText" text="””">
      <formula>NOT(ISERROR(SEARCH("""""",AE1531)))</formula>
    </cfRule>
    <cfRule type="cellIs" dxfId="742" priority="825" operator="lessThan">
      <formula>42583</formula>
    </cfRule>
  </conditionalFormatting>
  <conditionalFormatting sqref="BC1531:BC1532">
    <cfRule type="containsText" dxfId="741" priority="822" operator="containsText" text="賃借中">
      <formula>NOT(ISERROR(SEARCH("賃借中",BC1531)))</formula>
    </cfRule>
  </conditionalFormatting>
  <conditionalFormatting sqref="BC1531:BC1532">
    <cfRule type="cellIs" dxfId="740" priority="821" operator="equal">
      <formula>0</formula>
    </cfRule>
  </conditionalFormatting>
  <conditionalFormatting sqref="Y1531:AB1532">
    <cfRule type="containsText" dxfId="739" priority="819" operator="containsText" text="賃借中">
      <formula>NOT(ISERROR(SEARCH("賃借中",Y1531)))</formula>
    </cfRule>
    <cfRule type="containsText" dxfId="738" priority="820" operator="containsText" text="保有中">
      <formula>NOT(ISERROR(SEARCH("保有中",Y1531)))</formula>
    </cfRule>
  </conditionalFormatting>
  <conditionalFormatting sqref="AC1531:AC1532">
    <cfRule type="containsText" dxfId="737" priority="815" operator="containsText" text="申込取消">
      <formula>NOT(ISERROR(SEARCH("申込取消",AC1531)))</formula>
    </cfRule>
    <cfRule type="containsText" dxfId="736" priority="816" operator="containsText" text="接続契約解除">
      <formula>NOT(ISERROR(SEARCH("接続契約解除",AC1531)))</formula>
    </cfRule>
    <cfRule type="containsText" dxfId="735" priority="817" operator="containsText" text="【譲渡済】">
      <formula>NOT(ISERROR(SEARCH("【譲渡済】",AC1531)))</formula>
    </cfRule>
    <cfRule type="containsText" dxfId="734" priority="818" operator="containsText" text="【支払済】">
      <formula>NOT(ISERROR(SEARCH("【支払済】",AC1531)))</formula>
    </cfRule>
  </conditionalFormatting>
  <conditionalFormatting sqref="AM1533">
    <cfRule type="cellIs" dxfId="733" priority="813" operator="greaterThan">
      <formula>0</formula>
    </cfRule>
  </conditionalFormatting>
  <conditionalFormatting sqref="W1533:X1533">
    <cfRule type="cellIs" dxfId="732" priority="812" operator="lessThan">
      <formula>5000001</formula>
    </cfRule>
  </conditionalFormatting>
  <conditionalFormatting sqref="BC1533">
    <cfRule type="containsText" dxfId="731" priority="811" operator="containsText" text="保有中">
      <formula>NOT(ISERROR(SEARCH("保有中",BC1533)))</formula>
    </cfRule>
  </conditionalFormatting>
  <conditionalFormatting sqref="AN1533">
    <cfRule type="cellIs" dxfId="730" priority="810" operator="greaterThan">
      <formula>0</formula>
    </cfRule>
  </conditionalFormatting>
  <conditionalFormatting sqref="BD1533">
    <cfRule type="cellIs" dxfId="729" priority="795" operator="equal">
      <formula>0</formula>
    </cfRule>
    <cfRule type="containsText" dxfId="728" priority="807" operator="containsText" text="接続契約解除">
      <formula>NOT(ISERROR(SEARCH("接続契約解除",BD1533)))</formula>
    </cfRule>
    <cfRule type="containsText" dxfId="727" priority="808" operator="containsText" text="【譲渡済】">
      <formula>NOT(ISERROR(SEARCH("【譲渡済】",BD1533)))</formula>
    </cfRule>
    <cfRule type="containsText" dxfId="726" priority="809" operator="containsText" text="【支払済】">
      <formula>NOT(ISERROR(SEARCH("【支払済】",BD1533)))</formula>
    </cfRule>
  </conditionalFormatting>
  <conditionalFormatting sqref="AH1533 AE1533">
    <cfRule type="cellIs" dxfId="725" priority="804" operator="equal">
      <formula>0</formula>
    </cfRule>
    <cfRule type="containsText" dxfId="724" priority="805" operator="containsText" text="””">
      <formula>NOT(ISERROR(SEARCH("""""",AE1533)))</formula>
    </cfRule>
    <cfRule type="cellIs" dxfId="723" priority="806" operator="lessThan">
      <formula>42583</formula>
    </cfRule>
  </conditionalFormatting>
  <conditionalFormatting sqref="BC1533">
    <cfRule type="containsText" dxfId="722" priority="803" operator="containsText" text="賃借中">
      <formula>NOT(ISERROR(SEARCH("賃借中",BC1533)))</formula>
    </cfRule>
  </conditionalFormatting>
  <conditionalFormatting sqref="BC1533">
    <cfRule type="cellIs" dxfId="721" priority="802" operator="equal">
      <formula>0</formula>
    </cfRule>
  </conditionalFormatting>
  <conditionalFormatting sqref="Y1533:AB1534">
    <cfRule type="containsText" dxfId="720" priority="800" operator="containsText" text="賃借中">
      <formula>NOT(ISERROR(SEARCH("賃借中",Y1533)))</formula>
    </cfRule>
    <cfRule type="containsText" dxfId="719" priority="801" operator="containsText" text="保有中">
      <formula>NOT(ISERROR(SEARCH("保有中",Y1533)))</formula>
    </cfRule>
  </conditionalFormatting>
  <conditionalFormatting sqref="AC1533">
    <cfRule type="containsText" dxfId="718" priority="796" operator="containsText" text="申込取消">
      <formula>NOT(ISERROR(SEARCH("申込取消",AC1533)))</formula>
    </cfRule>
    <cfRule type="containsText" dxfId="717" priority="797" operator="containsText" text="接続契約解除">
      <formula>NOT(ISERROR(SEARCH("接続契約解除",AC1533)))</formula>
    </cfRule>
    <cfRule type="containsText" dxfId="716" priority="798" operator="containsText" text="【譲渡済】">
      <formula>NOT(ISERROR(SEARCH("【譲渡済】",AC1533)))</formula>
    </cfRule>
    <cfRule type="containsText" dxfId="715" priority="799" operator="containsText" text="【支払済】">
      <formula>NOT(ISERROR(SEARCH("【支払済】",AC1533)))</formula>
    </cfRule>
  </conditionalFormatting>
  <conditionalFormatting sqref="AM1534">
    <cfRule type="cellIs" dxfId="714" priority="794" operator="greaterThan">
      <formula>0</formula>
    </cfRule>
  </conditionalFormatting>
  <conditionalFormatting sqref="W1534:X1534">
    <cfRule type="cellIs" dxfId="713" priority="793" operator="lessThan">
      <formula>5000001</formula>
    </cfRule>
  </conditionalFormatting>
  <conditionalFormatting sqref="BC1534">
    <cfRule type="containsText" dxfId="712" priority="792" operator="containsText" text="保有中">
      <formula>NOT(ISERROR(SEARCH("保有中",BC1534)))</formula>
    </cfRule>
  </conditionalFormatting>
  <conditionalFormatting sqref="AN1534">
    <cfRule type="cellIs" dxfId="711" priority="791" operator="greaterThan">
      <formula>0</formula>
    </cfRule>
  </conditionalFormatting>
  <conditionalFormatting sqref="BD1534">
    <cfRule type="cellIs" dxfId="710" priority="776" operator="equal">
      <formula>0</formula>
    </cfRule>
    <cfRule type="containsText" dxfId="709" priority="788" operator="containsText" text="接続契約解除">
      <formula>NOT(ISERROR(SEARCH("接続契約解除",BD1534)))</formula>
    </cfRule>
    <cfRule type="containsText" dxfId="708" priority="789" operator="containsText" text="【譲渡済】">
      <formula>NOT(ISERROR(SEARCH("【譲渡済】",BD1534)))</formula>
    </cfRule>
    <cfRule type="containsText" dxfId="707" priority="790" operator="containsText" text="【支払済】">
      <formula>NOT(ISERROR(SEARCH("【支払済】",BD1534)))</formula>
    </cfRule>
  </conditionalFormatting>
  <conditionalFormatting sqref="AH1534 AE1534">
    <cfRule type="cellIs" dxfId="706" priority="785" operator="equal">
      <formula>0</formula>
    </cfRule>
    <cfRule type="containsText" dxfId="705" priority="786" operator="containsText" text="””">
      <formula>NOT(ISERROR(SEARCH("""""",AE1534)))</formula>
    </cfRule>
    <cfRule type="cellIs" dxfId="704" priority="787" operator="lessThan">
      <formula>42583</formula>
    </cfRule>
  </conditionalFormatting>
  <conditionalFormatting sqref="BC1534">
    <cfRule type="containsText" dxfId="703" priority="784" operator="containsText" text="賃借中">
      <formula>NOT(ISERROR(SEARCH("賃借中",BC1534)))</formula>
    </cfRule>
  </conditionalFormatting>
  <conditionalFormatting sqref="BC1534">
    <cfRule type="cellIs" dxfId="702" priority="783" operator="equal">
      <formula>0</formula>
    </cfRule>
  </conditionalFormatting>
  <conditionalFormatting sqref="AC1534">
    <cfRule type="containsText" dxfId="701" priority="777" operator="containsText" text="申込取消">
      <formula>NOT(ISERROR(SEARCH("申込取消",AC1534)))</formula>
    </cfRule>
    <cfRule type="containsText" dxfId="700" priority="778" operator="containsText" text="接続契約解除">
      <formula>NOT(ISERROR(SEARCH("接続契約解除",AC1534)))</formula>
    </cfRule>
    <cfRule type="containsText" dxfId="699" priority="779" operator="containsText" text="【譲渡済】">
      <formula>NOT(ISERROR(SEARCH("【譲渡済】",AC1534)))</formula>
    </cfRule>
    <cfRule type="containsText" dxfId="698" priority="780" operator="containsText" text="【支払済】">
      <formula>NOT(ISERROR(SEARCH("【支払済】",AC1534)))</formula>
    </cfRule>
  </conditionalFormatting>
  <conditionalFormatting sqref="AM1535">
    <cfRule type="cellIs" dxfId="697" priority="775" operator="greaterThan">
      <formula>0</formula>
    </cfRule>
  </conditionalFormatting>
  <conditionalFormatting sqref="W1535:X1535">
    <cfRule type="cellIs" dxfId="696" priority="774" operator="lessThan">
      <formula>5000001</formula>
    </cfRule>
  </conditionalFormatting>
  <conditionalFormatting sqref="BC1535">
    <cfRule type="containsText" dxfId="695" priority="773" operator="containsText" text="保有中">
      <formula>NOT(ISERROR(SEARCH("保有中",BC1535)))</formula>
    </cfRule>
  </conditionalFormatting>
  <conditionalFormatting sqref="AN1535">
    <cfRule type="cellIs" dxfId="694" priority="772" operator="greaterThan">
      <formula>0</formula>
    </cfRule>
  </conditionalFormatting>
  <conditionalFormatting sqref="BD1535">
    <cfRule type="cellIs" dxfId="693" priority="757" operator="equal">
      <formula>0</formula>
    </cfRule>
    <cfRule type="containsText" dxfId="692" priority="769" operator="containsText" text="接続契約解除">
      <formula>NOT(ISERROR(SEARCH("接続契約解除",BD1535)))</formula>
    </cfRule>
    <cfRule type="containsText" dxfId="691" priority="770" operator="containsText" text="【譲渡済】">
      <formula>NOT(ISERROR(SEARCH("【譲渡済】",BD1535)))</formula>
    </cfRule>
    <cfRule type="containsText" dxfId="690" priority="771" operator="containsText" text="【支払済】">
      <formula>NOT(ISERROR(SEARCH("【支払済】",BD1535)))</formula>
    </cfRule>
  </conditionalFormatting>
  <conditionalFormatting sqref="AH1535 AE1535">
    <cfRule type="cellIs" dxfId="689" priority="766" operator="equal">
      <formula>0</formula>
    </cfRule>
    <cfRule type="containsText" dxfId="688" priority="767" operator="containsText" text="””">
      <formula>NOT(ISERROR(SEARCH("""""",AE1535)))</formula>
    </cfRule>
    <cfRule type="cellIs" dxfId="687" priority="768" operator="lessThan">
      <formula>42583</formula>
    </cfRule>
  </conditionalFormatting>
  <conditionalFormatting sqref="BC1535">
    <cfRule type="containsText" dxfId="686" priority="765" operator="containsText" text="賃借中">
      <formula>NOT(ISERROR(SEARCH("賃借中",BC1535)))</formula>
    </cfRule>
  </conditionalFormatting>
  <conditionalFormatting sqref="BC1535">
    <cfRule type="cellIs" dxfId="685" priority="764" operator="equal">
      <formula>0</formula>
    </cfRule>
  </conditionalFormatting>
  <conditionalFormatting sqref="AM1536">
    <cfRule type="cellIs" dxfId="684" priority="756" operator="greaterThan">
      <formula>0</formula>
    </cfRule>
  </conditionalFormatting>
  <conditionalFormatting sqref="W1536:X1536">
    <cfRule type="cellIs" dxfId="683" priority="755" operator="lessThan">
      <formula>5000001</formula>
    </cfRule>
  </conditionalFormatting>
  <conditionalFormatting sqref="BC1536">
    <cfRule type="containsText" dxfId="682" priority="754" operator="containsText" text="保有中">
      <formula>NOT(ISERROR(SEARCH("保有中",BC1536)))</formula>
    </cfRule>
  </conditionalFormatting>
  <conditionalFormatting sqref="AN1536">
    <cfRule type="cellIs" dxfId="681" priority="753" operator="greaterThan">
      <formula>0</formula>
    </cfRule>
  </conditionalFormatting>
  <conditionalFormatting sqref="BD1536">
    <cfRule type="cellIs" dxfId="680" priority="738" operator="equal">
      <formula>0</formula>
    </cfRule>
    <cfRule type="containsText" dxfId="679" priority="750" operator="containsText" text="接続契約解除">
      <formula>NOT(ISERROR(SEARCH("接続契約解除",BD1536)))</formula>
    </cfRule>
    <cfRule type="containsText" dxfId="678" priority="751" operator="containsText" text="【譲渡済】">
      <formula>NOT(ISERROR(SEARCH("【譲渡済】",BD1536)))</formula>
    </cfRule>
    <cfRule type="containsText" dxfId="677" priority="752" operator="containsText" text="【支払済】">
      <formula>NOT(ISERROR(SEARCH("【支払済】",BD1536)))</formula>
    </cfRule>
  </conditionalFormatting>
  <conditionalFormatting sqref="AH1536 AE1536">
    <cfRule type="cellIs" dxfId="676" priority="747" operator="equal">
      <formula>0</formula>
    </cfRule>
    <cfRule type="containsText" dxfId="675" priority="748" operator="containsText" text="””">
      <formula>NOT(ISERROR(SEARCH("""""",AE1536)))</formula>
    </cfRule>
    <cfRule type="cellIs" dxfId="674" priority="749" operator="lessThan">
      <formula>42583</formula>
    </cfRule>
  </conditionalFormatting>
  <conditionalFormatting sqref="BC1536">
    <cfRule type="containsText" dxfId="673" priority="746" operator="containsText" text="賃借中">
      <formula>NOT(ISERROR(SEARCH("賃借中",BC1536)))</formula>
    </cfRule>
  </conditionalFormatting>
  <conditionalFormatting sqref="BC1536">
    <cfRule type="cellIs" dxfId="672" priority="745" operator="equal">
      <formula>0</formula>
    </cfRule>
  </conditionalFormatting>
  <conditionalFormatting sqref="AM1540">
    <cfRule type="cellIs" dxfId="671" priority="737" operator="greaterThan">
      <formula>0</formula>
    </cfRule>
  </conditionalFormatting>
  <conditionalFormatting sqref="W1540:X1540">
    <cfRule type="cellIs" dxfId="670" priority="736" operator="lessThan">
      <formula>5000001</formula>
    </cfRule>
  </conditionalFormatting>
  <conditionalFormatting sqref="BC1540">
    <cfRule type="containsText" dxfId="669" priority="735" operator="containsText" text="保有中">
      <formula>NOT(ISERROR(SEARCH("保有中",BC1540)))</formula>
    </cfRule>
  </conditionalFormatting>
  <conditionalFormatting sqref="AN1540">
    <cfRule type="cellIs" dxfId="668" priority="734" operator="greaterThan">
      <formula>0</formula>
    </cfRule>
  </conditionalFormatting>
  <conditionalFormatting sqref="BD1540">
    <cfRule type="cellIs" dxfId="667" priority="719" operator="equal">
      <formula>0</formula>
    </cfRule>
    <cfRule type="containsText" dxfId="666" priority="731" operator="containsText" text="接続契約解除">
      <formula>NOT(ISERROR(SEARCH("接続契約解除",BD1540)))</formula>
    </cfRule>
    <cfRule type="containsText" dxfId="665" priority="732" operator="containsText" text="【譲渡済】">
      <formula>NOT(ISERROR(SEARCH("【譲渡済】",BD1540)))</formula>
    </cfRule>
    <cfRule type="containsText" dxfId="664" priority="733" operator="containsText" text="【支払済】">
      <formula>NOT(ISERROR(SEARCH("【支払済】",BD1540)))</formula>
    </cfRule>
  </conditionalFormatting>
  <conditionalFormatting sqref="AH1540 AE1540">
    <cfRule type="cellIs" dxfId="663" priority="728" operator="equal">
      <formula>0</formula>
    </cfRule>
    <cfRule type="containsText" dxfId="662" priority="729" operator="containsText" text="””">
      <formula>NOT(ISERROR(SEARCH("""""",AE1540)))</formula>
    </cfRule>
    <cfRule type="cellIs" dxfId="661" priority="730" operator="lessThan">
      <formula>42583</formula>
    </cfRule>
  </conditionalFormatting>
  <conditionalFormatting sqref="BC1540">
    <cfRule type="containsText" dxfId="660" priority="727" operator="containsText" text="賃借中">
      <formula>NOT(ISERROR(SEARCH("賃借中",BC1540)))</formula>
    </cfRule>
  </conditionalFormatting>
  <conditionalFormatting sqref="BC1540">
    <cfRule type="cellIs" dxfId="659" priority="726" operator="equal">
      <formula>0</formula>
    </cfRule>
  </conditionalFormatting>
  <conditionalFormatting sqref="AM1541">
    <cfRule type="cellIs" dxfId="658" priority="718" operator="greaterThan">
      <formula>0</formula>
    </cfRule>
  </conditionalFormatting>
  <conditionalFormatting sqref="W1541:X1541">
    <cfRule type="cellIs" dxfId="657" priority="717" operator="lessThan">
      <formula>5000001</formula>
    </cfRule>
  </conditionalFormatting>
  <conditionalFormatting sqref="AN1541">
    <cfRule type="cellIs" dxfId="656" priority="716" operator="greaterThan">
      <formula>0</formula>
    </cfRule>
  </conditionalFormatting>
  <conditionalFormatting sqref="BD1541">
    <cfRule type="cellIs" dxfId="655" priority="700" operator="equal">
      <formula>0</formula>
    </cfRule>
    <cfRule type="containsText" dxfId="654" priority="713" operator="containsText" text="接続契約解除">
      <formula>NOT(ISERROR(SEARCH("接続契約解除",BD1541)))</formula>
    </cfRule>
    <cfRule type="containsText" dxfId="653" priority="714" operator="containsText" text="【譲渡済】">
      <formula>NOT(ISERROR(SEARCH("【譲渡済】",BD1541)))</formula>
    </cfRule>
    <cfRule type="containsText" dxfId="652" priority="715" operator="containsText" text="【支払済】">
      <formula>NOT(ISERROR(SEARCH("【支払済】",BD1541)))</formula>
    </cfRule>
  </conditionalFormatting>
  <conditionalFormatting sqref="AE1541 AH1541">
    <cfRule type="cellIs" dxfId="651" priority="710" operator="equal">
      <formula>0</formula>
    </cfRule>
    <cfRule type="containsText" dxfId="650" priority="711" operator="containsText" text="””">
      <formula>NOT(ISERROR(SEARCH("""""",AE1541)))</formula>
    </cfRule>
    <cfRule type="cellIs" dxfId="649" priority="712" operator="lessThan">
      <formula>42583</formula>
    </cfRule>
  </conditionalFormatting>
  <conditionalFormatting sqref="BC1541">
    <cfRule type="containsText" dxfId="648" priority="709" operator="containsText" text="保有中">
      <formula>NOT(ISERROR(SEARCH("保有中",BC1541)))</formula>
    </cfRule>
  </conditionalFormatting>
  <conditionalFormatting sqref="BC1541">
    <cfRule type="containsText" dxfId="647" priority="708" operator="containsText" text="賃借中">
      <formula>NOT(ISERROR(SEARCH("賃借中",BC1541)))</formula>
    </cfRule>
  </conditionalFormatting>
  <conditionalFormatting sqref="BC1541">
    <cfRule type="cellIs" dxfId="646" priority="707" operator="equal">
      <formula>0</formula>
    </cfRule>
  </conditionalFormatting>
  <conditionalFormatting sqref="AM1542">
    <cfRule type="cellIs" dxfId="645" priority="699" operator="greaterThan">
      <formula>0</formula>
    </cfRule>
  </conditionalFormatting>
  <conditionalFormatting sqref="W1542:X1542">
    <cfRule type="cellIs" dxfId="644" priority="698" operator="lessThan">
      <formula>5000001</formula>
    </cfRule>
  </conditionalFormatting>
  <conditionalFormatting sqref="AN1542">
    <cfRule type="cellIs" dxfId="643" priority="697" operator="greaterThan">
      <formula>0</formula>
    </cfRule>
  </conditionalFormatting>
  <conditionalFormatting sqref="BD1542">
    <cfRule type="cellIs" dxfId="642" priority="681" operator="equal">
      <formula>0</formula>
    </cfRule>
    <cfRule type="containsText" dxfId="641" priority="694" operator="containsText" text="接続契約解除">
      <formula>NOT(ISERROR(SEARCH("接続契約解除",BD1542)))</formula>
    </cfRule>
    <cfRule type="containsText" dxfId="640" priority="695" operator="containsText" text="【譲渡済】">
      <formula>NOT(ISERROR(SEARCH("【譲渡済】",BD1542)))</formula>
    </cfRule>
    <cfRule type="containsText" dxfId="639" priority="696" operator="containsText" text="【支払済】">
      <formula>NOT(ISERROR(SEARCH("【支払済】",BD1542)))</formula>
    </cfRule>
  </conditionalFormatting>
  <conditionalFormatting sqref="AE1542 AH1542">
    <cfRule type="cellIs" dxfId="638" priority="691" operator="equal">
      <formula>0</formula>
    </cfRule>
    <cfRule type="containsText" dxfId="637" priority="692" operator="containsText" text="””">
      <formula>NOT(ISERROR(SEARCH("""""",AE1542)))</formula>
    </cfRule>
    <cfRule type="cellIs" dxfId="636" priority="693" operator="lessThan">
      <formula>42583</formula>
    </cfRule>
  </conditionalFormatting>
  <conditionalFormatting sqref="BC1542">
    <cfRule type="containsText" dxfId="635" priority="690" operator="containsText" text="保有中">
      <formula>NOT(ISERROR(SEARCH("保有中",BC1542)))</formula>
    </cfRule>
  </conditionalFormatting>
  <conditionalFormatting sqref="BC1542">
    <cfRule type="containsText" dxfId="634" priority="689" operator="containsText" text="賃借中">
      <formula>NOT(ISERROR(SEARCH("賃借中",BC1542)))</formula>
    </cfRule>
  </conditionalFormatting>
  <conditionalFormatting sqref="BC1542">
    <cfRule type="cellIs" dxfId="633" priority="688" operator="equal">
      <formula>0</formula>
    </cfRule>
  </conditionalFormatting>
  <conditionalFormatting sqref="AM1543:AM1544">
    <cfRule type="cellIs" dxfId="632" priority="680" operator="greaterThan">
      <formula>0</formula>
    </cfRule>
  </conditionalFormatting>
  <conditionalFormatting sqref="W1543:X1544">
    <cfRule type="cellIs" dxfId="631" priority="679" operator="lessThan">
      <formula>5000001</formula>
    </cfRule>
  </conditionalFormatting>
  <conditionalFormatting sqref="BC1543:BC1544">
    <cfRule type="containsText" dxfId="630" priority="678" operator="containsText" text="保有中">
      <formula>NOT(ISERROR(SEARCH("保有中",BC1543)))</formula>
    </cfRule>
  </conditionalFormatting>
  <conditionalFormatting sqref="AN1543:AN1544">
    <cfRule type="cellIs" dxfId="629" priority="677" operator="greaterThan">
      <formula>0</formula>
    </cfRule>
  </conditionalFormatting>
  <conditionalFormatting sqref="BD1543:BD1544">
    <cfRule type="cellIs" dxfId="628" priority="662" operator="equal">
      <formula>0</formula>
    </cfRule>
    <cfRule type="containsText" dxfId="627" priority="674" operator="containsText" text="接続契約解除">
      <formula>NOT(ISERROR(SEARCH("接続契約解除",BD1543)))</formula>
    </cfRule>
    <cfRule type="containsText" dxfId="626" priority="675" operator="containsText" text="【譲渡済】">
      <formula>NOT(ISERROR(SEARCH("【譲渡済】",BD1543)))</formula>
    </cfRule>
    <cfRule type="containsText" dxfId="625" priority="676" operator="containsText" text="【支払済】">
      <formula>NOT(ISERROR(SEARCH("【支払済】",BD1543)))</formula>
    </cfRule>
  </conditionalFormatting>
  <conditionalFormatting sqref="AH1543:AH1544 AE1543:AE1544">
    <cfRule type="cellIs" dxfId="624" priority="671" operator="equal">
      <formula>0</formula>
    </cfRule>
    <cfRule type="containsText" dxfId="623" priority="672" operator="containsText" text="””">
      <formula>NOT(ISERROR(SEARCH("""""",AE1543)))</formula>
    </cfRule>
    <cfRule type="cellIs" dxfId="622" priority="673" operator="lessThan">
      <formula>42583</formula>
    </cfRule>
  </conditionalFormatting>
  <conditionalFormatting sqref="BC1543:BC1544">
    <cfRule type="containsText" dxfId="621" priority="670" operator="containsText" text="賃借中">
      <formula>NOT(ISERROR(SEARCH("賃借中",BC1543)))</formula>
    </cfRule>
  </conditionalFormatting>
  <conditionalFormatting sqref="BC1543:BC1544">
    <cfRule type="cellIs" dxfId="620" priority="669" operator="equal">
      <formula>0</formula>
    </cfRule>
  </conditionalFormatting>
  <conditionalFormatting sqref="AM1545">
    <cfRule type="cellIs" dxfId="619" priority="661" operator="greaterThan">
      <formula>0</formula>
    </cfRule>
  </conditionalFormatting>
  <conditionalFormatting sqref="W1545:X1545">
    <cfRule type="cellIs" dxfId="618" priority="660" operator="lessThan">
      <formula>5000001</formula>
    </cfRule>
  </conditionalFormatting>
  <conditionalFormatting sqref="AN1545">
    <cfRule type="cellIs" dxfId="617" priority="659" operator="greaterThan">
      <formula>0</formula>
    </cfRule>
  </conditionalFormatting>
  <conditionalFormatting sqref="BD1545">
    <cfRule type="cellIs" dxfId="616" priority="643" operator="equal">
      <formula>0</formula>
    </cfRule>
    <cfRule type="containsText" dxfId="615" priority="656" operator="containsText" text="接続契約解除">
      <formula>NOT(ISERROR(SEARCH("接続契約解除",BD1545)))</formula>
    </cfRule>
    <cfRule type="containsText" dxfId="614" priority="657" operator="containsText" text="【譲渡済】">
      <formula>NOT(ISERROR(SEARCH("【譲渡済】",BD1545)))</formula>
    </cfRule>
    <cfRule type="containsText" dxfId="613" priority="658" operator="containsText" text="【支払済】">
      <formula>NOT(ISERROR(SEARCH("【支払済】",BD1545)))</formula>
    </cfRule>
  </conditionalFormatting>
  <conditionalFormatting sqref="AH1545 AE1545">
    <cfRule type="cellIs" dxfId="612" priority="653" operator="equal">
      <formula>0</formula>
    </cfRule>
    <cfRule type="containsText" dxfId="611" priority="654" operator="containsText" text="””">
      <formula>NOT(ISERROR(SEARCH("""""",AE1545)))</formula>
    </cfRule>
    <cfRule type="cellIs" dxfId="610" priority="655" operator="lessThan">
      <formula>42583</formula>
    </cfRule>
  </conditionalFormatting>
  <conditionalFormatting sqref="BC1545">
    <cfRule type="containsText" dxfId="609" priority="652" operator="containsText" text="保有中">
      <formula>NOT(ISERROR(SEARCH("保有中",BC1545)))</formula>
    </cfRule>
  </conditionalFormatting>
  <conditionalFormatting sqref="BC1545">
    <cfRule type="containsText" dxfId="608" priority="651" operator="containsText" text="賃借中">
      <formula>NOT(ISERROR(SEARCH("賃借中",BC1545)))</formula>
    </cfRule>
  </conditionalFormatting>
  <conditionalFormatting sqref="BC1545">
    <cfRule type="cellIs" dxfId="607" priority="650" operator="equal">
      <formula>0</formula>
    </cfRule>
  </conditionalFormatting>
  <conditionalFormatting sqref="AM1546:AM1547">
    <cfRule type="cellIs" dxfId="606" priority="642" operator="greaterThan">
      <formula>0</formula>
    </cfRule>
  </conditionalFormatting>
  <conditionalFormatting sqref="W1546:X1547">
    <cfRule type="cellIs" dxfId="605" priority="641" operator="lessThan">
      <formula>5000001</formula>
    </cfRule>
  </conditionalFormatting>
  <conditionalFormatting sqref="AN1546:AN1547">
    <cfRule type="cellIs" dxfId="604" priority="640" operator="greaterThan">
      <formula>0</formula>
    </cfRule>
  </conditionalFormatting>
  <conditionalFormatting sqref="BD1546:BD1547">
    <cfRule type="cellIs" dxfId="603" priority="628" operator="equal">
      <formula>0</formula>
    </cfRule>
    <cfRule type="containsText" dxfId="602" priority="637" operator="containsText" text="接続契約解除">
      <formula>NOT(ISERROR(SEARCH("接続契約解除",BD1546)))</formula>
    </cfRule>
    <cfRule type="containsText" dxfId="601" priority="638" operator="containsText" text="【譲渡済】">
      <formula>NOT(ISERROR(SEARCH("【譲渡済】",BD1546)))</formula>
    </cfRule>
    <cfRule type="containsText" dxfId="600" priority="639" operator="containsText" text="【支払済】">
      <formula>NOT(ISERROR(SEARCH("【支払済】",BD1546)))</formula>
    </cfRule>
  </conditionalFormatting>
  <conditionalFormatting sqref="AH1546:AH1547 AE1546:AE1547">
    <cfRule type="cellIs" dxfId="599" priority="634" operator="equal">
      <formula>0</formula>
    </cfRule>
    <cfRule type="containsText" dxfId="598" priority="635" operator="containsText" text="””">
      <formula>NOT(ISERROR(SEARCH("""""",AE1546)))</formula>
    </cfRule>
    <cfRule type="cellIs" dxfId="597" priority="636" operator="lessThan">
      <formula>42583</formula>
    </cfRule>
  </conditionalFormatting>
  <conditionalFormatting sqref="BC1546:BC1547">
    <cfRule type="containsText" dxfId="596" priority="633" operator="containsText" text="保有中">
      <formula>NOT(ISERROR(SEARCH("保有中",BC1546)))</formula>
    </cfRule>
  </conditionalFormatting>
  <conditionalFormatting sqref="BC1546:BC1547">
    <cfRule type="containsText" dxfId="595" priority="632" operator="containsText" text="賃借中">
      <formula>NOT(ISERROR(SEARCH("賃借中",BC1546)))</formula>
    </cfRule>
  </conditionalFormatting>
  <conditionalFormatting sqref="BC1546:BC1547">
    <cfRule type="cellIs" dxfId="594" priority="631" operator="equal">
      <formula>0</formula>
    </cfRule>
  </conditionalFormatting>
  <conditionalFormatting sqref="AM1548">
    <cfRule type="cellIs" dxfId="593" priority="623" operator="greaterThan">
      <formula>0</formula>
    </cfRule>
  </conditionalFormatting>
  <conditionalFormatting sqref="W1548:X1548">
    <cfRule type="cellIs" dxfId="592" priority="622" operator="lessThan">
      <formula>5000001</formula>
    </cfRule>
  </conditionalFormatting>
  <conditionalFormatting sqref="AN1548">
    <cfRule type="cellIs" dxfId="591" priority="621" operator="greaterThan">
      <formula>0</formula>
    </cfRule>
  </conditionalFormatting>
  <conditionalFormatting sqref="BD1548">
    <cfRule type="cellIs" dxfId="590" priority="609" operator="equal">
      <formula>0</formula>
    </cfRule>
    <cfRule type="containsText" dxfId="589" priority="618" operator="containsText" text="接続契約解除">
      <formula>NOT(ISERROR(SEARCH("接続契約解除",BD1548)))</formula>
    </cfRule>
    <cfRule type="containsText" dxfId="588" priority="619" operator="containsText" text="【譲渡済】">
      <formula>NOT(ISERROR(SEARCH("【譲渡済】",BD1548)))</formula>
    </cfRule>
    <cfRule type="containsText" dxfId="587" priority="620" operator="containsText" text="【支払済】">
      <formula>NOT(ISERROR(SEARCH("【支払済】",BD1548)))</formula>
    </cfRule>
  </conditionalFormatting>
  <conditionalFormatting sqref="AH1548 AE1548">
    <cfRule type="cellIs" dxfId="586" priority="615" operator="equal">
      <formula>0</formula>
    </cfRule>
    <cfRule type="containsText" dxfId="585" priority="616" operator="containsText" text="””">
      <formula>NOT(ISERROR(SEARCH("""""",AE1548)))</formula>
    </cfRule>
    <cfRule type="cellIs" dxfId="584" priority="617" operator="lessThan">
      <formula>42583</formula>
    </cfRule>
  </conditionalFormatting>
  <conditionalFormatting sqref="BC1548">
    <cfRule type="containsText" dxfId="583" priority="614" operator="containsText" text="保有中">
      <formula>NOT(ISERROR(SEARCH("保有中",BC1548)))</formula>
    </cfRule>
  </conditionalFormatting>
  <conditionalFormatting sqref="BC1548">
    <cfRule type="containsText" dxfId="582" priority="613" operator="containsText" text="賃借中">
      <formula>NOT(ISERROR(SEARCH("賃借中",BC1548)))</formula>
    </cfRule>
  </conditionalFormatting>
  <conditionalFormatting sqref="BC1548">
    <cfRule type="cellIs" dxfId="581" priority="612" operator="equal">
      <formula>0</formula>
    </cfRule>
  </conditionalFormatting>
  <conditionalFormatting sqref="AM1549:AM1551">
    <cfRule type="cellIs" dxfId="580" priority="604" operator="greaterThan">
      <formula>0</formula>
    </cfRule>
  </conditionalFormatting>
  <conditionalFormatting sqref="W1549:X1551">
    <cfRule type="cellIs" dxfId="579" priority="603" operator="lessThan">
      <formula>5000001</formula>
    </cfRule>
  </conditionalFormatting>
  <conditionalFormatting sqref="BC1549:BC1551">
    <cfRule type="containsText" dxfId="578" priority="602" operator="containsText" text="保有中">
      <formula>NOT(ISERROR(SEARCH("保有中",BC1549)))</formula>
    </cfRule>
  </conditionalFormatting>
  <conditionalFormatting sqref="AN1549:AN1551">
    <cfRule type="cellIs" dxfId="577" priority="601" operator="greaterThan">
      <formula>0</formula>
    </cfRule>
  </conditionalFormatting>
  <conditionalFormatting sqref="BD1549:BD1551">
    <cfRule type="cellIs" dxfId="576" priority="586" operator="equal">
      <formula>0</formula>
    </cfRule>
    <cfRule type="containsText" dxfId="575" priority="598" operator="containsText" text="接続契約解除">
      <formula>NOT(ISERROR(SEARCH("接続契約解除",BD1549)))</formula>
    </cfRule>
    <cfRule type="containsText" dxfId="574" priority="599" operator="containsText" text="【譲渡済】">
      <formula>NOT(ISERROR(SEARCH("【譲渡済】",BD1549)))</formula>
    </cfRule>
    <cfRule type="containsText" dxfId="573" priority="600" operator="containsText" text="【支払済】">
      <formula>NOT(ISERROR(SEARCH("【支払済】",BD1549)))</formula>
    </cfRule>
  </conditionalFormatting>
  <conditionalFormatting sqref="AE1549:AE1551 AH1549:AH1551">
    <cfRule type="cellIs" dxfId="572" priority="595" operator="equal">
      <formula>0</formula>
    </cfRule>
    <cfRule type="containsText" dxfId="571" priority="596" operator="containsText" text="””">
      <formula>NOT(ISERROR(SEARCH("""""",AE1549)))</formula>
    </cfRule>
    <cfRule type="cellIs" dxfId="570" priority="597" operator="lessThan">
      <formula>42583</formula>
    </cfRule>
  </conditionalFormatting>
  <conditionalFormatting sqref="BC1549:BC1551">
    <cfRule type="containsText" dxfId="569" priority="594" operator="containsText" text="賃借中">
      <formula>NOT(ISERROR(SEARCH("賃借中",BC1549)))</formula>
    </cfRule>
  </conditionalFormatting>
  <conditionalFormatting sqref="BC1549:BC1551">
    <cfRule type="cellIs" dxfId="568" priority="593" operator="equal">
      <formula>0</formula>
    </cfRule>
  </conditionalFormatting>
  <conditionalFormatting sqref="AM1552">
    <cfRule type="cellIs" dxfId="567" priority="585" operator="greaterThan">
      <formula>0</formula>
    </cfRule>
  </conditionalFormatting>
  <conditionalFormatting sqref="W1552:X1552">
    <cfRule type="cellIs" dxfId="566" priority="584" operator="lessThan">
      <formula>5000001</formula>
    </cfRule>
  </conditionalFormatting>
  <conditionalFormatting sqref="BC1552">
    <cfRule type="containsText" dxfId="565" priority="583" operator="containsText" text="保有中">
      <formula>NOT(ISERROR(SEARCH("保有中",BC1552)))</formula>
    </cfRule>
  </conditionalFormatting>
  <conditionalFormatting sqref="AN1552">
    <cfRule type="cellIs" dxfId="564" priority="582" operator="greaterThan">
      <formula>0</formula>
    </cfRule>
  </conditionalFormatting>
  <conditionalFormatting sqref="BD1552">
    <cfRule type="cellIs" dxfId="563" priority="567" operator="equal">
      <formula>0</formula>
    </cfRule>
    <cfRule type="containsText" dxfId="562" priority="579" operator="containsText" text="接続契約解除">
      <formula>NOT(ISERROR(SEARCH("接続契約解除",BD1552)))</formula>
    </cfRule>
    <cfRule type="containsText" dxfId="561" priority="580" operator="containsText" text="【譲渡済】">
      <formula>NOT(ISERROR(SEARCH("【譲渡済】",BD1552)))</formula>
    </cfRule>
    <cfRule type="containsText" dxfId="560" priority="581" operator="containsText" text="【支払済】">
      <formula>NOT(ISERROR(SEARCH("【支払済】",BD1552)))</formula>
    </cfRule>
  </conditionalFormatting>
  <conditionalFormatting sqref="AE1552 AH1552">
    <cfRule type="cellIs" dxfId="559" priority="576" operator="equal">
      <formula>0</formula>
    </cfRule>
    <cfRule type="containsText" dxfId="558" priority="577" operator="containsText" text="””">
      <formula>NOT(ISERROR(SEARCH("""""",AE1552)))</formula>
    </cfRule>
    <cfRule type="cellIs" dxfId="557" priority="578" operator="lessThan">
      <formula>42583</formula>
    </cfRule>
  </conditionalFormatting>
  <conditionalFormatting sqref="BC1552">
    <cfRule type="containsText" dxfId="556" priority="575" operator="containsText" text="賃借中">
      <formula>NOT(ISERROR(SEARCH("賃借中",BC1552)))</formula>
    </cfRule>
  </conditionalFormatting>
  <conditionalFormatting sqref="BC1552">
    <cfRule type="cellIs" dxfId="555" priority="574" operator="equal">
      <formula>0</formula>
    </cfRule>
  </conditionalFormatting>
  <conditionalFormatting sqref="AM1553">
    <cfRule type="cellIs" dxfId="554" priority="566" operator="greaterThan">
      <formula>0</formula>
    </cfRule>
  </conditionalFormatting>
  <conditionalFormatting sqref="W1553:X1553">
    <cfRule type="cellIs" dxfId="553" priority="565" operator="lessThan">
      <formula>5000001</formula>
    </cfRule>
  </conditionalFormatting>
  <conditionalFormatting sqref="AN1553">
    <cfRule type="cellIs" dxfId="552" priority="564" operator="greaterThan">
      <formula>0</formula>
    </cfRule>
  </conditionalFormatting>
  <conditionalFormatting sqref="BD1553">
    <cfRule type="cellIs" dxfId="551" priority="552" operator="equal">
      <formula>0</formula>
    </cfRule>
    <cfRule type="containsText" dxfId="550" priority="561" operator="containsText" text="接続契約解除">
      <formula>NOT(ISERROR(SEARCH("接続契約解除",BD1553)))</formula>
    </cfRule>
    <cfRule type="containsText" dxfId="549" priority="562" operator="containsText" text="【譲渡済】">
      <formula>NOT(ISERROR(SEARCH("【譲渡済】",BD1553)))</formula>
    </cfRule>
    <cfRule type="containsText" dxfId="548" priority="563" operator="containsText" text="【支払済】">
      <formula>NOT(ISERROR(SEARCH("【支払済】",BD1553)))</formula>
    </cfRule>
  </conditionalFormatting>
  <conditionalFormatting sqref="AE1553 AH1553">
    <cfRule type="cellIs" dxfId="547" priority="558" operator="equal">
      <formula>0</formula>
    </cfRule>
    <cfRule type="containsText" dxfId="546" priority="559" operator="containsText" text="””">
      <formula>NOT(ISERROR(SEARCH("""""",AE1553)))</formula>
    </cfRule>
    <cfRule type="cellIs" dxfId="545" priority="560" operator="lessThan">
      <formula>42583</formula>
    </cfRule>
  </conditionalFormatting>
  <conditionalFormatting sqref="BC1553">
    <cfRule type="containsText" dxfId="544" priority="557" operator="containsText" text="保有中">
      <formula>NOT(ISERROR(SEARCH("保有中",BC1553)))</formula>
    </cfRule>
  </conditionalFormatting>
  <conditionalFormatting sqref="BC1553">
    <cfRule type="containsText" dxfId="543" priority="556" operator="containsText" text="賃借中">
      <formula>NOT(ISERROR(SEARCH("賃借中",BC1553)))</formula>
    </cfRule>
  </conditionalFormatting>
  <conditionalFormatting sqref="BC1553">
    <cfRule type="cellIs" dxfId="542" priority="555" operator="equal">
      <formula>0</formula>
    </cfRule>
  </conditionalFormatting>
  <conditionalFormatting sqref="X1555">
    <cfRule type="cellIs" dxfId="541" priority="547" operator="lessThan">
      <formula>5000001</formula>
    </cfRule>
  </conditionalFormatting>
  <conditionalFormatting sqref="AM1555">
    <cfRule type="cellIs" dxfId="540" priority="546" operator="greaterThan">
      <formula>0</formula>
    </cfRule>
  </conditionalFormatting>
  <conditionalFormatting sqref="W1555">
    <cfRule type="cellIs" dxfId="539" priority="545" operator="lessThan">
      <formula>5000001</formula>
    </cfRule>
  </conditionalFormatting>
  <conditionalFormatting sqref="AN1555">
    <cfRule type="cellIs" dxfId="538" priority="544" operator="greaterThan">
      <formula>0</formula>
    </cfRule>
  </conditionalFormatting>
  <conditionalFormatting sqref="BD1555">
    <cfRule type="cellIs" dxfId="537" priority="528" operator="equal">
      <formula>0</formula>
    </cfRule>
    <cfRule type="containsText" dxfId="536" priority="541" operator="containsText" text="接続契約解除">
      <formula>NOT(ISERROR(SEARCH("接続契約解除",BD1555)))</formula>
    </cfRule>
    <cfRule type="containsText" dxfId="535" priority="542" operator="containsText" text="【譲渡済】">
      <formula>NOT(ISERROR(SEARCH("【譲渡済】",BD1555)))</formula>
    </cfRule>
    <cfRule type="containsText" dxfId="534" priority="543" operator="containsText" text="【支払済】">
      <formula>NOT(ISERROR(SEARCH("【支払済】",BD1555)))</formula>
    </cfRule>
  </conditionalFormatting>
  <conditionalFormatting sqref="AE1555 AH1555">
    <cfRule type="cellIs" dxfId="533" priority="538" operator="equal">
      <formula>0</formula>
    </cfRule>
    <cfRule type="containsText" dxfId="532" priority="539" operator="containsText" text="””">
      <formula>NOT(ISERROR(SEARCH("""""",AE1555)))</formula>
    </cfRule>
    <cfRule type="cellIs" dxfId="531" priority="540" operator="lessThan">
      <formula>42583</formula>
    </cfRule>
  </conditionalFormatting>
  <conditionalFormatting sqref="BC1555">
    <cfRule type="containsText" dxfId="530" priority="537" operator="containsText" text="保有中">
      <formula>NOT(ISERROR(SEARCH("保有中",BC1555)))</formula>
    </cfRule>
  </conditionalFormatting>
  <conditionalFormatting sqref="BC1555">
    <cfRule type="containsText" dxfId="529" priority="536" operator="containsText" text="賃借中">
      <formula>NOT(ISERROR(SEARCH("賃借中",BC1555)))</formula>
    </cfRule>
  </conditionalFormatting>
  <conditionalFormatting sqref="BC1555">
    <cfRule type="cellIs" dxfId="528" priority="535" operator="equal">
      <formula>0</formula>
    </cfRule>
  </conditionalFormatting>
  <conditionalFormatting sqref="AM1554">
    <cfRule type="cellIs" dxfId="527" priority="527" operator="greaterThan">
      <formula>0</formula>
    </cfRule>
  </conditionalFormatting>
  <conditionalFormatting sqref="W1554:X1554">
    <cfRule type="cellIs" dxfId="526" priority="526" operator="lessThan">
      <formula>5000001</formula>
    </cfRule>
  </conditionalFormatting>
  <conditionalFormatting sqref="AN1554">
    <cfRule type="cellIs" dxfId="525" priority="525" operator="greaterThan">
      <formula>0</formula>
    </cfRule>
  </conditionalFormatting>
  <conditionalFormatting sqref="BD1554">
    <cfRule type="cellIs" dxfId="524" priority="513" operator="equal">
      <formula>0</formula>
    </cfRule>
    <cfRule type="containsText" dxfId="523" priority="522" operator="containsText" text="接続契約解除">
      <formula>NOT(ISERROR(SEARCH("接続契約解除",BD1554)))</formula>
    </cfRule>
    <cfRule type="containsText" dxfId="522" priority="523" operator="containsText" text="【譲渡済】">
      <formula>NOT(ISERROR(SEARCH("【譲渡済】",BD1554)))</formula>
    </cfRule>
    <cfRule type="containsText" dxfId="521" priority="524" operator="containsText" text="【支払済】">
      <formula>NOT(ISERROR(SEARCH("【支払済】",BD1554)))</formula>
    </cfRule>
  </conditionalFormatting>
  <conditionalFormatting sqref="AE1554 AH1554">
    <cfRule type="cellIs" dxfId="520" priority="519" operator="equal">
      <formula>0</formula>
    </cfRule>
    <cfRule type="containsText" dxfId="519" priority="520" operator="containsText" text="””">
      <formula>NOT(ISERROR(SEARCH("""""",AE1554)))</formula>
    </cfRule>
    <cfRule type="cellIs" dxfId="518" priority="521" operator="lessThan">
      <formula>42583</formula>
    </cfRule>
  </conditionalFormatting>
  <conditionalFormatting sqref="BC1554">
    <cfRule type="containsText" dxfId="517" priority="518" operator="containsText" text="保有中">
      <formula>NOT(ISERROR(SEARCH("保有中",BC1554)))</formula>
    </cfRule>
  </conditionalFormatting>
  <conditionalFormatting sqref="BC1554">
    <cfRule type="containsText" dxfId="516" priority="517" operator="containsText" text="賃借中">
      <formula>NOT(ISERROR(SEARCH("賃借中",BC1554)))</formula>
    </cfRule>
  </conditionalFormatting>
  <conditionalFormatting sqref="BC1554">
    <cfRule type="cellIs" dxfId="515" priority="516" operator="equal">
      <formula>0</formula>
    </cfRule>
  </conditionalFormatting>
  <conditionalFormatting sqref="X1556">
    <cfRule type="cellIs" dxfId="514" priority="508" operator="lessThan">
      <formula>5000001</formula>
    </cfRule>
  </conditionalFormatting>
  <conditionalFormatting sqref="AM1556">
    <cfRule type="cellIs" dxfId="513" priority="507" operator="greaterThan">
      <formula>0</formula>
    </cfRule>
  </conditionalFormatting>
  <conditionalFormatting sqref="W1556">
    <cfRule type="cellIs" dxfId="512" priority="506" operator="lessThan">
      <formula>5000001</formula>
    </cfRule>
  </conditionalFormatting>
  <conditionalFormatting sqref="AN1556">
    <cfRule type="cellIs" dxfId="511" priority="505" operator="greaterThan">
      <formula>0</formula>
    </cfRule>
  </conditionalFormatting>
  <conditionalFormatting sqref="BD1556">
    <cfRule type="cellIs" dxfId="510" priority="489" operator="equal">
      <formula>0</formula>
    </cfRule>
    <cfRule type="containsText" dxfId="509" priority="502" operator="containsText" text="接続契約解除">
      <formula>NOT(ISERROR(SEARCH("接続契約解除",BD1556)))</formula>
    </cfRule>
    <cfRule type="containsText" dxfId="508" priority="503" operator="containsText" text="【譲渡済】">
      <formula>NOT(ISERROR(SEARCH("【譲渡済】",BD1556)))</formula>
    </cfRule>
    <cfRule type="containsText" dxfId="507" priority="504" operator="containsText" text="【支払済】">
      <formula>NOT(ISERROR(SEARCH("【支払済】",BD1556)))</formula>
    </cfRule>
  </conditionalFormatting>
  <conditionalFormatting sqref="AE1556 AH1556">
    <cfRule type="cellIs" dxfId="506" priority="499" operator="equal">
      <formula>0</formula>
    </cfRule>
    <cfRule type="containsText" dxfId="505" priority="500" operator="containsText" text="””">
      <formula>NOT(ISERROR(SEARCH("""""",AE1556)))</formula>
    </cfRule>
    <cfRule type="cellIs" dxfId="504" priority="501" operator="lessThan">
      <formula>42583</formula>
    </cfRule>
  </conditionalFormatting>
  <conditionalFormatting sqref="BC1556">
    <cfRule type="containsText" dxfId="503" priority="498" operator="containsText" text="保有中">
      <formula>NOT(ISERROR(SEARCH("保有中",BC1556)))</formula>
    </cfRule>
  </conditionalFormatting>
  <conditionalFormatting sqref="BC1556">
    <cfRule type="containsText" dxfId="502" priority="497" operator="containsText" text="賃借中">
      <formula>NOT(ISERROR(SEARCH("賃借中",BC1556)))</formula>
    </cfRule>
  </conditionalFormatting>
  <conditionalFormatting sqref="BC1556">
    <cfRule type="cellIs" dxfId="501" priority="496" operator="equal">
      <formula>0</formula>
    </cfRule>
  </conditionalFormatting>
  <conditionalFormatting sqref="AM1557:AM1558">
    <cfRule type="cellIs" dxfId="500" priority="488" operator="greaterThan">
      <formula>0</formula>
    </cfRule>
  </conditionalFormatting>
  <conditionalFormatting sqref="W1557:W1558">
    <cfRule type="cellIs" dxfId="499" priority="487" operator="lessThan">
      <formula>5000001</formula>
    </cfRule>
  </conditionalFormatting>
  <conditionalFormatting sqref="AN1557:AN1558">
    <cfRule type="cellIs" dxfId="498" priority="486" operator="greaterThan">
      <formula>0</formula>
    </cfRule>
  </conditionalFormatting>
  <conditionalFormatting sqref="BD1557:BD1558">
    <cfRule type="cellIs" dxfId="497" priority="470" operator="equal">
      <formula>0</formula>
    </cfRule>
    <cfRule type="containsText" dxfId="496" priority="483" operator="containsText" text="接続契約解除">
      <formula>NOT(ISERROR(SEARCH("接続契約解除",BD1557)))</formula>
    </cfRule>
    <cfRule type="containsText" dxfId="495" priority="484" operator="containsText" text="【譲渡済】">
      <formula>NOT(ISERROR(SEARCH("【譲渡済】",BD1557)))</formula>
    </cfRule>
    <cfRule type="containsText" dxfId="494" priority="485" operator="containsText" text="【支払済】">
      <formula>NOT(ISERROR(SEARCH("【支払済】",BD1557)))</formula>
    </cfRule>
  </conditionalFormatting>
  <conditionalFormatting sqref="AH1557:AH1558 AE1557:AE1558">
    <cfRule type="cellIs" dxfId="493" priority="480" operator="equal">
      <formula>0</formula>
    </cfRule>
    <cfRule type="containsText" dxfId="492" priority="481" operator="containsText" text="””">
      <formula>NOT(ISERROR(SEARCH("""""",AE1557)))</formula>
    </cfRule>
    <cfRule type="cellIs" dxfId="491" priority="482" operator="lessThan">
      <formula>42583</formula>
    </cfRule>
  </conditionalFormatting>
  <conditionalFormatting sqref="BC1557:BC1558">
    <cfRule type="containsText" dxfId="490" priority="479" operator="containsText" text="保有中">
      <formula>NOT(ISERROR(SEARCH("保有中",BC1557)))</formula>
    </cfRule>
  </conditionalFormatting>
  <conditionalFormatting sqref="BC1557:BC1558">
    <cfRule type="containsText" dxfId="489" priority="478" operator="containsText" text="賃借中">
      <formula>NOT(ISERROR(SEARCH("賃借中",BC1557)))</formula>
    </cfRule>
  </conditionalFormatting>
  <conditionalFormatting sqref="BC1557:BC1558">
    <cfRule type="cellIs" dxfId="488" priority="477" operator="equal">
      <formula>0</formula>
    </cfRule>
  </conditionalFormatting>
  <conditionalFormatting sqref="X1557:X1558">
    <cfRule type="cellIs" dxfId="487" priority="469" operator="lessThan">
      <formula>5000001</formula>
    </cfRule>
  </conditionalFormatting>
  <conditionalFormatting sqref="AM1559">
    <cfRule type="cellIs" dxfId="486" priority="468" operator="greaterThan">
      <formula>0</formula>
    </cfRule>
  </conditionalFormatting>
  <conditionalFormatting sqref="W1559">
    <cfRule type="cellIs" dxfId="485" priority="467" operator="lessThan">
      <formula>5000001</formula>
    </cfRule>
  </conditionalFormatting>
  <conditionalFormatting sqref="AN1559">
    <cfRule type="cellIs" dxfId="484" priority="466" operator="greaterThan">
      <formula>0</formula>
    </cfRule>
  </conditionalFormatting>
  <conditionalFormatting sqref="BD1559">
    <cfRule type="cellIs" dxfId="483" priority="450" operator="equal">
      <formula>0</formula>
    </cfRule>
    <cfRule type="containsText" dxfId="482" priority="463" operator="containsText" text="接続契約解除">
      <formula>NOT(ISERROR(SEARCH("接続契約解除",BD1559)))</formula>
    </cfRule>
    <cfRule type="containsText" dxfId="481" priority="464" operator="containsText" text="【譲渡済】">
      <formula>NOT(ISERROR(SEARCH("【譲渡済】",BD1559)))</formula>
    </cfRule>
    <cfRule type="containsText" dxfId="480" priority="465" operator="containsText" text="【支払済】">
      <formula>NOT(ISERROR(SEARCH("【支払済】",BD1559)))</formula>
    </cfRule>
  </conditionalFormatting>
  <conditionalFormatting sqref="AH1559 AE1559">
    <cfRule type="cellIs" dxfId="479" priority="460" operator="equal">
      <formula>0</formula>
    </cfRule>
    <cfRule type="containsText" dxfId="478" priority="461" operator="containsText" text="””">
      <formula>NOT(ISERROR(SEARCH("""""",AE1559)))</formula>
    </cfRule>
    <cfRule type="cellIs" dxfId="477" priority="462" operator="lessThan">
      <formula>42583</formula>
    </cfRule>
  </conditionalFormatting>
  <conditionalFormatting sqref="BC1559">
    <cfRule type="containsText" dxfId="476" priority="459" operator="containsText" text="保有中">
      <formula>NOT(ISERROR(SEARCH("保有中",BC1559)))</formula>
    </cfRule>
  </conditionalFormatting>
  <conditionalFormatting sqref="BC1559">
    <cfRule type="containsText" dxfId="475" priority="458" operator="containsText" text="賃借中">
      <formula>NOT(ISERROR(SEARCH("賃借中",BC1559)))</formula>
    </cfRule>
  </conditionalFormatting>
  <conditionalFormatting sqref="BC1559">
    <cfRule type="cellIs" dxfId="474" priority="457" operator="equal">
      <formula>0</formula>
    </cfRule>
  </conditionalFormatting>
  <conditionalFormatting sqref="X1559">
    <cfRule type="cellIs" dxfId="473" priority="449" operator="lessThan">
      <formula>5000001</formula>
    </cfRule>
  </conditionalFormatting>
  <conditionalFormatting sqref="AM1561">
    <cfRule type="cellIs" dxfId="472" priority="448" operator="greaterThan">
      <formula>0</formula>
    </cfRule>
  </conditionalFormatting>
  <conditionalFormatting sqref="W1561">
    <cfRule type="cellIs" dxfId="471" priority="447" operator="lessThan">
      <formula>5000001</formula>
    </cfRule>
  </conditionalFormatting>
  <conditionalFormatting sqref="AN1561">
    <cfRule type="cellIs" dxfId="470" priority="446" operator="greaterThan">
      <formula>0</formula>
    </cfRule>
  </conditionalFormatting>
  <conditionalFormatting sqref="BD1561">
    <cfRule type="cellIs" dxfId="469" priority="430" operator="equal">
      <formula>0</formula>
    </cfRule>
    <cfRule type="containsText" dxfId="468" priority="443" operator="containsText" text="接続契約解除">
      <formula>NOT(ISERROR(SEARCH("接続契約解除",BD1561)))</formula>
    </cfRule>
    <cfRule type="containsText" dxfId="467" priority="444" operator="containsText" text="【譲渡済】">
      <formula>NOT(ISERROR(SEARCH("【譲渡済】",BD1561)))</formula>
    </cfRule>
    <cfRule type="containsText" dxfId="466" priority="445" operator="containsText" text="【支払済】">
      <formula>NOT(ISERROR(SEARCH("【支払済】",BD1561)))</formula>
    </cfRule>
  </conditionalFormatting>
  <conditionalFormatting sqref="AH1561 AE1561">
    <cfRule type="cellIs" dxfId="465" priority="440" operator="equal">
      <formula>0</formula>
    </cfRule>
    <cfRule type="containsText" dxfId="464" priority="441" operator="containsText" text="””">
      <formula>NOT(ISERROR(SEARCH("""""",AE1561)))</formula>
    </cfRule>
    <cfRule type="cellIs" dxfId="463" priority="442" operator="lessThan">
      <formula>42583</formula>
    </cfRule>
  </conditionalFormatting>
  <conditionalFormatting sqref="BC1561">
    <cfRule type="containsText" dxfId="462" priority="439" operator="containsText" text="保有中">
      <formula>NOT(ISERROR(SEARCH("保有中",BC1561)))</formula>
    </cfRule>
  </conditionalFormatting>
  <conditionalFormatting sqref="BC1561">
    <cfRule type="containsText" dxfId="461" priority="438" operator="containsText" text="賃借中">
      <formula>NOT(ISERROR(SEARCH("賃借中",BC1561)))</formula>
    </cfRule>
  </conditionalFormatting>
  <conditionalFormatting sqref="BC1561">
    <cfRule type="cellIs" dxfId="460" priority="437" operator="equal">
      <formula>0</formula>
    </cfRule>
  </conditionalFormatting>
  <conditionalFormatting sqref="X1561">
    <cfRule type="cellIs" dxfId="459" priority="429" operator="lessThan">
      <formula>5000001</formula>
    </cfRule>
  </conditionalFormatting>
  <conditionalFormatting sqref="AM1560">
    <cfRule type="cellIs" dxfId="458" priority="428" operator="greaterThan">
      <formula>0</formula>
    </cfRule>
  </conditionalFormatting>
  <conditionalFormatting sqref="W1560">
    <cfRule type="cellIs" dxfId="457" priority="427" operator="lessThan">
      <formula>5000001</formula>
    </cfRule>
  </conditionalFormatting>
  <conditionalFormatting sqref="AN1560">
    <cfRule type="cellIs" dxfId="456" priority="426" operator="greaterThan">
      <formula>0</formula>
    </cfRule>
  </conditionalFormatting>
  <conditionalFormatting sqref="BD1560">
    <cfRule type="cellIs" dxfId="455" priority="410" operator="equal">
      <formula>0</formula>
    </cfRule>
    <cfRule type="containsText" dxfId="454" priority="423" operator="containsText" text="接続契約解除">
      <formula>NOT(ISERROR(SEARCH("接続契約解除",BD1560)))</formula>
    </cfRule>
    <cfRule type="containsText" dxfId="453" priority="424" operator="containsText" text="【譲渡済】">
      <formula>NOT(ISERROR(SEARCH("【譲渡済】",BD1560)))</formula>
    </cfRule>
    <cfRule type="containsText" dxfId="452" priority="425" operator="containsText" text="【支払済】">
      <formula>NOT(ISERROR(SEARCH("【支払済】",BD1560)))</formula>
    </cfRule>
  </conditionalFormatting>
  <conditionalFormatting sqref="AH1560 AE1560">
    <cfRule type="cellIs" dxfId="451" priority="420" operator="equal">
      <formula>0</formula>
    </cfRule>
    <cfRule type="containsText" dxfId="450" priority="421" operator="containsText" text="””">
      <formula>NOT(ISERROR(SEARCH("""""",AE1560)))</formula>
    </cfRule>
    <cfRule type="cellIs" dxfId="449" priority="422" operator="lessThan">
      <formula>42583</formula>
    </cfRule>
  </conditionalFormatting>
  <conditionalFormatting sqref="BC1560">
    <cfRule type="containsText" dxfId="448" priority="419" operator="containsText" text="保有中">
      <formula>NOT(ISERROR(SEARCH("保有中",BC1560)))</formula>
    </cfRule>
  </conditionalFormatting>
  <conditionalFormatting sqref="BC1560">
    <cfRule type="containsText" dxfId="447" priority="418" operator="containsText" text="賃借中">
      <formula>NOT(ISERROR(SEARCH("賃借中",BC1560)))</formula>
    </cfRule>
  </conditionalFormatting>
  <conditionalFormatting sqref="BC1560">
    <cfRule type="cellIs" dxfId="446" priority="417" operator="equal">
      <formula>0</formula>
    </cfRule>
  </conditionalFormatting>
  <conditionalFormatting sqref="X1560">
    <cfRule type="cellIs" dxfId="445" priority="409" operator="lessThan">
      <formula>5000001</formula>
    </cfRule>
  </conditionalFormatting>
  <conditionalFormatting sqref="AM1563">
    <cfRule type="cellIs" dxfId="444" priority="408" operator="greaterThan">
      <formula>0</formula>
    </cfRule>
  </conditionalFormatting>
  <conditionalFormatting sqref="AM1563">
    <cfRule type="cellIs" dxfId="443" priority="407" operator="greaterThan">
      <formula>0</formula>
    </cfRule>
  </conditionalFormatting>
  <conditionalFormatting sqref="W1563:X1563">
    <cfRule type="cellIs" dxfId="442" priority="406" operator="lessThan">
      <formula>5000001</formula>
    </cfRule>
  </conditionalFormatting>
  <conditionalFormatting sqref="AN1563">
    <cfRule type="cellIs" dxfId="441" priority="405" operator="greaterThan">
      <formula>0</formula>
    </cfRule>
  </conditionalFormatting>
  <conditionalFormatting sqref="BD1563">
    <cfRule type="cellIs" dxfId="440" priority="389" operator="equal">
      <formula>0</formula>
    </cfRule>
    <cfRule type="containsText" dxfId="439" priority="402" operator="containsText" text="接続契約解除">
      <formula>NOT(ISERROR(SEARCH("接続契約解除",BD1563)))</formula>
    </cfRule>
    <cfRule type="containsText" dxfId="438" priority="403" operator="containsText" text="【譲渡済】">
      <formula>NOT(ISERROR(SEARCH("【譲渡済】",BD1563)))</formula>
    </cfRule>
    <cfRule type="containsText" dxfId="437" priority="404" operator="containsText" text="【支払済】">
      <formula>NOT(ISERROR(SEARCH("【支払済】",BD1563)))</formula>
    </cfRule>
  </conditionalFormatting>
  <conditionalFormatting sqref="AH1563 AE1563">
    <cfRule type="cellIs" dxfId="436" priority="399" operator="equal">
      <formula>0</formula>
    </cfRule>
    <cfRule type="containsText" dxfId="435" priority="400" operator="containsText" text="””">
      <formula>NOT(ISERROR(SEARCH("""""",AE1563)))</formula>
    </cfRule>
    <cfRule type="cellIs" dxfId="434" priority="401" operator="lessThan">
      <formula>42583</formula>
    </cfRule>
  </conditionalFormatting>
  <conditionalFormatting sqref="BC1563">
    <cfRule type="containsText" dxfId="433" priority="398" operator="containsText" text="保有中">
      <formula>NOT(ISERROR(SEARCH("保有中",BC1563)))</formula>
    </cfRule>
  </conditionalFormatting>
  <conditionalFormatting sqref="BC1563">
    <cfRule type="containsText" dxfId="432" priority="397" operator="containsText" text="賃借中">
      <formula>NOT(ISERROR(SEARCH("賃借中",BC1563)))</formula>
    </cfRule>
  </conditionalFormatting>
  <conditionalFormatting sqref="BC1563">
    <cfRule type="cellIs" dxfId="431" priority="396" operator="equal">
      <formula>0</formula>
    </cfRule>
  </conditionalFormatting>
  <conditionalFormatting sqref="AM1564">
    <cfRule type="cellIs" dxfId="430" priority="388" operator="greaterThan">
      <formula>0</formula>
    </cfRule>
  </conditionalFormatting>
  <conditionalFormatting sqref="AM1564">
    <cfRule type="cellIs" dxfId="429" priority="387" operator="greaterThan">
      <formula>0</formula>
    </cfRule>
  </conditionalFormatting>
  <conditionalFormatting sqref="W1564:X1564">
    <cfRule type="cellIs" dxfId="428" priority="386" operator="lessThan">
      <formula>5000001</formula>
    </cfRule>
  </conditionalFormatting>
  <conditionalFormatting sqref="AN1564">
    <cfRule type="cellIs" dxfId="427" priority="385" operator="greaterThan">
      <formula>0</formula>
    </cfRule>
  </conditionalFormatting>
  <conditionalFormatting sqref="BD1564">
    <cfRule type="cellIs" dxfId="426" priority="369" operator="equal">
      <formula>0</formula>
    </cfRule>
    <cfRule type="containsText" dxfId="425" priority="382" operator="containsText" text="接続契約解除">
      <formula>NOT(ISERROR(SEARCH("接続契約解除",BD1564)))</formula>
    </cfRule>
    <cfRule type="containsText" dxfId="424" priority="383" operator="containsText" text="【譲渡済】">
      <formula>NOT(ISERROR(SEARCH("【譲渡済】",BD1564)))</formula>
    </cfRule>
    <cfRule type="containsText" dxfId="423" priority="384" operator="containsText" text="【支払済】">
      <formula>NOT(ISERROR(SEARCH("【支払済】",BD1564)))</formula>
    </cfRule>
  </conditionalFormatting>
  <conditionalFormatting sqref="AH1564 AE1564">
    <cfRule type="cellIs" dxfId="422" priority="379" operator="equal">
      <formula>0</formula>
    </cfRule>
    <cfRule type="containsText" dxfId="421" priority="380" operator="containsText" text="””">
      <formula>NOT(ISERROR(SEARCH("""""",AE1564)))</formula>
    </cfRule>
    <cfRule type="cellIs" dxfId="420" priority="381" operator="lessThan">
      <formula>42583</formula>
    </cfRule>
  </conditionalFormatting>
  <conditionalFormatting sqref="BC1564">
    <cfRule type="containsText" dxfId="419" priority="378" operator="containsText" text="保有中">
      <formula>NOT(ISERROR(SEARCH("保有中",BC1564)))</formula>
    </cfRule>
  </conditionalFormatting>
  <conditionalFormatting sqref="BC1564">
    <cfRule type="containsText" dxfId="418" priority="377" operator="containsText" text="賃借中">
      <formula>NOT(ISERROR(SEARCH("賃借中",BC1564)))</formula>
    </cfRule>
  </conditionalFormatting>
  <conditionalFormatting sqref="BC1564">
    <cfRule type="cellIs" dxfId="417" priority="376" operator="equal">
      <formula>0</formula>
    </cfRule>
  </conditionalFormatting>
  <conditionalFormatting sqref="AM1565">
    <cfRule type="cellIs" dxfId="416" priority="368" operator="greaterThan">
      <formula>0</formula>
    </cfRule>
  </conditionalFormatting>
  <conditionalFormatting sqref="AM1565">
    <cfRule type="cellIs" dxfId="415" priority="367" operator="greaterThan">
      <formula>0</formula>
    </cfRule>
  </conditionalFormatting>
  <conditionalFormatting sqref="W1565:X1565">
    <cfRule type="cellIs" dxfId="414" priority="366" operator="lessThan">
      <formula>5000001</formula>
    </cfRule>
  </conditionalFormatting>
  <conditionalFormatting sqref="AN1565">
    <cfRule type="cellIs" dxfId="413" priority="365" operator="greaterThan">
      <formula>0</formula>
    </cfRule>
  </conditionalFormatting>
  <conditionalFormatting sqref="BD1565">
    <cfRule type="cellIs" dxfId="412" priority="349" operator="equal">
      <formula>0</formula>
    </cfRule>
    <cfRule type="containsText" dxfId="411" priority="362" operator="containsText" text="接続契約解除">
      <formula>NOT(ISERROR(SEARCH("接続契約解除",BD1565)))</formula>
    </cfRule>
    <cfRule type="containsText" dxfId="410" priority="363" operator="containsText" text="【譲渡済】">
      <formula>NOT(ISERROR(SEARCH("【譲渡済】",BD1565)))</formula>
    </cfRule>
    <cfRule type="containsText" dxfId="409" priority="364" operator="containsText" text="【支払済】">
      <formula>NOT(ISERROR(SEARCH("【支払済】",BD1565)))</formula>
    </cfRule>
  </conditionalFormatting>
  <conditionalFormatting sqref="AH1565 AE1565">
    <cfRule type="cellIs" dxfId="408" priority="359" operator="equal">
      <formula>0</formula>
    </cfRule>
    <cfRule type="containsText" dxfId="407" priority="360" operator="containsText" text="””">
      <formula>NOT(ISERROR(SEARCH("""""",AE1565)))</formula>
    </cfRule>
    <cfRule type="cellIs" dxfId="406" priority="361" operator="lessThan">
      <formula>42583</formula>
    </cfRule>
  </conditionalFormatting>
  <conditionalFormatting sqref="BC1565">
    <cfRule type="containsText" dxfId="405" priority="358" operator="containsText" text="保有中">
      <formula>NOT(ISERROR(SEARCH("保有中",BC1565)))</formula>
    </cfRule>
  </conditionalFormatting>
  <conditionalFormatting sqref="BC1565">
    <cfRule type="containsText" dxfId="404" priority="357" operator="containsText" text="賃借中">
      <formula>NOT(ISERROR(SEARCH("賃借中",BC1565)))</formula>
    </cfRule>
  </conditionalFormatting>
  <conditionalFormatting sqref="BC1565">
    <cfRule type="cellIs" dxfId="403" priority="356" operator="equal">
      <formula>0</formula>
    </cfRule>
  </conditionalFormatting>
  <conditionalFormatting sqref="AM1566">
    <cfRule type="cellIs" dxfId="402" priority="348" operator="greaterThan">
      <formula>0</formula>
    </cfRule>
  </conditionalFormatting>
  <conditionalFormatting sqref="AM1566">
    <cfRule type="cellIs" dxfId="401" priority="347" operator="greaterThan">
      <formula>0</formula>
    </cfRule>
  </conditionalFormatting>
  <conditionalFormatting sqref="W1566:X1566">
    <cfRule type="cellIs" dxfId="400" priority="346" operator="lessThan">
      <formula>5000001</formula>
    </cfRule>
  </conditionalFormatting>
  <conditionalFormatting sqref="AN1566">
    <cfRule type="cellIs" dxfId="399" priority="345" operator="greaterThan">
      <formula>0</formula>
    </cfRule>
  </conditionalFormatting>
  <conditionalFormatting sqref="BD1566">
    <cfRule type="cellIs" dxfId="398" priority="329" operator="equal">
      <formula>0</formula>
    </cfRule>
    <cfRule type="containsText" dxfId="397" priority="342" operator="containsText" text="接続契約解除">
      <formula>NOT(ISERROR(SEARCH("接続契約解除",BD1566)))</formula>
    </cfRule>
    <cfRule type="containsText" dxfId="396" priority="343" operator="containsText" text="【譲渡済】">
      <formula>NOT(ISERROR(SEARCH("【譲渡済】",BD1566)))</formula>
    </cfRule>
    <cfRule type="containsText" dxfId="395" priority="344" operator="containsText" text="【支払済】">
      <formula>NOT(ISERROR(SEARCH("【支払済】",BD1566)))</formula>
    </cfRule>
  </conditionalFormatting>
  <conditionalFormatting sqref="AH1566 AE1566">
    <cfRule type="cellIs" dxfId="394" priority="339" operator="equal">
      <formula>0</formula>
    </cfRule>
    <cfRule type="containsText" dxfId="393" priority="340" operator="containsText" text="””">
      <formula>NOT(ISERROR(SEARCH("""""",AE1566)))</formula>
    </cfRule>
    <cfRule type="cellIs" dxfId="392" priority="341" operator="lessThan">
      <formula>42583</formula>
    </cfRule>
  </conditionalFormatting>
  <conditionalFormatting sqref="BC1566">
    <cfRule type="containsText" dxfId="391" priority="338" operator="containsText" text="保有中">
      <formula>NOT(ISERROR(SEARCH("保有中",BC1566)))</formula>
    </cfRule>
  </conditionalFormatting>
  <conditionalFormatting sqref="BC1566">
    <cfRule type="containsText" dxfId="390" priority="337" operator="containsText" text="賃借中">
      <formula>NOT(ISERROR(SEARCH("賃借中",BC1566)))</formula>
    </cfRule>
  </conditionalFormatting>
  <conditionalFormatting sqref="BC1566">
    <cfRule type="cellIs" dxfId="389" priority="336" operator="equal">
      <formula>0</formula>
    </cfRule>
  </conditionalFormatting>
  <conditionalFormatting sqref="AM1567">
    <cfRule type="cellIs" dxfId="388" priority="328" operator="greaterThan">
      <formula>0</formula>
    </cfRule>
  </conditionalFormatting>
  <conditionalFormatting sqref="AM1567">
    <cfRule type="cellIs" dxfId="387" priority="327" operator="greaterThan">
      <formula>0</formula>
    </cfRule>
  </conditionalFormatting>
  <conditionalFormatting sqref="W1567:X1567">
    <cfRule type="cellIs" dxfId="386" priority="326" operator="lessThan">
      <formula>5000001</formula>
    </cfRule>
  </conditionalFormatting>
  <conditionalFormatting sqref="AN1567">
    <cfRule type="cellIs" dxfId="385" priority="325" operator="greaterThan">
      <formula>0</formula>
    </cfRule>
  </conditionalFormatting>
  <conditionalFormatting sqref="BD1567">
    <cfRule type="cellIs" dxfId="384" priority="309" operator="equal">
      <formula>0</formula>
    </cfRule>
    <cfRule type="containsText" dxfId="383" priority="322" operator="containsText" text="接続契約解除">
      <formula>NOT(ISERROR(SEARCH("接続契約解除",BD1567)))</formula>
    </cfRule>
    <cfRule type="containsText" dxfId="382" priority="323" operator="containsText" text="【譲渡済】">
      <formula>NOT(ISERROR(SEARCH("【譲渡済】",BD1567)))</formula>
    </cfRule>
    <cfRule type="containsText" dxfId="381" priority="324" operator="containsText" text="【支払済】">
      <formula>NOT(ISERROR(SEARCH("【支払済】",BD1567)))</formula>
    </cfRule>
  </conditionalFormatting>
  <conditionalFormatting sqref="AH1567 AE1567">
    <cfRule type="cellIs" dxfId="380" priority="319" operator="equal">
      <formula>0</formula>
    </cfRule>
    <cfRule type="containsText" dxfId="379" priority="320" operator="containsText" text="””">
      <formula>NOT(ISERROR(SEARCH("""""",AE1567)))</formula>
    </cfRule>
    <cfRule type="cellIs" dxfId="378" priority="321" operator="lessThan">
      <formula>42583</formula>
    </cfRule>
  </conditionalFormatting>
  <conditionalFormatting sqref="BC1567">
    <cfRule type="containsText" dxfId="377" priority="318" operator="containsText" text="保有中">
      <formula>NOT(ISERROR(SEARCH("保有中",BC1567)))</formula>
    </cfRule>
  </conditionalFormatting>
  <conditionalFormatting sqref="BC1567">
    <cfRule type="containsText" dxfId="376" priority="317" operator="containsText" text="賃借中">
      <formula>NOT(ISERROR(SEARCH("賃借中",BC1567)))</formula>
    </cfRule>
  </conditionalFormatting>
  <conditionalFormatting sqref="BC1567">
    <cfRule type="cellIs" dxfId="375" priority="316" operator="equal">
      <formula>0</formula>
    </cfRule>
  </conditionalFormatting>
  <conditionalFormatting sqref="Y1345:AB1365">
    <cfRule type="containsText" dxfId="374" priority="308" operator="containsText" text="保有中">
      <formula>NOT(ISERROR(SEARCH("保有中",Y1345)))</formula>
    </cfRule>
  </conditionalFormatting>
  <conditionalFormatting sqref="Y1345:AB1365">
    <cfRule type="containsText" dxfId="373" priority="307" operator="containsText" text="賃借中">
      <formula>NOT(ISERROR(SEARCH("賃借中",Y1345)))</formula>
    </cfRule>
  </conditionalFormatting>
  <conditionalFormatting sqref="Y1345:AB1365">
    <cfRule type="cellIs" dxfId="372" priority="306" operator="equal">
      <formula>0</formula>
    </cfRule>
  </conditionalFormatting>
  <conditionalFormatting sqref="W1382">
    <cfRule type="containsText" dxfId="371" priority="305" operator="containsText" text="保有中">
      <formula>NOT(ISERROR(SEARCH("保有中",W1382)))</formula>
    </cfRule>
  </conditionalFormatting>
  <conditionalFormatting sqref="W1382">
    <cfRule type="containsText" dxfId="370" priority="304" operator="containsText" text="賃借中">
      <formula>NOT(ISERROR(SEARCH("賃借中",W1382)))</formula>
    </cfRule>
  </conditionalFormatting>
  <conditionalFormatting sqref="W1382">
    <cfRule type="cellIs" dxfId="369" priority="303" operator="equal">
      <formula>0</formula>
    </cfRule>
  </conditionalFormatting>
  <conditionalFormatting sqref="W1382">
    <cfRule type="containsText" dxfId="368" priority="301" operator="containsText" text="賃借中">
      <formula>NOT(ISERROR(SEARCH("賃借中",W1382)))</formula>
    </cfRule>
    <cfRule type="containsText" dxfId="367" priority="302" operator="containsText" text="保有中">
      <formula>NOT(ISERROR(SEARCH("保有中",W1382)))</formula>
    </cfRule>
  </conditionalFormatting>
  <conditionalFormatting sqref="W1382">
    <cfRule type="containsText" dxfId="366" priority="300" operator="containsText" text="保有中">
      <formula>NOT(ISERROR(SEARCH("保有中",W1382)))</formula>
    </cfRule>
  </conditionalFormatting>
  <conditionalFormatting sqref="W1382">
    <cfRule type="containsText" dxfId="365" priority="299" operator="containsText" text="賃借中">
      <formula>NOT(ISERROR(SEARCH("賃借中",W1382)))</formula>
    </cfRule>
  </conditionalFormatting>
  <conditionalFormatting sqref="W1382">
    <cfRule type="cellIs" dxfId="364" priority="298" operator="equal">
      <formula>0</formula>
    </cfRule>
  </conditionalFormatting>
  <conditionalFormatting sqref="W1382">
    <cfRule type="containsText" dxfId="363" priority="296" operator="containsText" text="賃借中">
      <formula>NOT(ISERROR(SEARCH("賃借中",W1382)))</formula>
    </cfRule>
    <cfRule type="containsText" dxfId="362" priority="297" operator="containsText" text="保有中">
      <formula>NOT(ISERROR(SEARCH("保有中",W1382)))</formula>
    </cfRule>
  </conditionalFormatting>
  <conditionalFormatting sqref="Y1382:AB1382">
    <cfRule type="containsText" dxfId="361" priority="295" operator="containsText" text="保有中">
      <formula>NOT(ISERROR(SEARCH("保有中",Y1382)))</formula>
    </cfRule>
  </conditionalFormatting>
  <conditionalFormatting sqref="Y1382:AB1382">
    <cfRule type="containsText" dxfId="360" priority="294" operator="containsText" text="賃借中">
      <formula>NOT(ISERROR(SEARCH("賃借中",Y1382)))</formula>
    </cfRule>
  </conditionalFormatting>
  <conditionalFormatting sqref="Y1382:AB1382">
    <cfRule type="cellIs" dxfId="359" priority="293" operator="equal">
      <formula>0</formula>
    </cfRule>
  </conditionalFormatting>
  <conditionalFormatting sqref="Y1382:AB1382">
    <cfRule type="containsText" dxfId="358" priority="291" operator="containsText" text="賃借中">
      <formula>NOT(ISERROR(SEARCH("賃借中",Y1382)))</formula>
    </cfRule>
    <cfRule type="containsText" dxfId="357" priority="292" operator="containsText" text="保有中">
      <formula>NOT(ISERROR(SEARCH("保有中",Y1382)))</formula>
    </cfRule>
  </conditionalFormatting>
  <conditionalFormatting sqref="Y1383:AB1383">
    <cfRule type="containsText" dxfId="356" priority="290" operator="containsText" text="保有中">
      <formula>NOT(ISERROR(SEARCH("保有中",Y1383)))</formula>
    </cfRule>
  </conditionalFormatting>
  <conditionalFormatting sqref="Y1383:AB1383">
    <cfRule type="containsText" dxfId="355" priority="289" operator="containsText" text="賃借中">
      <formula>NOT(ISERROR(SEARCH("賃借中",Y1383)))</formula>
    </cfRule>
  </conditionalFormatting>
  <conditionalFormatting sqref="Y1383:AB1383">
    <cfRule type="cellIs" dxfId="354" priority="288" operator="equal">
      <formula>0</formula>
    </cfRule>
  </conditionalFormatting>
  <conditionalFormatting sqref="Y1383:AB1383">
    <cfRule type="containsText" dxfId="353" priority="286" operator="containsText" text="賃借中">
      <formula>NOT(ISERROR(SEARCH("賃借中",Y1383)))</formula>
    </cfRule>
    <cfRule type="containsText" dxfId="352" priority="287" operator="containsText" text="保有中">
      <formula>NOT(ISERROR(SEARCH("保有中",Y1383)))</formula>
    </cfRule>
  </conditionalFormatting>
  <conditionalFormatting sqref="Y1384:AB1385">
    <cfRule type="containsText" dxfId="351" priority="285" operator="containsText" text="保有中">
      <formula>NOT(ISERROR(SEARCH("保有中",Y1384)))</formula>
    </cfRule>
  </conditionalFormatting>
  <conditionalFormatting sqref="Y1384:AB1385">
    <cfRule type="containsText" dxfId="350" priority="284" operator="containsText" text="賃借中">
      <formula>NOT(ISERROR(SEARCH("賃借中",Y1384)))</formula>
    </cfRule>
  </conditionalFormatting>
  <conditionalFormatting sqref="Y1384:AB1385">
    <cfRule type="cellIs" dxfId="349" priority="283" operator="equal">
      <formula>0</formula>
    </cfRule>
  </conditionalFormatting>
  <conditionalFormatting sqref="Y1384:AB1385">
    <cfRule type="containsText" dxfId="348" priority="281" operator="containsText" text="賃借中">
      <formula>NOT(ISERROR(SEARCH("賃借中",Y1384)))</formula>
    </cfRule>
    <cfRule type="containsText" dxfId="347" priority="282" operator="containsText" text="保有中">
      <formula>NOT(ISERROR(SEARCH("保有中",Y1384)))</formula>
    </cfRule>
  </conditionalFormatting>
  <conditionalFormatting sqref="Y1393:AB1397">
    <cfRule type="containsText" dxfId="346" priority="280" operator="containsText" text="保有中">
      <formula>NOT(ISERROR(SEARCH("保有中",Y1393)))</formula>
    </cfRule>
  </conditionalFormatting>
  <conditionalFormatting sqref="Y1393:AB1397">
    <cfRule type="containsText" dxfId="345" priority="279" operator="containsText" text="賃借中">
      <formula>NOT(ISERROR(SEARCH("賃借中",Y1393)))</formula>
    </cfRule>
  </conditionalFormatting>
  <conditionalFormatting sqref="Y1393:AB1397">
    <cfRule type="cellIs" dxfId="344" priority="278" operator="equal">
      <formula>0</formula>
    </cfRule>
  </conditionalFormatting>
  <conditionalFormatting sqref="Y1393:AB1397">
    <cfRule type="containsText" dxfId="343" priority="276" operator="containsText" text="賃借中">
      <formula>NOT(ISERROR(SEARCH("賃借中",Y1393)))</formula>
    </cfRule>
    <cfRule type="containsText" dxfId="342" priority="277" operator="containsText" text="保有中">
      <formula>NOT(ISERROR(SEARCH("保有中",Y1393)))</formula>
    </cfRule>
  </conditionalFormatting>
  <conditionalFormatting sqref="Y1393:AB1397">
    <cfRule type="containsText" dxfId="341" priority="275" operator="containsText" text="保有中">
      <formula>NOT(ISERROR(SEARCH("保有中",Y1393)))</formula>
    </cfRule>
  </conditionalFormatting>
  <conditionalFormatting sqref="Y1393:AB1397">
    <cfRule type="containsText" dxfId="340" priority="274" operator="containsText" text="賃借中">
      <formula>NOT(ISERROR(SEARCH("賃借中",Y1393)))</formula>
    </cfRule>
  </conditionalFormatting>
  <conditionalFormatting sqref="Y1393:AB1397">
    <cfRule type="cellIs" dxfId="339" priority="273" operator="equal">
      <formula>0</formula>
    </cfRule>
  </conditionalFormatting>
  <conditionalFormatting sqref="Y1393:AB1397">
    <cfRule type="containsText" dxfId="338" priority="271" operator="containsText" text="賃借中">
      <formula>NOT(ISERROR(SEARCH("賃借中",Y1393)))</formula>
    </cfRule>
    <cfRule type="containsText" dxfId="337" priority="272" operator="containsText" text="保有中">
      <formula>NOT(ISERROR(SEARCH("保有中",Y1393)))</formula>
    </cfRule>
  </conditionalFormatting>
  <conditionalFormatting sqref="Y1398:AB1398">
    <cfRule type="containsText" dxfId="336" priority="270" operator="containsText" text="保有中">
      <formula>NOT(ISERROR(SEARCH("保有中",Y1398)))</formula>
    </cfRule>
  </conditionalFormatting>
  <conditionalFormatting sqref="Y1398:AB1398">
    <cfRule type="containsText" dxfId="335" priority="269" operator="containsText" text="賃借中">
      <formula>NOT(ISERROR(SEARCH("賃借中",Y1398)))</formula>
    </cfRule>
  </conditionalFormatting>
  <conditionalFormatting sqref="Y1398:AB1398">
    <cfRule type="cellIs" dxfId="334" priority="268" operator="equal">
      <formula>0</formula>
    </cfRule>
  </conditionalFormatting>
  <conditionalFormatting sqref="Y1398:AB1398">
    <cfRule type="containsText" dxfId="333" priority="266" operator="containsText" text="賃借中">
      <formula>NOT(ISERROR(SEARCH("賃借中",Y1398)))</formula>
    </cfRule>
    <cfRule type="containsText" dxfId="332" priority="267" operator="containsText" text="保有中">
      <formula>NOT(ISERROR(SEARCH("保有中",Y1398)))</formula>
    </cfRule>
  </conditionalFormatting>
  <conditionalFormatting sqref="Y1399:AB1400">
    <cfRule type="containsText" dxfId="331" priority="265" operator="containsText" text="保有中">
      <formula>NOT(ISERROR(SEARCH("保有中",Y1399)))</formula>
    </cfRule>
  </conditionalFormatting>
  <conditionalFormatting sqref="Y1399:AB1400">
    <cfRule type="containsText" dxfId="330" priority="264" operator="containsText" text="賃借中">
      <formula>NOT(ISERROR(SEARCH("賃借中",Y1399)))</formula>
    </cfRule>
  </conditionalFormatting>
  <conditionalFormatting sqref="Y1399:AB1400">
    <cfRule type="cellIs" dxfId="329" priority="263" operator="equal">
      <formula>0</formula>
    </cfRule>
  </conditionalFormatting>
  <conditionalFormatting sqref="Y1399:AB1400">
    <cfRule type="containsText" dxfId="328" priority="261" operator="containsText" text="賃借中">
      <formula>NOT(ISERROR(SEARCH("賃借中",Y1399)))</formula>
    </cfRule>
    <cfRule type="containsText" dxfId="327" priority="262" operator="containsText" text="保有中">
      <formula>NOT(ISERROR(SEARCH("保有中",Y1399)))</formula>
    </cfRule>
  </conditionalFormatting>
  <conditionalFormatting sqref="Y1399:AB1400">
    <cfRule type="containsText" dxfId="326" priority="260" operator="containsText" text="保有中">
      <formula>NOT(ISERROR(SEARCH("保有中",Y1399)))</formula>
    </cfRule>
  </conditionalFormatting>
  <conditionalFormatting sqref="Y1399:AB1400">
    <cfRule type="containsText" dxfId="325" priority="259" operator="containsText" text="賃借中">
      <formula>NOT(ISERROR(SEARCH("賃借中",Y1399)))</formula>
    </cfRule>
  </conditionalFormatting>
  <conditionalFormatting sqref="Y1399:AB1400">
    <cfRule type="cellIs" dxfId="324" priority="258" operator="equal">
      <formula>0</formula>
    </cfRule>
  </conditionalFormatting>
  <conditionalFormatting sqref="Y1399:AB1400">
    <cfRule type="containsText" dxfId="323" priority="256" operator="containsText" text="賃借中">
      <formula>NOT(ISERROR(SEARCH("賃借中",Y1399)))</formula>
    </cfRule>
    <cfRule type="containsText" dxfId="322" priority="257" operator="containsText" text="保有中">
      <formula>NOT(ISERROR(SEARCH("保有中",Y1399)))</formula>
    </cfRule>
  </conditionalFormatting>
  <conditionalFormatting sqref="Y1399:AB1400">
    <cfRule type="containsText" dxfId="321" priority="255" operator="containsText" text="保有中">
      <formula>NOT(ISERROR(SEARCH("保有中",Y1399)))</formula>
    </cfRule>
  </conditionalFormatting>
  <conditionalFormatting sqref="Y1399:AB1400">
    <cfRule type="containsText" dxfId="320" priority="254" operator="containsText" text="賃借中">
      <formula>NOT(ISERROR(SEARCH("賃借中",Y1399)))</formula>
    </cfRule>
  </conditionalFormatting>
  <conditionalFormatting sqref="Y1399:AB1400">
    <cfRule type="cellIs" dxfId="319" priority="253" operator="equal">
      <formula>0</formula>
    </cfRule>
  </conditionalFormatting>
  <conditionalFormatting sqref="Y1399:AB1400">
    <cfRule type="containsText" dxfId="318" priority="251" operator="containsText" text="賃借中">
      <formula>NOT(ISERROR(SEARCH("賃借中",Y1399)))</formula>
    </cfRule>
    <cfRule type="containsText" dxfId="317" priority="252" operator="containsText" text="保有中">
      <formula>NOT(ISERROR(SEARCH("保有中",Y1399)))</formula>
    </cfRule>
  </conditionalFormatting>
  <conditionalFormatting sqref="Y1402:AB1402">
    <cfRule type="containsText" dxfId="316" priority="250" operator="containsText" text="保有中">
      <formula>NOT(ISERROR(SEARCH("保有中",Y1402)))</formula>
    </cfRule>
  </conditionalFormatting>
  <conditionalFormatting sqref="Y1402:AB1402">
    <cfRule type="containsText" dxfId="315" priority="249" operator="containsText" text="賃借中">
      <formula>NOT(ISERROR(SEARCH("賃借中",Y1402)))</formula>
    </cfRule>
  </conditionalFormatting>
  <conditionalFormatting sqref="Y1402:AB1402">
    <cfRule type="cellIs" dxfId="314" priority="248" operator="equal">
      <formula>0</formula>
    </cfRule>
  </conditionalFormatting>
  <conditionalFormatting sqref="Y1402:AB1402">
    <cfRule type="containsText" dxfId="313" priority="246" operator="containsText" text="賃借中">
      <formula>NOT(ISERROR(SEARCH("賃借中",Y1402)))</formula>
    </cfRule>
    <cfRule type="containsText" dxfId="312" priority="247" operator="containsText" text="保有中">
      <formula>NOT(ISERROR(SEARCH("保有中",Y1402)))</formula>
    </cfRule>
  </conditionalFormatting>
  <conditionalFormatting sqref="Y1402:AB1402">
    <cfRule type="containsText" dxfId="311" priority="245" operator="containsText" text="保有中">
      <formula>NOT(ISERROR(SEARCH("保有中",Y1402)))</formula>
    </cfRule>
  </conditionalFormatting>
  <conditionalFormatting sqref="Y1402:AB1402">
    <cfRule type="containsText" dxfId="310" priority="244" operator="containsText" text="賃借中">
      <formula>NOT(ISERROR(SEARCH("賃借中",Y1402)))</formula>
    </cfRule>
  </conditionalFormatting>
  <conditionalFormatting sqref="Y1402:AB1402">
    <cfRule type="cellIs" dxfId="309" priority="243" operator="equal">
      <formula>0</formula>
    </cfRule>
  </conditionalFormatting>
  <conditionalFormatting sqref="Y1402:AB1402">
    <cfRule type="containsText" dxfId="308" priority="241" operator="containsText" text="賃借中">
      <formula>NOT(ISERROR(SEARCH("賃借中",Y1402)))</formula>
    </cfRule>
    <cfRule type="containsText" dxfId="307" priority="242" operator="containsText" text="保有中">
      <formula>NOT(ISERROR(SEARCH("保有中",Y1402)))</formula>
    </cfRule>
  </conditionalFormatting>
  <conditionalFormatting sqref="Y1402:AB1402">
    <cfRule type="containsText" dxfId="306" priority="240" operator="containsText" text="保有中">
      <formula>NOT(ISERROR(SEARCH("保有中",Y1402)))</formula>
    </cfRule>
  </conditionalFormatting>
  <conditionalFormatting sqref="Y1402:AB1402">
    <cfRule type="containsText" dxfId="305" priority="239" operator="containsText" text="賃借中">
      <formula>NOT(ISERROR(SEARCH("賃借中",Y1402)))</formula>
    </cfRule>
  </conditionalFormatting>
  <conditionalFormatting sqref="Y1402:AB1402">
    <cfRule type="cellIs" dxfId="304" priority="238" operator="equal">
      <formula>0</formula>
    </cfRule>
  </conditionalFormatting>
  <conditionalFormatting sqref="Y1402:AB1402">
    <cfRule type="containsText" dxfId="303" priority="236" operator="containsText" text="賃借中">
      <formula>NOT(ISERROR(SEARCH("賃借中",Y1402)))</formula>
    </cfRule>
    <cfRule type="containsText" dxfId="302" priority="237" operator="containsText" text="保有中">
      <formula>NOT(ISERROR(SEARCH("保有中",Y1402)))</formula>
    </cfRule>
  </conditionalFormatting>
  <conditionalFormatting sqref="Y1402:AB1402">
    <cfRule type="containsText" dxfId="301" priority="235" operator="containsText" text="保有中">
      <formula>NOT(ISERROR(SEARCH("保有中",Y1402)))</formula>
    </cfRule>
  </conditionalFormatting>
  <conditionalFormatting sqref="Y1402:AB1402">
    <cfRule type="containsText" dxfId="300" priority="234" operator="containsText" text="賃借中">
      <formula>NOT(ISERROR(SEARCH("賃借中",Y1402)))</formula>
    </cfRule>
  </conditionalFormatting>
  <conditionalFormatting sqref="Y1402:AB1402">
    <cfRule type="cellIs" dxfId="299" priority="233" operator="equal">
      <formula>0</formula>
    </cfRule>
  </conditionalFormatting>
  <conditionalFormatting sqref="Y1402:AB1402">
    <cfRule type="containsText" dxfId="298" priority="231" operator="containsText" text="賃借中">
      <formula>NOT(ISERROR(SEARCH("賃借中",Y1402)))</formula>
    </cfRule>
    <cfRule type="containsText" dxfId="297" priority="232" operator="containsText" text="保有中">
      <formula>NOT(ISERROR(SEARCH("保有中",Y1402)))</formula>
    </cfRule>
  </conditionalFormatting>
  <conditionalFormatting sqref="Y1402:AB1402">
    <cfRule type="containsText" dxfId="296" priority="230" operator="containsText" text="保有中">
      <formula>NOT(ISERROR(SEARCH("保有中",Y1402)))</formula>
    </cfRule>
  </conditionalFormatting>
  <conditionalFormatting sqref="Y1402:AB1402">
    <cfRule type="containsText" dxfId="295" priority="229" operator="containsText" text="賃借中">
      <formula>NOT(ISERROR(SEARCH("賃借中",Y1402)))</formula>
    </cfRule>
  </conditionalFormatting>
  <conditionalFormatting sqref="Y1402:AB1402">
    <cfRule type="cellIs" dxfId="294" priority="228" operator="equal">
      <formula>0</formula>
    </cfRule>
  </conditionalFormatting>
  <conditionalFormatting sqref="Y1402:AB1402">
    <cfRule type="containsText" dxfId="293" priority="226" operator="containsText" text="賃借中">
      <formula>NOT(ISERROR(SEARCH("賃借中",Y1402)))</formula>
    </cfRule>
    <cfRule type="containsText" dxfId="292" priority="227" operator="containsText" text="保有中">
      <formula>NOT(ISERROR(SEARCH("保有中",Y1402)))</formula>
    </cfRule>
  </conditionalFormatting>
  <conditionalFormatting sqref="Y1406:AB1406">
    <cfRule type="containsText" dxfId="291" priority="225" operator="containsText" text="保有中">
      <formula>NOT(ISERROR(SEARCH("保有中",Y1406)))</formula>
    </cfRule>
  </conditionalFormatting>
  <conditionalFormatting sqref="Y1406:AB1406">
    <cfRule type="containsText" dxfId="290" priority="224" operator="containsText" text="賃借中">
      <formula>NOT(ISERROR(SEARCH("賃借中",Y1406)))</formula>
    </cfRule>
  </conditionalFormatting>
  <conditionalFormatting sqref="Y1406:AB1406">
    <cfRule type="cellIs" dxfId="289" priority="223" operator="equal">
      <formula>0</formula>
    </cfRule>
  </conditionalFormatting>
  <conditionalFormatting sqref="Y1406:AB1406">
    <cfRule type="containsText" dxfId="288" priority="221" operator="containsText" text="賃借中">
      <formula>NOT(ISERROR(SEARCH("賃借中",Y1406)))</formula>
    </cfRule>
    <cfRule type="containsText" dxfId="287" priority="222" operator="containsText" text="保有中">
      <formula>NOT(ISERROR(SEARCH("保有中",Y1406)))</formula>
    </cfRule>
  </conditionalFormatting>
  <conditionalFormatting sqref="Y1406:AB1406">
    <cfRule type="containsText" dxfId="286" priority="220" operator="containsText" text="保有中">
      <formula>NOT(ISERROR(SEARCH("保有中",Y1406)))</formula>
    </cfRule>
  </conditionalFormatting>
  <conditionalFormatting sqref="Y1406:AB1406">
    <cfRule type="containsText" dxfId="285" priority="219" operator="containsText" text="賃借中">
      <formula>NOT(ISERROR(SEARCH("賃借中",Y1406)))</formula>
    </cfRule>
  </conditionalFormatting>
  <conditionalFormatting sqref="Y1406:AB1406">
    <cfRule type="cellIs" dxfId="284" priority="218" operator="equal">
      <formula>0</formula>
    </cfRule>
  </conditionalFormatting>
  <conditionalFormatting sqref="Y1406:AB1406">
    <cfRule type="containsText" dxfId="283" priority="216" operator="containsText" text="賃借中">
      <formula>NOT(ISERROR(SEARCH("賃借中",Y1406)))</formula>
    </cfRule>
    <cfRule type="containsText" dxfId="282" priority="217" operator="containsText" text="保有中">
      <formula>NOT(ISERROR(SEARCH("保有中",Y1406)))</formula>
    </cfRule>
  </conditionalFormatting>
  <conditionalFormatting sqref="Y1406:AB1406">
    <cfRule type="containsText" dxfId="281" priority="215" operator="containsText" text="保有中">
      <formula>NOT(ISERROR(SEARCH("保有中",Y1406)))</formula>
    </cfRule>
  </conditionalFormatting>
  <conditionalFormatting sqref="Y1406:AB1406">
    <cfRule type="containsText" dxfId="280" priority="214" operator="containsText" text="賃借中">
      <formula>NOT(ISERROR(SEARCH("賃借中",Y1406)))</formula>
    </cfRule>
  </conditionalFormatting>
  <conditionalFormatting sqref="Y1406:AB1406">
    <cfRule type="cellIs" dxfId="279" priority="213" operator="equal">
      <formula>0</formula>
    </cfRule>
  </conditionalFormatting>
  <conditionalFormatting sqref="Y1406:AB1406">
    <cfRule type="containsText" dxfId="278" priority="211" operator="containsText" text="賃借中">
      <formula>NOT(ISERROR(SEARCH("賃借中",Y1406)))</formula>
    </cfRule>
    <cfRule type="containsText" dxfId="277" priority="212" operator="containsText" text="保有中">
      <formula>NOT(ISERROR(SEARCH("保有中",Y1406)))</formula>
    </cfRule>
  </conditionalFormatting>
  <conditionalFormatting sqref="Y1406:AB1406">
    <cfRule type="containsText" dxfId="276" priority="210" operator="containsText" text="保有中">
      <formula>NOT(ISERROR(SEARCH("保有中",Y1406)))</formula>
    </cfRule>
  </conditionalFormatting>
  <conditionalFormatting sqref="Y1406:AB1406">
    <cfRule type="containsText" dxfId="275" priority="209" operator="containsText" text="賃借中">
      <formula>NOT(ISERROR(SEARCH("賃借中",Y1406)))</formula>
    </cfRule>
  </conditionalFormatting>
  <conditionalFormatting sqref="Y1406:AB1406">
    <cfRule type="cellIs" dxfId="274" priority="208" operator="equal">
      <formula>0</formula>
    </cfRule>
  </conditionalFormatting>
  <conditionalFormatting sqref="Y1406:AB1406">
    <cfRule type="containsText" dxfId="273" priority="206" operator="containsText" text="賃借中">
      <formula>NOT(ISERROR(SEARCH("賃借中",Y1406)))</formula>
    </cfRule>
    <cfRule type="containsText" dxfId="272" priority="207" operator="containsText" text="保有中">
      <formula>NOT(ISERROR(SEARCH("保有中",Y1406)))</formula>
    </cfRule>
  </conditionalFormatting>
  <conditionalFormatting sqref="Y1406:AB1406">
    <cfRule type="containsText" dxfId="271" priority="205" operator="containsText" text="保有中">
      <formula>NOT(ISERROR(SEARCH("保有中",Y1406)))</formula>
    </cfRule>
  </conditionalFormatting>
  <conditionalFormatting sqref="Y1406:AB1406">
    <cfRule type="containsText" dxfId="270" priority="204" operator="containsText" text="賃借中">
      <formula>NOT(ISERROR(SEARCH("賃借中",Y1406)))</formula>
    </cfRule>
  </conditionalFormatting>
  <conditionalFormatting sqref="Y1406:AB1406">
    <cfRule type="cellIs" dxfId="269" priority="203" operator="equal">
      <formula>0</formula>
    </cfRule>
  </conditionalFormatting>
  <conditionalFormatting sqref="Y1406:AB1406">
    <cfRule type="containsText" dxfId="268" priority="201" operator="containsText" text="賃借中">
      <formula>NOT(ISERROR(SEARCH("賃借中",Y1406)))</formula>
    </cfRule>
    <cfRule type="containsText" dxfId="267" priority="202" operator="containsText" text="保有中">
      <formula>NOT(ISERROR(SEARCH("保有中",Y1406)))</formula>
    </cfRule>
  </conditionalFormatting>
  <conditionalFormatting sqref="Y1407:AB1410">
    <cfRule type="containsText" dxfId="266" priority="200" operator="containsText" text="保有中">
      <formula>NOT(ISERROR(SEARCH("保有中",Y1407)))</formula>
    </cfRule>
  </conditionalFormatting>
  <conditionalFormatting sqref="Y1407:AB1410">
    <cfRule type="containsText" dxfId="265" priority="199" operator="containsText" text="賃借中">
      <formula>NOT(ISERROR(SEARCH("賃借中",Y1407)))</formula>
    </cfRule>
  </conditionalFormatting>
  <conditionalFormatting sqref="Y1407:AB1410">
    <cfRule type="cellIs" dxfId="264" priority="198" operator="equal">
      <formula>0</formula>
    </cfRule>
  </conditionalFormatting>
  <conditionalFormatting sqref="Y1407:AB1410">
    <cfRule type="containsText" dxfId="263" priority="196" operator="containsText" text="賃借中">
      <formula>NOT(ISERROR(SEARCH("賃借中",Y1407)))</formula>
    </cfRule>
    <cfRule type="containsText" dxfId="262" priority="197" operator="containsText" text="保有中">
      <formula>NOT(ISERROR(SEARCH("保有中",Y1407)))</formula>
    </cfRule>
  </conditionalFormatting>
  <conditionalFormatting sqref="Y1407:AB1410">
    <cfRule type="containsText" dxfId="261" priority="195" operator="containsText" text="保有中">
      <formula>NOT(ISERROR(SEARCH("保有中",Y1407)))</formula>
    </cfRule>
  </conditionalFormatting>
  <conditionalFormatting sqref="Y1407:AB1410">
    <cfRule type="containsText" dxfId="260" priority="194" operator="containsText" text="賃借中">
      <formula>NOT(ISERROR(SEARCH("賃借中",Y1407)))</formula>
    </cfRule>
  </conditionalFormatting>
  <conditionalFormatting sqref="Y1407:AB1410">
    <cfRule type="cellIs" dxfId="259" priority="193" operator="equal">
      <formula>0</formula>
    </cfRule>
  </conditionalFormatting>
  <conditionalFormatting sqref="Y1407:AB1410">
    <cfRule type="containsText" dxfId="258" priority="191" operator="containsText" text="賃借中">
      <formula>NOT(ISERROR(SEARCH("賃借中",Y1407)))</formula>
    </cfRule>
    <cfRule type="containsText" dxfId="257" priority="192" operator="containsText" text="保有中">
      <formula>NOT(ISERROR(SEARCH("保有中",Y1407)))</formula>
    </cfRule>
  </conditionalFormatting>
  <conditionalFormatting sqref="Y1407:AB1410">
    <cfRule type="containsText" dxfId="256" priority="190" operator="containsText" text="保有中">
      <formula>NOT(ISERROR(SEARCH("保有中",Y1407)))</formula>
    </cfRule>
  </conditionalFormatting>
  <conditionalFormatting sqref="Y1407:AB1410">
    <cfRule type="containsText" dxfId="255" priority="189" operator="containsText" text="賃借中">
      <formula>NOT(ISERROR(SEARCH("賃借中",Y1407)))</formula>
    </cfRule>
  </conditionalFormatting>
  <conditionalFormatting sqref="Y1407:AB1410">
    <cfRule type="cellIs" dxfId="254" priority="188" operator="equal">
      <formula>0</formula>
    </cfRule>
  </conditionalFormatting>
  <conditionalFormatting sqref="Y1407:AB1410">
    <cfRule type="containsText" dxfId="253" priority="186" operator="containsText" text="賃借中">
      <formula>NOT(ISERROR(SEARCH("賃借中",Y1407)))</formula>
    </cfRule>
    <cfRule type="containsText" dxfId="252" priority="187" operator="containsText" text="保有中">
      <formula>NOT(ISERROR(SEARCH("保有中",Y1407)))</formula>
    </cfRule>
  </conditionalFormatting>
  <conditionalFormatting sqref="Y1407:AB1410">
    <cfRule type="containsText" dxfId="251" priority="185" operator="containsText" text="保有中">
      <formula>NOT(ISERROR(SEARCH("保有中",Y1407)))</formula>
    </cfRule>
  </conditionalFormatting>
  <conditionalFormatting sqref="Y1407:AB1410">
    <cfRule type="containsText" dxfId="250" priority="184" operator="containsText" text="賃借中">
      <formula>NOT(ISERROR(SEARCH("賃借中",Y1407)))</formula>
    </cfRule>
  </conditionalFormatting>
  <conditionalFormatting sqref="Y1407:AB1410">
    <cfRule type="cellIs" dxfId="249" priority="183" operator="equal">
      <formula>0</formula>
    </cfRule>
  </conditionalFormatting>
  <conditionalFormatting sqref="Y1407:AB1410">
    <cfRule type="containsText" dxfId="248" priority="181" operator="containsText" text="賃借中">
      <formula>NOT(ISERROR(SEARCH("賃借中",Y1407)))</formula>
    </cfRule>
    <cfRule type="containsText" dxfId="247" priority="182" operator="containsText" text="保有中">
      <formula>NOT(ISERROR(SEARCH("保有中",Y1407)))</formula>
    </cfRule>
  </conditionalFormatting>
  <conditionalFormatting sqref="Y1407:AB1410">
    <cfRule type="containsText" dxfId="246" priority="180" operator="containsText" text="保有中">
      <formula>NOT(ISERROR(SEARCH("保有中",Y1407)))</formula>
    </cfRule>
  </conditionalFormatting>
  <conditionalFormatting sqref="Y1407:AB1410">
    <cfRule type="containsText" dxfId="245" priority="179" operator="containsText" text="賃借中">
      <formula>NOT(ISERROR(SEARCH("賃借中",Y1407)))</formula>
    </cfRule>
  </conditionalFormatting>
  <conditionalFormatting sqref="Y1407:AB1410">
    <cfRule type="cellIs" dxfId="244" priority="178" operator="equal">
      <formula>0</formula>
    </cfRule>
  </conditionalFormatting>
  <conditionalFormatting sqref="Y1407:AB1410">
    <cfRule type="containsText" dxfId="243" priority="176" operator="containsText" text="賃借中">
      <formula>NOT(ISERROR(SEARCH("賃借中",Y1407)))</formula>
    </cfRule>
    <cfRule type="containsText" dxfId="242" priority="177" operator="containsText" text="保有中">
      <formula>NOT(ISERROR(SEARCH("保有中",Y1407)))</formula>
    </cfRule>
  </conditionalFormatting>
  <conditionalFormatting sqref="Y1399:AB1400">
    <cfRule type="containsText" dxfId="241" priority="175" operator="containsText" text="保有中">
      <formula>NOT(ISERROR(SEARCH("保有中",Y1399)))</formula>
    </cfRule>
  </conditionalFormatting>
  <conditionalFormatting sqref="Y1399:AB1400">
    <cfRule type="containsText" dxfId="240" priority="174" operator="containsText" text="賃借中">
      <formula>NOT(ISERROR(SEARCH("賃借中",Y1399)))</formula>
    </cfRule>
  </conditionalFormatting>
  <conditionalFormatting sqref="Y1399:AB1400">
    <cfRule type="cellIs" dxfId="239" priority="173" operator="equal">
      <formula>0</formula>
    </cfRule>
  </conditionalFormatting>
  <conditionalFormatting sqref="Y1399:AB1400">
    <cfRule type="containsText" dxfId="238" priority="171" operator="containsText" text="賃借中">
      <formula>NOT(ISERROR(SEARCH("賃借中",Y1399)))</formula>
    </cfRule>
    <cfRule type="containsText" dxfId="237" priority="172" operator="containsText" text="保有中">
      <formula>NOT(ISERROR(SEARCH("保有中",Y1399)))</formula>
    </cfRule>
  </conditionalFormatting>
  <conditionalFormatting sqref="AC1485:AC1487">
    <cfRule type="containsText" dxfId="236" priority="163" operator="containsText" text="申込取消">
      <formula>NOT(ISERROR(SEARCH("申込取消",AC1485)))</formula>
    </cfRule>
    <cfRule type="containsText" dxfId="235" priority="164" operator="containsText" text="接続契約解除">
      <formula>NOT(ISERROR(SEARCH("接続契約解除",AC1485)))</formula>
    </cfRule>
    <cfRule type="containsText" dxfId="234" priority="165" operator="containsText" text="【譲渡済】">
      <formula>NOT(ISERROR(SEARCH("【譲渡済】",AC1485)))</formula>
    </cfRule>
    <cfRule type="containsText" dxfId="233" priority="166" operator="containsText" text="【支払済】">
      <formula>NOT(ISERROR(SEARCH("【支払済】",AC1485)))</formula>
    </cfRule>
  </conditionalFormatting>
  <conditionalFormatting sqref="AC1496:AC1497">
    <cfRule type="containsText" dxfId="232" priority="159" operator="containsText" text="申込取消">
      <formula>NOT(ISERROR(SEARCH("申込取消",AC1496)))</formula>
    </cfRule>
    <cfRule type="containsText" dxfId="231" priority="160" operator="containsText" text="接続契約解除">
      <formula>NOT(ISERROR(SEARCH("接続契約解除",AC1496)))</formula>
    </cfRule>
    <cfRule type="containsText" dxfId="230" priority="161" operator="containsText" text="【譲渡済】">
      <formula>NOT(ISERROR(SEARCH("【譲渡済】",AC1496)))</formula>
    </cfRule>
    <cfRule type="containsText" dxfId="229" priority="162" operator="containsText" text="【支払済】">
      <formula>NOT(ISERROR(SEARCH("【支払済】",AC1496)))</formula>
    </cfRule>
  </conditionalFormatting>
  <conditionalFormatting sqref="AC1499:AC1500">
    <cfRule type="containsText" dxfId="228" priority="151" operator="containsText" text="申込取消">
      <formula>NOT(ISERROR(SEARCH("申込取消",AC1499)))</formula>
    </cfRule>
    <cfRule type="containsText" dxfId="227" priority="152" operator="containsText" text="接続契約解除">
      <formula>NOT(ISERROR(SEARCH("接続契約解除",AC1499)))</formula>
    </cfRule>
    <cfRule type="containsText" dxfId="226" priority="153" operator="containsText" text="【譲渡済】">
      <formula>NOT(ISERROR(SEARCH("【譲渡済】",AC1499)))</formula>
    </cfRule>
    <cfRule type="containsText" dxfId="225" priority="154" operator="containsText" text="【支払済】">
      <formula>NOT(ISERROR(SEARCH("【支払済】",AC1499)))</formula>
    </cfRule>
  </conditionalFormatting>
  <conditionalFormatting sqref="Y1535:AB1535">
    <cfRule type="containsText" dxfId="224" priority="149" operator="containsText" text="賃借中">
      <formula>NOT(ISERROR(SEARCH("賃借中",Y1535)))</formula>
    </cfRule>
    <cfRule type="containsText" dxfId="223" priority="150" operator="containsText" text="保有中">
      <formula>NOT(ISERROR(SEARCH("保有中",Y1535)))</formula>
    </cfRule>
  </conditionalFormatting>
  <conditionalFormatting sqref="AC1535">
    <cfRule type="containsText" dxfId="222" priority="145" operator="containsText" text="申込取消">
      <formula>NOT(ISERROR(SEARCH("申込取消",AC1535)))</formula>
    </cfRule>
    <cfRule type="containsText" dxfId="221" priority="146" operator="containsText" text="接続契約解除">
      <formula>NOT(ISERROR(SEARCH("接続契約解除",AC1535)))</formula>
    </cfRule>
    <cfRule type="containsText" dxfId="220" priority="147" operator="containsText" text="【譲渡済】">
      <formula>NOT(ISERROR(SEARCH("【譲渡済】",AC1535)))</formula>
    </cfRule>
    <cfRule type="containsText" dxfId="219" priority="148" operator="containsText" text="【支払済】">
      <formula>NOT(ISERROR(SEARCH("【支払済】",AC1535)))</formula>
    </cfRule>
  </conditionalFormatting>
  <conditionalFormatting sqref="Y1536:AB1536">
    <cfRule type="containsText" dxfId="218" priority="143" operator="containsText" text="賃借中">
      <formula>NOT(ISERROR(SEARCH("賃借中",Y1536)))</formula>
    </cfRule>
    <cfRule type="containsText" dxfId="217" priority="144" operator="containsText" text="保有中">
      <formula>NOT(ISERROR(SEARCH("保有中",Y1536)))</formula>
    </cfRule>
  </conditionalFormatting>
  <conditionalFormatting sqref="AC1536">
    <cfRule type="containsText" dxfId="216" priority="139" operator="containsText" text="申込取消">
      <formula>NOT(ISERROR(SEARCH("申込取消",AC1536)))</formula>
    </cfRule>
    <cfRule type="containsText" dxfId="215" priority="140" operator="containsText" text="接続契約解除">
      <formula>NOT(ISERROR(SEARCH("接続契約解除",AC1536)))</formula>
    </cfRule>
    <cfRule type="containsText" dxfId="214" priority="141" operator="containsText" text="【譲渡済】">
      <formula>NOT(ISERROR(SEARCH("【譲渡済】",AC1536)))</formula>
    </cfRule>
    <cfRule type="containsText" dxfId="213" priority="142" operator="containsText" text="【支払済】">
      <formula>NOT(ISERROR(SEARCH("【支払済】",AC1536)))</formula>
    </cfRule>
  </conditionalFormatting>
  <conditionalFormatting sqref="Y1540:AB1540">
    <cfRule type="containsText" dxfId="212" priority="137" operator="containsText" text="賃借中">
      <formula>NOT(ISERROR(SEARCH("賃借中",Y1540)))</formula>
    </cfRule>
    <cfRule type="containsText" dxfId="211" priority="138" operator="containsText" text="保有中">
      <formula>NOT(ISERROR(SEARCH("保有中",Y1540)))</formula>
    </cfRule>
  </conditionalFormatting>
  <conditionalFormatting sqref="AC1540">
    <cfRule type="containsText" dxfId="210" priority="133" operator="containsText" text="申込取消">
      <formula>NOT(ISERROR(SEARCH("申込取消",AC1540)))</formula>
    </cfRule>
    <cfRule type="containsText" dxfId="209" priority="134" operator="containsText" text="接続契約解除">
      <formula>NOT(ISERROR(SEARCH("接続契約解除",AC1540)))</formula>
    </cfRule>
    <cfRule type="containsText" dxfId="208" priority="135" operator="containsText" text="【譲渡済】">
      <formula>NOT(ISERROR(SEARCH("【譲渡済】",AC1540)))</formula>
    </cfRule>
    <cfRule type="containsText" dxfId="207" priority="136" operator="containsText" text="【支払済】">
      <formula>NOT(ISERROR(SEARCH("【支払済】",AC1540)))</formula>
    </cfRule>
  </conditionalFormatting>
  <conditionalFormatting sqref="Y1541:AB1541">
    <cfRule type="containsText" dxfId="206" priority="131" operator="containsText" text="賃借中">
      <formula>NOT(ISERROR(SEARCH("賃借中",Y1541)))</formula>
    </cfRule>
    <cfRule type="containsText" dxfId="205" priority="132" operator="containsText" text="保有中">
      <formula>NOT(ISERROR(SEARCH("保有中",Y1541)))</formula>
    </cfRule>
  </conditionalFormatting>
  <conditionalFormatting sqref="AC1541">
    <cfRule type="containsText" dxfId="204" priority="127" operator="containsText" text="申込取消">
      <formula>NOT(ISERROR(SEARCH("申込取消",AC1541)))</formula>
    </cfRule>
    <cfRule type="containsText" dxfId="203" priority="128" operator="containsText" text="接続契約解除">
      <formula>NOT(ISERROR(SEARCH("接続契約解除",AC1541)))</formula>
    </cfRule>
    <cfRule type="containsText" dxfId="202" priority="129" operator="containsText" text="【譲渡済】">
      <formula>NOT(ISERROR(SEARCH("【譲渡済】",AC1541)))</formula>
    </cfRule>
    <cfRule type="containsText" dxfId="201" priority="130" operator="containsText" text="【支払済】">
      <formula>NOT(ISERROR(SEARCH("【支払済】",AC1541)))</formula>
    </cfRule>
  </conditionalFormatting>
  <conditionalFormatting sqref="Y1542:AB1542">
    <cfRule type="containsText" dxfId="200" priority="125" operator="containsText" text="賃借中">
      <formula>NOT(ISERROR(SEARCH("賃借中",Y1542)))</formula>
    </cfRule>
    <cfRule type="containsText" dxfId="199" priority="126" operator="containsText" text="保有中">
      <formula>NOT(ISERROR(SEARCH("保有中",Y1542)))</formula>
    </cfRule>
  </conditionalFormatting>
  <conditionalFormatting sqref="AC1542">
    <cfRule type="containsText" dxfId="198" priority="121" operator="containsText" text="申込取消">
      <formula>NOT(ISERROR(SEARCH("申込取消",AC1542)))</formula>
    </cfRule>
    <cfRule type="containsText" dxfId="197" priority="122" operator="containsText" text="接続契約解除">
      <formula>NOT(ISERROR(SEARCH("接続契約解除",AC1542)))</formula>
    </cfRule>
    <cfRule type="containsText" dxfId="196" priority="123" operator="containsText" text="【譲渡済】">
      <formula>NOT(ISERROR(SEARCH("【譲渡済】",AC1542)))</formula>
    </cfRule>
    <cfRule type="containsText" dxfId="195" priority="124" operator="containsText" text="【支払済】">
      <formula>NOT(ISERROR(SEARCH("【支払済】",AC1542)))</formula>
    </cfRule>
  </conditionalFormatting>
  <conditionalFormatting sqref="Y1543:AB1544">
    <cfRule type="containsText" dxfId="194" priority="119" operator="containsText" text="賃借中">
      <formula>NOT(ISERROR(SEARCH("賃借中",Y1543)))</formula>
    </cfRule>
    <cfRule type="containsText" dxfId="193" priority="120" operator="containsText" text="保有中">
      <formula>NOT(ISERROR(SEARCH("保有中",Y1543)))</formula>
    </cfRule>
  </conditionalFormatting>
  <conditionalFormatting sqref="AC1543:AC1544">
    <cfRule type="containsText" dxfId="192" priority="115" operator="containsText" text="申込取消">
      <formula>NOT(ISERROR(SEARCH("申込取消",AC1543)))</formula>
    </cfRule>
    <cfRule type="containsText" dxfId="191" priority="116" operator="containsText" text="接続契約解除">
      <formula>NOT(ISERROR(SEARCH("接続契約解除",AC1543)))</formula>
    </cfRule>
    <cfRule type="containsText" dxfId="190" priority="117" operator="containsText" text="【譲渡済】">
      <formula>NOT(ISERROR(SEARCH("【譲渡済】",AC1543)))</formula>
    </cfRule>
    <cfRule type="containsText" dxfId="189" priority="118" operator="containsText" text="【支払済】">
      <formula>NOT(ISERROR(SEARCH("【支払済】",AC1543)))</formula>
    </cfRule>
  </conditionalFormatting>
  <conditionalFormatting sqref="Y1545:AB1545">
    <cfRule type="containsText" dxfId="188" priority="113" operator="containsText" text="賃借中">
      <formula>NOT(ISERROR(SEARCH("賃借中",Y1545)))</formula>
    </cfRule>
    <cfRule type="containsText" dxfId="187" priority="114" operator="containsText" text="保有中">
      <formula>NOT(ISERROR(SEARCH("保有中",Y1545)))</formula>
    </cfRule>
  </conditionalFormatting>
  <conditionalFormatting sqref="AC1545">
    <cfRule type="containsText" dxfId="186" priority="109" operator="containsText" text="申込取消">
      <formula>NOT(ISERROR(SEARCH("申込取消",AC1545)))</formula>
    </cfRule>
    <cfRule type="containsText" dxfId="185" priority="110" operator="containsText" text="接続契約解除">
      <formula>NOT(ISERROR(SEARCH("接続契約解除",AC1545)))</formula>
    </cfRule>
    <cfRule type="containsText" dxfId="184" priority="111" operator="containsText" text="【譲渡済】">
      <formula>NOT(ISERROR(SEARCH("【譲渡済】",AC1545)))</formula>
    </cfRule>
    <cfRule type="containsText" dxfId="183" priority="112" operator="containsText" text="【支払済】">
      <formula>NOT(ISERROR(SEARCH("【支払済】",AC1545)))</formula>
    </cfRule>
  </conditionalFormatting>
  <conditionalFormatting sqref="Y1546:AB1546 Y1547:Z1547 AA1547:AB1548">
    <cfRule type="containsText" dxfId="182" priority="107" operator="containsText" text="賃借中">
      <formula>NOT(ISERROR(SEARCH("賃借中",Y1546)))</formula>
    </cfRule>
    <cfRule type="containsText" dxfId="181" priority="108" operator="containsText" text="保有中">
      <formula>NOT(ISERROR(SEARCH("保有中",Y1546)))</formula>
    </cfRule>
  </conditionalFormatting>
  <conditionalFormatting sqref="AC1546:AC1547">
    <cfRule type="containsText" dxfId="180" priority="103" operator="containsText" text="申込取消">
      <formula>NOT(ISERROR(SEARCH("申込取消",AC1546)))</formula>
    </cfRule>
    <cfRule type="containsText" dxfId="179" priority="104" operator="containsText" text="接続契約解除">
      <formula>NOT(ISERROR(SEARCH("接続契約解除",AC1546)))</formula>
    </cfRule>
    <cfRule type="containsText" dxfId="178" priority="105" operator="containsText" text="【譲渡済】">
      <formula>NOT(ISERROR(SEARCH("【譲渡済】",AC1546)))</formula>
    </cfRule>
    <cfRule type="containsText" dxfId="177" priority="106" operator="containsText" text="【支払済】">
      <formula>NOT(ISERROR(SEARCH("【支払済】",AC1546)))</formula>
    </cfRule>
  </conditionalFormatting>
  <conditionalFormatting sqref="Y1548:Z1548">
    <cfRule type="containsText" dxfId="176" priority="101" operator="containsText" text="賃借中">
      <formula>NOT(ISERROR(SEARCH("賃借中",Y1548)))</formula>
    </cfRule>
    <cfRule type="containsText" dxfId="175" priority="102" operator="containsText" text="保有中">
      <formula>NOT(ISERROR(SEARCH("保有中",Y1548)))</formula>
    </cfRule>
  </conditionalFormatting>
  <conditionalFormatting sqref="AC1548">
    <cfRule type="containsText" dxfId="174" priority="97" operator="containsText" text="申込取消">
      <formula>NOT(ISERROR(SEARCH("申込取消",AC1548)))</formula>
    </cfRule>
    <cfRule type="containsText" dxfId="173" priority="98" operator="containsText" text="接続契約解除">
      <formula>NOT(ISERROR(SEARCH("接続契約解除",AC1548)))</formula>
    </cfRule>
    <cfRule type="containsText" dxfId="172" priority="99" operator="containsText" text="【譲渡済】">
      <formula>NOT(ISERROR(SEARCH("【譲渡済】",AC1548)))</formula>
    </cfRule>
    <cfRule type="containsText" dxfId="171" priority="100" operator="containsText" text="【支払済】">
      <formula>NOT(ISERROR(SEARCH("【支払済】",AC1548)))</formula>
    </cfRule>
  </conditionalFormatting>
  <conditionalFormatting sqref="Y1549:AB1549 Y1550:Z1551 AA1550:AB1561">
    <cfRule type="containsText" dxfId="170" priority="95" operator="containsText" text="賃借中">
      <formula>NOT(ISERROR(SEARCH("賃借中",Y1549)))</formula>
    </cfRule>
    <cfRule type="containsText" dxfId="169" priority="96" operator="containsText" text="保有中">
      <formula>NOT(ISERROR(SEARCH("保有中",Y1549)))</formula>
    </cfRule>
  </conditionalFormatting>
  <conditionalFormatting sqref="AC1549:AC1551">
    <cfRule type="containsText" dxfId="168" priority="91" operator="containsText" text="申込取消">
      <formula>NOT(ISERROR(SEARCH("申込取消",AC1549)))</formula>
    </cfRule>
    <cfRule type="containsText" dxfId="167" priority="92" operator="containsText" text="接続契約解除">
      <formula>NOT(ISERROR(SEARCH("接続契約解除",AC1549)))</formula>
    </cfRule>
    <cfRule type="containsText" dxfId="166" priority="93" operator="containsText" text="【譲渡済】">
      <formula>NOT(ISERROR(SEARCH("【譲渡済】",AC1549)))</formula>
    </cfRule>
    <cfRule type="containsText" dxfId="165" priority="94" operator="containsText" text="【支払済】">
      <formula>NOT(ISERROR(SEARCH("【支払済】",AC1549)))</formula>
    </cfRule>
  </conditionalFormatting>
  <conditionalFormatting sqref="Y1552:Z1552">
    <cfRule type="containsText" dxfId="164" priority="89" operator="containsText" text="賃借中">
      <formula>NOT(ISERROR(SEARCH("賃借中",Y1552)))</formula>
    </cfRule>
    <cfRule type="containsText" dxfId="163" priority="90" operator="containsText" text="保有中">
      <formula>NOT(ISERROR(SEARCH("保有中",Y1552)))</formula>
    </cfRule>
  </conditionalFormatting>
  <conditionalFormatting sqref="AC1552">
    <cfRule type="containsText" dxfId="162" priority="85" operator="containsText" text="申込取消">
      <formula>NOT(ISERROR(SEARCH("申込取消",AC1552)))</formula>
    </cfRule>
    <cfRule type="containsText" dxfId="161" priority="86" operator="containsText" text="接続契約解除">
      <formula>NOT(ISERROR(SEARCH("接続契約解除",AC1552)))</formula>
    </cfRule>
    <cfRule type="containsText" dxfId="160" priority="87" operator="containsText" text="【譲渡済】">
      <formula>NOT(ISERROR(SEARCH("【譲渡済】",AC1552)))</formula>
    </cfRule>
    <cfRule type="containsText" dxfId="159" priority="88" operator="containsText" text="【支払済】">
      <formula>NOT(ISERROR(SEARCH("【支払済】",AC1552)))</formula>
    </cfRule>
  </conditionalFormatting>
  <conditionalFormatting sqref="Y1553:Z1553">
    <cfRule type="containsText" dxfId="158" priority="83" operator="containsText" text="賃借中">
      <formula>NOT(ISERROR(SEARCH("賃借中",Y1553)))</formula>
    </cfRule>
    <cfRule type="containsText" dxfId="157" priority="84" operator="containsText" text="保有中">
      <formula>NOT(ISERROR(SEARCH("保有中",Y1553)))</formula>
    </cfRule>
  </conditionalFormatting>
  <conditionalFormatting sqref="AC1553">
    <cfRule type="containsText" dxfId="156" priority="79" operator="containsText" text="申込取消">
      <formula>NOT(ISERROR(SEARCH("申込取消",AC1553)))</formula>
    </cfRule>
    <cfRule type="containsText" dxfId="155" priority="80" operator="containsText" text="接続契約解除">
      <formula>NOT(ISERROR(SEARCH("接続契約解除",AC1553)))</formula>
    </cfRule>
    <cfRule type="containsText" dxfId="154" priority="81" operator="containsText" text="【譲渡済】">
      <formula>NOT(ISERROR(SEARCH("【譲渡済】",AC1553)))</formula>
    </cfRule>
    <cfRule type="containsText" dxfId="153" priority="82" operator="containsText" text="【支払済】">
      <formula>NOT(ISERROR(SEARCH("【支払済】",AC1553)))</formula>
    </cfRule>
  </conditionalFormatting>
  <conditionalFormatting sqref="Y1555:Z1555">
    <cfRule type="containsText" dxfId="152" priority="77" operator="containsText" text="賃借中">
      <formula>NOT(ISERROR(SEARCH("賃借中",Y1555)))</formula>
    </cfRule>
    <cfRule type="containsText" dxfId="151" priority="78" operator="containsText" text="保有中">
      <formula>NOT(ISERROR(SEARCH("保有中",Y1555)))</formula>
    </cfRule>
  </conditionalFormatting>
  <conditionalFormatting sqref="AC1555">
    <cfRule type="containsText" dxfId="150" priority="73" operator="containsText" text="申込取消">
      <formula>NOT(ISERROR(SEARCH("申込取消",AC1555)))</formula>
    </cfRule>
    <cfRule type="containsText" dxfId="149" priority="74" operator="containsText" text="接続契約解除">
      <formula>NOT(ISERROR(SEARCH("接続契約解除",AC1555)))</formula>
    </cfRule>
    <cfRule type="containsText" dxfId="148" priority="75" operator="containsText" text="【譲渡済】">
      <formula>NOT(ISERROR(SEARCH("【譲渡済】",AC1555)))</formula>
    </cfRule>
    <cfRule type="containsText" dxfId="147" priority="76" operator="containsText" text="【支払済】">
      <formula>NOT(ISERROR(SEARCH("【支払済】",AC1555)))</formula>
    </cfRule>
  </conditionalFormatting>
  <conditionalFormatting sqref="Y1554:Z1554">
    <cfRule type="containsText" dxfId="146" priority="71" operator="containsText" text="賃借中">
      <formula>NOT(ISERROR(SEARCH("賃借中",Y1554)))</formula>
    </cfRule>
    <cfRule type="containsText" dxfId="145" priority="72" operator="containsText" text="保有中">
      <formula>NOT(ISERROR(SEARCH("保有中",Y1554)))</formula>
    </cfRule>
  </conditionalFormatting>
  <conditionalFormatting sqref="AC1554">
    <cfRule type="containsText" dxfId="144" priority="67" operator="containsText" text="申込取消">
      <formula>NOT(ISERROR(SEARCH("申込取消",AC1554)))</formula>
    </cfRule>
    <cfRule type="containsText" dxfId="143" priority="68" operator="containsText" text="接続契約解除">
      <formula>NOT(ISERROR(SEARCH("接続契約解除",AC1554)))</formula>
    </cfRule>
    <cfRule type="containsText" dxfId="142" priority="69" operator="containsText" text="【譲渡済】">
      <formula>NOT(ISERROR(SEARCH("【譲渡済】",AC1554)))</formula>
    </cfRule>
    <cfRule type="containsText" dxfId="141" priority="70" operator="containsText" text="【支払済】">
      <formula>NOT(ISERROR(SEARCH("【支払済】",AC1554)))</formula>
    </cfRule>
  </conditionalFormatting>
  <conditionalFormatting sqref="Y1556:Z1556">
    <cfRule type="containsText" dxfId="140" priority="65" operator="containsText" text="賃借中">
      <formula>NOT(ISERROR(SEARCH("賃借中",Y1556)))</formula>
    </cfRule>
    <cfRule type="containsText" dxfId="139" priority="66" operator="containsText" text="保有中">
      <formula>NOT(ISERROR(SEARCH("保有中",Y1556)))</formula>
    </cfRule>
  </conditionalFormatting>
  <conditionalFormatting sqref="AC1556">
    <cfRule type="containsText" dxfId="138" priority="61" operator="containsText" text="申込取消">
      <formula>NOT(ISERROR(SEARCH("申込取消",AC1556)))</formula>
    </cfRule>
    <cfRule type="containsText" dxfId="137" priority="62" operator="containsText" text="接続契約解除">
      <formula>NOT(ISERROR(SEARCH("接続契約解除",AC1556)))</formula>
    </cfRule>
    <cfRule type="containsText" dxfId="136" priority="63" operator="containsText" text="【譲渡済】">
      <formula>NOT(ISERROR(SEARCH("【譲渡済】",AC1556)))</formula>
    </cfRule>
    <cfRule type="containsText" dxfId="135" priority="64" operator="containsText" text="【支払済】">
      <formula>NOT(ISERROR(SEARCH("【支払済】",AC1556)))</formula>
    </cfRule>
  </conditionalFormatting>
  <conditionalFormatting sqref="Y1557:Z1558">
    <cfRule type="containsText" dxfId="134" priority="59" operator="containsText" text="賃借中">
      <formula>NOT(ISERROR(SEARCH("賃借中",Y1557)))</formula>
    </cfRule>
    <cfRule type="containsText" dxfId="133" priority="60" operator="containsText" text="保有中">
      <formula>NOT(ISERROR(SEARCH("保有中",Y1557)))</formula>
    </cfRule>
  </conditionalFormatting>
  <conditionalFormatting sqref="AC1557:AC1558">
    <cfRule type="containsText" dxfId="132" priority="55" operator="containsText" text="申込取消">
      <formula>NOT(ISERROR(SEARCH("申込取消",AC1557)))</formula>
    </cfRule>
    <cfRule type="containsText" dxfId="131" priority="56" operator="containsText" text="接続契約解除">
      <formula>NOT(ISERROR(SEARCH("接続契約解除",AC1557)))</formula>
    </cfRule>
    <cfRule type="containsText" dxfId="130" priority="57" operator="containsText" text="【譲渡済】">
      <formula>NOT(ISERROR(SEARCH("【譲渡済】",AC1557)))</formula>
    </cfRule>
    <cfRule type="containsText" dxfId="129" priority="58" operator="containsText" text="【支払済】">
      <formula>NOT(ISERROR(SEARCH("【支払済】",AC1557)))</formula>
    </cfRule>
  </conditionalFormatting>
  <conditionalFormatting sqref="Y1559:Z1559">
    <cfRule type="containsText" dxfId="128" priority="53" operator="containsText" text="賃借中">
      <formula>NOT(ISERROR(SEARCH("賃借中",Y1559)))</formula>
    </cfRule>
    <cfRule type="containsText" dxfId="127" priority="54" operator="containsText" text="保有中">
      <formula>NOT(ISERROR(SEARCH("保有中",Y1559)))</formula>
    </cfRule>
  </conditionalFormatting>
  <conditionalFormatting sqref="AC1559">
    <cfRule type="containsText" dxfId="126" priority="49" operator="containsText" text="申込取消">
      <formula>NOT(ISERROR(SEARCH("申込取消",AC1559)))</formula>
    </cfRule>
    <cfRule type="containsText" dxfId="125" priority="50" operator="containsText" text="接続契約解除">
      <formula>NOT(ISERROR(SEARCH("接続契約解除",AC1559)))</formula>
    </cfRule>
    <cfRule type="containsText" dxfId="124" priority="51" operator="containsText" text="【譲渡済】">
      <formula>NOT(ISERROR(SEARCH("【譲渡済】",AC1559)))</formula>
    </cfRule>
    <cfRule type="containsText" dxfId="123" priority="52" operator="containsText" text="【支払済】">
      <formula>NOT(ISERROR(SEARCH("【支払済】",AC1559)))</formula>
    </cfRule>
  </conditionalFormatting>
  <conditionalFormatting sqref="Y1561:Z1561">
    <cfRule type="containsText" dxfId="122" priority="47" operator="containsText" text="賃借中">
      <formula>NOT(ISERROR(SEARCH("賃借中",Y1561)))</formula>
    </cfRule>
    <cfRule type="containsText" dxfId="121" priority="48" operator="containsText" text="保有中">
      <formula>NOT(ISERROR(SEARCH("保有中",Y1561)))</formula>
    </cfRule>
  </conditionalFormatting>
  <conditionalFormatting sqref="AC1561">
    <cfRule type="containsText" dxfId="120" priority="43" operator="containsText" text="申込取消">
      <formula>NOT(ISERROR(SEARCH("申込取消",AC1561)))</formula>
    </cfRule>
    <cfRule type="containsText" dxfId="119" priority="44" operator="containsText" text="接続契約解除">
      <formula>NOT(ISERROR(SEARCH("接続契約解除",AC1561)))</formula>
    </cfRule>
    <cfRule type="containsText" dxfId="118" priority="45" operator="containsText" text="【譲渡済】">
      <formula>NOT(ISERROR(SEARCH("【譲渡済】",AC1561)))</formula>
    </cfRule>
    <cfRule type="containsText" dxfId="117" priority="46" operator="containsText" text="【支払済】">
      <formula>NOT(ISERROR(SEARCH("【支払済】",AC1561)))</formula>
    </cfRule>
  </conditionalFormatting>
  <conditionalFormatting sqref="Y1560:Z1560">
    <cfRule type="containsText" dxfId="116" priority="41" operator="containsText" text="賃借中">
      <formula>NOT(ISERROR(SEARCH("賃借中",Y1560)))</formula>
    </cfRule>
    <cfRule type="containsText" dxfId="115" priority="42" operator="containsText" text="保有中">
      <formula>NOT(ISERROR(SEARCH("保有中",Y1560)))</formula>
    </cfRule>
  </conditionalFormatting>
  <conditionalFormatting sqref="AC1560">
    <cfRule type="containsText" dxfId="114" priority="37" operator="containsText" text="申込取消">
      <formula>NOT(ISERROR(SEARCH("申込取消",AC1560)))</formula>
    </cfRule>
    <cfRule type="containsText" dxfId="113" priority="38" operator="containsText" text="接続契約解除">
      <formula>NOT(ISERROR(SEARCH("接続契約解除",AC1560)))</formula>
    </cfRule>
    <cfRule type="containsText" dxfId="112" priority="39" operator="containsText" text="【譲渡済】">
      <formula>NOT(ISERROR(SEARCH("【譲渡済】",AC1560)))</formula>
    </cfRule>
    <cfRule type="containsText" dxfId="111" priority="40" operator="containsText" text="【支払済】">
      <formula>NOT(ISERROR(SEARCH("【支払済】",AC1560)))</formula>
    </cfRule>
  </conditionalFormatting>
  <conditionalFormatting sqref="Y1563:Z1563">
    <cfRule type="containsText" dxfId="110" priority="35" operator="containsText" text="賃借中">
      <formula>NOT(ISERROR(SEARCH("賃借中",Y1563)))</formula>
    </cfRule>
    <cfRule type="containsText" dxfId="109" priority="36" operator="containsText" text="保有中">
      <formula>NOT(ISERROR(SEARCH("保有中",Y1563)))</formula>
    </cfRule>
  </conditionalFormatting>
  <conditionalFormatting sqref="AC1563">
    <cfRule type="containsText" dxfId="108" priority="31" operator="containsText" text="申込取消">
      <formula>NOT(ISERROR(SEARCH("申込取消",AC1563)))</formula>
    </cfRule>
    <cfRule type="containsText" dxfId="107" priority="32" operator="containsText" text="接続契約解除">
      <formula>NOT(ISERROR(SEARCH("接続契約解除",AC1563)))</formula>
    </cfRule>
    <cfRule type="containsText" dxfId="106" priority="33" operator="containsText" text="【譲渡済】">
      <formula>NOT(ISERROR(SEARCH("【譲渡済】",AC1563)))</formula>
    </cfRule>
    <cfRule type="containsText" dxfId="105" priority="34" operator="containsText" text="【支払済】">
      <formula>NOT(ISERROR(SEARCH("【支払済】",AC1563)))</formula>
    </cfRule>
  </conditionalFormatting>
  <conditionalFormatting sqref="AC1564">
    <cfRule type="containsText" dxfId="104" priority="25" operator="containsText" text="申込取消">
      <formula>NOT(ISERROR(SEARCH("申込取消",AC1564)))</formula>
    </cfRule>
    <cfRule type="containsText" dxfId="103" priority="26" operator="containsText" text="接続契約解除">
      <formula>NOT(ISERROR(SEARCH("接続契約解除",AC1564)))</formula>
    </cfRule>
    <cfRule type="containsText" dxfId="102" priority="27" operator="containsText" text="【譲渡済】">
      <formula>NOT(ISERROR(SEARCH("【譲渡済】",AC1564)))</formula>
    </cfRule>
    <cfRule type="containsText" dxfId="101" priority="28" operator="containsText" text="【支払済】">
      <formula>NOT(ISERROR(SEARCH("【支払済】",AC1564)))</formula>
    </cfRule>
  </conditionalFormatting>
  <conditionalFormatting sqref="Y1565:Z1565">
    <cfRule type="containsText" dxfId="100" priority="23" operator="containsText" text="賃借中">
      <formula>NOT(ISERROR(SEARCH("賃借中",Y1565)))</formula>
    </cfRule>
    <cfRule type="containsText" dxfId="99" priority="24" operator="containsText" text="保有中">
      <formula>NOT(ISERROR(SEARCH("保有中",Y1565)))</formula>
    </cfRule>
  </conditionalFormatting>
  <conditionalFormatting sqref="AC1565">
    <cfRule type="containsText" dxfId="98" priority="19" operator="containsText" text="申込取消">
      <formula>NOT(ISERROR(SEARCH("申込取消",AC1565)))</formula>
    </cfRule>
    <cfRule type="containsText" dxfId="97" priority="20" operator="containsText" text="接続契約解除">
      <formula>NOT(ISERROR(SEARCH("接続契約解除",AC1565)))</formula>
    </cfRule>
    <cfRule type="containsText" dxfId="96" priority="21" operator="containsText" text="【譲渡済】">
      <formula>NOT(ISERROR(SEARCH("【譲渡済】",AC1565)))</formula>
    </cfRule>
    <cfRule type="containsText" dxfId="95" priority="22" operator="containsText" text="【支払済】">
      <formula>NOT(ISERROR(SEARCH("【支払済】",AC1565)))</formula>
    </cfRule>
  </conditionalFormatting>
  <conditionalFormatting sqref="Y1566:Z1566">
    <cfRule type="containsText" dxfId="94" priority="17" operator="containsText" text="賃借中">
      <formula>NOT(ISERROR(SEARCH("賃借中",Y1566)))</formula>
    </cfRule>
    <cfRule type="containsText" dxfId="93" priority="18" operator="containsText" text="保有中">
      <formula>NOT(ISERROR(SEARCH("保有中",Y1566)))</formula>
    </cfRule>
  </conditionalFormatting>
  <conditionalFormatting sqref="AC1566">
    <cfRule type="containsText" dxfId="92" priority="13" operator="containsText" text="申込取消">
      <formula>NOT(ISERROR(SEARCH("申込取消",AC1566)))</formula>
    </cfRule>
    <cfRule type="containsText" dxfId="91" priority="14" operator="containsText" text="接続契約解除">
      <formula>NOT(ISERROR(SEARCH("接続契約解除",AC1566)))</formula>
    </cfRule>
    <cfRule type="containsText" dxfId="90" priority="15" operator="containsText" text="【譲渡済】">
      <formula>NOT(ISERROR(SEARCH("【譲渡済】",AC1566)))</formula>
    </cfRule>
    <cfRule type="containsText" dxfId="89" priority="16" operator="containsText" text="【支払済】">
      <formula>NOT(ISERROR(SEARCH("【支払済】",AC1566)))</formula>
    </cfRule>
  </conditionalFormatting>
  <conditionalFormatting sqref="Y1567:Z1567">
    <cfRule type="containsText" dxfId="88" priority="11" operator="containsText" text="賃借中">
      <formula>NOT(ISERROR(SEARCH("賃借中",Y1567)))</formula>
    </cfRule>
    <cfRule type="containsText" dxfId="87" priority="12" operator="containsText" text="保有中">
      <formula>NOT(ISERROR(SEARCH("保有中",Y1567)))</formula>
    </cfRule>
  </conditionalFormatting>
  <conditionalFormatting sqref="AC1567">
    <cfRule type="containsText" dxfId="86" priority="7" operator="containsText" text="申込取消">
      <formula>NOT(ISERROR(SEARCH("申込取消",AC1567)))</formula>
    </cfRule>
    <cfRule type="containsText" dxfId="85" priority="8" operator="containsText" text="接続契約解除">
      <formula>NOT(ISERROR(SEARCH("接続契約解除",AC1567)))</formula>
    </cfRule>
    <cfRule type="containsText" dxfId="84" priority="9" operator="containsText" text="【譲渡済】">
      <formula>NOT(ISERROR(SEARCH("【譲渡済】",AC1567)))</formula>
    </cfRule>
    <cfRule type="containsText" dxfId="83" priority="10" operator="containsText" text="【支払済】">
      <formula>NOT(ISERROR(SEARCH("【支払済】",AC1567)))</formula>
    </cfRule>
  </conditionalFormatting>
  <conditionalFormatting sqref="Y1564:Z1564">
    <cfRule type="containsText" dxfId="82" priority="5" operator="containsText" text="賃借中">
      <formula>NOT(ISERROR(SEARCH("賃借中",Y1564)))</formula>
    </cfRule>
    <cfRule type="containsText" dxfId="81" priority="6" operator="containsText" text="保有中">
      <formula>NOT(ISERROR(SEARCH("保有中",Y1564)))</formula>
    </cfRule>
  </conditionalFormatting>
  <conditionalFormatting sqref="AB177:AB184">
    <cfRule type="containsText" dxfId="80" priority="3" operator="containsText" text="賃借中">
      <formula>NOT(ISERROR(SEARCH("賃借中",AB177)))</formula>
    </cfRule>
    <cfRule type="containsText" dxfId="79" priority="4" operator="containsText" text="保有中">
      <formula>NOT(ISERROR(SEARCH("保有中",AB177)))</formula>
    </cfRule>
  </conditionalFormatting>
  <conditionalFormatting sqref="AM809">
    <cfRule type="cellIs" dxfId="78" priority="2" operator="greaterThan">
      <formula>0</formula>
    </cfRule>
  </conditionalFormatting>
  <conditionalFormatting sqref="AM811">
    <cfRule type="cellIs" dxfId="77" priority="1" operator="greaterThan">
      <formula>0</formula>
    </cfRule>
  </conditionalFormatting>
  <hyperlinks>
    <hyperlink ref="Q1199" r:id="rId4"/>
    <hyperlink ref="Q1190" r:id="rId5" display="宮崎県えびの市島内平松１１５４－１～３_接続検討回答書"/>
    <hyperlink ref="Q1204" r:id="rId6"/>
    <hyperlink ref="Q1139" r:id="rId7" display="熊本県阿蘇郡産山村大利字大リエ３４６－１_再接続検討回答書_２回目"/>
    <hyperlink ref="Q1142" r:id="rId8"/>
    <hyperlink ref="Q1124" r:id="rId9"/>
    <hyperlink ref="Q1155" r:id="rId10"/>
    <hyperlink ref="Q1140" r:id="rId11" display="熊本県阿蘇郡産山村大利字大リエ３４６－１_再接続検討回答書_２回目"/>
    <hyperlink ref="Q1137" r:id="rId12" display="熊本県阿蘇郡産山村大利字大リエ３４６－１_再接続検討回答書_２回目"/>
    <hyperlink ref="Q1138" r:id="rId13" display="熊本県阿蘇郡産山村大利字大リエ３４６－１_再接続検討回答書_２回目"/>
    <hyperlink ref="Q1136" r:id="rId14" display="熊本県阿蘇郡産山村大利字大リエ３４６－１_再接続検討回答書_２回目"/>
    <hyperlink ref="Q1143" r:id="rId15"/>
    <hyperlink ref="Q1141" r:id="rId16"/>
    <hyperlink ref="Q1145" r:id="rId17"/>
    <hyperlink ref="Q1144" r:id="rId18"/>
    <hyperlink ref="Q1156" r:id="rId19"/>
    <hyperlink ref="Q1191" r:id="rId20" display="宮崎県えびの市島内平松１１５４－１～３_接続検討回答書"/>
    <hyperlink ref="Q1192" r:id="rId21" display="宮崎県えびの市島内平松１１５４－１～３_接続検討回答書"/>
    <hyperlink ref="Q1188" r:id="rId22" display="宮崎県えびの市島内平松１１５４－１～３_接続検討回答書"/>
    <hyperlink ref="Q1189" r:id="rId23" display="宮崎県えびの市島内平松１１５４－１～３_接続検討回答書"/>
    <hyperlink ref="Q1205" r:id="rId24"/>
    <hyperlink ref="Q1206" r:id="rId25"/>
    <hyperlink ref="Q1207" r:id="rId26"/>
    <hyperlink ref="Q1203" r:id="rId27"/>
    <hyperlink ref="Q1200" r:id="rId28"/>
    <hyperlink ref="Q1198" r:id="rId29"/>
    <hyperlink ref="Q1197" r:id="rId30"/>
    <hyperlink ref="Q5" r:id="rId31"/>
    <hyperlink ref="Q10" r:id="rId32"/>
    <hyperlink ref="Q16" r:id="rId33"/>
    <hyperlink ref="Q6" r:id="rId34"/>
    <hyperlink ref="Q43" r:id="rId35"/>
    <hyperlink ref="Q21" r:id="rId36"/>
    <hyperlink ref="Q19" r:id="rId37"/>
    <hyperlink ref="Q51" r:id="rId38"/>
    <hyperlink ref="Q22" r:id="rId39"/>
    <hyperlink ref="Q15" r:id="rId40"/>
    <hyperlink ref="Q14" r:id="rId41"/>
    <hyperlink ref="Q13" r:id="rId42"/>
    <hyperlink ref="Q12" r:id="rId43"/>
    <hyperlink ref="Q33" r:id="rId44"/>
    <hyperlink ref="Q9" r:id="rId45"/>
    <hyperlink ref="Q8" r:id="rId46"/>
    <hyperlink ref="Q7" r:id="rId47"/>
    <hyperlink ref="Q35" r:id="rId48"/>
    <hyperlink ref="Q31" r:id="rId49"/>
    <hyperlink ref="Q29" r:id="rId50"/>
    <hyperlink ref="Q37" r:id="rId51"/>
    <hyperlink ref="Q39" r:id="rId52"/>
    <hyperlink ref="Q41" r:id="rId53"/>
    <hyperlink ref="Q46" r:id="rId54"/>
    <hyperlink ref="Q44" r:id="rId55"/>
    <hyperlink ref="Q48" r:id="rId56"/>
    <hyperlink ref="Q50" r:id="rId57"/>
    <hyperlink ref="Q52" r:id="rId58"/>
    <hyperlink ref="Q25" r:id="rId59"/>
    <hyperlink ref="Q11" r:id="rId60"/>
    <hyperlink ref="Q18" r:id="rId61" display="北海道石狩市新港南３丁目７０４_工事負担金契約書"/>
    <hyperlink ref="Q1201" r:id="rId62" display="宮崎県宮崎市田吉４３５６－１－１_工事負担金請求"/>
    <hyperlink ref="Q1202" r:id="rId63"/>
    <hyperlink ref="Q1209" r:id="rId64" display="宮崎県日南市大字富士２１４０－２、１９～３６_工事負担金請求.pdf"/>
    <hyperlink ref="Q1151" r:id="rId65"/>
    <hyperlink ref="Q1152" r:id="rId66"/>
    <hyperlink ref="Q1150" r:id="rId67"/>
    <hyperlink ref="Q1149" r:id="rId68"/>
    <hyperlink ref="Q1148" r:id="rId69"/>
    <hyperlink ref="Q1147" r:id="rId70"/>
    <hyperlink ref="Q1123" r:id="rId71" display="佐賀県鳥栖市河内町２０８１－１～３_工事負担金請求"/>
    <hyperlink ref="Q1122" r:id="rId72" display="佐賀県佐賀市川副町大字西古賀７３６－１_工事負担金請求"/>
    <hyperlink ref="Q1125" r:id="rId73"/>
    <hyperlink ref="Q1218" r:id="rId74"/>
    <hyperlink ref="Q1229" r:id="rId75"/>
    <hyperlink ref="Q1219" r:id="rId76" display="志布志市志布志町志布志１４７４－４_負担金"/>
    <hyperlink ref="Q1220" r:id="rId77"/>
    <hyperlink ref="Q1234" r:id="rId78"/>
    <hyperlink ref="Q1246" r:id="rId79"/>
    <hyperlink ref="Q1244" r:id="rId80"/>
    <hyperlink ref="Q1239" r:id="rId81"/>
    <hyperlink ref="Q1238" r:id="rId82"/>
    <hyperlink ref="Q1237" r:id="rId83"/>
    <hyperlink ref="Q1182" r:id="rId84" display="大分県別府市古市町２５－１_工事負担金請求"/>
    <hyperlink ref="Q1236" r:id="rId85"/>
    <hyperlink ref="Q1235" r:id="rId86"/>
    <hyperlink ref="Q1233" r:id="rId87"/>
    <hyperlink ref="Q1232" r:id="rId88"/>
    <hyperlink ref="Q1231" r:id="rId89"/>
    <hyperlink ref="Q1230" r:id="rId90"/>
    <hyperlink ref="Q1228" r:id="rId91"/>
    <hyperlink ref="Q1226" r:id="rId92"/>
    <hyperlink ref="Q1227" r:id="rId93"/>
    <hyperlink ref="Q1225" r:id="rId94"/>
    <hyperlink ref="Q1224" r:id="rId95"/>
    <hyperlink ref="Q1223" r:id="rId96"/>
    <hyperlink ref="Q1222" r:id="rId97"/>
    <hyperlink ref="Q1221" r:id="rId98"/>
    <hyperlink ref="Q1217" r:id="rId99"/>
    <hyperlink ref="Q1210" r:id="rId100"/>
    <hyperlink ref="Q1242" r:id="rId101"/>
    <hyperlink ref="Q1097" r:id="rId102" display="福岡県糸島市志摩岐志３４６－１～２_工事負担金請求"/>
    <hyperlink ref="Q1175" r:id="rId103" display="大分県佐伯市宇目千束字千東１８３８_工事負担金請求"/>
    <hyperlink ref="Q1159" r:id="rId104" display="大分県宇佐市佐野１１０５－１～２_工事負担金請求"/>
    <hyperlink ref="Q1129" r:id="rId105" display="長崎県西海市大瀬戸町松島外郷３４６２－１５_工事負担金請求"/>
    <hyperlink ref="Q1130" r:id="rId106" display="長崎県大村市東大村２丁目１１０４－１－１～２_工事負担金請求"/>
    <hyperlink ref="Q1131" r:id="rId107" display="長崎県大村市木場１丁目５６－３－１～３_工事負担金請求"/>
    <hyperlink ref="Q1132" r:id="rId108" display="長崎県長崎市野母町１６９０－３_工事負担金請求"/>
    <hyperlink ref="Q1120" r:id="rId109"/>
    <hyperlink ref="Q1117" r:id="rId110"/>
    <hyperlink ref="Q1118" r:id="rId111"/>
    <hyperlink ref="Q1116" r:id="rId112" display="福岡県田川郡糸田町字松ケ迫４００４－１"/>
    <hyperlink ref="Q1094" r:id="rId113" display="福岡県行橋市東大橋６丁目（番地未確定）_工事負担金請求"/>
    <hyperlink ref="Q1114" r:id="rId114" display="福岡県朝倉市白鳥２１８－１－１～２_工事負担金請求"/>
    <hyperlink ref="Q1121" r:id="rId115"/>
    <hyperlink ref="Q1108" r:id="rId116" display="福岡県築上郡築上町大字安武１２３８－２_工事負担金請求"/>
    <hyperlink ref="Q1107" r:id="rId117" display="福岡県築上郡上毛町緒方（番地未確定）－１"/>
    <hyperlink ref="Q1105" r:id="rId118" display="福岡県築上郡上毛町緒方（番地未確定）－２"/>
    <hyperlink ref="Q1096" r:id="rId119" display="福岡県糸島市志摩芥屋１９４－１_工事負担金請求"/>
    <hyperlink ref="Q1095" r:id="rId120" display="福岡県糸島市志摩芥屋１９４－２_工事負担金請求"/>
    <hyperlink ref="Q1103" r:id="rId121" display="福岡県糟屋郡宇美町とびたけ（番地未確定）_工事負担金請求"/>
    <hyperlink ref="Q1098" r:id="rId122" display="福岡県宗像市吉田６３０_工事負担金請求"/>
    <hyperlink ref="Q1099" r:id="rId123" display="福岡県宗像市江口７２５－１～３_工事負担金請求"/>
    <hyperlink ref="Q1100" r:id="rId124" display="福岡県宗像市神湊７７１－１－１～２_工事負担金請求"/>
    <hyperlink ref="Q1101" r:id="rId125" display="福岡県宗像市池田３４１１－１０_工事負担金請求"/>
    <hyperlink ref="Q1102" r:id="rId126" display="福岡県宗像市田野７３４－１５３－１～２_工事負担金請求"/>
    <hyperlink ref="Q1113" r:id="rId127" display="福岡県朝倉市牛木３２５－１_工事負担金請求"/>
    <hyperlink ref="Q1087" r:id="rId128" display="福岡県行橋市下検地（番地未確定）－１_工事負担金請求"/>
    <hyperlink ref="Q1084" r:id="rId129" display="福岡県行橋市下検地（番地未確定）－２_工事負担金請求"/>
    <hyperlink ref="Q1085" r:id="rId130" display="福岡県行橋市下検地（番地未確定）－３_工事負担金請求"/>
    <hyperlink ref="Q1092" r:id="rId131" display="福岡県行橋市高瀬９４－１_工事負担金請求"/>
    <hyperlink ref="Q1093" r:id="rId132" display="福岡県行橋市大野井（番地未確定）－１_工事負担金請求"/>
    <hyperlink ref="Q1083" r:id="rId133" display="福岡県宮若市宮田４０５２－１～２_工事負担金請求"/>
    <hyperlink ref="Q1082" r:id="rId134" display="福岡県遠賀郡岡垣町手野字片山１１６８－１－１_工事負担金請求"/>
    <hyperlink ref="Q1080" r:id="rId135" display="福岡県遠賀郡遠賀町虫生津１６９１－１_工事負担金請求"/>
    <hyperlink ref="Q1081" r:id="rId136" display="福岡県遠賀郡遠賀町虫生津１６９１－２_工事負担金請求"/>
    <hyperlink ref="Q1077" r:id="rId137"/>
    <hyperlink ref="Q1072" r:id="rId138"/>
    <hyperlink ref="Q1073" r:id="rId139"/>
    <hyperlink ref="Q1074" r:id="rId140"/>
    <hyperlink ref="Q1078" r:id="rId141"/>
    <hyperlink ref="Q1075" r:id="rId142"/>
    <hyperlink ref="Q1079" r:id="rId143"/>
    <hyperlink ref="Q1076" r:id="rId144"/>
    <hyperlink ref="Q1071" r:id="rId145"/>
    <hyperlink ref="Q1070" r:id="rId146" display="福岡県うきは市吉井町屋部２１６－１－１_工事負担金請求"/>
    <hyperlink ref="Q1111" r:id="rId147"/>
    <hyperlink ref="Q1110" r:id="rId148" display="福岡県築上郡築上町大字越路１０－１_工事負担金請求"/>
    <hyperlink ref="Q1091" r:id="rId149" display="福岡県行橋市金屋５８０－１－１_工事負担金請求"/>
    <hyperlink ref="Q1089" r:id="rId150" display="福岡県行橋市金屋５８０－１－２_工事負担金請求"/>
    <hyperlink ref="Q1153" r:id="rId151"/>
    <hyperlink ref="Q1154" r:id="rId152"/>
    <hyperlink ref="Q1115" r:id="rId153"/>
    <hyperlink ref="Q1158" r:id="rId154"/>
    <hyperlink ref="Y290:Y291" r:id="rId155" display="ｽﾏｰﾄﾌｧｰﾑ"/>
    <hyperlink ref="Y972:Y973" r:id="rId156" display="絆"/>
    <hyperlink ref="Y1039" r:id="rId157"/>
    <hyperlink ref="Q1146" r:id="rId158"/>
    <hyperlink ref="X68" r:id="rId159"/>
    <hyperlink ref="X941" r:id="rId160"/>
    <hyperlink ref="X477" r:id="rId161"/>
    <hyperlink ref="X342" r:id="rId162"/>
    <hyperlink ref="X584" r:id="rId163"/>
    <hyperlink ref="X843" r:id="rId164"/>
    <hyperlink ref="X172" r:id="rId165"/>
    <hyperlink ref="X1146" r:id="rId166"/>
    <hyperlink ref="X274" r:id="rId167"/>
    <hyperlink ref="X287" r:id="rId168"/>
    <hyperlink ref="X1013" r:id="rId169"/>
    <hyperlink ref="X940" r:id="rId170"/>
    <hyperlink ref="X911" r:id="rId171"/>
    <hyperlink ref="X836" r:id="rId172"/>
    <hyperlink ref="X825" r:id="rId173"/>
    <hyperlink ref="X795" r:id="rId174"/>
    <hyperlink ref="X793" r:id="rId175"/>
    <hyperlink ref="X672" r:id="rId176"/>
    <hyperlink ref="X902" r:id="rId177"/>
    <hyperlink ref="X738" r:id="rId178"/>
    <hyperlink ref="X678" r:id="rId179"/>
    <hyperlink ref="X898" r:id="rId180"/>
    <hyperlink ref="X979" r:id="rId181"/>
    <hyperlink ref="X662" r:id="rId182"/>
    <hyperlink ref="X815" r:id="rId183"/>
    <hyperlink ref="X1022" r:id="rId184"/>
    <hyperlink ref="X732" r:id="rId185"/>
    <hyperlink ref="X733" r:id="rId186"/>
    <hyperlink ref="X758" r:id="rId187"/>
    <hyperlink ref="X760" r:id="rId188"/>
    <hyperlink ref="X763" r:id="rId189"/>
    <hyperlink ref="X764" r:id="rId190"/>
    <hyperlink ref="X755" r:id="rId191"/>
    <hyperlink ref="X756" r:id="rId192"/>
    <hyperlink ref="X746" r:id="rId193"/>
    <hyperlink ref="X134" r:id="rId194"/>
    <hyperlink ref="X273" r:id="rId195"/>
    <hyperlink ref="X160" r:id="rId196"/>
    <hyperlink ref="X472" r:id="rId197"/>
    <hyperlink ref="X357" r:id="rId198"/>
    <hyperlink ref="X328" r:id="rId199"/>
    <hyperlink ref="X330" r:id="rId200"/>
    <hyperlink ref="X318" r:id="rId201"/>
    <hyperlink ref="X310" r:id="rId202"/>
    <hyperlink ref="X1011" r:id="rId203"/>
    <hyperlink ref="X515" r:id="rId204"/>
    <hyperlink ref="X994" r:id="rId205"/>
    <hyperlink ref="X991" r:id="rId206"/>
    <hyperlink ref="X257" r:id="rId207"/>
    <hyperlink ref="X258" r:id="rId208"/>
    <hyperlink ref="X256" r:id="rId209"/>
    <hyperlink ref="X261" r:id="rId210"/>
    <hyperlink ref="X259" r:id="rId211"/>
    <hyperlink ref="X260" r:id="rId212"/>
    <hyperlink ref="X291" r:id="rId213"/>
    <hyperlink ref="X281" r:id="rId214"/>
    <hyperlink ref="X262" r:id="rId215"/>
    <hyperlink ref="X292" r:id="rId216"/>
    <hyperlink ref="X516" r:id="rId217"/>
    <hyperlink ref="X107" r:id="rId218"/>
    <hyperlink ref="X568" r:id="rId219"/>
    <hyperlink ref="X567" r:id="rId220"/>
    <hyperlink ref="X227" r:id="rId221"/>
    <hyperlink ref="X244" r:id="rId222"/>
    <hyperlink ref="X547" r:id="rId223"/>
    <hyperlink ref="X549" r:id="rId224"/>
    <hyperlink ref="X546" r:id="rId225"/>
    <hyperlink ref="X562" r:id="rId226"/>
    <hyperlink ref="X560" r:id="rId227"/>
    <hyperlink ref="X653" r:id="rId228"/>
    <hyperlink ref="X655" r:id="rId229"/>
    <hyperlink ref="X656" r:id="rId230"/>
    <hyperlink ref="X614" r:id="rId231"/>
    <hyperlink ref="X605" r:id="rId232"/>
    <hyperlink ref="X635" r:id="rId233"/>
    <hyperlink ref="X637" r:id="rId234"/>
    <hyperlink ref="X550" r:id="rId235"/>
    <hyperlink ref="X236" r:id="rId236"/>
    <hyperlink ref="X226" r:id="rId237"/>
    <hyperlink ref="X237" r:id="rId238"/>
    <hyperlink ref="X225" r:id="rId239"/>
    <hyperlink ref="X233" r:id="rId240"/>
    <hyperlink ref="X239" r:id="rId241"/>
    <hyperlink ref="X234" r:id="rId242"/>
    <hyperlink ref="X232" r:id="rId243"/>
    <hyperlink ref="X238" r:id="rId244"/>
    <hyperlink ref="X185" r:id="rId245"/>
    <hyperlink ref="X179" r:id="rId246"/>
    <hyperlink ref="X300" r:id="rId247"/>
    <hyperlink ref="X297" r:id="rId248"/>
    <hyperlink ref="X240" r:id="rId249"/>
    <hyperlink ref="X241" r:id="rId250"/>
    <hyperlink ref="X517" r:id="rId251"/>
    <hyperlink ref="X220" r:id="rId252"/>
    <hyperlink ref="X211" r:id="rId253"/>
    <hyperlink ref="X217" r:id="rId254"/>
    <hyperlink ref="X175" r:id="rId255"/>
    <hyperlink ref="X302" r:id="rId256"/>
    <hyperlink ref="X960" r:id="rId257"/>
    <hyperlink ref="X311" r:id="rId258"/>
    <hyperlink ref="X329" r:id="rId259"/>
    <hyperlink ref="X745" r:id="rId260"/>
    <hyperlink ref="X674" r:id="rId261"/>
    <hyperlink ref="X671" r:id="rId262"/>
    <hyperlink ref="X933" r:id="rId263"/>
    <hyperlink ref="X934" r:id="rId264"/>
    <hyperlink ref="X936" r:id="rId265"/>
    <hyperlink ref="X939" r:id="rId266"/>
    <hyperlink ref="X900" r:id="rId267"/>
    <hyperlink ref="X564" r:id="rId268"/>
    <hyperlink ref="X576" r:id="rId269"/>
    <hyperlink ref="X578" r:id="rId270"/>
    <hyperlink ref="X580" r:id="rId271"/>
    <hyperlink ref="X592" r:id="rId272"/>
    <hyperlink ref="X590" r:id="rId273"/>
    <hyperlink ref="X583" r:id="rId274"/>
    <hyperlink ref="X591" r:id="rId275"/>
    <hyperlink ref="X588" r:id="rId276"/>
    <hyperlink ref="X586" r:id="rId277"/>
    <hyperlink ref="X587" r:id="rId278"/>
    <hyperlink ref="X569" r:id="rId279"/>
    <hyperlink ref="X446" r:id="rId280"/>
    <hyperlink ref="X445" r:id="rId281"/>
    <hyperlink ref="X703" r:id="rId282"/>
    <hyperlink ref="X468" r:id="rId283"/>
    <hyperlink ref="X462" r:id="rId284"/>
    <hyperlink ref="X448" r:id="rId285"/>
    <hyperlink ref="X998" r:id="rId286"/>
    <hyperlink ref="X1001" r:id="rId287"/>
    <hyperlink ref="X995" r:id="rId288"/>
    <hyperlink ref="X505" r:id="rId289"/>
    <hyperlink ref="X534" r:id="rId290"/>
    <hyperlink ref="X93" r:id="rId291"/>
    <hyperlink ref="X106" r:id="rId292"/>
    <hyperlink ref="X935" r:id="rId293"/>
    <hyperlink ref="X347" r:id="rId294"/>
    <hyperlink ref="X471" r:id="rId295"/>
    <hyperlink ref="X111" r:id="rId296"/>
    <hyperlink ref="X354" r:id="rId297"/>
    <hyperlink ref="X353" r:id="rId298"/>
    <hyperlink ref="X352" r:id="rId299"/>
    <hyperlink ref="X470" r:id="rId300"/>
    <hyperlink ref="X966" r:id="rId301"/>
    <hyperlink ref="X964" r:id="rId302"/>
    <hyperlink ref="X963" r:id="rId303"/>
    <hyperlink ref="X961" r:id="rId304"/>
    <hyperlink ref="X889" r:id="rId305"/>
    <hyperlink ref="X888" r:id="rId306"/>
    <hyperlink ref="X894" r:id="rId307"/>
    <hyperlink ref="X893" r:id="rId308"/>
    <hyperlink ref="X875" r:id="rId309"/>
    <hyperlink ref="X886" r:id="rId310"/>
    <hyperlink ref="X877" r:id="rId311"/>
    <hyperlink ref="X879" r:id="rId312"/>
    <hyperlink ref="X884" r:id="rId313"/>
    <hyperlink ref="X882" r:id="rId314"/>
    <hyperlink ref="X871" r:id="rId315"/>
    <hyperlink ref="X872" r:id="rId316"/>
    <hyperlink ref="X873" r:id="rId317"/>
    <hyperlink ref="X864" r:id="rId318"/>
    <hyperlink ref="X862" r:id="rId319"/>
    <hyperlink ref="X869" r:id="rId320"/>
    <hyperlink ref="X870" r:id="rId321"/>
    <hyperlink ref="X874" r:id="rId322"/>
    <hyperlink ref="X866" r:id="rId323"/>
    <hyperlink ref="X867" r:id="rId324"/>
    <hyperlink ref="X868" r:id="rId325"/>
    <hyperlink ref="X612" r:id="rId326"/>
    <hyperlink ref="X629" r:id="rId327"/>
    <hyperlink ref="X607" r:id="rId328"/>
    <hyperlink ref="X616" r:id="rId329"/>
    <hyperlink ref="X617" r:id="rId330"/>
    <hyperlink ref="X618" r:id="rId331"/>
    <hyperlink ref="X620" r:id="rId332"/>
    <hyperlink ref="X594:X596" r:id="rId333" display="\\192.168.11.245\sharees3\●棚のファイルのPDF\関東（東京電力）\19_山梨県\北杜市\長坂町\[64]山梨県北杜市長坂町塚川字五味屋敷６８８－１"/>
    <hyperlink ref="X624" r:id="rId334"/>
    <hyperlink ref="X600:X603" r:id="rId335" display="\\192.168.11.245\sharees3\●棚のファイルのPDF\関東（東京電力）\19_山梨県\北杜市\長坂町\[61]山梨県北杜市長坂町白井沢２６９５－１"/>
    <hyperlink ref="X630" r:id="rId336"/>
    <hyperlink ref="X636" r:id="rId337"/>
    <hyperlink ref="X611:X615" r:id="rId338" display="\\192.168.11.245\sharees3\●棚のファイルのPDF\関東（東京電力）\19_山梨県\北杜市\白州町\[77]山梨県北杜市白州町白須字坂下３５２８"/>
    <hyperlink ref="X644" r:id="rId339"/>
    <hyperlink ref="X645" r:id="rId340"/>
    <hyperlink ref="X647" r:id="rId341"/>
    <hyperlink ref="X654" r:id="rId342"/>
    <hyperlink ref="X103" r:id="rId343"/>
    <hyperlink ref="X58" r:id="rId344"/>
    <hyperlink ref="X70" r:id="rId345"/>
    <hyperlink ref="X72" r:id="rId346"/>
    <hyperlink ref="X71" r:id="rId347"/>
    <hyperlink ref="X74" r:id="rId348"/>
    <hyperlink ref="X78" r:id="rId349"/>
    <hyperlink ref="X77" r:id="rId350"/>
    <hyperlink ref="X79" r:id="rId351"/>
    <hyperlink ref="X126" r:id="rId352"/>
    <hyperlink ref="X125" r:id="rId353"/>
    <hyperlink ref="X60" r:id="rId354"/>
    <hyperlink ref="X61" r:id="rId355"/>
    <hyperlink ref="X62" r:id="rId356"/>
    <hyperlink ref="X66" r:id="rId357"/>
    <hyperlink ref="X65" r:id="rId358"/>
    <hyperlink ref="X81" r:id="rId359"/>
    <hyperlink ref="X59" r:id="rId360"/>
    <hyperlink ref="X63" r:id="rId361"/>
    <hyperlink ref="X69" r:id="rId362"/>
    <hyperlink ref="X80" r:id="rId363"/>
    <hyperlink ref="X67" r:id="rId364"/>
    <hyperlink ref="X75" r:id="rId365"/>
    <hyperlink ref="X132" r:id="rId366"/>
    <hyperlink ref="X129" r:id="rId367"/>
    <hyperlink ref="X130" r:id="rId368"/>
    <hyperlink ref="X133" r:id="rId369"/>
    <hyperlink ref="X127" r:id="rId370"/>
    <hyperlink ref="X124" r:id="rId371"/>
    <hyperlink ref="X123" r:id="rId372"/>
    <hyperlink ref="X122" r:id="rId373"/>
    <hyperlink ref="X99" r:id="rId374"/>
    <hyperlink ref="X1008" r:id="rId375"/>
    <hyperlink ref="X110" r:id="rId376"/>
    <hyperlink ref="X301" r:id="rId377"/>
    <hyperlink ref="X294" r:id="rId378"/>
    <hyperlink ref="X255" r:id="rId379"/>
    <hyperlink ref="X372" r:id="rId380"/>
    <hyperlink ref="X370" r:id="rId381"/>
    <hyperlink ref="X371" r:id="rId382"/>
    <hyperlink ref="X373" r:id="rId383"/>
    <hyperlink ref="X374" r:id="rId384"/>
    <hyperlink ref="X375" r:id="rId385"/>
    <hyperlink ref="X384" r:id="rId386"/>
    <hyperlink ref="X383" r:id="rId387"/>
    <hyperlink ref="X379" r:id="rId388"/>
    <hyperlink ref="X382" r:id="rId389"/>
    <hyperlink ref="X1127" r:id="rId390"/>
    <hyperlink ref="X1126" r:id="rId391"/>
    <hyperlink ref="X406" r:id="rId392"/>
    <hyperlink ref="X408" r:id="rId393"/>
    <hyperlink ref="X489" r:id="rId394"/>
    <hyperlink ref="X343" r:id="rId395"/>
    <hyperlink ref="X197" r:id="rId396"/>
    <hyperlink ref="X1260:X1261" r:id="rId397" display="\\LANDISK-SGH005\sharees3\●棚のファイルのPDF\関東（東京電力）\10_群馬県\甘楽郡甘楽町\[t07]群馬県甘楽郡甘楽町白倉３１０６－１、４～５"/>
    <hyperlink ref="X416" r:id="rId398"/>
    <hyperlink ref="X1267:X1269" r:id="rId399" display="\\LANDISK-SGH005\sharees3\●棚のファイルのPDF\関東（東京電力）\12_千葉県\袖ヶ浦市\[07]千葉県袖ヶ浦市代宿２５９－５－１～３"/>
    <hyperlink ref="X278" r:id="rId400"/>
    <hyperlink ref="X415" r:id="rId401"/>
    <hyperlink ref="X414" r:id="rId402"/>
    <hyperlink ref="X397" r:id="rId403"/>
    <hyperlink ref="X404:X405" r:id="rId404" display="\\192.168.11.245\sharees3\●棚のファイルのPDF\関東（東京電力）\12_千葉県\市原市\[03]千葉県市原市椎津１３５１－１－１～２"/>
    <hyperlink ref="X388" r:id="rId405"/>
    <hyperlink ref="X56" r:id="rId406"/>
    <hyperlink ref="X55" r:id="rId407"/>
    <hyperlink ref="X364" r:id="rId408"/>
    <hyperlink ref="X510" r:id="rId409"/>
    <hyperlink ref="X924" r:id="rId410"/>
    <hyperlink ref="X915" r:id="rId411"/>
    <hyperlink ref="X913" r:id="rId412"/>
    <hyperlink ref="X452" r:id="rId413"/>
    <hyperlink ref="X312" r:id="rId414"/>
    <hyperlink ref="X461" r:id="rId415"/>
    <hyperlink ref="X457" r:id="rId416"/>
    <hyperlink ref="X426" r:id="rId417"/>
    <hyperlink ref="X423" r:id="rId418"/>
    <hyperlink ref="X246" r:id="rId419"/>
    <hyperlink ref="X192" r:id="rId420"/>
    <hyperlink ref="X113" r:id="rId421"/>
    <hyperlink ref="X114" r:id="rId422"/>
    <hyperlink ref="X435" r:id="rId423"/>
    <hyperlink ref="X433" r:id="rId424"/>
    <hyperlink ref="X467" r:id="rId425"/>
    <hyperlink ref="X442" r:id="rId426"/>
    <hyperlink ref="X366" r:id="rId427"/>
    <hyperlink ref="X381" r:id="rId428"/>
    <hyperlink ref="X604" r:id="rId429"/>
    <hyperlink ref="X959" r:id="rId430"/>
    <hyperlink ref="X909" r:id="rId431"/>
    <hyperlink ref="X162" r:id="rId432"/>
    <hyperlink ref="X405" r:id="rId433"/>
    <hyperlink ref="X407" r:id="rId434"/>
    <hyperlink ref="X305" r:id="rId435"/>
    <hyperlink ref="X146" r:id="rId436"/>
    <hyperlink ref="X186" r:id="rId437"/>
    <hyperlink ref="X191" r:id="rId438"/>
    <hyperlink ref="X190" r:id="rId439"/>
    <hyperlink ref="X1283" r:id="rId440"/>
    <hyperlink ref="X1278" r:id="rId441"/>
    <hyperlink ref="X1277" r:id="rId442"/>
    <hyperlink ref="X1276" r:id="rId443"/>
    <hyperlink ref="X1275" r:id="rId444"/>
    <hyperlink ref="X1281" r:id="rId445"/>
    <hyperlink ref="X539" r:id="rId446"/>
    <hyperlink ref="X544" r:id="rId447"/>
    <hyperlink ref="X543" r:id="rId448"/>
    <hyperlink ref="X537" r:id="rId449"/>
    <hyperlink ref="X536" r:id="rId450"/>
    <hyperlink ref="X535" r:id="rId451"/>
    <hyperlink ref="X540" r:id="rId452"/>
    <hyperlink ref="X460" r:id="rId453"/>
    <hyperlink ref="X538" r:id="rId454"/>
    <hyperlink ref="X603" r:id="rId455"/>
    <hyperlink ref="X599" r:id="rId456"/>
    <hyperlink ref="X597" r:id="rId457"/>
    <hyperlink ref="X436" r:id="rId458"/>
    <hyperlink ref="X463" r:id="rId459"/>
    <hyperlink ref="X469" r:id="rId460"/>
    <hyperlink ref="X465" r:id="rId461"/>
    <hyperlink ref="X466" r:id="rId462"/>
    <hyperlink ref="X464" r:id="rId463"/>
    <hyperlink ref="X444" r:id="rId464"/>
    <hyperlink ref="X441" r:id="rId465"/>
    <hyperlink ref="X443" r:id="rId466"/>
    <hyperlink ref="X596" r:id="rId467"/>
    <hyperlink ref="X595" r:id="rId468"/>
    <hyperlink ref="X594" r:id="rId469"/>
    <hyperlink ref="X593" r:id="rId470"/>
    <hyperlink ref="X199" r:id="rId471"/>
    <hyperlink ref="X224" r:id="rId472"/>
    <hyperlink ref="X223" r:id="rId473"/>
    <hyperlink ref="X222" r:id="rId474"/>
    <hyperlink ref="X221" r:id="rId475"/>
    <hyperlink ref="X210" r:id="rId476"/>
    <hyperlink ref="X203" r:id="rId477"/>
    <hyperlink ref="X205" r:id="rId478"/>
    <hyperlink ref="X208" r:id="rId479"/>
    <hyperlink ref="X207" r:id="rId480"/>
    <hyperlink ref="X206" r:id="rId481"/>
    <hyperlink ref="X202" r:id="rId482"/>
    <hyperlink ref="X204" r:id="rId483"/>
    <hyperlink ref="X942" r:id="rId484"/>
    <hyperlink ref="X947" r:id="rId485"/>
    <hyperlink ref="X951" r:id="rId486"/>
    <hyperlink ref="X949" r:id="rId487"/>
    <hyperlink ref="X952" r:id="rId488"/>
    <hyperlink ref="X953" r:id="rId489"/>
    <hyperlink ref="X955" r:id="rId490"/>
    <hyperlink ref="X954" r:id="rId491"/>
    <hyperlink ref="X918" r:id="rId492"/>
    <hyperlink ref="X914" r:id="rId493"/>
    <hyperlink ref="X883" r:id="rId494"/>
    <hyperlink ref="X878" r:id="rId495"/>
    <hyperlink ref="X880" r:id="rId496"/>
    <hyperlink ref="X881" r:id="rId497"/>
    <hyperlink ref="X887" r:id="rId498"/>
    <hyperlink ref="X892" r:id="rId499"/>
    <hyperlink ref="X891" r:id="rId500"/>
    <hyperlink ref="X890" r:id="rId501"/>
    <hyperlink ref="X293" r:id="rId502"/>
    <hyperlink ref="X263" r:id="rId503"/>
    <hyperlink ref="X94" r:id="rId504"/>
    <hyperlink ref="X925" r:id="rId505"/>
    <hyperlink ref="X863" r:id="rId506"/>
    <hyperlink ref="X950" r:id="rId507"/>
    <hyperlink ref="X948" r:id="rId508"/>
    <hyperlink ref="X930" r:id="rId509"/>
    <hyperlink ref="X929" r:id="rId510"/>
    <hyperlink ref="X908" r:id="rId511"/>
    <hyperlink ref="X876" r:id="rId512"/>
    <hyperlink ref="X885" r:id="rId513"/>
    <hyperlink ref="X965" r:id="rId514"/>
    <hyperlink ref="X962" r:id="rId515"/>
    <hyperlink ref="X643" r:id="rId516"/>
    <hyperlink ref="X497" r:id="rId517"/>
    <hyperlink ref="X500" r:id="rId518"/>
    <hyperlink ref="X504" r:id="rId519"/>
    <hyperlink ref="X501" r:id="rId520"/>
    <hyperlink ref="X503" r:id="rId521"/>
    <hyperlink ref="X502" r:id="rId522"/>
    <hyperlink ref="X527" r:id="rId523"/>
    <hyperlink ref="X526" r:id="rId524"/>
    <hyperlink ref="X529" r:id="rId525"/>
    <hyperlink ref="X528" r:id="rId526"/>
    <hyperlink ref="X525" r:id="rId527"/>
    <hyperlink ref="X524" r:id="rId528"/>
    <hyperlink ref="X522" r:id="rId529"/>
    <hyperlink ref="X523" r:id="rId530"/>
    <hyperlink ref="X521" r:id="rId531"/>
    <hyperlink ref="X520" r:id="rId532"/>
    <hyperlink ref="X484" r:id="rId533"/>
    <hyperlink ref="X485" r:id="rId534"/>
    <hyperlink ref="X486" r:id="rId535"/>
    <hyperlink ref="X473" r:id="rId536"/>
    <hyperlink ref="X474" r:id="rId537"/>
    <hyperlink ref="X475" r:id="rId538"/>
    <hyperlink ref="X476" r:id="rId539"/>
    <hyperlink ref="X491" r:id="rId540"/>
    <hyperlink ref="X490" r:id="rId541"/>
    <hyperlink ref="X494" r:id="rId542"/>
    <hyperlink ref="X492" r:id="rId543"/>
    <hyperlink ref="X480" r:id="rId544"/>
    <hyperlink ref="X481" r:id="rId545"/>
    <hyperlink ref="X483" r:id="rId546"/>
    <hyperlink ref="X488" r:id="rId547"/>
    <hyperlink ref="X322" r:id="rId548"/>
    <hyperlink ref="X323" r:id="rId549"/>
    <hyperlink ref="X326" r:id="rId550"/>
    <hyperlink ref="X198" r:id="rId551" display="\\192.168.11.245\sharees3\●棚のファイルのPDF\関東（東京電力）\11_埼玉県\飯能市\[11]埼玉県飯能市大字南川字秩父峠４１７他"/>
    <hyperlink ref="X327" r:id="rId552"/>
    <hyperlink ref="X320" r:id="rId553"/>
    <hyperlink ref="X321" r:id="rId554"/>
    <hyperlink ref="X566" r:id="rId555"/>
    <hyperlink ref="X565" r:id="rId556"/>
    <hyperlink ref="X600" r:id="rId557"/>
    <hyperlink ref="X598" r:id="rId558"/>
    <hyperlink ref="X355" r:id="rId559"/>
    <hyperlink ref="X140" r:id="rId560"/>
    <hyperlink ref="X143" r:id="rId561"/>
    <hyperlink ref="X144" r:id="rId562"/>
    <hyperlink ref="X139" r:id="rId563"/>
    <hyperlink ref="X137" r:id="rId564"/>
    <hyperlink ref="X142" r:id="rId565"/>
    <hyperlink ref="X161" r:id="rId566"/>
    <hyperlink ref="X109" r:id="rId567"/>
    <hyperlink ref="X385" r:id="rId568"/>
    <hyperlink ref="X387" r:id="rId569"/>
    <hyperlink ref="X391" r:id="rId570"/>
    <hyperlink ref="X363" r:id="rId571"/>
    <hyperlink ref="X455" r:id="rId572"/>
    <hyperlink ref="X453" r:id="rId573"/>
    <hyperlink ref="X454" r:id="rId574"/>
    <hyperlink ref="X450" r:id="rId575"/>
    <hyperlink ref="X451" r:id="rId576"/>
    <hyperlink ref="X559" r:id="rId577"/>
    <hyperlink ref="X556" r:id="rId578"/>
    <hyperlink ref="X331" r:id="rId579"/>
    <hyperlink ref="Y358" r:id="rId580" display="ｽﾏｰﾄﾌｧｰﾑ"/>
    <hyperlink ref="X358" r:id="rId581"/>
    <hyperlink ref="X434" r:id="rId582"/>
    <hyperlink ref="X359" r:id="rId583"/>
    <hyperlink ref="Y356" r:id="rId584" display="ｽﾏｰﾄﾌｧｰﾑ"/>
    <hyperlink ref="X356" r:id="rId585"/>
    <hyperlink ref="X344" r:id="rId586"/>
    <hyperlink ref="X247" r:id="rId587"/>
    <hyperlink ref="X319" r:id="rId588"/>
    <hyperlink ref="X853" r:id="rId589"/>
    <hyperlink ref="X100" r:id="rId590"/>
    <hyperlink ref="X493" r:id="rId591"/>
    <hyperlink ref="X365" r:id="rId592"/>
    <hyperlink ref="X368" r:id="rId593"/>
    <hyperlink ref="X396" r:id="rId594"/>
    <hyperlink ref="X395" r:id="rId595"/>
    <hyperlink ref="X393" r:id="rId596"/>
    <hyperlink ref="X394" r:id="rId597"/>
    <hyperlink ref="X424" r:id="rId598"/>
    <hyperlink ref="X456" r:id="rId599"/>
    <hyperlink ref="X458" r:id="rId600"/>
    <hyperlink ref="X376" r:id="rId601"/>
    <hyperlink ref="X386" r:id="rId602"/>
    <hyperlink ref="X403" r:id="rId603"/>
    <hyperlink ref="X413" r:id="rId604"/>
    <hyperlink ref="X390" r:id="rId605"/>
    <hyperlink ref="X389" r:id="rId606"/>
    <hyperlink ref="X658" r:id="rId607"/>
    <hyperlink ref="X657" r:id="rId608"/>
    <hyperlink ref="X659" r:id="rId609"/>
    <hyperlink ref="X740" r:id="rId610"/>
    <hyperlink ref="X739" r:id="rId611"/>
    <hyperlink ref="X1218" r:id="rId612"/>
    <hyperlink ref="X1217" r:id="rId613"/>
    <hyperlink ref="X282" r:id="rId614"/>
    <hyperlink ref="X16" r:id="rId615"/>
    <hyperlink ref="X1247" r:id="rId616"/>
    <hyperlink ref="X1250" r:id="rId617"/>
    <hyperlink ref="M1247" r:id="rId618" display="%5b85,86%5d鹿児島県霧島市国分川内"/>
    <hyperlink ref="X608" r:id="rId619"/>
    <hyperlink ref="X611" r:id="rId620"/>
    <hyperlink ref="X18" r:id="rId621"/>
    <hyperlink ref="X10" r:id="rId622"/>
    <hyperlink ref="X11" r:id="rId623"/>
    <hyperlink ref="X23" r:id="rId624"/>
    <hyperlink ref="X24" r:id="rId625"/>
    <hyperlink ref="X27" r:id="rId626"/>
    <hyperlink ref="X25" r:id="rId627"/>
    <hyperlink ref="X29" r:id="rId628"/>
    <hyperlink ref="X28" r:id="rId629"/>
    <hyperlink ref="X31" r:id="rId630"/>
    <hyperlink ref="X30" r:id="rId631"/>
    <hyperlink ref="X5" r:id="rId632"/>
    <hyperlink ref="X6" r:id="rId633"/>
    <hyperlink ref="X7" r:id="rId634"/>
    <hyperlink ref="X8" r:id="rId635"/>
    <hyperlink ref="X804" r:id="rId636"/>
    <hyperlink ref="X428" r:id="rId637"/>
    <hyperlink ref="X209" r:id="rId638"/>
    <hyperlink ref="X1282" r:id="rId639"/>
    <hyperlink ref="X1284" r:id="rId640"/>
    <hyperlink ref="X1285" r:id="rId641"/>
    <hyperlink ref="X1287" r:id="rId642"/>
    <hyperlink ref="X1290" r:id="rId643"/>
    <hyperlink ref="X1292" r:id="rId644"/>
    <hyperlink ref="X1294" r:id="rId645"/>
    <hyperlink ref="X1296" r:id="rId646"/>
    <hyperlink ref="X1297" r:id="rId647"/>
    <hyperlink ref="X1298" r:id="rId648"/>
    <hyperlink ref="X1299" r:id="rId649"/>
    <hyperlink ref="X1301" r:id="rId650"/>
    <hyperlink ref="X1303" r:id="rId651"/>
    <hyperlink ref="X1304" r:id="rId652"/>
    <hyperlink ref="X1305" r:id="rId653"/>
    <hyperlink ref="X1306" r:id="rId654"/>
    <hyperlink ref="X1307" r:id="rId655"/>
    <hyperlink ref="X1309" r:id="rId656"/>
    <hyperlink ref="X1311" r:id="rId657"/>
    <hyperlink ref="X1312" r:id="rId658"/>
    <hyperlink ref="X1313" r:id="rId659"/>
    <hyperlink ref="X1315" r:id="rId660"/>
    <hyperlink ref="X1318" r:id="rId661"/>
    <hyperlink ref="X805" r:id="rId662"/>
    <hyperlink ref="X806" r:id="rId663"/>
    <hyperlink ref="X807" r:id="rId664"/>
    <hyperlink ref="X808" r:id="rId665"/>
    <hyperlink ref="X809" r:id="rId666"/>
    <hyperlink ref="X175:X176" r:id="rId667" display="\\192.168.11.245\sharees3\●棚のファイルのPDF\中部\21_岐阜県\加茂郡白川町\[12]岐阜県加茂郡白川町上佐見（番地未確定）－１～２"/>
    <hyperlink ref="X812" r:id="rId668"/>
    <hyperlink ref="X813" r:id="rId669"/>
    <hyperlink ref="X818" r:id="rId670"/>
    <hyperlink ref="X819" r:id="rId671"/>
    <hyperlink ref="X820" r:id="rId672"/>
    <hyperlink ref="X821" r:id="rId673"/>
    <hyperlink ref="X822" r:id="rId674"/>
    <hyperlink ref="X824" r:id="rId675"/>
    <hyperlink ref="X823" r:id="rId676"/>
    <hyperlink ref="X826" r:id="rId677"/>
    <hyperlink ref="X827" r:id="rId678"/>
    <hyperlink ref="X828" r:id="rId679"/>
    <hyperlink ref="X830" r:id="rId680"/>
    <hyperlink ref="X829" r:id="rId681"/>
    <hyperlink ref="X832" r:id="rId682"/>
    <hyperlink ref="X831" r:id="rId683"/>
    <hyperlink ref="X833" r:id="rId684"/>
    <hyperlink ref="X835" r:id="rId685"/>
    <hyperlink ref="X834" r:id="rId686"/>
    <hyperlink ref="X837" r:id="rId687"/>
    <hyperlink ref="X841" r:id="rId688"/>
    <hyperlink ref="X840" r:id="rId689"/>
    <hyperlink ref="X842" r:id="rId690"/>
    <hyperlink ref="X845" r:id="rId691"/>
    <hyperlink ref="X846" r:id="rId692"/>
    <hyperlink ref="X847" r:id="rId693"/>
    <hyperlink ref="X849" r:id="rId694"/>
    <hyperlink ref="X848" r:id="rId695"/>
    <hyperlink ref="X850" r:id="rId696"/>
    <hyperlink ref="X852" r:id="rId697"/>
    <hyperlink ref="X851" r:id="rId698"/>
    <hyperlink ref="X1200" r:id="rId699"/>
    <hyperlink ref="X1199" r:id="rId700"/>
    <hyperlink ref="X1198" r:id="rId701"/>
    <hyperlink ref="X1197" r:id="rId702"/>
    <hyperlink ref="X1201" r:id="rId703"/>
    <hyperlink ref="X1202" r:id="rId704"/>
    <hyperlink ref="X1207" r:id="rId705"/>
    <hyperlink ref="X223:X226" r:id="rId706" display="\\192.168.11.245\sharees3\●棚のファイルのPDF\九州\45_宮崎県\児湯郡新富町\[04]宮崎県児湯郡新富町三納代字唐ヶ山２８０３－４～１０"/>
    <hyperlink ref="X1209" r:id="rId707"/>
    <hyperlink ref="X1208" r:id="rId708"/>
    <hyperlink ref="X1140" r:id="rId709"/>
    <hyperlink ref="X230:X233" r:id="rId710" display="\\192.168.11.245\sharees3\●棚のファイルのPDF\九州\43_熊本県\阿蘇郡産山村\[o61]熊本県阿蘇郡産山村大利字大リエ３４６－１"/>
    <hyperlink ref="X1145" r:id="rId711"/>
    <hyperlink ref="X235:X238" r:id="rId712" display="\\192.168.11.245\sharees3\●棚のファイルのPDF\九州\43_熊本県\阿蘇郡小国町\[o47]熊本県阿蘇郡小国町大字北里１３０８－７６"/>
    <hyperlink ref="X1147" r:id="rId713"/>
    <hyperlink ref="X1148" r:id="rId714"/>
    <hyperlink ref="X1149" r:id="rId715"/>
    <hyperlink ref="X1150" r:id="rId716"/>
    <hyperlink ref="X1151" r:id="rId717"/>
    <hyperlink ref="X1152" r:id="rId718"/>
    <hyperlink ref="X1157" r:id="rId719"/>
    <hyperlink ref="X247:X250" r:id="rId720" display="\\192.168.11.245\sharees3\●棚のファイルのPDF\九州\43_熊本県\天草市\[01]熊本県天草市有明町須子２３－１、２５－１他"/>
    <hyperlink ref="X176" r:id="rId721" display="\\192.168.11.245\sharees3\●棚のファイルのPDF\関東（東京電力）\10_群馬県\みどり市\[o16]群馬県みどり市大間々町高津戸５３２－１～２他"/>
    <hyperlink ref="X193" r:id="rId722"/>
    <hyperlink ref="X194" r:id="rId723"/>
    <hyperlink ref="X219" r:id="rId724"/>
    <hyperlink ref="X218" r:id="rId725"/>
    <hyperlink ref="X243" r:id="rId726"/>
    <hyperlink ref="X242" r:id="rId727"/>
    <hyperlink ref="X1122" r:id="rId728"/>
    <hyperlink ref="X1123" r:id="rId729"/>
    <hyperlink ref="X1125" r:id="rId730"/>
    <hyperlink ref="X1124" r:id="rId731"/>
    <hyperlink ref="X1023" r:id="rId732"/>
    <hyperlink ref="X1024" r:id="rId733"/>
    <hyperlink ref="X1025" r:id="rId734"/>
    <hyperlink ref="X1027" r:id="rId735"/>
    <hyperlink ref="X1028" r:id="rId736"/>
    <hyperlink ref="X1029" r:id="rId737"/>
    <hyperlink ref="X1030" r:id="rId738"/>
    <hyperlink ref="X1032" r:id="rId739"/>
    <hyperlink ref="X1031" r:id="rId740"/>
    <hyperlink ref="X1039" r:id="rId741"/>
    <hyperlink ref="X487:X489" r:id="rId742" display="\\192.168.11.245\sharees3\●棚のファイルのPDF\中部\24_三重県\多気郡大台町\[40]三重県多気郡大台町佐原字眞道谷２５５－１他"/>
    <hyperlink ref="X1041" r:id="rId743"/>
    <hyperlink ref="X1040" r:id="rId744"/>
    <hyperlink ref="X1044" r:id="rId745"/>
    <hyperlink ref="X493:X494" r:id="rId746" display="\\192.168.11.245\sharees3\●棚のファイルのPDF\中部\24_三重県\多気郡明和町\[44]三重県多気郡明和町大字上村１２５８－１、７～１０"/>
    <hyperlink ref="X1045" r:id="rId747"/>
    <hyperlink ref="X1033" r:id="rId748"/>
    <hyperlink ref="X554" r:id="rId749"/>
    <hyperlink ref="X557" r:id="rId750"/>
    <hyperlink ref="X558" r:id="rId751"/>
    <hyperlink ref="X263:X264" r:id="rId752" display="\\LANDISK-SGH005\sharees3\●棚のファイルのPDF\関東（東京電力）\10_群馬県\安中市\[t03]群馬県安中市松井田町松井田字二本松１４９７－１、９～１０"/>
    <hyperlink ref="X531:X532" r:id="rId753" display="\\192.168.11.245\sharees3\●棚のファイルのPDF\関東（東京電力）\19_山梨県\南都留郡富士河口湖町\[o21]山梨県南都留郡富士河口湖町大石字松原山２５３３－１、２８１７－１、２８１５"/>
    <hyperlink ref="X574" r:id="rId754"/>
    <hyperlink ref="X582" r:id="rId755"/>
    <hyperlink ref="X581" r:id="rId756"/>
    <hyperlink ref="X631" r:id="rId757"/>
    <hyperlink ref="X646" r:id="rId758"/>
    <hyperlink ref="X1046" r:id="rId759"/>
    <hyperlink ref="X1047" r:id="rId760"/>
    <hyperlink ref="X1048" r:id="rId761"/>
    <hyperlink ref="X1049" r:id="rId762"/>
    <hyperlink ref="X1051" r:id="rId763"/>
    <hyperlink ref="X1050" r:id="rId764"/>
    <hyperlink ref="X1052" r:id="rId765"/>
    <hyperlink ref="X1053" r:id="rId766"/>
    <hyperlink ref="X1054" r:id="rId767"/>
    <hyperlink ref="X1055" r:id="rId768"/>
    <hyperlink ref="X1056" r:id="rId769"/>
    <hyperlink ref="X1057" r:id="rId770"/>
    <hyperlink ref="X1058" r:id="rId771"/>
    <hyperlink ref="X1059" r:id="rId772"/>
    <hyperlink ref="X1060" r:id="rId773"/>
    <hyperlink ref="X1061" r:id="rId774"/>
    <hyperlink ref="X1210" r:id="rId775"/>
    <hyperlink ref="X1213" r:id="rId776"/>
    <hyperlink ref="X640:X641" r:id="rId777" display="\\192.168.11.245\sharees3\●棚のファイルのPDF\九州\46_鹿児島県\姶良郡湧水町\[78]鹿児島県姶良郡湧水町鶴丸１０６６－１～３"/>
    <hyperlink ref="X1216" r:id="rId778"/>
    <hyperlink ref="X643:X644" r:id="rId779" display="\\192.168.11.245\sharees3\●棚のファイルのPDF\九州\46_鹿児島県\伊佐市\[83]鹿児島県伊佐市大口目丸２６０－１－１～２"/>
    <hyperlink ref="X1219" r:id="rId780"/>
    <hyperlink ref="X1220" r:id="rId781"/>
    <hyperlink ref="X1221" r:id="rId782"/>
    <hyperlink ref="X1222" r:id="rId783"/>
    <hyperlink ref="X1223" r:id="rId784"/>
    <hyperlink ref="X1224" r:id="rId785"/>
    <hyperlink ref="X1225" r:id="rId786"/>
    <hyperlink ref="X1226" r:id="rId787"/>
    <hyperlink ref="X1227" r:id="rId788"/>
    <hyperlink ref="X1228" r:id="rId789"/>
    <hyperlink ref="X1229" r:id="rId790"/>
    <hyperlink ref="X1230" r:id="rId791"/>
    <hyperlink ref="X1231" r:id="rId792"/>
    <hyperlink ref="X1232" r:id="rId793"/>
    <hyperlink ref="X1233" r:id="rId794"/>
    <hyperlink ref="X1234" r:id="rId795"/>
    <hyperlink ref="X1235" r:id="rId796"/>
    <hyperlink ref="X1236" r:id="rId797"/>
    <hyperlink ref="X1237" r:id="rId798"/>
    <hyperlink ref="X1238" r:id="rId799"/>
    <hyperlink ref="X1239" r:id="rId800"/>
    <hyperlink ref="X1242" r:id="rId801"/>
    <hyperlink ref="X1244" r:id="rId802"/>
    <hyperlink ref="X1243" r:id="rId803"/>
    <hyperlink ref="X1246" r:id="rId804"/>
    <hyperlink ref="X1245" r:id="rId805"/>
    <hyperlink ref="X1257" r:id="rId806"/>
    <hyperlink ref="X676:X679" r:id="rId807" display="\\192.168.11.245\sharees3\●棚のファイルのPDF\九州\46_鹿児島県\霧島市\[91]鹿児島県霧島市隼人町西光寺３１４５"/>
    <hyperlink ref="X1261" r:id="rId808"/>
    <hyperlink ref="X681:X683" r:id="rId809" display="\\192.168.11.245\sharees3\●棚のファイルのPDF\九州\46_鹿児島県\霧島市\[95]鹿児島県霧島市牧園町高千穂３７５２－１"/>
    <hyperlink ref="X1265" r:id="rId810"/>
    <hyperlink ref="X685:X687" r:id="rId811" display="\\192.168.11.245\sharees3\●棚のファイルのPDF\九州\46_鹿児島県\霧島市\[93]鹿児島県霧島市牧園町三体堂７７０－５－１～２"/>
    <hyperlink ref="X1269" r:id="rId812"/>
    <hyperlink ref="X689:X691" r:id="rId813" display="\\192.168.11.245\sharees3\●棚のファイルのPDF\九州\46_鹿児島県\霧島市\[94]鹿児島県霧島市牧園町宿窪田２６３４－５"/>
    <hyperlink ref="X1274" r:id="rId814"/>
    <hyperlink ref="X693:X696" r:id="rId815" display="\\192.168.11.245\sharees3\●棚のファイルのPDF\九州\46_鹿児島県\霧島市\[84]鹿児島県霧島市霧島田口（番地未確定）－１～３"/>
    <hyperlink ref="X506" r:id="rId816"/>
    <hyperlink ref="X512" r:id="rId817"/>
    <hyperlink ref="X511" r:id="rId818"/>
    <hyperlink ref="X513" r:id="rId819"/>
    <hyperlink ref="X514" r:id="rId820"/>
    <hyperlink ref="X518" r:id="rId821"/>
    <hyperlink ref="X519" r:id="rId822"/>
    <hyperlink ref="X533" r:id="rId823"/>
    <hyperlink ref="X895" r:id="rId824"/>
    <hyperlink ref="X896" r:id="rId825"/>
    <hyperlink ref="X897" r:id="rId826"/>
    <hyperlink ref="X899" r:id="rId827"/>
    <hyperlink ref="X907" r:id="rId828"/>
    <hyperlink ref="X775:X776" r:id="rId829" display="\\192.168.11.245\sharees3\●棚のファイルのPDF\中部\22_静岡県（中電）\周智郡森町\[08]静岡県周智郡森町向天方１１９３－１～４"/>
    <hyperlink ref="X926" r:id="rId830"/>
    <hyperlink ref="X928" r:id="rId831"/>
    <hyperlink ref="X927" r:id="rId832"/>
    <hyperlink ref="X931" r:id="rId833"/>
    <hyperlink ref="X932" r:id="rId834"/>
    <hyperlink ref="X988" r:id="rId835"/>
    <hyperlink ref="X990" r:id="rId836"/>
    <hyperlink ref="X989" r:id="rId837"/>
    <hyperlink ref="X993" r:id="rId838"/>
    <hyperlink ref="X992" r:id="rId839"/>
    <hyperlink ref="X346" r:id="rId840"/>
    <hyperlink ref="X345" r:id="rId841"/>
    <hyperlink ref="X859:X860" r:id="rId842" display="\\192.168.11.245\sharees3\●棚のファイルのPDF\中部\22_静岡県（中電）\牧之原市\[16]静岡県牧之原市菅ケ谷６９２－１～３３"/>
    <hyperlink ref="X1016" r:id="rId843"/>
    <hyperlink ref="X1017" r:id="rId844"/>
    <hyperlink ref="X360" r:id="rId845"/>
    <hyperlink ref="X361" r:id="rId846"/>
    <hyperlink ref="X362" r:id="rId847"/>
    <hyperlink ref="X369" r:id="rId848"/>
    <hyperlink ref="X392" r:id="rId849"/>
    <hyperlink ref="X409" r:id="rId850"/>
    <hyperlink ref="X447" r:id="rId851"/>
    <hyperlink ref="X1159" r:id="rId852"/>
    <hyperlink ref="X1163" r:id="rId853"/>
    <hyperlink ref="X987:X989" r:id="rId854" display="\\192.168.11.245\sharees3\●棚のファイルのPDF\九州\44_大分県\杵築市\[19]大分県杵築市大字狩宿２０２２－３２"/>
    <hyperlink ref="X1168" r:id="rId855"/>
    <hyperlink ref="X991:X994" r:id="rId856" display="\\192.168.11.245\sharees3\●棚のファイルのPDF\九州\44_大分県\玖珠郡九重町\[50]大分県玖珠郡九重町大字湯坪１６１５－６３"/>
    <hyperlink ref="X1173" r:id="rId857"/>
    <hyperlink ref="X996:X999" r:id="rId858" display="\\192.168.11.245\sharees3\●棚のファイルのPDF\九州\44_大分県\国東市\[27]大分県国東市安岐町下原７２－１８"/>
    <hyperlink ref="X1175" r:id="rId859"/>
    <hyperlink ref="X1174" r:id="rId860"/>
    <hyperlink ref="X1177" r:id="rId861"/>
    <hyperlink ref="X1176" r:id="rId862"/>
    <hyperlink ref="X1178" r:id="rId863"/>
    <hyperlink ref="X1181" r:id="rId864"/>
    <hyperlink ref="X1006:X1007" r:id="rId865" display="\\192.168.11.245\sharees3\●棚のファイルのPDF\九州\44_大分県\日田市\[54]大分県日田市日高町２３９１－１ー１～２"/>
    <hyperlink ref="X1182" r:id="rId866"/>
    <hyperlink ref="X1187" r:id="rId867"/>
    <hyperlink ref="X1010:X1013" r:id="rId868" display="\\192.168.11.245\sharees3\●棚のファイルのPDF\九州\44_大分県\豊後大野市\[58]大分県豊後大野市三重町芦刈９６５－５－１"/>
    <hyperlink ref="X1192" r:id="rId869"/>
    <hyperlink ref="X1015:X1018" r:id="rId870" display="\\192.168.11.245\sharees3\●棚のファイルのPDF\九州\44_大分県\豊後大野市\[60]大分県豊後大野市三重町百枝１２５６－１５－１"/>
    <hyperlink ref="X1195" r:id="rId871"/>
    <hyperlink ref="X1020:X1022" r:id="rId872" display="\\192.168.11.245\sharees3\●棚のファイルのPDF\九州\44_大分県\豊後大野市\[57]大分県豊後大野市千歳町柴山字日向久保１９３２"/>
    <hyperlink ref="X1129" r:id="rId873"/>
    <hyperlink ref="X1130" r:id="rId874"/>
    <hyperlink ref="X1131" r:id="rId875"/>
    <hyperlink ref="X1132" r:id="rId876"/>
    <hyperlink ref="X660" r:id="rId877"/>
    <hyperlink ref="X661" r:id="rId878"/>
    <hyperlink ref="X663" r:id="rId879"/>
    <hyperlink ref="X664" r:id="rId880"/>
    <hyperlink ref="X666" r:id="rId881"/>
    <hyperlink ref="X665" r:id="rId882"/>
    <hyperlink ref="X668" r:id="rId883"/>
    <hyperlink ref="X667" r:id="rId884"/>
    <hyperlink ref="X670" r:id="rId885"/>
    <hyperlink ref="X669" r:id="rId886"/>
    <hyperlink ref="X673" r:id="rId887"/>
    <hyperlink ref="X675" r:id="rId888"/>
    <hyperlink ref="X676" r:id="rId889"/>
    <hyperlink ref="X1048:X1049" r:id="rId890" display="\\192.168.11.245\sharees3\●棚のファイルのPDF\中部\20_長野県\佐久市\[07]長野県佐久市中込３１３３－２"/>
    <hyperlink ref="X680" r:id="rId891"/>
    <hyperlink ref="X681" r:id="rId892"/>
    <hyperlink ref="X682" r:id="rId893"/>
    <hyperlink ref="X683" r:id="rId894"/>
    <hyperlink ref="X684" r:id="rId895"/>
    <hyperlink ref="X685" r:id="rId896"/>
    <hyperlink ref="X686" r:id="rId897"/>
    <hyperlink ref="X687" r:id="rId898"/>
    <hyperlink ref="X688" r:id="rId899"/>
    <hyperlink ref="X689" r:id="rId900"/>
    <hyperlink ref="X1116:X1117" r:id="rId901" display="\\192.168.11.245\sharees3\●棚のファイルのPDF\中部\20_長野県\北佐久郡軽井沢町\[07]長野県北佐久郡軽井沢町軽井沢－１～２"/>
    <hyperlink ref="X748" r:id="rId902"/>
    <hyperlink ref="X1119:X1120" r:id="rId903" display="\\192.168.11.245\sharees3\●棚のファイルのPDF\中部\20_長野県\北佐久郡軽井沢町"/>
    <hyperlink ref="X752" r:id="rId904"/>
    <hyperlink ref="X753" r:id="rId905"/>
    <hyperlink ref="X1126:X1127" r:id="rId906" display="\\192.168.11.245\sharees3\●棚のファイルのPDF\中部\20_長野県\北佐久郡軽井沢町\[22]長野県北佐久郡軽井沢町長倉－１～２"/>
    <hyperlink ref="X1130:X1131" r:id="rId907" display="\\192.168.11.245\sharees3\●棚のファイルのPDF\中部\20_長野県\北佐久郡軽井沢町\[25]長野県北佐久郡軽井沢町長倉字借宿（番地未確定）"/>
    <hyperlink ref="X1134:X1135" r:id="rId908" display="\\192.168.11.245\sharees3\●棚のファイルのPDF\中部\20_長野県\北佐久郡軽井沢町\[32]長野県北佐久郡軽井沢町長倉字中端（番地未確定）"/>
    <hyperlink ref="X766" r:id="rId909"/>
    <hyperlink ref="X767" r:id="rId910"/>
    <hyperlink ref="X768" r:id="rId911"/>
    <hyperlink ref="X769" r:id="rId912"/>
    <hyperlink ref="X770" r:id="rId913"/>
    <hyperlink ref="X771" r:id="rId914"/>
    <hyperlink ref="X772" r:id="rId915"/>
    <hyperlink ref="X773" r:id="rId916"/>
    <hyperlink ref="X774" r:id="rId917"/>
    <hyperlink ref="X775" r:id="rId918"/>
    <hyperlink ref="X776" r:id="rId919"/>
    <hyperlink ref="X777" r:id="rId920"/>
    <hyperlink ref="X778" r:id="rId921"/>
    <hyperlink ref="X779" r:id="rId922"/>
    <hyperlink ref="X780" r:id="rId923"/>
    <hyperlink ref="X781" r:id="rId924"/>
    <hyperlink ref="X782" r:id="rId925"/>
    <hyperlink ref="X783" r:id="rId926"/>
    <hyperlink ref="X784" r:id="rId927"/>
    <hyperlink ref="X785" r:id="rId928"/>
    <hyperlink ref="X786" r:id="rId929"/>
    <hyperlink ref="X787" r:id="rId930"/>
    <hyperlink ref="X788" r:id="rId931"/>
    <hyperlink ref="X789" r:id="rId932"/>
    <hyperlink ref="X794" r:id="rId933"/>
    <hyperlink ref="X790" r:id="rId934"/>
    <hyperlink ref="X797" r:id="rId935"/>
    <hyperlink ref="X799" r:id="rId936"/>
    <hyperlink ref="X798" r:id="rId937"/>
    <hyperlink ref="X801" r:id="rId938"/>
    <hyperlink ref="X1167:X1168" r:id="rId939" display="\\192.168.11.245\sharees3\●棚のファイルのPDF\中部\20_長野県\木曽郡木曽町\[03]長野県木曽郡木曽町開田高原西野６３２１－３０６－１～２"/>
    <hyperlink ref="X112" r:id="rId940"/>
    <hyperlink ref="X1070" r:id="rId941"/>
    <hyperlink ref="X1071" r:id="rId942"/>
    <hyperlink ref="X1077" r:id="rId943"/>
    <hyperlink ref="X1221:X1225" r:id="rId944" display="\\192.168.11.245\sharees3\●棚のファイルのPDF\九州\40_福岡県\遠賀郡遠賀町\[89]福岡県遠賀郡遠賀町虫生津１３６０"/>
    <hyperlink ref="X1080" r:id="rId945"/>
    <hyperlink ref="X1081" r:id="rId946"/>
    <hyperlink ref="X1082" r:id="rId947"/>
    <hyperlink ref="X1083" r:id="rId948"/>
    <hyperlink ref="X1087" r:id="rId949"/>
    <hyperlink ref="X1231:X1232" r:id="rId950" display="\\192.168.11.245\sharees3\●棚のファイルのPDF\九州\40_福岡県\行橋市\[109]福岡県行橋市下検地（番地未確定）－１～３"/>
    <hyperlink ref="X1091" r:id="rId951"/>
    <hyperlink ref="X1089" r:id="rId952"/>
    <hyperlink ref="X1092" r:id="rId953"/>
    <hyperlink ref="X1093" r:id="rId954"/>
    <hyperlink ref="X1094" r:id="rId955"/>
    <hyperlink ref="X1096" r:id="rId956"/>
    <hyperlink ref="X1095" r:id="rId957"/>
    <hyperlink ref="X1097" r:id="rId958"/>
    <hyperlink ref="X1098" r:id="rId959"/>
    <hyperlink ref="X1099" r:id="rId960"/>
    <hyperlink ref="X1100" r:id="rId961"/>
    <hyperlink ref="X1101" r:id="rId962"/>
    <hyperlink ref="X1102" r:id="rId963"/>
    <hyperlink ref="X1103" r:id="rId964"/>
    <hyperlink ref="X1107" r:id="rId965"/>
    <hyperlink ref="X1105" r:id="rId966"/>
    <hyperlink ref="X1108" r:id="rId967"/>
    <hyperlink ref="X1110" r:id="rId968"/>
    <hyperlink ref="X1111" r:id="rId969"/>
    <hyperlink ref="X1113" r:id="rId970"/>
    <hyperlink ref="X1114" r:id="rId971"/>
    <hyperlink ref="X1115" r:id="rId972"/>
    <hyperlink ref="X1116" r:id="rId973"/>
    <hyperlink ref="X1117" r:id="rId974"/>
    <hyperlink ref="X1118" r:id="rId975"/>
    <hyperlink ref="X1119" r:id="rId976"/>
    <hyperlink ref="X1120" r:id="rId977"/>
    <hyperlink ref="X1121" r:id="rId978"/>
    <hyperlink ref="X509" r:id="rId979"/>
    <hyperlink ref="X865" r:id="rId980"/>
    <hyperlink ref="X938" r:id="rId981"/>
    <hyperlink ref="X937" r:id="rId982"/>
    <hyperlink ref="X163" r:id="rId983"/>
    <hyperlink ref="X482" r:id="rId984"/>
    <hyperlink ref="X943" r:id="rId985"/>
    <hyperlink ref="X945" r:id="rId986"/>
    <hyperlink ref="X946" r:id="rId987"/>
    <hyperlink ref="X573" r:id="rId988"/>
    <hyperlink ref="X572" r:id="rId989"/>
    <hyperlink ref="X349" r:id="rId990"/>
    <hyperlink ref="X870:X871" r:id="rId991" display="\\192.168.11.245\sharees3\●棚のファイルのPDF\関東（東京電力）\12_千葉県\夷隅郡大多喜町\[k03]千葉県夷隅郡大多喜町上原字諏訪森３０３－１、３０３－９－１～２"/>
    <hyperlink ref="X404" r:id="rId992"/>
    <hyperlink ref="X917:X918" r:id="rId993" display="\\192.168.11.245\sharees3\●棚のファイルのPDF\関東（東京電力）\12_千葉県\千葉市若葉区\[14]千葉県千葉市若葉区坂月町２４９－１－１～２"/>
    <hyperlink ref="X725:X726" r:id="rId994" display="\\192.168.11.245\sharees3\●棚のファイルのPDF\関東（東京電力）\14_神奈川県\中郡二宮町\[h07]神奈川県中郡二宮町中里６００、（番地未確定）"/>
    <hyperlink ref="X926:X928" r:id="rId995" display="\\192.168.11.245\sharees3\●棚のファイルのPDF\関東（東京電力）\12_千葉県\千葉市緑区\[10]千葉県千葉市緑区平山町１０４９－１７６"/>
    <hyperlink ref="X15:X18" r:id="rId996" display="\\192.168.11.245\sharees3\●棚のファイルのPDF\関東（東京電力）\12_千葉県\千葉市緑区\[10]千葉県千葉市緑区平山町１０４９－１７６"/>
    <hyperlink ref="X195" r:id="rId997"/>
    <hyperlink ref="X196" r:id="rId998"/>
    <hyperlink ref="X951:X953" r:id="rId999" display="\\192.168.11.245\sharees3\●棚のファイルのPDF\関東（東京電力）\12_千葉県\長生郡長柄町\[k70]千葉県長生郡長柄町山之郷３３－１－１～３"/>
    <hyperlink ref="X437" r:id="rId1000"/>
    <hyperlink ref="X932:X937" r:id="rId1001" display="\\LANDISK-SGH005\sharees3\●棚のファイルのPDF\関東（東京電力）\12_千葉県\袖ヶ浦市\[07]千葉県袖ヶ浦市代宿２５９－５－１～３"/>
    <hyperlink ref="X437:X439" r:id="rId1002" display="\\192.168.11.245\sharees3\●棚のファイルのPDF\関東（東京電力）\10_群馬県\前橋市\[24]群馬県前橋市富士見町赤城山１２０４－１５８２"/>
    <hyperlink ref="X432:X435" r:id="rId1003" display="\\192.168.11.245\sharees3\●棚のファイルのPDF\関東（東京電力）\10_群馬県\前橋市\[12]群馬県前橋市富士見町赤城山１１４０－４６、７６～７９"/>
    <hyperlink ref="X120" r:id="rId1004"/>
    <hyperlink ref="X145" r:id="rId1005"/>
    <hyperlink ref="X275:X276" r:id="rId1006" display="\\192.168.11.245\sharees3\●棚のファイルのPDF\関東（東京電力）\10_群馬県\桐生市\[o11]群馬県桐生市広沢６丁目１２７－１、３"/>
    <hyperlink ref="X235" r:id="rId1007"/>
    <hyperlink ref="X498" r:id="rId1008" display="\\192.168.11.245\sharees3\●棚のファイルのPDF\関東（東京電力）\14_神奈川県\三浦市\[19]神奈川県三浦市城山町３２２３"/>
    <hyperlink ref="X173" r:id="rId1009"/>
    <hyperlink ref="X174" r:id="rId1010"/>
    <hyperlink ref="X478" r:id="rId1011"/>
    <hyperlink ref="X923" r:id="rId1012"/>
    <hyperlink ref="X919" r:id="rId1013"/>
    <hyperlink ref="X920" r:id="rId1014"/>
    <hyperlink ref="X1012" r:id="rId1015"/>
    <hyperlink ref="X854" r:id="rId1016"/>
    <hyperlink ref="X64" r:id="rId1017"/>
    <hyperlink ref="X1135" r:id="rId1018"/>
    <hyperlink ref="X76" r:id="rId1019"/>
    <hyperlink ref="X51" r:id="rId1020"/>
    <hyperlink ref="X95" r:id="rId1021"/>
    <hyperlink ref="X98" r:id="rId1022"/>
    <hyperlink ref="X101" r:id="rId1023"/>
    <hyperlink ref="X102" r:id="rId1024"/>
    <hyperlink ref="X104" r:id="rId1025"/>
    <hyperlink ref="X105" r:id="rId1026"/>
    <hyperlink ref="X816" r:id="rId1027"/>
    <hyperlink ref="X838" r:id="rId1028"/>
    <hyperlink ref="X839" r:id="rId1029"/>
    <hyperlink ref="X844" r:id="rId1030"/>
    <hyperlink ref="X181" r:id="rId1031"/>
    <hyperlink ref="X182" r:id="rId1032"/>
    <hyperlink ref="X180" r:id="rId1033"/>
    <hyperlink ref="X178" r:id="rId1034"/>
    <hyperlink ref="X177" r:id="rId1035"/>
    <hyperlink ref="X183" r:id="rId1036"/>
    <hyperlink ref="X184" r:id="rId1037"/>
    <hyperlink ref="X213" r:id="rId1038"/>
    <hyperlink ref="X212" r:id="rId1039"/>
    <hyperlink ref="X214" r:id="rId1040"/>
    <hyperlink ref="X215" r:id="rId1041"/>
    <hyperlink ref="X231" r:id="rId1042"/>
    <hyperlink ref="X230" r:id="rId1043"/>
    <hyperlink ref="X228" r:id="rId1044"/>
    <hyperlink ref="X229" r:id="rId1045"/>
    <hyperlink ref="X248" r:id="rId1046"/>
    <hyperlink ref="X250" r:id="rId1047"/>
    <hyperlink ref="X252" r:id="rId1048"/>
    <hyperlink ref="X254" r:id="rId1049"/>
    <hyperlink ref="X264" r:id="rId1050"/>
    <hyperlink ref="X265" r:id="rId1051"/>
    <hyperlink ref="X267" r:id="rId1052"/>
    <hyperlink ref="X269" r:id="rId1053"/>
    <hyperlink ref="X271" r:id="rId1054"/>
    <hyperlink ref="X266" r:id="rId1055"/>
    <hyperlink ref="X268" r:id="rId1056"/>
    <hyperlink ref="X270" r:id="rId1057"/>
    <hyperlink ref="X272" r:id="rId1058"/>
    <hyperlink ref="X275" r:id="rId1059"/>
    <hyperlink ref="X276" r:id="rId1060"/>
    <hyperlink ref="X277" r:id="rId1061"/>
    <hyperlink ref="X279" r:id="rId1062"/>
    <hyperlink ref="X280" r:id="rId1063"/>
    <hyperlink ref="X306" r:id="rId1064"/>
    <hyperlink ref="X307" r:id="rId1065"/>
    <hyperlink ref="X317" r:id="rId1066"/>
    <hyperlink ref="X325" r:id="rId1067"/>
    <hyperlink ref="X324" r:id="rId1068"/>
    <hyperlink ref="X1026" r:id="rId1069"/>
    <hyperlink ref="X1035" r:id="rId1070"/>
    <hyperlink ref="X1034" r:id="rId1071"/>
    <hyperlink ref="X542" r:id="rId1072"/>
    <hyperlink ref="X541" r:id="rId1073"/>
    <hyperlink ref="X545" r:id="rId1074"/>
    <hyperlink ref="X548" r:id="rId1075"/>
    <hyperlink ref="X551" r:id="rId1076"/>
    <hyperlink ref="X552" r:id="rId1077"/>
    <hyperlink ref="X553" r:id="rId1078"/>
    <hyperlink ref="X555" r:id="rId1079"/>
    <hyperlink ref="X561" r:id="rId1080"/>
    <hyperlink ref="X563" r:id="rId1081"/>
    <hyperlink ref="X575" r:id="rId1082"/>
    <hyperlink ref="X577" r:id="rId1083"/>
    <hyperlink ref="X579" r:id="rId1084"/>
    <hyperlink ref="X585" r:id="rId1085"/>
    <hyperlink ref="X589" r:id="rId1086"/>
    <hyperlink ref="X602" r:id="rId1087"/>
    <hyperlink ref="X601" r:id="rId1088"/>
    <hyperlink ref="X1020" r:id="rId1089"/>
    <hyperlink ref="X606" r:id="rId1090"/>
    <hyperlink ref="X609" r:id="rId1091"/>
    <hyperlink ref="X610" r:id="rId1092"/>
    <hyperlink ref="X613" r:id="rId1093"/>
    <hyperlink ref="X615" r:id="rId1094"/>
    <hyperlink ref="X619" r:id="rId1095"/>
    <hyperlink ref="X621" r:id="rId1096"/>
    <hyperlink ref="X622" r:id="rId1097"/>
    <hyperlink ref="X623" r:id="rId1098"/>
    <hyperlink ref="X73" r:id="rId1099"/>
    <hyperlink ref="X1021" r:id="rId1100"/>
    <hyperlink ref="X91" r:id="rId1101"/>
    <hyperlink ref="X96" r:id="rId1102"/>
    <hyperlink ref="X97" r:id="rId1103"/>
    <hyperlink ref="X92" r:id="rId1104"/>
    <hyperlink ref="X905" r:id="rId1105"/>
    <hyperlink ref="X904" r:id="rId1106"/>
    <hyperlink ref="X52" r:id="rId1107"/>
    <hyperlink ref="X19" r:id="rId1108"/>
    <hyperlink ref="X968" r:id="rId1109"/>
    <hyperlink ref="X967" r:id="rId1110"/>
    <hyperlink ref="X969" r:id="rId1111"/>
    <hyperlink ref="X972" r:id="rId1112"/>
    <hyperlink ref="X974" r:id="rId1113"/>
    <hyperlink ref="X973" r:id="rId1114"/>
    <hyperlink ref="X975" r:id="rId1115"/>
    <hyperlink ref="X977" r:id="rId1116"/>
    <hyperlink ref="X976" r:id="rId1117"/>
    <hyperlink ref="X978" r:id="rId1118"/>
    <hyperlink ref="X980" r:id="rId1119"/>
    <hyperlink ref="X982" r:id="rId1120"/>
    <hyperlink ref="X981" r:id="rId1121"/>
    <hyperlink ref="X984" r:id="rId1122"/>
    <hyperlink ref="X983" r:id="rId1123"/>
    <hyperlink ref="X987" r:id="rId1124"/>
    <hyperlink ref="X985" r:id="rId1125"/>
    <hyperlink ref="X903" r:id="rId1126"/>
    <hyperlink ref="X906" r:id="rId1127"/>
    <hyperlink ref="X958" r:id="rId1128"/>
    <hyperlink ref="X956" r:id="rId1129"/>
    <hyperlink ref="X997" r:id="rId1130"/>
    <hyperlink ref="X999" r:id="rId1131"/>
    <hyperlink ref="X1000" r:id="rId1132"/>
    <hyperlink ref="X1002" r:id="rId1133"/>
    <hyperlink ref="X1003" r:id="rId1134"/>
    <hyperlink ref="X1004" r:id="rId1135"/>
    <hyperlink ref="X1007" r:id="rId1136"/>
    <hyperlink ref="X1009" r:id="rId1137"/>
    <hyperlink ref="X742" r:id="rId1138"/>
    <hyperlink ref="X690" r:id="rId1139"/>
    <hyperlink ref="X691" r:id="rId1140"/>
    <hyperlink ref="X692" r:id="rId1141"/>
    <hyperlink ref="X693" r:id="rId1142"/>
    <hyperlink ref="X694" r:id="rId1143"/>
    <hyperlink ref="X695" r:id="rId1144"/>
    <hyperlink ref="X696" r:id="rId1145"/>
    <hyperlink ref="X698" r:id="rId1146"/>
    <hyperlink ref="X697" r:id="rId1147"/>
    <hyperlink ref="X700" r:id="rId1148"/>
    <hyperlink ref="X699" r:id="rId1149"/>
    <hyperlink ref="X701" r:id="rId1150"/>
    <hyperlink ref="X702" r:id="rId1151"/>
    <hyperlink ref="X705" r:id="rId1152"/>
    <hyperlink ref="X704" r:id="rId1153"/>
    <hyperlink ref="X707" r:id="rId1154"/>
    <hyperlink ref="X706" r:id="rId1155"/>
    <hyperlink ref="X709" r:id="rId1156"/>
    <hyperlink ref="X708" r:id="rId1157"/>
    <hyperlink ref="X710" r:id="rId1158"/>
    <hyperlink ref="X712" r:id="rId1159"/>
    <hyperlink ref="X711" r:id="rId1160"/>
    <hyperlink ref="X713" r:id="rId1161"/>
    <hyperlink ref="X714" r:id="rId1162"/>
    <hyperlink ref="X716" r:id="rId1163"/>
    <hyperlink ref="X715" r:id="rId1164"/>
    <hyperlink ref="X718" r:id="rId1165"/>
    <hyperlink ref="X717" r:id="rId1166"/>
    <hyperlink ref="X719" r:id="rId1167"/>
    <hyperlink ref="X720" r:id="rId1168"/>
    <hyperlink ref="X721" r:id="rId1169"/>
    <hyperlink ref="X722" r:id="rId1170"/>
    <hyperlink ref="X723" r:id="rId1171"/>
    <hyperlink ref="X724" r:id="rId1172"/>
    <hyperlink ref="X725" r:id="rId1173"/>
    <hyperlink ref="X727" r:id="rId1174"/>
    <hyperlink ref="X728" r:id="rId1175"/>
    <hyperlink ref="X729" r:id="rId1176"/>
    <hyperlink ref="X730" r:id="rId1177"/>
    <hyperlink ref="X1158" r:id="rId1178"/>
    <hyperlink ref="X507" r:id="rId1179" display="\\192.168.11.245\sharees3\●棚のファイルのPDF\関東（東京電力）\14_神奈川県\三浦市\[19]神奈川県三浦市城山町３２２３"/>
    <hyperlink ref="X164" r:id="rId1180"/>
    <hyperlink ref="X165" r:id="rId1181"/>
    <hyperlink ref="X168" r:id="rId1182"/>
    <hyperlink ref="X170" r:id="rId1183"/>
    <hyperlink ref="X1279" r:id="rId1184"/>
    <hyperlink ref="X1286" r:id="rId1185" display="\\192.168.11.245\sharees3\●棚のファイルのPDF\中部\21_岐阜県\加茂郡白川町\[12]岐阜県加茂郡白川町上佐見（番地未確定）－１～２"/>
    <hyperlink ref="X1289" r:id="rId1186"/>
    <hyperlink ref="X1293" r:id="rId1187"/>
    <hyperlink ref="X1300" r:id="rId1188"/>
    <hyperlink ref="X1308" r:id="rId1189"/>
    <hyperlink ref="X1314" r:id="rId1190"/>
    <hyperlink ref="X1317" r:id="rId1191"/>
    <hyperlink ref="X814" r:id="rId1192"/>
    <hyperlink ref="X315" r:id="rId1193"/>
    <hyperlink ref="X313" r:id="rId1194"/>
    <hyperlink ref="X308" r:id="rId1195"/>
    <hyperlink ref="X303" r:id="rId1196"/>
    <hyperlink ref="X298" r:id="rId1197"/>
    <hyperlink ref="X295" r:id="rId1198"/>
    <hyperlink ref="Q1240" r:id="rId1199"/>
    <hyperlink ref="X1240" r:id="rId1200" display="\\192.168.11.245\sharees3\●棚のファイルのPDF\九州\46_鹿児島県\霧島市\[94]鹿児島県霧島市牧園町宿窪田２６３４－５"/>
    <hyperlink ref="X916" r:id="rId1201"/>
    <hyperlink ref="X921" r:id="rId1202"/>
    <hyperlink ref="X861" r:id="rId1203"/>
    <hyperlink ref="X860" r:id="rId1204"/>
    <hyperlink ref="X859" r:id="rId1205"/>
    <hyperlink ref="X858" r:id="rId1206"/>
    <hyperlink ref="X857" r:id="rId1207"/>
    <hyperlink ref="X856" r:id="rId1208"/>
    <hyperlink ref="X1005" r:id="rId1209"/>
    <hyperlink ref="X855" r:id="rId1210"/>
    <hyperlink ref="X341" r:id="rId1211"/>
    <hyperlink ref="X340" r:id="rId1212"/>
    <hyperlink ref="X339" r:id="rId1213"/>
    <hyperlink ref="X338" r:id="rId1214"/>
    <hyperlink ref="X337" r:id="rId1215"/>
    <hyperlink ref="X336" r:id="rId1216"/>
    <hyperlink ref="X1018" r:id="rId1217"/>
    <hyperlink ref="X89" r:id="rId1218"/>
    <hyperlink ref="X88" r:id="rId1219"/>
    <hyperlink ref="X49:X1316" r:id="rId1220" display="\\192.168.11.245\sharees3\●棚のファイルのPDF\九州\40_福岡県\行橋市\[109]福岡県行橋市下検地（番地未確定）－１～３"/>
    <hyperlink ref="Q1065" r:id="rId1221" display="福岡県行橋市下検地（番地未確定）－１_工事負担金請求"/>
    <hyperlink ref="Q1066" r:id="rId1222" display="福岡県行橋市下検地（番地未確定）－２_工事負担金請求"/>
    <hyperlink ref="Q1067" r:id="rId1223" display="福岡県行橋市下検地（番地未確定）－３_工事負担金請求"/>
    <hyperlink ref="Q1068" r:id="rId1224" display="福岡県行橋市金屋５８０－１－１_工事負担金請求"/>
    <hyperlink ref="Q1069" r:id="rId1225" display="福岡県行橋市金屋５８０－１－２_工事負担金請求"/>
    <hyperlink ref="X1065" r:id="rId1226"/>
    <hyperlink ref="X1069" r:id="rId1227"/>
    <hyperlink ref="Q1063" r:id="rId1228" display="福岡県築上郡上毛町緒方（番地未確定）－１"/>
    <hyperlink ref="Q1064" r:id="rId1229" display="福岡県築上郡上毛町緒方（番地未確定）－２"/>
    <hyperlink ref="X1064" r:id="rId1230"/>
    <hyperlink ref="Q1062" r:id="rId1231" display="福岡県朝倉市牛木３２５－１_工事負担金請求"/>
    <hyperlink ref="X1062" r:id="rId1232"/>
    <hyperlink ref="N1088" r:id="rId1233" display="福岡県行橋市金屋５８０－１－１_工事負担金請求"/>
    <hyperlink ref="N1104" r:id="rId1234" display="福岡県築上郡上毛町緒方（番地未確定）－１"/>
    <hyperlink ref="X508" r:id="rId1235" display="\\192.168.11.245\sharees3\●棚のファイルのPDF\関東（東京電力）\14_神奈川県\三浦市\[19]神奈川県三浦市城山町３２２３"/>
    <hyperlink ref="X167" r:id="rId1236"/>
    <hyperlink ref="X166" r:id="rId1237"/>
    <hyperlink ref="X169" r:id="rId1238"/>
    <hyperlink ref="X171" r:id="rId1239"/>
    <hyperlink ref="X1133" r:id="rId1240"/>
    <hyperlink ref="X1134" r:id="rId1241"/>
    <hyperlink ref="X1128" r:id="rId1242"/>
    <hyperlink ref="X57" r:id="rId1243"/>
    <hyperlink ref="X1019" r:id="rId1244"/>
    <hyperlink ref="X1280" r:id="rId1245"/>
    <hyperlink ref="X1288" r:id="rId1246" display="\\192.168.11.245\sharees3\●棚のファイルのPDF\中部\21_岐阜県\加茂郡白川町\[12]岐阜県加茂郡白川町上佐見（番地未確定）－１～２"/>
    <hyperlink ref="X1291" r:id="rId1247"/>
    <hyperlink ref="X1295" r:id="rId1248"/>
    <hyperlink ref="X1302" r:id="rId1249"/>
    <hyperlink ref="X1310" r:id="rId1250"/>
    <hyperlink ref="X1316" r:id="rId1251"/>
    <hyperlink ref="X1319" r:id="rId1252"/>
    <hyperlink ref="X817" r:id="rId1253"/>
    <hyperlink ref="X187" r:id="rId1254"/>
    <hyperlink ref="X216" r:id="rId1255"/>
    <hyperlink ref="X245" r:id="rId1256"/>
    <hyperlink ref="X249" r:id="rId1257"/>
    <hyperlink ref="X251" r:id="rId1258"/>
    <hyperlink ref="X253" r:id="rId1259"/>
    <hyperlink ref="X296" r:id="rId1260"/>
    <hyperlink ref="X299" r:id="rId1261"/>
    <hyperlink ref="X304" r:id="rId1262"/>
    <hyperlink ref="X309" r:id="rId1263"/>
    <hyperlink ref="X314" r:id="rId1264"/>
    <hyperlink ref="X316" r:id="rId1265"/>
    <hyperlink ref="Q1241" r:id="rId1266"/>
    <hyperlink ref="X1241" r:id="rId1267" display="\\192.168.11.245\sharees3\●棚のファイルのPDF\九州\46_鹿児島県\霧島市\[94]鹿児島県霧島市牧園町宿窪田２６３４－５"/>
    <hyperlink ref="X917" r:id="rId1268"/>
    <hyperlink ref="X922" r:id="rId1269"/>
    <hyperlink ref="X944" r:id="rId1270"/>
    <hyperlink ref="X957" r:id="rId1271"/>
    <hyperlink ref="X971" r:id="rId1272"/>
    <hyperlink ref="X986" r:id="rId1273"/>
    <hyperlink ref="X996" r:id="rId1274"/>
    <hyperlink ref="X1006" r:id="rId1275"/>
    <hyperlink ref="X1010" r:id="rId1276"/>
    <hyperlink ref="X970" r:id="rId1277"/>
    <hyperlink ref="X348" r:id="rId1278"/>
    <hyperlink ref="X378" r:id="rId1279"/>
    <hyperlink ref="X380" r:id="rId1280"/>
    <hyperlink ref="X425" r:id="rId1281"/>
    <hyperlink ref="X449" r:id="rId1282"/>
    <hyperlink ref="X459" r:id="rId1283"/>
    <hyperlink ref="X792" r:id="rId1284"/>
    <hyperlink ref="X791" r:id="rId1285"/>
    <hyperlink ref="X796" r:id="rId1286"/>
    <hyperlink ref="X121" r:id="rId1287"/>
    <hyperlink ref="X128" r:id="rId1288"/>
    <hyperlink ref="X131" r:id="rId1289"/>
    <hyperlink ref="X138" r:id="rId1290" display="\\192.168.11.245\sharees3\●棚のファイルのPDF\九州\40_福岡県\遠賀郡遠賀町\[89]福岡県遠賀郡遠賀町虫生津１３６０"/>
    <hyperlink ref="X141" r:id="rId1291" display="\\192.168.11.245\sharees3\●棚のファイルのPDF\九州\40_福岡県\遠賀郡遠賀町\[89]福岡県遠賀郡遠賀町虫生津１３６０"/>
    <hyperlink ref="X151" r:id="rId1292" display="\\192.168.11.245\sharees3\●棚のファイルのPDF\九州\40_福岡県\行橋市\[109]福岡県行橋市下検地（番地未確定）－１～３"/>
    <hyperlink ref="X158" r:id="rId1293" display="\\192.168.11.245\sharees3\●棚のファイルのPDF\九州\40_福岡県\行橋市\[109]福岡県行橋市下検地（番地未確定）－１～３"/>
    <hyperlink ref="Q1086" r:id="rId1294" display="福岡県行橋市下検地（番地未確定）－１_工事負担金請求"/>
    <hyperlink ref="X1086" r:id="rId1295"/>
    <hyperlink ref="X1090" r:id="rId1296"/>
    <hyperlink ref="Q1106" r:id="rId1297" display="福岡県築上郡上毛町緒方（番地未確定）－１"/>
    <hyperlink ref="X1106" r:id="rId1298"/>
    <hyperlink ref="Q1112" r:id="rId1299" display="福岡県朝倉市牛木３２５－１_工事負担金請求"/>
    <hyperlink ref="X1112" r:id="rId1300"/>
    <hyperlink ref="X26" r:id="rId1301"/>
    <hyperlink ref="Q1157" r:id="rId1302"/>
    <hyperlink ref="X1460" r:id="rId1303" display="\\192.168.11.245\sharees3\●棚のファイルのPDF\九州\40_福岡県\行橋市\[109]福岡県行橋市下検地（番地未確定）－１～３"/>
    <hyperlink ref="X1461" r:id="rId1304" display="\\192.168.11.245\sharees3\●棚のファイルのPDF\九州\40_福岡県\行橋市\[109]福岡県行橋市下検地（番地未確定）－１～３"/>
    <hyperlink ref="X1462" r:id="rId1305" display="\\192.168.11.245\sharees3\●棚のファイルのPDF\九州\40_福岡県\行橋市\[109]福岡県行橋市下検地（番地未確定）－１～３"/>
    <hyperlink ref="Q1090" r:id="rId1306" display="福岡県行橋市金屋５８０－１－２_工事負担金請求"/>
    <hyperlink ref="X1476" r:id="rId1307" display="\\192.168.11.245\sharees3\●棚のファイルのPDF\九州\40_福岡県\行橋市\[109]福岡県行橋市下検地（番地未確定）－１～３"/>
    <hyperlink ref="X1477" r:id="rId1308" display="\\192.168.11.245\sharees3\●棚のファイルのPDF\九州\40_福岡県\行橋市\[109]福岡県行橋市下検地（番地未確定）－１～３"/>
    <hyperlink ref="X1481" r:id="rId1309"/>
    <hyperlink ref="X1482" r:id="rId1310"/>
    <hyperlink ref="X1481:X1482" r:id="rId1311" display="\\192.168.11.245\sharees3\●棚のファイルのPDF\九州\40_福岡県\行橋市\[109]福岡県行橋市下検地（番地未確定）－１～３"/>
    <hyperlink ref="Q1483" r:id="rId1312" display="福岡県築上郡築上町大字越路１０－１_工事負担金請求"/>
    <hyperlink ref="X1483" r:id="rId1313" display="\\192.168.11.245\sharees3\●棚のファイルのPDF\九州\40_福岡県\行橋市\[109]福岡県行橋市下検地（番地未確定）－１～３"/>
    <hyperlink ref="Q1484" r:id="rId1314" display="福岡県築上郡築上町大字越路１０－１_工事負担金請求"/>
    <hyperlink ref="X1484" r:id="rId1315" display="\\192.168.11.245\sharees3\●棚のファイルのPDF\九州\40_福岡県\行橋市\[109]福岡県行橋市下検地（番地未確定）－１～３"/>
    <hyperlink ref="X1485" r:id="rId1316" display="\\192.168.11.245\sharees3\●棚のファイルのPDF\九州\40_福岡県\行橋市\[109]福岡県行橋市下検地（番地未確定）－１～３"/>
    <hyperlink ref="X1486" r:id="rId1317" display="\\192.168.11.245\sharees3\●棚のファイルのPDF\九州\40_福岡県\行橋市\[109]福岡県行橋市下検地（番地未確定）－１～３"/>
    <hyperlink ref="X1487" r:id="rId1318" display="\\192.168.11.245\sharees3\●棚のファイルのPDF\九州\40_福岡県\行橋市\[109]福岡県行橋市下検地（番地未確定）－１～３"/>
    <hyperlink ref="X1488" r:id="rId1319" display="\\192.168.11.245\sharees3\●棚のファイルのPDF\九州\40_福岡県\行橋市\[109]福岡県行橋市下検地（番地未確定）－１～３"/>
    <hyperlink ref="X1489" r:id="rId1320"/>
    <hyperlink ref="X1491" r:id="rId1321" display="\\192.168.11.245\sharees3\●棚のファイルのPDF\九州\40_福岡県\行橋市\[109]福岡県行橋市下検地（番地未確定）－１～３"/>
    <hyperlink ref="Q1492" r:id="rId1322"/>
    <hyperlink ref="X1492" r:id="rId1323" display="\\192.168.11.245\sharees3\●棚のファイルのPDF\九州\40_福岡県\行橋市\[109]福岡県行橋市下検地（番地未確定）－１～３"/>
    <hyperlink ref="Q1493" r:id="rId1324"/>
    <hyperlink ref="X1493" r:id="rId1325" display="\\192.168.11.245\sharees3\●棚のファイルのPDF\九州\40_福岡県\行橋市\[109]福岡県行橋市下検地（番地未確定）－１～３"/>
    <hyperlink ref="Q1494" r:id="rId1326"/>
    <hyperlink ref="Q1495" r:id="rId1327"/>
    <hyperlink ref="X1504" r:id="rId1328" display="\\192.168.11.245\sharees3\●棚のファイルのPDF\九州\40_福岡県\行橋市\[109]福岡県行橋市下検地（番地未確定）－１～３"/>
    <hyperlink ref="X1505" r:id="rId1329" display="\\192.168.11.245\sharees3\●棚のファイルのPDF\九州\40_福岡県\行橋市\[109]福岡県行橋市下検地（番地未確定）－１～３"/>
    <hyperlink ref="X1507" r:id="rId1330" display="\\192.168.11.245\sharees3\●棚のファイルのPDF\九州\40_福岡県\行橋市\[109]福岡県行橋市下検地（番地未確定）－１～３"/>
    <hyperlink ref="X1508" r:id="rId1331" display="\\192.168.11.245\sharees3\●棚のファイルのPDF\九州\40_福岡県\行橋市\[109]福岡県行橋市下検地（番地未確定）－１～３"/>
    <hyperlink ref="X1509" r:id="rId1332" display="\\192.168.11.245\sharees3\●棚のファイルのPDF\九州\40_福岡県\行橋市\[109]福岡県行橋市下検地（番地未確定）－１～３"/>
    <hyperlink ref="X1510" r:id="rId1333" display="\\192.168.11.245\sharees3\●棚のファイルのPDF\九州\40_福岡県\行橋市\[109]福岡県行橋市下検地（番地未確定）－１～３"/>
    <hyperlink ref="X1511" r:id="rId1334" display="\\192.168.11.245\sharees3\●棚のファイルのPDF\九州\40_福岡県\行橋市\[109]福岡県行橋市下検地（番地未確定）－１～３"/>
    <hyperlink ref="X1512" r:id="rId1335" display="\\192.168.11.245\sharees3\●棚のファイルのPDF\九州\40_福岡県\行橋市\[109]福岡県行橋市下検地（番地未確定）－１～３"/>
    <hyperlink ref="X1513" r:id="rId1336" display="\\192.168.11.245\sharees3\●棚のファイルのPDF\九州\40_福岡県\行橋市\[109]福岡県行橋市下検地（番地未確定）－１～３"/>
    <hyperlink ref="X1514" r:id="rId1337" display="\\192.168.11.245\sharees3\●棚のファイルのPDF\九州\40_福岡県\行橋市\[109]福岡県行橋市下検地（番地未確定）－１～３"/>
    <hyperlink ref="X1515" r:id="rId1338" display="\\192.168.11.245\sharees3\●棚のファイルのPDF\九州\40_福岡県\行橋市\[109]福岡県行橋市下検地（番地未確定）－１～３"/>
    <hyperlink ref="X1516" r:id="rId1339" display="\\192.168.11.245\sharees3\●棚のファイルのPDF\九州\40_福岡県\行橋市\[109]福岡県行橋市下検地（番地未確定）－１～３"/>
    <hyperlink ref="Q1517" r:id="rId1340"/>
    <hyperlink ref="Q1518" r:id="rId1341"/>
    <hyperlink ref="Q1519" r:id="rId1342"/>
    <hyperlink ref="X1519" r:id="rId1343"/>
    <hyperlink ref="Q1520" r:id="rId1344"/>
    <hyperlink ref="X1520" r:id="rId1345"/>
    <hyperlink ref="Q1521" r:id="rId1346"/>
    <hyperlink ref="X1521" r:id="rId1347" display="\\192.168.11.245\sharees3\●棚のファイルのPDF\九州\40_福岡県\行橋市\[109]福岡県行橋市下検地（番地未確定）－１～３"/>
    <hyperlink ref="X1522" r:id="rId1348" display="\\192.168.11.245\sharees3\●棚のファイルのPDF\九州\40_福岡県\行橋市\[109]福岡県行橋市下検地（番地未確定）－１～３"/>
    <hyperlink ref="X1523" r:id="rId1349" display="\\192.168.11.245\sharees3\●棚のファイルのPDF\九州\40_福岡県\行橋市\[109]福岡県行橋市下検地（番地未確定）－１～３"/>
    <hyperlink ref="X1524" r:id="rId1350" display="\\192.168.11.245\sharees3\●棚のファイルのPDF\九州\40_福岡県\行橋市\[109]福岡県行橋市下検地（番地未確定）－１～３"/>
    <hyperlink ref="Q1525" r:id="rId1351" display="大分県別府市古市町２５－１_工事負担金請求"/>
    <hyperlink ref="X1525" r:id="rId1352" display="\\192.168.11.245\sharees3\●棚のファイルのPDF\九州\40_福岡県\行橋市\[109]福岡県行橋市下検地（番地未確定）－１～３"/>
    <hyperlink ref="X1526" r:id="rId1353" display="\\192.168.11.245\sharees3\●棚のファイルのPDF\九州\40_福岡県\行橋市\[109]福岡県行橋市下検地（番地未確定）－１～３"/>
    <hyperlink ref="X1527" r:id="rId1354" display="\\192.168.11.245\sharees3\●棚のファイルのPDF\九州\40_福岡県\行橋市\[109]福岡県行橋市下検地（番地未確定）－１～３"/>
    <hyperlink ref="X1528" r:id="rId1355" display="\\192.168.11.245\sharees3\●棚のファイルのPDF\九州\40_福岡県\行橋市\[109]福岡県行橋市下検地（番地未確定）－１～３"/>
    <hyperlink ref="X1529:X1530" r:id="rId1356" display="\\192.168.11.245\sharees3\●棚のファイルのPDF\九州\40_福岡県\行橋市\[109]福岡県行橋市下検地（番地未確定）－１～３"/>
    <hyperlink ref="X1532" r:id="rId1357"/>
    <hyperlink ref="X1531:X1532" r:id="rId1358" display="\\192.168.11.245\sharees3\●棚のファイルのPDF\九州\40_福岡県\行橋市\[109]福岡県行橋市下検地（番地未確定）－１～３"/>
    <hyperlink ref="X1531" r:id="rId1359" display="\\192.168.11.245\sharees3\●棚のファイルのPDF\九州\40_福岡県\遠賀郡遠賀町\[89]福岡県遠賀郡遠賀町虫生津１３６０"/>
    <hyperlink ref="X1533" r:id="rId1360" display="\\192.168.11.245\sharees3\●棚のファイルのPDF\九州\40_福岡県\行橋市\[109]福岡県行橋市下検地（番地未確定）－１～３"/>
    <hyperlink ref="X1534" r:id="rId1361" display="\\192.168.11.245\sharees3\●棚のファイルのPDF\九州\40_福岡県\行橋市\[109]福岡県行橋市下検地（番地未確定）－１～３"/>
    <hyperlink ref="X1535" r:id="rId1362" display="\\192.168.11.245\sharees3\●棚のファイルのPDF\九州\40_福岡県\行橋市\[109]福岡県行橋市下検地（番地未確定）－１～３"/>
    <hyperlink ref="X1536" r:id="rId1363" display="\\192.168.11.245\sharees3\●棚のファイルのPDF\九州\40_福岡県\行橋市\[109]福岡県行橋市下検地（番地未確定）－１～３"/>
    <hyperlink ref="X1540" r:id="rId1364" display="\\192.168.11.245\sharees3\●棚のファイルのPDF\九州\40_福岡県\行橋市\[109]福岡県行橋市下検地（番地未確定）－１～３"/>
    <hyperlink ref="X1541" r:id="rId1365"/>
    <hyperlink ref="X1542" r:id="rId1366"/>
    <hyperlink ref="Q1543" r:id="rId1367" display="大分県宇佐市佐野１１０５－１～２_工事負担金請求"/>
    <hyperlink ref="Q1544" r:id="rId1368" display="大分県宇佐市佐野１１０５－１～２_工事負担金請求"/>
    <hyperlink ref="X1543" r:id="rId1369" display="\\192.168.11.245\sharees3\●棚のファイルのPDF\九州\40_福岡県\行橋市\[109]福岡県行橋市下検地（番地未確定）－１～３"/>
    <hyperlink ref="X1544" r:id="rId1370" display="\\192.168.11.245\sharees3\●棚のファイルのPDF\九州\40_福岡県\行橋市\[109]福岡県行橋市下検地（番地未確定）－１～３"/>
    <hyperlink ref="X1545" r:id="rId1371" display="\\192.168.11.245\sharees3\●棚のファイルのPDF\九州\40_福岡県\行橋市\[109]福岡県行橋市下検地（番地未確定）－１～３"/>
    <hyperlink ref="X1546" r:id="rId1372" display="\\192.168.11.245\sharees3\●棚のファイルのPDF\九州\40_福岡県\行橋市\[109]福岡県行橋市下検地（番地未確定）－１～３"/>
    <hyperlink ref="X1547" r:id="rId1373" display="\\192.168.11.245\sharees3\●棚のファイルのPDF\九州\40_福岡県\行橋市\[109]福岡県行橋市下検地（番地未確定）－１～３"/>
    <hyperlink ref="X1548" r:id="rId1374" display="\\192.168.11.245\sharees3\●棚のファイルのPDF\九州\40_福岡県\行橋市\[109]福岡県行橋市下検地（番地未確定）－１～３"/>
    <hyperlink ref="X1549" r:id="rId1375" display="\\192.168.11.245\sharees3\●棚のファイルのPDF\九州\40_福岡県\行橋市\[109]福岡県行橋市下検地（番地未確定）－１～３"/>
    <hyperlink ref="X1550" r:id="rId1376" display="\\192.168.11.245\sharees3\●棚のファイルのPDF\九州\40_福岡県\行橋市\[109]福岡県行橋市下検地（番地未確定）－１～３"/>
    <hyperlink ref="X1551" r:id="rId1377" display="\\192.168.11.245\sharees3\●棚のファイルのPDF\九州\40_福岡県\行橋市\[109]福岡県行橋市下検地（番地未確定）－１～３"/>
    <hyperlink ref="X1552" r:id="rId1378" display="\\192.168.11.245\sharees3\●棚のファイルのPDF\九州\40_福岡県\行橋市\[109]福岡県行橋市下検地（番地未確定）－１～３"/>
    <hyperlink ref="X1553" r:id="rId1379" display="\\192.168.11.245\sharees3\●棚のファイルのPDF\九州\40_福岡県\行橋市\[109]福岡県行橋市下検地（番地未確定）－１～３"/>
    <hyperlink ref="X1555" r:id="rId1380"/>
    <hyperlink ref="X1554" r:id="rId1381" display="\\192.168.11.245\sharees3\●棚のファイルのPDF\九州\40_福岡県\行橋市\[109]福岡県行橋市下検地（番地未確定）－１～３"/>
    <hyperlink ref="X1556" r:id="rId1382"/>
    <hyperlink ref="X1557" r:id="rId1383" display="\\192.168.11.245\sharees3\●棚のファイルのPDF\九州\40_福岡県\行橋市\[109]福岡県行橋市下検地（番地未確定）－１～３"/>
    <hyperlink ref="X1558" r:id="rId1384" display="\\192.168.11.245\sharees3\●棚のファイルのPDF\九州\40_福岡県\行橋市\[109]福岡県行橋市下検地（番地未確定）－１～３"/>
    <hyperlink ref="X1559" r:id="rId1385" display="\\192.168.11.245\sharees3\●棚のファイルのPDF\九州\40_福岡県\行橋市\[109]福岡県行橋市下検地（番地未確定）－１～３"/>
    <hyperlink ref="X1561" r:id="rId1386" display="\\192.168.11.245\sharees3\●棚のファイルのPDF\九州\40_福岡県\行橋市\[109]福岡県行橋市下検地（番地未確定）－１～３"/>
    <hyperlink ref="X1560" r:id="rId1387" display="\\192.168.11.245\sharees3\●棚のファイルのPDF\九州\40_福岡県\行橋市\[109]福岡県行橋市下検地（番地未確定）－１～３"/>
  </hyperlinks>
  <pageMargins left="0.31496062992125984" right="0.31496062992125984" top="0.55118110236220474" bottom="0.35433070866141736" header="0.31496062992125984" footer="0.19685039370078741"/>
  <pageSetup paperSize="9" scale="10" fitToHeight="0" pageOrder="overThenDown" orientation="portrait" r:id="rId1388"/>
  <headerFooter>
    <oddHeader>&amp;L&amp;10&amp;F&amp;R&amp;10&amp;D</oddHeader>
    <oddFooter>&amp;C&amp;12&amp;P / &amp;N ページ</oddFooter>
  </headerFooter>
  <rowBreaks count="2" manualBreakCount="2">
    <brk id="1206" max="16383" man="1"/>
    <brk id="1268" max="16383" man="1"/>
  </rowBreaks>
  <colBreaks count="2" manualBreakCount="2">
    <brk id="40" max="1048575" man="1"/>
    <brk id="52" max="1048575" man="1"/>
  </colBreaks>
  <drawing r:id="rId1389"/>
  <legacyDrawing r:id="rId13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
  <sheetViews>
    <sheetView workbookViewId="0"/>
  </sheetViews>
  <sheetFormatPr baseColWidth="12" defaultColWidth="8.83203125" defaultRowHeight="18" x14ac:dyDescent="0.25"/>
  <sheetData/>
  <phoneticPr fontId="3"/>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
  <sheetViews>
    <sheetView workbookViewId="0"/>
  </sheetViews>
  <sheetFormatPr baseColWidth="12" defaultColWidth="8.83203125" defaultRowHeight="18" x14ac:dyDescent="0.25"/>
  <sheetData/>
  <phoneticPr fontId="3"/>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B1:E52"/>
  <sheetViews>
    <sheetView workbookViewId="0">
      <selection activeCell="E14" sqref="E14"/>
    </sheetView>
  </sheetViews>
  <sheetFormatPr baseColWidth="12" defaultColWidth="9" defaultRowHeight="16" x14ac:dyDescent="0.25"/>
  <cols>
    <col min="1" max="1" width="24.1640625" style="20" customWidth="1"/>
    <col min="2" max="2" width="9" style="20"/>
    <col min="3" max="3" width="27.1640625" style="20" customWidth="1"/>
    <col min="4" max="4" width="24" style="20" customWidth="1"/>
    <col min="5" max="5" width="51.1640625" style="20" customWidth="1"/>
    <col min="6" max="6" width="26.83203125" style="20" customWidth="1"/>
    <col min="7" max="16384" width="9" style="20"/>
  </cols>
  <sheetData>
    <row r="1" spans="2:5" ht="39.25" customHeight="1" x14ac:dyDescent="0.25">
      <c r="C1" s="20" t="s">
        <v>2294</v>
      </c>
    </row>
    <row r="2" spans="2:5" ht="75.75" customHeight="1" thickBot="1" x14ac:dyDescent="0.3"/>
    <row r="3" spans="2:5" x14ac:dyDescent="0.25">
      <c r="B3" s="25" t="s">
        <v>2293</v>
      </c>
      <c r="C3" s="26" t="s">
        <v>2292</v>
      </c>
      <c r="D3" s="27"/>
    </row>
    <row r="4" spans="2:5" x14ac:dyDescent="0.25">
      <c r="B4" s="28" t="s">
        <v>2291</v>
      </c>
      <c r="C4" s="22" t="s">
        <v>2290</v>
      </c>
      <c r="D4" s="29" t="s">
        <v>2265</v>
      </c>
    </row>
    <row r="5" spans="2:5" x14ac:dyDescent="0.25">
      <c r="B5" s="30" t="s">
        <v>2289</v>
      </c>
      <c r="C5" s="22" t="s">
        <v>2288</v>
      </c>
      <c r="D5" s="31"/>
    </row>
    <row r="6" spans="2:5" x14ac:dyDescent="0.25">
      <c r="B6" s="28" t="s">
        <v>2287</v>
      </c>
      <c r="C6" s="22" t="s">
        <v>2286</v>
      </c>
      <c r="D6" s="29" t="s">
        <v>2265</v>
      </c>
    </row>
    <row r="7" spans="2:5" x14ac:dyDescent="0.25">
      <c r="B7" s="28" t="s">
        <v>2285</v>
      </c>
      <c r="C7" s="22" t="s">
        <v>2284</v>
      </c>
      <c r="D7" s="29" t="s">
        <v>2283</v>
      </c>
    </row>
    <row r="8" spans="2:5" x14ac:dyDescent="0.25">
      <c r="B8" s="30" t="s">
        <v>2282</v>
      </c>
      <c r="C8" s="41" t="s">
        <v>2226</v>
      </c>
      <c r="D8" s="31"/>
    </row>
    <row r="9" spans="2:5" x14ac:dyDescent="0.25">
      <c r="B9" s="32" t="s">
        <v>2281</v>
      </c>
      <c r="C9" s="22" t="s">
        <v>2280</v>
      </c>
      <c r="D9" s="31" t="s">
        <v>2279</v>
      </c>
      <c r="E9" s="20" t="s">
        <v>2278</v>
      </c>
    </row>
    <row r="10" spans="2:5" x14ac:dyDescent="0.25">
      <c r="B10" s="28" t="s">
        <v>2277</v>
      </c>
      <c r="C10" s="22" t="s">
        <v>2276</v>
      </c>
      <c r="D10" s="29" t="s">
        <v>2265</v>
      </c>
      <c r="E10" s="20" t="s">
        <v>2275</v>
      </c>
    </row>
    <row r="11" spans="2:5" x14ac:dyDescent="0.25">
      <c r="B11" s="28" t="s">
        <v>2274</v>
      </c>
      <c r="C11" s="22" t="s">
        <v>2273</v>
      </c>
      <c r="D11" s="29" t="s">
        <v>2265</v>
      </c>
      <c r="E11" s="20" t="s">
        <v>2272</v>
      </c>
    </row>
    <row r="12" spans="2:5" x14ac:dyDescent="0.25">
      <c r="B12" s="30" t="s">
        <v>2271</v>
      </c>
      <c r="C12" s="22" t="s">
        <v>2270</v>
      </c>
      <c r="D12" s="31"/>
    </row>
    <row r="13" spans="2:5" x14ac:dyDescent="0.25">
      <c r="B13" s="30" t="s">
        <v>2269</v>
      </c>
      <c r="C13" s="22" t="s">
        <v>2268</v>
      </c>
      <c r="D13" s="31"/>
    </row>
    <row r="14" spans="2:5" x14ac:dyDescent="0.25">
      <c r="B14" s="28" t="s">
        <v>2267</v>
      </c>
      <c r="C14" s="22" t="s">
        <v>2266</v>
      </c>
      <c r="D14" s="29" t="s">
        <v>2265</v>
      </c>
      <c r="E14" s="20" t="s">
        <v>2264</v>
      </c>
    </row>
    <row r="15" spans="2:5" x14ac:dyDescent="0.25">
      <c r="B15" s="30" t="s">
        <v>2263</v>
      </c>
      <c r="C15" s="22" t="s">
        <v>2223</v>
      </c>
      <c r="D15" s="31"/>
    </row>
    <row r="16" spans="2:5" x14ac:dyDescent="0.25">
      <c r="B16" s="32" t="s">
        <v>2262</v>
      </c>
      <c r="C16" s="22" t="s">
        <v>2261</v>
      </c>
      <c r="D16" s="31" t="s">
        <v>2295</v>
      </c>
    </row>
    <row r="17" spans="2:5" x14ac:dyDescent="0.25">
      <c r="B17" s="30" t="s">
        <v>2260</v>
      </c>
      <c r="C17" s="22" t="s">
        <v>2220</v>
      </c>
      <c r="D17" s="31"/>
    </row>
    <row r="18" spans="2:5" x14ac:dyDescent="0.25">
      <c r="B18" s="30" t="s">
        <v>2259</v>
      </c>
      <c r="C18" s="22" t="s">
        <v>2217</v>
      </c>
      <c r="D18" s="31"/>
      <c r="E18" s="20" t="s">
        <v>2258</v>
      </c>
    </row>
    <row r="19" spans="2:5" x14ac:dyDescent="0.25">
      <c r="B19" s="30" t="s">
        <v>2257</v>
      </c>
      <c r="C19" s="22" t="s">
        <v>2256</v>
      </c>
      <c r="D19" s="31"/>
    </row>
    <row r="20" spans="2:5" x14ac:dyDescent="0.25">
      <c r="B20" s="30" t="s">
        <v>2255</v>
      </c>
      <c r="C20" s="22" t="s">
        <v>2254</v>
      </c>
      <c r="D20" s="31"/>
    </row>
    <row r="21" spans="2:5" x14ac:dyDescent="0.25">
      <c r="B21" s="30" t="s">
        <v>2253</v>
      </c>
      <c r="C21" s="22" t="s">
        <v>2252</v>
      </c>
      <c r="D21" s="31"/>
      <c r="E21" s="20" t="s">
        <v>2251</v>
      </c>
    </row>
    <row r="22" spans="2:5" ht="17" thickBot="1" x14ac:dyDescent="0.3">
      <c r="B22" s="33" t="s">
        <v>2250</v>
      </c>
      <c r="C22" s="34" t="s">
        <v>2249</v>
      </c>
      <c r="D22" s="35"/>
    </row>
    <row r="23" spans="2:5" ht="17" thickBot="1" x14ac:dyDescent="0.3">
      <c r="B23" s="36" t="s">
        <v>2188</v>
      </c>
      <c r="C23" s="37"/>
      <c r="D23" s="37"/>
    </row>
    <row r="24" spans="2:5" x14ac:dyDescent="0.25">
      <c r="B24" s="38" t="s">
        <v>2248</v>
      </c>
      <c r="C24" s="40" t="s">
        <v>2226</v>
      </c>
      <c r="D24" s="27" t="s">
        <v>2247</v>
      </c>
    </row>
    <row r="25" spans="2:5" x14ac:dyDescent="0.25">
      <c r="B25" s="30" t="s">
        <v>2246</v>
      </c>
      <c r="C25" s="22" t="s">
        <v>2245</v>
      </c>
      <c r="D25" s="31"/>
    </row>
    <row r="26" spans="2:5" x14ac:dyDescent="0.25">
      <c r="B26" s="30" t="s">
        <v>2244</v>
      </c>
      <c r="C26" s="22" t="s">
        <v>2243</v>
      </c>
      <c r="D26" s="31"/>
    </row>
    <row r="27" spans="2:5" x14ac:dyDescent="0.25">
      <c r="B27" s="30" t="s">
        <v>2242</v>
      </c>
      <c r="C27" s="22" t="s">
        <v>2241</v>
      </c>
      <c r="D27" s="31"/>
    </row>
    <row r="28" spans="2:5" x14ac:dyDescent="0.25">
      <c r="B28" s="30" t="s">
        <v>2240</v>
      </c>
      <c r="C28" s="22" t="s">
        <v>2239</v>
      </c>
      <c r="D28" s="31"/>
    </row>
    <row r="29" spans="2:5" x14ac:dyDescent="0.25">
      <c r="B29" s="30" t="s">
        <v>2238</v>
      </c>
      <c r="C29" s="22" t="s">
        <v>2237</v>
      </c>
      <c r="D29" s="31"/>
    </row>
    <row r="30" spans="2:5" x14ac:dyDescent="0.25">
      <c r="B30" s="30" t="s">
        <v>2236</v>
      </c>
      <c r="C30" s="22" t="s">
        <v>2235</v>
      </c>
      <c r="D30" s="31"/>
    </row>
    <row r="31" spans="2:5" x14ac:dyDescent="0.25">
      <c r="B31" s="30" t="s">
        <v>2234</v>
      </c>
      <c r="C31" s="22" t="s">
        <v>2233</v>
      </c>
      <c r="D31" s="31"/>
    </row>
    <row r="32" spans="2:5" x14ac:dyDescent="0.25">
      <c r="B32" s="30" t="s">
        <v>2232</v>
      </c>
      <c r="C32" s="22" t="s">
        <v>2231</v>
      </c>
      <c r="D32" s="31"/>
    </row>
    <row r="33" spans="2:5" ht="17" thickBot="1" x14ac:dyDescent="0.3">
      <c r="B33" s="39" t="s">
        <v>2230</v>
      </c>
      <c r="C33" s="34" t="s">
        <v>2229</v>
      </c>
      <c r="D33" s="35" t="s">
        <v>2228</v>
      </c>
      <c r="E33" s="20" t="s">
        <v>2296</v>
      </c>
    </row>
    <row r="34" spans="2:5" ht="17" thickBot="1" x14ac:dyDescent="0.3">
      <c r="B34" s="36" t="s">
        <v>2188</v>
      </c>
      <c r="C34" s="37"/>
      <c r="D34" s="37"/>
    </row>
    <row r="35" spans="2:5" x14ac:dyDescent="0.25">
      <c r="B35" s="38" t="s">
        <v>2227</v>
      </c>
      <c r="C35" s="40" t="s">
        <v>2226</v>
      </c>
      <c r="D35" s="27" t="s">
        <v>2225</v>
      </c>
    </row>
    <row r="36" spans="2:5" x14ac:dyDescent="0.25">
      <c r="B36" s="32" t="s">
        <v>2224</v>
      </c>
      <c r="C36" s="22" t="s">
        <v>2223</v>
      </c>
      <c r="D36" s="31" t="s">
        <v>2222</v>
      </c>
    </row>
    <row r="37" spans="2:5" x14ac:dyDescent="0.25">
      <c r="B37" s="32" t="s">
        <v>2221</v>
      </c>
      <c r="C37" s="22" t="s">
        <v>2220</v>
      </c>
      <c r="D37" s="31" t="s">
        <v>2219</v>
      </c>
    </row>
    <row r="38" spans="2:5" x14ac:dyDescent="0.25">
      <c r="B38" s="32" t="s">
        <v>2218</v>
      </c>
      <c r="C38" s="22" t="s">
        <v>2217</v>
      </c>
      <c r="D38" s="31" t="s">
        <v>2216</v>
      </c>
    </row>
    <row r="39" spans="2:5" x14ac:dyDescent="0.25">
      <c r="B39" s="32" t="s">
        <v>2215</v>
      </c>
      <c r="C39" s="22" t="s">
        <v>2214</v>
      </c>
      <c r="D39" s="31" t="s">
        <v>2213</v>
      </c>
      <c r="E39" s="20" t="s">
        <v>2212</v>
      </c>
    </row>
    <row r="40" spans="2:5" x14ac:dyDescent="0.25">
      <c r="B40" s="32" t="s">
        <v>2211</v>
      </c>
      <c r="C40" s="22" t="s">
        <v>2210</v>
      </c>
      <c r="D40" s="532" t="s">
        <v>2209</v>
      </c>
    </row>
    <row r="41" spans="2:5" x14ac:dyDescent="0.25">
      <c r="B41" s="32" t="s">
        <v>2208</v>
      </c>
      <c r="C41" s="22" t="s">
        <v>2207</v>
      </c>
      <c r="D41" s="533"/>
    </row>
    <row r="42" spans="2:5" x14ac:dyDescent="0.25">
      <c r="B42" s="32" t="s">
        <v>2206</v>
      </c>
      <c r="C42" s="22" t="s">
        <v>2205</v>
      </c>
      <c r="D42" s="533"/>
    </row>
    <row r="43" spans="2:5" x14ac:dyDescent="0.25">
      <c r="B43" s="32" t="s">
        <v>2204</v>
      </c>
      <c r="C43" s="22" t="s">
        <v>2203</v>
      </c>
      <c r="D43" s="533"/>
    </row>
    <row r="44" spans="2:5" x14ac:dyDescent="0.25">
      <c r="B44" s="32" t="s">
        <v>2202</v>
      </c>
      <c r="C44" s="22" t="s">
        <v>2201</v>
      </c>
      <c r="D44" s="533"/>
    </row>
    <row r="45" spans="2:5" x14ac:dyDescent="0.25">
      <c r="B45" s="32" t="s">
        <v>2200</v>
      </c>
      <c r="C45" s="22" t="s">
        <v>2199</v>
      </c>
      <c r="D45" s="533"/>
    </row>
    <row r="46" spans="2:5" x14ac:dyDescent="0.25">
      <c r="B46" s="32" t="s">
        <v>2198</v>
      </c>
      <c r="C46" s="22" t="s">
        <v>2197</v>
      </c>
      <c r="D46" s="533"/>
    </row>
    <row r="47" spans="2:5" x14ac:dyDescent="0.25">
      <c r="B47" s="32" t="s">
        <v>2196</v>
      </c>
      <c r="C47" s="22" t="s">
        <v>2195</v>
      </c>
      <c r="D47" s="533"/>
    </row>
    <row r="48" spans="2:5" x14ac:dyDescent="0.25">
      <c r="B48" s="32" t="s">
        <v>2194</v>
      </c>
      <c r="C48" s="22" t="s">
        <v>2193</v>
      </c>
      <c r="D48" s="533"/>
    </row>
    <row r="49" spans="2:5" x14ac:dyDescent="0.25">
      <c r="B49" s="32" t="s">
        <v>2192</v>
      </c>
      <c r="C49" s="22" t="s">
        <v>2191</v>
      </c>
      <c r="D49" s="533"/>
    </row>
    <row r="50" spans="2:5" ht="17" thickBot="1" x14ac:dyDescent="0.3">
      <c r="B50" s="39" t="s">
        <v>2190</v>
      </c>
      <c r="C50" s="34" t="s">
        <v>2189</v>
      </c>
      <c r="D50" s="534"/>
    </row>
    <row r="51" spans="2:5" x14ac:dyDescent="0.25">
      <c r="B51" s="23" t="s">
        <v>2188</v>
      </c>
      <c r="C51" s="24"/>
      <c r="D51" s="24"/>
    </row>
    <row r="52" spans="2:5" ht="80" x14ac:dyDescent="0.25">
      <c r="B52" s="22" t="s">
        <v>2187</v>
      </c>
      <c r="C52" s="22" t="s">
        <v>2186</v>
      </c>
      <c r="D52" s="22" t="s">
        <v>2185</v>
      </c>
      <c r="E52" s="21" t="s">
        <v>2184</v>
      </c>
    </row>
  </sheetData>
  <customSheetViews>
    <customSheetView guid="{65C3204F-B8A0-4B2F-97B0-9D1D923C01F0}" topLeftCell="A21">
      <selection activeCell="A28" sqref="A28"/>
      <pageMargins left="0.7" right="0.7" top="0.75" bottom="0.75" header="0.3" footer="0.3"/>
    </customSheetView>
    <customSheetView guid="{437BBC98-0590-4566-B892-C6DA45AB0706}" topLeftCell="A21">
      <selection activeCell="A28" sqref="A28"/>
      <pageMargins left="0.7" right="0.7" top="0.75" bottom="0.75" header="0.3" footer="0.3"/>
    </customSheetView>
    <customSheetView guid="{A1225764-4EE5-4778-88A4-7F774819ED6E}" topLeftCell="A21">
      <selection activeCell="A28" sqref="A28"/>
      <pageMargins left="0.7" right="0.7" top="0.75" bottom="0.75" header="0.3" footer="0.3"/>
    </customSheetView>
  </customSheetViews>
  <mergeCells count="1">
    <mergeCell ref="D40:D50"/>
  </mergeCells>
  <phoneticPr fontId="3"/>
  <conditionalFormatting sqref="D1:D40 D52:D1048576">
    <cfRule type="cellIs" dxfId="76" priority="2" operator="equal">
      <formula>"（非表示）"</formula>
    </cfRule>
  </conditionalFormatting>
  <conditionalFormatting sqref="D51">
    <cfRule type="cellIs" dxfId="75" priority="1" operator="equal">
      <formula>"（非表示）"</formula>
    </cfRule>
  </conditionalFormatting>
  <pageMargins left="0.7" right="0.7" top="0.75" bottom="0.75"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B1:B7"/>
  <sheetViews>
    <sheetView workbookViewId="0">
      <selection activeCell="A15" sqref="A15"/>
    </sheetView>
  </sheetViews>
  <sheetFormatPr baseColWidth="12" defaultColWidth="8.83203125" defaultRowHeight="18" x14ac:dyDescent="0.25"/>
  <cols>
    <col min="1" max="1" width="41.6640625" customWidth="1"/>
    <col min="2" max="2" width="80" customWidth="1"/>
    <col min="3" max="3" width="9.33203125" customWidth="1"/>
  </cols>
  <sheetData>
    <row r="1" spans="2:2" ht="90" x14ac:dyDescent="0.25">
      <c r="B1" s="43" t="s">
        <v>2297</v>
      </c>
    </row>
    <row r="2" spans="2:2" ht="90" x14ac:dyDescent="0.25">
      <c r="B2" s="42" t="s">
        <v>2298</v>
      </c>
    </row>
    <row r="5" spans="2:2" ht="306" x14ac:dyDescent="0.25">
      <c r="B5" s="42" t="s">
        <v>2299</v>
      </c>
    </row>
    <row r="7" spans="2:2" ht="108" x14ac:dyDescent="0.25">
      <c r="B7" s="42" t="s">
        <v>2300</v>
      </c>
    </row>
  </sheetData>
  <customSheetViews>
    <customSheetView guid="{65C3204F-B8A0-4B2F-97B0-9D1D923C01F0}">
      <selection activeCell="A15" sqref="A15"/>
      <pageMargins left="0.7" right="0.7" top="0.75" bottom="0.75" header="0.3" footer="0.3"/>
      <pageSetup paperSize="9" orientation="portrait" horizontalDpi="0" verticalDpi="0" r:id="rId1"/>
    </customSheetView>
    <customSheetView guid="{437BBC98-0590-4566-B892-C6DA45AB0706}">
      <selection activeCell="A15" sqref="A15"/>
      <pageMargins left="0.7" right="0.7" top="0.75" bottom="0.75" header="0.3" footer="0.3"/>
      <pageSetup paperSize="9" orientation="portrait" horizontalDpi="0" verticalDpi="0" r:id="rId2"/>
    </customSheetView>
    <customSheetView guid="{A1225764-4EE5-4778-88A4-7F774819ED6E}">
      <selection activeCell="A15" sqref="A15"/>
      <pageMargins left="0.7" right="0.7" top="0.75" bottom="0.75" header="0.3" footer="0.3"/>
      <pageSetup paperSize="9" orientation="portrait" horizontalDpi="0" verticalDpi="0" r:id="rId3"/>
    </customSheetView>
  </customSheetViews>
  <phoneticPr fontId="3"/>
  <pageMargins left="0.7" right="0.7" top="0.75" bottom="0.75" header="0.3" footer="0.3"/>
  <pageSetup paperSize="9" orientation="portrait"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D3:O386"/>
  <sheetViews>
    <sheetView workbookViewId="0">
      <selection activeCell="L73" sqref="L73"/>
    </sheetView>
  </sheetViews>
  <sheetFormatPr baseColWidth="12" defaultColWidth="8.83203125" defaultRowHeight="18" x14ac:dyDescent="0.25"/>
  <cols>
    <col min="4" max="4" width="15.6640625" customWidth="1"/>
    <col min="6" max="6" width="36.1640625" customWidth="1"/>
    <col min="8" max="8" width="11.6640625" bestFit="1" customWidth="1"/>
    <col min="12" max="12" width="11.6640625" bestFit="1" customWidth="1"/>
    <col min="15" max="15" width="10.5" bestFit="1" customWidth="1"/>
  </cols>
  <sheetData>
    <row r="3" spans="4:15" ht="19" x14ac:dyDescent="0.25">
      <c r="D3" s="12">
        <f>83090+568278</f>
        <v>651368</v>
      </c>
      <c r="F3">
        <v>83090</v>
      </c>
      <c r="G3">
        <v>83090</v>
      </c>
      <c r="H3" s="6">
        <f t="shared" ref="H3:H66" si="0">A3+C3+E3+G3</f>
        <v>83090</v>
      </c>
      <c r="L3" s="12">
        <v>651368</v>
      </c>
      <c r="O3" s="6">
        <v>83090</v>
      </c>
    </row>
    <row r="4" spans="4:15" ht="19" x14ac:dyDescent="0.25">
      <c r="D4" s="12">
        <f>396802+83090</f>
        <v>479892</v>
      </c>
      <c r="F4">
        <v>479892</v>
      </c>
      <c r="G4">
        <v>479892</v>
      </c>
      <c r="H4" s="6">
        <f t="shared" si="0"/>
        <v>479892</v>
      </c>
      <c r="L4" s="12">
        <v>656407</v>
      </c>
      <c r="O4" s="6">
        <v>656407</v>
      </c>
    </row>
    <row r="5" spans="4:15" ht="19" x14ac:dyDescent="0.25">
      <c r="D5" s="12">
        <f>286326+83090</f>
        <v>369416</v>
      </c>
      <c r="F5">
        <v>0</v>
      </c>
      <c r="G5">
        <v>0</v>
      </c>
      <c r="H5" s="6">
        <f t="shared" si="0"/>
        <v>0</v>
      </c>
      <c r="L5" s="12">
        <v>604837</v>
      </c>
      <c r="O5" s="6">
        <v>604837</v>
      </c>
    </row>
    <row r="6" spans="4:15" ht="19" x14ac:dyDescent="0.25">
      <c r="D6" s="12">
        <v>581840</v>
      </c>
      <c r="F6">
        <v>581840</v>
      </c>
      <c r="G6">
        <v>581840</v>
      </c>
      <c r="H6" s="6">
        <f t="shared" si="0"/>
        <v>581840</v>
      </c>
      <c r="L6" s="12">
        <v>355363</v>
      </c>
      <c r="O6" s="6">
        <v>355363</v>
      </c>
    </row>
    <row r="7" spans="4:15" ht="19" x14ac:dyDescent="0.25">
      <c r="D7" s="12">
        <v>581840</v>
      </c>
      <c r="F7">
        <v>581840</v>
      </c>
      <c r="G7">
        <v>581840</v>
      </c>
      <c r="H7" s="6">
        <f t="shared" si="0"/>
        <v>581840</v>
      </c>
      <c r="L7" s="12">
        <v>364763</v>
      </c>
      <c r="O7" s="6">
        <v>264763</v>
      </c>
    </row>
    <row r="8" spans="4:15" ht="19" x14ac:dyDescent="0.25">
      <c r="D8" s="12">
        <f>309750+83100</f>
        <v>392850</v>
      </c>
      <c r="F8">
        <v>0</v>
      </c>
      <c r="G8">
        <v>0</v>
      </c>
      <c r="H8" s="6">
        <f t="shared" si="0"/>
        <v>0</v>
      </c>
      <c r="L8" s="12">
        <v>378341</v>
      </c>
      <c r="O8" s="6">
        <v>378341</v>
      </c>
    </row>
    <row r="9" spans="4:15" ht="19" x14ac:dyDescent="0.25">
      <c r="D9" s="12">
        <v>656407</v>
      </c>
      <c r="F9">
        <v>656407</v>
      </c>
      <c r="G9">
        <v>656407</v>
      </c>
      <c r="H9" s="6">
        <f t="shared" si="0"/>
        <v>656407</v>
      </c>
      <c r="L9" s="12">
        <v>384700</v>
      </c>
      <c r="O9" s="6">
        <v>384700</v>
      </c>
    </row>
    <row r="10" spans="4:15" ht="19" x14ac:dyDescent="0.25">
      <c r="D10" s="12">
        <v>359167</v>
      </c>
      <c r="F10">
        <v>359167</v>
      </c>
      <c r="G10">
        <v>359167</v>
      </c>
      <c r="H10" s="6">
        <f t="shared" si="0"/>
        <v>359167</v>
      </c>
      <c r="L10" s="12">
        <v>1400525</v>
      </c>
      <c r="O10" s="6">
        <v>1400525</v>
      </c>
    </row>
    <row r="11" spans="4:15" ht="19" x14ac:dyDescent="0.25">
      <c r="D11" s="12">
        <v>712905</v>
      </c>
      <c r="F11">
        <v>712905</v>
      </c>
      <c r="G11">
        <v>712905</v>
      </c>
      <c r="H11" s="6">
        <f t="shared" si="0"/>
        <v>712905</v>
      </c>
      <c r="L11" s="12">
        <v>584105</v>
      </c>
      <c r="O11" s="6">
        <v>584105</v>
      </c>
    </row>
    <row r="12" spans="4:15" ht="19" x14ac:dyDescent="0.25">
      <c r="D12" s="12">
        <f>518700+95800-9663</f>
        <v>604837</v>
      </c>
      <c r="F12">
        <v>604837</v>
      </c>
      <c r="G12">
        <v>604837</v>
      </c>
      <c r="H12" s="6">
        <f t="shared" si="0"/>
        <v>604837</v>
      </c>
      <c r="L12" s="12">
        <v>633934</v>
      </c>
      <c r="O12" s="6">
        <v>633934</v>
      </c>
    </row>
    <row r="13" spans="4:15" ht="19" x14ac:dyDescent="0.25">
      <c r="D13" s="12">
        <v>355363</v>
      </c>
      <c r="F13">
        <v>355363</v>
      </c>
      <c r="G13">
        <v>355363</v>
      </c>
      <c r="H13" s="6">
        <f t="shared" si="0"/>
        <v>355363</v>
      </c>
      <c r="L13" s="12">
        <v>316964</v>
      </c>
      <c r="O13" s="6">
        <v>0</v>
      </c>
    </row>
    <row r="14" spans="4:15" ht="19" x14ac:dyDescent="0.25">
      <c r="D14" s="12">
        <v>594550</v>
      </c>
      <c r="F14">
        <v>594550</v>
      </c>
      <c r="G14">
        <v>594550</v>
      </c>
      <c r="H14" s="6">
        <f t="shared" si="0"/>
        <v>594550</v>
      </c>
      <c r="L14" s="12">
        <v>353562</v>
      </c>
      <c r="O14" s="6">
        <v>0</v>
      </c>
    </row>
    <row r="15" spans="4:15" ht="19" x14ac:dyDescent="0.25">
      <c r="D15" s="12">
        <v>364763</v>
      </c>
      <c r="F15">
        <v>264763</v>
      </c>
      <c r="G15">
        <v>264763</v>
      </c>
      <c r="H15" s="6">
        <f t="shared" si="0"/>
        <v>264763</v>
      </c>
      <c r="L15" s="12">
        <v>594532</v>
      </c>
      <c r="O15" s="6">
        <v>0</v>
      </c>
    </row>
    <row r="16" spans="4:15" ht="19" x14ac:dyDescent="0.25">
      <c r="D16" s="12">
        <v>584150</v>
      </c>
      <c r="F16">
        <v>584150</v>
      </c>
      <c r="G16">
        <v>584150</v>
      </c>
      <c r="H16" s="6">
        <f t="shared" si="0"/>
        <v>584150</v>
      </c>
      <c r="L16" s="12">
        <v>573705</v>
      </c>
      <c r="O16" s="6">
        <v>0</v>
      </c>
    </row>
    <row r="17" spans="4:15" ht="19" x14ac:dyDescent="0.25">
      <c r="D17" s="12">
        <v>9443390</v>
      </c>
      <c r="F17">
        <v>0</v>
      </c>
      <c r="G17">
        <v>0</v>
      </c>
      <c r="H17" s="6">
        <f t="shared" si="0"/>
        <v>0</v>
      </c>
      <c r="L17" s="12">
        <v>1600916</v>
      </c>
      <c r="O17" s="6">
        <v>0</v>
      </c>
    </row>
    <row r="18" spans="4:15" ht="19" x14ac:dyDescent="0.25">
      <c r="D18" s="12">
        <v>366924</v>
      </c>
      <c r="F18">
        <v>0</v>
      </c>
      <c r="G18">
        <v>0</v>
      </c>
      <c r="H18" s="6">
        <f t="shared" si="0"/>
        <v>0</v>
      </c>
      <c r="L18" s="12">
        <v>584105</v>
      </c>
      <c r="O18" s="6">
        <v>0</v>
      </c>
    </row>
    <row r="19" spans="4:15" ht="19" x14ac:dyDescent="0.25">
      <c r="D19" s="12">
        <f>354800+498300</f>
        <v>853100</v>
      </c>
      <c r="F19">
        <v>0</v>
      </c>
      <c r="G19">
        <v>0</v>
      </c>
      <c r="H19" s="6">
        <f t="shared" si="0"/>
        <v>0</v>
      </c>
      <c r="L19" s="12">
        <v>4967828</v>
      </c>
      <c r="O19" s="6">
        <v>0</v>
      </c>
    </row>
    <row r="20" spans="4:15" ht="19" x14ac:dyDescent="0.25">
      <c r="D20" s="12">
        <v>378341</v>
      </c>
      <c r="F20">
        <v>378341</v>
      </c>
      <c r="G20">
        <v>378341</v>
      </c>
      <c r="H20" s="6">
        <f t="shared" si="0"/>
        <v>378341</v>
      </c>
      <c r="L20" s="12">
        <v>737900</v>
      </c>
      <c r="O20" s="6">
        <v>4940</v>
      </c>
    </row>
    <row r="21" spans="4:15" ht="19" x14ac:dyDescent="0.25">
      <c r="D21" s="12">
        <v>571449</v>
      </c>
      <c r="F21">
        <v>571449</v>
      </c>
      <c r="G21">
        <v>571449</v>
      </c>
      <c r="H21" s="6">
        <f t="shared" si="0"/>
        <v>571449</v>
      </c>
      <c r="L21" s="8"/>
      <c r="O21" s="6">
        <v>0</v>
      </c>
    </row>
    <row r="22" spans="4:15" ht="19" x14ac:dyDescent="0.25">
      <c r="D22" s="12">
        <v>2473329</v>
      </c>
      <c r="F22">
        <v>0</v>
      </c>
      <c r="G22">
        <v>0</v>
      </c>
      <c r="H22" s="6">
        <f t="shared" si="0"/>
        <v>0</v>
      </c>
      <c r="L22" s="12">
        <v>3538021</v>
      </c>
      <c r="O22" s="6">
        <v>0</v>
      </c>
    </row>
    <row r="23" spans="4:15" ht="19" x14ac:dyDescent="0.25">
      <c r="D23" s="3"/>
      <c r="F23">
        <v>0</v>
      </c>
      <c r="G23">
        <v>0</v>
      </c>
      <c r="H23" s="6">
        <f t="shared" si="0"/>
        <v>0</v>
      </c>
      <c r="L23" s="12">
        <v>2336209</v>
      </c>
      <c r="O23" s="6">
        <v>2336209</v>
      </c>
    </row>
    <row r="24" spans="4:15" ht="19" x14ac:dyDescent="0.25">
      <c r="D24" s="3"/>
      <c r="F24">
        <v>0</v>
      </c>
      <c r="G24">
        <v>0</v>
      </c>
      <c r="H24" s="6">
        <f t="shared" si="0"/>
        <v>0</v>
      </c>
      <c r="L24" s="12">
        <v>1250966</v>
      </c>
      <c r="O24" s="6">
        <v>1250966</v>
      </c>
    </row>
    <row r="25" spans="4:15" ht="19" x14ac:dyDescent="0.25">
      <c r="D25" s="3"/>
      <c r="F25">
        <v>0</v>
      </c>
      <c r="G25">
        <v>0</v>
      </c>
      <c r="H25" s="6">
        <f t="shared" si="0"/>
        <v>0</v>
      </c>
      <c r="L25" s="12">
        <v>26169812</v>
      </c>
      <c r="O25" s="6">
        <v>0</v>
      </c>
    </row>
    <row r="26" spans="4:15" ht="19" x14ac:dyDescent="0.25">
      <c r="D26" s="12">
        <v>1070120</v>
      </c>
      <c r="F26">
        <v>1070120</v>
      </c>
      <c r="G26">
        <v>1070120</v>
      </c>
      <c r="H26" s="6">
        <f t="shared" si="0"/>
        <v>1070120</v>
      </c>
      <c r="L26" s="12">
        <v>3077183</v>
      </c>
      <c r="O26" s="6">
        <v>3077183</v>
      </c>
    </row>
    <row r="27" spans="4:15" ht="19" x14ac:dyDescent="0.25">
      <c r="D27" s="12">
        <v>939314</v>
      </c>
      <c r="F27">
        <v>939314</v>
      </c>
      <c r="G27">
        <v>939314</v>
      </c>
      <c r="H27" s="6">
        <f t="shared" si="0"/>
        <v>939314</v>
      </c>
      <c r="L27" s="12">
        <v>16517636</v>
      </c>
      <c r="O27" s="6">
        <v>16517636</v>
      </c>
    </row>
    <row r="28" spans="4:15" ht="19" x14ac:dyDescent="0.25">
      <c r="D28" s="12">
        <v>384700</v>
      </c>
      <c r="F28">
        <v>384700</v>
      </c>
      <c r="G28">
        <v>384700</v>
      </c>
      <c r="H28" s="6">
        <f t="shared" si="0"/>
        <v>384700</v>
      </c>
      <c r="L28" s="12">
        <v>366862</v>
      </c>
      <c r="O28" s="6">
        <v>0</v>
      </c>
    </row>
    <row r="29" spans="4:15" ht="19" x14ac:dyDescent="0.25">
      <c r="D29" s="12">
        <v>8207600</v>
      </c>
      <c r="F29">
        <v>0</v>
      </c>
      <c r="G29">
        <v>0</v>
      </c>
      <c r="H29" s="6">
        <f t="shared" si="0"/>
        <v>0</v>
      </c>
      <c r="L29" s="12">
        <v>535262</v>
      </c>
      <c r="O29" s="6">
        <v>535262</v>
      </c>
    </row>
    <row r="30" spans="4:15" ht="19" x14ac:dyDescent="0.25">
      <c r="D30" s="12">
        <v>1512334</v>
      </c>
      <c r="F30">
        <v>0</v>
      </c>
      <c r="G30">
        <v>0</v>
      </c>
      <c r="H30" s="6">
        <f t="shared" si="0"/>
        <v>0</v>
      </c>
      <c r="L30" s="12">
        <v>1468552</v>
      </c>
      <c r="O30" s="6">
        <v>1468552</v>
      </c>
    </row>
    <row r="31" spans="4:15" ht="19" x14ac:dyDescent="0.25">
      <c r="D31" s="12">
        <f>746000*2</f>
        <v>1492000</v>
      </c>
      <c r="F31">
        <v>0</v>
      </c>
      <c r="G31">
        <v>0</v>
      </c>
      <c r="H31" s="6">
        <f t="shared" si="0"/>
        <v>0</v>
      </c>
      <c r="L31" s="12">
        <v>420245</v>
      </c>
      <c r="O31" s="6">
        <v>0</v>
      </c>
    </row>
    <row r="32" spans="4:15" ht="19" x14ac:dyDescent="0.25">
      <c r="D32" s="12">
        <f>337155+584105</f>
        <v>921260</v>
      </c>
      <c r="F32">
        <v>0</v>
      </c>
      <c r="G32">
        <v>0</v>
      </c>
      <c r="H32" s="6">
        <f t="shared" si="0"/>
        <v>0</v>
      </c>
      <c r="L32" s="12">
        <v>573705</v>
      </c>
      <c r="O32" s="6">
        <v>0</v>
      </c>
    </row>
    <row r="33" spans="4:15" ht="19" x14ac:dyDescent="0.25">
      <c r="D33" s="12">
        <f>1746000+1541000*2</f>
        <v>4828000</v>
      </c>
      <c r="F33">
        <v>0</v>
      </c>
      <c r="G33">
        <v>0</v>
      </c>
      <c r="H33" s="6">
        <f t="shared" si="0"/>
        <v>0</v>
      </c>
      <c r="L33" s="12">
        <v>1004196</v>
      </c>
      <c r="O33" s="6">
        <v>0</v>
      </c>
    </row>
    <row r="34" spans="4:15" ht="19" x14ac:dyDescent="0.25">
      <c r="D34" s="12">
        <f>1350758+85400+85400+12962</f>
        <v>1534520</v>
      </c>
      <c r="F34">
        <v>0</v>
      </c>
      <c r="G34">
        <v>0</v>
      </c>
      <c r="H34" s="6">
        <f t="shared" si="0"/>
        <v>0</v>
      </c>
      <c r="L34" s="12">
        <v>361957</v>
      </c>
      <c r="O34" s="6">
        <v>0</v>
      </c>
    </row>
    <row r="35" spans="4:15" ht="19" x14ac:dyDescent="0.25">
      <c r="D35" s="12">
        <f>875000*2</f>
        <v>1750000</v>
      </c>
      <c r="F35">
        <v>0</v>
      </c>
      <c r="G35">
        <v>0</v>
      </c>
      <c r="H35" s="6">
        <f t="shared" si="0"/>
        <v>0</v>
      </c>
      <c r="L35" s="12">
        <v>584105</v>
      </c>
      <c r="O35" s="6">
        <v>0</v>
      </c>
    </row>
    <row r="36" spans="4:15" ht="19" x14ac:dyDescent="0.25">
      <c r="D36" s="12">
        <v>573705</v>
      </c>
      <c r="F36">
        <v>0</v>
      </c>
      <c r="G36">
        <v>0</v>
      </c>
      <c r="H36" s="6">
        <f t="shared" si="0"/>
        <v>0</v>
      </c>
      <c r="L36" s="12">
        <v>846513</v>
      </c>
      <c r="O36" s="6">
        <v>0</v>
      </c>
    </row>
    <row r="37" spans="4:15" ht="19" x14ac:dyDescent="0.25">
      <c r="D37" s="12">
        <f>284884+318618</f>
        <v>603502</v>
      </c>
      <c r="F37">
        <v>0</v>
      </c>
      <c r="G37">
        <v>0</v>
      </c>
      <c r="H37" s="6">
        <f t="shared" si="0"/>
        <v>0</v>
      </c>
      <c r="L37" s="12">
        <v>584105</v>
      </c>
      <c r="O37" s="6">
        <v>0</v>
      </c>
    </row>
    <row r="38" spans="4:15" ht="19" x14ac:dyDescent="0.25">
      <c r="D38" s="12">
        <v>2659600</v>
      </c>
      <c r="F38">
        <v>0</v>
      </c>
      <c r="G38">
        <v>0</v>
      </c>
      <c r="H38" s="6">
        <f t="shared" si="0"/>
        <v>0</v>
      </c>
      <c r="L38" s="12">
        <v>232100</v>
      </c>
      <c r="O38" s="6">
        <v>0</v>
      </c>
    </row>
    <row r="39" spans="4:15" ht="19" x14ac:dyDescent="0.25">
      <c r="D39" s="12">
        <f>284284+704699</f>
        <v>988983</v>
      </c>
      <c r="F39">
        <v>988983</v>
      </c>
      <c r="G39">
        <v>988983</v>
      </c>
      <c r="H39" s="6">
        <f t="shared" si="0"/>
        <v>988983</v>
      </c>
      <c r="L39" s="2"/>
      <c r="O39" s="6">
        <v>0</v>
      </c>
    </row>
    <row r="40" spans="4:15" ht="19" x14ac:dyDescent="0.25">
      <c r="D40" s="12">
        <f>318694+101632</f>
        <v>420326</v>
      </c>
      <c r="F40">
        <v>420326</v>
      </c>
      <c r="G40">
        <v>420326</v>
      </c>
      <c r="H40" s="6">
        <f t="shared" si="0"/>
        <v>420326</v>
      </c>
      <c r="L40" s="15">
        <v>1407272</v>
      </c>
      <c r="O40" s="6">
        <v>1407272</v>
      </c>
    </row>
    <row r="41" spans="4:15" ht="19" x14ac:dyDescent="0.25">
      <c r="D41" s="12">
        <f>1197271+101627+101627</f>
        <v>1400525</v>
      </c>
      <c r="F41">
        <v>1400525</v>
      </c>
      <c r="G41">
        <v>1400525</v>
      </c>
      <c r="H41" s="6">
        <f t="shared" si="0"/>
        <v>1400525</v>
      </c>
      <c r="L41" s="15">
        <v>905159</v>
      </c>
      <c r="O41" s="6">
        <v>905159</v>
      </c>
    </row>
    <row r="42" spans="4:15" ht="19" x14ac:dyDescent="0.25">
      <c r="D42" s="12">
        <f>1438512+101627</f>
        <v>1540139</v>
      </c>
      <c r="F42">
        <v>1540139</v>
      </c>
      <c r="G42">
        <v>1540139</v>
      </c>
      <c r="H42" s="6">
        <f t="shared" si="0"/>
        <v>1540139</v>
      </c>
      <c r="L42" s="15">
        <v>3293871</v>
      </c>
      <c r="O42" s="6">
        <v>3293871</v>
      </c>
    </row>
    <row r="43" spans="4:15" ht="19" x14ac:dyDescent="0.25">
      <c r="D43" s="12">
        <v>594550</v>
      </c>
      <c r="F43">
        <v>0</v>
      </c>
      <c r="G43">
        <v>0</v>
      </c>
      <c r="H43" s="6">
        <f t="shared" si="0"/>
        <v>0</v>
      </c>
      <c r="L43" s="15">
        <v>8741140</v>
      </c>
      <c r="O43" s="6">
        <v>0</v>
      </c>
    </row>
    <row r="44" spans="4:15" ht="19" x14ac:dyDescent="0.25">
      <c r="D44" s="12">
        <v>15152442</v>
      </c>
      <c r="F44">
        <v>0</v>
      </c>
      <c r="G44">
        <v>0</v>
      </c>
      <c r="H44" s="6">
        <f t="shared" si="0"/>
        <v>0</v>
      </c>
      <c r="L44" s="12">
        <v>1976972</v>
      </c>
      <c r="O44" s="6">
        <v>1976972</v>
      </c>
    </row>
    <row r="45" spans="4:15" ht="19" x14ac:dyDescent="0.25">
      <c r="D45" s="12">
        <v>584105</v>
      </c>
      <c r="F45">
        <v>0</v>
      </c>
      <c r="G45">
        <v>0</v>
      </c>
      <c r="H45" s="6">
        <f t="shared" si="0"/>
        <v>0</v>
      </c>
      <c r="L45" s="15">
        <v>2939593</v>
      </c>
      <c r="O45" s="6">
        <v>2939593</v>
      </c>
    </row>
    <row r="46" spans="4:15" ht="19" x14ac:dyDescent="0.25">
      <c r="D46" s="12">
        <v>584105</v>
      </c>
      <c r="F46">
        <v>584105</v>
      </c>
      <c r="G46">
        <v>584105</v>
      </c>
      <c r="H46" s="6">
        <f t="shared" si="0"/>
        <v>584105</v>
      </c>
      <c r="L46" s="15">
        <v>5042008</v>
      </c>
      <c r="O46" s="6">
        <v>0</v>
      </c>
    </row>
    <row r="47" spans="4:15" ht="19" x14ac:dyDescent="0.25">
      <c r="D47" s="12">
        <v>584105</v>
      </c>
      <c r="F47">
        <v>584105</v>
      </c>
      <c r="G47">
        <v>584105</v>
      </c>
      <c r="H47" s="6">
        <f t="shared" si="0"/>
        <v>584105</v>
      </c>
      <c r="L47" s="15">
        <v>4893041</v>
      </c>
      <c r="O47" s="6">
        <v>0</v>
      </c>
    </row>
    <row r="48" spans="4:15" ht="19" x14ac:dyDescent="0.25">
      <c r="D48" s="12">
        <v>573705</v>
      </c>
      <c r="F48">
        <v>0</v>
      </c>
      <c r="G48">
        <v>0</v>
      </c>
      <c r="H48" s="6">
        <f t="shared" si="0"/>
        <v>0</v>
      </c>
      <c r="L48" s="15">
        <v>8305142</v>
      </c>
      <c r="O48" s="6">
        <v>0</v>
      </c>
    </row>
    <row r="49" spans="4:15" ht="19" x14ac:dyDescent="0.25">
      <c r="D49" s="12">
        <v>1292523</v>
      </c>
      <c r="F49">
        <v>0</v>
      </c>
      <c r="G49">
        <v>0</v>
      </c>
      <c r="H49" s="6">
        <f t="shared" si="0"/>
        <v>0</v>
      </c>
      <c r="L49" s="12">
        <v>517392</v>
      </c>
      <c r="O49" s="6">
        <v>517392</v>
      </c>
    </row>
    <row r="50" spans="4:15" ht="19" x14ac:dyDescent="0.25">
      <c r="D50" s="12">
        <v>164458</v>
      </c>
      <c r="F50">
        <v>0</v>
      </c>
      <c r="G50">
        <v>0</v>
      </c>
      <c r="H50" s="6">
        <f t="shared" si="0"/>
        <v>0</v>
      </c>
      <c r="L50" s="12">
        <v>547354</v>
      </c>
      <c r="O50" s="6">
        <v>547354</v>
      </c>
    </row>
    <row r="51" spans="4:15" ht="19" x14ac:dyDescent="0.25">
      <c r="D51" s="12">
        <f>(488305+95800)*2</f>
        <v>1168210</v>
      </c>
      <c r="F51">
        <v>0</v>
      </c>
      <c r="G51">
        <v>0</v>
      </c>
      <c r="H51" s="6">
        <f t="shared" si="0"/>
        <v>0</v>
      </c>
      <c r="L51" s="12">
        <v>605050</v>
      </c>
      <c r="O51" s="6">
        <v>0</v>
      </c>
    </row>
    <row r="52" spans="4:15" ht="19" x14ac:dyDescent="0.25">
      <c r="D52" s="12">
        <v>584105</v>
      </c>
      <c r="F52">
        <v>0</v>
      </c>
      <c r="G52">
        <v>0</v>
      </c>
      <c r="H52" s="6">
        <f t="shared" si="0"/>
        <v>0</v>
      </c>
      <c r="L52" s="12">
        <v>3259306</v>
      </c>
      <c r="O52" s="6">
        <v>0</v>
      </c>
    </row>
    <row r="53" spans="4:15" ht="19" x14ac:dyDescent="0.25">
      <c r="D53" s="12">
        <v>9903128</v>
      </c>
      <c r="F53">
        <v>0</v>
      </c>
      <c r="G53">
        <v>0</v>
      </c>
      <c r="H53" s="6">
        <f t="shared" si="0"/>
        <v>0</v>
      </c>
      <c r="L53" s="12">
        <v>7045543</v>
      </c>
      <c r="O53" s="6">
        <v>0</v>
      </c>
    </row>
    <row r="54" spans="4:15" ht="19" x14ac:dyDescent="0.25">
      <c r="D54" s="12">
        <v>471602</v>
      </c>
      <c r="F54">
        <v>0</v>
      </c>
      <c r="G54">
        <v>0</v>
      </c>
      <c r="H54" s="6">
        <f t="shared" si="0"/>
        <v>0</v>
      </c>
      <c r="L54" s="12">
        <v>11782153</v>
      </c>
      <c r="O54" s="6">
        <v>0</v>
      </c>
    </row>
    <row r="55" spans="4:15" ht="19" x14ac:dyDescent="0.25">
      <c r="D55" s="12">
        <v>633934</v>
      </c>
      <c r="F55">
        <v>633934</v>
      </c>
      <c r="G55">
        <v>633934</v>
      </c>
      <c r="H55" s="6">
        <f t="shared" si="0"/>
        <v>633934</v>
      </c>
      <c r="L55" s="12">
        <v>389200</v>
      </c>
      <c r="O55" s="6">
        <v>0</v>
      </c>
    </row>
    <row r="56" spans="4:15" ht="19" x14ac:dyDescent="0.25">
      <c r="D56" s="12">
        <v>573705</v>
      </c>
      <c r="F56">
        <v>573705</v>
      </c>
      <c r="G56">
        <v>573705</v>
      </c>
      <c r="H56" s="6">
        <f t="shared" si="0"/>
        <v>573705</v>
      </c>
      <c r="L56" s="12">
        <v>549100</v>
      </c>
      <c r="O56" s="6">
        <v>549100</v>
      </c>
    </row>
    <row r="57" spans="4:15" ht="19" x14ac:dyDescent="0.25">
      <c r="D57" s="12">
        <v>316964</v>
      </c>
      <c r="F57">
        <v>0</v>
      </c>
      <c r="G57">
        <v>0</v>
      </c>
      <c r="H57" s="6">
        <f t="shared" si="0"/>
        <v>0</v>
      </c>
      <c r="L57" s="12">
        <v>85400</v>
      </c>
      <c r="O57" s="6">
        <v>0</v>
      </c>
    </row>
    <row r="58" spans="4:15" ht="19" x14ac:dyDescent="0.25">
      <c r="D58" s="12">
        <v>1432974</v>
      </c>
      <c r="F58">
        <v>0</v>
      </c>
      <c r="G58">
        <v>0</v>
      </c>
      <c r="H58" s="6">
        <f t="shared" si="0"/>
        <v>0</v>
      </c>
      <c r="L58" s="12">
        <v>9278551</v>
      </c>
      <c r="O58" s="6">
        <v>9278551</v>
      </c>
    </row>
    <row r="59" spans="4:15" ht="19" x14ac:dyDescent="0.25">
      <c r="D59" s="12">
        <v>353562</v>
      </c>
      <c r="F59">
        <v>0</v>
      </c>
      <c r="G59">
        <v>0</v>
      </c>
      <c r="H59" s="6">
        <f t="shared" si="0"/>
        <v>0</v>
      </c>
      <c r="L59" s="3"/>
      <c r="O59" s="6">
        <v>0</v>
      </c>
    </row>
    <row r="60" spans="4:15" ht="19" x14ac:dyDescent="0.25">
      <c r="D60" s="12">
        <v>466842</v>
      </c>
      <c r="F60">
        <v>0</v>
      </c>
      <c r="G60">
        <v>0</v>
      </c>
      <c r="H60" s="6">
        <f t="shared" si="0"/>
        <v>0</v>
      </c>
      <c r="L60" s="3">
        <v>69500</v>
      </c>
      <c r="O60" s="6">
        <v>0</v>
      </c>
    </row>
    <row r="61" spans="4:15" ht="19" x14ac:dyDescent="0.25">
      <c r="D61" s="12">
        <v>1919279</v>
      </c>
      <c r="F61">
        <v>1919279</v>
      </c>
      <c r="G61">
        <v>1919279</v>
      </c>
      <c r="H61" s="6">
        <f t="shared" si="0"/>
        <v>1919279</v>
      </c>
      <c r="L61" s="12">
        <v>61337139</v>
      </c>
      <c r="O61" s="6">
        <v>0</v>
      </c>
    </row>
    <row r="62" spans="4:15" ht="19" x14ac:dyDescent="0.25">
      <c r="D62" s="12">
        <v>366862</v>
      </c>
      <c r="F62">
        <v>366862</v>
      </c>
      <c r="G62">
        <v>366862</v>
      </c>
      <c r="H62" s="6">
        <f t="shared" si="0"/>
        <v>366862</v>
      </c>
      <c r="L62" s="3"/>
      <c r="O62" s="6">
        <v>0</v>
      </c>
    </row>
    <row r="63" spans="4:15" ht="19" x14ac:dyDescent="0.25">
      <c r="D63" s="12">
        <v>594532</v>
      </c>
      <c r="F63">
        <v>0</v>
      </c>
      <c r="G63">
        <v>0</v>
      </c>
      <c r="H63" s="6">
        <f t="shared" si="0"/>
        <v>0</v>
      </c>
      <c r="L63" s="3"/>
      <c r="O63" s="6">
        <v>0</v>
      </c>
    </row>
    <row r="64" spans="4:15" ht="19" x14ac:dyDescent="0.25">
      <c r="D64" s="12">
        <v>553134</v>
      </c>
      <c r="F64">
        <v>0</v>
      </c>
      <c r="G64">
        <v>0</v>
      </c>
      <c r="H64" s="6">
        <f t="shared" si="0"/>
        <v>0</v>
      </c>
      <c r="L64" s="14"/>
      <c r="O64" s="6">
        <v>0</v>
      </c>
    </row>
    <row r="65" spans="4:15" ht="19" x14ac:dyDescent="0.25">
      <c r="D65" s="12">
        <v>984031</v>
      </c>
      <c r="F65">
        <v>0</v>
      </c>
      <c r="G65">
        <v>0</v>
      </c>
      <c r="H65" s="6">
        <f t="shared" si="0"/>
        <v>0</v>
      </c>
      <c r="L65" s="12"/>
      <c r="O65" s="6">
        <v>0</v>
      </c>
    </row>
    <row r="66" spans="4:15" ht="19" x14ac:dyDescent="0.25">
      <c r="D66" s="12">
        <v>827157</v>
      </c>
      <c r="F66">
        <v>827157</v>
      </c>
      <c r="G66">
        <v>827157</v>
      </c>
      <c r="H66" s="6">
        <f t="shared" si="0"/>
        <v>827157</v>
      </c>
      <c r="L66" s="12">
        <v>1102340</v>
      </c>
      <c r="O66" s="6">
        <v>1102340</v>
      </c>
    </row>
    <row r="67" spans="4:15" ht="19" x14ac:dyDescent="0.25">
      <c r="D67" s="12">
        <v>1227520</v>
      </c>
      <c r="F67">
        <v>0</v>
      </c>
      <c r="G67">
        <v>0</v>
      </c>
      <c r="H67" s="6">
        <f t="shared" ref="H67:H130" si="1">A67+C67+E67+G67</f>
        <v>0</v>
      </c>
      <c r="L67" s="3"/>
      <c r="O67" s="6">
        <v>0</v>
      </c>
    </row>
    <row r="68" spans="4:15" ht="19" x14ac:dyDescent="0.25">
      <c r="D68" s="12">
        <v>573705</v>
      </c>
      <c r="F68">
        <v>573705</v>
      </c>
      <c r="G68">
        <v>573705</v>
      </c>
      <c r="H68" s="6">
        <f t="shared" si="1"/>
        <v>573705</v>
      </c>
      <c r="L68" s="3"/>
      <c r="O68" s="6">
        <v>0</v>
      </c>
    </row>
    <row r="69" spans="4:15" ht="19" x14ac:dyDescent="0.25">
      <c r="D69" s="12">
        <v>573705</v>
      </c>
      <c r="F69">
        <v>0</v>
      </c>
      <c r="G69">
        <v>0</v>
      </c>
      <c r="H69" s="6">
        <f t="shared" si="1"/>
        <v>0</v>
      </c>
      <c r="L69" s="12">
        <v>1585518</v>
      </c>
      <c r="O69" s="6">
        <v>1585518</v>
      </c>
    </row>
    <row r="70" spans="4:15" ht="19" x14ac:dyDescent="0.25">
      <c r="D70" s="12">
        <v>2345426</v>
      </c>
      <c r="F70">
        <v>0</v>
      </c>
      <c r="G70">
        <v>0</v>
      </c>
      <c r="H70" s="6">
        <f t="shared" si="1"/>
        <v>0</v>
      </c>
      <c r="L70" s="44">
        <f>SUM(L3:L69)</f>
        <v>211269028</v>
      </c>
      <c r="O70" s="44">
        <f>SUM(O3:O69)</f>
        <v>54639935</v>
      </c>
    </row>
    <row r="71" spans="4:15" ht="19" x14ac:dyDescent="0.25">
      <c r="D71" s="12">
        <v>1600916</v>
      </c>
      <c r="F71">
        <v>0</v>
      </c>
      <c r="G71">
        <v>0</v>
      </c>
      <c r="H71" s="6">
        <f t="shared" si="1"/>
        <v>0</v>
      </c>
    </row>
    <row r="72" spans="4:15" ht="19" x14ac:dyDescent="0.25">
      <c r="D72" s="12">
        <v>594532</v>
      </c>
      <c r="F72">
        <v>594532</v>
      </c>
      <c r="G72">
        <v>594532</v>
      </c>
      <c r="H72" s="6">
        <f t="shared" si="1"/>
        <v>594532</v>
      </c>
      <c r="L72" s="44">
        <f>L70-O70</f>
        <v>156629093</v>
      </c>
    </row>
    <row r="73" spans="4:15" ht="19" x14ac:dyDescent="0.25">
      <c r="D73" s="12">
        <v>8824000</v>
      </c>
      <c r="F73">
        <v>0</v>
      </c>
      <c r="G73">
        <v>0</v>
      </c>
      <c r="H73" s="6">
        <f t="shared" si="1"/>
        <v>0</v>
      </c>
    </row>
    <row r="74" spans="4:15" ht="19" x14ac:dyDescent="0.25">
      <c r="D74" s="12">
        <v>184140000</v>
      </c>
      <c r="F74">
        <v>0</v>
      </c>
      <c r="G74">
        <v>0</v>
      </c>
      <c r="H74" s="6">
        <f t="shared" si="1"/>
        <v>0</v>
      </c>
    </row>
    <row r="75" spans="4:15" ht="19" x14ac:dyDescent="0.25">
      <c r="D75" s="12">
        <v>11814660</v>
      </c>
      <c r="F75">
        <v>0</v>
      </c>
      <c r="G75">
        <v>0</v>
      </c>
      <c r="H75" s="6">
        <f t="shared" si="1"/>
        <v>0</v>
      </c>
    </row>
    <row r="76" spans="4:15" ht="19" x14ac:dyDescent="0.25">
      <c r="D76" s="12">
        <v>17272234</v>
      </c>
      <c r="F76">
        <v>0</v>
      </c>
      <c r="G76">
        <v>0</v>
      </c>
      <c r="H76" s="6">
        <f t="shared" si="1"/>
        <v>0</v>
      </c>
    </row>
    <row r="77" spans="4:15" ht="19" x14ac:dyDescent="0.25">
      <c r="D77" s="12">
        <v>573705</v>
      </c>
      <c r="F77">
        <v>0</v>
      </c>
      <c r="G77">
        <v>0</v>
      </c>
      <c r="H77" s="6">
        <f t="shared" si="1"/>
        <v>0</v>
      </c>
    </row>
    <row r="78" spans="4:15" ht="19" x14ac:dyDescent="0.25">
      <c r="D78" s="12">
        <v>573705</v>
      </c>
      <c r="F78">
        <v>0</v>
      </c>
      <c r="G78">
        <v>0</v>
      </c>
      <c r="H78" s="6">
        <f t="shared" si="1"/>
        <v>0</v>
      </c>
    </row>
    <row r="79" spans="4:15" ht="19" x14ac:dyDescent="0.25">
      <c r="D79" s="12">
        <v>361000000</v>
      </c>
      <c r="F79">
        <v>0</v>
      </c>
      <c r="G79">
        <v>0</v>
      </c>
      <c r="H79" s="6">
        <f t="shared" si="1"/>
        <v>0</v>
      </c>
    </row>
    <row r="80" spans="4:15" ht="19" x14ac:dyDescent="0.25">
      <c r="D80" s="12">
        <v>584105</v>
      </c>
      <c r="F80">
        <v>0</v>
      </c>
      <c r="G80">
        <v>0</v>
      </c>
      <c r="H80" s="6">
        <f t="shared" si="1"/>
        <v>0</v>
      </c>
    </row>
    <row r="81" spans="4:8" ht="19" x14ac:dyDescent="0.25">
      <c r="D81" s="17">
        <v>704572</v>
      </c>
      <c r="F81">
        <v>704572</v>
      </c>
      <c r="G81">
        <v>704572</v>
      </c>
      <c r="H81" s="6">
        <f t="shared" si="1"/>
        <v>704572</v>
      </c>
    </row>
    <row r="82" spans="4:8" ht="19" x14ac:dyDescent="0.25">
      <c r="D82" s="12">
        <v>4697470</v>
      </c>
      <c r="F82">
        <v>0</v>
      </c>
      <c r="G82">
        <v>0</v>
      </c>
      <c r="H82" s="6">
        <f t="shared" si="1"/>
        <v>0</v>
      </c>
    </row>
    <row r="83" spans="4:8" ht="19" x14ac:dyDescent="0.25">
      <c r="D83" s="12">
        <v>4117510</v>
      </c>
      <c r="F83">
        <v>0</v>
      </c>
      <c r="G83">
        <v>0</v>
      </c>
      <c r="H83" s="6">
        <f t="shared" si="1"/>
        <v>0</v>
      </c>
    </row>
    <row r="84" spans="4:8" ht="19" x14ac:dyDescent="0.25">
      <c r="D84" s="12">
        <v>2202282</v>
      </c>
      <c r="F84">
        <v>0</v>
      </c>
      <c r="G84">
        <v>0</v>
      </c>
      <c r="H84" s="6">
        <f t="shared" si="1"/>
        <v>0</v>
      </c>
    </row>
    <row r="85" spans="4:8" ht="19" x14ac:dyDescent="0.25">
      <c r="D85" s="17">
        <v>498218</v>
      </c>
      <c r="F85">
        <v>498218</v>
      </c>
      <c r="G85">
        <v>498218</v>
      </c>
      <c r="H85" s="6">
        <f t="shared" si="1"/>
        <v>498218</v>
      </c>
    </row>
    <row r="86" spans="4:8" ht="19" x14ac:dyDescent="0.25">
      <c r="D86" s="12">
        <v>584105</v>
      </c>
      <c r="F86">
        <v>0</v>
      </c>
      <c r="G86">
        <v>0</v>
      </c>
      <c r="H86" s="6">
        <f t="shared" si="1"/>
        <v>0</v>
      </c>
    </row>
    <row r="87" spans="4:8" ht="19" x14ac:dyDescent="0.25">
      <c r="D87" s="17">
        <v>937066</v>
      </c>
      <c r="F87">
        <v>937066</v>
      </c>
      <c r="G87">
        <v>937066</v>
      </c>
      <c r="H87" s="6">
        <f t="shared" si="1"/>
        <v>937066</v>
      </c>
    </row>
    <row r="88" spans="4:8" ht="19" x14ac:dyDescent="0.25">
      <c r="D88" s="12">
        <v>1750700</v>
      </c>
      <c r="F88">
        <v>1750700</v>
      </c>
      <c r="G88">
        <v>1750700</v>
      </c>
      <c r="H88" s="6">
        <f t="shared" si="1"/>
        <v>1750700</v>
      </c>
    </row>
    <row r="89" spans="4:8" ht="19" x14ac:dyDescent="0.25">
      <c r="D89" s="12">
        <v>77800000</v>
      </c>
      <c r="F89">
        <v>0</v>
      </c>
      <c r="G89">
        <v>0</v>
      </c>
      <c r="H89" s="6">
        <f t="shared" si="1"/>
        <v>0</v>
      </c>
    </row>
    <row r="90" spans="4:8" ht="19" x14ac:dyDescent="0.25">
      <c r="D90" s="12">
        <v>6415000000</v>
      </c>
      <c r="F90">
        <v>0</v>
      </c>
      <c r="G90">
        <v>0</v>
      </c>
      <c r="H90" s="6">
        <f t="shared" si="1"/>
        <v>0</v>
      </c>
    </row>
    <row r="91" spans="4:8" ht="19" x14ac:dyDescent="0.25">
      <c r="D91" s="12">
        <v>160900000</v>
      </c>
      <c r="F91">
        <v>0</v>
      </c>
      <c r="G91">
        <v>0</v>
      </c>
      <c r="H91" s="6">
        <f t="shared" si="1"/>
        <v>0</v>
      </c>
    </row>
    <row r="92" spans="4:8" ht="19" x14ac:dyDescent="0.25">
      <c r="D92" s="12">
        <v>39871480</v>
      </c>
      <c r="F92">
        <v>0</v>
      </c>
      <c r="G92">
        <v>0</v>
      </c>
      <c r="H92" s="6">
        <f t="shared" si="1"/>
        <v>0</v>
      </c>
    </row>
    <row r="93" spans="4:8" ht="19" x14ac:dyDescent="0.25">
      <c r="D93" s="12">
        <v>5226556</v>
      </c>
      <c r="F93">
        <v>0</v>
      </c>
      <c r="G93">
        <v>0</v>
      </c>
      <c r="H93" s="6">
        <f t="shared" si="1"/>
        <v>0</v>
      </c>
    </row>
    <row r="94" spans="4:8" ht="19" x14ac:dyDescent="0.25">
      <c r="D94" s="12">
        <v>32448872</v>
      </c>
      <c r="F94">
        <v>0</v>
      </c>
      <c r="G94">
        <v>0</v>
      </c>
      <c r="H94" s="6">
        <f t="shared" si="1"/>
        <v>0</v>
      </c>
    </row>
    <row r="95" spans="4:8" ht="19" x14ac:dyDescent="0.25">
      <c r="D95" s="12">
        <v>4967828</v>
      </c>
      <c r="F95">
        <v>0</v>
      </c>
      <c r="G95">
        <v>0</v>
      </c>
      <c r="H95" s="6">
        <f t="shared" si="1"/>
        <v>0</v>
      </c>
    </row>
    <row r="96" spans="4:8" ht="19" x14ac:dyDescent="0.25">
      <c r="D96" s="12">
        <v>22722120</v>
      </c>
      <c r="F96">
        <v>0</v>
      </c>
      <c r="G96">
        <v>0</v>
      </c>
      <c r="H96" s="6">
        <f t="shared" si="1"/>
        <v>0</v>
      </c>
    </row>
    <row r="97" spans="4:8" ht="19" x14ac:dyDescent="0.25">
      <c r="D97" s="12">
        <v>605050</v>
      </c>
      <c r="F97">
        <v>0</v>
      </c>
      <c r="G97">
        <v>0</v>
      </c>
      <c r="H97" s="6">
        <f t="shared" si="1"/>
        <v>0</v>
      </c>
    </row>
    <row r="98" spans="4:8" ht="19" x14ac:dyDescent="0.25">
      <c r="D98" s="12">
        <f>318618+101627*2</f>
        <v>521872</v>
      </c>
      <c r="F98">
        <v>0</v>
      </c>
      <c r="G98">
        <v>0</v>
      </c>
      <c r="H98" s="6">
        <f t="shared" si="1"/>
        <v>0</v>
      </c>
    </row>
    <row r="99" spans="4:8" ht="19" x14ac:dyDescent="0.25">
      <c r="D99" s="12">
        <v>101627</v>
      </c>
      <c r="F99">
        <v>0</v>
      </c>
      <c r="G99">
        <v>0</v>
      </c>
      <c r="H99" s="6">
        <f t="shared" si="1"/>
        <v>0</v>
      </c>
    </row>
    <row r="100" spans="4:8" ht="19" x14ac:dyDescent="0.25">
      <c r="D100" s="12">
        <v>1951596</v>
      </c>
      <c r="F100">
        <v>0</v>
      </c>
      <c r="G100">
        <v>0</v>
      </c>
      <c r="H100" s="6">
        <f t="shared" si="1"/>
        <v>0</v>
      </c>
    </row>
    <row r="101" spans="4:8" ht="19" x14ac:dyDescent="0.25">
      <c r="D101" s="12">
        <v>2713586</v>
      </c>
      <c r="F101">
        <v>0</v>
      </c>
      <c r="G101">
        <v>0</v>
      </c>
      <c r="H101" s="6">
        <f t="shared" si="1"/>
        <v>0</v>
      </c>
    </row>
    <row r="102" spans="4:8" ht="19" x14ac:dyDescent="0.25">
      <c r="D102" s="12">
        <v>1727349</v>
      </c>
      <c r="F102">
        <v>0</v>
      </c>
      <c r="G102">
        <v>0</v>
      </c>
      <c r="H102" s="6">
        <f t="shared" si="1"/>
        <v>0</v>
      </c>
    </row>
    <row r="103" spans="4:8" ht="19" x14ac:dyDescent="0.25">
      <c r="D103" s="12">
        <v>1399510</v>
      </c>
      <c r="F103">
        <v>0</v>
      </c>
      <c r="G103">
        <v>0</v>
      </c>
      <c r="H103" s="6">
        <f t="shared" si="1"/>
        <v>0</v>
      </c>
    </row>
    <row r="104" spans="4:8" ht="19" x14ac:dyDescent="0.25">
      <c r="D104" s="12">
        <v>9354679</v>
      </c>
      <c r="F104">
        <v>0</v>
      </c>
      <c r="G104">
        <v>0</v>
      </c>
      <c r="H104" s="6">
        <f t="shared" si="1"/>
        <v>0</v>
      </c>
    </row>
    <row r="105" spans="4:8" ht="19" x14ac:dyDescent="0.25">
      <c r="D105" s="12">
        <v>41855421</v>
      </c>
      <c r="F105">
        <v>0</v>
      </c>
      <c r="G105">
        <v>0</v>
      </c>
      <c r="H105" s="6">
        <f t="shared" si="1"/>
        <v>0</v>
      </c>
    </row>
    <row r="106" spans="4:8" ht="19" x14ac:dyDescent="0.25">
      <c r="D106" s="12">
        <v>697248</v>
      </c>
      <c r="F106">
        <v>697248</v>
      </c>
      <c r="G106">
        <v>697248</v>
      </c>
      <c r="H106" s="6">
        <f t="shared" si="1"/>
        <v>697248</v>
      </c>
    </row>
    <row r="107" spans="4:8" ht="19" x14ac:dyDescent="0.25">
      <c r="D107" s="12">
        <v>415566</v>
      </c>
      <c r="F107">
        <v>0</v>
      </c>
      <c r="G107">
        <v>0</v>
      </c>
      <c r="H107" s="6">
        <f t="shared" si="1"/>
        <v>0</v>
      </c>
    </row>
    <row r="108" spans="4:8" ht="19" x14ac:dyDescent="0.25">
      <c r="D108" s="12">
        <v>364762</v>
      </c>
      <c r="F108">
        <v>364762</v>
      </c>
      <c r="G108">
        <v>364762</v>
      </c>
      <c r="H108" s="6">
        <f t="shared" si="1"/>
        <v>364762</v>
      </c>
    </row>
    <row r="109" spans="4:8" ht="19" x14ac:dyDescent="0.25">
      <c r="D109" s="12">
        <v>605050</v>
      </c>
      <c r="F109">
        <v>0</v>
      </c>
      <c r="G109">
        <v>0</v>
      </c>
      <c r="H109" s="6">
        <f t="shared" si="1"/>
        <v>0</v>
      </c>
    </row>
    <row r="110" spans="4:8" ht="19" x14ac:dyDescent="0.25">
      <c r="D110" s="3"/>
      <c r="F110">
        <v>0</v>
      </c>
      <c r="G110">
        <v>0</v>
      </c>
      <c r="H110" s="6">
        <f t="shared" si="1"/>
        <v>0</v>
      </c>
    </row>
    <row r="111" spans="4:8" ht="19" x14ac:dyDescent="0.25">
      <c r="D111" s="12">
        <v>611867255</v>
      </c>
      <c r="F111">
        <v>0</v>
      </c>
      <c r="G111">
        <v>0</v>
      </c>
      <c r="H111" s="6">
        <f t="shared" si="1"/>
        <v>0</v>
      </c>
    </row>
    <row r="112" spans="4:8" ht="19" x14ac:dyDescent="0.25">
      <c r="D112" s="12">
        <f>192990*2</f>
        <v>385980</v>
      </c>
      <c r="F112">
        <v>0</v>
      </c>
      <c r="G112">
        <v>0</v>
      </c>
      <c r="H112" s="6">
        <f t="shared" si="1"/>
        <v>0</v>
      </c>
    </row>
    <row r="113" spans="4:8" ht="19" x14ac:dyDescent="0.25">
      <c r="D113" s="12">
        <v>737900</v>
      </c>
      <c r="F113">
        <v>4940</v>
      </c>
      <c r="G113">
        <v>4940</v>
      </c>
      <c r="H113" s="6">
        <f t="shared" si="1"/>
        <v>4940</v>
      </c>
    </row>
    <row r="114" spans="4:8" ht="19" x14ac:dyDescent="0.25">
      <c r="D114" s="12">
        <v>955400</v>
      </c>
      <c r="F114">
        <v>10100</v>
      </c>
      <c r="G114">
        <v>10100</v>
      </c>
      <c r="H114" s="6">
        <f t="shared" si="1"/>
        <v>10100</v>
      </c>
    </row>
    <row r="115" spans="4:8" ht="19" x14ac:dyDescent="0.25">
      <c r="D115" s="12">
        <v>781760</v>
      </c>
      <c r="F115">
        <v>2000</v>
      </c>
      <c r="G115">
        <v>2000</v>
      </c>
      <c r="H115" s="6">
        <f t="shared" si="1"/>
        <v>2000</v>
      </c>
    </row>
    <row r="116" spans="4:8" ht="19" x14ac:dyDescent="0.25">
      <c r="D116" s="8"/>
      <c r="F116">
        <v>0</v>
      </c>
      <c r="G116">
        <v>0</v>
      </c>
      <c r="H116" s="6">
        <f t="shared" si="1"/>
        <v>0</v>
      </c>
    </row>
    <row r="117" spans="4:8" ht="19" x14ac:dyDescent="0.25">
      <c r="D117" s="12">
        <v>2016660</v>
      </c>
      <c r="F117">
        <v>0</v>
      </c>
      <c r="G117">
        <v>0</v>
      </c>
      <c r="H117" s="6">
        <f t="shared" si="1"/>
        <v>0</v>
      </c>
    </row>
    <row r="118" spans="4:8" ht="19" x14ac:dyDescent="0.25">
      <c r="D118" s="12">
        <v>13775811</v>
      </c>
      <c r="F118">
        <v>0</v>
      </c>
      <c r="G118">
        <v>0</v>
      </c>
      <c r="H118" s="6">
        <f t="shared" si="1"/>
        <v>0</v>
      </c>
    </row>
    <row r="119" spans="4:8" ht="19" x14ac:dyDescent="0.25">
      <c r="D119" s="12">
        <f>2546221+165300*6</f>
        <v>3538021</v>
      </c>
      <c r="F119">
        <v>0</v>
      </c>
      <c r="G119">
        <v>0</v>
      </c>
      <c r="H119" s="6">
        <f t="shared" si="1"/>
        <v>0</v>
      </c>
    </row>
    <row r="120" spans="4:8" ht="19" x14ac:dyDescent="0.25">
      <c r="D120" s="12">
        <v>5023450</v>
      </c>
      <c r="F120">
        <v>0</v>
      </c>
      <c r="G120">
        <v>0</v>
      </c>
      <c r="H120" s="6">
        <f t="shared" si="1"/>
        <v>0</v>
      </c>
    </row>
    <row r="121" spans="4:8" ht="19" x14ac:dyDescent="0.25">
      <c r="D121" s="17">
        <v>718222</v>
      </c>
      <c r="F121">
        <v>718222</v>
      </c>
      <c r="G121">
        <v>718222</v>
      </c>
      <c r="H121" s="6">
        <f t="shared" si="1"/>
        <v>718222</v>
      </c>
    </row>
    <row r="122" spans="4:8" ht="19" x14ac:dyDescent="0.25">
      <c r="D122" s="12">
        <v>10084653</v>
      </c>
      <c r="F122">
        <v>0</v>
      </c>
      <c r="G122">
        <v>0</v>
      </c>
      <c r="H122" s="6">
        <f t="shared" si="1"/>
        <v>0</v>
      </c>
    </row>
    <row r="123" spans="4:8" ht="19" x14ac:dyDescent="0.25">
      <c r="D123" s="12">
        <v>168300470</v>
      </c>
      <c r="F123">
        <v>0</v>
      </c>
      <c r="G123">
        <v>0</v>
      </c>
      <c r="H123" s="6">
        <f t="shared" si="1"/>
        <v>0</v>
      </c>
    </row>
    <row r="124" spans="4:8" ht="19" x14ac:dyDescent="0.25">
      <c r="D124" s="12">
        <v>13481337</v>
      </c>
      <c r="F124">
        <v>0</v>
      </c>
      <c r="G124">
        <v>0</v>
      </c>
      <c r="H124" s="6">
        <f t="shared" si="1"/>
        <v>0</v>
      </c>
    </row>
    <row r="125" spans="4:8" ht="19" x14ac:dyDescent="0.25">
      <c r="D125" s="17">
        <v>1445777</v>
      </c>
      <c r="F125">
        <v>1445777</v>
      </c>
      <c r="G125">
        <v>1445777</v>
      </c>
      <c r="H125" s="6">
        <f t="shared" si="1"/>
        <v>1445777</v>
      </c>
    </row>
    <row r="126" spans="4:8" ht="19" x14ac:dyDescent="0.25">
      <c r="D126" s="12">
        <v>11199958</v>
      </c>
      <c r="F126">
        <v>0</v>
      </c>
      <c r="G126">
        <v>0</v>
      </c>
      <c r="H126" s="6">
        <f t="shared" si="1"/>
        <v>0</v>
      </c>
    </row>
    <row r="127" spans="4:8" ht="19" x14ac:dyDescent="0.25">
      <c r="D127" s="12">
        <f>2132945+101632+101632</f>
        <v>2336209</v>
      </c>
      <c r="F127">
        <v>2336209</v>
      </c>
      <c r="G127">
        <v>2336209</v>
      </c>
      <c r="H127" s="6">
        <f t="shared" si="1"/>
        <v>2336209</v>
      </c>
    </row>
    <row r="128" spans="4:8" ht="19" x14ac:dyDescent="0.25">
      <c r="D128" s="12">
        <f>349477+622067+167850</f>
        <v>1139394</v>
      </c>
      <c r="F128">
        <v>0</v>
      </c>
      <c r="G128">
        <v>0</v>
      </c>
      <c r="H128" s="6">
        <f t="shared" si="1"/>
        <v>0</v>
      </c>
    </row>
    <row r="129" spans="4:8" ht="19" x14ac:dyDescent="0.25">
      <c r="D129" s="12">
        <v>605050</v>
      </c>
      <c r="F129">
        <v>0</v>
      </c>
      <c r="G129">
        <v>0</v>
      </c>
      <c r="H129" s="6">
        <f t="shared" si="1"/>
        <v>0</v>
      </c>
    </row>
    <row r="130" spans="4:8" ht="19" x14ac:dyDescent="0.25">
      <c r="D130" s="12">
        <f>745438+101632+302264+101632</f>
        <v>1250966</v>
      </c>
      <c r="F130">
        <v>1250966</v>
      </c>
      <c r="G130">
        <v>1250966</v>
      </c>
      <c r="H130" s="6">
        <f t="shared" si="1"/>
        <v>1250966</v>
      </c>
    </row>
    <row r="131" spans="4:8" ht="19" x14ac:dyDescent="0.25">
      <c r="D131" s="12">
        <f>2165706+101632*2</f>
        <v>2368970</v>
      </c>
      <c r="F131">
        <v>0</v>
      </c>
      <c r="G131">
        <v>0</v>
      </c>
      <c r="H131" s="6">
        <f t="shared" ref="H131:H194" si="2">A131+C131+E131+G131</f>
        <v>0</v>
      </c>
    </row>
    <row r="132" spans="4:8" ht="19" x14ac:dyDescent="0.25">
      <c r="D132" s="12">
        <v>1189300</v>
      </c>
      <c r="F132">
        <v>0</v>
      </c>
      <c r="G132">
        <v>0</v>
      </c>
      <c r="H132" s="6">
        <f t="shared" si="2"/>
        <v>0</v>
      </c>
    </row>
    <row r="133" spans="4:8" ht="19" x14ac:dyDescent="0.25">
      <c r="D133" s="12">
        <v>1260566</v>
      </c>
      <c r="F133">
        <v>0</v>
      </c>
      <c r="G133">
        <v>0</v>
      </c>
      <c r="H133" s="6">
        <f t="shared" si="2"/>
        <v>0</v>
      </c>
    </row>
    <row r="134" spans="4:8" ht="19" x14ac:dyDescent="0.25">
      <c r="D134" s="12">
        <v>3906876</v>
      </c>
      <c r="F134">
        <v>0</v>
      </c>
      <c r="G134">
        <v>0</v>
      </c>
      <c r="H134" s="6">
        <f t="shared" si="2"/>
        <v>0</v>
      </c>
    </row>
    <row r="135" spans="4:8" ht="19" x14ac:dyDescent="0.25">
      <c r="D135" s="12">
        <v>6975213</v>
      </c>
      <c r="F135">
        <v>0</v>
      </c>
      <c r="G135">
        <v>0</v>
      </c>
      <c r="H135" s="6">
        <f t="shared" si="2"/>
        <v>0</v>
      </c>
    </row>
    <row r="136" spans="4:8" ht="19" x14ac:dyDescent="0.25">
      <c r="D136" s="12">
        <f>14068812+605050*20</f>
        <v>26169812</v>
      </c>
      <c r="F136">
        <v>0</v>
      </c>
      <c r="G136">
        <v>0</v>
      </c>
      <c r="H136" s="6">
        <f t="shared" si="2"/>
        <v>0</v>
      </c>
    </row>
    <row r="137" spans="4:8" ht="19" x14ac:dyDescent="0.25">
      <c r="D137" s="12">
        <v>5734275</v>
      </c>
      <c r="F137">
        <v>5734275</v>
      </c>
      <c r="G137">
        <v>5734275</v>
      </c>
      <c r="H137" s="6">
        <f t="shared" si="2"/>
        <v>5734275</v>
      </c>
    </row>
    <row r="138" spans="4:8" ht="19" x14ac:dyDescent="0.25">
      <c r="D138" s="12">
        <v>1043376</v>
      </c>
      <c r="F138">
        <v>0</v>
      </c>
      <c r="G138">
        <v>0</v>
      </c>
      <c r="H138" s="6">
        <f t="shared" si="2"/>
        <v>0</v>
      </c>
    </row>
    <row r="139" spans="4:8" ht="19" x14ac:dyDescent="0.25">
      <c r="D139" s="12">
        <v>3077183</v>
      </c>
      <c r="F139">
        <v>3077183</v>
      </c>
      <c r="G139">
        <v>3077183</v>
      </c>
      <c r="H139" s="6">
        <f t="shared" si="2"/>
        <v>3077183</v>
      </c>
    </row>
    <row r="140" spans="4:8" ht="19" x14ac:dyDescent="0.25">
      <c r="D140" s="12">
        <v>16517636</v>
      </c>
      <c r="F140">
        <v>16517636</v>
      </c>
      <c r="G140">
        <v>16517636</v>
      </c>
      <c r="H140" s="6">
        <f t="shared" si="2"/>
        <v>16517636</v>
      </c>
    </row>
    <row r="141" spans="4:8" ht="19" x14ac:dyDescent="0.25">
      <c r="D141" s="12">
        <v>68040000</v>
      </c>
      <c r="F141">
        <v>0</v>
      </c>
      <c r="G141">
        <v>0</v>
      </c>
      <c r="H141" s="6">
        <f t="shared" si="2"/>
        <v>0</v>
      </c>
    </row>
    <row r="142" spans="4:8" ht="19" x14ac:dyDescent="0.25">
      <c r="D142" s="12">
        <f>320872+407875*2</f>
        <v>1136622</v>
      </c>
      <c r="F142">
        <v>0</v>
      </c>
      <c r="G142">
        <v>0</v>
      </c>
      <c r="H142" s="6">
        <f t="shared" si="2"/>
        <v>0</v>
      </c>
    </row>
    <row r="143" spans="4:8" ht="19" x14ac:dyDescent="0.25">
      <c r="D143" s="12">
        <v>5212493</v>
      </c>
      <c r="F143">
        <v>0</v>
      </c>
      <c r="G143">
        <v>0</v>
      </c>
      <c r="H143" s="6">
        <f t="shared" si="2"/>
        <v>0</v>
      </c>
    </row>
    <row r="144" spans="4:8" ht="19" x14ac:dyDescent="0.25">
      <c r="D144" s="12">
        <v>2358868</v>
      </c>
      <c r="F144">
        <v>0</v>
      </c>
      <c r="G144">
        <v>0</v>
      </c>
      <c r="H144" s="6">
        <f t="shared" si="2"/>
        <v>0</v>
      </c>
    </row>
    <row r="145" spans="4:8" ht="19" x14ac:dyDescent="0.25">
      <c r="D145" s="12">
        <v>1572373</v>
      </c>
      <c r="F145">
        <v>1572373</v>
      </c>
      <c r="G145">
        <v>1572373</v>
      </c>
      <c r="H145" s="6">
        <f t="shared" si="2"/>
        <v>1572373</v>
      </c>
    </row>
    <row r="146" spans="4:8" ht="19" x14ac:dyDescent="0.25">
      <c r="D146" s="12">
        <v>170027</v>
      </c>
      <c r="F146">
        <v>0</v>
      </c>
      <c r="G146">
        <v>0</v>
      </c>
      <c r="H146" s="6">
        <f t="shared" si="2"/>
        <v>0</v>
      </c>
    </row>
    <row r="147" spans="4:8" ht="19" x14ac:dyDescent="0.25">
      <c r="D147" s="12">
        <v>648673</v>
      </c>
      <c r="F147">
        <v>648673</v>
      </c>
      <c r="G147">
        <v>648673</v>
      </c>
      <c r="H147" s="6">
        <f t="shared" si="2"/>
        <v>648673</v>
      </c>
    </row>
    <row r="148" spans="4:8" ht="19" x14ac:dyDescent="0.25">
      <c r="D148" s="12">
        <v>22562300</v>
      </c>
      <c r="F148">
        <v>0</v>
      </c>
      <c r="G148">
        <v>0</v>
      </c>
      <c r="H148" s="6">
        <f t="shared" si="2"/>
        <v>0</v>
      </c>
    </row>
    <row r="149" spans="4:8" ht="19" x14ac:dyDescent="0.25">
      <c r="D149" s="12">
        <v>22081092</v>
      </c>
      <c r="F149">
        <v>0</v>
      </c>
      <c r="G149">
        <v>0</v>
      </c>
      <c r="H149" s="6">
        <f t="shared" si="2"/>
        <v>0</v>
      </c>
    </row>
    <row r="150" spans="4:8" ht="19" x14ac:dyDescent="0.25">
      <c r="D150" s="12">
        <v>480162200</v>
      </c>
      <c r="F150">
        <v>0</v>
      </c>
      <c r="G150">
        <v>0</v>
      </c>
      <c r="H150" s="6">
        <f t="shared" si="2"/>
        <v>0</v>
      </c>
    </row>
    <row r="151" spans="4:8" ht="19" x14ac:dyDescent="0.25">
      <c r="D151" s="12">
        <v>9233620</v>
      </c>
      <c r="F151">
        <v>9233620</v>
      </c>
      <c r="G151">
        <v>9233620</v>
      </c>
      <c r="H151" s="6">
        <f t="shared" si="2"/>
        <v>9233620</v>
      </c>
    </row>
    <row r="152" spans="4:8" ht="19" x14ac:dyDescent="0.25">
      <c r="D152" s="12">
        <v>366862</v>
      </c>
      <c r="F152">
        <v>0</v>
      </c>
      <c r="G152">
        <v>0</v>
      </c>
      <c r="H152" s="6">
        <f t="shared" si="2"/>
        <v>0</v>
      </c>
    </row>
    <row r="153" spans="4:8" ht="19" x14ac:dyDescent="0.25">
      <c r="D153" s="12">
        <v>573705</v>
      </c>
      <c r="F153">
        <v>0</v>
      </c>
      <c r="G153">
        <v>0</v>
      </c>
      <c r="H153" s="6">
        <f t="shared" si="2"/>
        <v>0</v>
      </c>
    </row>
    <row r="154" spans="4:8" ht="19" x14ac:dyDescent="0.25">
      <c r="D154" s="12">
        <v>2823415</v>
      </c>
      <c r="F154">
        <v>0</v>
      </c>
      <c r="G154">
        <v>0</v>
      </c>
      <c r="H154" s="6">
        <f t="shared" si="2"/>
        <v>0</v>
      </c>
    </row>
    <row r="155" spans="4:8" ht="19" x14ac:dyDescent="0.25">
      <c r="D155" s="12">
        <v>573705</v>
      </c>
      <c r="F155">
        <v>0</v>
      </c>
      <c r="G155">
        <v>0</v>
      </c>
      <c r="H155" s="6">
        <f t="shared" si="2"/>
        <v>0</v>
      </c>
    </row>
    <row r="156" spans="4:8" ht="19" x14ac:dyDescent="0.25">
      <c r="D156" s="12">
        <v>446360</v>
      </c>
      <c r="F156">
        <v>0</v>
      </c>
      <c r="G156">
        <v>0</v>
      </c>
      <c r="H156" s="6">
        <f t="shared" si="2"/>
        <v>0</v>
      </c>
    </row>
    <row r="157" spans="4:8" ht="19" x14ac:dyDescent="0.25">
      <c r="D157" s="12">
        <v>573705</v>
      </c>
      <c r="F157">
        <v>0</v>
      </c>
      <c r="G157">
        <v>0</v>
      </c>
      <c r="H157" s="6">
        <f t="shared" si="2"/>
        <v>0</v>
      </c>
    </row>
    <row r="158" spans="4:8" ht="19" x14ac:dyDescent="0.25">
      <c r="D158" s="12">
        <v>7992692</v>
      </c>
      <c r="F158">
        <v>0</v>
      </c>
      <c r="G158">
        <v>0</v>
      </c>
      <c r="H158" s="6">
        <f t="shared" si="2"/>
        <v>0</v>
      </c>
    </row>
    <row r="159" spans="4:8" ht="19" x14ac:dyDescent="0.25">
      <c r="D159" s="12">
        <v>624168</v>
      </c>
      <c r="F159">
        <v>0</v>
      </c>
      <c r="G159">
        <v>0</v>
      </c>
      <c r="H159" s="6">
        <f t="shared" si="2"/>
        <v>0</v>
      </c>
    </row>
    <row r="160" spans="4:8" ht="19" x14ac:dyDescent="0.25">
      <c r="D160" s="12">
        <v>535262</v>
      </c>
      <c r="F160">
        <v>535262</v>
      </c>
      <c r="G160">
        <v>535262</v>
      </c>
      <c r="H160" s="6">
        <f t="shared" si="2"/>
        <v>535262</v>
      </c>
    </row>
    <row r="161" spans="4:8" ht="19" x14ac:dyDescent="0.25">
      <c r="D161" s="12">
        <f>804012+664540</f>
        <v>1468552</v>
      </c>
      <c r="F161">
        <v>1468552</v>
      </c>
      <c r="G161">
        <v>1468552</v>
      </c>
      <c r="H161" s="6">
        <f t="shared" si="2"/>
        <v>1468552</v>
      </c>
    </row>
    <row r="162" spans="4:8" ht="19" x14ac:dyDescent="0.25">
      <c r="D162" s="12">
        <v>425229</v>
      </c>
      <c r="F162">
        <v>0</v>
      </c>
      <c r="G162">
        <v>0</v>
      </c>
      <c r="H162" s="6">
        <f t="shared" si="2"/>
        <v>0</v>
      </c>
    </row>
    <row r="163" spans="4:8" ht="19" x14ac:dyDescent="0.25">
      <c r="D163" s="12">
        <v>5711669</v>
      </c>
      <c r="F163">
        <v>0</v>
      </c>
      <c r="G163">
        <v>0</v>
      </c>
      <c r="H163" s="6">
        <f t="shared" si="2"/>
        <v>0</v>
      </c>
    </row>
    <row r="164" spans="4:8" ht="19" x14ac:dyDescent="0.25">
      <c r="D164" s="12">
        <v>885437</v>
      </c>
      <c r="F164">
        <v>0</v>
      </c>
      <c r="G164">
        <v>0</v>
      </c>
      <c r="H164" s="6">
        <f t="shared" si="2"/>
        <v>0</v>
      </c>
    </row>
    <row r="165" spans="4:8" ht="19" x14ac:dyDescent="0.25">
      <c r="D165" s="12">
        <v>1072311</v>
      </c>
      <c r="F165">
        <v>0</v>
      </c>
      <c r="G165">
        <v>0</v>
      </c>
      <c r="H165" s="6">
        <f t="shared" si="2"/>
        <v>0</v>
      </c>
    </row>
    <row r="166" spans="4:8" ht="19" x14ac:dyDescent="0.25">
      <c r="D166" s="12">
        <f>726148*2</f>
        <v>1452296</v>
      </c>
      <c r="F166">
        <v>0</v>
      </c>
      <c r="G166">
        <v>0</v>
      </c>
      <c r="H166" s="6">
        <f t="shared" si="2"/>
        <v>0</v>
      </c>
    </row>
    <row r="167" spans="4:8" ht="19" x14ac:dyDescent="0.25">
      <c r="D167" s="12">
        <f>531936*5</f>
        <v>2659680</v>
      </c>
      <c r="F167">
        <v>0</v>
      </c>
      <c r="G167">
        <v>0</v>
      </c>
      <c r="H167" s="6">
        <f t="shared" si="2"/>
        <v>0</v>
      </c>
    </row>
    <row r="168" spans="4:8" ht="19" x14ac:dyDescent="0.25">
      <c r="D168" s="12">
        <v>3050951</v>
      </c>
      <c r="F168">
        <v>0</v>
      </c>
      <c r="G168">
        <v>0</v>
      </c>
      <c r="H168" s="6">
        <f t="shared" si="2"/>
        <v>0</v>
      </c>
    </row>
    <row r="169" spans="4:8" ht="19" x14ac:dyDescent="0.25">
      <c r="D169" s="12">
        <f>318618+101627</f>
        <v>420245</v>
      </c>
      <c r="F169">
        <v>0</v>
      </c>
      <c r="G169">
        <v>0</v>
      </c>
      <c r="H169" s="6">
        <f t="shared" si="2"/>
        <v>0</v>
      </c>
    </row>
    <row r="170" spans="4:8" ht="19" x14ac:dyDescent="0.25">
      <c r="D170" s="12">
        <v>377762</v>
      </c>
      <c r="F170">
        <v>0</v>
      </c>
      <c r="G170">
        <v>0</v>
      </c>
      <c r="H170" s="6">
        <f t="shared" si="2"/>
        <v>0</v>
      </c>
    </row>
    <row r="171" spans="4:8" ht="19" x14ac:dyDescent="0.25">
      <c r="D171" s="12">
        <v>1312300</v>
      </c>
      <c r="F171">
        <v>0</v>
      </c>
      <c r="G171">
        <v>0</v>
      </c>
      <c r="H171" s="6">
        <f t="shared" si="2"/>
        <v>0</v>
      </c>
    </row>
    <row r="172" spans="4:8" ht="19" x14ac:dyDescent="0.25">
      <c r="D172" s="12">
        <v>1030176</v>
      </c>
      <c r="F172">
        <v>1030176</v>
      </c>
      <c r="G172">
        <v>1030176</v>
      </c>
      <c r="H172" s="6">
        <f t="shared" si="2"/>
        <v>1030176</v>
      </c>
    </row>
    <row r="173" spans="4:8" ht="19" x14ac:dyDescent="0.25">
      <c r="D173" s="12">
        <f>988492+101627</f>
        <v>1090119</v>
      </c>
      <c r="F173">
        <v>0</v>
      </c>
      <c r="G173">
        <v>0</v>
      </c>
      <c r="H173" s="6">
        <f t="shared" si="2"/>
        <v>0</v>
      </c>
    </row>
    <row r="174" spans="4:8" ht="19" x14ac:dyDescent="0.25">
      <c r="D174" s="12">
        <v>573705</v>
      </c>
      <c r="F174">
        <v>0</v>
      </c>
      <c r="G174">
        <v>0</v>
      </c>
      <c r="H174" s="6">
        <f t="shared" si="2"/>
        <v>0</v>
      </c>
    </row>
    <row r="175" spans="4:8" ht="19" x14ac:dyDescent="0.25">
      <c r="D175" s="12">
        <f>385776+993233+383200</f>
        <v>1762209</v>
      </c>
      <c r="F175">
        <v>0</v>
      </c>
      <c r="G175">
        <v>0</v>
      </c>
      <c r="H175" s="6">
        <f t="shared" si="2"/>
        <v>0</v>
      </c>
    </row>
    <row r="176" spans="4:8" ht="19" x14ac:dyDescent="0.25">
      <c r="D176" s="12">
        <f>1205894+98362*2</f>
        <v>1402618</v>
      </c>
      <c r="F176">
        <v>0</v>
      </c>
      <c r="G176">
        <v>0</v>
      </c>
      <c r="H176" s="6">
        <f t="shared" si="2"/>
        <v>0</v>
      </c>
    </row>
    <row r="177" spans="4:8" ht="19" x14ac:dyDescent="0.25">
      <c r="D177" s="12">
        <f>258522*2+243576*2</f>
        <v>1004196</v>
      </c>
      <c r="F177">
        <v>0</v>
      </c>
      <c r="G177">
        <v>0</v>
      </c>
      <c r="H177" s="6">
        <f t="shared" si="2"/>
        <v>0</v>
      </c>
    </row>
    <row r="178" spans="4:8" ht="19" x14ac:dyDescent="0.25">
      <c r="D178" s="12">
        <v>1300000</v>
      </c>
      <c r="F178">
        <v>0</v>
      </c>
      <c r="G178">
        <v>0</v>
      </c>
      <c r="H178" s="6">
        <f t="shared" si="2"/>
        <v>0</v>
      </c>
    </row>
    <row r="179" spans="4:8" ht="19" x14ac:dyDescent="0.25">
      <c r="D179" s="12">
        <v>361957</v>
      </c>
      <c r="F179">
        <v>0</v>
      </c>
      <c r="G179">
        <v>0</v>
      </c>
      <c r="H179" s="6">
        <f t="shared" si="2"/>
        <v>0</v>
      </c>
    </row>
    <row r="180" spans="4:8" ht="19" x14ac:dyDescent="0.25">
      <c r="D180" s="12">
        <v>528736</v>
      </c>
      <c r="F180">
        <v>0</v>
      </c>
      <c r="G180">
        <v>0</v>
      </c>
      <c r="H180" s="6">
        <f t="shared" si="2"/>
        <v>0</v>
      </c>
    </row>
    <row r="181" spans="4:8" ht="19" x14ac:dyDescent="0.25">
      <c r="D181" s="12">
        <v>605050</v>
      </c>
      <c r="F181">
        <v>0</v>
      </c>
      <c r="G181">
        <v>0</v>
      </c>
      <c r="H181" s="6">
        <f t="shared" si="2"/>
        <v>0</v>
      </c>
    </row>
    <row r="182" spans="4:8" ht="19" x14ac:dyDescent="0.25">
      <c r="D182" s="12">
        <v>6220920</v>
      </c>
      <c r="F182">
        <v>0</v>
      </c>
      <c r="G182">
        <v>0</v>
      </c>
      <c r="H182" s="6">
        <f t="shared" si="2"/>
        <v>0</v>
      </c>
    </row>
    <row r="183" spans="4:8" ht="19" x14ac:dyDescent="0.25">
      <c r="D183" s="12">
        <v>746800000</v>
      </c>
      <c r="F183">
        <v>0</v>
      </c>
      <c r="G183">
        <v>0</v>
      </c>
      <c r="H183" s="6">
        <f t="shared" si="2"/>
        <v>0</v>
      </c>
    </row>
    <row r="184" spans="4:8" ht="19" x14ac:dyDescent="0.25">
      <c r="D184" s="12">
        <v>644488</v>
      </c>
      <c r="F184">
        <v>0</v>
      </c>
      <c r="G184">
        <v>0</v>
      </c>
      <c r="H184" s="6">
        <f t="shared" si="2"/>
        <v>0</v>
      </c>
    </row>
    <row r="185" spans="4:8" ht="19" x14ac:dyDescent="0.25">
      <c r="D185" s="12">
        <v>584105</v>
      </c>
      <c r="F185">
        <v>0</v>
      </c>
      <c r="G185">
        <v>0</v>
      </c>
      <c r="H185" s="6">
        <f t="shared" si="2"/>
        <v>0</v>
      </c>
    </row>
    <row r="186" spans="4:8" ht="19" x14ac:dyDescent="0.25">
      <c r="D186" s="12">
        <v>584105</v>
      </c>
      <c r="F186">
        <v>0</v>
      </c>
      <c r="G186">
        <v>0</v>
      </c>
      <c r="H186" s="6">
        <f t="shared" si="2"/>
        <v>0</v>
      </c>
    </row>
    <row r="187" spans="4:8" ht="19" x14ac:dyDescent="0.25">
      <c r="D187" s="12">
        <v>605050</v>
      </c>
      <c r="F187">
        <v>0</v>
      </c>
      <c r="G187">
        <v>0</v>
      </c>
      <c r="H187" s="6">
        <f t="shared" si="2"/>
        <v>0</v>
      </c>
    </row>
    <row r="188" spans="4:8" ht="19" x14ac:dyDescent="0.25">
      <c r="D188" s="12">
        <v>675854</v>
      </c>
      <c r="F188">
        <v>0</v>
      </c>
      <c r="G188">
        <v>0</v>
      </c>
      <c r="H188" s="6">
        <f t="shared" si="2"/>
        <v>0</v>
      </c>
    </row>
    <row r="189" spans="4:8" ht="19" x14ac:dyDescent="0.25">
      <c r="D189" s="12">
        <v>174858</v>
      </c>
      <c r="F189">
        <v>0</v>
      </c>
      <c r="G189">
        <v>0</v>
      </c>
      <c r="H189" s="6">
        <f t="shared" si="2"/>
        <v>0</v>
      </c>
    </row>
    <row r="190" spans="4:8" ht="19" x14ac:dyDescent="0.25">
      <c r="D190" s="12">
        <v>571611</v>
      </c>
      <c r="F190">
        <v>0</v>
      </c>
      <c r="G190">
        <v>0</v>
      </c>
      <c r="H190" s="6">
        <f t="shared" si="2"/>
        <v>0</v>
      </c>
    </row>
    <row r="191" spans="4:8" ht="19" x14ac:dyDescent="0.25">
      <c r="D191" s="12">
        <v>584105</v>
      </c>
      <c r="F191">
        <v>0</v>
      </c>
      <c r="G191">
        <v>0</v>
      </c>
      <c r="H191" s="6">
        <f t="shared" si="2"/>
        <v>0</v>
      </c>
    </row>
    <row r="192" spans="4:8" ht="19" x14ac:dyDescent="0.25">
      <c r="D192" s="12">
        <v>584105</v>
      </c>
      <c r="F192">
        <v>0</v>
      </c>
      <c r="G192">
        <v>0</v>
      </c>
      <c r="H192" s="6">
        <f t="shared" si="2"/>
        <v>0</v>
      </c>
    </row>
    <row r="193" spans="4:8" ht="19" x14ac:dyDescent="0.25">
      <c r="D193" s="12">
        <v>846513</v>
      </c>
      <c r="F193">
        <v>0</v>
      </c>
      <c r="G193">
        <v>0</v>
      </c>
      <c r="H193" s="6">
        <f t="shared" si="2"/>
        <v>0</v>
      </c>
    </row>
    <row r="194" spans="4:8" ht="19" x14ac:dyDescent="0.25">
      <c r="D194" s="12">
        <v>1053309</v>
      </c>
      <c r="F194">
        <v>0</v>
      </c>
      <c r="G194">
        <v>0</v>
      </c>
      <c r="H194" s="6">
        <f t="shared" si="2"/>
        <v>0</v>
      </c>
    </row>
    <row r="195" spans="4:8" ht="19" x14ac:dyDescent="0.25">
      <c r="D195" s="12">
        <v>98362</v>
      </c>
      <c r="F195">
        <v>0</v>
      </c>
      <c r="G195">
        <v>0</v>
      </c>
      <c r="H195" s="6">
        <f t="shared" ref="H195:H258" si="3">A195+C195+E195+G195</f>
        <v>0</v>
      </c>
    </row>
    <row r="196" spans="4:8" ht="19" x14ac:dyDescent="0.25">
      <c r="D196" s="12">
        <v>584105</v>
      </c>
      <c r="F196">
        <v>0</v>
      </c>
      <c r="G196">
        <v>0</v>
      </c>
      <c r="H196" s="6">
        <f t="shared" si="3"/>
        <v>0</v>
      </c>
    </row>
    <row r="197" spans="4:8" ht="19" x14ac:dyDescent="0.25">
      <c r="D197" s="12">
        <v>584105</v>
      </c>
      <c r="F197">
        <v>0</v>
      </c>
      <c r="G197">
        <v>0</v>
      </c>
      <c r="H197" s="6">
        <f t="shared" si="3"/>
        <v>0</v>
      </c>
    </row>
    <row r="198" spans="4:8" ht="19" x14ac:dyDescent="0.25">
      <c r="D198" s="12">
        <v>584105</v>
      </c>
      <c r="F198">
        <v>0</v>
      </c>
      <c r="G198">
        <v>0</v>
      </c>
      <c r="H198" s="6">
        <f t="shared" si="3"/>
        <v>0</v>
      </c>
    </row>
    <row r="199" spans="4:8" ht="19" x14ac:dyDescent="0.25">
      <c r="D199" s="12">
        <v>605050</v>
      </c>
      <c r="F199">
        <v>0</v>
      </c>
      <c r="G199">
        <v>0</v>
      </c>
      <c r="H199" s="6">
        <f t="shared" si="3"/>
        <v>0</v>
      </c>
    </row>
    <row r="200" spans="4:8" ht="19" x14ac:dyDescent="0.25">
      <c r="D200" s="12">
        <v>1017254</v>
      </c>
      <c r="F200">
        <v>0</v>
      </c>
      <c r="G200">
        <v>0</v>
      </c>
      <c r="H200" s="6">
        <f t="shared" si="3"/>
        <v>0</v>
      </c>
    </row>
    <row r="201" spans="4:8" ht="19" x14ac:dyDescent="0.25">
      <c r="D201" s="12">
        <v>584105</v>
      </c>
      <c r="F201">
        <v>0</v>
      </c>
      <c r="G201">
        <v>0</v>
      </c>
      <c r="H201" s="6">
        <f t="shared" si="3"/>
        <v>0</v>
      </c>
    </row>
    <row r="202" spans="4:8" ht="19" x14ac:dyDescent="0.25">
      <c r="D202" s="12">
        <v>584105</v>
      </c>
      <c r="F202">
        <v>0</v>
      </c>
      <c r="G202">
        <v>0</v>
      </c>
      <c r="H202" s="6">
        <f t="shared" si="3"/>
        <v>0</v>
      </c>
    </row>
    <row r="203" spans="4:8" ht="19" x14ac:dyDescent="0.25">
      <c r="D203" s="12">
        <v>584105</v>
      </c>
      <c r="F203">
        <v>0</v>
      </c>
      <c r="G203">
        <v>0</v>
      </c>
      <c r="H203" s="6">
        <f t="shared" si="3"/>
        <v>0</v>
      </c>
    </row>
    <row r="204" spans="4:8" ht="19" x14ac:dyDescent="0.25">
      <c r="D204" s="12">
        <v>1924238</v>
      </c>
      <c r="F204">
        <v>0</v>
      </c>
      <c r="G204">
        <v>0</v>
      </c>
      <c r="H204" s="6">
        <f t="shared" si="3"/>
        <v>0</v>
      </c>
    </row>
    <row r="205" spans="4:8" ht="19" x14ac:dyDescent="0.25">
      <c r="D205" s="12">
        <v>1214332</v>
      </c>
      <c r="F205">
        <v>0</v>
      </c>
      <c r="G205">
        <v>0</v>
      </c>
      <c r="H205" s="6">
        <f t="shared" si="3"/>
        <v>0</v>
      </c>
    </row>
    <row r="206" spans="4:8" ht="19" x14ac:dyDescent="0.25">
      <c r="D206" s="12">
        <v>605050</v>
      </c>
      <c r="F206">
        <v>0</v>
      </c>
      <c r="G206">
        <v>0</v>
      </c>
      <c r="H206" s="6">
        <f t="shared" si="3"/>
        <v>0</v>
      </c>
    </row>
    <row r="207" spans="4:8" ht="19" x14ac:dyDescent="0.25">
      <c r="D207" s="15"/>
      <c r="F207">
        <v>0</v>
      </c>
      <c r="G207">
        <v>0</v>
      </c>
      <c r="H207" s="6">
        <f t="shared" si="3"/>
        <v>0</v>
      </c>
    </row>
    <row r="208" spans="4:8" ht="19" x14ac:dyDescent="0.25">
      <c r="D208" s="15"/>
      <c r="F208">
        <v>0</v>
      </c>
      <c r="G208">
        <v>0</v>
      </c>
      <c r="H208" s="6">
        <f t="shared" si="3"/>
        <v>0</v>
      </c>
    </row>
    <row r="209" spans="4:8" ht="19" x14ac:dyDescent="0.25">
      <c r="D209" s="12">
        <v>43396260</v>
      </c>
      <c r="F209">
        <v>0</v>
      </c>
      <c r="G209">
        <v>0</v>
      </c>
      <c r="H209" s="6">
        <f t="shared" si="3"/>
        <v>0</v>
      </c>
    </row>
    <row r="210" spans="4:8" ht="19" x14ac:dyDescent="0.25">
      <c r="D210" s="12">
        <v>1473991</v>
      </c>
      <c r="F210">
        <v>0</v>
      </c>
      <c r="G210">
        <v>0</v>
      </c>
      <c r="H210" s="6">
        <f t="shared" si="3"/>
        <v>0</v>
      </c>
    </row>
    <row r="211" spans="4:8" ht="19" x14ac:dyDescent="0.25">
      <c r="D211" s="12">
        <v>1033756</v>
      </c>
      <c r="F211">
        <v>1033756</v>
      </c>
      <c r="G211">
        <v>1033756</v>
      </c>
      <c r="H211" s="6">
        <f t="shared" si="3"/>
        <v>1033756</v>
      </c>
    </row>
    <row r="212" spans="4:8" ht="19" x14ac:dyDescent="0.25">
      <c r="D212" s="12">
        <v>1283937</v>
      </c>
      <c r="F212">
        <v>1283937</v>
      </c>
      <c r="G212">
        <v>1283937</v>
      </c>
      <c r="H212" s="6">
        <f t="shared" si="3"/>
        <v>1283937</v>
      </c>
    </row>
    <row r="213" spans="4:8" ht="19" x14ac:dyDescent="0.25">
      <c r="D213" s="12">
        <v>1309988</v>
      </c>
      <c r="F213">
        <v>1309988</v>
      </c>
      <c r="G213">
        <v>1309988</v>
      </c>
      <c r="H213" s="6">
        <f t="shared" si="3"/>
        <v>1309988</v>
      </c>
    </row>
    <row r="214" spans="4:8" ht="19" x14ac:dyDescent="0.25">
      <c r="D214" s="12">
        <v>1506373</v>
      </c>
      <c r="F214">
        <v>1506373</v>
      </c>
      <c r="G214">
        <v>1506373</v>
      </c>
      <c r="H214" s="6">
        <f t="shared" si="3"/>
        <v>1506373</v>
      </c>
    </row>
    <row r="215" spans="4:8" ht="19" x14ac:dyDescent="0.25">
      <c r="D215" s="12">
        <v>188530</v>
      </c>
      <c r="F215">
        <v>188530</v>
      </c>
      <c r="G215">
        <v>188530</v>
      </c>
      <c r="H215" s="6">
        <f t="shared" si="3"/>
        <v>188530</v>
      </c>
    </row>
    <row r="216" spans="4:8" ht="19" x14ac:dyDescent="0.25">
      <c r="D216" s="12">
        <v>232100</v>
      </c>
      <c r="F216">
        <v>0</v>
      </c>
      <c r="G216">
        <v>0</v>
      </c>
      <c r="H216" s="6">
        <f t="shared" si="3"/>
        <v>0</v>
      </c>
    </row>
    <row r="217" spans="4:8" ht="19" x14ac:dyDescent="0.25">
      <c r="D217" s="2"/>
      <c r="F217">
        <v>0</v>
      </c>
      <c r="G217">
        <v>0</v>
      </c>
      <c r="H217" s="6">
        <f t="shared" si="3"/>
        <v>0</v>
      </c>
    </row>
    <row r="218" spans="4:8" ht="19" x14ac:dyDescent="0.25">
      <c r="D218" s="15">
        <v>1407272</v>
      </c>
      <c r="F218">
        <v>1407272</v>
      </c>
      <c r="G218">
        <v>1407272</v>
      </c>
      <c r="H218" s="6">
        <f t="shared" si="3"/>
        <v>1407272</v>
      </c>
    </row>
    <row r="219" spans="4:8" ht="19" x14ac:dyDescent="0.25">
      <c r="D219" s="15">
        <v>419017</v>
      </c>
      <c r="F219">
        <v>419017</v>
      </c>
      <c r="G219">
        <v>419017</v>
      </c>
      <c r="H219" s="6">
        <f t="shared" si="3"/>
        <v>419017</v>
      </c>
    </row>
    <row r="220" spans="4:8" ht="19" x14ac:dyDescent="0.25">
      <c r="D220" s="3"/>
      <c r="F220">
        <v>0</v>
      </c>
      <c r="G220">
        <v>0</v>
      </c>
      <c r="H220" s="6">
        <f t="shared" si="3"/>
        <v>0</v>
      </c>
    </row>
    <row r="221" spans="4:8" ht="19" x14ac:dyDescent="0.25">
      <c r="D221" s="15">
        <v>323548</v>
      </c>
      <c r="F221">
        <v>0</v>
      </c>
      <c r="G221">
        <v>0</v>
      </c>
      <c r="H221" s="6">
        <f t="shared" si="3"/>
        <v>0</v>
      </c>
    </row>
    <row r="222" spans="4:8" ht="19" x14ac:dyDescent="0.25">
      <c r="D222" s="15">
        <v>2777526</v>
      </c>
      <c r="F222">
        <v>2777526</v>
      </c>
      <c r="G222">
        <v>2777526</v>
      </c>
      <c r="H222" s="6">
        <f t="shared" si="3"/>
        <v>2777526</v>
      </c>
    </row>
    <row r="223" spans="4:8" ht="19" x14ac:dyDescent="0.25">
      <c r="D223" s="15">
        <v>905159</v>
      </c>
      <c r="F223">
        <v>905159</v>
      </c>
      <c r="G223">
        <v>905159</v>
      </c>
      <c r="H223" s="6">
        <f t="shared" si="3"/>
        <v>905159</v>
      </c>
    </row>
    <row r="224" spans="4:8" ht="19" x14ac:dyDescent="0.25">
      <c r="D224" s="15">
        <v>1684902</v>
      </c>
      <c r="F224">
        <v>1684902</v>
      </c>
      <c r="G224">
        <v>1684902</v>
      </c>
      <c r="H224" s="6">
        <f t="shared" si="3"/>
        <v>1684902</v>
      </c>
    </row>
    <row r="225" spans="4:8" ht="19" x14ac:dyDescent="0.25">
      <c r="D225" s="15">
        <f>3067602+226269</f>
        <v>3293871</v>
      </c>
      <c r="F225">
        <v>3293871</v>
      </c>
      <c r="G225">
        <v>3293871</v>
      </c>
      <c r="H225" s="6">
        <f t="shared" si="3"/>
        <v>3293871</v>
      </c>
    </row>
    <row r="226" spans="4:8" ht="19" x14ac:dyDescent="0.25">
      <c r="D226" s="15">
        <v>323666</v>
      </c>
      <c r="F226">
        <v>323666</v>
      </c>
      <c r="G226">
        <v>323666</v>
      </c>
      <c r="H226" s="6">
        <f t="shared" si="3"/>
        <v>323666</v>
      </c>
    </row>
    <row r="227" spans="4:8" ht="19" x14ac:dyDescent="0.25">
      <c r="D227" s="15">
        <v>832508</v>
      </c>
      <c r="F227">
        <v>0</v>
      </c>
      <c r="G227">
        <v>0</v>
      </c>
      <c r="H227" s="6">
        <f t="shared" si="3"/>
        <v>0</v>
      </c>
    </row>
    <row r="228" spans="4:8" ht="19" x14ac:dyDescent="0.25">
      <c r="D228" s="3"/>
      <c r="F228">
        <v>0</v>
      </c>
      <c r="G228">
        <v>0</v>
      </c>
      <c r="H228" s="6">
        <f t="shared" si="3"/>
        <v>0</v>
      </c>
    </row>
    <row r="229" spans="4:8" ht="19" x14ac:dyDescent="0.25">
      <c r="D229" s="15">
        <v>8741140</v>
      </c>
      <c r="F229">
        <v>0</v>
      </c>
      <c r="G229">
        <v>0</v>
      </c>
      <c r="H229" s="6">
        <f t="shared" si="3"/>
        <v>0</v>
      </c>
    </row>
    <row r="230" spans="4:8" ht="19" x14ac:dyDescent="0.25">
      <c r="D230" s="12">
        <v>161610</v>
      </c>
      <c r="F230">
        <v>0</v>
      </c>
      <c r="G230">
        <v>0</v>
      </c>
      <c r="H230" s="6">
        <f t="shared" si="3"/>
        <v>0</v>
      </c>
    </row>
    <row r="231" spans="4:8" ht="19" x14ac:dyDescent="0.25">
      <c r="D231" s="12">
        <v>1976972</v>
      </c>
      <c r="F231">
        <v>1976972</v>
      </c>
      <c r="G231">
        <v>1976972</v>
      </c>
      <c r="H231" s="6">
        <f t="shared" si="3"/>
        <v>1976972</v>
      </c>
    </row>
    <row r="232" spans="4:8" ht="19" x14ac:dyDescent="0.25">
      <c r="D232" s="12">
        <v>1973915</v>
      </c>
      <c r="F232">
        <v>0</v>
      </c>
      <c r="G232">
        <v>0</v>
      </c>
      <c r="H232" s="6">
        <f t="shared" si="3"/>
        <v>0</v>
      </c>
    </row>
    <row r="233" spans="4:8" ht="19" x14ac:dyDescent="0.25">
      <c r="D233" s="12">
        <v>4404776</v>
      </c>
      <c r="F233">
        <v>0</v>
      </c>
      <c r="G233">
        <v>0</v>
      </c>
      <c r="H233" s="6">
        <f t="shared" si="3"/>
        <v>0</v>
      </c>
    </row>
    <row r="234" spans="4:8" ht="19" x14ac:dyDescent="0.25">
      <c r="D234" s="12">
        <f>605050*2</f>
        <v>1210100</v>
      </c>
      <c r="F234">
        <v>0</v>
      </c>
      <c r="G234">
        <v>0</v>
      </c>
      <c r="H234" s="6">
        <f t="shared" si="3"/>
        <v>0</v>
      </c>
    </row>
    <row r="235" spans="4:8" ht="19" x14ac:dyDescent="0.25">
      <c r="D235" s="15">
        <v>2939593</v>
      </c>
      <c r="F235">
        <v>2939593</v>
      </c>
      <c r="G235">
        <v>2939593</v>
      </c>
      <c r="H235" s="6">
        <f t="shared" si="3"/>
        <v>2939593</v>
      </c>
    </row>
    <row r="236" spans="4:8" ht="19" x14ac:dyDescent="0.25">
      <c r="D236" s="12">
        <v>8325000</v>
      </c>
      <c r="F236">
        <v>0</v>
      </c>
      <c r="G236">
        <v>0</v>
      </c>
      <c r="H236" s="6">
        <f t="shared" si="3"/>
        <v>0</v>
      </c>
    </row>
    <row r="237" spans="4:8" ht="19" x14ac:dyDescent="0.25">
      <c r="D237" s="12">
        <f>461054+85400</f>
        <v>546454</v>
      </c>
      <c r="F237">
        <v>0</v>
      </c>
      <c r="G237">
        <v>0</v>
      </c>
      <c r="H237" s="6">
        <f t="shared" si="3"/>
        <v>0</v>
      </c>
    </row>
    <row r="238" spans="4:8" ht="19" x14ac:dyDescent="0.25">
      <c r="D238" s="3"/>
      <c r="F238">
        <v>0</v>
      </c>
      <c r="G238">
        <v>0</v>
      </c>
      <c r="H238" s="6">
        <f t="shared" si="3"/>
        <v>0</v>
      </c>
    </row>
    <row r="239" spans="4:8" ht="19" x14ac:dyDescent="0.25">
      <c r="D239" s="3"/>
      <c r="F239">
        <v>0</v>
      </c>
      <c r="G239">
        <v>0</v>
      </c>
      <c r="H239" s="6">
        <f t="shared" si="3"/>
        <v>0</v>
      </c>
    </row>
    <row r="240" spans="4:8" ht="19" x14ac:dyDescent="0.25">
      <c r="D240" s="15">
        <v>667402</v>
      </c>
      <c r="F240">
        <v>0</v>
      </c>
      <c r="G240">
        <v>0</v>
      </c>
      <c r="H240" s="6">
        <f t="shared" si="3"/>
        <v>0</v>
      </c>
    </row>
    <row r="241" spans="4:8" ht="19" x14ac:dyDescent="0.25">
      <c r="D241" s="15">
        <v>5096862</v>
      </c>
      <c r="F241">
        <v>0</v>
      </c>
      <c r="G241">
        <v>0</v>
      </c>
      <c r="H241" s="6">
        <f t="shared" si="3"/>
        <v>0</v>
      </c>
    </row>
    <row r="242" spans="4:8" ht="19" x14ac:dyDescent="0.25">
      <c r="D242" s="15">
        <v>5042008</v>
      </c>
      <c r="F242">
        <v>0</v>
      </c>
      <c r="G242">
        <v>0</v>
      </c>
      <c r="H242" s="6">
        <f t="shared" si="3"/>
        <v>0</v>
      </c>
    </row>
    <row r="243" spans="4:8" ht="19" x14ac:dyDescent="0.25">
      <c r="D243" s="15">
        <f>4206899+686142</f>
        <v>4893041</v>
      </c>
      <c r="F243">
        <v>0</v>
      </c>
      <c r="G243">
        <v>0</v>
      </c>
      <c r="H243" s="6">
        <f t="shared" si="3"/>
        <v>0</v>
      </c>
    </row>
    <row r="244" spans="4:8" ht="19" x14ac:dyDescent="0.25">
      <c r="D244" s="15">
        <v>3614421</v>
      </c>
      <c r="F244">
        <v>0</v>
      </c>
      <c r="G244">
        <v>0</v>
      </c>
      <c r="H244" s="6">
        <f t="shared" si="3"/>
        <v>0</v>
      </c>
    </row>
    <row r="245" spans="4:8" ht="19" x14ac:dyDescent="0.25">
      <c r="D245" s="15">
        <f>4380759+3696267+228116</f>
        <v>8305142</v>
      </c>
      <c r="F245">
        <v>0</v>
      </c>
      <c r="G245">
        <v>0</v>
      </c>
      <c r="H245" s="6">
        <f t="shared" si="3"/>
        <v>0</v>
      </c>
    </row>
    <row r="246" spans="4:8" ht="19" x14ac:dyDescent="0.25">
      <c r="D246" s="12">
        <v>517392</v>
      </c>
      <c r="F246">
        <v>517392</v>
      </c>
      <c r="G246">
        <v>517392</v>
      </c>
      <c r="H246" s="6">
        <f t="shared" si="3"/>
        <v>517392</v>
      </c>
    </row>
    <row r="247" spans="4:8" ht="19" x14ac:dyDescent="0.25">
      <c r="D247" s="12">
        <f>550733-3379</f>
        <v>547354</v>
      </c>
      <c r="F247">
        <v>547354</v>
      </c>
      <c r="G247">
        <v>547354</v>
      </c>
      <c r="H247" s="6">
        <f t="shared" si="3"/>
        <v>547354</v>
      </c>
    </row>
    <row r="248" spans="4:8" ht="19" x14ac:dyDescent="0.25">
      <c r="D248" s="15"/>
      <c r="F248">
        <v>0</v>
      </c>
      <c r="G248">
        <v>0</v>
      </c>
      <c r="H248" s="6">
        <f t="shared" si="3"/>
        <v>0</v>
      </c>
    </row>
    <row r="249" spans="4:8" ht="19" x14ac:dyDescent="0.25">
      <c r="D249" s="12">
        <v>633853</v>
      </c>
      <c r="F249">
        <v>0</v>
      </c>
      <c r="G249">
        <v>0</v>
      </c>
      <c r="H249" s="6">
        <f t="shared" si="3"/>
        <v>0</v>
      </c>
    </row>
    <row r="250" spans="4:8" ht="19" x14ac:dyDescent="0.25">
      <c r="D250" s="12">
        <v>605050</v>
      </c>
      <c r="F250">
        <v>0</v>
      </c>
      <c r="G250">
        <v>0</v>
      </c>
      <c r="H250" s="6">
        <f t="shared" si="3"/>
        <v>0</v>
      </c>
    </row>
    <row r="251" spans="4:8" ht="19" x14ac:dyDescent="0.25">
      <c r="D251" s="12">
        <f>5570112+605050*2</f>
        <v>6780212</v>
      </c>
      <c r="F251">
        <v>0</v>
      </c>
      <c r="G251">
        <v>0</v>
      </c>
      <c r="H251" s="6">
        <f t="shared" si="3"/>
        <v>0</v>
      </c>
    </row>
    <row r="252" spans="4:8" ht="19" x14ac:dyDescent="0.25">
      <c r="D252" s="12">
        <v>3259306</v>
      </c>
      <c r="F252">
        <v>0</v>
      </c>
      <c r="G252">
        <v>0</v>
      </c>
      <c r="H252" s="6">
        <f t="shared" si="3"/>
        <v>0</v>
      </c>
    </row>
    <row r="253" spans="4:8" ht="19" x14ac:dyDescent="0.25">
      <c r="D253" s="12">
        <f>6483347+281098+281098</f>
        <v>7045543</v>
      </c>
      <c r="F253">
        <v>0</v>
      </c>
      <c r="G253">
        <v>0</v>
      </c>
      <c r="H253" s="6">
        <f t="shared" si="3"/>
        <v>0</v>
      </c>
    </row>
    <row r="254" spans="4:8" ht="19" x14ac:dyDescent="0.25">
      <c r="D254" s="12">
        <v>11782153</v>
      </c>
      <c r="F254">
        <v>0</v>
      </c>
      <c r="G254">
        <v>0</v>
      </c>
      <c r="H254" s="6">
        <f t="shared" si="3"/>
        <v>0</v>
      </c>
    </row>
    <row r="255" spans="4:8" ht="19" x14ac:dyDescent="0.25">
      <c r="D255" s="12">
        <v>594650</v>
      </c>
      <c r="F255">
        <v>0</v>
      </c>
      <c r="G255">
        <v>0</v>
      </c>
      <c r="H255" s="6">
        <f t="shared" si="3"/>
        <v>0</v>
      </c>
    </row>
    <row r="256" spans="4:8" ht="19" x14ac:dyDescent="0.25">
      <c r="D256" s="3"/>
      <c r="F256">
        <v>0</v>
      </c>
      <c r="G256">
        <v>0</v>
      </c>
      <c r="H256" s="6">
        <f t="shared" si="3"/>
        <v>0</v>
      </c>
    </row>
    <row r="257" spans="4:8" ht="19" x14ac:dyDescent="0.25">
      <c r="D257" s="15">
        <v>341077</v>
      </c>
      <c r="F257">
        <v>0</v>
      </c>
      <c r="G257">
        <v>0</v>
      </c>
      <c r="H257" s="6">
        <f t="shared" si="3"/>
        <v>0</v>
      </c>
    </row>
    <row r="258" spans="4:8" ht="19" x14ac:dyDescent="0.25">
      <c r="D258" s="12">
        <v>389200</v>
      </c>
      <c r="F258">
        <v>0</v>
      </c>
      <c r="G258">
        <v>0</v>
      </c>
      <c r="H258" s="6">
        <f t="shared" si="3"/>
        <v>0</v>
      </c>
    </row>
    <row r="259" spans="4:8" ht="19" x14ac:dyDescent="0.25">
      <c r="D259" s="12">
        <v>1106063</v>
      </c>
      <c r="F259">
        <v>1106063</v>
      </c>
      <c r="G259">
        <v>1106063</v>
      </c>
      <c r="H259" s="6">
        <f t="shared" ref="H259:H322" si="4">A259+C259+E259+G259</f>
        <v>1106063</v>
      </c>
    </row>
    <row r="260" spans="4:8" ht="19" x14ac:dyDescent="0.25">
      <c r="D260" s="12">
        <v>605050</v>
      </c>
      <c r="F260">
        <v>0</v>
      </c>
      <c r="G260">
        <v>0</v>
      </c>
      <c r="H260" s="6">
        <f t="shared" si="4"/>
        <v>0</v>
      </c>
    </row>
    <row r="261" spans="4:8" ht="19" x14ac:dyDescent="0.25">
      <c r="D261" s="18">
        <v>1130005</v>
      </c>
      <c r="F261">
        <v>0</v>
      </c>
      <c r="G261">
        <v>0</v>
      </c>
      <c r="H261" s="6">
        <f t="shared" si="4"/>
        <v>0</v>
      </c>
    </row>
    <row r="262" spans="4:8" ht="19" x14ac:dyDescent="0.25">
      <c r="D262" s="3"/>
      <c r="F262">
        <v>0</v>
      </c>
      <c r="G262">
        <v>0</v>
      </c>
      <c r="H262" s="6">
        <f t="shared" si="4"/>
        <v>0</v>
      </c>
    </row>
    <row r="263" spans="4:8" ht="19" x14ac:dyDescent="0.25">
      <c r="D263" s="3"/>
      <c r="F263">
        <v>0</v>
      </c>
      <c r="G263">
        <v>0</v>
      </c>
      <c r="H263" s="6">
        <f t="shared" si="4"/>
        <v>0</v>
      </c>
    </row>
    <row r="264" spans="4:8" ht="19" x14ac:dyDescent="0.25">
      <c r="D264" s="3"/>
      <c r="F264">
        <v>0</v>
      </c>
      <c r="G264">
        <v>0</v>
      </c>
      <c r="H264" s="6">
        <f t="shared" si="4"/>
        <v>0</v>
      </c>
    </row>
    <row r="265" spans="4:8" ht="19" x14ac:dyDescent="0.25">
      <c r="D265" s="3"/>
      <c r="F265">
        <v>0</v>
      </c>
      <c r="G265">
        <v>0</v>
      </c>
      <c r="H265" s="6">
        <f t="shared" si="4"/>
        <v>0</v>
      </c>
    </row>
    <row r="266" spans="4:8" ht="19" x14ac:dyDescent="0.25">
      <c r="D266" s="12">
        <v>594650</v>
      </c>
      <c r="F266">
        <v>0</v>
      </c>
      <c r="G266">
        <v>0</v>
      </c>
      <c r="H266" s="6">
        <f t="shared" si="4"/>
        <v>0</v>
      </c>
    </row>
    <row r="267" spans="4:8" ht="19" x14ac:dyDescent="0.25">
      <c r="D267" s="12">
        <f>600014+198914</f>
        <v>798928</v>
      </c>
      <c r="F267">
        <v>0</v>
      </c>
      <c r="G267">
        <v>0</v>
      </c>
      <c r="H267" s="6">
        <f t="shared" si="4"/>
        <v>0</v>
      </c>
    </row>
    <row r="268" spans="4:8" ht="19" x14ac:dyDescent="0.25">
      <c r="D268" s="12">
        <v>1362423</v>
      </c>
      <c r="F268">
        <v>1362423</v>
      </c>
      <c r="G268">
        <v>1362423</v>
      </c>
      <c r="H268" s="6">
        <f t="shared" si="4"/>
        <v>1362423</v>
      </c>
    </row>
    <row r="269" spans="4:8" ht="19" x14ac:dyDescent="0.25">
      <c r="D269" s="12">
        <v>549100</v>
      </c>
      <c r="F269">
        <v>549100</v>
      </c>
      <c r="G269">
        <v>549100</v>
      </c>
      <c r="H269" s="6">
        <f t="shared" si="4"/>
        <v>549100</v>
      </c>
    </row>
    <row r="270" spans="4:8" ht="19" x14ac:dyDescent="0.25">
      <c r="D270" s="12">
        <v>85400</v>
      </c>
      <c r="F270">
        <v>0</v>
      </c>
      <c r="G270">
        <v>0</v>
      </c>
      <c r="H270" s="6">
        <f t="shared" si="4"/>
        <v>0</v>
      </c>
    </row>
    <row r="271" spans="4:8" ht="19" x14ac:dyDescent="0.25">
      <c r="D271" s="12">
        <f>618001+618001+645098</f>
        <v>1881100</v>
      </c>
      <c r="F271">
        <v>1881100</v>
      </c>
      <c r="G271">
        <v>1881100</v>
      </c>
      <c r="H271" s="6">
        <f t="shared" si="4"/>
        <v>1881100</v>
      </c>
    </row>
    <row r="272" spans="4:8" ht="19" x14ac:dyDescent="0.25">
      <c r="D272" s="3"/>
      <c r="F272">
        <v>0</v>
      </c>
      <c r="G272">
        <v>0</v>
      </c>
      <c r="H272" s="6">
        <f t="shared" si="4"/>
        <v>0</v>
      </c>
    </row>
    <row r="273" spans="4:8" ht="19" x14ac:dyDescent="0.25">
      <c r="D273" s="12">
        <v>766100</v>
      </c>
      <c r="F273">
        <v>766100</v>
      </c>
      <c r="G273">
        <v>766100</v>
      </c>
      <c r="H273" s="6">
        <f t="shared" si="4"/>
        <v>766100</v>
      </c>
    </row>
    <row r="274" spans="4:8" ht="19" x14ac:dyDescent="0.25">
      <c r="D274" s="15">
        <v>5558647</v>
      </c>
      <c r="F274">
        <v>0</v>
      </c>
      <c r="G274">
        <v>0</v>
      </c>
      <c r="H274" s="6">
        <f t="shared" si="4"/>
        <v>0</v>
      </c>
    </row>
    <row r="275" spans="4:8" ht="19" x14ac:dyDescent="0.25">
      <c r="D275" s="3"/>
      <c r="F275">
        <v>0</v>
      </c>
      <c r="G275">
        <v>0</v>
      </c>
      <c r="H275" s="6">
        <f t="shared" si="4"/>
        <v>0</v>
      </c>
    </row>
    <row r="276" spans="4:8" ht="19" x14ac:dyDescent="0.25">
      <c r="D276" s="3"/>
      <c r="F276">
        <v>0</v>
      </c>
      <c r="G276">
        <v>0</v>
      </c>
      <c r="H276" s="6">
        <f t="shared" si="4"/>
        <v>0</v>
      </c>
    </row>
    <row r="277" spans="4:8" ht="19" x14ac:dyDescent="0.25">
      <c r="D277" s="3"/>
      <c r="F277">
        <v>0</v>
      </c>
      <c r="G277">
        <v>0</v>
      </c>
      <c r="H277" s="6">
        <f t="shared" si="4"/>
        <v>0</v>
      </c>
    </row>
    <row r="278" spans="4:8" ht="19" x14ac:dyDescent="0.25">
      <c r="D278" s="3"/>
      <c r="F278">
        <v>0</v>
      </c>
      <c r="G278">
        <v>0</v>
      </c>
      <c r="H278" s="6">
        <f t="shared" si="4"/>
        <v>0</v>
      </c>
    </row>
    <row r="279" spans="4:8" ht="19" x14ac:dyDescent="0.25">
      <c r="D279" s="3"/>
      <c r="F279">
        <v>0</v>
      </c>
      <c r="G279">
        <v>0</v>
      </c>
      <c r="H279" s="6">
        <f t="shared" si="4"/>
        <v>0</v>
      </c>
    </row>
    <row r="280" spans="4:8" ht="19" x14ac:dyDescent="0.25">
      <c r="D280" s="3"/>
      <c r="F280">
        <v>0</v>
      </c>
      <c r="G280">
        <v>0</v>
      </c>
      <c r="H280" s="6">
        <f t="shared" si="4"/>
        <v>0</v>
      </c>
    </row>
    <row r="281" spans="4:8" ht="19" x14ac:dyDescent="0.25">
      <c r="D281" s="3"/>
      <c r="F281">
        <v>0</v>
      </c>
      <c r="G281">
        <v>0</v>
      </c>
      <c r="H281" s="6">
        <f t="shared" si="4"/>
        <v>0</v>
      </c>
    </row>
    <row r="282" spans="4:8" ht="19" x14ac:dyDescent="0.25">
      <c r="D282" s="3"/>
      <c r="F282">
        <v>0</v>
      </c>
      <c r="G282">
        <v>0</v>
      </c>
      <c r="H282" s="6">
        <f t="shared" si="4"/>
        <v>0</v>
      </c>
    </row>
    <row r="283" spans="4:8" ht="19" x14ac:dyDescent="0.25">
      <c r="D283" s="3"/>
      <c r="F283">
        <v>0</v>
      </c>
      <c r="G283">
        <v>0</v>
      </c>
      <c r="H283" s="6">
        <f t="shared" si="4"/>
        <v>0</v>
      </c>
    </row>
    <row r="284" spans="4:8" ht="19" x14ac:dyDescent="0.25">
      <c r="D284" s="3"/>
      <c r="F284">
        <v>0</v>
      </c>
      <c r="G284">
        <v>0</v>
      </c>
      <c r="H284" s="6">
        <f t="shared" si="4"/>
        <v>0</v>
      </c>
    </row>
    <row r="285" spans="4:8" ht="19" x14ac:dyDescent="0.25">
      <c r="D285" s="3"/>
      <c r="F285">
        <v>0</v>
      </c>
      <c r="G285">
        <v>0</v>
      </c>
      <c r="H285" s="6">
        <f t="shared" si="4"/>
        <v>0</v>
      </c>
    </row>
    <row r="286" spans="4:8" ht="19" x14ac:dyDescent="0.25">
      <c r="D286" s="12">
        <v>605050</v>
      </c>
      <c r="F286">
        <v>605050</v>
      </c>
      <c r="G286">
        <v>605050</v>
      </c>
      <c r="H286" s="6">
        <f t="shared" si="4"/>
        <v>605050</v>
      </c>
    </row>
    <row r="287" spans="4:8" ht="19" x14ac:dyDescent="0.25">
      <c r="D287" s="15">
        <v>66590</v>
      </c>
      <c r="F287">
        <v>0</v>
      </c>
      <c r="G287">
        <v>0</v>
      </c>
      <c r="H287" s="6">
        <f t="shared" si="4"/>
        <v>0</v>
      </c>
    </row>
    <row r="288" spans="4:8" ht="19" x14ac:dyDescent="0.25">
      <c r="D288" s="12"/>
      <c r="F288">
        <v>0</v>
      </c>
      <c r="G288">
        <v>0</v>
      </c>
      <c r="H288" s="6">
        <f t="shared" si="4"/>
        <v>0</v>
      </c>
    </row>
    <row r="289" spans="4:8" ht="19" x14ac:dyDescent="0.25">
      <c r="D289" s="12">
        <v>1517704</v>
      </c>
      <c r="F289">
        <v>0</v>
      </c>
      <c r="G289">
        <v>0</v>
      </c>
      <c r="H289" s="6">
        <f t="shared" si="4"/>
        <v>0</v>
      </c>
    </row>
    <row r="290" spans="4:8" ht="19" x14ac:dyDescent="0.25">
      <c r="D290" s="12">
        <f>7524886+1753665</f>
        <v>9278551</v>
      </c>
      <c r="F290">
        <v>9278551</v>
      </c>
      <c r="G290">
        <v>9278551</v>
      </c>
      <c r="H290" s="6">
        <f t="shared" si="4"/>
        <v>9278551</v>
      </c>
    </row>
    <row r="291" spans="4:8" ht="19" x14ac:dyDescent="0.25">
      <c r="D291" s="3"/>
      <c r="F291">
        <v>0</v>
      </c>
      <c r="G291">
        <v>0</v>
      </c>
      <c r="H291" s="6">
        <f t="shared" si="4"/>
        <v>0</v>
      </c>
    </row>
    <row r="292" spans="4:8" ht="19" x14ac:dyDescent="0.25">
      <c r="D292" s="3"/>
      <c r="F292">
        <v>0</v>
      </c>
      <c r="G292">
        <v>0</v>
      </c>
      <c r="H292" s="6">
        <f t="shared" si="4"/>
        <v>0</v>
      </c>
    </row>
    <row r="293" spans="4:8" ht="19" x14ac:dyDescent="0.25">
      <c r="D293" s="12">
        <v>1107080</v>
      </c>
      <c r="F293">
        <v>0</v>
      </c>
      <c r="G293">
        <v>0</v>
      </c>
      <c r="H293" s="6">
        <f t="shared" si="4"/>
        <v>0</v>
      </c>
    </row>
    <row r="294" spans="4:8" ht="19" x14ac:dyDescent="0.25">
      <c r="D294" s="12">
        <v>1073600</v>
      </c>
      <c r="F294">
        <v>0</v>
      </c>
      <c r="G294">
        <v>0</v>
      </c>
      <c r="H294" s="6">
        <f t="shared" si="4"/>
        <v>0</v>
      </c>
    </row>
    <row r="295" spans="4:8" ht="19" x14ac:dyDescent="0.25">
      <c r="D295" s="3">
        <v>69500</v>
      </c>
      <c r="F295">
        <v>0</v>
      </c>
      <c r="G295">
        <v>0</v>
      </c>
      <c r="H295" s="6">
        <f t="shared" si="4"/>
        <v>0</v>
      </c>
    </row>
    <row r="296" spans="4:8" ht="19" x14ac:dyDescent="0.25">
      <c r="D296" s="2"/>
      <c r="F296">
        <v>0</v>
      </c>
      <c r="G296">
        <v>0</v>
      </c>
      <c r="H296" s="6">
        <f t="shared" si="4"/>
        <v>0</v>
      </c>
    </row>
    <row r="297" spans="4:8" ht="19" x14ac:dyDescent="0.25">
      <c r="D297" s="12">
        <v>14531000</v>
      </c>
      <c r="F297">
        <v>0</v>
      </c>
      <c r="G297">
        <v>0</v>
      </c>
      <c r="H297" s="6">
        <f t="shared" si="4"/>
        <v>0</v>
      </c>
    </row>
    <row r="298" spans="4:8" ht="19" x14ac:dyDescent="0.25">
      <c r="D298" s="12">
        <v>2782300</v>
      </c>
      <c r="F298">
        <v>2782300</v>
      </c>
      <c r="G298">
        <v>2782300</v>
      </c>
      <c r="H298" s="6">
        <f t="shared" si="4"/>
        <v>2782300</v>
      </c>
    </row>
    <row r="299" spans="4:8" ht="19" x14ac:dyDescent="0.25">
      <c r="D299" s="2"/>
      <c r="F299">
        <v>0</v>
      </c>
      <c r="G299">
        <v>0</v>
      </c>
      <c r="H299" s="6">
        <f t="shared" si="4"/>
        <v>0</v>
      </c>
    </row>
    <row r="300" spans="4:8" ht="19" x14ac:dyDescent="0.25">
      <c r="D300" s="12">
        <v>61337139</v>
      </c>
      <c r="F300">
        <v>0</v>
      </c>
      <c r="G300">
        <v>0</v>
      </c>
      <c r="H300" s="6">
        <f t="shared" si="4"/>
        <v>0</v>
      </c>
    </row>
    <row r="301" spans="4:8" ht="19" x14ac:dyDescent="0.25">
      <c r="D301" s="15"/>
      <c r="F301">
        <v>0</v>
      </c>
      <c r="G301">
        <v>0</v>
      </c>
      <c r="H301" s="6">
        <f t="shared" si="4"/>
        <v>0</v>
      </c>
    </row>
    <row r="302" spans="4:8" ht="19" x14ac:dyDescent="0.25">
      <c r="D302" s="3"/>
      <c r="F302">
        <v>0</v>
      </c>
      <c r="G302">
        <v>0</v>
      </c>
      <c r="H302" s="6">
        <f t="shared" si="4"/>
        <v>0</v>
      </c>
    </row>
    <row r="303" spans="4:8" ht="19" x14ac:dyDescent="0.25">
      <c r="D303" s="3"/>
      <c r="F303">
        <v>0</v>
      </c>
      <c r="G303">
        <v>0</v>
      </c>
      <c r="H303" s="6">
        <f t="shared" si="4"/>
        <v>0</v>
      </c>
    </row>
    <row r="304" spans="4:8" ht="19" x14ac:dyDescent="0.25">
      <c r="D304" s="3"/>
      <c r="F304">
        <v>0</v>
      </c>
      <c r="G304">
        <v>0</v>
      </c>
      <c r="H304" s="6">
        <f t="shared" si="4"/>
        <v>0</v>
      </c>
    </row>
    <row r="305" spans="4:8" ht="19" x14ac:dyDescent="0.25">
      <c r="D305" s="3"/>
      <c r="F305">
        <v>0</v>
      </c>
      <c r="G305">
        <v>0</v>
      </c>
      <c r="H305" s="6">
        <f t="shared" si="4"/>
        <v>0</v>
      </c>
    </row>
    <row r="306" spans="4:8" ht="19" x14ac:dyDescent="0.25">
      <c r="D306" s="3"/>
      <c r="F306">
        <v>0</v>
      </c>
      <c r="G306">
        <v>0</v>
      </c>
      <c r="H306" s="6">
        <f t="shared" si="4"/>
        <v>0</v>
      </c>
    </row>
    <row r="307" spans="4:8" ht="19" x14ac:dyDescent="0.25">
      <c r="D307" s="3"/>
      <c r="F307">
        <v>0</v>
      </c>
      <c r="G307">
        <v>0</v>
      </c>
      <c r="H307" s="6">
        <f t="shared" si="4"/>
        <v>0</v>
      </c>
    </row>
    <row r="308" spans="4:8" ht="19" x14ac:dyDescent="0.25">
      <c r="D308" s="12">
        <v>514560</v>
      </c>
      <c r="F308">
        <v>514560</v>
      </c>
      <c r="G308">
        <v>514560</v>
      </c>
      <c r="H308" s="6">
        <f t="shared" si="4"/>
        <v>514560</v>
      </c>
    </row>
    <row r="309" spans="4:8" ht="19" x14ac:dyDescent="0.25">
      <c r="D309" s="12">
        <v>423600</v>
      </c>
      <c r="F309">
        <v>423600</v>
      </c>
      <c r="G309">
        <v>423600</v>
      </c>
      <c r="H309" s="6">
        <f t="shared" si="4"/>
        <v>423600</v>
      </c>
    </row>
    <row r="310" spans="4:8" ht="19" x14ac:dyDescent="0.25">
      <c r="D310" s="2"/>
      <c r="F310">
        <v>0</v>
      </c>
      <c r="G310">
        <v>0</v>
      </c>
      <c r="H310" s="6">
        <f t="shared" si="4"/>
        <v>0</v>
      </c>
    </row>
    <row r="311" spans="4:8" ht="19" x14ac:dyDescent="0.25">
      <c r="D311" s="3"/>
      <c r="F311">
        <v>0</v>
      </c>
      <c r="G311">
        <v>0</v>
      </c>
      <c r="H311" s="6">
        <f t="shared" si="4"/>
        <v>0</v>
      </c>
    </row>
    <row r="312" spans="4:8" ht="19" x14ac:dyDescent="0.25">
      <c r="D312" s="3"/>
      <c r="F312">
        <v>0</v>
      </c>
      <c r="G312">
        <v>0</v>
      </c>
      <c r="H312" s="6">
        <f t="shared" si="4"/>
        <v>0</v>
      </c>
    </row>
    <row r="313" spans="4:8" ht="19" x14ac:dyDescent="0.25">
      <c r="D313" s="15"/>
      <c r="F313">
        <v>0</v>
      </c>
      <c r="G313">
        <v>0</v>
      </c>
      <c r="H313" s="6">
        <f t="shared" si="4"/>
        <v>0</v>
      </c>
    </row>
    <row r="314" spans="4:8" ht="19" x14ac:dyDescent="0.25">
      <c r="D314" s="3"/>
      <c r="F314">
        <v>0</v>
      </c>
      <c r="G314">
        <v>0</v>
      </c>
      <c r="H314" s="6">
        <f t="shared" si="4"/>
        <v>0</v>
      </c>
    </row>
    <row r="315" spans="4:8" ht="19" x14ac:dyDescent="0.25">
      <c r="D315" s="3"/>
      <c r="F315">
        <v>0</v>
      </c>
      <c r="G315">
        <v>0</v>
      </c>
      <c r="H315" s="6">
        <f t="shared" si="4"/>
        <v>0</v>
      </c>
    </row>
    <row r="316" spans="4:8" ht="19" x14ac:dyDescent="0.25">
      <c r="D316" s="3"/>
      <c r="F316">
        <v>0</v>
      </c>
      <c r="G316">
        <v>0</v>
      </c>
      <c r="H316" s="6">
        <f t="shared" si="4"/>
        <v>0</v>
      </c>
    </row>
    <row r="317" spans="4:8" ht="19" x14ac:dyDescent="0.25">
      <c r="D317" s="3"/>
      <c r="F317">
        <v>0</v>
      </c>
      <c r="G317">
        <v>0</v>
      </c>
      <c r="H317" s="6">
        <f t="shared" si="4"/>
        <v>0</v>
      </c>
    </row>
    <row r="318" spans="4:8" ht="19" x14ac:dyDescent="0.25">
      <c r="D318" s="3"/>
      <c r="F318">
        <v>0</v>
      </c>
      <c r="G318">
        <v>0</v>
      </c>
      <c r="H318" s="6">
        <f t="shared" si="4"/>
        <v>0</v>
      </c>
    </row>
    <row r="319" spans="4:8" ht="19" x14ac:dyDescent="0.25">
      <c r="D319" s="3"/>
      <c r="F319">
        <v>0</v>
      </c>
      <c r="G319">
        <v>0</v>
      </c>
      <c r="H319" s="6">
        <f t="shared" si="4"/>
        <v>0</v>
      </c>
    </row>
    <row r="320" spans="4:8" ht="19" x14ac:dyDescent="0.25">
      <c r="D320" s="1"/>
      <c r="F320">
        <v>0</v>
      </c>
      <c r="G320">
        <v>0</v>
      </c>
      <c r="H320" s="6">
        <f t="shared" si="4"/>
        <v>0</v>
      </c>
    </row>
    <row r="321" spans="4:8" ht="19" x14ac:dyDescent="0.25">
      <c r="D321" s="3"/>
      <c r="F321">
        <v>0</v>
      </c>
      <c r="G321">
        <v>0</v>
      </c>
      <c r="H321" s="6">
        <f t="shared" si="4"/>
        <v>0</v>
      </c>
    </row>
    <row r="322" spans="4:8" ht="19" x14ac:dyDescent="0.25">
      <c r="D322" s="3"/>
      <c r="F322">
        <v>0</v>
      </c>
      <c r="G322">
        <v>0</v>
      </c>
      <c r="H322" s="6">
        <f t="shared" si="4"/>
        <v>0</v>
      </c>
    </row>
    <row r="323" spans="4:8" ht="19" x14ac:dyDescent="0.25">
      <c r="D323" s="3"/>
      <c r="F323">
        <v>0</v>
      </c>
      <c r="G323">
        <v>0</v>
      </c>
      <c r="H323" s="6">
        <f t="shared" ref="H323:H382" si="5">A323+C323+E323+G323</f>
        <v>0</v>
      </c>
    </row>
    <row r="324" spans="4:8" ht="19" x14ac:dyDescent="0.25">
      <c r="D324" s="14"/>
      <c r="F324">
        <v>0</v>
      </c>
      <c r="G324">
        <v>0</v>
      </c>
      <c r="H324" s="6">
        <f t="shared" si="5"/>
        <v>0</v>
      </c>
    </row>
    <row r="325" spans="4:8" ht="19" x14ac:dyDescent="0.25">
      <c r="D325" s="3"/>
      <c r="F325">
        <v>0</v>
      </c>
      <c r="G325">
        <v>0</v>
      </c>
      <c r="H325" s="6">
        <f t="shared" si="5"/>
        <v>0</v>
      </c>
    </row>
    <row r="326" spans="4:8" ht="19" x14ac:dyDescent="0.25">
      <c r="D326" s="3"/>
      <c r="F326">
        <v>0</v>
      </c>
      <c r="G326">
        <v>0</v>
      </c>
      <c r="H326" s="6">
        <f t="shared" si="5"/>
        <v>0</v>
      </c>
    </row>
    <row r="327" spans="4:8" ht="19" x14ac:dyDescent="0.25">
      <c r="D327" s="3"/>
      <c r="F327">
        <v>0</v>
      </c>
      <c r="G327">
        <v>0</v>
      </c>
      <c r="H327" s="6">
        <f t="shared" si="5"/>
        <v>0</v>
      </c>
    </row>
    <row r="328" spans="4:8" ht="19" x14ac:dyDescent="0.25">
      <c r="D328" s="3"/>
      <c r="F328">
        <v>0</v>
      </c>
      <c r="G328">
        <v>0</v>
      </c>
      <c r="H328" s="6">
        <f t="shared" si="5"/>
        <v>0</v>
      </c>
    </row>
    <row r="329" spans="4:8" ht="19" x14ac:dyDescent="0.25">
      <c r="D329" s="3"/>
      <c r="F329">
        <v>0</v>
      </c>
      <c r="G329">
        <v>0</v>
      </c>
      <c r="H329" s="6">
        <f t="shared" si="5"/>
        <v>0</v>
      </c>
    </row>
    <row r="330" spans="4:8" ht="19" x14ac:dyDescent="0.25">
      <c r="D330" s="3"/>
      <c r="F330">
        <v>0</v>
      </c>
      <c r="G330">
        <v>0</v>
      </c>
      <c r="H330" s="6">
        <f t="shared" si="5"/>
        <v>0</v>
      </c>
    </row>
    <row r="331" spans="4:8" ht="19" x14ac:dyDescent="0.25">
      <c r="D331" s="3"/>
      <c r="F331">
        <v>0</v>
      </c>
      <c r="G331">
        <v>0</v>
      </c>
      <c r="H331" s="6">
        <f t="shared" si="5"/>
        <v>0</v>
      </c>
    </row>
    <row r="332" spans="4:8" ht="19" x14ac:dyDescent="0.25">
      <c r="D332" s="12"/>
      <c r="F332">
        <v>0</v>
      </c>
      <c r="G332">
        <v>0</v>
      </c>
      <c r="H332" s="6">
        <f t="shared" si="5"/>
        <v>0</v>
      </c>
    </row>
    <row r="333" spans="4:8" ht="19" x14ac:dyDescent="0.25">
      <c r="D333" s="14"/>
      <c r="F333">
        <v>0</v>
      </c>
      <c r="G333">
        <v>0</v>
      </c>
      <c r="H333" s="6">
        <f t="shared" si="5"/>
        <v>0</v>
      </c>
    </row>
    <row r="334" spans="4:8" ht="19" x14ac:dyDescent="0.25">
      <c r="D334" s="14"/>
      <c r="F334">
        <v>0</v>
      </c>
      <c r="G334">
        <v>0</v>
      </c>
      <c r="H334" s="6">
        <f t="shared" si="5"/>
        <v>0</v>
      </c>
    </row>
    <row r="335" spans="4:8" ht="19" x14ac:dyDescent="0.25">
      <c r="D335" s="3"/>
      <c r="F335">
        <v>0</v>
      </c>
      <c r="G335">
        <v>0</v>
      </c>
      <c r="H335" s="6">
        <f t="shared" si="5"/>
        <v>0</v>
      </c>
    </row>
    <row r="336" spans="4:8" ht="19" x14ac:dyDescent="0.25">
      <c r="D336" s="15"/>
      <c r="F336">
        <v>0</v>
      </c>
      <c r="G336">
        <v>0</v>
      </c>
      <c r="H336" s="6">
        <f t="shared" si="5"/>
        <v>0</v>
      </c>
    </row>
    <row r="337" spans="4:8" ht="19" x14ac:dyDescent="0.25">
      <c r="D337" s="12">
        <v>368860</v>
      </c>
      <c r="F337">
        <v>0</v>
      </c>
      <c r="G337">
        <v>0</v>
      </c>
      <c r="H337" s="6">
        <f t="shared" si="5"/>
        <v>0</v>
      </c>
    </row>
    <row r="338" spans="4:8" ht="19" x14ac:dyDescent="0.25">
      <c r="D338" s="14"/>
      <c r="F338">
        <v>0</v>
      </c>
      <c r="G338">
        <v>0</v>
      </c>
      <c r="H338" s="6">
        <f t="shared" si="5"/>
        <v>0</v>
      </c>
    </row>
    <row r="339" spans="4:8" ht="19" x14ac:dyDescent="0.25">
      <c r="D339" s="14"/>
      <c r="F339">
        <v>0</v>
      </c>
      <c r="G339">
        <v>0</v>
      </c>
      <c r="H339" s="6">
        <f t="shared" si="5"/>
        <v>0</v>
      </c>
    </row>
    <row r="340" spans="4:8" ht="19" x14ac:dyDescent="0.25">
      <c r="D340" s="14"/>
      <c r="F340">
        <v>0</v>
      </c>
      <c r="G340">
        <v>0</v>
      </c>
      <c r="H340" s="6">
        <f t="shared" si="5"/>
        <v>0</v>
      </c>
    </row>
    <row r="341" spans="4:8" ht="19" x14ac:dyDescent="0.25">
      <c r="D341" s="14"/>
      <c r="F341">
        <v>0</v>
      </c>
      <c r="G341">
        <v>0</v>
      </c>
      <c r="H341" s="6">
        <f t="shared" si="5"/>
        <v>0</v>
      </c>
    </row>
    <row r="342" spans="4:8" ht="19" x14ac:dyDescent="0.25">
      <c r="D342" s="3"/>
      <c r="F342">
        <v>0</v>
      </c>
      <c r="G342">
        <v>0</v>
      </c>
      <c r="H342" s="6">
        <f t="shared" si="5"/>
        <v>0</v>
      </c>
    </row>
    <row r="343" spans="4:8" ht="19" x14ac:dyDescent="0.25">
      <c r="D343" s="3"/>
      <c r="F343">
        <v>0</v>
      </c>
      <c r="G343">
        <v>0</v>
      </c>
      <c r="H343" s="6">
        <f t="shared" si="5"/>
        <v>0</v>
      </c>
    </row>
    <row r="344" spans="4:8" ht="19" x14ac:dyDescent="0.25">
      <c r="D344" s="3"/>
      <c r="F344">
        <v>0</v>
      </c>
      <c r="G344">
        <v>0</v>
      </c>
      <c r="H344" s="6">
        <f t="shared" si="5"/>
        <v>0</v>
      </c>
    </row>
    <row r="345" spans="4:8" ht="19" x14ac:dyDescent="0.25">
      <c r="D345" s="14"/>
      <c r="F345">
        <v>0</v>
      </c>
      <c r="G345">
        <v>0</v>
      </c>
      <c r="H345" s="6">
        <f t="shared" si="5"/>
        <v>0</v>
      </c>
    </row>
    <row r="346" spans="4:8" ht="19" x14ac:dyDescent="0.25">
      <c r="D346" s="15"/>
      <c r="F346">
        <v>0</v>
      </c>
      <c r="G346">
        <v>0</v>
      </c>
      <c r="H346" s="6">
        <f t="shared" si="5"/>
        <v>0</v>
      </c>
    </row>
    <row r="347" spans="4:8" ht="19" x14ac:dyDescent="0.25">
      <c r="D347" s="3"/>
      <c r="F347">
        <v>0</v>
      </c>
      <c r="G347">
        <v>0</v>
      </c>
      <c r="H347" s="6">
        <f t="shared" si="5"/>
        <v>0</v>
      </c>
    </row>
    <row r="348" spans="4:8" ht="19" x14ac:dyDescent="0.25">
      <c r="D348" s="15"/>
      <c r="F348">
        <v>0</v>
      </c>
      <c r="G348">
        <v>0</v>
      </c>
      <c r="H348" s="6">
        <f t="shared" si="5"/>
        <v>0</v>
      </c>
    </row>
    <row r="349" spans="4:8" ht="19" x14ac:dyDescent="0.25">
      <c r="D349" s="15"/>
      <c r="F349">
        <v>0</v>
      </c>
      <c r="G349">
        <v>0</v>
      </c>
      <c r="H349" s="6">
        <f t="shared" si="5"/>
        <v>0</v>
      </c>
    </row>
    <row r="350" spans="4:8" ht="19" x14ac:dyDescent="0.25">
      <c r="D350" s="14"/>
      <c r="F350">
        <v>0</v>
      </c>
      <c r="G350">
        <v>0</v>
      </c>
      <c r="H350" s="6">
        <f t="shared" si="5"/>
        <v>0</v>
      </c>
    </row>
    <row r="351" spans="4:8" ht="19" x14ac:dyDescent="0.25">
      <c r="D351" s="15"/>
      <c r="F351">
        <v>0</v>
      </c>
      <c r="G351">
        <v>0</v>
      </c>
      <c r="H351" s="6">
        <f t="shared" si="5"/>
        <v>0</v>
      </c>
    </row>
    <row r="352" spans="4:8" ht="19" x14ac:dyDescent="0.25">
      <c r="D352" s="3"/>
      <c r="F352">
        <v>0</v>
      </c>
      <c r="G352">
        <v>0</v>
      </c>
      <c r="H352" s="6">
        <f t="shared" si="5"/>
        <v>0</v>
      </c>
    </row>
    <row r="353" spans="4:8" ht="19" x14ac:dyDescent="0.25">
      <c r="D353" s="3"/>
      <c r="F353">
        <v>0</v>
      </c>
      <c r="G353">
        <v>0</v>
      </c>
      <c r="H353" s="6">
        <f t="shared" si="5"/>
        <v>0</v>
      </c>
    </row>
    <row r="354" spans="4:8" ht="19" x14ac:dyDescent="0.25">
      <c r="D354" s="3"/>
      <c r="F354">
        <v>0</v>
      </c>
      <c r="G354">
        <v>0</v>
      </c>
      <c r="H354" s="6">
        <f t="shared" si="5"/>
        <v>0</v>
      </c>
    </row>
    <row r="355" spans="4:8" ht="19" x14ac:dyDescent="0.25">
      <c r="D355" s="3"/>
      <c r="F355">
        <v>0</v>
      </c>
      <c r="G355">
        <v>0</v>
      </c>
      <c r="H355" s="6">
        <f t="shared" si="5"/>
        <v>0</v>
      </c>
    </row>
    <row r="356" spans="4:8" ht="19" x14ac:dyDescent="0.25">
      <c r="D356" s="3"/>
      <c r="F356">
        <v>0</v>
      </c>
      <c r="G356">
        <v>0</v>
      </c>
      <c r="H356" s="6">
        <f t="shared" si="5"/>
        <v>0</v>
      </c>
    </row>
    <row r="357" spans="4:8" ht="19" x14ac:dyDescent="0.25">
      <c r="D357" s="3"/>
      <c r="F357">
        <v>0</v>
      </c>
      <c r="G357">
        <v>0</v>
      </c>
      <c r="H357" s="6">
        <f t="shared" si="5"/>
        <v>0</v>
      </c>
    </row>
    <row r="358" spans="4:8" ht="19" x14ac:dyDescent="0.25">
      <c r="D358" s="3"/>
      <c r="F358">
        <v>0</v>
      </c>
      <c r="G358">
        <v>0</v>
      </c>
      <c r="H358" s="6">
        <f t="shared" si="5"/>
        <v>0</v>
      </c>
    </row>
    <row r="359" spans="4:8" ht="19" x14ac:dyDescent="0.25">
      <c r="D359" s="3"/>
      <c r="F359">
        <v>0</v>
      </c>
      <c r="G359">
        <v>0</v>
      </c>
      <c r="H359" s="6">
        <f t="shared" si="5"/>
        <v>0</v>
      </c>
    </row>
    <row r="360" spans="4:8" ht="19" x14ac:dyDescent="0.25">
      <c r="D360" s="12">
        <f>393960+404960</f>
        <v>798920</v>
      </c>
      <c r="F360">
        <v>798920</v>
      </c>
      <c r="G360">
        <v>798920</v>
      </c>
      <c r="H360" s="6">
        <f t="shared" si="5"/>
        <v>798920</v>
      </c>
    </row>
    <row r="361" spans="4:8" ht="19" x14ac:dyDescent="0.25">
      <c r="D361" s="3"/>
      <c r="F361">
        <v>0</v>
      </c>
      <c r="G361">
        <v>0</v>
      </c>
      <c r="H361" s="6">
        <f t="shared" si="5"/>
        <v>0</v>
      </c>
    </row>
    <row r="362" spans="4:8" ht="19" x14ac:dyDescent="0.25">
      <c r="D362" s="3"/>
      <c r="F362">
        <v>0</v>
      </c>
      <c r="G362">
        <v>0</v>
      </c>
      <c r="H362" s="6">
        <f t="shared" si="5"/>
        <v>0</v>
      </c>
    </row>
    <row r="363" spans="4:8" ht="19" x14ac:dyDescent="0.25">
      <c r="D363" s="12">
        <v>364560</v>
      </c>
      <c r="F363">
        <v>0</v>
      </c>
      <c r="G363">
        <v>0</v>
      </c>
      <c r="H363" s="6">
        <f t="shared" si="5"/>
        <v>0</v>
      </c>
    </row>
    <row r="364" spans="4:8" ht="19" x14ac:dyDescent="0.25">
      <c r="D364" s="3"/>
      <c r="F364">
        <v>0</v>
      </c>
      <c r="G364">
        <v>0</v>
      </c>
      <c r="H364" s="6">
        <f t="shared" si="5"/>
        <v>0</v>
      </c>
    </row>
    <row r="365" spans="4:8" ht="19" x14ac:dyDescent="0.25">
      <c r="D365" s="3"/>
      <c r="F365">
        <v>0</v>
      </c>
      <c r="G365">
        <v>0</v>
      </c>
      <c r="H365" s="6">
        <f t="shared" si="5"/>
        <v>0</v>
      </c>
    </row>
    <row r="366" spans="4:8" ht="19" x14ac:dyDescent="0.25">
      <c r="D366" s="12">
        <v>981636</v>
      </c>
      <c r="F366">
        <v>981636</v>
      </c>
      <c r="G366">
        <v>981636</v>
      </c>
      <c r="H366" s="6">
        <f t="shared" si="5"/>
        <v>981636</v>
      </c>
    </row>
    <row r="367" spans="4:8" ht="19" x14ac:dyDescent="0.25">
      <c r="D367" s="3"/>
      <c r="F367">
        <v>0</v>
      </c>
      <c r="G367">
        <v>0</v>
      </c>
      <c r="H367" s="6">
        <f t="shared" si="5"/>
        <v>0</v>
      </c>
    </row>
    <row r="368" spans="4:8" ht="19" x14ac:dyDescent="0.25">
      <c r="D368" s="3"/>
      <c r="F368">
        <v>0</v>
      </c>
      <c r="G368">
        <v>0</v>
      </c>
      <c r="H368" s="6">
        <f t="shared" si="5"/>
        <v>0</v>
      </c>
    </row>
    <row r="369" spans="4:8" ht="19" x14ac:dyDescent="0.25">
      <c r="D369" s="3"/>
      <c r="F369">
        <v>0</v>
      </c>
      <c r="G369">
        <v>0</v>
      </c>
      <c r="H369" s="6">
        <f t="shared" si="5"/>
        <v>0</v>
      </c>
    </row>
    <row r="370" spans="4:8" ht="19" x14ac:dyDescent="0.25">
      <c r="D370" s="3"/>
      <c r="F370">
        <v>0</v>
      </c>
      <c r="G370">
        <v>0</v>
      </c>
      <c r="H370" s="6">
        <f t="shared" si="5"/>
        <v>0</v>
      </c>
    </row>
    <row r="371" spans="4:8" ht="19" x14ac:dyDescent="0.25">
      <c r="D371" s="12">
        <v>1009215</v>
      </c>
      <c r="F371">
        <v>1009215</v>
      </c>
      <c r="G371">
        <v>1009215</v>
      </c>
      <c r="H371" s="6">
        <f t="shared" si="5"/>
        <v>1009215</v>
      </c>
    </row>
    <row r="372" spans="4:8" ht="19" x14ac:dyDescent="0.25">
      <c r="D372" s="2"/>
      <c r="F372">
        <v>0</v>
      </c>
      <c r="G372">
        <v>0</v>
      </c>
      <c r="H372" s="6">
        <f t="shared" si="5"/>
        <v>0</v>
      </c>
    </row>
    <row r="373" spans="4:8" ht="19" x14ac:dyDescent="0.25">
      <c r="D373" s="3"/>
      <c r="F373">
        <v>0</v>
      </c>
      <c r="G373">
        <v>0</v>
      </c>
      <c r="H373" s="6">
        <f t="shared" si="5"/>
        <v>0</v>
      </c>
    </row>
    <row r="374" spans="4:8" ht="19" x14ac:dyDescent="0.25">
      <c r="D374" s="3"/>
      <c r="F374">
        <v>0</v>
      </c>
      <c r="G374">
        <v>0</v>
      </c>
      <c r="H374" s="6">
        <f t="shared" si="5"/>
        <v>0</v>
      </c>
    </row>
    <row r="375" spans="4:8" ht="19" x14ac:dyDescent="0.25">
      <c r="D375" s="3"/>
      <c r="F375">
        <v>0</v>
      </c>
      <c r="G375">
        <v>0</v>
      </c>
      <c r="H375" s="6">
        <f t="shared" si="5"/>
        <v>0</v>
      </c>
    </row>
    <row r="376" spans="4:8" ht="19" x14ac:dyDescent="0.25">
      <c r="D376" s="3"/>
      <c r="F376">
        <v>0</v>
      </c>
      <c r="G376">
        <v>0</v>
      </c>
      <c r="H376" s="6">
        <f t="shared" si="5"/>
        <v>0</v>
      </c>
    </row>
    <row r="377" spans="4:8" ht="19" x14ac:dyDescent="0.25">
      <c r="D377" s="12">
        <v>1102340</v>
      </c>
      <c r="F377">
        <v>1102340</v>
      </c>
      <c r="G377">
        <v>1102340</v>
      </c>
      <c r="H377" s="6">
        <f t="shared" si="5"/>
        <v>1102340</v>
      </c>
    </row>
    <row r="378" spans="4:8" ht="19" x14ac:dyDescent="0.25">
      <c r="D378" s="3"/>
      <c r="F378">
        <v>0</v>
      </c>
      <c r="G378">
        <v>0</v>
      </c>
      <c r="H378" s="6">
        <f t="shared" si="5"/>
        <v>0</v>
      </c>
    </row>
    <row r="379" spans="4:8" ht="19" x14ac:dyDescent="0.25">
      <c r="D379" s="3"/>
      <c r="F379">
        <v>0</v>
      </c>
      <c r="G379">
        <v>0</v>
      </c>
      <c r="H379" s="6">
        <f t="shared" si="5"/>
        <v>0</v>
      </c>
    </row>
    <row r="380" spans="4:8" ht="19" x14ac:dyDescent="0.25">
      <c r="D380" s="3"/>
      <c r="F380">
        <v>0</v>
      </c>
      <c r="G380">
        <v>0</v>
      </c>
      <c r="H380" s="6">
        <f t="shared" si="5"/>
        <v>0</v>
      </c>
    </row>
    <row r="381" spans="4:8" ht="19" x14ac:dyDescent="0.25">
      <c r="D381" s="3"/>
      <c r="F381">
        <v>0</v>
      </c>
      <c r="G381">
        <v>0</v>
      </c>
      <c r="H381" s="6">
        <f t="shared" si="5"/>
        <v>0</v>
      </c>
    </row>
    <row r="382" spans="4:8" ht="19" x14ac:dyDescent="0.25">
      <c r="D382" s="12">
        <f>272268+1313250</f>
        <v>1585518</v>
      </c>
      <c r="F382">
        <v>1585518</v>
      </c>
      <c r="G382">
        <v>1585518</v>
      </c>
      <c r="H382" s="6">
        <f t="shared" si="5"/>
        <v>1585518</v>
      </c>
    </row>
    <row r="383" spans="4:8" x14ac:dyDescent="0.25">
      <c r="D383" s="44">
        <f>SUM(D3:D382)</f>
        <v>10131033409</v>
      </c>
      <c r="F383">
        <f>SUM(F3:F382)</f>
        <v>117610399</v>
      </c>
      <c r="H383" s="44">
        <f>SUM(H3:H382)</f>
        <v>117610399</v>
      </c>
    </row>
    <row r="386" spans="6:6" x14ac:dyDescent="0.25">
      <c r="F386" s="44">
        <f>D383-H383</f>
        <v>10013423010</v>
      </c>
    </row>
  </sheetData>
  <customSheetViews>
    <customSheetView guid="{65C3204F-B8A0-4B2F-97B0-9D1D923C01F0}" topLeftCell="A39">
      <selection activeCell="L73" sqref="L73"/>
      <pageMargins left="0.7" right="0.7" top="0.75" bottom="0.75" header="0.3" footer="0.3"/>
      <pageSetup paperSize="9" orientation="portrait" horizontalDpi="4294967293" verticalDpi="0" r:id="rId1"/>
    </customSheetView>
    <customSheetView guid="{437BBC98-0590-4566-B892-C6DA45AB0706}" topLeftCell="A39">
      <selection activeCell="L73" sqref="L73"/>
      <pageMargins left="0.7" right="0.7" top="0.75" bottom="0.75" header="0.3" footer="0.3"/>
      <pageSetup paperSize="9" orientation="portrait" horizontalDpi="4294967293" verticalDpi="0" r:id="rId2"/>
    </customSheetView>
    <customSheetView guid="{A1225764-4EE5-4778-88A4-7F774819ED6E}" topLeftCell="A39">
      <selection activeCell="L73" sqref="L73"/>
      <pageMargins left="0.7" right="0.7" top="0.75" bottom="0.75" header="0.3" footer="0.3"/>
      <pageSetup paperSize="9" orientation="portrait" horizontalDpi="4294967293" verticalDpi="0" r:id="rId3"/>
    </customSheetView>
  </customSheetViews>
  <phoneticPr fontId="3"/>
  <conditionalFormatting sqref="D315:D316 D311 D309 D232:D269 D318:D319 D321:D369 D371:D382 D296:D307 D272:D294">
    <cfRule type="cellIs" dxfId="74" priority="49" operator="greaterThan">
      <formula>0</formula>
    </cfRule>
  </conditionalFormatting>
  <conditionalFormatting sqref="D315:D316 D311 D309 D56 D58 D43:D54 D60:D68 D149:D183 D318:D319 D321:D369 D371:D382 D70:D80 D186:D219 D3:D41 D296:D307 D82:D125 D127:D147 D222:D224 D227:D229 D232:D269 D272:D294">
    <cfRule type="cellIs" dxfId="73" priority="48" operator="greaterThan">
      <formula>0</formula>
    </cfRule>
  </conditionalFormatting>
  <conditionalFormatting sqref="D59">
    <cfRule type="cellIs" dxfId="72" priority="47" operator="greaterThan">
      <formula>0</formula>
    </cfRule>
  </conditionalFormatting>
  <conditionalFormatting sqref="D317">
    <cfRule type="cellIs" dxfId="71" priority="45" operator="greaterThan">
      <formula>0</formula>
    </cfRule>
  </conditionalFormatting>
  <conditionalFormatting sqref="D317">
    <cfRule type="cellIs" dxfId="70" priority="46" operator="greaterThan">
      <formula>0</formula>
    </cfRule>
  </conditionalFormatting>
  <conditionalFormatting sqref="D320:D321">
    <cfRule type="cellIs" dxfId="69" priority="43" operator="greaterThan">
      <formula>0</formula>
    </cfRule>
  </conditionalFormatting>
  <conditionalFormatting sqref="D320:D321">
    <cfRule type="cellIs" dxfId="68" priority="44" operator="greaterThan">
      <formula>0</formula>
    </cfRule>
  </conditionalFormatting>
  <conditionalFormatting sqref="D328:D329">
    <cfRule type="cellIs" dxfId="67" priority="41" operator="greaterThan">
      <formula>0</formula>
    </cfRule>
  </conditionalFormatting>
  <conditionalFormatting sqref="D328:D329">
    <cfRule type="cellIs" dxfId="66" priority="42" operator="greaterThan">
      <formula>0</formula>
    </cfRule>
  </conditionalFormatting>
  <conditionalFormatting sqref="D331:D333">
    <cfRule type="cellIs" dxfId="65" priority="40" operator="greaterThan">
      <formula>0</formula>
    </cfRule>
  </conditionalFormatting>
  <conditionalFormatting sqref="D331:D333">
    <cfRule type="cellIs" dxfId="64" priority="39" operator="greaterThan">
      <formula>0</formula>
    </cfRule>
  </conditionalFormatting>
  <conditionalFormatting sqref="D314">
    <cfRule type="cellIs" dxfId="63" priority="38" operator="greaterThan">
      <formula>0</formula>
    </cfRule>
  </conditionalFormatting>
  <conditionalFormatting sqref="D314">
    <cfRule type="cellIs" dxfId="62" priority="37" operator="greaterThan">
      <formula>0</formula>
    </cfRule>
  </conditionalFormatting>
  <conditionalFormatting sqref="D312">
    <cfRule type="cellIs" dxfId="61" priority="36" operator="greaterThan">
      <formula>0</formula>
    </cfRule>
  </conditionalFormatting>
  <conditionalFormatting sqref="D312">
    <cfRule type="cellIs" dxfId="60" priority="35" operator="greaterThan">
      <formula>0</formula>
    </cfRule>
  </conditionalFormatting>
  <conditionalFormatting sqref="D313">
    <cfRule type="cellIs" dxfId="59" priority="32" operator="greaterThan">
      <formula>0</formula>
    </cfRule>
  </conditionalFormatting>
  <conditionalFormatting sqref="D313">
    <cfRule type="cellIs" dxfId="58" priority="31" operator="greaterThan">
      <formula>0</formula>
    </cfRule>
  </conditionalFormatting>
  <conditionalFormatting sqref="D310">
    <cfRule type="cellIs" dxfId="57" priority="34" operator="greaterThan">
      <formula>0</formula>
    </cfRule>
  </conditionalFormatting>
  <conditionalFormatting sqref="D310">
    <cfRule type="cellIs" dxfId="56" priority="33" operator="greaterThan">
      <formula>0</formula>
    </cfRule>
  </conditionalFormatting>
  <conditionalFormatting sqref="D308">
    <cfRule type="cellIs" dxfId="55" priority="30" operator="greaterThan">
      <formula>0</formula>
    </cfRule>
  </conditionalFormatting>
  <conditionalFormatting sqref="D308">
    <cfRule type="cellIs" dxfId="54" priority="29" operator="greaterThan">
      <formula>0</formula>
    </cfRule>
  </conditionalFormatting>
  <conditionalFormatting sqref="D42:D43">
    <cfRule type="cellIs" dxfId="53" priority="28" operator="greaterThan">
      <formula>0</formula>
    </cfRule>
  </conditionalFormatting>
  <conditionalFormatting sqref="D55">
    <cfRule type="cellIs" dxfId="52" priority="27" operator="greaterThan">
      <formula>0</formula>
    </cfRule>
  </conditionalFormatting>
  <conditionalFormatting sqref="D57">
    <cfRule type="cellIs" dxfId="51" priority="26" operator="greaterThan">
      <formula>0</formula>
    </cfRule>
  </conditionalFormatting>
  <conditionalFormatting sqref="D148">
    <cfRule type="cellIs" dxfId="50" priority="25" operator="greaterThan">
      <formula>0</formula>
    </cfRule>
  </conditionalFormatting>
  <conditionalFormatting sqref="D356">
    <cfRule type="cellIs" dxfId="49" priority="24" operator="greaterThan">
      <formula>0</formula>
    </cfRule>
  </conditionalFormatting>
  <conditionalFormatting sqref="D356">
    <cfRule type="cellIs" dxfId="48" priority="23" operator="greaterThan">
      <formula>0</formula>
    </cfRule>
  </conditionalFormatting>
  <conditionalFormatting sqref="D370:D373">
    <cfRule type="cellIs" dxfId="47" priority="22" operator="greaterThan">
      <formula>0</formula>
    </cfRule>
  </conditionalFormatting>
  <conditionalFormatting sqref="D370:D373">
    <cfRule type="cellIs" dxfId="46" priority="21" operator="greaterThan">
      <formula>0</formula>
    </cfRule>
  </conditionalFormatting>
  <conditionalFormatting sqref="D69">
    <cfRule type="cellIs" dxfId="45" priority="20" operator="greaterThan">
      <formula>0</formula>
    </cfRule>
  </conditionalFormatting>
  <conditionalFormatting sqref="D81">
    <cfRule type="cellIs" dxfId="44" priority="19" operator="greaterThan">
      <formula>0</formula>
    </cfRule>
  </conditionalFormatting>
  <conditionalFormatting sqref="D185">
    <cfRule type="cellIs" dxfId="43" priority="18" operator="greaterThan">
      <formula>0</formula>
    </cfRule>
  </conditionalFormatting>
  <conditionalFormatting sqref="D184">
    <cfRule type="cellIs" dxfId="42" priority="17" operator="greaterThan">
      <formula>0</formula>
    </cfRule>
  </conditionalFormatting>
  <conditionalFormatting sqref="D295">
    <cfRule type="cellIs" dxfId="41" priority="16" operator="greaterThan">
      <formula>0</formula>
    </cfRule>
  </conditionalFormatting>
  <conditionalFormatting sqref="D295">
    <cfRule type="cellIs" dxfId="40" priority="15" operator="greaterThan">
      <formula>0</formula>
    </cfRule>
  </conditionalFormatting>
  <conditionalFormatting sqref="L64:L69 L61 L58:L59 L45:L56 L43 L17:L41 L15 L3:L11">
    <cfRule type="cellIs" dxfId="39" priority="14" operator="greaterThan">
      <formula>0</formula>
    </cfRule>
  </conditionalFormatting>
  <conditionalFormatting sqref="L12">
    <cfRule type="cellIs" dxfId="38" priority="13" operator="greaterThan">
      <formula>0</formula>
    </cfRule>
  </conditionalFormatting>
  <conditionalFormatting sqref="L13">
    <cfRule type="cellIs" dxfId="37" priority="12" operator="greaterThan">
      <formula>0</formula>
    </cfRule>
  </conditionalFormatting>
  <conditionalFormatting sqref="L14">
    <cfRule type="cellIs" dxfId="36" priority="11" operator="greaterThan">
      <formula>0</formula>
    </cfRule>
  </conditionalFormatting>
  <conditionalFormatting sqref="L16">
    <cfRule type="cellIs" dxfId="35" priority="10" operator="greaterThan">
      <formula>0</formula>
    </cfRule>
  </conditionalFormatting>
  <conditionalFormatting sqref="L64:L69 L61 L58:L59 L45:L56">
    <cfRule type="cellIs" dxfId="34" priority="9" operator="greaterThan">
      <formula>0</formula>
    </cfRule>
  </conditionalFormatting>
  <conditionalFormatting sqref="L60">
    <cfRule type="cellIs" dxfId="33" priority="8" operator="greaterThan">
      <formula>0</formula>
    </cfRule>
  </conditionalFormatting>
  <conditionalFormatting sqref="L60">
    <cfRule type="cellIs" dxfId="32" priority="7" operator="greaterThan">
      <formula>0</formula>
    </cfRule>
  </conditionalFormatting>
  <conditionalFormatting sqref="L62">
    <cfRule type="cellIs" dxfId="31" priority="6" operator="greaterThan">
      <formula>0</formula>
    </cfRule>
  </conditionalFormatting>
  <conditionalFormatting sqref="L62">
    <cfRule type="cellIs" dxfId="30" priority="5" operator="greaterThan">
      <formula>0</formula>
    </cfRule>
  </conditionalFormatting>
  <conditionalFormatting sqref="L63">
    <cfRule type="cellIs" dxfId="29" priority="4" operator="greaterThan">
      <formula>0</formula>
    </cfRule>
  </conditionalFormatting>
  <conditionalFormatting sqref="L63">
    <cfRule type="cellIs" dxfId="28" priority="3" operator="greaterThan">
      <formula>0</formula>
    </cfRule>
  </conditionalFormatting>
  <conditionalFormatting sqref="L65">
    <cfRule type="cellIs" dxfId="27" priority="2" operator="greaterThan">
      <formula>0</formula>
    </cfRule>
  </conditionalFormatting>
  <conditionalFormatting sqref="L65">
    <cfRule type="cellIs" dxfId="26" priority="1" operator="greaterThan">
      <formula>0</formula>
    </cfRule>
  </conditionalFormatting>
  <pageMargins left="0.7" right="0.7" top="0.75" bottom="0.75" header="0.3" footer="0.3"/>
  <pageSetup paperSize="9" orientation="portrait" horizontalDpi="4294967293" r:id="rId4"/>
  <legacyDrawing r:id="rId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dimension ref="E7:J74"/>
  <sheetViews>
    <sheetView topLeftCell="A10" workbookViewId="0">
      <selection activeCell="J75" sqref="J75"/>
    </sheetView>
  </sheetViews>
  <sheetFormatPr baseColWidth="12" defaultColWidth="8.83203125" defaultRowHeight="18" x14ac:dyDescent="0.25"/>
  <cols>
    <col min="5" max="5" width="19.1640625" customWidth="1"/>
    <col min="8" max="8" width="21.6640625" customWidth="1"/>
    <col min="10" max="10" width="11.6640625" bestFit="1" customWidth="1"/>
  </cols>
  <sheetData>
    <row r="7" spans="5:8" ht="19" x14ac:dyDescent="0.25">
      <c r="E7" s="12">
        <v>651368</v>
      </c>
      <c r="H7" s="6">
        <v>83090</v>
      </c>
    </row>
    <row r="8" spans="5:8" ht="19" x14ac:dyDescent="0.25">
      <c r="E8" s="12">
        <v>656407</v>
      </c>
      <c r="H8" s="6">
        <v>656407</v>
      </c>
    </row>
    <row r="9" spans="5:8" ht="19" x14ac:dyDescent="0.25">
      <c r="E9" s="12">
        <v>604837</v>
      </c>
      <c r="H9" s="6">
        <v>604837</v>
      </c>
    </row>
    <row r="10" spans="5:8" ht="19" x14ac:dyDescent="0.25">
      <c r="E10" s="12">
        <v>355363</v>
      </c>
      <c r="H10" s="6">
        <v>355363</v>
      </c>
    </row>
    <row r="11" spans="5:8" ht="19" x14ac:dyDescent="0.25">
      <c r="E11" s="12">
        <v>364763</v>
      </c>
      <c r="H11" s="6">
        <v>264763</v>
      </c>
    </row>
    <row r="12" spans="5:8" ht="19" x14ac:dyDescent="0.25">
      <c r="E12" s="12">
        <v>378341</v>
      </c>
      <c r="H12" s="6">
        <v>378341</v>
      </c>
    </row>
    <row r="13" spans="5:8" ht="19" x14ac:dyDescent="0.25">
      <c r="E13" s="12">
        <v>384700</v>
      </c>
      <c r="H13" s="6">
        <v>384700</v>
      </c>
    </row>
    <row r="14" spans="5:8" ht="19" x14ac:dyDescent="0.25">
      <c r="E14" s="12">
        <v>1400525</v>
      </c>
      <c r="H14" s="6">
        <v>1400525</v>
      </c>
    </row>
    <row r="15" spans="5:8" ht="19" x14ac:dyDescent="0.25">
      <c r="E15" s="12">
        <v>584105</v>
      </c>
      <c r="H15" s="6">
        <v>584105</v>
      </c>
    </row>
    <row r="16" spans="5:8" ht="19" x14ac:dyDescent="0.25">
      <c r="E16" s="12">
        <v>633934</v>
      </c>
      <c r="H16" s="6">
        <v>633934</v>
      </c>
    </row>
    <row r="17" spans="5:8" ht="19" x14ac:dyDescent="0.25">
      <c r="E17" s="12">
        <v>316964</v>
      </c>
      <c r="H17" s="6">
        <v>0</v>
      </c>
    </row>
    <row r="18" spans="5:8" ht="19" x14ac:dyDescent="0.25">
      <c r="E18" s="12">
        <v>353562</v>
      </c>
      <c r="H18" s="6">
        <v>0</v>
      </c>
    </row>
    <row r="19" spans="5:8" ht="19" x14ac:dyDescent="0.25">
      <c r="E19" s="12">
        <v>594532</v>
      </c>
      <c r="H19" s="6">
        <v>0</v>
      </c>
    </row>
    <row r="20" spans="5:8" ht="19" x14ac:dyDescent="0.25">
      <c r="E20" s="12">
        <v>573705</v>
      </c>
      <c r="H20" s="6">
        <v>0</v>
      </c>
    </row>
    <row r="21" spans="5:8" ht="19" x14ac:dyDescent="0.25">
      <c r="E21" s="12">
        <v>1600916</v>
      </c>
      <c r="H21" s="6">
        <v>0</v>
      </c>
    </row>
    <row r="22" spans="5:8" ht="19" x14ac:dyDescent="0.25">
      <c r="E22" s="12">
        <v>584105</v>
      </c>
      <c r="H22" s="6">
        <v>0</v>
      </c>
    </row>
    <row r="23" spans="5:8" ht="19" x14ac:dyDescent="0.25">
      <c r="E23" s="12">
        <v>4967828</v>
      </c>
      <c r="H23" s="6">
        <v>0</v>
      </c>
    </row>
    <row r="24" spans="5:8" ht="19" x14ac:dyDescent="0.25">
      <c r="E24" s="12">
        <v>737900</v>
      </c>
      <c r="H24" s="6">
        <v>4940</v>
      </c>
    </row>
    <row r="25" spans="5:8" ht="19" x14ac:dyDescent="0.25">
      <c r="E25" s="8"/>
      <c r="H25" s="6">
        <v>0</v>
      </c>
    </row>
    <row r="26" spans="5:8" ht="19" x14ac:dyDescent="0.25">
      <c r="E26" s="12">
        <v>3538021</v>
      </c>
      <c r="H26" s="6">
        <v>0</v>
      </c>
    </row>
    <row r="27" spans="5:8" ht="19" x14ac:dyDescent="0.25">
      <c r="E27" s="12">
        <v>2336209</v>
      </c>
      <c r="H27" s="6">
        <v>2336209</v>
      </c>
    </row>
    <row r="28" spans="5:8" ht="19" x14ac:dyDescent="0.25">
      <c r="E28" s="12">
        <v>1250966</v>
      </c>
      <c r="H28" s="6">
        <v>1250966</v>
      </c>
    </row>
    <row r="29" spans="5:8" ht="19" x14ac:dyDescent="0.25">
      <c r="E29" s="12">
        <v>26169812</v>
      </c>
      <c r="H29" s="6">
        <v>0</v>
      </c>
    </row>
    <row r="30" spans="5:8" ht="19" x14ac:dyDescent="0.25">
      <c r="E30" s="12">
        <v>3077183</v>
      </c>
      <c r="H30" s="6">
        <v>3077183</v>
      </c>
    </row>
    <row r="31" spans="5:8" ht="19" x14ac:dyDescent="0.25">
      <c r="E31" s="12">
        <v>16517636</v>
      </c>
      <c r="H31" s="6">
        <v>16517636</v>
      </c>
    </row>
    <row r="32" spans="5:8" ht="19" x14ac:dyDescent="0.25">
      <c r="E32" s="12">
        <v>366862</v>
      </c>
      <c r="H32" s="6">
        <v>0</v>
      </c>
    </row>
    <row r="33" spans="5:8" ht="19" x14ac:dyDescent="0.25">
      <c r="E33" s="12">
        <v>535262</v>
      </c>
      <c r="H33" s="6">
        <v>535262</v>
      </c>
    </row>
    <row r="34" spans="5:8" ht="19" x14ac:dyDescent="0.25">
      <c r="E34" s="12">
        <v>1468552</v>
      </c>
      <c r="H34" s="6">
        <v>1468552</v>
      </c>
    </row>
    <row r="35" spans="5:8" ht="19" x14ac:dyDescent="0.25">
      <c r="E35" s="12">
        <v>420245</v>
      </c>
      <c r="H35" s="6">
        <v>0</v>
      </c>
    </row>
    <row r="36" spans="5:8" ht="19" x14ac:dyDescent="0.25">
      <c r="E36" s="12">
        <v>573705</v>
      </c>
      <c r="H36" s="6">
        <v>0</v>
      </c>
    </row>
    <row r="37" spans="5:8" ht="19" x14ac:dyDescent="0.25">
      <c r="E37" s="12">
        <v>1004196</v>
      </c>
      <c r="H37" s="6">
        <v>0</v>
      </c>
    </row>
    <row r="38" spans="5:8" ht="19" x14ac:dyDescent="0.25">
      <c r="E38" s="12">
        <v>361957</v>
      </c>
      <c r="H38" s="6">
        <v>0</v>
      </c>
    </row>
    <row r="39" spans="5:8" ht="19" x14ac:dyDescent="0.25">
      <c r="E39" s="12">
        <v>584105</v>
      </c>
      <c r="H39" s="6">
        <v>0</v>
      </c>
    </row>
    <row r="40" spans="5:8" ht="19" x14ac:dyDescent="0.25">
      <c r="E40" s="12">
        <v>846513</v>
      </c>
      <c r="H40" s="6">
        <v>0</v>
      </c>
    </row>
    <row r="41" spans="5:8" ht="19" x14ac:dyDescent="0.25">
      <c r="E41" s="12">
        <v>584105</v>
      </c>
      <c r="H41" s="6">
        <v>0</v>
      </c>
    </row>
    <row r="42" spans="5:8" ht="19" x14ac:dyDescent="0.25">
      <c r="E42" s="12">
        <v>232100</v>
      </c>
      <c r="H42" s="6">
        <v>0</v>
      </c>
    </row>
    <row r="43" spans="5:8" ht="19" x14ac:dyDescent="0.25">
      <c r="E43" s="2"/>
      <c r="H43" s="6">
        <v>0</v>
      </c>
    </row>
    <row r="44" spans="5:8" ht="19" x14ac:dyDescent="0.25">
      <c r="E44" s="15">
        <v>1407272</v>
      </c>
      <c r="H44" s="6">
        <v>1407272</v>
      </c>
    </row>
    <row r="45" spans="5:8" ht="19" x14ac:dyDescent="0.25">
      <c r="E45" s="15">
        <v>905159</v>
      </c>
      <c r="H45" s="6">
        <v>905159</v>
      </c>
    </row>
    <row r="46" spans="5:8" ht="19" x14ac:dyDescent="0.25">
      <c r="E46" s="15">
        <v>3293871</v>
      </c>
      <c r="H46" s="6">
        <v>3293871</v>
      </c>
    </row>
    <row r="47" spans="5:8" ht="19" x14ac:dyDescent="0.25">
      <c r="E47" s="15">
        <v>8741140</v>
      </c>
      <c r="H47" s="6">
        <v>0</v>
      </c>
    </row>
    <row r="48" spans="5:8" ht="19" x14ac:dyDescent="0.25">
      <c r="E48" s="12">
        <v>1976972</v>
      </c>
      <c r="H48" s="6">
        <v>1976972</v>
      </c>
    </row>
    <row r="49" spans="5:8" ht="19" x14ac:dyDescent="0.25">
      <c r="E49" s="15">
        <v>2939593</v>
      </c>
      <c r="H49" s="6">
        <v>2939593</v>
      </c>
    </row>
    <row r="50" spans="5:8" ht="19" x14ac:dyDescent="0.25">
      <c r="E50" s="15">
        <v>5042008</v>
      </c>
      <c r="H50" s="6">
        <v>0</v>
      </c>
    </row>
    <row r="51" spans="5:8" ht="19" x14ac:dyDescent="0.25">
      <c r="E51" s="15">
        <v>4893041</v>
      </c>
      <c r="H51" s="6">
        <v>0</v>
      </c>
    </row>
    <row r="52" spans="5:8" ht="19" x14ac:dyDescent="0.25">
      <c r="E52" s="15">
        <v>8305142</v>
      </c>
      <c r="H52" s="6">
        <v>0</v>
      </c>
    </row>
    <row r="53" spans="5:8" ht="19" x14ac:dyDescent="0.25">
      <c r="E53" s="12">
        <v>517392</v>
      </c>
      <c r="H53" s="6">
        <v>517392</v>
      </c>
    </row>
    <row r="54" spans="5:8" ht="19" x14ac:dyDescent="0.25">
      <c r="E54" s="12">
        <v>547354</v>
      </c>
      <c r="H54" s="6">
        <v>547354</v>
      </c>
    </row>
    <row r="55" spans="5:8" ht="19" x14ac:dyDescent="0.25">
      <c r="E55" s="12">
        <v>605050</v>
      </c>
      <c r="H55" s="6">
        <v>0</v>
      </c>
    </row>
    <row r="56" spans="5:8" ht="19" x14ac:dyDescent="0.25">
      <c r="E56" s="12">
        <v>3259306</v>
      </c>
      <c r="H56" s="6">
        <v>0</v>
      </c>
    </row>
    <row r="57" spans="5:8" ht="19" x14ac:dyDescent="0.25">
      <c r="E57" s="12">
        <v>7045543</v>
      </c>
      <c r="H57" s="6">
        <v>0</v>
      </c>
    </row>
    <row r="58" spans="5:8" ht="19" x14ac:dyDescent="0.25">
      <c r="E58" s="12">
        <v>11782153</v>
      </c>
      <c r="H58" s="6">
        <v>0</v>
      </c>
    </row>
    <row r="59" spans="5:8" ht="19" x14ac:dyDescent="0.25">
      <c r="E59" s="12">
        <v>389200</v>
      </c>
      <c r="H59" s="6">
        <v>0</v>
      </c>
    </row>
    <row r="60" spans="5:8" ht="19" x14ac:dyDescent="0.25">
      <c r="E60" s="12">
        <v>549100</v>
      </c>
      <c r="H60" s="6">
        <v>549100</v>
      </c>
    </row>
    <row r="61" spans="5:8" ht="19" x14ac:dyDescent="0.25">
      <c r="E61" s="12">
        <v>85400</v>
      </c>
      <c r="H61" s="6">
        <v>0</v>
      </c>
    </row>
    <row r="62" spans="5:8" ht="19" x14ac:dyDescent="0.25">
      <c r="E62" s="12">
        <v>9278551</v>
      </c>
      <c r="H62" s="6">
        <v>9278551</v>
      </c>
    </row>
    <row r="63" spans="5:8" ht="19" x14ac:dyDescent="0.25">
      <c r="E63" s="3"/>
      <c r="H63" s="6">
        <v>0</v>
      </c>
    </row>
    <row r="64" spans="5:8" ht="19" x14ac:dyDescent="0.25">
      <c r="E64" s="3">
        <v>69500</v>
      </c>
      <c r="H64" s="6">
        <v>0</v>
      </c>
    </row>
    <row r="65" spans="5:10" ht="19" x14ac:dyDescent="0.25">
      <c r="E65" s="12">
        <v>61337139</v>
      </c>
      <c r="H65" s="6">
        <v>0</v>
      </c>
    </row>
    <row r="66" spans="5:10" ht="19" x14ac:dyDescent="0.25">
      <c r="E66" s="3"/>
      <c r="H66" s="6">
        <v>0</v>
      </c>
    </row>
    <row r="67" spans="5:10" ht="19" x14ac:dyDescent="0.25">
      <c r="E67" s="3"/>
      <c r="H67" s="6">
        <v>0</v>
      </c>
    </row>
    <row r="68" spans="5:10" ht="19" x14ac:dyDescent="0.25">
      <c r="E68" s="14"/>
      <c r="H68" s="6">
        <v>0</v>
      </c>
    </row>
    <row r="69" spans="5:10" ht="19" x14ac:dyDescent="0.25">
      <c r="E69" s="12"/>
      <c r="H69" s="6">
        <v>0</v>
      </c>
    </row>
    <row r="70" spans="5:10" ht="19" x14ac:dyDescent="0.25">
      <c r="E70" s="12">
        <v>1102340</v>
      </c>
      <c r="H70" s="6">
        <v>1102340</v>
      </c>
    </row>
    <row r="71" spans="5:10" ht="19" x14ac:dyDescent="0.25">
      <c r="E71" s="3"/>
      <c r="H71" s="6">
        <v>0</v>
      </c>
    </row>
    <row r="72" spans="5:10" ht="19" x14ac:dyDescent="0.25">
      <c r="E72" s="3"/>
      <c r="H72" s="6">
        <v>0</v>
      </c>
    </row>
    <row r="73" spans="5:10" ht="19" x14ac:dyDescent="0.25">
      <c r="E73" s="12">
        <v>1585518</v>
      </c>
      <c r="H73" s="6">
        <v>1585518</v>
      </c>
    </row>
    <row r="74" spans="5:10" x14ac:dyDescent="0.25">
      <c r="E74" s="44">
        <f>SUM(E7:E73)</f>
        <v>211269028</v>
      </c>
      <c r="H74" s="44">
        <f>SUM(H7:H73)</f>
        <v>54639935</v>
      </c>
      <c r="J74" s="44">
        <f>E74-H74</f>
        <v>156629093</v>
      </c>
    </row>
  </sheetData>
  <customSheetViews>
    <customSheetView guid="{65C3204F-B8A0-4B2F-97B0-9D1D923C01F0}" topLeftCell="A58">
      <selection activeCell="J75" sqref="J75"/>
      <pageMargins left="0.7" right="0.7" top="0.75" bottom="0.75" header="0.3" footer="0.3"/>
      <pageSetup paperSize="9" orientation="portrait" horizontalDpi="4294967293" verticalDpi="0" r:id="rId1"/>
    </customSheetView>
    <customSheetView guid="{437BBC98-0590-4566-B892-C6DA45AB0706}" topLeftCell="A58">
      <selection activeCell="J75" sqref="J75"/>
      <pageMargins left="0.7" right="0.7" top="0.75" bottom="0.75" header="0.3" footer="0.3"/>
      <pageSetup paperSize="9" orientation="portrait" horizontalDpi="4294967293" verticalDpi="0" r:id="rId2"/>
    </customSheetView>
    <customSheetView guid="{A1225764-4EE5-4778-88A4-7F774819ED6E}" topLeftCell="A58">
      <selection activeCell="J75" sqref="J75"/>
      <pageMargins left="0.7" right="0.7" top="0.75" bottom="0.75" header="0.3" footer="0.3"/>
      <pageSetup paperSize="9" orientation="portrait" horizontalDpi="4294967293" verticalDpi="0" r:id="rId3"/>
    </customSheetView>
  </customSheetViews>
  <phoneticPr fontId="3"/>
  <conditionalFormatting sqref="E68:E73 E55:E66 E52:E53 E42:E50 E34:E40 E28:E32 E7:E26">
    <cfRule type="cellIs" dxfId="25" priority="6" operator="greaterThan">
      <formula>0</formula>
    </cfRule>
  </conditionalFormatting>
  <conditionalFormatting sqref="E27">
    <cfRule type="cellIs" dxfId="24" priority="5" operator="greaterThan">
      <formula>0</formula>
    </cfRule>
  </conditionalFormatting>
  <conditionalFormatting sqref="E41">
    <cfRule type="cellIs" dxfId="23" priority="4" operator="greaterThan">
      <formula>0</formula>
    </cfRule>
  </conditionalFormatting>
  <conditionalFormatting sqref="E68:E73 E55:E66">
    <cfRule type="cellIs" dxfId="22" priority="3" operator="greaterThan">
      <formula>0</formula>
    </cfRule>
  </conditionalFormatting>
  <conditionalFormatting sqref="E67">
    <cfRule type="cellIs" dxfId="21" priority="2" operator="greaterThan">
      <formula>0</formula>
    </cfRule>
  </conditionalFormatting>
  <conditionalFormatting sqref="E67">
    <cfRule type="cellIs" dxfId="20" priority="1" operator="greaterThan">
      <formula>0</formula>
    </cfRule>
  </conditionalFormatting>
  <pageMargins left="0.7" right="0.7" top="0.75" bottom="0.75" header="0.3" footer="0.3"/>
  <pageSetup paperSize="9" orientation="portrait" horizontalDpi="4294967293" r:id="rId4"/>
  <legacyDrawing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filterMode="1" enableFormatConditionsCalculation="0">
    <pageSetUpPr fitToPage="1"/>
  </sheetPr>
  <dimension ref="A1:J51"/>
  <sheetViews>
    <sheetView workbookViewId="0">
      <selection activeCell="N5" sqref="N1:P1048576"/>
    </sheetView>
  </sheetViews>
  <sheetFormatPr baseColWidth="12" defaultColWidth="8.83203125" defaultRowHeight="18" x14ac:dyDescent="0.25"/>
  <cols>
    <col min="1" max="1" width="47.6640625" customWidth="1"/>
    <col min="3" max="3" width="14.1640625" customWidth="1"/>
    <col min="4" max="4" width="14.33203125" customWidth="1"/>
    <col min="5" max="5" width="14.5" customWidth="1"/>
    <col min="6" max="6" width="17.83203125" customWidth="1"/>
    <col min="7" max="7" width="15.1640625" customWidth="1"/>
    <col min="8" max="8" width="7.5" customWidth="1"/>
    <col min="10" max="10" width="23.83203125" customWidth="1"/>
  </cols>
  <sheetData>
    <row r="1" spans="1:7" x14ac:dyDescent="0.25">
      <c r="B1" t="s">
        <v>2357</v>
      </c>
    </row>
    <row r="2" spans="1:7" ht="37.5" customHeight="1" x14ac:dyDescent="0.25">
      <c r="B2" t="s">
        <v>138</v>
      </c>
      <c r="C2" s="42" t="s">
        <v>2356</v>
      </c>
      <c r="D2" t="s">
        <v>2354</v>
      </c>
      <c r="E2" t="s">
        <v>2355</v>
      </c>
      <c r="F2" t="s">
        <v>2359</v>
      </c>
      <c r="G2" t="s">
        <v>2361</v>
      </c>
    </row>
    <row r="3" spans="1:7" ht="19" hidden="1" x14ac:dyDescent="0.25">
      <c r="A3" s="4" t="s">
        <v>1173</v>
      </c>
      <c r="B3" s="10">
        <v>2</v>
      </c>
      <c r="C3" s="19">
        <v>302418.5</v>
      </c>
      <c r="D3" s="12">
        <v>604837</v>
      </c>
      <c r="E3" s="6">
        <v>604837</v>
      </c>
      <c r="F3" s="13">
        <v>0</v>
      </c>
      <c r="G3" s="5" t="s">
        <v>2360</v>
      </c>
    </row>
    <row r="4" spans="1:7" ht="19" hidden="1" x14ac:dyDescent="0.25">
      <c r="A4" s="4" t="s">
        <v>1811</v>
      </c>
      <c r="B4" s="10">
        <v>1</v>
      </c>
      <c r="C4" s="19">
        <v>364763</v>
      </c>
      <c r="D4" s="12">
        <v>364763</v>
      </c>
      <c r="E4" s="6">
        <v>264763</v>
      </c>
      <c r="F4" s="13">
        <v>100000</v>
      </c>
      <c r="G4" s="5" t="s">
        <v>145</v>
      </c>
    </row>
    <row r="5" spans="1:7" ht="19" x14ac:dyDescent="0.25">
      <c r="A5" s="4" t="s">
        <v>1957</v>
      </c>
      <c r="B5" s="10">
        <v>3</v>
      </c>
      <c r="C5" s="19">
        <v>466841.66666666669</v>
      </c>
      <c r="D5" s="12">
        <v>1400525</v>
      </c>
      <c r="E5" s="6">
        <v>1400525</v>
      </c>
      <c r="F5" s="13">
        <v>0</v>
      </c>
      <c r="G5" s="5">
        <v>43516</v>
      </c>
    </row>
    <row r="6" spans="1:7" ht="19" hidden="1" x14ac:dyDescent="0.25">
      <c r="A6" s="4" t="s">
        <v>1657</v>
      </c>
      <c r="B6" s="10">
        <v>1</v>
      </c>
      <c r="C6" s="19">
        <v>584105</v>
      </c>
      <c r="D6" s="12">
        <v>584105</v>
      </c>
      <c r="E6" s="6">
        <v>584105</v>
      </c>
      <c r="F6" s="13">
        <v>0</v>
      </c>
      <c r="G6" s="5" t="s">
        <v>2360</v>
      </c>
    </row>
    <row r="7" spans="1:7" ht="19" hidden="1" x14ac:dyDescent="0.25">
      <c r="A7" s="4" t="s">
        <v>1440</v>
      </c>
      <c r="B7" s="10">
        <v>1</v>
      </c>
      <c r="C7" s="19">
        <v>584105</v>
      </c>
      <c r="D7" s="12">
        <v>584105</v>
      </c>
      <c r="E7" s="6">
        <v>0</v>
      </c>
      <c r="F7" s="13">
        <v>584105</v>
      </c>
      <c r="G7" s="5" t="s">
        <v>146</v>
      </c>
    </row>
    <row r="8" spans="1:7" ht="19" x14ac:dyDescent="0.25">
      <c r="A8" s="4" t="s">
        <v>1275</v>
      </c>
      <c r="B8" s="10">
        <v>11</v>
      </c>
      <c r="C8" s="19">
        <v>451620.72727272729</v>
      </c>
      <c r="D8" s="12">
        <v>4967828</v>
      </c>
      <c r="E8" s="6">
        <v>0</v>
      </c>
      <c r="F8" s="13">
        <v>4967828</v>
      </c>
      <c r="G8" s="5">
        <v>43521</v>
      </c>
    </row>
    <row r="9" spans="1:7" ht="19" hidden="1" x14ac:dyDescent="0.25">
      <c r="A9" s="4" t="s">
        <v>1484</v>
      </c>
      <c r="B9" s="10">
        <v>2</v>
      </c>
      <c r="C9" s="19">
        <v>368950</v>
      </c>
      <c r="D9" s="12">
        <v>737900</v>
      </c>
      <c r="E9" s="6">
        <v>4940</v>
      </c>
      <c r="F9" s="13">
        <v>732960</v>
      </c>
      <c r="G9" s="5" t="s">
        <v>146</v>
      </c>
    </row>
    <row r="10" spans="1:7" ht="19" hidden="1" x14ac:dyDescent="0.25">
      <c r="A10" s="4" t="s">
        <v>1383</v>
      </c>
      <c r="B10" s="10">
        <v>7</v>
      </c>
      <c r="C10" s="19">
        <v>505431.57142857142</v>
      </c>
      <c r="D10" s="12">
        <v>3538021</v>
      </c>
      <c r="E10" s="6">
        <v>0</v>
      </c>
      <c r="F10" s="13">
        <v>3538021</v>
      </c>
      <c r="G10" s="5" t="s">
        <v>145</v>
      </c>
    </row>
    <row r="11" spans="1:7" ht="19" hidden="1" x14ac:dyDescent="0.25">
      <c r="A11" s="4" t="s">
        <v>1123</v>
      </c>
      <c r="B11" s="10">
        <v>3</v>
      </c>
      <c r="C11" s="19">
        <v>778736.33333333337</v>
      </c>
      <c r="D11" s="12">
        <v>2336209</v>
      </c>
      <c r="E11" s="6">
        <v>2336209</v>
      </c>
      <c r="F11" s="13">
        <v>0</v>
      </c>
      <c r="G11" s="5" t="s">
        <v>2360</v>
      </c>
    </row>
    <row r="12" spans="1:7" ht="19" hidden="1" x14ac:dyDescent="0.25">
      <c r="A12" s="4" t="s">
        <v>1284</v>
      </c>
      <c r="B12" s="10">
        <v>21</v>
      </c>
      <c r="C12" s="19">
        <v>1246181.5238095238</v>
      </c>
      <c r="D12" s="12">
        <v>26169812</v>
      </c>
      <c r="E12" s="6">
        <v>0</v>
      </c>
      <c r="F12" s="13">
        <v>26169812</v>
      </c>
      <c r="G12" s="5" t="s">
        <v>145</v>
      </c>
    </row>
    <row r="13" spans="1:7" ht="19" hidden="1" x14ac:dyDescent="0.25">
      <c r="A13" s="4" t="s">
        <v>1367</v>
      </c>
      <c r="B13" s="10">
        <v>4</v>
      </c>
      <c r="C13" s="19">
        <v>769295.75</v>
      </c>
      <c r="D13" s="12">
        <v>3077183</v>
      </c>
      <c r="E13" s="6">
        <v>3077183</v>
      </c>
      <c r="F13" s="13">
        <v>0</v>
      </c>
      <c r="G13" s="5" t="s">
        <v>2360</v>
      </c>
    </row>
    <row r="14" spans="1:7" ht="19" hidden="1" x14ac:dyDescent="0.25">
      <c r="A14" s="4" t="s">
        <v>1322</v>
      </c>
      <c r="B14" s="10">
        <v>1</v>
      </c>
      <c r="C14" s="19">
        <v>535262</v>
      </c>
      <c r="D14" s="12">
        <v>535262</v>
      </c>
      <c r="E14" s="6">
        <v>535262</v>
      </c>
      <c r="F14" s="13">
        <v>0</v>
      </c>
      <c r="G14" s="5" t="s">
        <v>2360</v>
      </c>
    </row>
    <row r="15" spans="1:7" ht="19" hidden="1" x14ac:dyDescent="0.25">
      <c r="A15" s="4" t="s">
        <v>1326</v>
      </c>
      <c r="B15" s="10">
        <v>2</v>
      </c>
      <c r="C15" s="19">
        <v>734276</v>
      </c>
      <c r="D15" s="12">
        <v>1468552</v>
      </c>
      <c r="E15" s="6">
        <v>1468552</v>
      </c>
      <c r="F15" s="13">
        <v>0</v>
      </c>
      <c r="G15" s="5" t="s">
        <v>2360</v>
      </c>
    </row>
    <row r="16" spans="1:7" ht="19" hidden="1" x14ac:dyDescent="0.25">
      <c r="A16" s="4" t="s">
        <v>1399</v>
      </c>
      <c r="B16" s="10">
        <v>4</v>
      </c>
      <c r="C16" s="19">
        <v>251049</v>
      </c>
      <c r="D16" s="12">
        <v>1004196</v>
      </c>
      <c r="E16" s="6">
        <v>0</v>
      </c>
      <c r="F16" s="13">
        <v>1004196</v>
      </c>
      <c r="G16" s="5" t="s">
        <v>145</v>
      </c>
    </row>
    <row r="17" spans="1:7" ht="19" hidden="1" x14ac:dyDescent="0.25">
      <c r="A17" s="4" t="s">
        <v>1425</v>
      </c>
      <c r="B17" s="10">
        <v>1</v>
      </c>
      <c r="C17" s="19">
        <v>361957</v>
      </c>
      <c r="D17" s="12">
        <v>361957</v>
      </c>
      <c r="E17" s="6">
        <v>0</v>
      </c>
      <c r="F17" s="13">
        <v>361957</v>
      </c>
      <c r="G17" s="5" t="s">
        <v>146</v>
      </c>
    </row>
    <row r="18" spans="1:7" ht="19" x14ac:dyDescent="0.25">
      <c r="A18" s="4" t="s">
        <v>1672</v>
      </c>
      <c r="B18" s="10">
        <v>1</v>
      </c>
      <c r="C18" s="19">
        <v>584105</v>
      </c>
      <c r="D18" s="12">
        <v>584105</v>
      </c>
      <c r="E18" s="6">
        <v>0</v>
      </c>
      <c r="F18" s="13">
        <v>584105</v>
      </c>
      <c r="G18" s="5">
        <v>43525</v>
      </c>
    </row>
    <row r="19" spans="1:7" ht="19" x14ac:dyDescent="0.25">
      <c r="A19" s="4" t="s">
        <v>1673</v>
      </c>
      <c r="B19" s="10">
        <v>1</v>
      </c>
      <c r="C19" s="19">
        <v>846513</v>
      </c>
      <c r="D19" s="12">
        <v>846513</v>
      </c>
      <c r="E19" s="6">
        <v>0</v>
      </c>
      <c r="F19" s="13">
        <v>846513</v>
      </c>
      <c r="G19" s="5">
        <v>43525</v>
      </c>
    </row>
    <row r="20" spans="1:7" ht="19" x14ac:dyDescent="0.25">
      <c r="A20" s="4" t="s">
        <v>1612</v>
      </c>
      <c r="B20" s="10">
        <v>1</v>
      </c>
      <c r="C20" s="19">
        <v>584105</v>
      </c>
      <c r="D20" s="12">
        <v>584105</v>
      </c>
      <c r="E20" s="6">
        <v>0</v>
      </c>
      <c r="F20" s="13">
        <v>584105</v>
      </c>
      <c r="G20" s="5">
        <v>43525</v>
      </c>
    </row>
    <row r="21" spans="1:7" ht="19" hidden="1" x14ac:dyDescent="0.25">
      <c r="A21" s="4" t="s">
        <v>1807</v>
      </c>
      <c r="B21" s="10">
        <v>2</v>
      </c>
      <c r="C21" s="19">
        <v>703636</v>
      </c>
      <c r="D21" s="15">
        <v>1407272</v>
      </c>
      <c r="E21" s="6">
        <v>1407272</v>
      </c>
      <c r="F21" s="16">
        <v>0</v>
      </c>
      <c r="G21" s="5" t="s">
        <v>2360</v>
      </c>
    </row>
    <row r="22" spans="1:7" ht="19" hidden="1" x14ac:dyDescent="0.25">
      <c r="A22" s="4" t="s">
        <v>1805</v>
      </c>
      <c r="B22" s="10">
        <v>2</v>
      </c>
      <c r="C22" s="19">
        <v>452579.5</v>
      </c>
      <c r="D22" s="15">
        <v>905159</v>
      </c>
      <c r="E22" s="6">
        <v>905159</v>
      </c>
      <c r="F22" s="16">
        <v>0</v>
      </c>
      <c r="G22" s="5" t="s">
        <v>2360</v>
      </c>
    </row>
    <row r="23" spans="1:7" ht="19" hidden="1" x14ac:dyDescent="0.25">
      <c r="A23" s="4" t="s">
        <v>983</v>
      </c>
      <c r="B23" s="10">
        <v>6</v>
      </c>
      <c r="C23" s="19">
        <v>548978.5</v>
      </c>
      <c r="D23" s="15">
        <v>3293871</v>
      </c>
      <c r="E23" s="6">
        <v>3293871</v>
      </c>
      <c r="F23" s="16">
        <v>0</v>
      </c>
      <c r="G23" s="5" t="s">
        <v>2360</v>
      </c>
    </row>
    <row r="24" spans="1:7" ht="19" hidden="1" x14ac:dyDescent="0.25">
      <c r="A24" s="4" t="s">
        <v>1787</v>
      </c>
      <c r="B24" s="10">
        <v>6</v>
      </c>
      <c r="C24" s="19">
        <v>1456856.6666666667</v>
      </c>
      <c r="D24" s="15">
        <v>8741140</v>
      </c>
      <c r="E24" s="6">
        <v>0</v>
      </c>
      <c r="F24" s="16">
        <v>8741140</v>
      </c>
      <c r="G24" s="2" t="s">
        <v>145</v>
      </c>
    </row>
    <row r="25" spans="1:7" ht="19" hidden="1" x14ac:dyDescent="0.25">
      <c r="A25" s="4" t="s">
        <v>1786</v>
      </c>
      <c r="B25" s="10">
        <v>3</v>
      </c>
      <c r="C25" s="19">
        <v>979864.33333333337</v>
      </c>
      <c r="D25" s="15">
        <v>2939593</v>
      </c>
      <c r="E25" s="6">
        <v>2939593</v>
      </c>
      <c r="F25" s="16">
        <v>0</v>
      </c>
      <c r="G25" s="5" t="s">
        <v>2360</v>
      </c>
    </row>
    <row r="26" spans="1:7" ht="19" hidden="1" x14ac:dyDescent="0.25">
      <c r="A26" s="4" t="s">
        <v>1794</v>
      </c>
      <c r="B26" s="10">
        <v>3</v>
      </c>
      <c r="C26" s="19">
        <v>1680669.3333333333</v>
      </c>
      <c r="D26" s="15">
        <v>5042008</v>
      </c>
      <c r="E26" s="6">
        <v>0</v>
      </c>
      <c r="F26" s="16">
        <v>5042008</v>
      </c>
      <c r="G26" s="2" t="s">
        <v>145</v>
      </c>
    </row>
    <row r="27" spans="1:7" ht="19" hidden="1" x14ac:dyDescent="0.25">
      <c r="A27" s="4" t="s">
        <v>1792</v>
      </c>
      <c r="B27" s="10">
        <v>2</v>
      </c>
      <c r="C27" s="19">
        <v>2446520.5</v>
      </c>
      <c r="D27" s="15">
        <v>4893041</v>
      </c>
      <c r="E27" s="6">
        <v>0</v>
      </c>
      <c r="F27" s="16">
        <v>4893041</v>
      </c>
      <c r="G27" s="2" t="s">
        <v>145</v>
      </c>
    </row>
    <row r="28" spans="1:7" ht="19" hidden="1" x14ac:dyDescent="0.25">
      <c r="A28" s="4" t="s">
        <v>1801</v>
      </c>
      <c r="B28" s="10">
        <v>5</v>
      </c>
      <c r="C28" s="19">
        <v>1661028.4</v>
      </c>
      <c r="D28" s="15">
        <v>8305142</v>
      </c>
      <c r="E28" s="6">
        <v>0</v>
      </c>
      <c r="F28" s="16">
        <v>8305142</v>
      </c>
      <c r="G28" s="2" t="s">
        <v>145</v>
      </c>
    </row>
    <row r="29" spans="1:7" ht="19" x14ac:dyDescent="0.25">
      <c r="A29" s="4" t="s">
        <v>1238</v>
      </c>
      <c r="B29" s="10">
        <v>2</v>
      </c>
      <c r="C29" s="19">
        <v>1629653</v>
      </c>
      <c r="D29" s="12">
        <v>3259306</v>
      </c>
      <c r="E29" s="6">
        <v>0</v>
      </c>
      <c r="F29" s="13">
        <v>3259306</v>
      </c>
      <c r="G29" s="5">
        <v>43521</v>
      </c>
    </row>
    <row r="30" spans="1:7" ht="19" x14ac:dyDescent="0.25">
      <c r="A30" s="4" t="s">
        <v>1243</v>
      </c>
      <c r="B30" s="10">
        <v>2</v>
      </c>
      <c r="C30" s="19">
        <v>5891076.5</v>
      </c>
      <c r="D30" s="12">
        <v>11782153</v>
      </c>
      <c r="E30" s="6">
        <v>0</v>
      </c>
      <c r="F30" s="13">
        <v>11782153</v>
      </c>
      <c r="G30" s="5">
        <v>43516</v>
      </c>
    </row>
    <row r="31" spans="1:7" ht="19" x14ac:dyDescent="0.25">
      <c r="A31" s="4" t="s">
        <v>1912</v>
      </c>
      <c r="B31" s="10">
        <v>1</v>
      </c>
      <c r="C31" s="19">
        <v>549100</v>
      </c>
      <c r="D31" s="12">
        <v>549100</v>
      </c>
      <c r="E31" s="6">
        <v>549100</v>
      </c>
      <c r="F31" s="13">
        <v>0</v>
      </c>
      <c r="G31" s="5">
        <v>43553</v>
      </c>
    </row>
    <row r="32" spans="1:7" ht="19" hidden="1" x14ac:dyDescent="0.25">
      <c r="A32" s="4" t="s">
        <v>1912</v>
      </c>
      <c r="B32" s="10">
        <v>1</v>
      </c>
      <c r="C32" s="19">
        <v>85400</v>
      </c>
      <c r="D32" s="12">
        <v>85400</v>
      </c>
      <c r="E32" s="6">
        <v>0</v>
      </c>
      <c r="F32" s="13">
        <v>85400</v>
      </c>
      <c r="G32" s="5" t="s">
        <v>145</v>
      </c>
    </row>
    <row r="33" spans="1:10" ht="19" hidden="1" x14ac:dyDescent="0.25">
      <c r="A33" s="4" t="s">
        <v>1273</v>
      </c>
      <c r="B33" s="10">
        <v>7</v>
      </c>
      <c r="C33" s="19">
        <v>1325507.2857142857</v>
      </c>
      <c r="D33" s="12">
        <v>9278551</v>
      </c>
      <c r="E33" s="6">
        <v>9278551</v>
      </c>
      <c r="F33" s="13">
        <v>0</v>
      </c>
      <c r="G33" s="5" t="s">
        <v>2360</v>
      </c>
    </row>
    <row r="34" spans="1:10" ht="19" x14ac:dyDescent="0.25">
      <c r="A34" s="4" t="s">
        <v>1418</v>
      </c>
      <c r="B34" s="10">
        <v>56</v>
      </c>
      <c r="C34" s="19">
        <v>1095306.0535714286</v>
      </c>
      <c r="D34" s="12">
        <v>61337139</v>
      </c>
      <c r="E34" s="6">
        <v>0</v>
      </c>
      <c r="F34" s="13">
        <v>61337139</v>
      </c>
      <c r="G34" s="5">
        <v>43523</v>
      </c>
    </row>
    <row r="35" spans="1:10" ht="19" x14ac:dyDescent="0.25">
      <c r="A35" s="11" t="s">
        <v>2173</v>
      </c>
      <c r="B35" s="10">
        <v>38</v>
      </c>
      <c r="C35" s="19">
        <v>298850.5263157895</v>
      </c>
      <c r="D35" s="12">
        <v>11356320</v>
      </c>
      <c r="E35" s="6">
        <v>0</v>
      </c>
      <c r="F35" s="13">
        <v>11356320</v>
      </c>
      <c r="G35" s="9"/>
    </row>
    <row r="36" spans="1:10" ht="19" hidden="1" x14ac:dyDescent="0.25">
      <c r="A36" s="7" t="s">
        <v>2004</v>
      </c>
      <c r="B36" s="10">
        <v>3</v>
      </c>
      <c r="C36" s="19">
        <v>528506</v>
      </c>
      <c r="D36" s="12">
        <v>1585518</v>
      </c>
      <c r="E36" s="6">
        <v>1585518</v>
      </c>
      <c r="F36" s="13">
        <v>0</v>
      </c>
      <c r="G36" s="5" t="s">
        <v>2360</v>
      </c>
    </row>
    <row r="37" spans="1:10" x14ac:dyDescent="0.25">
      <c r="A37" s="45"/>
      <c r="B37" s="45"/>
      <c r="C37" s="45" t="s">
        <v>2308</v>
      </c>
      <c r="D37" s="46">
        <f>G51</f>
        <v>96667094</v>
      </c>
      <c r="E37" s="47">
        <f>E5+E31</f>
        <v>1949625</v>
      </c>
      <c r="F37" s="46">
        <v>94717469</v>
      </c>
      <c r="G37" s="45"/>
    </row>
    <row r="38" spans="1:10" x14ac:dyDescent="0.25">
      <c r="A38" s="45"/>
      <c r="B38" s="45"/>
      <c r="C38" s="45" t="s">
        <v>2358</v>
      </c>
      <c r="D38" s="46">
        <f>D37-E37</f>
        <v>94717469</v>
      </c>
      <c r="E38" s="45"/>
      <c r="F38" s="45"/>
      <c r="G38" s="45"/>
    </row>
    <row r="41" spans="1:10" ht="19" x14ac:dyDescent="0.25">
      <c r="G41" s="12">
        <v>1400525</v>
      </c>
      <c r="J41" s="13">
        <v>0</v>
      </c>
    </row>
    <row r="42" spans="1:10" ht="19" x14ac:dyDescent="0.25">
      <c r="G42" s="12">
        <v>4967828</v>
      </c>
      <c r="J42" s="13">
        <v>4967828</v>
      </c>
    </row>
    <row r="43" spans="1:10" ht="19" x14ac:dyDescent="0.25">
      <c r="G43" s="12">
        <v>584105</v>
      </c>
      <c r="J43" s="13">
        <v>584105</v>
      </c>
    </row>
    <row r="44" spans="1:10" ht="19" x14ac:dyDescent="0.25">
      <c r="G44" s="12">
        <v>846513</v>
      </c>
      <c r="J44" s="13">
        <v>846513</v>
      </c>
    </row>
    <row r="45" spans="1:10" ht="19" x14ac:dyDescent="0.25">
      <c r="G45" s="12">
        <v>584105</v>
      </c>
      <c r="J45" s="13">
        <v>584105</v>
      </c>
    </row>
    <row r="46" spans="1:10" ht="19" x14ac:dyDescent="0.25">
      <c r="G46" s="12">
        <v>3259306</v>
      </c>
      <c r="J46" s="13">
        <v>3259306</v>
      </c>
    </row>
    <row r="47" spans="1:10" ht="19" x14ac:dyDescent="0.25">
      <c r="G47" s="12">
        <v>11782153</v>
      </c>
      <c r="J47" s="13">
        <v>11782153</v>
      </c>
    </row>
    <row r="48" spans="1:10" ht="19" x14ac:dyDescent="0.25">
      <c r="G48" s="12">
        <v>549100</v>
      </c>
      <c r="J48" s="13">
        <v>0</v>
      </c>
    </row>
    <row r="49" spans="7:10" ht="19" x14ac:dyDescent="0.25">
      <c r="G49" s="12">
        <v>61337139</v>
      </c>
      <c r="J49" s="13">
        <v>61337139</v>
      </c>
    </row>
    <row r="50" spans="7:10" ht="19" x14ac:dyDescent="0.25">
      <c r="G50" s="12">
        <v>11356320</v>
      </c>
      <c r="J50" s="13">
        <v>11356320</v>
      </c>
    </row>
    <row r="51" spans="7:10" x14ac:dyDescent="0.25">
      <c r="G51" s="44">
        <f>SUM(G41:G50)</f>
        <v>96667094</v>
      </c>
      <c r="J51" s="44">
        <f>SUM(J42:J50)</f>
        <v>94717469</v>
      </c>
    </row>
  </sheetData>
  <autoFilter ref="A2:G38">
    <filterColumn colId="6">
      <filters blank="1">
        <dateGroupItem year="2019" dateTimeGrouping="year"/>
      </filters>
    </filterColumn>
  </autoFilter>
  <customSheetViews>
    <customSheetView guid="{65C3204F-B8A0-4B2F-97B0-9D1D923C01F0}" fitToPage="1" filter="1" showAutoFilter="1" topLeftCell="B1">
      <selection activeCell="N5" sqref="N1:P1048576"/>
      <pageMargins left="0.7" right="0.7" top="0.75" bottom="0.75" header="0.3" footer="0.3"/>
      <pageSetup paperSize="9" scale="69" fitToHeight="0" orientation="landscape" horizontalDpi="4294967293" verticalDpi="0" r:id="rId1"/>
      <autoFilter ref="A2:G38">
        <filterColumn colId="6">
          <filters blank="1">
            <dateGroupItem year="2019" dateTimeGrouping="year"/>
          </filters>
        </filterColumn>
      </autoFilter>
    </customSheetView>
    <customSheetView guid="{437BBC98-0590-4566-B892-C6DA45AB0706}" fitToPage="1" filter="1" showAutoFilter="1" topLeftCell="B1">
      <selection activeCell="N5" sqref="N1:P1048576"/>
      <pageMargins left="0.7" right="0.7" top="0.75" bottom="0.75" header="0.3" footer="0.3"/>
      <pageSetup paperSize="9" scale="69" fitToHeight="0" orientation="landscape" horizontalDpi="4294967293" verticalDpi="0" r:id="rId2"/>
      <autoFilter ref="A2:G38">
        <filterColumn colId="6">
          <filters blank="1">
            <dateGroupItem year="2019" dateTimeGrouping="year"/>
          </filters>
        </filterColumn>
      </autoFilter>
    </customSheetView>
    <customSheetView guid="{A1225764-4EE5-4778-88A4-7F774819ED6E}" fitToPage="1" filter="1" showAutoFilter="1" topLeftCell="B1">
      <selection activeCell="N5" sqref="N1:P1048576"/>
      <pageMargins left="0.7" right="0.7" top="0.75" bottom="0.75" header="0.3" footer="0.3"/>
      <pageSetup paperSize="9" scale="69" fitToHeight="0" orientation="landscape" horizontalDpi="4294967293" verticalDpi="0" r:id="rId3"/>
      <autoFilter ref="A2:G38">
        <filterColumn colId="6">
          <filters blank="1">
            <dateGroupItem year="2019" dateTimeGrouping="year"/>
          </filters>
        </filterColumn>
      </autoFilter>
    </customSheetView>
  </customSheetViews>
  <phoneticPr fontId="3"/>
  <conditionalFormatting sqref="G46:G50">
    <cfRule type="cellIs" dxfId="19" priority="1" operator="greaterThan">
      <formula>0</formula>
    </cfRule>
  </conditionalFormatting>
  <conditionalFormatting sqref="D28:D36 D21:D26 D15:D19 D12:D13 D3:D10">
    <cfRule type="cellIs" dxfId="18" priority="20" operator="greaterThan">
      <formula>0</formula>
    </cfRule>
  </conditionalFormatting>
  <conditionalFormatting sqref="D11">
    <cfRule type="cellIs" dxfId="17" priority="19" operator="greaterThan">
      <formula>0</formula>
    </cfRule>
  </conditionalFormatting>
  <conditionalFormatting sqref="D20">
    <cfRule type="cellIs" dxfId="16" priority="18" operator="greaterThan">
      <formula>0</formula>
    </cfRule>
  </conditionalFormatting>
  <conditionalFormatting sqref="D29:D36">
    <cfRule type="cellIs" dxfId="15" priority="17" operator="greaterThan">
      <formula>0</formula>
    </cfRule>
  </conditionalFormatting>
  <conditionalFormatting sqref="C3:C36">
    <cfRule type="cellIs" dxfId="14" priority="16" operator="lessThan">
      <formula>5000001</formula>
    </cfRule>
  </conditionalFormatting>
  <conditionalFormatting sqref="G28:G36 G21:G26 G15:G19 G12:G13 G3:G10">
    <cfRule type="containsText" dxfId="13" priority="12" operator="containsText" text="申込取消">
      <formula>NOT(ISERROR(SEARCH("申込取消",G3)))</formula>
    </cfRule>
    <cfRule type="containsText" dxfId="12" priority="13" operator="containsText" text="接続契約解除">
      <formula>NOT(ISERROR(SEARCH("接続契約解除",G3)))</formula>
    </cfRule>
    <cfRule type="containsText" dxfId="11" priority="14" operator="containsText" text="【譲渡済】">
      <formula>NOT(ISERROR(SEARCH("【譲渡済】",G3)))</formula>
    </cfRule>
    <cfRule type="containsText" dxfId="10" priority="15" operator="containsText" text="【支払済】">
      <formula>NOT(ISERROR(SEARCH("【支払済】",G3)))</formula>
    </cfRule>
  </conditionalFormatting>
  <conditionalFormatting sqref="G11">
    <cfRule type="containsText" dxfId="9" priority="8" operator="containsText" text="申込取消">
      <formula>NOT(ISERROR(SEARCH("申込取消",G11)))</formula>
    </cfRule>
    <cfRule type="containsText" dxfId="8" priority="9" operator="containsText" text="接続契約解除">
      <formula>NOT(ISERROR(SEARCH("接続契約解除",G11)))</formula>
    </cfRule>
    <cfRule type="containsText" dxfId="7" priority="10" operator="containsText" text="【譲渡済】">
      <formula>NOT(ISERROR(SEARCH("【譲渡済】",G11)))</formula>
    </cfRule>
    <cfRule type="containsText" dxfId="6" priority="11" operator="containsText" text="【支払済】">
      <formula>NOT(ISERROR(SEARCH("【支払済】",G11)))</formula>
    </cfRule>
  </conditionalFormatting>
  <conditionalFormatting sqref="G20">
    <cfRule type="containsText" dxfId="5" priority="4" operator="containsText" text="申込取消">
      <formula>NOT(ISERROR(SEARCH("申込取消",G20)))</formula>
    </cfRule>
    <cfRule type="containsText" dxfId="4" priority="5" operator="containsText" text="接続契約解除">
      <formula>NOT(ISERROR(SEARCH("接続契約解除",G20)))</formula>
    </cfRule>
    <cfRule type="containsText" dxfId="3" priority="6" operator="containsText" text="【譲渡済】">
      <formula>NOT(ISERROR(SEARCH("【譲渡済】",G20)))</formula>
    </cfRule>
    <cfRule type="containsText" dxfId="2" priority="7" operator="containsText" text="【支払済】">
      <formula>NOT(ISERROR(SEARCH("【支払済】",G20)))</formula>
    </cfRule>
  </conditionalFormatting>
  <conditionalFormatting sqref="G46:G50 G41:G44">
    <cfRule type="cellIs" dxfId="1" priority="3" operator="greaterThan">
      <formula>0</formula>
    </cfRule>
  </conditionalFormatting>
  <conditionalFormatting sqref="G45">
    <cfRule type="cellIs" dxfId="0" priority="2" operator="greaterThan">
      <formula>0</formula>
    </cfRule>
  </conditionalFormatting>
  <pageMargins left="0.7" right="0.7" top="0.75" bottom="0.75" header="0.3" footer="0.3"/>
  <pageSetup paperSize="9" scale="77" fitToHeight="0" orientation="landscape" horizontalDpi="4294967293" r:id="rId4"/>
  <legacy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28:A47"/>
  <sheetViews>
    <sheetView topLeftCell="A28" workbookViewId="0">
      <selection activeCell="A28" sqref="A28:A47"/>
    </sheetView>
  </sheetViews>
  <sheetFormatPr baseColWidth="12" defaultColWidth="8.83203125" defaultRowHeight="18" x14ac:dyDescent="0.25"/>
  <sheetData>
    <row r="28" spans="1:1" x14ac:dyDescent="0.25">
      <c r="A28">
        <v>605050</v>
      </c>
    </row>
    <row r="29" spans="1:1" x14ac:dyDescent="0.25">
      <c r="A29">
        <v>498505</v>
      </c>
    </row>
    <row r="30" spans="1:1" x14ac:dyDescent="0.25">
      <c r="A30">
        <v>4404776</v>
      </c>
    </row>
    <row r="31" spans="1:1" x14ac:dyDescent="0.25">
      <c r="A31">
        <v>726148</v>
      </c>
    </row>
    <row r="32" spans="1:1" x14ac:dyDescent="0.25">
      <c r="A32">
        <v>726148</v>
      </c>
    </row>
    <row r="33" spans="1:1" x14ac:dyDescent="0.25">
      <c r="A33">
        <v>531936</v>
      </c>
    </row>
    <row r="34" spans="1:1" x14ac:dyDescent="0.25">
      <c r="A34">
        <v>531936</v>
      </c>
    </row>
    <row r="35" spans="1:1" x14ac:dyDescent="0.25">
      <c r="A35">
        <v>531936</v>
      </c>
    </row>
    <row r="36" spans="1:1" x14ac:dyDescent="0.25">
      <c r="A36">
        <v>531936</v>
      </c>
    </row>
    <row r="37" spans="1:1" x14ac:dyDescent="0.25">
      <c r="A37">
        <v>531936</v>
      </c>
    </row>
    <row r="38" spans="1:1" x14ac:dyDescent="0.25">
      <c r="A38">
        <v>318618</v>
      </c>
    </row>
    <row r="39" spans="1:1" x14ac:dyDescent="0.25">
      <c r="A39">
        <v>284284</v>
      </c>
    </row>
    <row r="40" spans="1:1" x14ac:dyDescent="0.25">
      <c r="A40">
        <v>101627</v>
      </c>
    </row>
    <row r="41" spans="1:1" x14ac:dyDescent="0.25">
      <c r="A41">
        <v>318618</v>
      </c>
    </row>
    <row r="42" spans="1:1" x14ac:dyDescent="0.25">
      <c r="A42">
        <v>101627</v>
      </c>
    </row>
    <row r="43" spans="1:1" x14ac:dyDescent="0.25">
      <c r="A43">
        <v>988492</v>
      </c>
    </row>
    <row r="44" spans="1:1" x14ac:dyDescent="0.25">
      <c r="A44">
        <v>101627</v>
      </c>
    </row>
    <row r="45" spans="1:1" x14ac:dyDescent="0.25">
      <c r="A45">
        <v>8325000</v>
      </c>
    </row>
    <row r="46" spans="1:1" x14ac:dyDescent="0.25">
      <c r="A46">
        <v>875000</v>
      </c>
    </row>
    <row r="47" spans="1:1" x14ac:dyDescent="0.25">
      <c r="A47">
        <v>875000</v>
      </c>
    </row>
  </sheetData>
  <phoneticPr fontId="3"/>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ワークシート</vt:lpstr>
      </vt:variant>
      <vt:variant>
        <vt:i4>9</vt:i4>
      </vt:variant>
    </vt:vector>
  </HeadingPairs>
  <TitlesOfParts>
    <vt:vector size="9" baseType="lpstr">
      <vt:lpstr>Sheet11</vt:lpstr>
      <vt:lpstr>Sheet4</vt:lpstr>
      <vt:lpstr>Sheet5</vt:lpstr>
      <vt:lpstr>セルの項目について</vt:lpstr>
      <vt:lpstr>使用例</vt:lpstr>
      <vt:lpstr>Sheet1</vt:lpstr>
      <vt:lpstr>Sheet2</vt:lpstr>
      <vt:lpstr>Sheet3</vt:lpstr>
      <vt:lpstr>Sheet6</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営業</dc:creator>
  <cp:lastModifiedBy>Microsoft Office ユーザー</cp:lastModifiedBy>
  <cp:lastPrinted>2020-04-14T07:29:27Z</cp:lastPrinted>
  <dcterms:created xsi:type="dcterms:W3CDTF">2015-06-05T18:19:34Z</dcterms:created>
  <dcterms:modified xsi:type="dcterms:W3CDTF">2020-07-10T09:02:47Z</dcterms:modified>
</cp:coreProperties>
</file>